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NWUM\OneDrive - Bayer\Desktop\2022\SALES FILES\"/>
    </mc:Choice>
  </mc:AlternateContent>
  <xr:revisionPtr revIDLastSave="0" documentId="8_{E6A259AC-FAC1-447F-8A15-D0F18050EEC2}" xr6:coauthVersionLast="47" xr6:coauthVersionMax="47" xr10:uidLastSave="{00000000-0000-0000-0000-000000000000}"/>
  <bookViews>
    <workbookView xWindow="-110" yWindow="-110" windowWidth="19420" windowHeight="10420" tabRatio="861" firstSheet="6" activeTab="13" xr2:uid="{00000000-000D-0000-FFFF-FFFF00000000}"/>
  </bookViews>
  <sheets>
    <sheet name="Region Ach n Gr" sheetId="84" r:id="rId1"/>
    <sheet name="Surplus Vs Deficit" sheetId="92" r:id="rId2"/>
    <sheet name="Brand Month-wise" sheetId="86" state="hidden" r:id="rId3"/>
    <sheet name="All Brand Value" sheetId="89" r:id="rId4"/>
    <sheet name="All Brand Units" sheetId="95" r:id="rId5"/>
    <sheet name="Region Analysis" sheetId="91" r:id="rId6"/>
    <sheet name="ABM Analysis" sheetId="94" r:id="rId7"/>
    <sheet name="Productivity Analysis" sheetId="87" r:id="rId8"/>
    <sheet name="Top n Bottom HQs" sheetId="88" r:id="rId9"/>
    <sheet name="Realize" sheetId="85" r:id="rId10"/>
    <sheet name="Xarelto_Total" sheetId="2" r:id="rId11"/>
    <sheet name="Product Value" sheetId="80" r:id="rId12"/>
    <sheet name="Product Units" sheetId="79" r:id="rId13"/>
    <sheet name="Value Pivot" sheetId="77" r:id="rId14"/>
    <sheet name="Unit Pivot" sheetId="81" r:id="rId15"/>
  </sheets>
  <definedNames>
    <definedName name="_xlnm._FilterDatabase" localSheetId="12" hidden="1">'Product Units'!$B$2:$AO$270</definedName>
    <definedName name="_xlnm._FilterDatabase" localSheetId="11" hidden="1">'Product Value'!$A$2:$AQ$270</definedName>
    <definedName name="_xlnm._FilterDatabase" localSheetId="7" hidden="1">'Productivity Analysis'!$A$3:$W$50</definedName>
    <definedName name="_xlnm._FilterDatabase" localSheetId="8" hidden="1">'Top n Bottom HQs'!$A$3:$W$3</definedName>
    <definedName name="_xlnm._FilterDatabase" localSheetId="10" hidden="1">Xarelto_Total!$A$3:$AL$49</definedName>
    <definedName name="_xlnm.Database" localSheetId="12">#REF!</definedName>
    <definedName name="_xlnm.Database" localSheetId="11">#REF!</definedName>
    <definedName name="_xlnm.Database" localSheetId="9">#REF!</definedName>
    <definedName name="_xlnm.Database" localSheetId="14">#REF!</definedName>
    <definedName name="_xlnm.Database">#REF!</definedName>
  </definedNames>
  <calcPr calcId="191029"/>
  <pivotCaches>
    <pivotCache cacheId="19" r:id="rId16"/>
    <pivotCache cacheId="2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260" i="79" l="1"/>
  <c r="AJ260" i="79"/>
  <c r="AL259" i="79"/>
  <c r="AJ259" i="79"/>
  <c r="AL258" i="79"/>
  <c r="AJ258" i="79"/>
  <c r="AL257" i="79"/>
  <c r="AJ257" i="79"/>
  <c r="AL256" i="79"/>
  <c r="AJ256" i="79"/>
  <c r="AL255" i="79"/>
  <c r="AJ255" i="79"/>
  <c r="AL254" i="79"/>
  <c r="AJ254" i="79"/>
  <c r="AL253" i="79"/>
  <c r="AJ253" i="79"/>
  <c r="AL252" i="79"/>
  <c r="AJ252" i="79"/>
  <c r="AL251" i="79"/>
  <c r="AJ251" i="79"/>
  <c r="AL250" i="79"/>
  <c r="AJ250" i="79"/>
  <c r="AL249" i="79"/>
  <c r="AJ249" i="79"/>
  <c r="AL248" i="79"/>
  <c r="AJ248" i="79"/>
  <c r="AL247" i="79"/>
  <c r="AJ247" i="79"/>
  <c r="AL246" i="79"/>
  <c r="AJ246" i="79"/>
  <c r="AL245" i="79"/>
  <c r="AJ245" i="79"/>
  <c r="AL244" i="79"/>
  <c r="AJ244" i="79"/>
  <c r="AL243" i="79"/>
  <c r="AJ243" i="79"/>
  <c r="AL242" i="79"/>
  <c r="AJ242" i="79"/>
  <c r="AL241" i="79"/>
  <c r="AJ241" i="79"/>
  <c r="AL240" i="79"/>
  <c r="AJ240" i="79"/>
  <c r="AL239" i="79"/>
  <c r="AJ239" i="79"/>
  <c r="AL238" i="79"/>
  <c r="AJ238" i="79"/>
  <c r="AL237" i="79"/>
  <c r="AJ237" i="79"/>
  <c r="AL236" i="79"/>
  <c r="AJ236" i="79"/>
  <c r="AL235" i="79"/>
  <c r="AJ235" i="79"/>
  <c r="AL234" i="79"/>
  <c r="AJ234" i="79"/>
  <c r="AL233" i="79"/>
  <c r="AJ233" i="79"/>
  <c r="AL232" i="79"/>
  <c r="AJ232" i="79"/>
  <c r="AL231" i="79"/>
  <c r="AJ231" i="79"/>
  <c r="AL230" i="79"/>
  <c r="AJ230" i="79"/>
  <c r="AL229" i="79"/>
  <c r="AJ229" i="79"/>
  <c r="AL228" i="79"/>
  <c r="AJ228" i="79"/>
  <c r="AL227" i="79"/>
  <c r="AJ227" i="79"/>
  <c r="AL226" i="79"/>
  <c r="AJ226" i="79"/>
  <c r="AL225" i="79"/>
  <c r="AJ225" i="79"/>
  <c r="AL224" i="79"/>
  <c r="AJ224" i="79"/>
  <c r="AL223" i="79"/>
  <c r="AJ223" i="79"/>
  <c r="AL222" i="79"/>
  <c r="AJ222" i="79"/>
  <c r="AL221" i="79"/>
  <c r="AJ221" i="79"/>
  <c r="AL220" i="79"/>
  <c r="AJ220" i="79"/>
  <c r="AL219" i="79"/>
  <c r="AJ219" i="79"/>
  <c r="AL218" i="79"/>
  <c r="AJ218" i="79"/>
  <c r="AL217" i="79"/>
  <c r="AJ217" i="79"/>
  <c r="AL216" i="79"/>
  <c r="AJ216" i="79"/>
  <c r="AL215" i="79"/>
  <c r="AJ215" i="79"/>
  <c r="AL214" i="79"/>
  <c r="AJ214" i="79"/>
  <c r="AL213" i="79"/>
  <c r="AJ213" i="79"/>
  <c r="AL212" i="79"/>
  <c r="AJ212" i="79"/>
  <c r="AL211" i="79"/>
  <c r="AJ211" i="79"/>
  <c r="AL210" i="79"/>
  <c r="AJ210" i="79"/>
  <c r="AL209" i="79"/>
  <c r="AJ209" i="79"/>
  <c r="AL208" i="79"/>
  <c r="AJ208" i="79"/>
  <c r="AL207" i="79"/>
  <c r="AJ207" i="79"/>
  <c r="AL206" i="79"/>
  <c r="AJ206" i="79"/>
  <c r="AL205" i="79"/>
  <c r="AJ205" i="79"/>
  <c r="AL204" i="79"/>
  <c r="AJ204" i="79"/>
  <c r="AL203" i="79"/>
  <c r="AJ203" i="79"/>
  <c r="AL202" i="79"/>
  <c r="AJ202" i="79"/>
  <c r="AL201" i="79"/>
  <c r="AJ201" i="79"/>
  <c r="AL200" i="79"/>
  <c r="AJ200" i="79"/>
  <c r="AL199" i="79"/>
  <c r="AJ199" i="79"/>
  <c r="AL198" i="79"/>
  <c r="AJ198" i="79"/>
  <c r="AL197" i="79"/>
  <c r="AJ197" i="79"/>
  <c r="AL196" i="79"/>
  <c r="AJ196" i="79"/>
  <c r="AL195" i="79"/>
  <c r="AJ195" i="79"/>
  <c r="AL194" i="79"/>
  <c r="AJ194" i="79"/>
  <c r="AL193" i="79"/>
  <c r="AJ193" i="79"/>
  <c r="AL192" i="79"/>
  <c r="AJ192" i="79"/>
  <c r="AL191" i="79"/>
  <c r="AJ191" i="79"/>
  <c r="AL190" i="79"/>
  <c r="AJ190" i="79"/>
  <c r="AL189" i="79"/>
  <c r="AJ189" i="79"/>
  <c r="AL188" i="79"/>
  <c r="AJ188" i="79"/>
  <c r="AL187" i="79"/>
  <c r="AJ187" i="79"/>
  <c r="AL186" i="79"/>
  <c r="AJ186" i="79"/>
  <c r="AL185" i="79"/>
  <c r="AJ185" i="79"/>
  <c r="AL184" i="79"/>
  <c r="AJ184" i="79"/>
  <c r="AL183" i="79"/>
  <c r="AJ183" i="79"/>
  <c r="AL182" i="79"/>
  <c r="AJ182" i="79"/>
  <c r="AL181" i="79"/>
  <c r="AJ181" i="79"/>
  <c r="AL180" i="79"/>
  <c r="AJ180" i="79"/>
  <c r="AL179" i="79"/>
  <c r="AJ179" i="79"/>
  <c r="AL178" i="79"/>
  <c r="AJ178" i="79"/>
  <c r="AL177" i="79"/>
  <c r="AJ177" i="79"/>
  <c r="AL176" i="79"/>
  <c r="AJ176" i="79"/>
  <c r="AL175" i="79"/>
  <c r="AJ175" i="79"/>
  <c r="AL174" i="79"/>
  <c r="AJ174" i="79"/>
  <c r="AL173" i="79"/>
  <c r="AJ173" i="79"/>
  <c r="AL172" i="79"/>
  <c r="AJ172" i="79"/>
  <c r="AL171" i="79"/>
  <c r="AJ171" i="79"/>
  <c r="AL170" i="79"/>
  <c r="AJ170" i="79"/>
  <c r="AL169" i="79"/>
  <c r="AJ169" i="79"/>
  <c r="AL168" i="79"/>
  <c r="AJ168" i="79"/>
  <c r="AL167" i="79"/>
  <c r="AJ167" i="79"/>
  <c r="AL166" i="79"/>
  <c r="AJ166" i="79"/>
  <c r="AL165" i="79"/>
  <c r="AJ165" i="79"/>
  <c r="AL164" i="79"/>
  <c r="AJ164" i="79"/>
  <c r="AL163" i="79"/>
  <c r="AJ163" i="79"/>
  <c r="AL162" i="79"/>
  <c r="AJ162" i="79"/>
  <c r="AL161" i="79"/>
  <c r="AJ161" i="79"/>
  <c r="AL160" i="79"/>
  <c r="AJ160" i="79"/>
  <c r="AL159" i="79"/>
  <c r="AJ159" i="79"/>
  <c r="AL158" i="79"/>
  <c r="AJ158" i="79"/>
  <c r="AL157" i="79"/>
  <c r="AJ157" i="79"/>
  <c r="AL156" i="79"/>
  <c r="AJ156" i="79"/>
  <c r="AL155" i="79"/>
  <c r="AJ155" i="79"/>
  <c r="AL154" i="79"/>
  <c r="AJ154" i="79"/>
  <c r="AL153" i="79"/>
  <c r="AJ153" i="79"/>
  <c r="AL152" i="79"/>
  <c r="AJ152" i="79"/>
  <c r="AL151" i="79"/>
  <c r="AJ151" i="79"/>
  <c r="AL150" i="79"/>
  <c r="AJ150" i="79"/>
  <c r="AL149" i="79"/>
  <c r="AJ149" i="79"/>
  <c r="AL148" i="79"/>
  <c r="AJ148" i="79"/>
  <c r="AL147" i="79"/>
  <c r="AJ147" i="79"/>
  <c r="AL146" i="79"/>
  <c r="AJ146" i="79"/>
  <c r="AL145" i="79"/>
  <c r="AJ145" i="79"/>
  <c r="AL144" i="79"/>
  <c r="AJ144" i="79"/>
  <c r="AL143" i="79"/>
  <c r="AJ143" i="79"/>
  <c r="AL142" i="79"/>
  <c r="AJ142" i="79"/>
  <c r="AL141" i="79"/>
  <c r="AJ141" i="79"/>
  <c r="AL140" i="79"/>
  <c r="AJ140" i="79"/>
  <c r="AL139" i="79"/>
  <c r="AJ139" i="79"/>
  <c r="AL138" i="79"/>
  <c r="AJ138" i="79"/>
  <c r="AL137" i="79"/>
  <c r="AJ137" i="79"/>
  <c r="AL136" i="79"/>
  <c r="AJ136" i="79"/>
  <c r="AL135" i="79"/>
  <c r="AJ135" i="79"/>
  <c r="AL134" i="79"/>
  <c r="AJ134" i="79"/>
  <c r="AL133" i="79"/>
  <c r="AJ133" i="79"/>
  <c r="AL132" i="79"/>
  <c r="AJ132" i="79"/>
  <c r="AL131" i="79"/>
  <c r="AJ131" i="79"/>
  <c r="AL130" i="79"/>
  <c r="AJ130" i="79"/>
  <c r="AL129" i="79"/>
  <c r="AJ129" i="79"/>
  <c r="AL128" i="79"/>
  <c r="AJ128" i="79"/>
  <c r="AL127" i="79"/>
  <c r="AJ127" i="79"/>
  <c r="AL126" i="79"/>
  <c r="AJ126" i="79"/>
  <c r="AL125" i="79"/>
  <c r="AJ125" i="79"/>
  <c r="AL124" i="79"/>
  <c r="AJ124" i="79"/>
  <c r="AL123" i="79"/>
  <c r="AJ123" i="79"/>
  <c r="AL122" i="79"/>
  <c r="AJ122" i="79"/>
  <c r="AL121" i="79"/>
  <c r="AJ121" i="79"/>
  <c r="AL120" i="79"/>
  <c r="AJ120" i="79"/>
  <c r="AL119" i="79"/>
  <c r="AJ119" i="79"/>
  <c r="AL118" i="79"/>
  <c r="AJ118" i="79"/>
  <c r="AL117" i="79"/>
  <c r="AJ117" i="79"/>
  <c r="AL116" i="79"/>
  <c r="AJ116" i="79"/>
  <c r="AL115" i="79"/>
  <c r="AJ115" i="79"/>
  <c r="AL114" i="79"/>
  <c r="AJ114" i="79"/>
  <c r="AL113" i="79"/>
  <c r="AJ113" i="79"/>
  <c r="AL112" i="79"/>
  <c r="AJ112" i="79"/>
  <c r="AL111" i="79"/>
  <c r="AJ111" i="79"/>
  <c r="AL110" i="79"/>
  <c r="AJ110" i="79"/>
  <c r="AL109" i="79"/>
  <c r="AJ109" i="79"/>
  <c r="AL108" i="79"/>
  <c r="AJ108" i="79"/>
  <c r="AL107" i="79"/>
  <c r="AJ107" i="79"/>
  <c r="AL106" i="79"/>
  <c r="AJ106" i="79"/>
  <c r="AL105" i="79"/>
  <c r="AJ105" i="79"/>
  <c r="AL104" i="79"/>
  <c r="AJ104" i="79"/>
  <c r="AL103" i="79"/>
  <c r="AJ103" i="79"/>
  <c r="AL102" i="79"/>
  <c r="AJ102" i="79"/>
  <c r="AL101" i="79"/>
  <c r="AJ101" i="79"/>
  <c r="AL100" i="79"/>
  <c r="AJ100" i="79"/>
  <c r="AL99" i="79"/>
  <c r="AJ99" i="79"/>
  <c r="AL98" i="79"/>
  <c r="AJ98" i="79"/>
  <c r="AL97" i="79"/>
  <c r="AJ97" i="79"/>
  <c r="AL96" i="79"/>
  <c r="AJ96" i="79"/>
  <c r="AL95" i="79"/>
  <c r="AJ95" i="79"/>
  <c r="AL94" i="79"/>
  <c r="AJ94" i="79"/>
  <c r="AL93" i="79"/>
  <c r="AJ93" i="79"/>
  <c r="AL92" i="79"/>
  <c r="AJ92" i="79"/>
  <c r="AL91" i="79"/>
  <c r="AJ91" i="79"/>
  <c r="AL90" i="79"/>
  <c r="AJ90" i="79"/>
  <c r="AL89" i="79"/>
  <c r="AJ89" i="79"/>
  <c r="AL88" i="79"/>
  <c r="AJ88" i="79"/>
  <c r="AL87" i="79"/>
  <c r="AJ87" i="79"/>
  <c r="AL86" i="79"/>
  <c r="AJ86" i="79"/>
  <c r="AL85" i="79"/>
  <c r="AJ85" i="79"/>
  <c r="AL84" i="79"/>
  <c r="AJ84" i="79"/>
  <c r="AL83" i="79"/>
  <c r="AJ83" i="79"/>
  <c r="AL82" i="79"/>
  <c r="AJ82" i="79"/>
  <c r="AL81" i="79"/>
  <c r="AJ81" i="79"/>
  <c r="AL80" i="79"/>
  <c r="AJ80" i="79"/>
  <c r="AL79" i="79"/>
  <c r="AJ79" i="79"/>
  <c r="AL78" i="79"/>
  <c r="AJ78" i="79"/>
  <c r="AL77" i="79"/>
  <c r="AJ77" i="79"/>
  <c r="AL76" i="79"/>
  <c r="AJ76" i="79"/>
  <c r="AL75" i="79"/>
  <c r="AJ75" i="79"/>
  <c r="AL74" i="79"/>
  <c r="AJ74" i="79"/>
  <c r="AL73" i="79"/>
  <c r="AJ73" i="79"/>
  <c r="AL72" i="79"/>
  <c r="AJ72" i="79"/>
  <c r="AL71" i="79"/>
  <c r="AJ71" i="79"/>
  <c r="AL70" i="79"/>
  <c r="AJ70" i="79"/>
  <c r="AL69" i="79"/>
  <c r="AJ69" i="79"/>
  <c r="AL68" i="79"/>
  <c r="AJ68" i="79"/>
  <c r="AL67" i="79"/>
  <c r="AJ67" i="79"/>
  <c r="AL66" i="79"/>
  <c r="AJ66" i="79"/>
  <c r="AL65" i="79"/>
  <c r="AJ65" i="79"/>
  <c r="AL64" i="79"/>
  <c r="AJ64" i="79"/>
  <c r="AL63" i="79"/>
  <c r="AJ63" i="79"/>
  <c r="AL62" i="79"/>
  <c r="AJ62" i="79"/>
  <c r="AL61" i="79"/>
  <c r="AJ61" i="79"/>
  <c r="AL60" i="79"/>
  <c r="AJ60" i="79"/>
  <c r="AL59" i="79"/>
  <c r="AJ59" i="79"/>
  <c r="AL58" i="79"/>
  <c r="AJ58" i="79"/>
  <c r="AL57" i="79"/>
  <c r="AJ57" i="79"/>
  <c r="AL56" i="79"/>
  <c r="AJ56" i="79"/>
  <c r="AL55" i="79"/>
  <c r="AJ55" i="79"/>
  <c r="AL54" i="79"/>
  <c r="AJ54" i="79"/>
  <c r="AL53" i="79"/>
  <c r="AJ53" i="79"/>
  <c r="AL52" i="79"/>
  <c r="AJ52" i="79"/>
  <c r="AL51" i="79"/>
  <c r="AJ51" i="79"/>
  <c r="AL50" i="79"/>
  <c r="AJ50" i="79"/>
  <c r="AL49" i="79"/>
  <c r="AJ49" i="79"/>
  <c r="AL48" i="79"/>
  <c r="AJ48" i="79"/>
  <c r="AL47" i="79"/>
  <c r="AJ47" i="79"/>
  <c r="AL46" i="79"/>
  <c r="AJ46" i="79"/>
  <c r="AL45" i="79"/>
  <c r="AJ45" i="79"/>
  <c r="AL44" i="79"/>
  <c r="AJ44" i="79"/>
  <c r="AL43" i="79"/>
  <c r="AJ43" i="79"/>
  <c r="AL42" i="79"/>
  <c r="AJ42" i="79"/>
  <c r="AL41" i="79"/>
  <c r="AJ41" i="79"/>
  <c r="AL40" i="79"/>
  <c r="AJ40" i="79"/>
  <c r="AL39" i="79"/>
  <c r="AJ39" i="79"/>
  <c r="AL38" i="79"/>
  <c r="AJ38" i="79"/>
  <c r="AL37" i="79"/>
  <c r="AJ37" i="79"/>
  <c r="AL36" i="79"/>
  <c r="AJ36" i="79"/>
  <c r="AL35" i="79"/>
  <c r="AJ35" i="79"/>
  <c r="AL34" i="79"/>
  <c r="AJ34" i="79"/>
  <c r="AL33" i="79"/>
  <c r="AJ33" i="79"/>
  <c r="AL32" i="79"/>
  <c r="AJ32" i="79"/>
  <c r="AL31" i="79"/>
  <c r="AJ31" i="79"/>
  <c r="AL30" i="79"/>
  <c r="AJ30" i="79"/>
  <c r="AL29" i="79"/>
  <c r="AJ29" i="79"/>
  <c r="AL28" i="79"/>
  <c r="AJ28" i="79"/>
  <c r="AL27" i="79"/>
  <c r="AJ27" i="79"/>
  <c r="AL26" i="79"/>
  <c r="AJ26" i="79"/>
  <c r="AL25" i="79"/>
  <c r="AJ25" i="79"/>
  <c r="AL24" i="79"/>
  <c r="AJ24" i="79"/>
  <c r="AL23" i="79"/>
  <c r="AJ23" i="79"/>
  <c r="AL22" i="79"/>
  <c r="AJ22" i="79"/>
  <c r="AL21" i="79"/>
  <c r="AJ21" i="79"/>
  <c r="AL20" i="79"/>
  <c r="AJ20" i="79"/>
  <c r="AL19" i="79"/>
  <c r="AJ19" i="79"/>
  <c r="AL18" i="79"/>
  <c r="AJ18" i="79"/>
  <c r="AL17" i="79"/>
  <c r="AJ17" i="79"/>
  <c r="AL16" i="79"/>
  <c r="AJ16" i="79"/>
  <c r="AL15" i="79"/>
  <c r="AJ15" i="79"/>
  <c r="AL14" i="79"/>
  <c r="AJ14" i="79"/>
  <c r="AL13" i="79"/>
  <c r="AJ13" i="79"/>
  <c r="AL12" i="79"/>
  <c r="AJ12" i="79"/>
  <c r="AL11" i="79"/>
  <c r="AJ11" i="79"/>
  <c r="AL10" i="79"/>
  <c r="AJ10" i="79"/>
  <c r="AL9" i="79"/>
  <c r="AJ9" i="79"/>
  <c r="AL8" i="79"/>
  <c r="AJ8" i="79"/>
  <c r="AL7" i="79"/>
  <c r="AJ7" i="79"/>
  <c r="AL6" i="79"/>
  <c r="AJ6" i="79"/>
  <c r="AL5" i="79"/>
  <c r="AJ5" i="79"/>
  <c r="AL4" i="79"/>
  <c r="AJ4" i="79"/>
  <c r="AL3" i="79"/>
  <c r="AJ3" i="79"/>
  <c r="AL260" i="80"/>
  <c r="AI260" i="80"/>
  <c r="AL259" i="80"/>
  <c r="AI259" i="80"/>
  <c r="AL258" i="80"/>
  <c r="AI258" i="80"/>
  <c r="AL257" i="80"/>
  <c r="AI257" i="80"/>
  <c r="AL256" i="80"/>
  <c r="AI256" i="80"/>
  <c r="AL255" i="80"/>
  <c r="AI255" i="80"/>
  <c r="AL254" i="80"/>
  <c r="AI254" i="80"/>
  <c r="AL253" i="80"/>
  <c r="AI253" i="80"/>
  <c r="AL252" i="80"/>
  <c r="AI252" i="80"/>
  <c r="AL251" i="80"/>
  <c r="AI251" i="80"/>
  <c r="AL250" i="80"/>
  <c r="AI250" i="80"/>
  <c r="AL249" i="80"/>
  <c r="AI249" i="80"/>
  <c r="AL248" i="80"/>
  <c r="AI248" i="80"/>
  <c r="AL247" i="80"/>
  <c r="AI247" i="80"/>
  <c r="AL246" i="80"/>
  <c r="AI246" i="80"/>
  <c r="AL245" i="80"/>
  <c r="AI245" i="80"/>
  <c r="AL244" i="80"/>
  <c r="AI244" i="80"/>
  <c r="AL243" i="80"/>
  <c r="AI243" i="80"/>
  <c r="AL242" i="80"/>
  <c r="AI242" i="80"/>
  <c r="AL241" i="80"/>
  <c r="AI241" i="80"/>
  <c r="AL240" i="80"/>
  <c r="AI240" i="80"/>
  <c r="AL239" i="80"/>
  <c r="AI239" i="80"/>
  <c r="AL238" i="80"/>
  <c r="AI238" i="80"/>
  <c r="AL237" i="80"/>
  <c r="AI237" i="80"/>
  <c r="AL236" i="80"/>
  <c r="AI236" i="80"/>
  <c r="AL235" i="80"/>
  <c r="AI235" i="80"/>
  <c r="AL234" i="80"/>
  <c r="AI234" i="80"/>
  <c r="AL233" i="80"/>
  <c r="AI233" i="80"/>
  <c r="AL232" i="80"/>
  <c r="AI232" i="80"/>
  <c r="AL231" i="80"/>
  <c r="AI231" i="80"/>
  <c r="AL230" i="80"/>
  <c r="AI230" i="80"/>
  <c r="AL229" i="80"/>
  <c r="AI229" i="80"/>
  <c r="AL228" i="80"/>
  <c r="AI228" i="80"/>
  <c r="AL227" i="80"/>
  <c r="AI227" i="80"/>
  <c r="AL226" i="80"/>
  <c r="AI226" i="80"/>
  <c r="AL225" i="80"/>
  <c r="AI225" i="80"/>
  <c r="AL224" i="80"/>
  <c r="AI224" i="80"/>
  <c r="AL223" i="80"/>
  <c r="AI223" i="80"/>
  <c r="AL222" i="80"/>
  <c r="AI222" i="80"/>
  <c r="AL221" i="80"/>
  <c r="AI221" i="80"/>
  <c r="AL220" i="80"/>
  <c r="AI220" i="80"/>
  <c r="AL219" i="80"/>
  <c r="AI219" i="80"/>
  <c r="AL218" i="80"/>
  <c r="AI218" i="80"/>
  <c r="AL217" i="80"/>
  <c r="AI217" i="80"/>
  <c r="AL216" i="80"/>
  <c r="AI216" i="80"/>
  <c r="AL215" i="80"/>
  <c r="AI215" i="80"/>
  <c r="AL214" i="80"/>
  <c r="AI214" i="80"/>
  <c r="AL213" i="80"/>
  <c r="AI213" i="80"/>
  <c r="AL212" i="80"/>
  <c r="AI212" i="80"/>
  <c r="AL211" i="80"/>
  <c r="AI211" i="80"/>
  <c r="AL210" i="80"/>
  <c r="AI210" i="80"/>
  <c r="AL209" i="80"/>
  <c r="AI209" i="80"/>
  <c r="AL208" i="80"/>
  <c r="AI208" i="80"/>
  <c r="AL207" i="80"/>
  <c r="AI207" i="80"/>
  <c r="AL206" i="80"/>
  <c r="AI206" i="80"/>
  <c r="AL205" i="80"/>
  <c r="AI205" i="80"/>
  <c r="AL204" i="80"/>
  <c r="AI204" i="80"/>
  <c r="AL203" i="80"/>
  <c r="AI203" i="80"/>
  <c r="AL202" i="80"/>
  <c r="AI202" i="80"/>
  <c r="AL201" i="80"/>
  <c r="AI201" i="80"/>
  <c r="AL200" i="80"/>
  <c r="AI200" i="80"/>
  <c r="AL199" i="80"/>
  <c r="AI199" i="80"/>
  <c r="AL198" i="80"/>
  <c r="AI198" i="80"/>
  <c r="AL197" i="80"/>
  <c r="AI197" i="80"/>
  <c r="AL196" i="80"/>
  <c r="AI196" i="80"/>
  <c r="AL195" i="80"/>
  <c r="AI195" i="80"/>
  <c r="AL194" i="80"/>
  <c r="AI194" i="80"/>
  <c r="AL193" i="80"/>
  <c r="AI193" i="80"/>
  <c r="AL192" i="80"/>
  <c r="AI192" i="80"/>
  <c r="AL191" i="80"/>
  <c r="AI191" i="80"/>
  <c r="AL190" i="80"/>
  <c r="AI190" i="80"/>
  <c r="AL189" i="80"/>
  <c r="AI189" i="80"/>
  <c r="AL188" i="80"/>
  <c r="AI188" i="80"/>
  <c r="AL187" i="80"/>
  <c r="AI187" i="80"/>
  <c r="AL186" i="80"/>
  <c r="AI186" i="80"/>
  <c r="AL185" i="80"/>
  <c r="AI185" i="80"/>
  <c r="AL184" i="80"/>
  <c r="AI184" i="80"/>
  <c r="AL183" i="80"/>
  <c r="AI183" i="80"/>
  <c r="AL182" i="80"/>
  <c r="AI182" i="80"/>
  <c r="AL181" i="80"/>
  <c r="AI181" i="80"/>
  <c r="AL180" i="80"/>
  <c r="AI180" i="80"/>
  <c r="AL179" i="80"/>
  <c r="AI179" i="80"/>
  <c r="AL178" i="80"/>
  <c r="AI178" i="80"/>
  <c r="AL177" i="80"/>
  <c r="AI177" i="80"/>
  <c r="AL176" i="80"/>
  <c r="AI176" i="80"/>
  <c r="AL175" i="80"/>
  <c r="AI175" i="80"/>
  <c r="AL174" i="80"/>
  <c r="AI174" i="80"/>
  <c r="AL173" i="80"/>
  <c r="AI173" i="80"/>
  <c r="AL172" i="80"/>
  <c r="AI172" i="80"/>
  <c r="AL171" i="80"/>
  <c r="AI171" i="80"/>
  <c r="AL170" i="80"/>
  <c r="AI170" i="80"/>
  <c r="AL169" i="80"/>
  <c r="AI169" i="80"/>
  <c r="AL168" i="80"/>
  <c r="AI168" i="80"/>
  <c r="AL167" i="80"/>
  <c r="AI167" i="80"/>
  <c r="AL166" i="80"/>
  <c r="AI166" i="80"/>
  <c r="AL165" i="80"/>
  <c r="AI165" i="80"/>
  <c r="AL164" i="80"/>
  <c r="AI164" i="80"/>
  <c r="AL163" i="80"/>
  <c r="AI163" i="80"/>
  <c r="AL162" i="80"/>
  <c r="AI162" i="80"/>
  <c r="AL161" i="80"/>
  <c r="AI161" i="80"/>
  <c r="AL160" i="80"/>
  <c r="AI160" i="80"/>
  <c r="AL159" i="80"/>
  <c r="AI159" i="80"/>
  <c r="AL158" i="80"/>
  <c r="AI158" i="80"/>
  <c r="AL157" i="80"/>
  <c r="AI157" i="80"/>
  <c r="AL156" i="80"/>
  <c r="AI156" i="80"/>
  <c r="AL155" i="80"/>
  <c r="AI155" i="80"/>
  <c r="AL154" i="80"/>
  <c r="AI154" i="80"/>
  <c r="AL153" i="80"/>
  <c r="AI153" i="80"/>
  <c r="AL152" i="80"/>
  <c r="AI152" i="80"/>
  <c r="AL151" i="80"/>
  <c r="AI151" i="80"/>
  <c r="AL150" i="80"/>
  <c r="AI150" i="80"/>
  <c r="AL149" i="80"/>
  <c r="AI149" i="80"/>
  <c r="AL148" i="80"/>
  <c r="AI148" i="80"/>
  <c r="AL147" i="80"/>
  <c r="AI147" i="80"/>
  <c r="AL146" i="80"/>
  <c r="AI146" i="80"/>
  <c r="AL145" i="80"/>
  <c r="AI145" i="80"/>
  <c r="AL144" i="80"/>
  <c r="AI144" i="80"/>
  <c r="AL143" i="80"/>
  <c r="AI143" i="80"/>
  <c r="AL142" i="80"/>
  <c r="AI142" i="80"/>
  <c r="AL141" i="80"/>
  <c r="AI141" i="80"/>
  <c r="AL140" i="80"/>
  <c r="AI140" i="80"/>
  <c r="AL139" i="80"/>
  <c r="AI139" i="80"/>
  <c r="AL138" i="80"/>
  <c r="AI138" i="80"/>
  <c r="AL137" i="80"/>
  <c r="AI137" i="80"/>
  <c r="AL136" i="80"/>
  <c r="AI136" i="80"/>
  <c r="AL135" i="80"/>
  <c r="AI135" i="80"/>
  <c r="AL134" i="80"/>
  <c r="AI134" i="80"/>
  <c r="AL133" i="80"/>
  <c r="AI133" i="80"/>
  <c r="AL132" i="80"/>
  <c r="AI132" i="80"/>
  <c r="AL131" i="80"/>
  <c r="AI131" i="80"/>
  <c r="AL130" i="80"/>
  <c r="AI130" i="80"/>
  <c r="AL129" i="80"/>
  <c r="AI129" i="80"/>
  <c r="AL128" i="80"/>
  <c r="AI128" i="80"/>
  <c r="AL127" i="80"/>
  <c r="AI127" i="80"/>
  <c r="AL126" i="80"/>
  <c r="AI126" i="80"/>
  <c r="AL125" i="80"/>
  <c r="AI125" i="80"/>
  <c r="AL124" i="80"/>
  <c r="AI124" i="80"/>
  <c r="AL123" i="80"/>
  <c r="AI123" i="80"/>
  <c r="AL122" i="80"/>
  <c r="AI122" i="80"/>
  <c r="AL121" i="80"/>
  <c r="AI121" i="80"/>
  <c r="AL120" i="80"/>
  <c r="AI120" i="80"/>
  <c r="AL119" i="80"/>
  <c r="AI119" i="80"/>
  <c r="AL118" i="80"/>
  <c r="AI118" i="80"/>
  <c r="AL117" i="80"/>
  <c r="AI117" i="80"/>
  <c r="AL116" i="80"/>
  <c r="AI116" i="80"/>
  <c r="AL115" i="80"/>
  <c r="AI115" i="80"/>
  <c r="AL114" i="80"/>
  <c r="AI114" i="80"/>
  <c r="AL113" i="80"/>
  <c r="AI113" i="80"/>
  <c r="AL112" i="80"/>
  <c r="AI112" i="80"/>
  <c r="AL111" i="80"/>
  <c r="AI111" i="80"/>
  <c r="AL110" i="80"/>
  <c r="AI110" i="80"/>
  <c r="AL109" i="80"/>
  <c r="AI109" i="80"/>
  <c r="AL108" i="80"/>
  <c r="AI108" i="80"/>
  <c r="AL107" i="80"/>
  <c r="AI107" i="80"/>
  <c r="AL106" i="80"/>
  <c r="AI106" i="80"/>
  <c r="AL105" i="80"/>
  <c r="AI105" i="80"/>
  <c r="AL104" i="80"/>
  <c r="AI104" i="80"/>
  <c r="AL103" i="80"/>
  <c r="AI103" i="80"/>
  <c r="AL102" i="80"/>
  <c r="AI102" i="80"/>
  <c r="AL101" i="80"/>
  <c r="AI101" i="80"/>
  <c r="AL100" i="80"/>
  <c r="AI100" i="80"/>
  <c r="AL99" i="80"/>
  <c r="AI99" i="80"/>
  <c r="AL98" i="80"/>
  <c r="AI98" i="80"/>
  <c r="AL97" i="80"/>
  <c r="AI97" i="80"/>
  <c r="AL96" i="80"/>
  <c r="AI96" i="80"/>
  <c r="AL95" i="80"/>
  <c r="AI95" i="80"/>
  <c r="AL94" i="80"/>
  <c r="AI94" i="80"/>
  <c r="AL93" i="80"/>
  <c r="AI93" i="80"/>
  <c r="AL92" i="80"/>
  <c r="AI92" i="80"/>
  <c r="AL91" i="80"/>
  <c r="AI91" i="80"/>
  <c r="AL90" i="80"/>
  <c r="AI90" i="80"/>
  <c r="AL89" i="80"/>
  <c r="AI89" i="80"/>
  <c r="AL88" i="80"/>
  <c r="AI88" i="80"/>
  <c r="AL87" i="80"/>
  <c r="AI87" i="80"/>
  <c r="AL86" i="80"/>
  <c r="AI86" i="80"/>
  <c r="AL85" i="80"/>
  <c r="AI85" i="80"/>
  <c r="AL84" i="80"/>
  <c r="AI84" i="80"/>
  <c r="AL83" i="80"/>
  <c r="AI83" i="80"/>
  <c r="AL82" i="80"/>
  <c r="AI82" i="80"/>
  <c r="AL81" i="80"/>
  <c r="AI81" i="80"/>
  <c r="AL80" i="80"/>
  <c r="AI80" i="80"/>
  <c r="AL79" i="80"/>
  <c r="AI79" i="80"/>
  <c r="AL78" i="80"/>
  <c r="AI78" i="80"/>
  <c r="AL77" i="80"/>
  <c r="AI77" i="80"/>
  <c r="AL76" i="80"/>
  <c r="AI76" i="80"/>
  <c r="AL75" i="80"/>
  <c r="AI75" i="80"/>
  <c r="AL74" i="80"/>
  <c r="AI74" i="80"/>
  <c r="AL73" i="80"/>
  <c r="AI73" i="80"/>
  <c r="AL72" i="80"/>
  <c r="AI72" i="80"/>
  <c r="AL71" i="80"/>
  <c r="AI71" i="80"/>
  <c r="AL70" i="80"/>
  <c r="AI70" i="80"/>
  <c r="AL69" i="80"/>
  <c r="AI69" i="80"/>
  <c r="AL68" i="80"/>
  <c r="AI68" i="80"/>
  <c r="AL67" i="80"/>
  <c r="AI67" i="80"/>
  <c r="AL66" i="80"/>
  <c r="AI66" i="80"/>
  <c r="AL65" i="80"/>
  <c r="AI65" i="80"/>
  <c r="AL64" i="80"/>
  <c r="AI64" i="80"/>
  <c r="AL63" i="80"/>
  <c r="AI63" i="80"/>
  <c r="AL62" i="80"/>
  <c r="AI62" i="80"/>
  <c r="AL61" i="80"/>
  <c r="AI61" i="80"/>
  <c r="AL60" i="80"/>
  <c r="AI60" i="80"/>
  <c r="AL59" i="80"/>
  <c r="AI59" i="80"/>
  <c r="AL58" i="80"/>
  <c r="AI58" i="80"/>
  <c r="AL57" i="80"/>
  <c r="AI57" i="80"/>
  <c r="AL56" i="80"/>
  <c r="AI56" i="80"/>
  <c r="AL55" i="80"/>
  <c r="AI55" i="80"/>
  <c r="AL54" i="80"/>
  <c r="AI54" i="80"/>
  <c r="AL53" i="80"/>
  <c r="AI53" i="80"/>
  <c r="AL52" i="80"/>
  <c r="AI52" i="80"/>
  <c r="AL51" i="80"/>
  <c r="AI51" i="80"/>
  <c r="AL50" i="80"/>
  <c r="AI50" i="80"/>
  <c r="AL49" i="80"/>
  <c r="AI49" i="80"/>
  <c r="AL48" i="80"/>
  <c r="AI48" i="80"/>
  <c r="AL47" i="80"/>
  <c r="AI47" i="80"/>
  <c r="AL46" i="80"/>
  <c r="AI46" i="80"/>
  <c r="AL45" i="80"/>
  <c r="AI45" i="80"/>
  <c r="AL44" i="80"/>
  <c r="AI44" i="80"/>
  <c r="AL43" i="80"/>
  <c r="AI43" i="80"/>
  <c r="AL42" i="80"/>
  <c r="AI42" i="80"/>
  <c r="AL41" i="80"/>
  <c r="AI41" i="80"/>
  <c r="AL40" i="80"/>
  <c r="AI40" i="80"/>
  <c r="AL39" i="80"/>
  <c r="AI39" i="80"/>
  <c r="AL38" i="80"/>
  <c r="AI38" i="80"/>
  <c r="AL37" i="80"/>
  <c r="AI37" i="80"/>
  <c r="AL36" i="80"/>
  <c r="AI36" i="80"/>
  <c r="AL35" i="80"/>
  <c r="AI35" i="80"/>
  <c r="AL34" i="80"/>
  <c r="AI34" i="80"/>
  <c r="AL33" i="80"/>
  <c r="AI33" i="80"/>
  <c r="AL32" i="80"/>
  <c r="AI32" i="80"/>
  <c r="AL31" i="80"/>
  <c r="AI31" i="80"/>
  <c r="AL30" i="80"/>
  <c r="AI30" i="80"/>
  <c r="AL29" i="80"/>
  <c r="AI29" i="80"/>
  <c r="AL28" i="80"/>
  <c r="AI28" i="80"/>
  <c r="AL27" i="80"/>
  <c r="AI27" i="80"/>
  <c r="AL26" i="80"/>
  <c r="AI26" i="80"/>
  <c r="AL25" i="80"/>
  <c r="AI25" i="80"/>
  <c r="AL24" i="80"/>
  <c r="AI24" i="80"/>
  <c r="AL23" i="80"/>
  <c r="AI23" i="80"/>
  <c r="AL22" i="80"/>
  <c r="AI22" i="80"/>
  <c r="AL21" i="80"/>
  <c r="AI21" i="80"/>
  <c r="AL20" i="80"/>
  <c r="AI20" i="80"/>
  <c r="AL19" i="80"/>
  <c r="AI19" i="80"/>
  <c r="AL18" i="80"/>
  <c r="AI18" i="80"/>
  <c r="AL17" i="80"/>
  <c r="AI17" i="80"/>
  <c r="AL16" i="80"/>
  <c r="AI16" i="80"/>
  <c r="AL15" i="80"/>
  <c r="AI15" i="80"/>
  <c r="AL14" i="80"/>
  <c r="AI14" i="80"/>
  <c r="AL13" i="80"/>
  <c r="AI13" i="80"/>
  <c r="AL12" i="80"/>
  <c r="AI12" i="80"/>
  <c r="AL11" i="80"/>
  <c r="AI11" i="80"/>
  <c r="AL10" i="80"/>
  <c r="AI10" i="80"/>
  <c r="AL9" i="80"/>
  <c r="AI9" i="80"/>
  <c r="AL8" i="80"/>
  <c r="AI8" i="80"/>
  <c r="AL7" i="80"/>
  <c r="AI7" i="80"/>
  <c r="AL6" i="80"/>
  <c r="AI6" i="80"/>
  <c r="AL5" i="80"/>
  <c r="AI5" i="80"/>
  <c r="AL4" i="80"/>
  <c r="AI4" i="80"/>
  <c r="AL3" i="80"/>
  <c r="AI3" i="80"/>
  <c r="D18" i="94" a="1"/>
  <c r="D18" i="94" s="1"/>
  <c r="A18" i="94" a="1"/>
  <c r="A18" i="94" s="1"/>
  <c r="D17" i="94" a="1"/>
  <c r="D17" i="94" s="1"/>
  <c r="A17" i="94" a="1"/>
  <c r="A17" i="94" s="1"/>
  <c r="D16" i="94" a="1"/>
  <c r="D16" i="94" s="1"/>
  <c r="A16" i="94" a="1"/>
  <c r="A16" i="94" s="1"/>
  <c r="D15" i="94" a="1"/>
  <c r="D15" i="94" s="1"/>
  <c r="A15" i="94" a="1"/>
  <c r="A15" i="94" s="1"/>
  <c r="D14" i="94" a="1"/>
  <c r="D14" i="94" s="1"/>
  <c r="A14" i="94" a="1"/>
  <c r="A14" i="94" s="1"/>
  <c r="D13" i="94" a="1"/>
  <c r="D13" i="94" s="1"/>
  <c r="A13" i="94" a="1"/>
  <c r="A13" i="94" s="1"/>
  <c r="D12" i="94" a="1"/>
  <c r="D12" i="94" s="1"/>
  <c r="A12" i="94" a="1"/>
  <c r="A12" i="94" s="1"/>
  <c r="D11" i="94" a="1"/>
  <c r="D11" i="94" s="1"/>
  <c r="A11" i="94" a="1"/>
  <c r="A11" i="94" s="1"/>
  <c r="D10" i="94" a="1"/>
  <c r="D10" i="94" s="1"/>
  <c r="A10" i="94" a="1"/>
  <c r="A10" i="94" s="1"/>
  <c r="D9" i="94" a="1"/>
  <c r="D9" i="94" s="1"/>
  <c r="A9" i="94" a="1"/>
  <c r="A9" i="94" s="1"/>
  <c r="D8" i="94" a="1"/>
  <c r="D8" i="94" s="1"/>
  <c r="A8" i="94" a="1"/>
  <c r="A8" i="94" s="1"/>
  <c r="D7" i="94" a="1"/>
  <c r="D7" i="94" s="1"/>
  <c r="A7" i="94" a="1"/>
  <c r="A7" i="94" s="1"/>
  <c r="D6" i="94" a="1"/>
  <c r="D6" i="94" s="1"/>
  <c r="A6" i="94" a="1"/>
  <c r="A6" i="94" s="1"/>
  <c r="D5" i="94" a="1"/>
  <c r="D5" i="94" s="1"/>
  <c r="A5" i="94" a="1"/>
  <c r="A5" i="94" s="1"/>
  <c r="D9" i="91" a="1"/>
  <c r="D9" i="91" s="1"/>
  <c r="A9" i="91" a="1"/>
  <c r="A9" i="91" s="1"/>
  <c r="D8" i="91" a="1"/>
  <c r="D8" i="91" s="1"/>
  <c r="A8" i="91" a="1"/>
  <c r="A8" i="91" s="1"/>
  <c r="D7" i="91" a="1"/>
  <c r="D7" i="91" s="1"/>
  <c r="A7" i="91" a="1"/>
  <c r="A7" i="91" s="1"/>
  <c r="D6" i="91" a="1"/>
  <c r="D6" i="91" s="1"/>
  <c r="A6" i="91" a="1"/>
  <c r="A6" i="91" s="1"/>
  <c r="D5" i="91" a="1"/>
  <c r="D5" i="91" s="1"/>
  <c r="A5" i="91" a="1"/>
  <c r="A5" i="91" s="1"/>
  <c r="B53" i="2" l="1"/>
  <c r="H278" i="79"/>
  <c r="H277" i="79"/>
  <c r="H276" i="79"/>
  <c r="H275" i="79"/>
  <c r="H274" i="79"/>
  <c r="H273" i="79"/>
  <c r="H278" i="80"/>
  <c r="H277" i="80"/>
  <c r="H276" i="80"/>
  <c r="H275" i="80"/>
  <c r="H274" i="80"/>
  <c r="H273" i="80"/>
  <c r="D51" i="2" a="1"/>
  <c r="AA260" i="80"/>
  <c r="AA259" i="80"/>
  <c r="AA258" i="80"/>
  <c r="AA257" i="80"/>
  <c r="AA256" i="80"/>
  <c r="AA255" i="80"/>
  <c r="AA254" i="80"/>
  <c r="AA253" i="80"/>
  <c r="AA252" i="80"/>
  <c r="AA251" i="80"/>
  <c r="AA250" i="80"/>
  <c r="AA249" i="80"/>
  <c r="AA248" i="80"/>
  <c r="AA247" i="80"/>
  <c r="AA246" i="80"/>
  <c r="AA245" i="80"/>
  <c r="AA244" i="80"/>
  <c r="AA243" i="80"/>
  <c r="AA242" i="80"/>
  <c r="AA241" i="80"/>
  <c r="AA240" i="80"/>
  <c r="AA239" i="80"/>
  <c r="AA238" i="80"/>
  <c r="AA237" i="80"/>
  <c r="AA236" i="80"/>
  <c r="AA235" i="80"/>
  <c r="AA234" i="80"/>
  <c r="AA233" i="80"/>
  <c r="AA232" i="80"/>
  <c r="AA231" i="80"/>
  <c r="AA230" i="80"/>
  <c r="AA229" i="80"/>
  <c r="AA228" i="80"/>
  <c r="AA227" i="80"/>
  <c r="AA226" i="80"/>
  <c r="AA225" i="80"/>
  <c r="AA224" i="80"/>
  <c r="AA223" i="80"/>
  <c r="AA222" i="80"/>
  <c r="AA221" i="80"/>
  <c r="AA220" i="80"/>
  <c r="AA219" i="80"/>
  <c r="AA218" i="80"/>
  <c r="AA217" i="80"/>
  <c r="AA216" i="80"/>
  <c r="AA215" i="80"/>
  <c r="AA214" i="80"/>
  <c r="AA213" i="80"/>
  <c r="AA212" i="80"/>
  <c r="AA211" i="80"/>
  <c r="AA210" i="80"/>
  <c r="AA209" i="80"/>
  <c r="AA208" i="80"/>
  <c r="AA207" i="80"/>
  <c r="AA206" i="80"/>
  <c r="AA205" i="80"/>
  <c r="AA204" i="80"/>
  <c r="AA203" i="80"/>
  <c r="AA202" i="80"/>
  <c r="AA201" i="80"/>
  <c r="AA200" i="80"/>
  <c r="AA199" i="80"/>
  <c r="AA198" i="80"/>
  <c r="AA197" i="80"/>
  <c r="AA196" i="80"/>
  <c r="AA195" i="80"/>
  <c r="AA194" i="80"/>
  <c r="AA193" i="80"/>
  <c r="AA192" i="80"/>
  <c r="AA191" i="80"/>
  <c r="AA190" i="80"/>
  <c r="AA189" i="80"/>
  <c r="AA188" i="80"/>
  <c r="AA187" i="80"/>
  <c r="AA186" i="80"/>
  <c r="AA185" i="80"/>
  <c r="AA184" i="80"/>
  <c r="AA183" i="80"/>
  <c r="AA182" i="80"/>
  <c r="AA181" i="80"/>
  <c r="AA180" i="80"/>
  <c r="AA179" i="80"/>
  <c r="AA178" i="80"/>
  <c r="AA177" i="80"/>
  <c r="AA176" i="80"/>
  <c r="AA175" i="80"/>
  <c r="AA174" i="80"/>
  <c r="AA173" i="80"/>
  <c r="AA172" i="80"/>
  <c r="AA171" i="80"/>
  <c r="AA170" i="80"/>
  <c r="AA169" i="80"/>
  <c r="AA168" i="80"/>
  <c r="AA167" i="80"/>
  <c r="AA166" i="80"/>
  <c r="AA165" i="80"/>
  <c r="AA164" i="80"/>
  <c r="AA163" i="80"/>
  <c r="AA162" i="80"/>
  <c r="AA161" i="80"/>
  <c r="AA160" i="80"/>
  <c r="AA159" i="80"/>
  <c r="AA158" i="80"/>
  <c r="AA157" i="80"/>
  <c r="AA156" i="80"/>
  <c r="AA155" i="80"/>
  <c r="AA154" i="80"/>
  <c r="AA153" i="80"/>
  <c r="AA152" i="80"/>
  <c r="AA151" i="80"/>
  <c r="AA150" i="80"/>
  <c r="AA149" i="80"/>
  <c r="AA148" i="80"/>
  <c r="AA147" i="80"/>
  <c r="AA146" i="80"/>
  <c r="AA145" i="80"/>
  <c r="AA144" i="80"/>
  <c r="AA143" i="80"/>
  <c r="AA142" i="80"/>
  <c r="AA141" i="80"/>
  <c r="AA140" i="80"/>
  <c r="AA139" i="80"/>
  <c r="AA138" i="80"/>
  <c r="AA137" i="80"/>
  <c r="AA136" i="80"/>
  <c r="AA135" i="80"/>
  <c r="AA134" i="80"/>
  <c r="AA133" i="80"/>
  <c r="AA132" i="80"/>
  <c r="AA131" i="80"/>
  <c r="AA130" i="80"/>
  <c r="AA129" i="80"/>
  <c r="AA128" i="80"/>
  <c r="AA127" i="80"/>
  <c r="AA126" i="80"/>
  <c r="AA125" i="80"/>
  <c r="AA124" i="80"/>
  <c r="AA123" i="80"/>
  <c r="AA122" i="80"/>
  <c r="AA121" i="80"/>
  <c r="AA120" i="80"/>
  <c r="AA119" i="80"/>
  <c r="AA118" i="80"/>
  <c r="AA117" i="80"/>
  <c r="AA116" i="80"/>
  <c r="AA115" i="80"/>
  <c r="AA114" i="80"/>
  <c r="AA113" i="80"/>
  <c r="AA112" i="80"/>
  <c r="AA111" i="80"/>
  <c r="AA110" i="80"/>
  <c r="AA109" i="80"/>
  <c r="AA108" i="80"/>
  <c r="AA107" i="80"/>
  <c r="AA106" i="80"/>
  <c r="AA105" i="80"/>
  <c r="AA104" i="80"/>
  <c r="AA103" i="80"/>
  <c r="AA102" i="80"/>
  <c r="AA101" i="80"/>
  <c r="AA100" i="80"/>
  <c r="AA99" i="80"/>
  <c r="AA98" i="80"/>
  <c r="AA97" i="80"/>
  <c r="AA96" i="80"/>
  <c r="AA95" i="80"/>
  <c r="AA94" i="80"/>
  <c r="AA93" i="80"/>
  <c r="AA92" i="80"/>
  <c r="AA91" i="80"/>
  <c r="AA90" i="80"/>
  <c r="AA89" i="80"/>
  <c r="AA88" i="80"/>
  <c r="AA87" i="80"/>
  <c r="AA86" i="80"/>
  <c r="AA85" i="80"/>
  <c r="AA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V260" i="80"/>
  <c r="V259" i="80"/>
  <c r="V258" i="80"/>
  <c r="V257" i="80"/>
  <c r="V256" i="80"/>
  <c r="V255" i="80"/>
  <c r="V254" i="80"/>
  <c r="V253" i="80"/>
  <c r="V252" i="80"/>
  <c r="V251" i="80"/>
  <c r="V250" i="80"/>
  <c r="V249" i="80"/>
  <c r="V248" i="80"/>
  <c r="V247" i="80"/>
  <c r="V246" i="80"/>
  <c r="V245" i="80"/>
  <c r="V244" i="80"/>
  <c r="V243" i="80"/>
  <c r="V242" i="80"/>
  <c r="V241" i="80"/>
  <c r="V240" i="80"/>
  <c r="V239" i="80"/>
  <c r="V238" i="80"/>
  <c r="V237" i="80"/>
  <c r="V236" i="80"/>
  <c r="V235" i="80"/>
  <c r="V234" i="80"/>
  <c r="V233" i="80"/>
  <c r="V232" i="80"/>
  <c r="V231" i="80"/>
  <c r="V230" i="80"/>
  <c r="V229" i="80"/>
  <c r="V228" i="80"/>
  <c r="V227" i="80"/>
  <c r="V226" i="80"/>
  <c r="V225" i="80"/>
  <c r="V224" i="80"/>
  <c r="V223" i="80"/>
  <c r="V222" i="80"/>
  <c r="V221" i="80"/>
  <c r="V220" i="80"/>
  <c r="V219" i="80"/>
  <c r="V218" i="80"/>
  <c r="V217" i="80"/>
  <c r="V216" i="80"/>
  <c r="V215" i="80"/>
  <c r="V214" i="80"/>
  <c r="V213" i="80"/>
  <c r="V212" i="80"/>
  <c r="V211" i="80"/>
  <c r="V210" i="80"/>
  <c r="V209" i="80"/>
  <c r="V208" i="80"/>
  <c r="V207" i="80"/>
  <c r="V206" i="80"/>
  <c r="V205" i="80"/>
  <c r="V204" i="80"/>
  <c r="V203" i="80"/>
  <c r="V202" i="80"/>
  <c r="V201" i="80"/>
  <c r="V200" i="80"/>
  <c r="V199" i="80"/>
  <c r="V198" i="80"/>
  <c r="V197" i="80"/>
  <c r="V196" i="80"/>
  <c r="V195" i="80"/>
  <c r="V194" i="80"/>
  <c r="V193" i="80"/>
  <c r="V192" i="80"/>
  <c r="V191" i="80"/>
  <c r="V190" i="80"/>
  <c r="V189" i="80"/>
  <c r="V188" i="80"/>
  <c r="V187" i="80"/>
  <c r="V186" i="80"/>
  <c r="V185" i="80"/>
  <c r="V184" i="80"/>
  <c r="V183" i="80"/>
  <c r="V182" i="80"/>
  <c r="V181" i="80"/>
  <c r="V180" i="80"/>
  <c r="V179" i="80"/>
  <c r="V178" i="80"/>
  <c r="V177" i="80"/>
  <c r="V176" i="80"/>
  <c r="V175" i="80"/>
  <c r="V174" i="80"/>
  <c r="V173" i="80"/>
  <c r="V172" i="80"/>
  <c r="V171" i="80"/>
  <c r="V170" i="80"/>
  <c r="V169" i="80"/>
  <c r="V168" i="80"/>
  <c r="V167" i="80"/>
  <c r="V166" i="80"/>
  <c r="V165" i="80"/>
  <c r="V164" i="80"/>
  <c r="V163" i="80"/>
  <c r="V162" i="80"/>
  <c r="V161" i="80"/>
  <c r="V160" i="80"/>
  <c r="V159" i="80"/>
  <c r="V158" i="80"/>
  <c r="V157" i="80"/>
  <c r="V156" i="80"/>
  <c r="V155" i="80"/>
  <c r="V154" i="80"/>
  <c r="V153" i="80"/>
  <c r="V152" i="80"/>
  <c r="V151" i="80"/>
  <c r="V150" i="80"/>
  <c r="V149" i="80"/>
  <c r="V148" i="80"/>
  <c r="V147" i="80"/>
  <c r="V146" i="80"/>
  <c r="V145" i="80"/>
  <c r="V144" i="80"/>
  <c r="V143" i="80"/>
  <c r="V142" i="80"/>
  <c r="V141" i="80"/>
  <c r="V140" i="80"/>
  <c r="V139" i="80"/>
  <c r="V138" i="80"/>
  <c r="V137" i="80"/>
  <c r="V136" i="80"/>
  <c r="V135" i="80"/>
  <c r="V134" i="80"/>
  <c r="V133" i="80"/>
  <c r="V132" i="80"/>
  <c r="V131" i="80"/>
  <c r="V130" i="80"/>
  <c r="V129" i="80"/>
  <c r="V128" i="80"/>
  <c r="V127" i="80"/>
  <c r="V126" i="80"/>
  <c r="V125" i="80"/>
  <c r="V124" i="80"/>
  <c r="V123" i="80"/>
  <c r="V122" i="80"/>
  <c r="V121" i="80"/>
  <c r="V120" i="80"/>
  <c r="V119" i="80"/>
  <c r="V118" i="80"/>
  <c r="V117" i="80"/>
  <c r="V116" i="80"/>
  <c r="V115" i="80"/>
  <c r="V114" i="80"/>
  <c r="V113" i="80"/>
  <c r="V112" i="80"/>
  <c r="V111" i="80"/>
  <c r="V110" i="80"/>
  <c r="V109" i="80"/>
  <c r="V108" i="80"/>
  <c r="V107" i="80"/>
  <c r="V106" i="80"/>
  <c r="V105" i="80"/>
  <c r="V104" i="80"/>
  <c r="V103" i="80"/>
  <c r="V102" i="80"/>
  <c r="V101" i="80"/>
  <c r="V100" i="80"/>
  <c r="V99" i="80"/>
  <c r="V98" i="80"/>
  <c r="V97" i="80"/>
  <c r="V96" i="80"/>
  <c r="V95" i="80"/>
  <c r="V94" i="80"/>
  <c r="V93" i="80"/>
  <c r="V92" i="80"/>
  <c r="V91" i="80"/>
  <c r="V90" i="80"/>
  <c r="V89" i="80"/>
  <c r="V88" i="80"/>
  <c r="V87" i="80"/>
  <c r="V86" i="80"/>
  <c r="V85" i="80"/>
  <c r="V84" i="80"/>
  <c r="V83" i="80"/>
  <c r="V82" i="80"/>
  <c r="V81" i="80"/>
  <c r="V80" i="80"/>
  <c r="V79" i="80"/>
  <c r="V78" i="80"/>
  <c r="V77" i="80"/>
  <c r="V76" i="80"/>
  <c r="V75" i="80"/>
  <c r="V74" i="80"/>
  <c r="V73" i="80"/>
  <c r="V72" i="80"/>
  <c r="V71" i="80"/>
  <c r="V70" i="80"/>
  <c r="V69" i="80"/>
  <c r="V68" i="80"/>
  <c r="V67" i="80"/>
  <c r="V66" i="80"/>
  <c r="V65" i="80"/>
  <c r="V64" i="80"/>
  <c r="V63" i="80"/>
  <c r="V62" i="80"/>
  <c r="V61" i="80"/>
  <c r="V60" i="80"/>
  <c r="V59" i="80"/>
  <c r="V58" i="80"/>
  <c r="V57" i="80"/>
  <c r="V56" i="80"/>
  <c r="V55" i="80"/>
  <c r="V54" i="80"/>
  <c r="V53" i="80"/>
  <c r="V52" i="80"/>
  <c r="V51" i="80"/>
  <c r="V50" i="80"/>
  <c r="V49" i="80"/>
  <c r="V48" i="80"/>
  <c r="V47" i="80"/>
  <c r="V46" i="80"/>
  <c r="V45" i="80"/>
  <c r="V44" i="80"/>
  <c r="V43" i="80"/>
  <c r="V42" i="80"/>
  <c r="V41" i="80"/>
  <c r="V40" i="80"/>
  <c r="V39" i="80"/>
  <c r="V38" i="80"/>
  <c r="V37" i="80"/>
  <c r="V36" i="80"/>
  <c r="V35" i="80"/>
  <c r="V34" i="80"/>
  <c r="V33" i="80"/>
  <c r="V32" i="80"/>
  <c r="V31" i="80"/>
  <c r="V30" i="80"/>
  <c r="V29" i="80"/>
  <c r="V28" i="80"/>
  <c r="V27" i="80"/>
  <c r="V26" i="80"/>
  <c r="V25" i="80"/>
  <c r="V24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V9" i="80"/>
  <c r="V8" i="80"/>
  <c r="V7" i="80"/>
  <c r="V6" i="80"/>
  <c r="V5" i="80"/>
  <c r="V4" i="80"/>
  <c r="V3" i="80"/>
  <c r="Q260" i="80"/>
  <c r="Q259" i="80"/>
  <c r="Q258" i="80"/>
  <c r="Q257" i="80"/>
  <c r="Q256" i="80"/>
  <c r="Q255" i="80"/>
  <c r="Q254" i="80"/>
  <c r="Q253" i="80"/>
  <c r="Q252" i="80"/>
  <c r="Q251" i="80"/>
  <c r="Q250" i="80"/>
  <c r="Q249" i="80"/>
  <c r="Q248" i="80"/>
  <c r="Q247" i="80"/>
  <c r="Q246" i="80"/>
  <c r="Q245" i="80"/>
  <c r="Q244" i="80"/>
  <c r="Q243" i="80"/>
  <c r="Q242" i="80"/>
  <c r="Q241" i="80"/>
  <c r="Q240" i="80"/>
  <c r="Q239" i="80"/>
  <c r="Q238" i="80"/>
  <c r="Q237" i="80"/>
  <c r="Q236" i="80"/>
  <c r="Q235" i="80"/>
  <c r="Q234" i="80"/>
  <c r="Q233" i="80"/>
  <c r="Q232" i="80"/>
  <c r="Q231" i="80"/>
  <c r="Q230" i="80"/>
  <c r="Q229" i="80"/>
  <c r="Q228" i="80"/>
  <c r="Q227" i="80"/>
  <c r="Q226" i="80"/>
  <c r="Q225" i="80"/>
  <c r="Q224" i="80"/>
  <c r="Q223" i="80"/>
  <c r="Q222" i="80"/>
  <c r="Q221" i="80"/>
  <c r="Q220" i="80"/>
  <c r="Q219" i="80"/>
  <c r="Q218" i="80"/>
  <c r="Q217" i="80"/>
  <c r="Q216" i="80"/>
  <c r="Q215" i="80"/>
  <c r="Q214" i="80"/>
  <c r="Q213" i="80"/>
  <c r="Q212" i="80"/>
  <c r="Q211" i="80"/>
  <c r="Q210" i="80"/>
  <c r="Q209" i="80"/>
  <c r="Q208" i="80"/>
  <c r="Q207" i="80"/>
  <c r="Q206" i="80"/>
  <c r="Q205" i="80"/>
  <c r="Q204" i="80"/>
  <c r="Q203" i="80"/>
  <c r="Q202" i="80"/>
  <c r="Q201" i="80"/>
  <c r="Q200" i="80"/>
  <c r="Q199" i="80"/>
  <c r="Q198" i="80"/>
  <c r="Q197" i="80"/>
  <c r="Q196" i="80"/>
  <c r="Q195" i="80"/>
  <c r="Q194" i="80"/>
  <c r="Q193" i="80"/>
  <c r="Q192" i="80"/>
  <c r="Q191" i="80"/>
  <c r="Q190" i="80"/>
  <c r="Q189" i="80"/>
  <c r="Q188" i="80"/>
  <c r="Q187" i="80"/>
  <c r="Q186" i="80"/>
  <c r="Q185" i="80"/>
  <c r="Q184" i="80"/>
  <c r="Q183" i="80"/>
  <c r="Q182" i="80"/>
  <c r="Q181" i="80"/>
  <c r="Q180" i="80"/>
  <c r="Q179" i="80"/>
  <c r="Q178" i="80"/>
  <c r="Q177" i="80"/>
  <c r="Q176" i="80"/>
  <c r="Q175" i="80"/>
  <c r="Q174" i="80"/>
  <c r="Q173" i="80"/>
  <c r="Q172" i="80"/>
  <c r="Q171" i="80"/>
  <c r="Q170" i="80"/>
  <c r="Q169" i="80"/>
  <c r="Q168" i="80"/>
  <c r="Q167" i="80"/>
  <c r="Q166" i="80"/>
  <c r="Q165" i="80"/>
  <c r="Q164" i="80"/>
  <c r="Q163" i="80"/>
  <c r="Q162" i="80"/>
  <c r="Q161" i="80"/>
  <c r="Q160" i="80"/>
  <c r="Q159" i="80"/>
  <c r="Q158" i="80"/>
  <c r="Q157" i="80"/>
  <c r="Q156" i="80"/>
  <c r="Q155" i="80"/>
  <c r="Q154" i="80"/>
  <c r="Q153" i="80"/>
  <c r="Q152" i="80"/>
  <c r="Q151" i="80"/>
  <c r="Q150" i="80"/>
  <c r="Q149" i="80"/>
  <c r="Q148" i="80"/>
  <c r="Q147" i="80"/>
  <c r="Q146" i="80"/>
  <c r="Q145" i="80"/>
  <c r="Q144" i="80"/>
  <c r="Q143" i="80"/>
  <c r="Q142" i="80"/>
  <c r="Q141" i="80"/>
  <c r="Q140" i="80"/>
  <c r="Q139" i="80"/>
  <c r="Q138" i="80"/>
  <c r="Q137" i="80"/>
  <c r="Q136" i="80"/>
  <c r="Q135" i="80"/>
  <c r="Q134" i="80"/>
  <c r="Q133" i="80"/>
  <c r="Q132" i="80"/>
  <c r="Q131" i="80"/>
  <c r="Q130" i="80"/>
  <c r="Q129" i="80"/>
  <c r="Q128" i="80"/>
  <c r="Q127" i="80"/>
  <c r="Q126" i="80"/>
  <c r="Q125" i="80"/>
  <c r="Q124" i="80"/>
  <c r="Q123" i="80"/>
  <c r="Q122" i="80"/>
  <c r="Q121" i="80"/>
  <c r="Q120" i="80"/>
  <c r="Q119" i="80"/>
  <c r="Q118" i="80"/>
  <c r="Q117" i="80"/>
  <c r="Q116" i="80"/>
  <c r="Q115" i="80"/>
  <c r="Q114" i="80"/>
  <c r="Q113" i="80"/>
  <c r="Q112" i="80"/>
  <c r="Q111" i="80"/>
  <c r="Q110" i="80"/>
  <c r="Q109" i="80"/>
  <c r="Q108" i="80"/>
  <c r="Q107" i="80"/>
  <c r="Q106" i="80"/>
  <c r="Q105" i="80"/>
  <c r="Q104" i="80"/>
  <c r="Q103" i="80"/>
  <c r="Q102" i="80"/>
  <c r="Q101" i="80"/>
  <c r="Q100" i="80"/>
  <c r="Q99" i="80"/>
  <c r="Q98" i="80"/>
  <c r="Q97" i="80"/>
  <c r="Q96" i="80"/>
  <c r="Q95" i="80"/>
  <c r="Q94" i="80"/>
  <c r="Q93" i="80"/>
  <c r="Q92" i="80"/>
  <c r="Q91" i="80"/>
  <c r="Q90" i="80"/>
  <c r="Q89" i="80"/>
  <c r="Q88" i="80"/>
  <c r="Q87" i="80"/>
  <c r="Q86" i="80"/>
  <c r="Q85" i="80"/>
  <c r="Q84" i="80"/>
  <c r="Q83" i="80"/>
  <c r="Q82" i="80"/>
  <c r="Q81" i="80"/>
  <c r="Q80" i="80"/>
  <c r="Q79" i="80"/>
  <c r="Q78" i="80"/>
  <c r="Q77" i="80"/>
  <c r="Q76" i="80"/>
  <c r="Q75" i="80"/>
  <c r="Q74" i="80"/>
  <c r="Q73" i="80"/>
  <c r="Q72" i="80"/>
  <c r="Q71" i="80"/>
  <c r="Q70" i="80"/>
  <c r="Q69" i="80"/>
  <c r="Q68" i="80"/>
  <c r="Q67" i="80"/>
  <c r="Q66" i="80"/>
  <c r="Q65" i="80"/>
  <c r="Q64" i="80"/>
  <c r="Q63" i="80"/>
  <c r="Q62" i="80"/>
  <c r="Q61" i="80"/>
  <c r="Q60" i="80"/>
  <c r="Q59" i="80"/>
  <c r="Q58" i="80"/>
  <c r="Q57" i="80"/>
  <c r="Q56" i="80"/>
  <c r="Q55" i="80"/>
  <c r="Q54" i="80"/>
  <c r="Q53" i="80"/>
  <c r="Q52" i="80"/>
  <c r="Q51" i="80"/>
  <c r="Q50" i="80"/>
  <c r="Q49" i="80"/>
  <c r="Q48" i="80"/>
  <c r="Q47" i="80"/>
  <c r="Q46" i="80"/>
  <c r="Q45" i="80"/>
  <c r="Q44" i="80"/>
  <c r="Q43" i="80"/>
  <c r="Q42" i="80"/>
  <c r="Q41" i="80"/>
  <c r="Q40" i="80"/>
  <c r="Q39" i="80"/>
  <c r="Q38" i="80"/>
  <c r="Q37" i="80"/>
  <c r="Q36" i="80"/>
  <c r="Q35" i="80"/>
  <c r="Q34" i="80"/>
  <c r="Q33" i="80"/>
  <c r="Q32" i="80"/>
  <c r="Q31" i="80"/>
  <c r="Q30" i="80"/>
  <c r="Q29" i="80"/>
  <c r="Q28" i="80"/>
  <c r="Q27" i="80"/>
  <c r="Q26" i="80"/>
  <c r="Q25" i="80"/>
  <c r="Q24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Q7" i="80"/>
  <c r="Q6" i="80"/>
  <c r="Q5" i="80"/>
  <c r="Q4" i="80"/>
  <c r="Q3" i="80"/>
  <c r="AD260" i="79"/>
  <c r="AF260" i="79" s="1"/>
  <c r="AD259" i="79"/>
  <c r="AF259" i="79" s="1"/>
  <c r="AD258" i="79"/>
  <c r="AF258" i="79" s="1"/>
  <c r="AD257" i="79"/>
  <c r="AF257" i="79" s="1"/>
  <c r="AD256" i="79"/>
  <c r="AF256" i="79" s="1"/>
  <c r="AD255" i="79"/>
  <c r="AF255" i="79" s="1"/>
  <c r="AD254" i="79"/>
  <c r="AF254" i="79" s="1"/>
  <c r="AD253" i="79"/>
  <c r="AF253" i="79" s="1"/>
  <c r="AD252" i="79"/>
  <c r="AF252" i="79" s="1"/>
  <c r="AD251" i="79"/>
  <c r="AF251" i="79" s="1"/>
  <c r="AD250" i="79"/>
  <c r="AF250" i="79" s="1"/>
  <c r="AD249" i="79"/>
  <c r="AF249" i="79" s="1"/>
  <c r="AD248" i="79"/>
  <c r="AF248" i="79" s="1"/>
  <c r="AD247" i="79"/>
  <c r="AF247" i="79" s="1"/>
  <c r="AD246" i="79"/>
  <c r="AF246" i="79" s="1"/>
  <c r="AD245" i="79"/>
  <c r="AF245" i="79" s="1"/>
  <c r="AD244" i="79"/>
  <c r="AF244" i="79" s="1"/>
  <c r="AD243" i="79"/>
  <c r="AF243" i="79" s="1"/>
  <c r="AD242" i="79"/>
  <c r="AF242" i="79" s="1"/>
  <c r="AD241" i="79"/>
  <c r="AF241" i="79" s="1"/>
  <c r="AD240" i="79"/>
  <c r="AF240" i="79" s="1"/>
  <c r="AD239" i="79"/>
  <c r="AF239" i="79" s="1"/>
  <c r="AD238" i="79"/>
  <c r="AF238" i="79" s="1"/>
  <c r="AD237" i="79"/>
  <c r="AF237" i="79" s="1"/>
  <c r="AD236" i="79"/>
  <c r="AF236" i="79" s="1"/>
  <c r="AD235" i="79"/>
  <c r="AF235" i="79" s="1"/>
  <c r="AD234" i="79"/>
  <c r="AF234" i="79" s="1"/>
  <c r="AD233" i="79"/>
  <c r="AF233" i="79" s="1"/>
  <c r="AD232" i="79"/>
  <c r="AF232" i="79" s="1"/>
  <c r="AD231" i="79"/>
  <c r="AF231" i="79" s="1"/>
  <c r="AD230" i="79"/>
  <c r="AF230" i="79" s="1"/>
  <c r="AD229" i="79"/>
  <c r="AF229" i="79" s="1"/>
  <c r="AD228" i="79"/>
  <c r="AF228" i="79" s="1"/>
  <c r="AD227" i="79"/>
  <c r="AF227" i="79" s="1"/>
  <c r="AD226" i="79"/>
  <c r="AF226" i="79" s="1"/>
  <c r="AD225" i="79"/>
  <c r="AF225" i="79" s="1"/>
  <c r="AD224" i="79"/>
  <c r="AF224" i="79" s="1"/>
  <c r="AD223" i="79"/>
  <c r="AF223" i="79" s="1"/>
  <c r="AD222" i="79"/>
  <c r="AF222" i="79" s="1"/>
  <c r="AD221" i="79"/>
  <c r="AF221" i="79" s="1"/>
  <c r="AD220" i="79"/>
  <c r="AF220" i="79" s="1"/>
  <c r="AD219" i="79"/>
  <c r="AF219" i="79" s="1"/>
  <c r="AD218" i="79"/>
  <c r="AF218" i="79" s="1"/>
  <c r="AD217" i="79"/>
  <c r="AF217" i="79" s="1"/>
  <c r="AD216" i="79"/>
  <c r="AF216" i="79" s="1"/>
  <c r="AD215" i="79"/>
  <c r="AF215" i="79" s="1"/>
  <c r="AD214" i="79"/>
  <c r="AF214" i="79" s="1"/>
  <c r="AD213" i="79"/>
  <c r="AF213" i="79" s="1"/>
  <c r="AD212" i="79"/>
  <c r="AF212" i="79" s="1"/>
  <c r="AD211" i="79"/>
  <c r="AF211" i="79" s="1"/>
  <c r="AD210" i="79"/>
  <c r="AF210" i="79" s="1"/>
  <c r="AD209" i="79"/>
  <c r="AF209" i="79" s="1"/>
  <c r="AD208" i="79"/>
  <c r="AF208" i="79" s="1"/>
  <c r="AD207" i="79"/>
  <c r="AF207" i="79" s="1"/>
  <c r="AD206" i="79"/>
  <c r="AF206" i="79" s="1"/>
  <c r="AD205" i="79"/>
  <c r="AF205" i="79" s="1"/>
  <c r="AD204" i="79"/>
  <c r="AF204" i="79" s="1"/>
  <c r="AD203" i="79"/>
  <c r="AF203" i="79" s="1"/>
  <c r="AD202" i="79"/>
  <c r="AF202" i="79" s="1"/>
  <c r="AD201" i="79"/>
  <c r="AF201" i="79" s="1"/>
  <c r="AD200" i="79"/>
  <c r="AF200" i="79" s="1"/>
  <c r="AD199" i="79"/>
  <c r="AF199" i="79" s="1"/>
  <c r="AD198" i="79"/>
  <c r="AF198" i="79" s="1"/>
  <c r="AD197" i="79"/>
  <c r="AF197" i="79" s="1"/>
  <c r="AD196" i="79"/>
  <c r="AF196" i="79" s="1"/>
  <c r="AD195" i="79"/>
  <c r="AF195" i="79" s="1"/>
  <c r="AD194" i="79"/>
  <c r="AF194" i="79" s="1"/>
  <c r="AD193" i="79"/>
  <c r="AF193" i="79" s="1"/>
  <c r="AD192" i="79"/>
  <c r="AF192" i="79" s="1"/>
  <c r="AD191" i="79"/>
  <c r="AF191" i="79" s="1"/>
  <c r="AD190" i="79"/>
  <c r="AF190" i="79" s="1"/>
  <c r="AD189" i="79"/>
  <c r="AF189" i="79" s="1"/>
  <c r="AD188" i="79"/>
  <c r="AF188" i="79" s="1"/>
  <c r="AD187" i="79"/>
  <c r="AF187" i="79" s="1"/>
  <c r="AD186" i="79"/>
  <c r="AF186" i="79" s="1"/>
  <c r="AD185" i="79"/>
  <c r="AF185" i="79" s="1"/>
  <c r="AD184" i="79"/>
  <c r="AF184" i="79" s="1"/>
  <c r="AD183" i="79"/>
  <c r="AF183" i="79" s="1"/>
  <c r="AD182" i="79"/>
  <c r="AF182" i="79" s="1"/>
  <c r="AD181" i="79"/>
  <c r="AF181" i="79" s="1"/>
  <c r="AD180" i="79"/>
  <c r="AF180" i="79" s="1"/>
  <c r="AD179" i="79"/>
  <c r="AF179" i="79" s="1"/>
  <c r="AD178" i="79"/>
  <c r="AF178" i="79" s="1"/>
  <c r="AD177" i="79"/>
  <c r="AF177" i="79" s="1"/>
  <c r="AD176" i="79"/>
  <c r="AF176" i="79" s="1"/>
  <c r="AD175" i="79"/>
  <c r="AF175" i="79" s="1"/>
  <c r="AD174" i="79"/>
  <c r="AF174" i="79" s="1"/>
  <c r="AD173" i="79"/>
  <c r="AF173" i="79" s="1"/>
  <c r="AD172" i="79"/>
  <c r="AF172" i="79" s="1"/>
  <c r="AD171" i="79"/>
  <c r="AF171" i="79" s="1"/>
  <c r="AD170" i="79"/>
  <c r="AF170" i="79" s="1"/>
  <c r="AD169" i="79"/>
  <c r="AF169" i="79" s="1"/>
  <c r="AD168" i="79"/>
  <c r="AF168" i="79" s="1"/>
  <c r="AD167" i="79"/>
  <c r="AF167" i="79" s="1"/>
  <c r="AD166" i="79"/>
  <c r="AF166" i="79" s="1"/>
  <c r="AD165" i="79"/>
  <c r="AF165" i="79" s="1"/>
  <c r="AD164" i="79"/>
  <c r="AF164" i="79" s="1"/>
  <c r="AD163" i="79"/>
  <c r="AF163" i="79" s="1"/>
  <c r="AD162" i="79"/>
  <c r="AF162" i="79" s="1"/>
  <c r="AD161" i="79"/>
  <c r="AF161" i="79" s="1"/>
  <c r="AD160" i="79"/>
  <c r="AF160" i="79" s="1"/>
  <c r="AD159" i="79"/>
  <c r="AF159" i="79" s="1"/>
  <c r="AD158" i="79"/>
  <c r="AF158" i="79" s="1"/>
  <c r="AD157" i="79"/>
  <c r="AF157" i="79" s="1"/>
  <c r="AD156" i="79"/>
  <c r="AF156" i="79" s="1"/>
  <c r="AD155" i="79"/>
  <c r="AF155" i="79" s="1"/>
  <c r="AD154" i="79"/>
  <c r="AF154" i="79" s="1"/>
  <c r="AD153" i="79"/>
  <c r="AF153" i="79" s="1"/>
  <c r="AD152" i="79"/>
  <c r="AF152" i="79" s="1"/>
  <c r="AD151" i="79"/>
  <c r="AF151" i="79" s="1"/>
  <c r="AD150" i="79"/>
  <c r="AF150" i="79" s="1"/>
  <c r="AD149" i="79"/>
  <c r="AF149" i="79" s="1"/>
  <c r="AD148" i="79"/>
  <c r="AF148" i="79" s="1"/>
  <c r="AD147" i="79"/>
  <c r="AF147" i="79" s="1"/>
  <c r="AD146" i="79"/>
  <c r="AF146" i="79" s="1"/>
  <c r="AD145" i="79"/>
  <c r="AF145" i="79" s="1"/>
  <c r="AD144" i="79"/>
  <c r="AF144" i="79" s="1"/>
  <c r="AD143" i="79"/>
  <c r="AF143" i="79" s="1"/>
  <c r="AD142" i="79"/>
  <c r="AF142" i="79" s="1"/>
  <c r="AD141" i="79"/>
  <c r="AF141" i="79" s="1"/>
  <c r="AD140" i="79"/>
  <c r="AF140" i="79" s="1"/>
  <c r="AD139" i="79"/>
  <c r="AF139" i="79" s="1"/>
  <c r="AD138" i="79"/>
  <c r="AF138" i="79" s="1"/>
  <c r="AD137" i="79"/>
  <c r="AF137" i="79" s="1"/>
  <c r="AD136" i="79"/>
  <c r="AF136" i="79" s="1"/>
  <c r="AD135" i="79"/>
  <c r="AF135" i="79" s="1"/>
  <c r="AD134" i="79"/>
  <c r="AF134" i="79" s="1"/>
  <c r="AD133" i="79"/>
  <c r="AF133" i="79" s="1"/>
  <c r="AD132" i="79"/>
  <c r="AF132" i="79" s="1"/>
  <c r="AD131" i="79"/>
  <c r="AF131" i="79" s="1"/>
  <c r="AD130" i="79"/>
  <c r="AF130" i="79" s="1"/>
  <c r="AD129" i="79"/>
  <c r="AF129" i="79" s="1"/>
  <c r="AD128" i="79"/>
  <c r="AF128" i="79" s="1"/>
  <c r="AD127" i="79"/>
  <c r="AF127" i="79" s="1"/>
  <c r="AD126" i="79"/>
  <c r="AF126" i="79" s="1"/>
  <c r="AD125" i="79"/>
  <c r="AF125" i="79" s="1"/>
  <c r="AD124" i="79"/>
  <c r="AF124" i="79" s="1"/>
  <c r="AD123" i="79"/>
  <c r="AF123" i="79" s="1"/>
  <c r="AD122" i="79"/>
  <c r="AF122" i="79" s="1"/>
  <c r="AD121" i="79"/>
  <c r="AF121" i="79" s="1"/>
  <c r="AD120" i="79"/>
  <c r="AF120" i="79" s="1"/>
  <c r="AD119" i="79"/>
  <c r="AF119" i="79" s="1"/>
  <c r="AD118" i="79"/>
  <c r="AF118" i="79" s="1"/>
  <c r="AD117" i="79"/>
  <c r="AF117" i="79" s="1"/>
  <c r="AD116" i="79"/>
  <c r="AF116" i="79" s="1"/>
  <c r="AD115" i="79"/>
  <c r="AF115" i="79" s="1"/>
  <c r="AD114" i="79"/>
  <c r="AF114" i="79" s="1"/>
  <c r="AD113" i="79"/>
  <c r="AF113" i="79" s="1"/>
  <c r="AD112" i="79"/>
  <c r="AF112" i="79" s="1"/>
  <c r="AD111" i="79"/>
  <c r="AF111" i="79" s="1"/>
  <c r="AD110" i="79"/>
  <c r="AF110" i="79" s="1"/>
  <c r="AD109" i="79"/>
  <c r="AF109" i="79" s="1"/>
  <c r="AD108" i="79"/>
  <c r="AF108" i="79" s="1"/>
  <c r="AD107" i="79"/>
  <c r="AF107" i="79" s="1"/>
  <c r="AD106" i="79"/>
  <c r="AF106" i="79" s="1"/>
  <c r="AD105" i="79"/>
  <c r="AF105" i="79" s="1"/>
  <c r="AD104" i="79"/>
  <c r="AF104" i="79" s="1"/>
  <c r="AD103" i="79"/>
  <c r="AF103" i="79" s="1"/>
  <c r="AD102" i="79"/>
  <c r="AF102" i="79" s="1"/>
  <c r="AD101" i="79"/>
  <c r="AF101" i="79" s="1"/>
  <c r="AD100" i="79"/>
  <c r="AF100" i="79" s="1"/>
  <c r="AD99" i="79"/>
  <c r="AF99" i="79" s="1"/>
  <c r="AD98" i="79"/>
  <c r="AF98" i="79" s="1"/>
  <c r="AD97" i="79"/>
  <c r="AF97" i="79" s="1"/>
  <c r="AD96" i="79"/>
  <c r="AF96" i="79" s="1"/>
  <c r="AD95" i="79"/>
  <c r="AF95" i="79" s="1"/>
  <c r="AD94" i="79"/>
  <c r="AF94" i="79" s="1"/>
  <c r="AD93" i="79"/>
  <c r="AF93" i="79" s="1"/>
  <c r="AD92" i="79"/>
  <c r="AF92" i="79" s="1"/>
  <c r="AD91" i="79"/>
  <c r="AF91" i="79" s="1"/>
  <c r="AD90" i="79"/>
  <c r="AF90" i="79" s="1"/>
  <c r="AD89" i="79"/>
  <c r="AF89" i="79" s="1"/>
  <c r="AD88" i="79"/>
  <c r="AF88" i="79" s="1"/>
  <c r="AD87" i="79"/>
  <c r="AF87" i="79" s="1"/>
  <c r="AD86" i="79"/>
  <c r="AF86" i="79" s="1"/>
  <c r="AD85" i="79"/>
  <c r="AF85" i="79" s="1"/>
  <c r="AD84" i="79"/>
  <c r="AF84" i="79" s="1"/>
  <c r="AD83" i="79"/>
  <c r="AF83" i="79" s="1"/>
  <c r="AD82" i="79"/>
  <c r="AF82" i="79" s="1"/>
  <c r="AD81" i="79"/>
  <c r="AF81" i="79" s="1"/>
  <c r="AD80" i="79"/>
  <c r="AF80" i="79" s="1"/>
  <c r="AD79" i="79"/>
  <c r="AF79" i="79" s="1"/>
  <c r="AD78" i="79"/>
  <c r="AF78" i="79" s="1"/>
  <c r="AD77" i="79"/>
  <c r="AF77" i="79" s="1"/>
  <c r="AD76" i="79"/>
  <c r="AF76" i="79" s="1"/>
  <c r="AD75" i="79"/>
  <c r="AF75" i="79" s="1"/>
  <c r="AD74" i="79"/>
  <c r="AF74" i="79" s="1"/>
  <c r="AD73" i="79"/>
  <c r="AF73" i="79" s="1"/>
  <c r="AD72" i="79"/>
  <c r="AF72" i="79" s="1"/>
  <c r="AD71" i="79"/>
  <c r="AF71" i="79" s="1"/>
  <c r="AD70" i="79"/>
  <c r="AF70" i="79" s="1"/>
  <c r="AD69" i="79"/>
  <c r="AF69" i="79" s="1"/>
  <c r="AD68" i="79"/>
  <c r="AF68" i="79" s="1"/>
  <c r="AD67" i="79"/>
  <c r="AF67" i="79" s="1"/>
  <c r="AD66" i="79"/>
  <c r="AF66" i="79" s="1"/>
  <c r="AD65" i="79"/>
  <c r="AF65" i="79" s="1"/>
  <c r="AD64" i="79"/>
  <c r="AF64" i="79" s="1"/>
  <c r="AD63" i="79"/>
  <c r="AF63" i="79" s="1"/>
  <c r="AD62" i="79"/>
  <c r="AF62" i="79" s="1"/>
  <c r="AD61" i="79"/>
  <c r="AF61" i="79" s="1"/>
  <c r="AD60" i="79"/>
  <c r="AF60" i="79" s="1"/>
  <c r="AD59" i="79"/>
  <c r="AF59" i="79" s="1"/>
  <c r="AD58" i="79"/>
  <c r="AF58" i="79" s="1"/>
  <c r="AD57" i="79"/>
  <c r="AF57" i="79" s="1"/>
  <c r="AD56" i="79"/>
  <c r="AF56" i="79" s="1"/>
  <c r="AD55" i="79"/>
  <c r="AF55" i="79" s="1"/>
  <c r="AD54" i="79"/>
  <c r="AF54" i="79" s="1"/>
  <c r="AD53" i="79"/>
  <c r="AF53" i="79" s="1"/>
  <c r="AD52" i="79"/>
  <c r="AF52" i="79" s="1"/>
  <c r="AD51" i="79"/>
  <c r="AF51" i="79" s="1"/>
  <c r="AD50" i="79"/>
  <c r="AF50" i="79" s="1"/>
  <c r="AD49" i="79"/>
  <c r="AF49" i="79" s="1"/>
  <c r="AD48" i="79"/>
  <c r="AF48" i="79" s="1"/>
  <c r="AD47" i="79"/>
  <c r="AF47" i="79" s="1"/>
  <c r="AD46" i="79"/>
  <c r="AF46" i="79" s="1"/>
  <c r="AD45" i="79"/>
  <c r="AF45" i="79" s="1"/>
  <c r="AD44" i="79"/>
  <c r="AF44" i="79" s="1"/>
  <c r="AD43" i="79"/>
  <c r="AF43" i="79" s="1"/>
  <c r="AD42" i="79"/>
  <c r="AF42" i="79" s="1"/>
  <c r="AD41" i="79"/>
  <c r="AF41" i="79" s="1"/>
  <c r="AD40" i="79"/>
  <c r="AF40" i="79" s="1"/>
  <c r="AD39" i="79"/>
  <c r="AF39" i="79" s="1"/>
  <c r="AD38" i="79"/>
  <c r="AF38" i="79" s="1"/>
  <c r="AD37" i="79"/>
  <c r="AF37" i="79" s="1"/>
  <c r="AD36" i="79"/>
  <c r="AF36" i="79" s="1"/>
  <c r="AD35" i="79"/>
  <c r="AF35" i="79" s="1"/>
  <c r="AD34" i="79"/>
  <c r="AF34" i="79" s="1"/>
  <c r="AD33" i="79"/>
  <c r="AF33" i="79" s="1"/>
  <c r="AD32" i="79"/>
  <c r="AF32" i="79" s="1"/>
  <c r="AD31" i="79"/>
  <c r="AF31" i="79" s="1"/>
  <c r="AD30" i="79"/>
  <c r="AF30" i="79" s="1"/>
  <c r="AD29" i="79"/>
  <c r="AF29" i="79" s="1"/>
  <c r="AD28" i="79"/>
  <c r="AF28" i="79" s="1"/>
  <c r="AD27" i="79"/>
  <c r="AF27" i="79" s="1"/>
  <c r="AD26" i="79"/>
  <c r="AF26" i="79" s="1"/>
  <c r="AD25" i="79"/>
  <c r="AF25" i="79" s="1"/>
  <c r="AD24" i="79"/>
  <c r="AF24" i="79" s="1"/>
  <c r="AD23" i="79"/>
  <c r="AF23" i="79" s="1"/>
  <c r="AD22" i="79"/>
  <c r="AF22" i="79" s="1"/>
  <c r="AD21" i="79"/>
  <c r="AF21" i="79" s="1"/>
  <c r="AD20" i="79"/>
  <c r="AF20" i="79" s="1"/>
  <c r="AD19" i="79"/>
  <c r="AF19" i="79" s="1"/>
  <c r="AD18" i="79"/>
  <c r="AF18" i="79" s="1"/>
  <c r="AD17" i="79"/>
  <c r="AF17" i="79" s="1"/>
  <c r="AD16" i="79"/>
  <c r="AF16" i="79" s="1"/>
  <c r="AD15" i="79"/>
  <c r="AF15" i="79" s="1"/>
  <c r="AD14" i="79"/>
  <c r="AF14" i="79" s="1"/>
  <c r="AD13" i="79"/>
  <c r="AF13" i="79" s="1"/>
  <c r="AD12" i="79"/>
  <c r="AF12" i="79" s="1"/>
  <c r="AD11" i="79"/>
  <c r="AF11" i="79" s="1"/>
  <c r="AD10" i="79"/>
  <c r="AF10" i="79" s="1"/>
  <c r="AD9" i="79"/>
  <c r="AF9" i="79" s="1"/>
  <c r="AD8" i="79"/>
  <c r="AF8" i="79" s="1"/>
  <c r="AD7" i="79"/>
  <c r="AF7" i="79" s="1"/>
  <c r="AD6" i="79"/>
  <c r="AF6" i="79" s="1"/>
  <c r="AD5" i="79"/>
  <c r="AF5" i="79" s="1"/>
  <c r="AD4" i="79"/>
  <c r="AF4" i="79" s="1"/>
  <c r="AD3" i="79"/>
  <c r="AF3" i="79" s="1"/>
  <c r="Y260" i="79"/>
  <c r="AA260" i="79" s="1"/>
  <c r="Y259" i="79"/>
  <c r="AA259" i="79" s="1"/>
  <c r="Y258" i="79"/>
  <c r="AA258" i="79" s="1"/>
  <c r="Y257" i="79"/>
  <c r="AA257" i="79" s="1"/>
  <c r="Y256" i="79"/>
  <c r="AA256" i="79" s="1"/>
  <c r="Y255" i="79"/>
  <c r="AA255" i="79" s="1"/>
  <c r="Y254" i="79"/>
  <c r="AA254" i="79" s="1"/>
  <c r="Y253" i="79"/>
  <c r="AA253" i="79" s="1"/>
  <c r="Y252" i="79"/>
  <c r="AA252" i="79" s="1"/>
  <c r="Y251" i="79"/>
  <c r="AA251" i="79" s="1"/>
  <c r="Y250" i="79"/>
  <c r="AA250" i="79" s="1"/>
  <c r="Y249" i="79"/>
  <c r="AA249" i="79" s="1"/>
  <c r="Y248" i="79"/>
  <c r="AA248" i="79" s="1"/>
  <c r="Y247" i="79"/>
  <c r="AA247" i="79" s="1"/>
  <c r="Y246" i="79"/>
  <c r="AA246" i="79" s="1"/>
  <c r="Y245" i="79"/>
  <c r="AA245" i="79" s="1"/>
  <c r="Y244" i="79"/>
  <c r="AA244" i="79" s="1"/>
  <c r="Y243" i="79"/>
  <c r="AA243" i="79" s="1"/>
  <c r="Y242" i="79"/>
  <c r="AA242" i="79" s="1"/>
  <c r="Y241" i="79"/>
  <c r="AA241" i="79" s="1"/>
  <c r="Y240" i="79"/>
  <c r="AA240" i="79" s="1"/>
  <c r="Y239" i="79"/>
  <c r="AA239" i="79" s="1"/>
  <c r="Y238" i="79"/>
  <c r="AA238" i="79" s="1"/>
  <c r="Y237" i="79"/>
  <c r="AA237" i="79" s="1"/>
  <c r="Y236" i="79"/>
  <c r="AA236" i="79" s="1"/>
  <c r="Y235" i="79"/>
  <c r="AA235" i="79" s="1"/>
  <c r="Y234" i="79"/>
  <c r="AA234" i="79" s="1"/>
  <c r="Y233" i="79"/>
  <c r="AA233" i="79" s="1"/>
  <c r="Y232" i="79"/>
  <c r="AA232" i="79" s="1"/>
  <c r="Y231" i="79"/>
  <c r="AA231" i="79" s="1"/>
  <c r="Y230" i="79"/>
  <c r="AA230" i="79" s="1"/>
  <c r="Y229" i="79"/>
  <c r="AA229" i="79" s="1"/>
  <c r="Y228" i="79"/>
  <c r="AA228" i="79" s="1"/>
  <c r="Y227" i="79"/>
  <c r="AA227" i="79" s="1"/>
  <c r="Y226" i="79"/>
  <c r="AA226" i="79" s="1"/>
  <c r="Y225" i="79"/>
  <c r="AA225" i="79" s="1"/>
  <c r="Y224" i="79"/>
  <c r="AA224" i="79" s="1"/>
  <c r="Y223" i="79"/>
  <c r="AA223" i="79" s="1"/>
  <c r="Y222" i="79"/>
  <c r="AA222" i="79" s="1"/>
  <c r="Y221" i="79"/>
  <c r="AA221" i="79" s="1"/>
  <c r="Y220" i="79"/>
  <c r="AA220" i="79" s="1"/>
  <c r="Y219" i="79"/>
  <c r="AA219" i="79" s="1"/>
  <c r="Y218" i="79"/>
  <c r="AA218" i="79" s="1"/>
  <c r="Y217" i="79"/>
  <c r="AA217" i="79" s="1"/>
  <c r="Y216" i="79"/>
  <c r="AA216" i="79" s="1"/>
  <c r="Y215" i="79"/>
  <c r="AA215" i="79" s="1"/>
  <c r="Y214" i="79"/>
  <c r="AA214" i="79" s="1"/>
  <c r="Y213" i="79"/>
  <c r="AA213" i="79" s="1"/>
  <c r="Y212" i="79"/>
  <c r="AA212" i="79" s="1"/>
  <c r="Y211" i="79"/>
  <c r="AA211" i="79" s="1"/>
  <c r="Y210" i="79"/>
  <c r="AA210" i="79" s="1"/>
  <c r="Y209" i="79"/>
  <c r="AA209" i="79" s="1"/>
  <c r="Y208" i="79"/>
  <c r="AA208" i="79" s="1"/>
  <c r="Y207" i="79"/>
  <c r="AA207" i="79" s="1"/>
  <c r="Y206" i="79"/>
  <c r="AA206" i="79" s="1"/>
  <c r="Y205" i="79"/>
  <c r="AA205" i="79" s="1"/>
  <c r="Y204" i="79"/>
  <c r="AA204" i="79" s="1"/>
  <c r="Y203" i="79"/>
  <c r="AA203" i="79" s="1"/>
  <c r="Y202" i="79"/>
  <c r="AA202" i="79" s="1"/>
  <c r="Y201" i="79"/>
  <c r="AA201" i="79" s="1"/>
  <c r="Y200" i="79"/>
  <c r="AA200" i="79" s="1"/>
  <c r="Y199" i="79"/>
  <c r="AA199" i="79" s="1"/>
  <c r="Y198" i="79"/>
  <c r="AA198" i="79" s="1"/>
  <c r="Y197" i="79"/>
  <c r="AA197" i="79" s="1"/>
  <c r="Y196" i="79"/>
  <c r="AA196" i="79" s="1"/>
  <c r="Y195" i="79"/>
  <c r="AA195" i="79" s="1"/>
  <c r="Y194" i="79"/>
  <c r="AA194" i="79" s="1"/>
  <c r="Y193" i="79"/>
  <c r="AA193" i="79" s="1"/>
  <c r="Y192" i="79"/>
  <c r="AA192" i="79" s="1"/>
  <c r="Y191" i="79"/>
  <c r="AA191" i="79" s="1"/>
  <c r="Y190" i="79"/>
  <c r="AA190" i="79" s="1"/>
  <c r="Y189" i="79"/>
  <c r="AA189" i="79" s="1"/>
  <c r="Y188" i="79"/>
  <c r="AA188" i="79" s="1"/>
  <c r="Y187" i="79"/>
  <c r="AA187" i="79" s="1"/>
  <c r="Y186" i="79"/>
  <c r="AA186" i="79" s="1"/>
  <c r="Y185" i="79"/>
  <c r="AA185" i="79" s="1"/>
  <c r="Y184" i="79"/>
  <c r="AA184" i="79" s="1"/>
  <c r="Y183" i="79"/>
  <c r="AA183" i="79" s="1"/>
  <c r="Y182" i="79"/>
  <c r="AA182" i="79" s="1"/>
  <c r="Y181" i="79"/>
  <c r="AA181" i="79" s="1"/>
  <c r="Y180" i="79"/>
  <c r="AA180" i="79" s="1"/>
  <c r="Y179" i="79"/>
  <c r="AA179" i="79" s="1"/>
  <c r="Y178" i="79"/>
  <c r="AA178" i="79" s="1"/>
  <c r="Y177" i="79"/>
  <c r="AA177" i="79" s="1"/>
  <c r="Y176" i="79"/>
  <c r="AA176" i="79" s="1"/>
  <c r="Y175" i="79"/>
  <c r="AA175" i="79" s="1"/>
  <c r="Y174" i="79"/>
  <c r="AA174" i="79" s="1"/>
  <c r="Y173" i="79"/>
  <c r="AA173" i="79" s="1"/>
  <c r="Y172" i="79"/>
  <c r="AA172" i="79" s="1"/>
  <c r="Y171" i="79"/>
  <c r="AA171" i="79" s="1"/>
  <c r="Y170" i="79"/>
  <c r="AA170" i="79" s="1"/>
  <c r="Y169" i="79"/>
  <c r="AA169" i="79" s="1"/>
  <c r="Y168" i="79"/>
  <c r="AA168" i="79" s="1"/>
  <c r="Y167" i="79"/>
  <c r="AA167" i="79" s="1"/>
  <c r="Y166" i="79"/>
  <c r="AA166" i="79" s="1"/>
  <c r="Y165" i="79"/>
  <c r="AA165" i="79" s="1"/>
  <c r="Y164" i="79"/>
  <c r="AA164" i="79" s="1"/>
  <c r="Y163" i="79"/>
  <c r="AA163" i="79" s="1"/>
  <c r="Y162" i="79"/>
  <c r="AA162" i="79" s="1"/>
  <c r="Y161" i="79"/>
  <c r="AA161" i="79" s="1"/>
  <c r="Y160" i="79"/>
  <c r="AA160" i="79" s="1"/>
  <c r="Y159" i="79"/>
  <c r="AA159" i="79" s="1"/>
  <c r="Y158" i="79"/>
  <c r="AA158" i="79" s="1"/>
  <c r="Y157" i="79"/>
  <c r="AA157" i="79" s="1"/>
  <c r="Y156" i="79"/>
  <c r="AA156" i="79" s="1"/>
  <c r="Y155" i="79"/>
  <c r="AA155" i="79" s="1"/>
  <c r="Y154" i="79"/>
  <c r="AA154" i="79" s="1"/>
  <c r="Y153" i="79"/>
  <c r="AA153" i="79" s="1"/>
  <c r="Y152" i="79"/>
  <c r="AA152" i="79" s="1"/>
  <c r="Y151" i="79"/>
  <c r="AA151" i="79" s="1"/>
  <c r="Y150" i="79"/>
  <c r="AA150" i="79" s="1"/>
  <c r="Y149" i="79"/>
  <c r="AA149" i="79" s="1"/>
  <c r="Y148" i="79"/>
  <c r="AA148" i="79" s="1"/>
  <c r="Y147" i="79"/>
  <c r="AA147" i="79" s="1"/>
  <c r="Y146" i="79"/>
  <c r="AA146" i="79" s="1"/>
  <c r="Y145" i="79"/>
  <c r="AA145" i="79" s="1"/>
  <c r="Y144" i="79"/>
  <c r="AA144" i="79" s="1"/>
  <c r="Y143" i="79"/>
  <c r="AA143" i="79" s="1"/>
  <c r="Y142" i="79"/>
  <c r="AA142" i="79" s="1"/>
  <c r="Y141" i="79"/>
  <c r="AA141" i="79" s="1"/>
  <c r="Y140" i="79"/>
  <c r="AA140" i="79" s="1"/>
  <c r="Y139" i="79"/>
  <c r="AA139" i="79" s="1"/>
  <c r="Y138" i="79"/>
  <c r="AA138" i="79" s="1"/>
  <c r="Y137" i="79"/>
  <c r="AA137" i="79" s="1"/>
  <c r="Y136" i="79"/>
  <c r="AA136" i="79" s="1"/>
  <c r="Y135" i="79"/>
  <c r="AA135" i="79" s="1"/>
  <c r="Y134" i="79"/>
  <c r="AA134" i="79" s="1"/>
  <c r="Y133" i="79"/>
  <c r="AA133" i="79" s="1"/>
  <c r="Y132" i="79"/>
  <c r="AA132" i="79" s="1"/>
  <c r="Y131" i="79"/>
  <c r="AA131" i="79" s="1"/>
  <c r="Y130" i="79"/>
  <c r="AA130" i="79" s="1"/>
  <c r="Y129" i="79"/>
  <c r="AA129" i="79" s="1"/>
  <c r="Y128" i="79"/>
  <c r="AA128" i="79" s="1"/>
  <c r="Y127" i="79"/>
  <c r="AA127" i="79" s="1"/>
  <c r="Y126" i="79"/>
  <c r="AA126" i="79" s="1"/>
  <c r="Y125" i="79"/>
  <c r="AA125" i="79" s="1"/>
  <c r="Y124" i="79"/>
  <c r="AA124" i="79" s="1"/>
  <c r="Y123" i="79"/>
  <c r="AA123" i="79" s="1"/>
  <c r="Y122" i="79"/>
  <c r="AA122" i="79" s="1"/>
  <c r="Y121" i="79"/>
  <c r="AA121" i="79" s="1"/>
  <c r="Y120" i="79"/>
  <c r="AA120" i="79" s="1"/>
  <c r="Y119" i="79"/>
  <c r="AA119" i="79" s="1"/>
  <c r="Y118" i="79"/>
  <c r="AA118" i="79" s="1"/>
  <c r="Y117" i="79"/>
  <c r="AA117" i="79" s="1"/>
  <c r="Y116" i="79"/>
  <c r="AA116" i="79" s="1"/>
  <c r="Y115" i="79"/>
  <c r="AA115" i="79" s="1"/>
  <c r="Y114" i="79"/>
  <c r="AA114" i="79" s="1"/>
  <c r="Y113" i="79"/>
  <c r="AA113" i="79" s="1"/>
  <c r="Y112" i="79"/>
  <c r="AA112" i="79" s="1"/>
  <c r="Y111" i="79"/>
  <c r="AA111" i="79" s="1"/>
  <c r="Y110" i="79"/>
  <c r="AA110" i="79" s="1"/>
  <c r="Y109" i="79"/>
  <c r="AA109" i="79" s="1"/>
  <c r="Y108" i="79"/>
  <c r="AA108" i="79" s="1"/>
  <c r="Y107" i="79"/>
  <c r="AA107" i="79" s="1"/>
  <c r="Y106" i="79"/>
  <c r="AA106" i="79" s="1"/>
  <c r="Y105" i="79"/>
  <c r="AA105" i="79" s="1"/>
  <c r="Y104" i="79"/>
  <c r="AA104" i="79" s="1"/>
  <c r="Y103" i="79"/>
  <c r="AA103" i="79" s="1"/>
  <c r="Y102" i="79"/>
  <c r="AA102" i="79" s="1"/>
  <c r="Y101" i="79"/>
  <c r="AA101" i="79" s="1"/>
  <c r="Y100" i="79"/>
  <c r="AA100" i="79" s="1"/>
  <c r="Y99" i="79"/>
  <c r="AA99" i="79" s="1"/>
  <c r="Y98" i="79"/>
  <c r="AA98" i="79" s="1"/>
  <c r="Y97" i="79"/>
  <c r="AA97" i="79" s="1"/>
  <c r="Y96" i="79"/>
  <c r="AA96" i="79" s="1"/>
  <c r="Y95" i="79"/>
  <c r="AA95" i="79" s="1"/>
  <c r="Y94" i="79"/>
  <c r="AA94" i="79" s="1"/>
  <c r="Y93" i="79"/>
  <c r="AA93" i="79" s="1"/>
  <c r="Y92" i="79"/>
  <c r="AA92" i="79" s="1"/>
  <c r="Y91" i="79"/>
  <c r="AA91" i="79" s="1"/>
  <c r="Y90" i="79"/>
  <c r="AA90" i="79" s="1"/>
  <c r="Y89" i="79"/>
  <c r="AA89" i="79" s="1"/>
  <c r="Y88" i="79"/>
  <c r="AA88" i="79" s="1"/>
  <c r="Y87" i="79"/>
  <c r="AA87" i="79" s="1"/>
  <c r="Y86" i="79"/>
  <c r="AA86" i="79" s="1"/>
  <c r="Y85" i="79"/>
  <c r="AA85" i="79" s="1"/>
  <c r="Y84" i="79"/>
  <c r="AA84" i="79" s="1"/>
  <c r="Y83" i="79"/>
  <c r="AA83" i="79" s="1"/>
  <c r="Y82" i="79"/>
  <c r="AA82" i="79" s="1"/>
  <c r="Y81" i="79"/>
  <c r="AA81" i="79" s="1"/>
  <c r="Y80" i="79"/>
  <c r="AA80" i="79" s="1"/>
  <c r="Y79" i="79"/>
  <c r="AA79" i="79" s="1"/>
  <c r="Y78" i="79"/>
  <c r="AA78" i="79" s="1"/>
  <c r="Y77" i="79"/>
  <c r="AA77" i="79" s="1"/>
  <c r="Y76" i="79"/>
  <c r="AA76" i="79" s="1"/>
  <c r="Y75" i="79"/>
  <c r="AA75" i="79" s="1"/>
  <c r="Y74" i="79"/>
  <c r="AA74" i="79" s="1"/>
  <c r="Y73" i="79"/>
  <c r="AA73" i="79" s="1"/>
  <c r="Y72" i="79"/>
  <c r="AA72" i="79" s="1"/>
  <c r="Y71" i="79"/>
  <c r="AA71" i="79" s="1"/>
  <c r="Y70" i="79"/>
  <c r="AA70" i="79" s="1"/>
  <c r="Y69" i="79"/>
  <c r="AA69" i="79" s="1"/>
  <c r="Y68" i="79"/>
  <c r="AA68" i="79" s="1"/>
  <c r="Y67" i="79"/>
  <c r="AA67" i="79" s="1"/>
  <c r="Y66" i="79"/>
  <c r="AA66" i="79" s="1"/>
  <c r="Y65" i="79"/>
  <c r="AA65" i="79" s="1"/>
  <c r="Y64" i="79"/>
  <c r="AA64" i="79" s="1"/>
  <c r="Y63" i="79"/>
  <c r="AA63" i="79" s="1"/>
  <c r="Y62" i="79"/>
  <c r="AA62" i="79" s="1"/>
  <c r="Y61" i="79"/>
  <c r="AA61" i="79" s="1"/>
  <c r="Y60" i="79"/>
  <c r="AA60" i="79" s="1"/>
  <c r="Y59" i="79"/>
  <c r="AA59" i="79" s="1"/>
  <c r="Y58" i="79"/>
  <c r="AA58" i="79" s="1"/>
  <c r="Y57" i="79"/>
  <c r="AA57" i="79" s="1"/>
  <c r="Y56" i="79"/>
  <c r="AA56" i="79" s="1"/>
  <c r="Y55" i="79"/>
  <c r="AA55" i="79" s="1"/>
  <c r="Y54" i="79"/>
  <c r="AA54" i="79" s="1"/>
  <c r="Y53" i="79"/>
  <c r="AA53" i="79" s="1"/>
  <c r="Y52" i="79"/>
  <c r="AA52" i="79" s="1"/>
  <c r="Y51" i="79"/>
  <c r="AA51" i="79" s="1"/>
  <c r="Y50" i="79"/>
  <c r="AA50" i="79" s="1"/>
  <c r="Y49" i="79"/>
  <c r="AA49" i="79" s="1"/>
  <c r="Y48" i="79"/>
  <c r="AA48" i="79" s="1"/>
  <c r="Y47" i="79"/>
  <c r="AA47" i="79" s="1"/>
  <c r="Y46" i="79"/>
  <c r="AA46" i="79" s="1"/>
  <c r="Y45" i="79"/>
  <c r="AA45" i="79" s="1"/>
  <c r="Y44" i="79"/>
  <c r="AA44" i="79" s="1"/>
  <c r="Y43" i="79"/>
  <c r="AA43" i="79" s="1"/>
  <c r="Y42" i="79"/>
  <c r="AA42" i="79" s="1"/>
  <c r="Y41" i="79"/>
  <c r="AA41" i="79" s="1"/>
  <c r="Y40" i="79"/>
  <c r="AA40" i="79" s="1"/>
  <c r="Y39" i="79"/>
  <c r="AA39" i="79" s="1"/>
  <c r="Y38" i="79"/>
  <c r="AA38" i="79" s="1"/>
  <c r="Y37" i="79"/>
  <c r="AA37" i="79" s="1"/>
  <c r="Y36" i="79"/>
  <c r="AA36" i="79" s="1"/>
  <c r="Y35" i="79"/>
  <c r="AA35" i="79" s="1"/>
  <c r="Y34" i="79"/>
  <c r="AA34" i="79" s="1"/>
  <c r="Y33" i="79"/>
  <c r="AA33" i="79" s="1"/>
  <c r="Y32" i="79"/>
  <c r="AA32" i="79" s="1"/>
  <c r="Y31" i="79"/>
  <c r="AA31" i="79" s="1"/>
  <c r="Y30" i="79"/>
  <c r="AA30" i="79" s="1"/>
  <c r="Y29" i="79"/>
  <c r="AA29" i="79" s="1"/>
  <c r="Y28" i="79"/>
  <c r="AA28" i="79" s="1"/>
  <c r="Y27" i="79"/>
  <c r="AA27" i="79" s="1"/>
  <c r="Y26" i="79"/>
  <c r="AA26" i="79" s="1"/>
  <c r="Y25" i="79"/>
  <c r="AA25" i="79" s="1"/>
  <c r="Y24" i="79"/>
  <c r="AA24" i="79" s="1"/>
  <c r="Y23" i="79"/>
  <c r="AA23" i="79" s="1"/>
  <c r="Y22" i="79"/>
  <c r="AA22" i="79" s="1"/>
  <c r="Y21" i="79"/>
  <c r="AA21" i="79" s="1"/>
  <c r="Y20" i="79"/>
  <c r="AA20" i="79" s="1"/>
  <c r="Y19" i="79"/>
  <c r="AA19" i="79" s="1"/>
  <c r="Y18" i="79"/>
  <c r="AA18" i="79" s="1"/>
  <c r="Y17" i="79"/>
  <c r="AA17" i="79" s="1"/>
  <c r="Y16" i="79"/>
  <c r="AA16" i="79" s="1"/>
  <c r="Y15" i="79"/>
  <c r="AA15" i="79" s="1"/>
  <c r="Y14" i="79"/>
  <c r="AA14" i="79" s="1"/>
  <c r="Y13" i="79"/>
  <c r="AA13" i="79" s="1"/>
  <c r="Y12" i="79"/>
  <c r="AA12" i="79" s="1"/>
  <c r="Y11" i="79"/>
  <c r="AA11" i="79" s="1"/>
  <c r="Y10" i="79"/>
  <c r="AA10" i="79" s="1"/>
  <c r="Y9" i="79"/>
  <c r="AA9" i="79" s="1"/>
  <c r="Y8" i="79"/>
  <c r="AA8" i="79" s="1"/>
  <c r="Y7" i="79"/>
  <c r="AA7" i="79" s="1"/>
  <c r="Y6" i="79"/>
  <c r="AA6" i="79" s="1"/>
  <c r="Y5" i="79"/>
  <c r="AA5" i="79" s="1"/>
  <c r="Y4" i="79"/>
  <c r="AA4" i="79" s="1"/>
  <c r="Y3" i="79"/>
  <c r="AA3" i="79" s="1"/>
  <c r="T260" i="79"/>
  <c r="V260" i="79" s="1"/>
  <c r="T259" i="79"/>
  <c r="V259" i="79" s="1"/>
  <c r="T258" i="79"/>
  <c r="V258" i="79" s="1"/>
  <c r="T257" i="79"/>
  <c r="V257" i="79" s="1"/>
  <c r="T256" i="79"/>
  <c r="V256" i="79" s="1"/>
  <c r="T255" i="79"/>
  <c r="V255" i="79" s="1"/>
  <c r="T254" i="79"/>
  <c r="V254" i="79" s="1"/>
  <c r="T253" i="79"/>
  <c r="V253" i="79" s="1"/>
  <c r="T252" i="79"/>
  <c r="V252" i="79" s="1"/>
  <c r="T251" i="79"/>
  <c r="V251" i="79" s="1"/>
  <c r="T250" i="79"/>
  <c r="V250" i="79" s="1"/>
  <c r="T249" i="79"/>
  <c r="V249" i="79" s="1"/>
  <c r="T248" i="79"/>
  <c r="V248" i="79" s="1"/>
  <c r="T247" i="79"/>
  <c r="V247" i="79" s="1"/>
  <c r="T246" i="79"/>
  <c r="V246" i="79" s="1"/>
  <c r="T245" i="79"/>
  <c r="V245" i="79" s="1"/>
  <c r="T244" i="79"/>
  <c r="V244" i="79" s="1"/>
  <c r="T243" i="79"/>
  <c r="V243" i="79" s="1"/>
  <c r="T242" i="79"/>
  <c r="V242" i="79" s="1"/>
  <c r="T241" i="79"/>
  <c r="V241" i="79" s="1"/>
  <c r="T240" i="79"/>
  <c r="V240" i="79" s="1"/>
  <c r="T239" i="79"/>
  <c r="V239" i="79" s="1"/>
  <c r="T238" i="79"/>
  <c r="V238" i="79" s="1"/>
  <c r="T237" i="79"/>
  <c r="V237" i="79" s="1"/>
  <c r="T236" i="79"/>
  <c r="V236" i="79" s="1"/>
  <c r="T235" i="79"/>
  <c r="V235" i="79" s="1"/>
  <c r="T234" i="79"/>
  <c r="V234" i="79" s="1"/>
  <c r="T233" i="79"/>
  <c r="V233" i="79" s="1"/>
  <c r="T232" i="79"/>
  <c r="V232" i="79" s="1"/>
  <c r="T231" i="79"/>
  <c r="V231" i="79" s="1"/>
  <c r="T230" i="79"/>
  <c r="V230" i="79" s="1"/>
  <c r="T229" i="79"/>
  <c r="V229" i="79" s="1"/>
  <c r="T228" i="79"/>
  <c r="V228" i="79" s="1"/>
  <c r="T227" i="79"/>
  <c r="V227" i="79" s="1"/>
  <c r="T226" i="79"/>
  <c r="V226" i="79" s="1"/>
  <c r="T225" i="79"/>
  <c r="V225" i="79" s="1"/>
  <c r="T224" i="79"/>
  <c r="V224" i="79" s="1"/>
  <c r="T223" i="79"/>
  <c r="V223" i="79" s="1"/>
  <c r="T222" i="79"/>
  <c r="V222" i="79" s="1"/>
  <c r="T221" i="79"/>
  <c r="V221" i="79" s="1"/>
  <c r="T220" i="79"/>
  <c r="V220" i="79" s="1"/>
  <c r="T219" i="79"/>
  <c r="V219" i="79" s="1"/>
  <c r="T218" i="79"/>
  <c r="V218" i="79" s="1"/>
  <c r="T217" i="79"/>
  <c r="V217" i="79" s="1"/>
  <c r="T216" i="79"/>
  <c r="V216" i="79" s="1"/>
  <c r="T215" i="79"/>
  <c r="V215" i="79" s="1"/>
  <c r="T214" i="79"/>
  <c r="V214" i="79" s="1"/>
  <c r="T213" i="79"/>
  <c r="V213" i="79" s="1"/>
  <c r="T212" i="79"/>
  <c r="V212" i="79" s="1"/>
  <c r="T211" i="79"/>
  <c r="V211" i="79" s="1"/>
  <c r="T210" i="79"/>
  <c r="V210" i="79" s="1"/>
  <c r="T209" i="79"/>
  <c r="V209" i="79" s="1"/>
  <c r="T208" i="79"/>
  <c r="V208" i="79" s="1"/>
  <c r="T207" i="79"/>
  <c r="V207" i="79" s="1"/>
  <c r="T206" i="79"/>
  <c r="V206" i="79" s="1"/>
  <c r="T205" i="79"/>
  <c r="V205" i="79" s="1"/>
  <c r="T204" i="79"/>
  <c r="V204" i="79" s="1"/>
  <c r="T203" i="79"/>
  <c r="V203" i="79" s="1"/>
  <c r="T202" i="79"/>
  <c r="V202" i="79" s="1"/>
  <c r="T201" i="79"/>
  <c r="V201" i="79" s="1"/>
  <c r="T200" i="79"/>
  <c r="V200" i="79" s="1"/>
  <c r="T199" i="79"/>
  <c r="V199" i="79" s="1"/>
  <c r="T198" i="79"/>
  <c r="V198" i="79" s="1"/>
  <c r="T197" i="79"/>
  <c r="V197" i="79" s="1"/>
  <c r="T196" i="79"/>
  <c r="V196" i="79" s="1"/>
  <c r="T195" i="79"/>
  <c r="V195" i="79" s="1"/>
  <c r="T194" i="79"/>
  <c r="V194" i="79" s="1"/>
  <c r="T193" i="79"/>
  <c r="V193" i="79" s="1"/>
  <c r="T192" i="79"/>
  <c r="V192" i="79" s="1"/>
  <c r="T191" i="79"/>
  <c r="V191" i="79" s="1"/>
  <c r="T190" i="79"/>
  <c r="V190" i="79" s="1"/>
  <c r="T189" i="79"/>
  <c r="V189" i="79" s="1"/>
  <c r="T188" i="79"/>
  <c r="V188" i="79" s="1"/>
  <c r="T187" i="79"/>
  <c r="V187" i="79" s="1"/>
  <c r="T186" i="79"/>
  <c r="V186" i="79" s="1"/>
  <c r="T185" i="79"/>
  <c r="V185" i="79" s="1"/>
  <c r="T184" i="79"/>
  <c r="V184" i="79" s="1"/>
  <c r="T183" i="79"/>
  <c r="V183" i="79" s="1"/>
  <c r="T182" i="79"/>
  <c r="V182" i="79" s="1"/>
  <c r="T181" i="79"/>
  <c r="V181" i="79" s="1"/>
  <c r="T180" i="79"/>
  <c r="V180" i="79" s="1"/>
  <c r="T179" i="79"/>
  <c r="V179" i="79" s="1"/>
  <c r="T178" i="79"/>
  <c r="V178" i="79" s="1"/>
  <c r="T177" i="79"/>
  <c r="V177" i="79" s="1"/>
  <c r="T176" i="79"/>
  <c r="V176" i="79" s="1"/>
  <c r="T175" i="79"/>
  <c r="V175" i="79" s="1"/>
  <c r="T174" i="79"/>
  <c r="V174" i="79" s="1"/>
  <c r="T173" i="79"/>
  <c r="V173" i="79" s="1"/>
  <c r="T172" i="79"/>
  <c r="V172" i="79" s="1"/>
  <c r="T171" i="79"/>
  <c r="V171" i="79" s="1"/>
  <c r="T170" i="79"/>
  <c r="V170" i="79" s="1"/>
  <c r="T169" i="79"/>
  <c r="V169" i="79" s="1"/>
  <c r="T168" i="79"/>
  <c r="V168" i="79" s="1"/>
  <c r="T167" i="79"/>
  <c r="V167" i="79" s="1"/>
  <c r="T166" i="79"/>
  <c r="V166" i="79" s="1"/>
  <c r="T165" i="79"/>
  <c r="V165" i="79" s="1"/>
  <c r="T164" i="79"/>
  <c r="V164" i="79" s="1"/>
  <c r="T163" i="79"/>
  <c r="V163" i="79" s="1"/>
  <c r="T162" i="79"/>
  <c r="V162" i="79" s="1"/>
  <c r="T161" i="79"/>
  <c r="V161" i="79" s="1"/>
  <c r="T160" i="79"/>
  <c r="V160" i="79" s="1"/>
  <c r="T159" i="79"/>
  <c r="V159" i="79" s="1"/>
  <c r="T158" i="79"/>
  <c r="V158" i="79" s="1"/>
  <c r="T157" i="79"/>
  <c r="V157" i="79" s="1"/>
  <c r="T156" i="79"/>
  <c r="V156" i="79" s="1"/>
  <c r="T155" i="79"/>
  <c r="V155" i="79" s="1"/>
  <c r="T154" i="79"/>
  <c r="V154" i="79" s="1"/>
  <c r="T153" i="79"/>
  <c r="V153" i="79" s="1"/>
  <c r="T152" i="79"/>
  <c r="V152" i="79" s="1"/>
  <c r="T151" i="79"/>
  <c r="V151" i="79" s="1"/>
  <c r="T150" i="79"/>
  <c r="V150" i="79" s="1"/>
  <c r="T149" i="79"/>
  <c r="V149" i="79" s="1"/>
  <c r="T148" i="79"/>
  <c r="V148" i="79" s="1"/>
  <c r="T147" i="79"/>
  <c r="V147" i="79" s="1"/>
  <c r="T146" i="79"/>
  <c r="V146" i="79" s="1"/>
  <c r="T145" i="79"/>
  <c r="V145" i="79" s="1"/>
  <c r="T144" i="79"/>
  <c r="V144" i="79" s="1"/>
  <c r="T143" i="79"/>
  <c r="V143" i="79" s="1"/>
  <c r="T142" i="79"/>
  <c r="V142" i="79" s="1"/>
  <c r="T141" i="79"/>
  <c r="V141" i="79" s="1"/>
  <c r="T140" i="79"/>
  <c r="V140" i="79" s="1"/>
  <c r="T139" i="79"/>
  <c r="V139" i="79" s="1"/>
  <c r="T138" i="79"/>
  <c r="V138" i="79" s="1"/>
  <c r="T137" i="79"/>
  <c r="V137" i="79" s="1"/>
  <c r="T136" i="79"/>
  <c r="V136" i="79" s="1"/>
  <c r="T135" i="79"/>
  <c r="V135" i="79" s="1"/>
  <c r="T134" i="79"/>
  <c r="V134" i="79" s="1"/>
  <c r="T133" i="79"/>
  <c r="V133" i="79" s="1"/>
  <c r="T132" i="79"/>
  <c r="V132" i="79" s="1"/>
  <c r="T131" i="79"/>
  <c r="V131" i="79" s="1"/>
  <c r="T130" i="79"/>
  <c r="V130" i="79" s="1"/>
  <c r="T129" i="79"/>
  <c r="V129" i="79" s="1"/>
  <c r="T128" i="79"/>
  <c r="V128" i="79" s="1"/>
  <c r="T127" i="79"/>
  <c r="V127" i="79" s="1"/>
  <c r="T126" i="79"/>
  <c r="V126" i="79" s="1"/>
  <c r="T125" i="79"/>
  <c r="V125" i="79" s="1"/>
  <c r="T124" i="79"/>
  <c r="V124" i="79" s="1"/>
  <c r="T123" i="79"/>
  <c r="V123" i="79" s="1"/>
  <c r="T122" i="79"/>
  <c r="V122" i="79" s="1"/>
  <c r="T121" i="79"/>
  <c r="V121" i="79" s="1"/>
  <c r="T120" i="79"/>
  <c r="V120" i="79" s="1"/>
  <c r="T119" i="79"/>
  <c r="V119" i="79" s="1"/>
  <c r="T118" i="79"/>
  <c r="V118" i="79" s="1"/>
  <c r="T117" i="79"/>
  <c r="V117" i="79" s="1"/>
  <c r="T116" i="79"/>
  <c r="V116" i="79" s="1"/>
  <c r="T115" i="79"/>
  <c r="V115" i="79" s="1"/>
  <c r="T114" i="79"/>
  <c r="V114" i="79" s="1"/>
  <c r="T113" i="79"/>
  <c r="V113" i="79" s="1"/>
  <c r="T112" i="79"/>
  <c r="V112" i="79" s="1"/>
  <c r="T111" i="79"/>
  <c r="V111" i="79" s="1"/>
  <c r="T110" i="79"/>
  <c r="V110" i="79" s="1"/>
  <c r="T109" i="79"/>
  <c r="V109" i="79" s="1"/>
  <c r="T108" i="79"/>
  <c r="V108" i="79" s="1"/>
  <c r="T107" i="79"/>
  <c r="V107" i="79" s="1"/>
  <c r="T106" i="79"/>
  <c r="V106" i="79" s="1"/>
  <c r="T105" i="79"/>
  <c r="V105" i="79" s="1"/>
  <c r="T104" i="79"/>
  <c r="V104" i="79" s="1"/>
  <c r="T103" i="79"/>
  <c r="V103" i="79" s="1"/>
  <c r="T102" i="79"/>
  <c r="V102" i="79" s="1"/>
  <c r="T101" i="79"/>
  <c r="V101" i="79" s="1"/>
  <c r="T100" i="79"/>
  <c r="V100" i="79" s="1"/>
  <c r="T99" i="79"/>
  <c r="V99" i="79" s="1"/>
  <c r="T98" i="79"/>
  <c r="V98" i="79" s="1"/>
  <c r="T97" i="79"/>
  <c r="V97" i="79" s="1"/>
  <c r="T96" i="79"/>
  <c r="V96" i="79" s="1"/>
  <c r="T95" i="79"/>
  <c r="V95" i="79" s="1"/>
  <c r="T94" i="79"/>
  <c r="V94" i="79" s="1"/>
  <c r="T93" i="79"/>
  <c r="V93" i="79" s="1"/>
  <c r="T92" i="79"/>
  <c r="V92" i="79" s="1"/>
  <c r="T91" i="79"/>
  <c r="V91" i="79" s="1"/>
  <c r="T90" i="79"/>
  <c r="V90" i="79" s="1"/>
  <c r="T89" i="79"/>
  <c r="V89" i="79" s="1"/>
  <c r="T88" i="79"/>
  <c r="V88" i="79" s="1"/>
  <c r="T87" i="79"/>
  <c r="V87" i="79" s="1"/>
  <c r="T86" i="79"/>
  <c r="V86" i="79" s="1"/>
  <c r="T85" i="79"/>
  <c r="V85" i="79" s="1"/>
  <c r="T84" i="79"/>
  <c r="V84" i="79" s="1"/>
  <c r="T83" i="79"/>
  <c r="V83" i="79" s="1"/>
  <c r="T82" i="79"/>
  <c r="V82" i="79" s="1"/>
  <c r="T81" i="79"/>
  <c r="V81" i="79" s="1"/>
  <c r="T80" i="79"/>
  <c r="V80" i="79" s="1"/>
  <c r="T79" i="79"/>
  <c r="V79" i="79" s="1"/>
  <c r="T78" i="79"/>
  <c r="V78" i="79" s="1"/>
  <c r="T77" i="79"/>
  <c r="V77" i="79" s="1"/>
  <c r="T76" i="79"/>
  <c r="V76" i="79" s="1"/>
  <c r="T75" i="79"/>
  <c r="V75" i="79" s="1"/>
  <c r="T74" i="79"/>
  <c r="V74" i="79" s="1"/>
  <c r="T73" i="79"/>
  <c r="V73" i="79" s="1"/>
  <c r="T72" i="79"/>
  <c r="V72" i="79" s="1"/>
  <c r="T71" i="79"/>
  <c r="V71" i="79" s="1"/>
  <c r="T70" i="79"/>
  <c r="V70" i="79" s="1"/>
  <c r="T69" i="79"/>
  <c r="V69" i="79" s="1"/>
  <c r="T68" i="79"/>
  <c r="V68" i="79" s="1"/>
  <c r="T67" i="79"/>
  <c r="V67" i="79" s="1"/>
  <c r="T66" i="79"/>
  <c r="V66" i="79" s="1"/>
  <c r="T65" i="79"/>
  <c r="V65" i="79" s="1"/>
  <c r="T64" i="79"/>
  <c r="V64" i="79" s="1"/>
  <c r="T63" i="79"/>
  <c r="V63" i="79" s="1"/>
  <c r="T62" i="79"/>
  <c r="V62" i="79" s="1"/>
  <c r="T61" i="79"/>
  <c r="V61" i="79" s="1"/>
  <c r="T60" i="79"/>
  <c r="V60" i="79" s="1"/>
  <c r="T59" i="79"/>
  <c r="V59" i="79" s="1"/>
  <c r="T58" i="79"/>
  <c r="V58" i="79" s="1"/>
  <c r="T57" i="79"/>
  <c r="V57" i="79" s="1"/>
  <c r="T56" i="79"/>
  <c r="V56" i="79" s="1"/>
  <c r="T55" i="79"/>
  <c r="V55" i="79" s="1"/>
  <c r="T54" i="79"/>
  <c r="V54" i="79" s="1"/>
  <c r="T53" i="79"/>
  <c r="V53" i="79" s="1"/>
  <c r="T52" i="79"/>
  <c r="V52" i="79" s="1"/>
  <c r="T51" i="79"/>
  <c r="V51" i="79" s="1"/>
  <c r="T50" i="79"/>
  <c r="V50" i="79" s="1"/>
  <c r="T49" i="79"/>
  <c r="V49" i="79" s="1"/>
  <c r="T48" i="79"/>
  <c r="V48" i="79" s="1"/>
  <c r="T47" i="79"/>
  <c r="V47" i="79" s="1"/>
  <c r="T46" i="79"/>
  <c r="V46" i="79" s="1"/>
  <c r="T45" i="79"/>
  <c r="V45" i="79" s="1"/>
  <c r="T44" i="79"/>
  <c r="V44" i="79" s="1"/>
  <c r="T43" i="79"/>
  <c r="V43" i="79" s="1"/>
  <c r="T42" i="79"/>
  <c r="V42" i="79" s="1"/>
  <c r="T41" i="79"/>
  <c r="V41" i="79" s="1"/>
  <c r="T40" i="79"/>
  <c r="V40" i="79" s="1"/>
  <c r="T39" i="79"/>
  <c r="V39" i="79" s="1"/>
  <c r="T38" i="79"/>
  <c r="V38" i="79" s="1"/>
  <c r="T37" i="79"/>
  <c r="V37" i="79" s="1"/>
  <c r="T36" i="79"/>
  <c r="V36" i="79" s="1"/>
  <c r="T35" i="79"/>
  <c r="V35" i="79" s="1"/>
  <c r="T34" i="79"/>
  <c r="V34" i="79" s="1"/>
  <c r="T33" i="79"/>
  <c r="V33" i="79" s="1"/>
  <c r="T32" i="79"/>
  <c r="V32" i="79" s="1"/>
  <c r="T31" i="79"/>
  <c r="V31" i="79" s="1"/>
  <c r="T30" i="79"/>
  <c r="V30" i="79" s="1"/>
  <c r="T29" i="79"/>
  <c r="V29" i="79" s="1"/>
  <c r="T28" i="79"/>
  <c r="V28" i="79" s="1"/>
  <c r="T27" i="79"/>
  <c r="V27" i="79" s="1"/>
  <c r="T26" i="79"/>
  <c r="V26" i="79" s="1"/>
  <c r="T25" i="79"/>
  <c r="V25" i="79" s="1"/>
  <c r="T24" i="79"/>
  <c r="V24" i="79" s="1"/>
  <c r="T23" i="79"/>
  <c r="V23" i="79" s="1"/>
  <c r="T22" i="79"/>
  <c r="V22" i="79" s="1"/>
  <c r="T21" i="79"/>
  <c r="V21" i="79" s="1"/>
  <c r="T20" i="79"/>
  <c r="V20" i="79" s="1"/>
  <c r="T19" i="79"/>
  <c r="V19" i="79" s="1"/>
  <c r="T18" i="79"/>
  <c r="V18" i="79" s="1"/>
  <c r="T17" i="79"/>
  <c r="V17" i="79" s="1"/>
  <c r="T16" i="79"/>
  <c r="V16" i="79" s="1"/>
  <c r="T15" i="79"/>
  <c r="V15" i="79" s="1"/>
  <c r="T14" i="79"/>
  <c r="V14" i="79" s="1"/>
  <c r="T13" i="79"/>
  <c r="V13" i="79" s="1"/>
  <c r="T12" i="79"/>
  <c r="V12" i="79" s="1"/>
  <c r="T11" i="79"/>
  <c r="V11" i="79" s="1"/>
  <c r="T10" i="79"/>
  <c r="V10" i="79" s="1"/>
  <c r="T9" i="79"/>
  <c r="V9" i="79" s="1"/>
  <c r="T8" i="79"/>
  <c r="V8" i="79" s="1"/>
  <c r="T7" i="79"/>
  <c r="V7" i="79" s="1"/>
  <c r="T6" i="79"/>
  <c r="V6" i="79" s="1"/>
  <c r="T5" i="79"/>
  <c r="V5" i="79" s="1"/>
  <c r="T4" i="79"/>
  <c r="V4" i="79" s="1"/>
  <c r="T3" i="79"/>
  <c r="V3" i="79" s="1"/>
  <c r="O260" i="79"/>
  <c r="Q260" i="79" s="1"/>
  <c r="O259" i="79"/>
  <c r="Q259" i="79" s="1"/>
  <c r="O258" i="79"/>
  <c r="Q258" i="79" s="1"/>
  <c r="O257" i="79"/>
  <c r="Q257" i="79" s="1"/>
  <c r="O256" i="79"/>
  <c r="Q256" i="79" s="1"/>
  <c r="O255" i="79"/>
  <c r="Q255" i="79" s="1"/>
  <c r="O254" i="79"/>
  <c r="Q254" i="79" s="1"/>
  <c r="O253" i="79"/>
  <c r="Q253" i="79" s="1"/>
  <c r="O252" i="79"/>
  <c r="Q252" i="79" s="1"/>
  <c r="O251" i="79"/>
  <c r="Q251" i="79" s="1"/>
  <c r="O250" i="79"/>
  <c r="Q250" i="79" s="1"/>
  <c r="O249" i="79"/>
  <c r="Q249" i="79" s="1"/>
  <c r="O248" i="79"/>
  <c r="Q248" i="79" s="1"/>
  <c r="O247" i="79"/>
  <c r="Q247" i="79" s="1"/>
  <c r="O246" i="79"/>
  <c r="Q246" i="79" s="1"/>
  <c r="O245" i="79"/>
  <c r="Q245" i="79" s="1"/>
  <c r="O244" i="79"/>
  <c r="Q244" i="79" s="1"/>
  <c r="O243" i="79"/>
  <c r="Q243" i="79" s="1"/>
  <c r="O242" i="79"/>
  <c r="Q242" i="79" s="1"/>
  <c r="O241" i="79"/>
  <c r="Q241" i="79" s="1"/>
  <c r="O240" i="79"/>
  <c r="Q240" i="79" s="1"/>
  <c r="O239" i="79"/>
  <c r="Q239" i="79" s="1"/>
  <c r="O238" i="79"/>
  <c r="Q238" i="79" s="1"/>
  <c r="O237" i="79"/>
  <c r="Q237" i="79" s="1"/>
  <c r="O236" i="79"/>
  <c r="Q236" i="79" s="1"/>
  <c r="O235" i="79"/>
  <c r="Q235" i="79" s="1"/>
  <c r="O234" i="79"/>
  <c r="Q234" i="79" s="1"/>
  <c r="O233" i="79"/>
  <c r="Q233" i="79" s="1"/>
  <c r="O232" i="79"/>
  <c r="Q232" i="79" s="1"/>
  <c r="O231" i="79"/>
  <c r="Q231" i="79" s="1"/>
  <c r="O230" i="79"/>
  <c r="Q230" i="79" s="1"/>
  <c r="O229" i="79"/>
  <c r="Q229" i="79" s="1"/>
  <c r="O228" i="79"/>
  <c r="Q228" i="79" s="1"/>
  <c r="O227" i="79"/>
  <c r="Q227" i="79" s="1"/>
  <c r="O226" i="79"/>
  <c r="Q226" i="79" s="1"/>
  <c r="O225" i="79"/>
  <c r="Q225" i="79" s="1"/>
  <c r="O224" i="79"/>
  <c r="Q224" i="79" s="1"/>
  <c r="O223" i="79"/>
  <c r="Q223" i="79" s="1"/>
  <c r="O222" i="79"/>
  <c r="Q222" i="79" s="1"/>
  <c r="O221" i="79"/>
  <c r="Q221" i="79" s="1"/>
  <c r="O220" i="79"/>
  <c r="Q220" i="79" s="1"/>
  <c r="O219" i="79"/>
  <c r="Q219" i="79" s="1"/>
  <c r="O218" i="79"/>
  <c r="Q218" i="79" s="1"/>
  <c r="O217" i="79"/>
  <c r="Q217" i="79" s="1"/>
  <c r="O216" i="79"/>
  <c r="Q216" i="79" s="1"/>
  <c r="O215" i="79"/>
  <c r="Q215" i="79" s="1"/>
  <c r="O214" i="79"/>
  <c r="Q214" i="79" s="1"/>
  <c r="O213" i="79"/>
  <c r="Q213" i="79" s="1"/>
  <c r="O212" i="79"/>
  <c r="Q212" i="79" s="1"/>
  <c r="O211" i="79"/>
  <c r="Q211" i="79" s="1"/>
  <c r="O210" i="79"/>
  <c r="Q210" i="79" s="1"/>
  <c r="O209" i="79"/>
  <c r="Q209" i="79" s="1"/>
  <c r="O208" i="79"/>
  <c r="Q208" i="79" s="1"/>
  <c r="O207" i="79"/>
  <c r="Q207" i="79" s="1"/>
  <c r="O206" i="79"/>
  <c r="Q206" i="79" s="1"/>
  <c r="O205" i="79"/>
  <c r="Q205" i="79" s="1"/>
  <c r="O204" i="79"/>
  <c r="Q204" i="79" s="1"/>
  <c r="O203" i="79"/>
  <c r="Q203" i="79" s="1"/>
  <c r="O202" i="79"/>
  <c r="Q202" i="79" s="1"/>
  <c r="O201" i="79"/>
  <c r="Q201" i="79" s="1"/>
  <c r="O200" i="79"/>
  <c r="Q200" i="79" s="1"/>
  <c r="O199" i="79"/>
  <c r="Q199" i="79" s="1"/>
  <c r="O198" i="79"/>
  <c r="Q198" i="79" s="1"/>
  <c r="O197" i="79"/>
  <c r="Q197" i="79" s="1"/>
  <c r="O196" i="79"/>
  <c r="Q196" i="79" s="1"/>
  <c r="O195" i="79"/>
  <c r="Q195" i="79" s="1"/>
  <c r="O194" i="79"/>
  <c r="Q194" i="79" s="1"/>
  <c r="O193" i="79"/>
  <c r="Q193" i="79" s="1"/>
  <c r="O192" i="79"/>
  <c r="Q192" i="79" s="1"/>
  <c r="O191" i="79"/>
  <c r="Q191" i="79" s="1"/>
  <c r="O190" i="79"/>
  <c r="Q190" i="79" s="1"/>
  <c r="O189" i="79"/>
  <c r="Q189" i="79" s="1"/>
  <c r="O188" i="79"/>
  <c r="Q188" i="79" s="1"/>
  <c r="O187" i="79"/>
  <c r="Q187" i="79" s="1"/>
  <c r="O186" i="79"/>
  <c r="Q186" i="79" s="1"/>
  <c r="O185" i="79"/>
  <c r="Q185" i="79" s="1"/>
  <c r="O184" i="79"/>
  <c r="Q184" i="79" s="1"/>
  <c r="O183" i="79"/>
  <c r="Q183" i="79" s="1"/>
  <c r="O182" i="79"/>
  <c r="Q182" i="79" s="1"/>
  <c r="O181" i="79"/>
  <c r="Q181" i="79" s="1"/>
  <c r="O180" i="79"/>
  <c r="Q180" i="79" s="1"/>
  <c r="O179" i="79"/>
  <c r="Q179" i="79" s="1"/>
  <c r="O178" i="79"/>
  <c r="Q178" i="79" s="1"/>
  <c r="O177" i="79"/>
  <c r="Q177" i="79" s="1"/>
  <c r="O176" i="79"/>
  <c r="Q176" i="79" s="1"/>
  <c r="O175" i="79"/>
  <c r="Q175" i="79" s="1"/>
  <c r="O174" i="79"/>
  <c r="Q174" i="79" s="1"/>
  <c r="O173" i="79"/>
  <c r="Q173" i="79" s="1"/>
  <c r="O172" i="79"/>
  <c r="Q172" i="79" s="1"/>
  <c r="O171" i="79"/>
  <c r="Q171" i="79" s="1"/>
  <c r="O170" i="79"/>
  <c r="Q170" i="79" s="1"/>
  <c r="O169" i="79"/>
  <c r="Q169" i="79" s="1"/>
  <c r="O168" i="79"/>
  <c r="Q168" i="79" s="1"/>
  <c r="O167" i="79"/>
  <c r="Q167" i="79" s="1"/>
  <c r="O166" i="79"/>
  <c r="Q166" i="79" s="1"/>
  <c r="O165" i="79"/>
  <c r="Q165" i="79" s="1"/>
  <c r="O164" i="79"/>
  <c r="Q164" i="79" s="1"/>
  <c r="O163" i="79"/>
  <c r="Q163" i="79" s="1"/>
  <c r="O162" i="79"/>
  <c r="Q162" i="79" s="1"/>
  <c r="O161" i="79"/>
  <c r="Q161" i="79" s="1"/>
  <c r="O160" i="79"/>
  <c r="Q160" i="79" s="1"/>
  <c r="O159" i="79"/>
  <c r="Q159" i="79" s="1"/>
  <c r="O158" i="79"/>
  <c r="Q158" i="79" s="1"/>
  <c r="O157" i="79"/>
  <c r="Q157" i="79" s="1"/>
  <c r="O156" i="79"/>
  <c r="Q156" i="79" s="1"/>
  <c r="O155" i="79"/>
  <c r="Q155" i="79" s="1"/>
  <c r="O154" i="79"/>
  <c r="Q154" i="79" s="1"/>
  <c r="O153" i="79"/>
  <c r="Q153" i="79" s="1"/>
  <c r="O152" i="79"/>
  <c r="Q152" i="79" s="1"/>
  <c r="O151" i="79"/>
  <c r="Q151" i="79" s="1"/>
  <c r="O150" i="79"/>
  <c r="Q150" i="79" s="1"/>
  <c r="O149" i="79"/>
  <c r="Q149" i="79" s="1"/>
  <c r="O148" i="79"/>
  <c r="Q148" i="79" s="1"/>
  <c r="O147" i="79"/>
  <c r="Q147" i="79" s="1"/>
  <c r="O146" i="79"/>
  <c r="Q146" i="79" s="1"/>
  <c r="O145" i="79"/>
  <c r="Q145" i="79" s="1"/>
  <c r="O144" i="79"/>
  <c r="Q144" i="79" s="1"/>
  <c r="O143" i="79"/>
  <c r="Q143" i="79" s="1"/>
  <c r="O142" i="79"/>
  <c r="Q142" i="79" s="1"/>
  <c r="O141" i="79"/>
  <c r="Q141" i="79" s="1"/>
  <c r="O140" i="79"/>
  <c r="Q140" i="79" s="1"/>
  <c r="O139" i="79"/>
  <c r="Q139" i="79" s="1"/>
  <c r="O138" i="79"/>
  <c r="Q138" i="79" s="1"/>
  <c r="O137" i="79"/>
  <c r="Q137" i="79" s="1"/>
  <c r="O136" i="79"/>
  <c r="Q136" i="79" s="1"/>
  <c r="O135" i="79"/>
  <c r="Q135" i="79" s="1"/>
  <c r="O134" i="79"/>
  <c r="Q134" i="79" s="1"/>
  <c r="O133" i="79"/>
  <c r="Q133" i="79" s="1"/>
  <c r="O132" i="79"/>
  <c r="Q132" i="79" s="1"/>
  <c r="O131" i="79"/>
  <c r="Q131" i="79" s="1"/>
  <c r="O130" i="79"/>
  <c r="Q130" i="79" s="1"/>
  <c r="O129" i="79"/>
  <c r="Q129" i="79" s="1"/>
  <c r="O128" i="79"/>
  <c r="Q128" i="79" s="1"/>
  <c r="O127" i="79"/>
  <c r="Q127" i="79" s="1"/>
  <c r="O126" i="79"/>
  <c r="Q126" i="79" s="1"/>
  <c r="O125" i="79"/>
  <c r="Q125" i="79" s="1"/>
  <c r="O124" i="79"/>
  <c r="Q124" i="79" s="1"/>
  <c r="O123" i="79"/>
  <c r="Q123" i="79" s="1"/>
  <c r="O122" i="79"/>
  <c r="Q122" i="79" s="1"/>
  <c r="O121" i="79"/>
  <c r="Q121" i="79" s="1"/>
  <c r="O120" i="79"/>
  <c r="Q120" i="79" s="1"/>
  <c r="O119" i="79"/>
  <c r="Q119" i="79" s="1"/>
  <c r="O118" i="79"/>
  <c r="Q118" i="79" s="1"/>
  <c r="O117" i="79"/>
  <c r="Q117" i="79" s="1"/>
  <c r="O116" i="79"/>
  <c r="Q116" i="79" s="1"/>
  <c r="O115" i="79"/>
  <c r="Q115" i="79" s="1"/>
  <c r="O114" i="79"/>
  <c r="Q114" i="79" s="1"/>
  <c r="O113" i="79"/>
  <c r="Q113" i="79" s="1"/>
  <c r="O112" i="79"/>
  <c r="Q112" i="79" s="1"/>
  <c r="O111" i="79"/>
  <c r="Q111" i="79" s="1"/>
  <c r="O110" i="79"/>
  <c r="Q110" i="79" s="1"/>
  <c r="O109" i="79"/>
  <c r="Q109" i="79" s="1"/>
  <c r="O108" i="79"/>
  <c r="Q108" i="79" s="1"/>
  <c r="O107" i="79"/>
  <c r="Q107" i="79" s="1"/>
  <c r="O106" i="79"/>
  <c r="Q106" i="79" s="1"/>
  <c r="O105" i="79"/>
  <c r="Q105" i="79" s="1"/>
  <c r="O104" i="79"/>
  <c r="Q104" i="79" s="1"/>
  <c r="O103" i="79"/>
  <c r="Q103" i="79" s="1"/>
  <c r="O102" i="79"/>
  <c r="Q102" i="79" s="1"/>
  <c r="O101" i="79"/>
  <c r="Q101" i="79" s="1"/>
  <c r="O100" i="79"/>
  <c r="Q100" i="79" s="1"/>
  <c r="O99" i="79"/>
  <c r="Q99" i="79" s="1"/>
  <c r="O98" i="79"/>
  <c r="Q98" i="79" s="1"/>
  <c r="O97" i="79"/>
  <c r="Q97" i="79" s="1"/>
  <c r="O96" i="79"/>
  <c r="Q96" i="79" s="1"/>
  <c r="O95" i="79"/>
  <c r="Q95" i="79" s="1"/>
  <c r="O94" i="79"/>
  <c r="Q94" i="79" s="1"/>
  <c r="O93" i="79"/>
  <c r="Q93" i="79" s="1"/>
  <c r="O92" i="79"/>
  <c r="Q92" i="79" s="1"/>
  <c r="O91" i="79"/>
  <c r="Q91" i="79" s="1"/>
  <c r="O90" i="79"/>
  <c r="Q90" i="79" s="1"/>
  <c r="O89" i="79"/>
  <c r="Q89" i="79" s="1"/>
  <c r="O88" i="79"/>
  <c r="Q88" i="79" s="1"/>
  <c r="O87" i="79"/>
  <c r="Q87" i="79" s="1"/>
  <c r="O86" i="79"/>
  <c r="Q86" i="79" s="1"/>
  <c r="O85" i="79"/>
  <c r="Q85" i="79" s="1"/>
  <c r="O84" i="79"/>
  <c r="Q84" i="79" s="1"/>
  <c r="O83" i="79"/>
  <c r="Q83" i="79" s="1"/>
  <c r="O82" i="79"/>
  <c r="Q82" i="79" s="1"/>
  <c r="O81" i="79"/>
  <c r="Q81" i="79" s="1"/>
  <c r="O80" i="79"/>
  <c r="Q80" i="79" s="1"/>
  <c r="O79" i="79"/>
  <c r="Q79" i="79" s="1"/>
  <c r="O78" i="79"/>
  <c r="Q78" i="79" s="1"/>
  <c r="O77" i="79"/>
  <c r="Q77" i="79" s="1"/>
  <c r="O76" i="79"/>
  <c r="Q76" i="79" s="1"/>
  <c r="O75" i="79"/>
  <c r="Q75" i="79" s="1"/>
  <c r="O74" i="79"/>
  <c r="Q74" i="79" s="1"/>
  <c r="O73" i="79"/>
  <c r="Q73" i="79" s="1"/>
  <c r="O72" i="79"/>
  <c r="Q72" i="79" s="1"/>
  <c r="O71" i="79"/>
  <c r="Q71" i="79" s="1"/>
  <c r="O70" i="79"/>
  <c r="Q70" i="79" s="1"/>
  <c r="O69" i="79"/>
  <c r="Q69" i="79" s="1"/>
  <c r="O68" i="79"/>
  <c r="Q68" i="79" s="1"/>
  <c r="O67" i="79"/>
  <c r="Q67" i="79" s="1"/>
  <c r="O66" i="79"/>
  <c r="Q66" i="79" s="1"/>
  <c r="O65" i="79"/>
  <c r="Q65" i="79" s="1"/>
  <c r="O64" i="79"/>
  <c r="Q64" i="79" s="1"/>
  <c r="O63" i="79"/>
  <c r="Q63" i="79" s="1"/>
  <c r="O62" i="79"/>
  <c r="Q62" i="79" s="1"/>
  <c r="O61" i="79"/>
  <c r="Q61" i="79" s="1"/>
  <c r="O60" i="79"/>
  <c r="Q60" i="79" s="1"/>
  <c r="O59" i="79"/>
  <c r="Q59" i="79" s="1"/>
  <c r="O58" i="79"/>
  <c r="Q58" i="79" s="1"/>
  <c r="O57" i="79"/>
  <c r="Q57" i="79" s="1"/>
  <c r="O56" i="79"/>
  <c r="Q56" i="79" s="1"/>
  <c r="O55" i="79"/>
  <c r="Q55" i="79" s="1"/>
  <c r="O54" i="79"/>
  <c r="Q54" i="79" s="1"/>
  <c r="O53" i="79"/>
  <c r="Q53" i="79" s="1"/>
  <c r="O52" i="79"/>
  <c r="Q52" i="79" s="1"/>
  <c r="O51" i="79"/>
  <c r="Q51" i="79" s="1"/>
  <c r="O50" i="79"/>
  <c r="Q50" i="79" s="1"/>
  <c r="O49" i="79"/>
  <c r="Q49" i="79" s="1"/>
  <c r="O48" i="79"/>
  <c r="Q48" i="79" s="1"/>
  <c r="O47" i="79"/>
  <c r="Q47" i="79" s="1"/>
  <c r="O46" i="79"/>
  <c r="Q46" i="79" s="1"/>
  <c r="O45" i="79"/>
  <c r="Q45" i="79" s="1"/>
  <c r="O44" i="79"/>
  <c r="Q44" i="79" s="1"/>
  <c r="O43" i="79"/>
  <c r="Q43" i="79" s="1"/>
  <c r="O42" i="79"/>
  <c r="Q42" i="79" s="1"/>
  <c r="O41" i="79"/>
  <c r="Q41" i="79" s="1"/>
  <c r="O40" i="79"/>
  <c r="Q40" i="79" s="1"/>
  <c r="O39" i="79"/>
  <c r="Q39" i="79" s="1"/>
  <c r="O38" i="79"/>
  <c r="Q38" i="79" s="1"/>
  <c r="O37" i="79"/>
  <c r="Q37" i="79" s="1"/>
  <c r="O36" i="79"/>
  <c r="Q36" i="79" s="1"/>
  <c r="O35" i="79"/>
  <c r="Q35" i="79" s="1"/>
  <c r="O34" i="79"/>
  <c r="Q34" i="79" s="1"/>
  <c r="O33" i="79"/>
  <c r="Q33" i="79" s="1"/>
  <c r="O32" i="79"/>
  <c r="Q32" i="79" s="1"/>
  <c r="O31" i="79"/>
  <c r="Q31" i="79" s="1"/>
  <c r="O30" i="79"/>
  <c r="Q30" i="79" s="1"/>
  <c r="O29" i="79"/>
  <c r="Q29" i="79" s="1"/>
  <c r="O28" i="79"/>
  <c r="Q28" i="79" s="1"/>
  <c r="O27" i="79"/>
  <c r="Q27" i="79" s="1"/>
  <c r="O26" i="79"/>
  <c r="Q26" i="79" s="1"/>
  <c r="O25" i="79"/>
  <c r="Q25" i="79" s="1"/>
  <c r="O24" i="79"/>
  <c r="Q24" i="79" s="1"/>
  <c r="O23" i="79"/>
  <c r="Q23" i="79" s="1"/>
  <c r="O22" i="79"/>
  <c r="Q22" i="79" s="1"/>
  <c r="O21" i="79"/>
  <c r="Q21" i="79" s="1"/>
  <c r="O20" i="79"/>
  <c r="Q20" i="79" s="1"/>
  <c r="O19" i="79"/>
  <c r="Q19" i="79" s="1"/>
  <c r="O18" i="79"/>
  <c r="Q18" i="79" s="1"/>
  <c r="O17" i="79"/>
  <c r="Q17" i="79" s="1"/>
  <c r="O16" i="79"/>
  <c r="Q16" i="79" s="1"/>
  <c r="O15" i="79"/>
  <c r="Q15" i="79" s="1"/>
  <c r="O14" i="79"/>
  <c r="Q14" i="79" s="1"/>
  <c r="O13" i="79"/>
  <c r="Q13" i="79" s="1"/>
  <c r="O12" i="79"/>
  <c r="Q12" i="79" s="1"/>
  <c r="O11" i="79"/>
  <c r="Q11" i="79" s="1"/>
  <c r="O10" i="79"/>
  <c r="Q10" i="79" s="1"/>
  <c r="O9" i="79"/>
  <c r="Q9" i="79" s="1"/>
  <c r="O8" i="79"/>
  <c r="Q8" i="79" s="1"/>
  <c r="O7" i="79"/>
  <c r="Q7" i="79" s="1"/>
  <c r="O6" i="79"/>
  <c r="Q6" i="79" s="1"/>
  <c r="O5" i="79"/>
  <c r="Q5" i="79" s="1"/>
  <c r="O4" i="79"/>
  <c r="Q4" i="79" s="1"/>
  <c r="O3" i="79"/>
  <c r="Q3" i="79" s="1"/>
  <c r="J260" i="79"/>
  <c r="J259" i="79"/>
  <c r="J258" i="79"/>
  <c r="J257" i="79"/>
  <c r="J256" i="79"/>
  <c r="J255" i="79"/>
  <c r="J254" i="79"/>
  <c r="AI254" i="79" s="1"/>
  <c r="J253" i="79"/>
  <c r="J252" i="79"/>
  <c r="J251" i="79"/>
  <c r="J250" i="79"/>
  <c r="J249" i="79"/>
  <c r="J248" i="79"/>
  <c r="J247" i="79"/>
  <c r="J246" i="79"/>
  <c r="AI246" i="79" s="1"/>
  <c r="J245" i="79"/>
  <c r="J244" i="79"/>
  <c r="J243" i="79"/>
  <c r="J242" i="79"/>
  <c r="J241" i="79"/>
  <c r="J240" i="79"/>
  <c r="J239" i="79"/>
  <c r="J238" i="79"/>
  <c r="AI238" i="79" s="1"/>
  <c r="J237" i="79"/>
  <c r="J236" i="79"/>
  <c r="J235" i="79"/>
  <c r="J234" i="79"/>
  <c r="J233" i="79"/>
  <c r="J232" i="79"/>
  <c r="J231" i="79"/>
  <c r="J230" i="79"/>
  <c r="AI230" i="79" s="1"/>
  <c r="J229" i="79"/>
  <c r="J228" i="79"/>
  <c r="J227" i="79"/>
  <c r="J226" i="79"/>
  <c r="J225" i="79"/>
  <c r="J224" i="79"/>
  <c r="J223" i="79"/>
  <c r="J222" i="79"/>
  <c r="AI222" i="79" s="1"/>
  <c r="J221" i="79"/>
  <c r="J220" i="79"/>
  <c r="J219" i="79"/>
  <c r="J218" i="79"/>
  <c r="J217" i="79"/>
  <c r="J216" i="79"/>
  <c r="J215" i="79"/>
  <c r="J214" i="79"/>
  <c r="J213" i="79"/>
  <c r="J212" i="79"/>
  <c r="J211" i="79"/>
  <c r="J210" i="79"/>
  <c r="J209" i="79"/>
  <c r="J208" i="79"/>
  <c r="J207" i="79"/>
  <c r="J206" i="79"/>
  <c r="J205" i="79"/>
  <c r="J204" i="79"/>
  <c r="J203" i="79"/>
  <c r="J202" i="79"/>
  <c r="J201" i="79"/>
  <c r="J200" i="79"/>
  <c r="J199" i="79"/>
  <c r="J198" i="79"/>
  <c r="J197" i="79"/>
  <c r="J196" i="79"/>
  <c r="J195" i="79"/>
  <c r="J194" i="79"/>
  <c r="J193" i="79"/>
  <c r="J192" i="79"/>
  <c r="J191" i="79"/>
  <c r="J190" i="79"/>
  <c r="J189" i="79"/>
  <c r="J188" i="79"/>
  <c r="J187" i="79"/>
  <c r="J186" i="79"/>
  <c r="J185" i="79"/>
  <c r="J184" i="79"/>
  <c r="J183" i="79"/>
  <c r="J182" i="79"/>
  <c r="J181" i="79"/>
  <c r="J180" i="79"/>
  <c r="J179" i="79"/>
  <c r="J178" i="79"/>
  <c r="J177" i="79"/>
  <c r="J176" i="79"/>
  <c r="J175" i="79"/>
  <c r="J174" i="79"/>
  <c r="J173" i="79"/>
  <c r="J172" i="79"/>
  <c r="J171" i="79"/>
  <c r="J170" i="79"/>
  <c r="J169" i="79"/>
  <c r="J168" i="79"/>
  <c r="J167" i="79"/>
  <c r="J166" i="79"/>
  <c r="J165" i="79"/>
  <c r="J164" i="79"/>
  <c r="J163" i="79"/>
  <c r="J162" i="79"/>
  <c r="J161" i="79"/>
  <c r="J160" i="79"/>
  <c r="J159" i="79"/>
  <c r="J158" i="79"/>
  <c r="J157" i="79"/>
  <c r="J156" i="79"/>
  <c r="J155" i="79"/>
  <c r="J154" i="79"/>
  <c r="J153" i="79"/>
  <c r="J152" i="79"/>
  <c r="J151" i="79"/>
  <c r="J150" i="79"/>
  <c r="J149" i="79"/>
  <c r="J148" i="79"/>
  <c r="J147" i="79"/>
  <c r="J146" i="79"/>
  <c r="J145" i="79"/>
  <c r="J144" i="79"/>
  <c r="J143" i="79"/>
  <c r="J142" i="79"/>
  <c r="J141" i="79"/>
  <c r="J140" i="79"/>
  <c r="J139" i="79"/>
  <c r="J138" i="79"/>
  <c r="J137" i="79"/>
  <c r="J136" i="79"/>
  <c r="J135" i="79"/>
  <c r="J134" i="79"/>
  <c r="J133" i="79"/>
  <c r="J132" i="79"/>
  <c r="J131" i="79"/>
  <c r="J130" i="79"/>
  <c r="J129" i="79"/>
  <c r="J128" i="79"/>
  <c r="J127" i="79"/>
  <c r="J126" i="79"/>
  <c r="J125" i="79"/>
  <c r="J124" i="79"/>
  <c r="J123" i="79"/>
  <c r="J122" i="79"/>
  <c r="J121" i="79"/>
  <c r="J120" i="79"/>
  <c r="J119" i="79"/>
  <c r="J118" i="79"/>
  <c r="J117" i="79"/>
  <c r="J116" i="79"/>
  <c r="J115" i="79"/>
  <c r="J114" i="79"/>
  <c r="J113" i="79"/>
  <c r="J112" i="79"/>
  <c r="J111" i="79"/>
  <c r="J110" i="79"/>
  <c r="J109" i="79"/>
  <c r="J108" i="79"/>
  <c r="J107" i="79"/>
  <c r="J106" i="79"/>
  <c r="J105" i="79"/>
  <c r="J104" i="79"/>
  <c r="J103" i="79"/>
  <c r="J102" i="79"/>
  <c r="J101" i="79"/>
  <c r="J100" i="79"/>
  <c r="J99" i="79"/>
  <c r="J98" i="79"/>
  <c r="J97" i="79"/>
  <c r="J96" i="79"/>
  <c r="J95" i="79"/>
  <c r="J94" i="79"/>
  <c r="J93" i="79"/>
  <c r="J92" i="79"/>
  <c r="J91" i="79"/>
  <c r="J90" i="79"/>
  <c r="J89" i="79"/>
  <c r="J88" i="79"/>
  <c r="J87" i="79"/>
  <c r="J86" i="79"/>
  <c r="J85" i="79"/>
  <c r="J84" i="79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J16" i="79"/>
  <c r="J15" i="79"/>
  <c r="J14" i="79"/>
  <c r="J13" i="79"/>
  <c r="J12" i="79"/>
  <c r="J11" i="79"/>
  <c r="J10" i="79"/>
  <c r="J9" i="79"/>
  <c r="J8" i="79"/>
  <c r="J7" i="79"/>
  <c r="J6" i="79"/>
  <c r="J5" i="79"/>
  <c r="J4" i="79"/>
  <c r="J3" i="79"/>
  <c r="AI12" i="79" l="1"/>
  <c r="AI28" i="79"/>
  <c r="AI36" i="79"/>
  <c r="AI44" i="79"/>
  <c r="AI60" i="79"/>
  <c r="AI68" i="79"/>
  <c r="AI76" i="79"/>
  <c r="AI84" i="79"/>
  <c r="AI92" i="79"/>
  <c r="AI100" i="79"/>
  <c r="AI108" i="79"/>
  <c r="AI116" i="79"/>
  <c r="AI124" i="79"/>
  <c r="AI132" i="79"/>
  <c r="AI140" i="79"/>
  <c r="AI148" i="79"/>
  <c r="AI156" i="79"/>
  <c r="AI164" i="79"/>
  <c r="AI172" i="79"/>
  <c r="AI180" i="79"/>
  <c r="AI188" i="79"/>
  <c r="AI196" i="79"/>
  <c r="AI204" i="79"/>
  <c r="AI212" i="79"/>
  <c r="AI220" i="79"/>
  <c r="AI228" i="79"/>
  <c r="AI236" i="79"/>
  <c r="AI244" i="79"/>
  <c r="AI252" i="79"/>
  <c r="AI260" i="79"/>
  <c r="AI4" i="79"/>
  <c r="AI20" i="79"/>
  <c r="AI52" i="79"/>
  <c r="AI3" i="79"/>
  <c r="AI11" i="79"/>
  <c r="AI51" i="79"/>
  <c r="AI59" i="79"/>
  <c r="AI67" i="79"/>
  <c r="AI75" i="79"/>
  <c r="AI83" i="79"/>
  <c r="AI91" i="79"/>
  <c r="AI99" i="79"/>
  <c r="AI107" i="79"/>
  <c r="AI115" i="79"/>
  <c r="AI123" i="79"/>
  <c r="AI131" i="79"/>
  <c r="AI139" i="79"/>
  <c r="AI147" i="79"/>
  <c r="AI155" i="79"/>
  <c r="AI163" i="79"/>
  <c r="AI171" i="79"/>
  <c r="AI179" i="79"/>
  <c r="AI187" i="79"/>
  <c r="AI195" i="79"/>
  <c r="AI203" i="79"/>
  <c r="AI211" i="79"/>
  <c r="AI219" i="79"/>
  <c r="AI227" i="79"/>
  <c r="AI235" i="79"/>
  <c r="AI243" i="79"/>
  <c r="AI251" i="79"/>
  <c r="AI259" i="79"/>
  <c r="AI19" i="79"/>
  <c r="AI27" i="79"/>
  <c r="AI43" i="79"/>
  <c r="AI5" i="79"/>
  <c r="AI13" i="79"/>
  <c r="AI21" i="79"/>
  <c r="AI29" i="79"/>
  <c r="AI37" i="79"/>
  <c r="AI45" i="79"/>
  <c r="AI53" i="79"/>
  <c r="AI61" i="79"/>
  <c r="AI69" i="79"/>
  <c r="AI77" i="79"/>
  <c r="AI85" i="79"/>
  <c r="AI93" i="79"/>
  <c r="AI101" i="79"/>
  <c r="AI109" i="79"/>
  <c r="AI117" i="79"/>
  <c r="AI125" i="79"/>
  <c r="AI133" i="79"/>
  <c r="AI141" i="79"/>
  <c r="AI149" i="79"/>
  <c r="AI157" i="79"/>
  <c r="AI165" i="79"/>
  <c r="AI173" i="79"/>
  <c r="AI181" i="79"/>
  <c r="AI189" i="79"/>
  <c r="AI197" i="79"/>
  <c r="AI205" i="79"/>
  <c r="AI213" i="79"/>
  <c r="AI221" i="79"/>
  <c r="AI229" i="79"/>
  <c r="AI237" i="79"/>
  <c r="AI245" i="79"/>
  <c r="AI253" i="79"/>
  <c r="AI6" i="79"/>
  <c r="AI46" i="79"/>
  <c r="AI62" i="79"/>
  <c r="AI78" i="79"/>
  <c r="AI94" i="79"/>
  <c r="AI110" i="79"/>
  <c r="AI126" i="79"/>
  <c r="AI150" i="79"/>
  <c r="AI166" i="79"/>
  <c r="AI182" i="79"/>
  <c r="AI190" i="79"/>
  <c r="AI198" i="79"/>
  <c r="AI206" i="79"/>
  <c r="AI214" i="79"/>
  <c r="AI30" i="79"/>
  <c r="AI54" i="79"/>
  <c r="AI70" i="79"/>
  <c r="AI86" i="79"/>
  <c r="AI102" i="79"/>
  <c r="AI118" i="79"/>
  <c r="AI134" i="79"/>
  <c r="AI142" i="79"/>
  <c r="AI158" i="79"/>
  <c r="AI174" i="79"/>
  <c r="AI7" i="79"/>
  <c r="AI15" i="79"/>
  <c r="AI23" i="79"/>
  <c r="AI31" i="79"/>
  <c r="AI39" i="79"/>
  <c r="AI47" i="79"/>
  <c r="AI55" i="79"/>
  <c r="AI63" i="79"/>
  <c r="AI71" i="79"/>
  <c r="AI79" i="79"/>
  <c r="AI87" i="79"/>
  <c r="AI95" i="79"/>
  <c r="AI103" i="79"/>
  <c r="AI111" i="79"/>
  <c r="AI119" i="79"/>
  <c r="AI127" i="79"/>
  <c r="AI135" i="79"/>
  <c r="AI143" i="79"/>
  <c r="AI151" i="79"/>
  <c r="AI159" i="79"/>
  <c r="AI167" i="79"/>
  <c r="AI175" i="79"/>
  <c r="AI183" i="79"/>
  <c r="AI191" i="79"/>
  <c r="AI199" i="79"/>
  <c r="AI207" i="79"/>
  <c r="AI215" i="79"/>
  <c r="AI223" i="79"/>
  <c r="AI231" i="79"/>
  <c r="AI239" i="79"/>
  <c r="AI247" i="79"/>
  <c r="AI255" i="79"/>
  <c r="AI14" i="79"/>
  <c r="AI16" i="79"/>
  <c r="AI56" i="79"/>
  <c r="AI80" i="79"/>
  <c r="AI104" i="79"/>
  <c r="AI128" i="79"/>
  <c r="AI160" i="79"/>
  <c r="AI176" i="79"/>
  <c r="AI192" i="79"/>
  <c r="AI208" i="79"/>
  <c r="AI216" i="79"/>
  <c r="AI224" i="79"/>
  <c r="AI248" i="79"/>
  <c r="AI256" i="79"/>
  <c r="AI35" i="79"/>
  <c r="AI38" i="79"/>
  <c r="AI32" i="79"/>
  <c r="AI48" i="79"/>
  <c r="AI72" i="79"/>
  <c r="AI96" i="79"/>
  <c r="AI120" i="79"/>
  <c r="AI144" i="79"/>
  <c r="AI168" i="79"/>
  <c r="AI200" i="79"/>
  <c r="AI240" i="79"/>
  <c r="AI17" i="79"/>
  <c r="AI25" i="79"/>
  <c r="AI33" i="79"/>
  <c r="AI41" i="79"/>
  <c r="AI49" i="79"/>
  <c r="AI57" i="79"/>
  <c r="AI65" i="79"/>
  <c r="AI73" i="79"/>
  <c r="AI81" i="79"/>
  <c r="AI89" i="79"/>
  <c r="AI97" i="79"/>
  <c r="AI105" i="79"/>
  <c r="AI113" i="79"/>
  <c r="AI121" i="79"/>
  <c r="AI129" i="79"/>
  <c r="AI137" i="79"/>
  <c r="AI145" i="79"/>
  <c r="AI153" i="79"/>
  <c r="AI161" i="79"/>
  <c r="AI169" i="79"/>
  <c r="AI177" i="79"/>
  <c r="AI185" i="79"/>
  <c r="AI193" i="79"/>
  <c r="AI201" i="79"/>
  <c r="AI209" i="79"/>
  <c r="AI217" i="79"/>
  <c r="AI225" i="79"/>
  <c r="AI233" i="79"/>
  <c r="AI241" i="79"/>
  <c r="AI249" i="79"/>
  <c r="AI257" i="79"/>
  <c r="AI22" i="79"/>
  <c r="AI8" i="79"/>
  <c r="AI24" i="79"/>
  <c r="AI40" i="79"/>
  <c r="AI64" i="79"/>
  <c r="AI88" i="79"/>
  <c r="AI112" i="79"/>
  <c r="AI136" i="79"/>
  <c r="AI152" i="79"/>
  <c r="AI184" i="79"/>
  <c r="AI232" i="79"/>
  <c r="AI9" i="79"/>
  <c r="AI10" i="79"/>
  <c r="AI18" i="79"/>
  <c r="AI26" i="79"/>
  <c r="AI34" i="79"/>
  <c r="AI42" i="79"/>
  <c r="AI50" i="79"/>
  <c r="AI58" i="79"/>
  <c r="AI66" i="79"/>
  <c r="AI74" i="79"/>
  <c r="AI82" i="79"/>
  <c r="AI90" i="79"/>
  <c r="AI98" i="79"/>
  <c r="AI106" i="79"/>
  <c r="AI114" i="79"/>
  <c r="AI122" i="79"/>
  <c r="AI130" i="79"/>
  <c r="AI138" i="79"/>
  <c r="AI146" i="79"/>
  <c r="AI154" i="79"/>
  <c r="AI162" i="79"/>
  <c r="AI170" i="79"/>
  <c r="AI178" i="79"/>
  <c r="AI186" i="79"/>
  <c r="AI194" i="79"/>
  <c r="AI202" i="79"/>
  <c r="AI210" i="79"/>
  <c r="AI218" i="79"/>
  <c r="AI226" i="79"/>
  <c r="AI234" i="79"/>
  <c r="AI242" i="79"/>
  <c r="AI250" i="79"/>
  <c r="AI258" i="79"/>
  <c r="D51" i="2"/>
  <c r="B54" i="2"/>
  <c r="B55" i="2"/>
  <c r="B52" i="2"/>
  <c r="B51" i="2" l="1"/>
  <c r="B56" i="2" s="1"/>
  <c r="B2" i="79"/>
  <c r="AI261" i="79" l="1"/>
  <c r="M3" i="91"/>
  <c r="D19" i="94" l="1"/>
  <c r="A19" i="94"/>
  <c r="A10" i="91"/>
  <c r="D10" i="91"/>
  <c r="N3" i="94"/>
  <c r="C1" i="85" l="1"/>
  <c r="I56" i="80" l="1"/>
  <c r="I55" i="80"/>
  <c r="I54" i="80"/>
  <c r="I53" i="80"/>
  <c r="I52" i="80"/>
  <c r="I51" i="80"/>
  <c r="AJ55" i="80" l="1"/>
  <c r="AK55" i="80" s="1"/>
  <c r="AF55" i="80"/>
  <c r="AJ52" i="80"/>
  <c r="AK52" i="80" s="1"/>
  <c r="AF52" i="80"/>
  <c r="AJ53" i="80"/>
  <c r="AK53" i="80" s="1"/>
  <c r="AF53" i="80"/>
  <c r="AJ54" i="80"/>
  <c r="AK54" i="80" s="1"/>
  <c r="AF54" i="80"/>
  <c r="AJ51" i="80"/>
  <c r="AK51" i="80" s="1"/>
  <c r="AF51" i="80"/>
  <c r="AJ56" i="80"/>
  <c r="AK56" i="80" s="1"/>
  <c r="AF56" i="80"/>
  <c r="AM53" i="80"/>
  <c r="AK56" i="79"/>
  <c r="AM55" i="79"/>
  <c r="AK54" i="79"/>
  <c r="AM53" i="79"/>
  <c r="AK52" i="79"/>
  <c r="AM51" i="79"/>
  <c r="AH56" i="79"/>
  <c r="AH55" i="79"/>
  <c r="AH54" i="79"/>
  <c r="AH53" i="79"/>
  <c r="AH52" i="79"/>
  <c r="AH51" i="79"/>
  <c r="AC56" i="79"/>
  <c r="AC55" i="79"/>
  <c r="AC54" i="79"/>
  <c r="AC53" i="79"/>
  <c r="AC52" i="79"/>
  <c r="AC51" i="79"/>
  <c r="X56" i="79"/>
  <c r="X55" i="79"/>
  <c r="X54" i="79"/>
  <c r="X53" i="79"/>
  <c r="X52" i="79"/>
  <c r="X51" i="79"/>
  <c r="S56" i="79"/>
  <c r="S55" i="79"/>
  <c r="S54" i="79"/>
  <c r="S53" i="79"/>
  <c r="S52" i="79"/>
  <c r="S51" i="79"/>
  <c r="N57" i="79"/>
  <c r="N56" i="79"/>
  <c r="N55" i="79"/>
  <c r="N54" i="79"/>
  <c r="N53" i="79"/>
  <c r="N52" i="79"/>
  <c r="N51" i="79"/>
  <c r="N50" i="79"/>
  <c r="N49" i="79"/>
  <c r="L56" i="79"/>
  <c r="L55" i="79"/>
  <c r="L54" i="79"/>
  <c r="L53" i="79"/>
  <c r="L52" i="79"/>
  <c r="L51" i="79"/>
  <c r="I56" i="79"/>
  <c r="F56" i="79"/>
  <c r="E56" i="79"/>
  <c r="I55" i="79"/>
  <c r="F55" i="79"/>
  <c r="E55" i="79"/>
  <c r="I54" i="79"/>
  <c r="F54" i="79"/>
  <c r="E54" i="79"/>
  <c r="I53" i="79"/>
  <c r="F53" i="79"/>
  <c r="E53" i="79"/>
  <c r="I52" i="79"/>
  <c r="F52" i="79"/>
  <c r="E52" i="79"/>
  <c r="I51" i="79"/>
  <c r="F51" i="79"/>
  <c r="E51" i="79"/>
  <c r="D57" i="79"/>
  <c r="D56" i="79"/>
  <c r="D55" i="79"/>
  <c r="D54" i="79"/>
  <c r="D53" i="79"/>
  <c r="D52" i="79"/>
  <c r="D51" i="79"/>
  <c r="AH56" i="80"/>
  <c r="AH55" i="80"/>
  <c r="AH54" i="80"/>
  <c r="AH53" i="80"/>
  <c r="AH52" i="80"/>
  <c r="AH51" i="80"/>
  <c r="AC56" i="80"/>
  <c r="AC55" i="80"/>
  <c r="AC54" i="80"/>
  <c r="AC53" i="80"/>
  <c r="AC52" i="80"/>
  <c r="AC51" i="80"/>
  <c r="X56" i="80"/>
  <c r="X55" i="80"/>
  <c r="X54" i="80"/>
  <c r="X53" i="80"/>
  <c r="X52" i="80"/>
  <c r="X51" i="80"/>
  <c r="S56" i="80"/>
  <c r="S55" i="80"/>
  <c r="S54" i="80"/>
  <c r="S53" i="80"/>
  <c r="S52" i="80"/>
  <c r="S51" i="80"/>
  <c r="N57" i="80"/>
  <c r="N56" i="80"/>
  <c r="N55" i="80"/>
  <c r="N54" i="80"/>
  <c r="N53" i="80"/>
  <c r="N52" i="80"/>
  <c r="N51" i="80"/>
  <c r="L56" i="80"/>
  <c r="L55" i="80"/>
  <c r="L54" i="80"/>
  <c r="L53" i="80"/>
  <c r="L52" i="80"/>
  <c r="L51" i="80"/>
  <c r="AB12" i="2"/>
  <c r="Z12" i="2"/>
  <c r="Y12" i="2"/>
  <c r="W12" i="2"/>
  <c r="U12" i="2"/>
  <c r="T12" i="2"/>
  <c r="R12" i="2"/>
  <c r="P12" i="2"/>
  <c r="O12" i="2"/>
  <c r="M12" i="2"/>
  <c r="K12" i="2"/>
  <c r="J12" i="2"/>
  <c r="H12" i="2"/>
  <c r="F12" i="2"/>
  <c r="E12" i="2"/>
  <c r="D56" i="80"/>
  <c r="D55" i="80"/>
  <c r="D54" i="80"/>
  <c r="D53" i="80"/>
  <c r="D52" i="80"/>
  <c r="D51" i="80"/>
  <c r="AM56" i="80" l="1"/>
  <c r="AM54" i="80"/>
  <c r="AD12" i="2"/>
  <c r="AE12" i="2"/>
  <c r="AG12" i="2"/>
  <c r="L12" i="2"/>
  <c r="I12" i="2"/>
  <c r="G12" i="2"/>
  <c r="AM52" i="79"/>
  <c r="AM54" i="79"/>
  <c r="AM56" i="79"/>
  <c r="AK51" i="79"/>
  <c r="AK53" i="79"/>
  <c r="AK55" i="79"/>
  <c r="AA12" i="2"/>
  <c r="AC12" i="2"/>
  <c r="AM52" i="80"/>
  <c r="AM55" i="80"/>
  <c r="Q12" i="2"/>
  <c r="AM51" i="80"/>
  <c r="X12" i="2"/>
  <c r="S12" i="2"/>
  <c r="N12" i="2"/>
  <c r="V12" i="2"/>
  <c r="AI12" i="2" l="1"/>
  <c r="AF12" i="2"/>
  <c r="AH12" i="2"/>
  <c r="C11" i="92" l="1" a="1"/>
  <c r="C11" i="92" s="1"/>
  <c r="L18" i="94" l="1" a="1"/>
  <c r="L18" i="94" s="1"/>
  <c r="L16" i="94" a="1"/>
  <c r="L16" i="94" s="1"/>
  <c r="L15" i="94" a="1"/>
  <c r="L15" i="94" s="1"/>
  <c r="L14" i="94" a="1"/>
  <c r="L14" i="94" s="1"/>
  <c r="L13" i="94" a="1"/>
  <c r="L13" i="94" s="1"/>
  <c r="L12" i="94" a="1"/>
  <c r="L12" i="94" s="1"/>
  <c r="L11" i="94" a="1"/>
  <c r="L11" i="94" s="1"/>
  <c r="L17" i="94" a="1"/>
  <c r="L17" i="94" s="1"/>
  <c r="L10" i="94" a="1"/>
  <c r="L10" i="94" s="1"/>
  <c r="L9" i="94" a="1"/>
  <c r="L9" i="94" s="1"/>
  <c r="L8" i="94" a="1"/>
  <c r="L8" i="94" s="1"/>
  <c r="L7" i="94" a="1"/>
  <c r="L7" i="94" s="1"/>
  <c r="L6" i="94" a="1"/>
  <c r="L6" i="94" s="1"/>
  <c r="L5" i="94" a="1"/>
  <c r="L5" i="94" s="1"/>
  <c r="I18" i="94" a="1"/>
  <c r="I18" i="94" s="1"/>
  <c r="I16" i="94" a="1"/>
  <c r="I16" i="94" s="1"/>
  <c r="I15" i="94" a="1"/>
  <c r="I15" i="94" s="1"/>
  <c r="I14" i="94" a="1"/>
  <c r="I14" i="94" s="1"/>
  <c r="I13" i="94" a="1"/>
  <c r="I13" i="94" s="1"/>
  <c r="I12" i="94" a="1"/>
  <c r="I12" i="94" s="1"/>
  <c r="I11" i="94" a="1"/>
  <c r="I11" i="94" s="1"/>
  <c r="I17" i="94" a="1"/>
  <c r="I17" i="94" s="1"/>
  <c r="I10" i="94" a="1"/>
  <c r="I10" i="94" s="1"/>
  <c r="I9" i="94" a="1"/>
  <c r="I9" i="94" s="1"/>
  <c r="I8" i="94" a="1"/>
  <c r="I8" i="94" s="1"/>
  <c r="I7" i="94" a="1"/>
  <c r="I7" i="94" s="1"/>
  <c r="I6" i="94" a="1"/>
  <c r="I6" i="94" s="1"/>
  <c r="I5" i="94" a="1"/>
  <c r="I5" i="94" s="1"/>
  <c r="G15" i="94"/>
  <c r="G11" i="94"/>
  <c r="G8" i="94"/>
  <c r="G5" i="94"/>
  <c r="F31" i="86" a="1"/>
  <c r="F31" i="86" s="1"/>
  <c r="F30" i="86" a="1"/>
  <c r="F30" i="86" s="1"/>
  <c r="F29" i="86" a="1"/>
  <c r="F29" i="86" s="1"/>
  <c r="F28" i="86" a="1"/>
  <c r="F28" i="86" s="1"/>
  <c r="E31" i="86" a="1"/>
  <c r="E31" i="86" s="1"/>
  <c r="E30" i="86" a="1"/>
  <c r="E30" i="86" s="1"/>
  <c r="E29" i="86" a="1"/>
  <c r="E29" i="86" s="1"/>
  <c r="E28" i="86" a="1"/>
  <c r="E28" i="86" s="1"/>
  <c r="D31" i="86" a="1"/>
  <c r="D31" i="86" s="1"/>
  <c r="D30" i="86" a="1"/>
  <c r="D30" i="86" s="1"/>
  <c r="D29" i="86" a="1"/>
  <c r="D29" i="86" s="1"/>
  <c r="D28" i="86" a="1"/>
  <c r="D28" i="86" s="1"/>
  <c r="C31" i="86" a="1"/>
  <c r="C31" i="86" s="1"/>
  <c r="C30" i="86" a="1"/>
  <c r="C30" i="86" s="1"/>
  <c r="C29" i="86" a="1"/>
  <c r="C29" i="86" s="1"/>
  <c r="C28" i="86" a="1"/>
  <c r="C28" i="86" s="1"/>
  <c r="B31" i="86" a="1"/>
  <c r="B31" i="86" s="1"/>
  <c r="B30" i="86" a="1"/>
  <c r="B30" i="86" s="1"/>
  <c r="B29" i="86" a="1"/>
  <c r="B29" i="86" s="1"/>
  <c r="B28" i="86" a="1"/>
  <c r="B28" i="86" s="1"/>
  <c r="E23" i="86" a="1"/>
  <c r="E23" i="86" s="1"/>
  <c r="E22" i="86" a="1"/>
  <c r="E22" i="86" s="1"/>
  <c r="E21" i="86" a="1"/>
  <c r="E21" i="86" s="1"/>
  <c r="E20" i="86" a="1"/>
  <c r="E20" i="86" s="1"/>
  <c r="D23" i="86" a="1"/>
  <c r="D23" i="86" s="1"/>
  <c r="D22" i="86" a="1"/>
  <c r="D22" i="86" s="1"/>
  <c r="D21" i="86" a="1"/>
  <c r="D21" i="86" s="1"/>
  <c r="D20" i="86" a="1"/>
  <c r="D20" i="86" s="1"/>
  <c r="C23" i="86" a="1"/>
  <c r="C23" i="86" s="1"/>
  <c r="C22" i="86" a="1"/>
  <c r="C22" i="86" s="1"/>
  <c r="C21" i="86" a="1"/>
  <c r="C21" i="86" s="1"/>
  <c r="C20" i="86" a="1"/>
  <c r="C20" i="86" s="1"/>
  <c r="B23" i="86" a="1"/>
  <c r="B23" i="86" s="1"/>
  <c r="B22" i="86" a="1"/>
  <c r="B22" i="86" s="1"/>
  <c r="B21" i="86" a="1"/>
  <c r="B21" i="86" s="1"/>
  <c r="B20" i="86" a="1"/>
  <c r="B20" i="86" s="1"/>
  <c r="F15" i="86" a="1"/>
  <c r="F15" i="86" s="1"/>
  <c r="F14" i="86" a="1"/>
  <c r="F14" i="86" s="1"/>
  <c r="F13" i="86" a="1"/>
  <c r="F13" i="86" s="1"/>
  <c r="F12" i="86" a="1"/>
  <c r="F12" i="86" s="1"/>
  <c r="E15" i="86" a="1"/>
  <c r="E15" i="86" s="1"/>
  <c r="E14" i="86" a="1"/>
  <c r="E14" i="86" s="1"/>
  <c r="E13" i="86" a="1"/>
  <c r="E13" i="86" s="1"/>
  <c r="E12" i="86" a="1"/>
  <c r="E12" i="86" s="1"/>
  <c r="D15" i="86" a="1"/>
  <c r="D15" i="86" s="1"/>
  <c r="D14" i="86" a="1"/>
  <c r="D14" i="86" s="1"/>
  <c r="D13" i="86" a="1"/>
  <c r="D13" i="86" s="1"/>
  <c r="D12" i="86" a="1"/>
  <c r="D12" i="86" s="1"/>
  <c r="C15" i="86" a="1"/>
  <c r="C15" i="86" s="1"/>
  <c r="C14" i="86" a="1"/>
  <c r="C14" i="86" s="1"/>
  <c r="C13" i="86" a="1"/>
  <c r="C13" i="86" s="1"/>
  <c r="C12" i="86" a="1"/>
  <c r="C12" i="86" s="1"/>
  <c r="B15" i="86" a="1"/>
  <c r="B15" i="86" s="1"/>
  <c r="B14" i="86" a="1"/>
  <c r="B14" i="86" s="1"/>
  <c r="B13" i="86" a="1"/>
  <c r="B13" i="86" s="1"/>
  <c r="B12" i="86" a="1"/>
  <c r="B12" i="86" s="1"/>
  <c r="N12" i="86" l="1"/>
  <c r="N13" i="86"/>
  <c r="N14" i="86"/>
  <c r="L19" i="94"/>
  <c r="G9" i="94"/>
  <c r="G12" i="94"/>
  <c r="G16" i="94"/>
  <c r="G6" i="94"/>
  <c r="G10" i="94"/>
  <c r="G13" i="94"/>
  <c r="G7" i="94"/>
  <c r="G17" i="94"/>
  <c r="G14" i="94"/>
  <c r="G18" i="94"/>
  <c r="I19" i="94"/>
  <c r="N29" i="86"/>
  <c r="N31" i="86"/>
  <c r="N30" i="86"/>
  <c r="N28" i="86"/>
  <c r="B16" i="86"/>
  <c r="N15" i="86"/>
  <c r="N32" i="86" l="1"/>
  <c r="F6" i="86" l="1" a="1"/>
  <c r="F6" i="86" s="1"/>
  <c r="F4" i="86" a="1"/>
  <c r="F4" i="86" s="1"/>
  <c r="E6" i="86" a="1"/>
  <c r="E6" i="86" s="1"/>
  <c r="E5" i="86" a="1"/>
  <c r="E5" i="86" s="1"/>
  <c r="E4" i="86" a="1"/>
  <c r="E4" i="86" s="1"/>
  <c r="D6" i="86" a="1"/>
  <c r="D6" i="86" s="1"/>
  <c r="D5" i="86" a="1"/>
  <c r="D5" i="86" s="1"/>
  <c r="D4" i="86" a="1"/>
  <c r="D4" i="86" s="1"/>
  <c r="C6" i="86" a="1"/>
  <c r="C6" i="86" s="1"/>
  <c r="C5" i="86" a="1"/>
  <c r="C5" i="86" s="1"/>
  <c r="C4" i="86" a="1"/>
  <c r="C4" i="86" s="1"/>
  <c r="B6" i="86" a="1"/>
  <c r="B6" i="86" s="1"/>
  <c r="B5" i="86" a="1"/>
  <c r="B5" i="86" s="1"/>
  <c r="B4" i="86" a="1"/>
  <c r="B4" i="86" s="1"/>
  <c r="N6" i="86" l="1"/>
  <c r="N4" i="86"/>
  <c r="B8" i="86"/>
  <c r="B7" i="86"/>
  <c r="E8" i="86"/>
  <c r="E7" i="86"/>
  <c r="I8" i="86"/>
  <c r="I7" i="86"/>
  <c r="M8" i="86"/>
  <c r="M7" i="86"/>
  <c r="J8" i="86"/>
  <c r="J7" i="86"/>
  <c r="C8" i="86"/>
  <c r="C7" i="86"/>
  <c r="G8" i="86"/>
  <c r="G7" i="86"/>
  <c r="K8" i="86"/>
  <c r="K7" i="86"/>
  <c r="D8" i="86"/>
  <c r="D7" i="86"/>
  <c r="H8" i="86"/>
  <c r="H7" i="86"/>
  <c r="L8" i="86"/>
  <c r="L7" i="86"/>
  <c r="M16" i="86" l="1"/>
  <c r="L16" i="86"/>
  <c r="K16" i="86"/>
  <c r="J16" i="86"/>
  <c r="I16" i="86"/>
  <c r="H16" i="86"/>
  <c r="G16" i="86"/>
  <c r="F16" i="86"/>
  <c r="E16" i="86"/>
  <c r="D16" i="86"/>
  <c r="C16" i="86"/>
  <c r="D260" i="80" l="1"/>
  <c r="D259" i="80"/>
  <c r="D258" i="80"/>
  <c r="D257" i="80"/>
  <c r="D256" i="80"/>
  <c r="D255" i="80"/>
  <c r="D254" i="80"/>
  <c r="D253" i="80"/>
  <c r="D252" i="80"/>
  <c r="D251" i="80"/>
  <c r="D250" i="80"/>
  <c r="D249" i="80"/>
  <c r="D248" i="80"/>
  <c r="D247" i="80"/>
  <c r="D246" i="80"/>
  <c r="D245" i="80"/>
  <c r="D244" i="80"/>
  <c r="D243" i="80"/>
  <c r="D242" i="80"/>
  <c r="D241" i="80"/>
  <c r="D240" i="80"/>
  <c r="D239" i="80"/>
  <c r="D238" i="80"/>
  <c r="D237" i="80"/>
  <c r="D236" i="80"/>
  <c r="D235" i="80"/>
  <c r="D234" i="80"/>
  <c r="D233" i="80"/>
  <c r="D232" i="80"/>
  <c r="D231" i="80"/>
  <c r="D230" i="80"/>
  <c r="D229" i="80"/>
  <c r="D228" i="80"/>
  <c r="D227" i="80"/>
  <c r="D226" i="80"/>
  <c r="D225" i="80"/>
  <c r="D224" i="80"/>
  <c r="D223" i="80"/>
  <c r="D222" i="80"/>
  <c r="D221" i="80"/>
  <c r="D220" i="80"/>
  <c r="D219" i="80"/>
  <c r="D218" i="80"/>
  <c r="D217" i="80"/>
  <c r="D216" i="80"/>
  <c r="D215" i="80"/>
  <c r="D214" i="80"/>
  <c r="D213" i="80"/>
  <c r="D212" i="80"/>
  <c r="D211" i="80"/>
  <c r="D210" i="80"/>
  <c r="D209" i="80"/>
  <c r="D208" i="80"/>
  <c r="D207" i="80"/>
  <c r="D206" i="80"/>
  <c r="D205" i="80"/>
  <c r="D204" i="80"/>
  <c r="D203" i="80"/>
  <c r="D202" i="80"/>
  <c r="D201" i="80"/>
  <c r="D200" i="80"/>
  <c r="D199" i="80"/>
  <c r="D198" i="80"/>
  <c r="D197" i="80"/>
  <c r="D196" i="80"/>
  <c r="D195" i="80"/>
  <c r="D194" i="80"/>
  <c r="D193" i="80"/>
  <c r="D192" i="80"/>
  <c r="D191" i="80"/>
  <c r="D190" i="80"/>
  <c r="D189" i="80"/>
  <c r="D188" i="80"/>
  <c r="D187" i="80"/>
  <c r="D186" i="80"/>
  <c r="D185" i="80"/>
  <c r="D184" i="80"/>
  <c r="D183" i="80"/>
  <c r="D182" i="80"/>
  <c r="D181" i="80"/>
  <c r="D180" i="80"/>
  <c r="D179" i="80"/>
  <c r="D178" i="80"/>
  <c r="D177" i="80"/>
  <c r="D176" i="80"/>
  <c r="D175" i="80"/>
  <c r="D174" i="80"/>
  <c r="D173" i="80"/>
  <c r="D172" i="80"/>
  <c r="D171" i="80"/>
  <c r="D170" i="80"/>
  <c r="D169" i="80"/>
  <c r="D168" i="80"/>
  <c r="D167" i="80"/>
  <c r="D166" i="80"/>
  <c r="D165" i="80"/>
  <c r="D164" i="80"/>
  <c r="D163" i="80"/>
  <c r="D162" i="80"/>
  <c r="D161" i="80"/>
  <c r="D160" i="80"/>
  <c r="D159" i="80"/>
  <c r="D158" i="80"/>
  <c r="D157" i="80"/>
  <c r="D156" i="80"/>
  <c r="D155" i="80"/>
  <c r="D154" i="80"/>
  <c r="D153" i="80"/>
  <c r="D152" i="80"/>
  <c r="D151" i="80"/>
  <c r="D150" i="80"/>
  <c r="D149" i="80"/>
  <c r="D148" i="80"/>
  <c r="D147" i="80"/>
  <c r="D146" i="80"/>
  <c r="D145" i="80"/>
  <c r="D144" i="80"/>
  <c r="D143" i="80"/>
  <c r="D142" i="80"/>
  <c r="D141" i="80"/>
  <c r="D140" i="80"/>
  <c r="D139" i="80"/>
  <c r="D138" i="80"/>
  <c r="D137" i="80"/>
  <c r="D136" i="80"/>
  <c r="D135" i="80"/>
  <c r="D134" i="80"/>
  <c r="D133" i="80"/>
  <c r="D132" i="80"/>
  <c r="D131" i="80"/>
  <c r="D130" i="80"/>
  <c r="D129" i="80"/>
  <c r="D128" i="80"/>
  <c r="D127" i="80"/>
  <c r="D126" i="80"/>
  <c r="D125" i="80"/>
  <c r="D124" i="80"/>
  <c r="D123" i="80"/>
  <c r="D122" i="80"/>
  <c r="D121" i="80"/>
  <c r="D120" i="80"/>
  <c r="D119" i="80"/>
  <c r="D118" i="80"/>
  <c r="D117" i="80"/>
  <c r="D116" i="80"/>
  <c r="D115" i="80"/>
  <c r="D114" i="80"/>
  <c r="D113" i="80"/>
  <c r="D112" i="80"/>
  <c r="D111" i="80"/>
  <c r="D110" i="80"/>
  <c r="D109" i="80"/>
  <c r="D108" i="80"/>
  <c r="D107" i="80"/>
  <c r="D106" i="80"/>
  <c r="D105" i="80"/>
  <c r="D104" i="80"/>
  <c r="D103" i="80"/>
  <c r="D102" i="80"/>
  <c r="D101" i="80"/>
  <c r="D100" i="80"/>
  <c r="D99" i="80"/>
  <c r="D98" i="80"/>
  <c r="D97" i="80"/>
  <c r="D96" i="80"/>
  <c r="D95" i="80"/>
  <c r="D94" i="80"/>
  <c r="D93" i="80"/>
  <c r="D92" i="80"/>
  <c r="D91" i="80"/>
  <c r="D90" i="80"/>
  <c r="D89" i="80"/>
  <c r="D88" i="80"/>
  <c r="D87" i="80"/>
  <c r="D86" i="80"/>
  <c r="D85" i="80"/>
  <c r="D84" i="80"/>
  <c r="D83" i="80"/>
  <c r="D82" i="80"/>
  <c r="D81" i="80"/>
  <c r="D80" i="80"/>
  <c r="D79" i="80"/>
  <c r="D78" i="80"/>
  <c r="D77" i="80"/>
  <c r="D76" i="80"/>
  <c r="D75" i="80"/>
  <c r="D74" i="80"/>
  <c r="D73" i="80"/>
  <c r="D72" i="80"/>
  <c r="D71" i="80"/>
  <c r="D70" i="80"/>
  <c r="D69" i="80"/>
  <c r="D68" i="80"/>
  <c r="D67" i="80"/>
  <c r="D66" i="80"/>
  <c r="D65" i="80"/>
  <c r="D64" i="80"/>
  <c r="D63" i="80"/>
  <c r="D62" i="80"/>
  <c r="D61" i="80"/>
  <c r="D60" i="80"/>
  <c r="D59" i="80"/>
  <c r="D58" i="80"/>
  <c r="D57" i="80"/>
  <c r="D50" i="80"/>
  <c r="D49" i="80"/>
  <c r="D48" i="80"/>
  <c r="D47" i="80"/>
  <c r="D46" i="80"/>
  <c r="D45" i="80"/>
  <c r="D44" i="80"/>
  <c r="D43" i="80"/>
  <c r="D42" i="80"/>
  <c r="D41" i="80"/>
  <c r="D40" i="80"/>
  <c r="D39" i="80"/>
  <c r="D38" i="80"/>
  <c r="D37" i="80"/>
  <c r="D36" i="80"/>
  <c r="D35" i="80"/>
  <c r="D34" i="80"/>
  <c r="D33" i="80"/>
  <c r="D32" i="80"/>
  <c r="D31" i="80"/>
  <c r="D30" i="80"/>
  <c r="D29" i="80"/>
  <c r="D28" i="80"/>
  <c r="D27" i="80"/>
  <c r="D26" i="80"/>
  <c r="D25" i="80"/>
  <c r="D24" i="80"/>
  <c r="D23" i="80"/>
  <c r="D22" i="80"/>
  <c r="D21" i="80"/>
  <c r="D20" i="80"/>
  <c r="D19" i="80"/>
  <c r="D18" i="80"/>
  <c r="D17" i="80"/>
  <c r="D16" i="80"/>
  <c r="D15" i="80"/>
  <c r="D14" i="80"/>
  <c r="D13" i="80"/>
  <c r="D12" i="80"/>
  <c r="D11" i="80"/>
  <c r="D10" i="80"/>
  <c r="D9" i="80"/>
  <c r="D8" i="80"/>
  <c r="D7" i="80"/>
  <c r="D6" i="80"/>
  <c r="D5" i="80"/>
  <c r="D4" i="80"/>
  <c r="D3" i="80"/>
  <c r="S50" i="87"/>
  <c r="M50" i="87"/>
  <c r="G50" i="87"/>
  <c r="S49" i="87"/>
  <c r="M49" i="87"/>
  <c r="G49" i="87"/>
  <c r="S48" i="87"/>
  <c r="M48" i="87"/>
  <c r="G48" i="87"/>
  <c r="S47" i="87"/>
  <c r="M47" i="87"/>
  <c r="G47" i="87"/>
  <c r="M46" i="87"/>
  <c r="G46" i="87"/>
  <c r="M45" i="87"/>
  <c r="G45" i="87"/>
  <c r="M44" i="87"/>
  <c r="G44" i="87"/>
  <c r="M43" i="87"/>
  <c r="G43" i="87"/>
  <c r="M42" i="87"/>
  <c r="G42" i="87"/>
  <c r="M41" i="87"/>
  <c r="G41" i="87"/>
  <c r="M40" i="87"/>
  <c r="G40" i="87"/>
  <c r="M39" i="87"/>
  <c r="G39" i="87"/>
  <c r="M38" i="87"/>
  <c r="G38" i="87"/>
  <c r="M37" i="87"/>
  <c r="G37" i="87"/>
  <c r="M36" i="87"/>
  <c r="G36" i="87"/>
  <c r="M35" i="87"/>
  <c r="G35" i="87"/>
  <c r="M34" i="87"/>
  <c r="G34" i="87"/>
  <c r="M33" i="87"/>
  <c r="G33" i="87"/>
  <c r="M32" i="87"/>
  <c r="G32" i="87"/>
  <c r="G31" i="87"/>
  <c r="G30" i="87"/>
  <c r="G29" i="87"/>
  <c r="G28" i="87"/>
  <c r="G27" i="87"/>
  <c r="G26" i="87"/>
  <c r="G25" i="87"/>
  <c r="G24" i="87"/>
  <c r="G23" i="87"/>
  <c r="M32" i="86"/>
  <c r="L32" i="86"/>
  <c r="K32" i="86"/>
  <c r="J32" i="86"/>
  <c r="I32" i="86"/>
  <c r="H32" i="86"/>
  <c r="M24" i="86"/>
  <c r="L24" i="86"/>
  <c r="K24" i="86"/>
  <c r="J24" i="86"/>
  <c r="I24" i="86"/>
  <c r="H24" i="86"/>
  <c r="H5" i="94" l="1"/>
  <c r="H17" i="94"/>
  <c r="H13" i="94"/>
  <c r="H6" i="94"/>
  <c r="H8" i="94"/>
  <c r="H9" i="94"/>
  <c r="H10" i="94"/>
  <c r="H11" i="94"/>
  <c r="H12" i="94"/>
  <c r="H16" i="94"/>
  <c r="H7" i="94"/>
  <c r="H14" i="94"/>
  <c r="H15" i="94"/>
  <c r="H18" i="94"/>
  <c r="J16" i="89" a="1"/>
  <c r="J16" i="89" s="1"/>
  <c r="B15" i="89" a="1"/>
  <c r="B15" i="89" s="1"/>
  <c r="J7" i="89" a="1"/>
  <c r="J7" i="89" s="1"/>
  <c r="B5" i="89" a="1"/>
  <c r="B5" i="89" s="1"/>
  <c r="J15" i="89" a="1"/>
  <c r="J15" i="89" s="1"/>
  <c r="B14" i="89" a="1"/>
  <c r="B14" i="89" s="1"/>
  <c r="J6" i="89" a="1"/>
  <c r="J6" i="89" s="1"/>
  <c r="J14" i="89" a="1"/>
  <c r="J14" i="89" s="1"/>
  <c r="B13" i="89" a="1"/>
  <c r="B13" i="89" s="1"/>
  <c r="J5" i="89" a="1"/>
  <c r="J5" i="89" s="1"/>
  <c r="B7" i="89" a="1"/>
  <c r="B7" i="89" s="1"/>
  <c r="H6" i="91" a="1"/>
  <c r="H6" i="91" s="1"/>
  <c r="H5" i="91" a="1"/>
  <c r="H5" i="91" s="1"/>
  <c r="B6" i="89" a="1"/>
  <c r="B6" i="89" s="1"/>
  <c r="J13" i="89" a="1"/>
  <c r="J13" i="89" s="1"/>
  <c r="B16" i="89" a="1"/>
  <c r="B16" i="89" s="1"/>
  <c r="J4" i="89" a="1"/>
  <c r="J4" i="89" s="1"/>
  <c r="B4" i="89" a="1"/>
  <c r="B4" i="89" s="1"/>
  <c r="H9" i="91" a="1"/>
  <c r="H9" i="91" s="1"/>
  <c r="H8" i="91" a="1"/>
  <c r="H8" i="91" s="1"/>
  <c r="H7" i="91" a="1"/>
  <c r="H7" i="91" s="1"/>
  <c r="M16" i="89" a="1"/>
  <c r="M16" i="89" s="1"/>
  <c r="E16" i="89" a="1"/>
  <c r="E16" i="89" s="1"/>
  <c r="M7" i="89" a="1"/>
  <c r="M7" i="89" s="1"/>
  <c r="E7" i="89" a="1"/>
  <c r="E7" i="89" s="1"/>
  <c r="K6" i="91" a="1"/>
  <c r="K6" i="91" s="1"/>
  <c r="M15" i="89" a="1"/>
  <c r="M15" i="89" s="1"/>
  <c r="E15" i="89" a="1"/>
  <c r="E15" i="89" s="1"/>
  <c r="M6" i="89" a="1"/>
  <c r="M6" i="89" s="1"/>
  <c r="E6" i="89" a="1"/>
  <c r="E6" i="89" s="1"/>
  <c r="M14" i="89" a="1"/>
  <c r="M14" i="89" s="1"/>
  <c r="E14" i="89" a="1"/>
  <c r="E14" i="89" s="1"/>
  <c r="M5" i="89" a="1"/>
  <c r="M5" i="89" s="1"/>
  <c r="E5" i="89" a="1"/>
  <c r="E5" i="89" s="1"/>
  <c r="K8" i="91" a="1"/>
  <c r="K8" i="91" s="1"/>
  <c r="K5" i="91" a="1"/>
  <c r="K5" i="91" s="1"/>
  <c r="M13" i="89" a="1"/>
  <c r="M13" i="89" s="1"/>
  <c r="E13" i="89" a="1"/>
  <c r="E13" i="89" s="1"/>
  <c r="M4" i="89" a="1"/>
  <c r="M4" i="89" s="1"/>
  <c r="E4" i="89" a="1"/>
  <c r="E4" i="89" s="1"/>
  <c r="K7" i="91" a="1"/>
  <c r="K7" i="91" s="1"/>
  <c r="K9" i="91" a="1"/>
  <c r="K9" i="91" s="1"/>
  <c r="G6" i="91"/>
  <c r="G5" i="91"/>
  <c r="G7" i="91"/>
  <c r="G8" i="91"/>
  <c r="G9" i="91"/>
  <c r="D24" i="86"/>
  <c r="D261" i="80"/>
  <c r="F32" i="86"/>
  <c r="D32" i="86"/>
  <c r="C24" i="86"/>
  <c r="G24" i="86"/>
  <c r="C32" i="86"/>
  <c r="G32" i="86"/>
  <c r="M31" i="87"/>
  <c r="G21" i="87"/>
  <c r="M25" i="87"/>
  <c r="M29" i="87"/>
  <c r="E24" i="86"/>
  <c r="E32" i="86"/>
  <c r="B24" i="86"/>
  <c r="B32" i="86"/>
  <c r="M26" i="87"/>
  <c r="M30" i="87"/>
  <c r="M24" i="87"/>
  <c r="M28" i="87"/>
  <c r="M23" i="87"/>
  <c r="M27" i="87"/>
  <c r="J17" i="89" l="1"/>
  <c r="E17" i="89"/>
  <c r="H19" i="94"/>
  <c r="J8" i="89"/>
  <c r="M8" i="89"/>
  <c r="E8" i="89"/>
  <c r="K10" i="91"/>
  <c r="H10" i="91"/>
  <c r="B17" i="89"/>
  <c r="M17" i="89"/>
  <c r="B8" i="89"/>
  <c r="G10" i="91"/>
  <c r="N16" i="86"/>
  <c r="G22" i="87"/>
  <c r="E10" i="2"/>
  <c r="AB45" i="2" l="1"/>
  <c r="Y45" i="2"/>
  <c r="W45" i="2"/>
  <c r="U45" i="2"/>
  <c r="T45" i="2"/>
  <c r="R45" i="2"/>
  <c r="P45" i="2"/>
  <c r="O45" i="2"/>
  <c r="M45" i="2"/>
  <c r="K45" i="2"/>
  <c r="J45" i="2"/>
  <c r="H45" i="2"/>
  <c r="F45" i="2"/>
  <c r="E45" i="2"/>
  <c r="AD45" i="2" l="1"/>
  <c r="AG45" i="2"/>
  <c r="X45" i="2"/>
  <c r="V45" i="2"/>
  <c r="S45" i="2"/>
  <c r="N45" i="2"/>
  <c r="Q45" i="2"/>
  <c r="L45" i="2"/>
  <c r="G45" i="2"/>
  <c r="I45" i="2"/>
  <c r="AM254" i="79" l="1"/>
  <c r="AK254" i="79"/>
  <c r="AM253" i="79"/>
  <c r="AK253" i="79"/>
  <c r="AM252" i="79"/>
  <c r="AK252" i="79"/>
  <c r="AM251" i="79"/>
  <c r="AK251" i="79"/>
  <c r="AM250" i="79"/>
  <c r="AK250" i="79"/>
  <c r="AM249" i="79"/>
  <c r="AK249" i="79"/>
  <c r="AH254" i="79"/>
  <c r="AH253" i="79"/>
  <c r="AH252" i="79"/>
  <c r="AH251" i="79"/>
  <c r="AH250" i="79"/>
  <c r="AH249" i="79"/>
  <c r="AC254" i="79"/>
  <c r="AC253" i="79"/>
  <c r="AC252" i="79"/>
  <c r="AC251" i="79"/>
  <c r="AC250" i="79"/>
  <c r="AC249" i="79"/>
  <c r="X254" i="79"/>
  <c r="X253" i="79"/>
  <c r="X252" i="79"/>
  <c r="X251" i="79"/>
  <c r="X250" i="79"/>
  <c r="X249" i="79"/>
  <c r="S254" i="79"/>
  <c r="S253" i="79"/>
  <c r="S252" i="79"/>
  <c r="S251" i="79"/>
  <c r="S250" i="79"/>
  <c r="S249" i="79"/>
  <c r="N254" i="79"/>
  <c r="N253" i="79"/>
  <c r="N252" i="79"/>
  <c r="N251" i="79"/>
  <c r="N250" i="79"/>
  <c r="N249" i="79"/>
  <c r="L254" i="79"/>
  <c r="L253" i="79"/>
  <c r="L252" i="79"/>
  <c r="L251" i="79"/>
  <c r="L250" i="79"/>
  <c r="L249" i="79"/>
  <c r="AC254" i="80"/>
  <c r="AC253" i="80"/>
  <c r="AC252" i="80"/>
  <c r="AC251" i="80"/>
  <c r="AC250" i="80"/>
  <c r="AC249" i="80"/>
  <c r="X254" i="80"/>
  <c r="X253" i="80"/>
  <c r="X252" i="80"/>
  <c r="X251" i="80"/>
  <c r="X250" i="80"/>
  <c r="X249" i="80"/>
  <c r="S254" i="80"/>
  <c r="S253" i="80"/>
  <c r="S252" i="80"/>
  <c r="S251" i="80"/>
  <c r="S250" i="80"/>
  <c r="S249" i="80"/>
  <c r="N254" i="80"/>
  <c r="N253" i="80"/>
  <c r="N252" i="80"/>
  <c r="N251" i="80"/>
  <c r="N250" i="80"/>
  <c r="N249" i="80"/>
  <c r="L254" i="80"/>
  <c r="L253" i="80"/>
  <c r="L252" i="80"/>
  <c r="L251" i="80"/>
  <c r="L250" i="80"/>
  <c r="L249" i="80"/>
  <c r="I254" i="79"/>
  <c r="I253" i="79"/>
  <c r="I252" i="79"/>
  <c r="I251" i="79"/>
  <c r="I250" i="79"/>
  <c r="I249" i="79"/>
  <c r="I254" i="80"/>
  <c r="I253" i="80"/>
  <c r="I252" i="80"/>
  <c r="I251" i="80"/>
  <c r="I250" i="80"/>
  <c r="I249" i="80"/>
  <c r="AH251" i="80" l="1"/>
  <c r="AH250" i="80"/>
  <c r="AJ252" i="80"/>
  <c r="AF252" i="80"/>
  <c r="AJ253" i="80"/>
  <c r="AF253" i="80"/>
  <c r="AJ254" i="80"/>
  <c r="AF254" i="80"/>
  <c r="AH252" i="80"/>
  <c r="AH253" i="80"/>
  <c r="AH254" i="80"/>
  <c r="AJ249" i="80"/>
  <c r="AF249" i="80"/>
  <c r="Z45" i="2"/>
  <c r="AJ250" i="80"/>
  <c r="AF250" i="80"/>
  <c r="AJ251" i="80"/>
  <c r="AF251" i="80"/>
  <c r="AH249" i="80"/>
  <c r="AB46" i="2"/>
  <c r="Y46" i="2"/>
  <c r="AB44" i="2"/>
  <c r="Y44" i="2"/>
  <c r="AB43" i="2"/>
  <c r="Y43" i="2"/>
  <c r="AB42" i="2"/>
  <c r="Y42" i="2"/>
  <c r="AB41" i="2"/>
  <c r="Y41" i="2"/>
  <c r="AB40" i="2"/>
  <c r="Y40" i="2"/>
  <c r="AB39" i="2"/>
  <c r="Y39" i="2"/>
  <c r="AB38" i="2"/>
  <c r="Y38" i="2"/>
  <c r="AB37" i="2"/>
  <c r="Y37" i="2"/>
  <c r="AB36" i="2"/>
  <c r="Y36" i="2"/>
  <c r="AB35" i="2"/>
  <c r="Y35" i="2"/>
  <c r="AB34" i="2"/>
  <c r="Y34" i="2"/>
  <c r="AB33" i="2"/>
  <c r="Y33" i="2"/>
  <c r="AB32" i="2"/>
  <c r="Y32" i="2"/>
  <c r="AB31" i="2"/>
  <c r="Y31" i="2"/>
  <c r="AB30" i="2"/>
  <c r="Y30" i="2"/>
  <c r="AB29" i="2"/>
  <c r="Y29" i="2"/>
  <c r="AB28" i="2"/>
  <c r="Y28" i="2"/>
  <c r="AB27" i="2"/>
  <c r="Y27" i="2"/>
  <c r="AB26" i="2"/>
  <c r="Y26" i="2"/>
  <c r="AB25" i="2"/>
  <c r="Y25" i="2"/>
  <c r="AB24" i="2"/>
  <c r="Y24" i="2"/>
  <c r="AB23" i="2"/>
  <c r="Y23" i="2"/>
  <c r="AB22" i="2"/>
  <c r="Y22" i="2"/>
  <c r="AB21" i="2"/>
  <c r="Y21" i="2"/>
  <c r="AB20" i="2"/>
  <c r="Y20" i="2"/>
  <c r="AB19" i="2"/>
  <c r="Y19" i="2"/>
  <c r="AB18" i="2"/>
  <c r="Y18" i="2"/>
  <c r="AB17" i="2"/>
  <c r="Y17" i="2"/>
  <c r="AB16" i="2"/>
  <c r="Y16" i="2"/>
  <c r="AB15" i="2"/>
  <c r="Y15" i="2"/>
  <c r="AB14" i="2"/>
  <c r="Y14" i="2"/>
  <c r="AB13" i="2"/>
  <c r="Y13" i="2"/>
  <c r="AB11" i="2"/>
  <c r="Y11" i="2"/>
  <c r="AB9" i="2"/>
  <c r="Y9" i="2"/>
  <c r="AB10" i="2"/>
  <c r="Y10" i="2"/>
  <c r="AB8" i="2"/>
  <c r="Y8" i="2"/>
  <c r="AB7" i="2"/>
  <c r="Y7" i="2"/>
  <c r="AB6" i="2"/>
  <c r="Y6" i="2"/>
  <c r="AB5" i="2"/>
  <c r="Y5" i="2"/>
  <c r="AB4" i="2"/>
  <c r="Y4" i="2"/>
  <c r="W46" i="2"/>
  <c r="U46" i="2"/>
  <c r="T46" i="2"/>
  <c r="W44" i="2"/>
  <c r="U44" i="2"/>
  <c r="T44" i="2"/>
  <c r="W43" i="2"/>
  <c r="U43" i="2"/>
  <c r="T43" i="2"/>
  <c r="W42" i="2"/>
  <c r="U42" i="2"/>
  <c r="T42" i="2"/>
  <c r="W41" i="2"/>
  <c r="U41" i="2"/>
  <c r="T41" i="2"/>
  <c r="W40" i="2"/>
  <c r="U40" i="2"/>
  <c r="T40" i="2"/>
  <c r="W39" i="2"/>
  <c r="U39" i="2"/>
  <c r="T39" i="2"/>
  <c r="W38" i="2"/>
  <c r="U38" i="2"/>
  <c r="T38" i="2"/>
  <c r="W37" i="2"/>
  <c r="U37" i="2"/>
  <c r="T37" i="2"/>
  <c r="W36" i="2"/>
  <c r="U36" i="2"/>
  <c r="T36" i="2"/>
  <c r="W35" i="2"/>
  <c r="U35" i="2"/>
  <c r="T35" i="2"/>
  <c r="W34" i="2"/>
  <c r="U34" i="2"/>
  <c r="T34" i="2"/>
  <c r="W33" i="2"/>
  <c r="U33" i="2"/>
  <c r="T33" i="2"/>
  <c r="W32" i="2"/>
  <c r="U32" i="2"/>
  <c r="T32" i="2"/>
  <c r="W31" i="2"/>
  <c r="U31" i="2"/>
  <c r="T31" i="2"/>
  <c r="W30" i="2"/>
  <c r="U30" i="2"/>
  <c r="T30" i="2"/>
  <c r="W29" i="2"/>
  <c r="U29" i="2"/>
  <c r="T29" i="2"/>
  <c r="W28" i="2"/>
  <c r="U28" i="2"/>
  <c r="T28" i="2"/>
  <c r="W27" i="2"/>
  <c r="U27" i="2"/>
  <c r="T27" i="2"/>
  <c r="W26" i="2"/>
  <c r="U26" i="2"/>
  <c r="T26" i="2"/>
  <c r="W25" i="2"/>
  <c r="U25" i="2"/>
  <c r="T25" i="2"/>
  <c r="W24" i="2"/>
  <c r="U24" i="2"/>
  <c r="T24" i="2"/>
  <c r="W23" i="2"/>
  <c r="U23" i="2"/>
  <c r="T23" i="2"/>
  <c r="W22" i="2"/>
  <c r="U22" i="2"/>
  <c r="T22" i="2"/>
  <c r="W21" i="2"/>
  <c r="U21" i="2"/>
  <c r="T21" i="2"/>
  <c r="W20" i="2"/>
  <c r="U20" i="2"/>
  <c r="T20" i="2"/>
  <c r="W19" i="2"/>
  <c r="U19" i="2"/>
  <c r="T19" i="2"/>
  <c r="W18" i="2"/>
  <c r="U18" i="2"/>
  <c r="T18" i="2"/>
  <c r="W17" i="2"/>
  <c r="U17" i="2"/>
  <c r="T17" i="2"/>
  <c r="W16" i="2"/>
  <c r="U16" i="2"/>
  <c r="T16" i="2"/>
  <c r="W15" i="2"/>
  <c r="U15" i="2"/>
  <c r="T15" i="2"/>
  <c r="W14" i="2"/>
  <c r="U14" i="2"/>
  <c r="T14" i="2"/>
  <c r="W13" i="2"/>
  <c r="U13" i="2"/>
  <c r="T13" i="2"/>
  <c r="W11" i="2"/>
  <c r="U11" i="2"/>
  <c r="T11" i="2"/>
  <c r="W9" i="2"/>
  <c r="U9" i="2"/>
  <c r="T9" i="2"/>
  <c r="W10" i="2"/>
  <c r="U10" i="2"/>
  <c r="T10" i="2"/>
  <c r="W8" i="2"/>
  <c r="U8" i="2"/>
  <c r="T8" i="2"/>
  <c r="W7" i="2"/>
  <c r="U7" i="2"/>
  <c r="T7" i="2"/>
  <c r="W6" i="2"/>
  <c r="U6" i="2"/>
  <c r="T6" i="2"/>
  <c r="W5" i="2"/>
  <c r="U5" i="2"/>
  <c r="T5" i="2"/>
  <c r="W4" i="2"/>
  <c r="U4" i="2"/>
  <c r="T4" i="2"/>
  <c r="R46" i="2"/>
  <c r="P46" i="2"/>
  <c r="O46" i="2"/>
  <c r="R44" i="2"/>
  <c r="P44" i="2"/>
  <c r="O44" i="2"/>
  <c r="R43" i="2"/>
  <c r="P43" i="2"/>
  <c r="O43" i="2"/>
  <c r="R42" i="2"/>
  <c r="P42" i="2"/>
  <c r="O42" i="2"/>
  <c r="R41" i="2"/>
  <c r="P41" i="2"/>
  <c r="O41" i="2"/>
  <c r="R40" i="2"/>
  <c r="P40" i="2"/>
  <c r="O40" i="2"/>
  <c r="R39" i="2"/>
  <c r="P39" i="2"/>
  <c r="O39" i="2"/>
  <c r="R38" i="2"/>
  <c r="P38" i="2"/>
  <c r="O38" i="2"/>
  <c r="R37" i="2"/>
  <c r="P37" i="2"/>
  <c r="O37" i="2"/>
  <c r="R36" i="2"/>
  <c r="P36" i="2"/>
  <c r="O36" i="2"/>
  <c r="R35" i="2"/>
  <c r="P35" i="2"/>
  <c r="O35" i="2"/>
  <c r="R34" i="2"/>
  <c r="P34" i="2"/>
  <c r="O34" i="2"/>
  <c r="R33" i="2"/>
  <c r="P33" i="2"/>
  <c r="O33" i="2"/>
  <c r="R32" i="2"/>
  <c r="P32" i="2"/>
  <c r="O32" i="2"/>
  <c r="R31" i="2"/>
  <c r="P31" i="2"/>
  <c r="O31" i="2"/>
  <c r="R30" i="2"/>
  <c r="P30" i="2"/>
  <c r="O30" i="2"/>
  <c r="R29" i="2"/>
  <c r="P29" i="2"/>
  <c r="O29" i="2"/>
  <c r="R28" i="2"/>
  <c r="P28" i="2"/>
  <c r="O28" i="2"/>
  <c r="R27" i="2"/>
  <c r="P27" i="2"/>
  <c r="O27" i="2"/>
  <c r="R26" i="2"/>
  <c r="P26" i="2"/>
  <c r="O26" i="2"/>
  <c r="R25" i="2"/>
  <c r="P25" i="2"/>
  <c r="O25" i="2"/>
  <c r="R24" i="2"/>
  <c r="P24" i="2"/>
  <c r="O24" i="2"/>
  <c r="R23" i="2"/>
  <c r="P23" i="2"/>
  <c r="O23" i="2"/>
  <c r="R22" i="2"/>
  <c r="P22" i="2"/>
  <c r="O22" i="2"/>
  <c r="R21" i="2"/>
  <c r="P21" i="2"/>
  <c r="O21" i="2"/>
  <c r="R20" i="2"/>
  <c r="P20" i="2"/>
  <c r="O20" i="2"/>
  <c r="R19" i="2"/>
  <c r="P19" i="2"/>
  <c r="O19" i="2"/>
  <c r="R18" i="2"/>
  <c r="P18" i="2"/>
  <c r="O18" i="2"/>
  <c r="R17" i="2"/>
  <c r="P17" i="2"/>
  <c r="O17" i="2"/>
  <c r="R16" i="2"/>
  <c r="P16" i="2"/>
  <c r="O16" i="2"/>
  <c r="R15" i="2"/>
  <c r="P15" i="2"/>
  <c r="O15" i="2"/>
  <c r="R14" i="2"/>
  <c r="P14" i="2"/>
  <c r="O14" i="2"/>
  <c r="R13" i="2"/>
  <c r="P13" i="2"/>
  <c r="O13" i="2"/>
  <c r="R11" i="2"/>
  <c r="P11" i="2"/>
  <c r="O11" i="2"/>
  <c r="R9" i="2"/>
  <c r="P9" i="2"/>
  <c r="O9" i="2"/>
  <c r="R10" i="2"/>
  <c r="P10" i="2"/>
  <c r="O10" i="2"/>
  <c r="R8" i="2"/>
  <c r="P8" i="2"/>
  <c r="O8" i="2"/>
  <c r="R7" i="2"/>
  <c r="P7" i="2"/>
  <c r="O7" i="2"/>
  <c r="R6" i="2"/>
  <c r="P6" i="2"/>
  <c r="O6" i="2"/>
  <c r="R5" i="2"/>
  <c r="P5" i="2"/>
  <c r="O5" i="2"/>
  <c r="R4" i="2"/>
  <c r="P4" i="2"/>
  <c r="O4" i="2"/>
  <c r="M46" i="2"/>
  <c r="K46" i="2"/>
  <c r="J46" i="2"/>
  <c r="M44" i="2"/>
  <c r="K44" i="2"/>
  <c r="J44" i="2"/>
  <c r="M43" i="2"/>
  <c r="K43" i="2"/>
  <c r="J43" i="2"/>
  <c r="M42" i="2"/>
  <c r="K42" i="2"/>
  <c r="J42" i="2"/>
  <c r="M41" i="2"/>
  <c r="K41" i="2"/>
  <c r="J41" i="2"/>
  <c r="M40" i="2"/>
  <c r="K40" i="2"/>
  <c r="J40" i="2"/>
  <c r="M39" i="2"/>
  <c r="K39" i="2"/>
  <c r="J39" i="2"/>
  <c r="M38" i="2"/>
  <c r="K38" i="2"/>
  <c r="J38" i="2"/>
  <c r="M37" i="2"/>
  <c r="K37" i="2"/>
  <c r="J37" i="2"/>
  <c r="M36" i="2"/>
  <c r="K36" i="2"/>
  <c r="J36" i="2"/>
  <c r="M35" i="2"/>
  <c r="K35" i="2"/>
  <c r="J35" i="2"/>
  <c r="M34" i="2"/>
  <c r="K34" i="2"/>
  <c r="J34" i="2"/>
  <c r="M33" i="2"/>
  <c r="K33" i="2"/>
  <c r="J33" i="2"/>
  <c r="M32" i="2"/>
  <c r="K32" i="2"/>
  <c r="J32" i="2"/>
  <c r="M31" i="2"/>
  <c r="K31" i="2"/>
  <c r="J31" i="2"/>
  <c r="M30" i="2"/>
  <c r="K30" i="2"/>
  <c r="J30" i="2"/>
  <c r="M29" i="2"/>
  <c r="K29" i="2"/>
  <c r="J29" i="2"/>
  <c r="M28" i="2"/>
  <c r="K28" i="2"/>
  <c r="J28" i="2"/>
  <c r="M27" i="2"/>
  <c r="K27" i="2"/>
  <c r="J27" i="2"/>
  <c r="M26" i="2"/>
  <c r="K26" i="2"/>
  <c r="J26" i="2"/>
  <c r="M25" i="2"/>
  <c r="K25" i="2"/>
  <c r="J25" i="2"/>
  <c r="M24" i="2"/>
  <c r="K24" i="2"/>
  <c r="J24" i="2"/>
  <c r="M23" i="2"/>
  <c r="K23" i="2"/>
  <c r="J23" i="2"/>
  <c r="M22" i="2"/>
  <c r="K22" i="2"/>
  <c r="J22" i="2"/>
  <c r="M21" i="2"/>
  <c r="K21" i="2"/>
  <c r="J21" i="2"/>
  <c r="M20" i="2"/>
  <c r="K20" i="2"/>
  <c r="J20" i="2"/>
  <c r="M19" i="2"/>
  <c r="K19" i="2"/>
  <c r="J19" i="2"/>
  <c r="M18" i="2"/>
  <c r="K18" i="2"/>
  <c r="J18" i="2"/>
  <c r="M17" i="2"/>
  <c r="K17" i="2"/>
  <c r="J17" i="2"/>
  <c r="M16" i="2"/>
  <c r="K16" i="2"/>
  <c r="J16" i="2"/>
  <c r="M15" i="2"/>
  <c r="K15" i="2"/>
  <c r="J15" i="2"/>
  <c r="M14" i="2"/>
  <c r="K14" i="2"/>
  <c r="J14" i="2"/>
  <c r="M13" i="2"/>
  <c r="K13" i="2"/>
  <c r="J13" i="2"/>
  <c r="M11" i="2"/>
  <c r="K11" i="2"/>
  <c r="J11" i="2"/>
  <c r="M9" i="2"/>
  <c r="K9" i="2"/>
  <c r="J9" i="2"/>
  <c r="M10" i="2"/>
  <c r="K10" i="2"/>
  <c r="J10" i="2"/>
  <c r="AD10" i="2" s="1"/>
  <c r="M8" i="2"/>
  <c r="K8" i="2"/>
  <c r="J8" i="2"/>
  <c r="M7" i="2"/>
  <c r="K7" i="2"/>
  <c r="J7" i="2"/>
  <c r="M6" i="2"/>
  <c r="K6" i="2"/>
  <c r="J6" i="2"/>
  <c r="M5" i="2"/>
  <c r="K5" i="2"/>
  <c r="J5" i="2"/>
  <c r="M4" i="2"/>
  <c r="K4" i="2"/>
  <c r="J4" i="2"/>
  <c r="H46" i="2"/>
  <c r="E46" i="2"/>
  <c r="H44" i="2"/>
  <c r="AG44" i="2" s="1"/>
  <c r="E44" i="2"/>
  <c r="H43" i="2"/>
  <c r="E43" i="2"/>
  <c r="H42" i="2"/>
  <c r="E42" i="2"/>
  <c r="AD42" i="2" s="1"/>
  <c r="H41" i="2"/>
  <c r="E41" i="2"/>
  <c r="H40" i="2"/>
  <c r="E40" i="2"/>
  <c r="H39" i="2"/>
  <c r="E39" i="2"/>
  <c r="H38" i="2"/>
  <c r="AG38" i="2" s="1"/>
  <c r="E38" i="2"/>
  <c r="H37" i="2"/>
  <c r="E37" i="2"/>
  <c r="H36" i="2"/>
  <c r="AG36" i="2" s="1"/>
  <c r="E36" i="2"/>
  <c r="H35" i="2"/>
  <c r="E35" i="2"/>
  <c r="H34" i="2"/>
  <c r="E34" i="2"/>
  <c r="AD34" i="2" s="1"/>
  <c r="H33" i="2"/>
  <c r="E33" i="2"/>
  <c r="H32" i="2"/>
  <c r="E32" i="2"/>
  <c r="H31" i="2"/>
  <c r="E31" i="2"/>
  <c r="H30" i="2"/>
  <c r="AG30" i="2" s="1"/>
  <c r="E30" i="2"/>
  <c r="H29" i="2"/>
  <c r="E29" i="2"/>
  <c r="H28" i="2"/>
  <c r="AG28" i="2" s="1"/>
  <c r="E28" i="2"/>
  <c r="H27" i="2"/>
  <c r="E27" i="2"/>
  <c r="H26" i="2"/>
  <c r="E26" i="2"/>
  <c r="AD26" i="2" s="1"/>
  <c r="H25" i="2"/>
  <c r="E25" i="2"/>
  <c r="H24" i="2"/>
  <c r="E24" i="2"/>
  <c r="H23" i="2"/>
  <c r="E23" i="2"/>
  <c r="H22" i="2"/>
  <c r="AG22" i="2" s="1"/>
  <c r="E22" i="2"/>
  <c r="H21" i="2"/>
  <c r="E21" i="2"/>
  <c r="H20" i="2"/>
  <c r="AG20" i="2" s="1"/>
  <c r="E20" i="2"/>
  <c r="H19" i="2"/>
  <c r="E19" i="2"/>
  <c r="H18" i="2"/>
  <c r="E18" i="2"/>
  <c r="AD18" i="2" s="1"/>
  <c r="H17" i="2"/>
  <c r="E17" i="2"/>
  <c r="H16" i="2"/>
  <c r="E16" i="2"/>
  <c r="H15" i="2"/>
  <c r="E15" i="2"/>
  <c r="H14" i="2"/>
  <c r="AG14" i="2" s="1"/>
  <c r="E14" i="2"/>
  <c r="H13" i="2"/>
  <c r="E13" i="2"/>
  <c r="H11" i="2"/>
  <c r="AG11" i="2" s="1"/>
  <c r="E11" i="2"/>
  <c r="H9" i="2"/>
  <c r="E9" i="2"/>
  <c r="H10" i="2"/>
  <c r="H8" i="2"/>
  <c r="E8" i="2"/>
  <c r="H7" i="2"/>
  <c r="E7" i="2"/>
  <c r="H6" i="2"/>
  <c r="E6" i="2"/>
  <c r="H5" i="2"/>
  <c r="E5" i="2"/>
  <c r="AD5" i="2" s="1"/>
  <c r="AG269" i="79"/>
  <c r="AG277" i="79" s="1"/>
  <c r="AE269" i="79"/>
  <c r="AE277" i="79" s="1"/>
  <c r="AD269" i="79"/>
  <c r="AD277" i="79" s="1"/>
  <c r="AG268" i="79"/>
  <c r="AG275" i="79" s="1"/>
  <c r="AE268" i="79"/>
  <c r="AE275" i="79" s="1"/>
  <c r="AD268" i="79"/>
  <c r="AD275" i="79" s="1"/>
  <c r="AG267" i="79"/>
  <c r="AG278" i="79" s="1"/>
  <c r="AE267" i="79"/>
  <c r="AE278" i="79" s="1"/>
  <c r="AD267" i="79"/>
  <c r="AD278" i="79" s="1"/>
  <c r="AG266" i="79"/>
  <c r="AG276" i="79" s="1"/>
  <c r="AE266" i="79"/>
  <c r="AE276" i="79" s="1"/>
  <c r="AD266" i="79"/>
  <c r="AD276" i="79" s="1"/>
  <c r="AG265" i="79"/>
  <c r="AG274" i="79" s="1"/>
  <c r="AE265" i="79"/>
  <c r="AE274" i="79" s="1"/>
  <c r="AD265" i="79"/>
  <c r="AD274" i="79" s="1"/>
  <c r="AG264" i="79"/>
  <c r="AG273" i="79" s="1"/>
  <c r="AE264" i="79"/>
  <c r="AE273" i="79" s="1"/>
  <c r="AD264" i="79"/>
  <c r="AD273" i="79" s="1"/>
  <c r="AB269" i="79"/>
  <c r="AB277" i="79" s="1"/>
  <c r="Z269" i="79"/>
  <c r="Z277" i="79" s="1"/>
  <c r="Y269" i="79"/>
  <c r="Y277" i="79" s="1"/>
  <c r="AB268" i="79"/>
  <c r="AB275" i="79" s="1"/>
  <c r="Z268" i="79"/>
  <c r="Z275" i="79" s="1"/>
  <c r="Y268" i="79"/>
  <c r="Y275" i="79" s="1"/>
  <c r="AB267" i="79"/>
  <c r="AB278" i="79" s="1"/>
  <c r="Z267" i="79"/>
  <c r="Z278" i="79" s="1"/>
  <c r="Y267" i="79"/>
  <c r="Y278" i="79" s="1"/>
  <c r="AB266" i="79"/>
  <c r="AB276" i="79" s="1"/>
  <c r="Z266" i="79"/>
  <c r="Z276" i="79" s="1"/>
  <c r="Y266" i="79"/>
  <c r="Y276" i="79" s="1"/>
  <c r="AB265" i="79"/>
  <c r="AB274" i="79" s="1"/>
  <c r="Z265" i="79"/>
  <c r="Z274" i="79" s="1"/>
  <c r="Y265" i="79"/>
  <c r="Y274" i="79" s="1"/>
  <c r="AB264" i="79"/>
  <c r="AB273" i="79" s="1"/>
  <c r="Z264" i="79"/>
  <c r="Z273" i="79" s="1"/>
  <c r="Y264" i="79"/>
  <c r="Y273" i="79" s="1"/>
  <c r="W269" i="79"/>
  <c r="W277" i="79" s="1"/>
  <c r="U269" i="79"/>
  <c r="U277" i="79" s="1"/>
  <c r="T269" i="79"/>
  <c r="T277" i="79" s="1"/>
  <c r="W268" i="79"/>
  <c r="W275" i="79" s="1"/>
  <c r="U268" i="79"/>
  <c r="U275" i="79" s="1"/>
  <c r="T268" i="79"/>
  <c r="T275" i="79" s="1"/>
  <c r="W267" i="79"/>
  <c r="W278" i="79" s="1"/>
  <c r="U267" i="79"/>
  <c r="U278" i="79" s="1"/>
  <c r="T267" i="79"/>
  <c r="T278" i="79" s="1"/>
  <c r="W266" i="79"/>
  <c r="W276" i="79" s="1"/>
  <c r="U266" i="79"/>
  <c r="U276" i="79" s="1"/>
  <c r="T266" i="79"/>
  <c r="T276" i="79" s="1"/>
  <c r="W265" i="79"/>
  <c r="W274" i="79" s="1"/>
  <c r="U265" i="79"/>
  <c r="U274" i="79" s="1"/>
  <c r="T265" i="79"/>
  <c r="T274" i="79" s="1"/>
  <c r="W264" i="79"/>
  <c r="W273" i="79" s="1"/>
  <c r="U264" i="79"/>
  <c r="U273" i="79" s="1"/>
  <c r="T264" i="79"/>
  <c r="T273" i="79" s="1"/>
  <c r="R269" i="79"/>
  <c r="R277" i="79" s="1"/>
  <c r="S277" i="79" s="1"/>
  <c r="P269" i="79"/>
  <c r="P277" i="79" s="1"/>
  <c r="O269" i="79"/>
  <c r="O277" i="79" s="1"/>
  <c r="Q277" i="79" s="1"/>
  <c r="R268" i="79"/>
  <c r="R275" i="79" s="1"/>
  <c r="P268" i="79"/>
  <c r="P275" i="79" s="1"/>
  <c r="O268" i="79"/>
  <c r="O275" i="79" s="1"/>
  <c r="R267" i="79"/>
  <c r="R278" i="79" s="1"/>
  <c r="S278" i="79" s="1"/>
  <c r="P267" i="79"/>
  <c r="P278" i="79" s="1"/>
  <c r="O267" i="79"/>
  <c r="O278" i="79" s="1"/>
  <c r="Q278" i="79" s="1"/>
  <c r="R266" i="79"/>
  <c r="R276" i="79" s="1"/>
  <c r="P266" i="79"/>
  <c r="P276" i="79" s="1"/>
  <c r="O266" i="79"/>
  <c r="O276" i="79" s="1"/>
  <c r="R265" i="79"/>
  <c r="R274" i="79" s="1"/>
  <c r="S274" i="79" s="1"/>
  <c r="P265" i="79"/>
  <c r="P274" i="79" s="1"/>
  <c r="O265" i="79"/>
  <c r="O274" i="79" s="1"/>
  <c r="Q274" i="79" s="1"/>
  <c r="R264" i="79"/>
  <c r="R273" i="79" s="1"/>
  <c r="P264" i="79"/>
  <c r="P273" i="79" s="1"/>
  <c r="O264" i="79"/>
  <c r="O273" i="79" s="1"/>
  <c r="M269" i="79"/>
  <c r="M277" i="79" s="1"/>
  <c r="N277" i="79" s="1"/>
  <c r="M268" i="79"/>
  <c r="M275" i="79" s="1"/>
  <c r="M267" i="79"/>
  <c r="M278" i="79" s="1"/>
  <c r="M266" i="79"/>
  <c r="M276" i="79" s="1"/>
  <c r="M265" i="79"/>
  <c r="M274" i="79" s="1"/>
  <c r="N274" i="79" s="1"/>
  <c r="M264" i="79"/>
  <c r="M273" i="79" s="1"/>
  <c r="K269" i="79"/>
  <c r="K277" i="79" s="1"/>
  <c r="K268" i="79"/>
  <c r="K275" i="79" s="1"/>
  <c r="K267" i="79"/>
  <c r="K278" i="79" s="1"/>
  <c r="K266" i="79"/>
  <c r="K276" i="79" s="1"/>
  <c r="K265" i="79"/>
  <c r="K274" i="79" s="1"/>
  <c r="K264" i="79"/>
  <c r="K273" i="79" s="1"/>
  <c r="J269" i="79"/>
  <c r="J277" i="79" s="1"/>
  <c r="L277" i="79" s="1"/>
  <c r="J268" i="79"/>
  <c r="J275" i="79" s="1"/>
  <c r="L275" i="79" s="1"/>
  <c r="J267" i="79"/>
  <c r="J278" i="79" s="1"/>
  <c r="J266" i="79"/>
  <c r="J276" i="79" s="1"/>
  <c r="L276" i="79" s="1"/>
  <c r="J265" i="79"/>
  <c r="J274" i="79" s="1"/>
  <c r="L274" i="79" s="1"/>
  <c r="J264" i="79"/>
  <c r="J273" i="79" s="1"/>
  <c r="AH248" i="79"/>
  <c r="AH247" i="79"/>
  <c r="AH239" i="79"/>
  <c r="AH232" i="79"/>
  <c r="AH231" i="79"/>
  <c r="AH224" i="79"/>
  <c r="AH223" i="79"/>
  <c r="AH215" i="79"/>
  <c r="AH208" i="79"/>
  <c r="AH207" i="79"/>
  <c r="AH200" i="79"/>
  <c r="AH199" i="79"/>
  <c r="AH192" i="79"/>
  <c r="AH191" i="79"/>
  <c r="AH184" i="79"/>
  <c r="AH183" i="79"/>
  <c r="AH176" i="79"/>
  <c r="AH175" i="79"/>
  <c r="AH168" i="79"/>
  <c r="AH167" i="79"/>
  <c r="AH160" i="79"/>
  <c r="AH159" i="79"/>
  <c r="AH155" i="79"/>
  <c r="AH147" i="79"/>
  <c r="AH140" i="79"/>
  <c r="AH139" i="79"/>
  <c r="AH131" i="79"/>
  <c r="AH123" i="79"/>
  <c r="AH115" i="79"/>
  <c r="AH107" i="79"/>
  <c r="AH99" i="79"/>
  <c r="AH91" i="79"/>
  <c r="AH84" i="79"/>
  <c r="AH80" i="79"/>
  <c r="AH76" i="79"/>
  <c r="AH72" i="79"/>
  <c r="AH68" i="79"/>
  <c r="AH64" i="79"/>
  <c r="AH62" i="79"/>
  <c r="AH60" i="79"/>
  <c r="AH58" i="79"/>
  <c r="AH50" i="79"/>
  <c r="AH48" i="79"/>
  <c r="AH46" i="79"/>
  <c r="AH44" i="79"/>
  <c r="AH42" i="79"/>
  <c r="AH38" i="79"/>
  <c r="AH34" i="79"/>
  <c r="AH32" i="79"/>
  <c r="AH30" i="79"/>
  <c r="AH28" i="79"/>
  <c r="AH26" i="79"/>
  <c r="AH22" i="79"/>
  <c r="AH20" i="79"/>
  <c r="AH18" i="79"/>
  <c r="AH16" i="79"/>
  <c r="AH14" i="79"/>
  <c r="AH12" i="79"/>
  <c r="AH10" i="79"/>
  <c r="AH8" i="79"/>
  <c r="AH6" i="79"/>
  <c r="AH4" i="79"/>
  <c r="AC247" i="79"/>
  <c r="AC231" i="79"/>
  <c r="AC215" i="79"/>
  <c r="AC199" i="79"/>
  <c r="AC183" i="79"/>
  <c r="AC167" i="79"/>
  <c r="AC155" i="79"/>
  <c r="AC139" i="79"/>
  <c r="AC128" i="79"/>
  <c r="AC127" i="79"/>
  <c r="AC112" i="79"/>
  <c r="AC111" i="79"/>
  <c r="AC107" i="79"/>
  <c r="AC96" i="79"/>
  <c r="AC95" i="79"/>
  <c r="AC91" i="79"/>
  <c r="AC79" i="79"/>
  <c r="AC75" i="79"/>
  <c r="AC60" i="79"/>
  <c r="AC50" i="79"/>
  <c r="AC46" i="79"/>
  <c r="AC42" i="79"/>
  <c r="AC38" i="79"/>
  <c r="AC34" i="79"/>
  <c r="AC30" i="79"/>
  <c r="AC26" i="79"/>
  <c r="AC22" i="79"/>
  <c r="AC18" i="79"/>
  <c r="AC14" i="79"/>
  <c r="AC10" i="79"/>
  <c r="AC6" i="79"/>
  <c r="AB261" i="79"/>
  <c r="X155" i="79"/>
  <c r="X143" i="79"/>
  <c r="X139" i="79"/>
  <c r="X135" i="79"/>
  <c r="X131" i="79"/>
  <c r="X123" i="79"/>
  <c r="X119" i="79"/>
  <c r="X115" i="79"/>
  <c r="X111" i="79"/>
  <c r="X104" i="79"/>
  <c r="X103" i="79"/>
  <c r="X95" i="79"/>
  <c r="X91" i="79"/>
  <c r="X88" i="79"/>
  <c r="X79" i="79"/>
  <c r="X75" i="79"/>
  <c r="X72" i="79"/>
  <c r="X63" i="79"/>
  <c r="X61" i="79"/>
  <c r="X60" i="79"/>
  <c r="X58" i="79"/>
  <c r="X57" i="79"/>
  <c r="X43" i="79"/>
  <c r="X42" i="79"/>
  <c r="X38" i="79"/>
  <c r="X36" i="79"/>
  <c r="X35" i="79"/>
  <c r="X34" i="79"/>
  <c r="X30" i="79"/>
  <c r="X28" i="79"/>
  <c r="X23" i="79"/>
  <c r="X20" i="79"/>
  <c r="X15" i="79"/>
  <c r="X14" i="79"/>
  <c r="X12" i="79"/>
  <c r="X4" i="79"/>
  <c r="S247" i="79"/>
  <c r="S244" i="79"/>
  <c r="S228" i="79"/>
  <c r="S227" i="79"/>
  <c r="S215" i="79"/>
  <c r="S212" i="79"/>
  <c r="S211" i="79"/>
  <c r="S199" i="79"/>
  <c r="S196" i="79"/>
  <c r="S183" i="79"/>
  <c r="S180" i="79"/>
  <c r="S179" i="79"/>
  <c r="S164" i="79"/>
  <c r="S155" i="79"/>
  <c r="S148" i="79"/>
  <c r="S140" i="79"/>
  <c r="S139" i="79"/>
  <c r="S136" i="79"/>
  <c r="S135" i="79"/>
  <c r="S128" i="79"/>
  <c r="S127" i="79"/>
  <c r="S124" i="79"/>
  <c r="S123" i="79"/>
  <c r="S120" i="79"/>
  <c r="S119" i="79"/>
  <c r="S115" i="79"/>
  <c r="S103" i="79"/>
  <c r="S100" i="79"/>
  <c r="S91" i="79"/>
  <c r="S87" i="79"/>
  <c r="S84" i="79"/>
  <c r="S79" i="79"/>
  <c r="S75" i="79"/>
  <c r="S68" i="79"/>
  <c r="S61" i="79"/>
  <c r="S50" i="79"/>
  <c r="S47" i="79"/>
  <c r="S38" i="79"/>
  <c r="S34" i="79"/>
  <c r="S30" i="79"/>
  <c r="S27" i="79"/>
  <c r="S26" i="79"/>
  <c r="S22" i="79"/>
  <c r="S16" i="79"/>
  <c r="R261" i="79"/>
  <c r="N227" i="79"/>
  <c r="N195" i="79"/>
  <c r="N191" i="79"/>
  <c r="N187" i="79"/>
  <c r="N183" i="79"/>
  <c r="N176" i="79"/>
  <c r="N172" i="79"/>
  <c r="N164" i="79"/>
  <c r="N160" i="79"/>
  <c r="N159" i="79"/>
  <c r="N140" i="79"/>
  <c r="N136" i="79"/>
  <c r="N127" i="79"/>
  <c r="N104" i="79"/>
  <c r="N88" i="79"/>
  <c r="N58" i="79"/>
  <c r="N42" i="79"/>
  <c r="N40" i="79"/>
  <c r="N35" i="79"/>
  <c r="N34" i="79"/>
  <c r="N27" i="79"/>
  <c r="N22" i="79"/>
  <c r="N15" i="79"/>
  <c r="N12" i="79"/>
  <c r="N10" i="79"/>
  <c r="N6" i="79"/>
  <c r="X99" i="79"/>
  <c r="X87" i="79"/>
  <c r="X83" i="79"/>
  <c r="X71" i="79"/>
  <c r="X67" i="79"/>
  <c r="X47" i="79"/>
  <c r="X39" i="79"/>
  <c r="X31" i="79"/>
  <c r="X27" i="79"/>
  <c r="X26" i="79"/>
  <c r="X19" i="79"/>
  <c r="X18" i="79"/>
  <c r="X11" i="79"/>
  <c r="X10" i="79"/>
  <c r="S223" i="79"/>
  <c r="S219" i="79"/>
  <c r="S207" i="79"/>
  <c r="S203" i="79"/>
  <c r="S191" i="79"/>
  <c r="S187" i="79"/>
  <c r="S175" i="79"/>
  <c r="S171" i="79"/>
  <c r="S111" i="79"/>
  <c r="S107" i="79"/>
  <c r="S99" i="79"/>
  <c r="S95" i="79"/>
  <c r="S83" i="79"/>
  <c r="S71" i="79"/>
  <c r="S67" i="79"/>
  <c r="S57" i="79"/>
  <c r="S44" i="79"/>
  <c r="N257" i="79"/>
  <c r="N163" i="79"/>
  <c r="N60" i="79"/>
  <c r="N46" i="79"/>
  <c r="N39" i="79"/>
  <c r="N31" i="79"/>
  <c r="N24" i="79"/>
  <c r="N20" i="79"/>
  <c r="N16" i="79"/>
  <c r="N7" i="79"/>
  <c r="S247" i="80"/>
  <c r="S243" i="80"/>
  <c r="S235" i="80"/>
  <c r="S227" i="80"/>
  <c r="S223" i="80"/>
  <c r="S219" i="80"/>
  <c r="S215" i="80"/>
  <c r="S211" i="80"/>
  <c r="S207" i="80"/>
  <c r="S203" i="80"/>
  <c r="S199" i="80"/>
  <c r="S191" i="80"/>
  <c r="S140" i="80"/>
  <c r="S60" i="80"/>
  <c r="S50" i="80"/>
  <c r="S42" i="80"/>
  <c r="S38" i="80"/>
  <c r="S34" i="80"/>
  <c r="S30" i="80"/>
  <c r="S26" i="80"/>
  <c r="S18" i="80"/>
  <c r="S14" i="80"/>
  <c r="R266" i="80"/>
  <c r="R276" i="80" s="1"/>
  <c r="R268" i="80"/>
  <c r="R275" i="80" s="1"/>
  <c r="S6" i="80"/>
  <c r="R261" i="80"/>
  <c r="X187" i="80"/>
  <c r="X171" i="80"/>
  <c r="X155" i="80"/>
  <c r="X140" i="80"/>
  <c r="X139" i="80"/>
  <c r="X127" i="80"/>
  <c r="X124" i="80"/>
  <c r="X116" i="80"/>
  <c r="X115" i="80"/>
  <c r="X108" i="80"/>
  <c r="X107" i="80"/>
  <c r="X100" i="80"/>
  <c r="X92" i="80"/>
  <c r="X91" i="80"/>
  <c r="X84" i="80"/>
  <c r="X76" i="80"/>
  <c r="X75" i="80"/>
  <c r="X68" i="80"/>
  <c r="X67" i="80"/>
  <c r="X60" i="80"/>
  <c r="X58" i="80"/>
  <c r="X57" i="80"/>
  <c r="X44" i="80"/>
  <c r="X43" i="80"/>
  <c r="X38" i="80"/>
  <c r="X36" i="80"/>
  <c r="X35" i="80"/>
  <c r="X30" i="80"/>
  <c r="X28" i="80"/>
  <c r="X22" i="80"/>
  <c r="X20" i="80"/>
  <c r="X19" i="80"/>
  <c r="W264" i="80"/>
  <c r="W273" i="80" s="1"/>
  <c r="X14" i="80"/>
  <c r="X12" i="80"/>
  <c r="W266" i="80"/>
  <c r="W276" i="80" s="1"/>
  <c r="W265" i="80"/>
  <c r="W274" i="80" s="1"/>
  <c r="W269" i="80"/>
  <c r="W277" i="80" s="1"/>
  <c r="W267" i="80"/>
  <c r="W278" i="80" s="1"/>
  <c r="X4" i="80"/>
  <c r="AC175" i="80"/>
  <c r="AC159" i="80"/>
  <c r="AC140" i="80"/>
  <c r="AB268" i="80"/>
  <c r="AB275" i="80" s="1"/>
  <c r="AC136" i="80"/>
  <c r="AC127" i="80"/>
  <c r="AC120" i="80"/>
  <c r="AC115" i="80"/>
  <c r="AC103" i="80"/>
  <c r="AC88" i="80"/>
  <c r="AC75" i="80"/>
  <c r="AC71" i="80"/>
  <c r="AC63" i="80"/>
  <c r="AC62" i="80"/>
  <c r="AC50" i="80"/>
  <c r="AC46" i="80"/>
  <c r="AC43" i="80"/>
  <c r="AC42" i="80"/>
  <c r="AC38" i="80"/>
  <c r="AC34" i="80"/>
  <c r="AC31" i="80"/>
  <c r="AC30" i="80"/>
  <c r="AC26" i="80"/>
  <c r="AC24" i="80"/>
  <c r="AC19" i="80"/>
  <c r="AC18" i="80"/>
  <c r="AC16" i="80"/>
  <c r="AC11" i="80"/>
  <c r="AB265" i="80"/>
  <c r="AB274" i="80" s="1"/>
  <c r="AB269" i="80"/>
  <c r="AB277" i="80" s="1"/>
  <c r="AB267" i="80"/>
  <c r="AB278" i="80" s="1"/>
  <c r="AG264" i="80"/>
  <c r="AG273" i="80" s="1"/>
  <c r="AG265" i="80"/>
  <c r="AG274" i="80" s="1"/>
  <c r="AG269" i="80"/>
  <c r="AG277" i="80" s="1"/>
  <c r="AG267" i="80"/>
  <c r="AG278" i="80" s="1"/>
  <c r="AG261" i="80"/>
  <c r="M266" i="80"/>
  <c r="M276" i="80" s="1"/>
  <c r="Y261" i="79"/>
  <c r="AE261" i="79"/>
  <c r="Z261" i="79"/>
  <c r="U261" i="79"/>
  <c r="T261" i="79"/>
  <c r="P263" i="79"/>
  <c r="O261" i="79"/>
  <c r="K261" i="79"/>
  <c r="K263" i="79" s="1"/>
  <c r="J261" i="79"/>
  <c r="D260" i="79"/>
  <c r="D259" i="79"/>
  <c r="D258" i="79"/>
  <c r="D257" i="79"/>
  <c r="D256" i="79"/>
  <c r="D255" i="79"/>
  <c r="F248" i="79"/>
  <c r="E248" i="79"/>
  <c r="D248" i="79"/>
  <c r="F247" i="79"/>
  <c r="E247" i="79"/>
  <c r="D247" i="79"/>
  <c r="F246" i="79"/>
  <c r="E246" i="79"/>
  <c r="D246" i="79"/>
  <c r="F245" i="79"/>
  <c r="E245" i="79"/>
  <c r="D245" i="79"/>
  <c r="F244" i="79"/>
  <c r="E244" i="79"/>
  <c r="D244" i="79"/>
  <c r="F243" i="79"/>
  <c r="E243" i="79"/>
  <c r="D243" i="79"/>
  <c r="F242" i="79"/>
  <c r="E242" i="79"/>
  <c r="D242" i="79"/>
  <c r="F241" i="79"/>
  <c r="E241" i="79"/>
  <c r="D241" i="79"/>
  <c r="F240" i="79"/>
  <c r="E240" i="79"/>
  <c r="D240" i="79"/>
  <c r="F239" i="79"/>
  <c r="E239" i="79"/>
  <c r="D239" i="79"/>
  <c r="F238" i="79"/>
  <c r="E238" i="79"/>
  <c r="D238" i="79"/>
  <c r="F237" i="79"/>
  <c r="E237" i="79"/>
  <c r="D237" i="79"/>
  <c r="F236" i="79"/>
  <c r="E236" i="79"/>
  <c r="D236" i="79"/>
  <c r="F235" i="79"/>
  <c r="E235" i="79"/>
  <c r="D235" i="79"/>
  <c r="F234" i="79"/>
  <c r="E234" i="79"/>
  <c r="D234" i="79"/>
  <c r="F233" i="79"/>
  <c r="E233" i="79"/>
  <c r="D233" i="79"/>
  <c r="F232" i="79"/>
  <c r="E232" i="79"/>
  <c r="D232" i="79"/>
  <c r="F231" i="79"/>
  <c r="E231" i="79"/>
  <c r="D231" i="79"/>
  <c r="F230" i="79"/>
  <c r="E230" i="79"/>
  <c r="D230" i="79"/>
  <c r="F229" i="79"/>
  <c r="E229" i="79"/>
  <c r="D229" i="79"/>
  <c r="F228" i="79"/>
  <c r="E228" i="79"/>
  <c r="D228" i="79"/>
  <c r="F227" i="79"/>
  <c r="E227" i="79"/>
  <c r="D227" i="79"/>
  <c r="F226" i="79"/>
  <c r="E226" i="79"/>
  <c r="D226" i="79"/>
  <c r="F225" i="79"/>
  <c r="E225" i="79"/>
  <c r="D225" i="79"/>
  <c r="F224" i="79"/>
  <c r="E224" i="79"/>
  <c r="D224" i="79"/>
  <c r="F223" i="79"/>
  <c r="E223" i="79"/>
  <c r="D223" i="79"/>
  <c r="F222" i="79"/>
  <c r="E222" i="79"/>
  <c r="D222" i="79"/>
  <c r="F221" i="79"/>
  <c r="E221" i="79"/>
  <c r="D221" i="79"/>
  <c r="F220" i="79"/>
  <c r="E220" i="79"/>
  <c r="D220" i="79"/>
  <c r="F219" i="79"/>
  <c r="E219" i="79"/>
  <c r="D219" i="79"/>
  <c r="F218" i="79"/>
  <c r="E218" i="79"/>
  <c r="D218" i="79"/>
  <c r="F217" i="79"/>
  <c r="E217" i="79"/>
  <c r="D217" i="79"/>
  <c r="F216" i="79"/>
  <c r="E216" i="79"/>
  <c r="D216" i="79"/>
  <c r="F215" i="79"/>
  <c r="E215" i="79"/>
  <c r="D215" i="79"/>
  <c r="F214" i="79"/>
  <c r="E214" i="79"/>
  <c r="D214" i="79"/>
  <c r="F213" i="79"/>
  <c r="E213" i="79"/>
  <c r="D213" i="79"/>
  <c r="F212" i="79"/>
  <c r="E212" i="79"/>
  <c r="D212" i="79"/>
  <c r="F211" i="79"/>
  <c r="E211" i="79"/>
  <c r="D211" i="79"/>
  <c r="F210" i="79"/>
  <c r="E210" i="79"/>
  <c r="D210" i="79"/>
  <c r="F209" i="79"/>
  <c r="E209" i="79"/>
  <c r="D209" i="79"/>
  <c r="F208" i="79"/>
  <c r="E208" i="79"/>
  <c r="D208" i="79"/>
  <c r="F207" i="79"/>
  <c r="E207" i="79"/>
  <c r="D207" i="79"/>
  <c r="F206" i="79"/>
  <c r="E206" i="79"/>
  <c r="D206" i="79"/>
  <c r="F205" i="79"/>
  <c r="E205" i="79"/>
  <c r="D205" i="79"/>
  <c r="F204" i="79"/>
  <c r="E204" i="79"/>
  <c r="D204" i="79"/>
  <c r="F203" i="79"/>
  <c r="E203" i="79"/>
  <c r="D203" i="79"/>
  <c r="F202" i="79"/>
  <c r="E202" i="79"/>
  <c r="D202" i="79"/>
  <c r="F201" i="79"/>
  <c r="E201" i="79"/>
  <c r="D201" i="79"/>
  <c r="F200" i="79"/>
  <c r="E200" i="79"/>
  <c r="D200" i="79"/>
  <c r="F199" i="79"/>
  <c r="E199" i="79"/>
  <c r="D199" i="79"/>
  <c r="F198" i="79"/>
  <c r="E198" i="79"/>
  <c r="D198" i="79"/>
  <c r="F197" i="79"/>
  <c r="E197" i="79"/>
  <c r="D197" i="79"/>
  <c r="F196" i="79"/>
  <c r="E196" i="79"/>
  <c r="D196" i="79"/>
  <c r="F195" i="79"/>
  <c r="E195" i="79"/>
  <c r="D195" i="79"/>
  <c r="F194" i="79"/>
  <c r="E194" i="79"/>
  <c r="D194" i="79"/>
  <c r="F193" i="79"/>
  <c r="E193" i="79"/>
  <c r="D193" i="79"/>
  <c r="F192" i="79"/>
  <c r="E192" i="79"/>
  <c r="D192" i="79"/>
  <c r="F191" i="79"/>
  <c r="E191" i="79"/>
  <c r="D191" i="79"/>
  <c r="F190" i="79"/>
  <c r="E190" i="79"/>
  <c r="D190" i="79"/>
  <c r="F189" i="79"/>
  <c r="E189" i="79"/>
  <c r="D189" i="79"/>
  <c r="F188" i="79"/>
  <c r="E188" i="79"/>
  <c r="D188" i="79"/>
  <c r="F187" i="79"/>
  <c r="E187" i="79"/>
  <c r="D187" i="79"/>
  <c r="F186" i="79"/>
  <c r="E186" i="79"/>
  <c r="D186" i="79"/>
  <c r="F185" i="79"/>
  <c r="E185" i="79"/>
  <c r="D185" i="79"/>
  <c r="F184" i="79"/>
  <c r="E184" i="79"/>
  <c r="D184" i="79"/>
  <c r="F183" i="79"/>
  <c r="E183" i="79"/>
  <c r="D183" i="79"/>
  <c r="F182" i="79"/>
  <c r="E182" i="79"/>
  <c r="D182" i="79"/>
  <c r="F181" i="79"/>
  <c r="E181" i="79"/>
  <c r="D181" i="79"/>
  <c r="F180" i="79"/>
  <c r="E180" i="79"/>
  <c r="D180" i="79"/>
  <c r="F179" i="79"/>
  <c r="E179" i="79"/>
  <c r="D179" i="79"/>
  <c r="F178" i="79"/>
  <c r="E178" i="79"/>
  <c r="D178" i="79"/>
  <c r="F177" i="79"/>
  <c r="E177" i="79"/>
  <c r="D177" i="79"/>
  <c r="F176" i="79"/>
  <c r="E176" i="79"/>
  <c r="D176" i="79"/>
  <c r="F175" i="79"/>
  <c r="E175" i="79"/>
  <c r="D175" i="79"/>
  <c r="F174" i="79"/>
  <c r="E174" i="79"/>
  <c r="D174" i="79"/>
  <c r="F173" i="79"/>
  <c r="E173" i="79"/>
  <c r="D173" i="79"/>
  <c r="F172" i="79"/>
  <c r="E172" i="79"/>
  <c r="D172" i="79"/>
  <c r="F171" i="79"/>
  <c r="E171" i="79"/>
  <c r="D171" i="79"/>
  <c r="F170" i="79"/>
  <c r="E170" i="79"/>
  <c r="D170" i="79"/>
  <c r="F169" i="79"/>
  <c r="E169" i="79"/>
  <c r="D169" i="79"/>
  <c r="F168" i="79"/>
  <c r="E168" i="79"/>
  <c r="D168" i="79"/>
  <c r="F167" i="79"/>
  <c r="E167" i="79"/>
  <c r="D167" i="79"/>
  <c r="F166" i="79"/>
  <c r="E166" i="79"/>
  <c r="D166" i="79"/>
  <c r="F165" i="79"/>
  <c r="E165" i="79"/>
  <c r="D165" i="79"/>
  <c r="F164" i="79"/>
  <c r="E164" i="79"/>
  <c r="D164" i="79"/>
  <c r="F163" i="79"/>
  <c r="E163" i="79"/>
  <c r="D163" i="79"/>
  <c r="F162" i="79"/>
  <c r="E162" i="79"/>
  <c r="D162" i="79"/>
  <c r="F161" i="79"/>
  <c r="E161" i="79"/>
  <c r="D161" i="79"/>
  <c r="F160" i="79"/>
  <c r="E160" i="79"/>
  <c r="D160" i="79"/>
  <c r="F159" i="79"/>
  <c r="E159" i="79"/>
  <c r="D159" i="79"/>
  <c r="F158" i="79"/>
  <c r="E158" i="79"/>
  <c r="D158" i="79"/>
  <c r="F157" i="79"/>
  <c r="E157" i="79"/>
  <c r="D157" i="79"/>
  <c r="F156" i="79"/>
  <c r="E156" i="79"/>
  <c r="D156" i="79"/>
  <c r="F155" i="79"/>
  <c r="E155" i="79"/>
  <c r="D155" i="79"/>
  <c r="F154" i="79"/>
  <c r="E154" i="79"/>
  <c r="D154" i="79"/>
  <c r="F153" i="79"/>
  <c r="E153" i="79"/>
  <c r="D153" i="79"/>
  <c r="F152" i="79"/>
  <c r="E152" i="79"/>
  <c r="D152" i="79"/>
  <c r="F151" i="79"/>
  <c r="E151" i="79"/>
  <c r="D151" i="79"/>
  <c r="F150" i="79"/>
  <c r="E150" i="79"/>
  <c r="D150" i="79"/>
  <c r="F149" i="79"/>
  <c r="E149" i="79"/>
  <c r="D149" i="79"/>
  <c r="F148" i="79"/>
  <c r="E148" i="79"/>
  <c r="D148" i="79"/>
  <c r="F147" i="79"/>
  <c r="E147" i="79"/>
  <c r="D147" i="79"/>
  <c r="F146" i="79"/>
  <c r="E146" i="79"/>
  <c r="D146" i="79"/>
  <c r="F145" i="79"/>
  <c r="E145" i="79"/>
  <c r="D145" i="79"/>
  <c r="F144" i="79"/>
  <c r="E144" i="79"/>
  <c r="D144" i="79"/>
  <c r="F143" i="79"/>
  <c r="E143" i="79"/>
  <c r="D143" i="79"/>
  <c r="F142" i="79"/>
  <c r="E142" i="79"/>
  <c r="D142" i="79"/>
  <c r="F141" i="79"/>
  <c r="E141" i="79"/>
  <c r="D141" i="79"/>
  <c r="F140" i="79"/>
  <c r="E140" i="79"/>
  <c r="D140" i="79"/>
  <c r="F139" i="79"/>
  <c r="E139" i="79"/>
  <c r="D139" i="79"/>
  <c r="F138" i="79"/>
  <c r="E138" i="79"/>
  <c r="D138" i="79"/>
  <c r="F137" i="79"/>
  <c r="E137" i="79"/>
  <c r="D137" i="79"/>
  <c r="F136" i="79"/>
  <c r="E136" i="79"/>
  <c r="D136" i="79"/>
  <c r="F135" i="79"/>
  <c r="E135" i="79"/>
  <c r="D135" i="79"/>
  <c r="F134" i="79"/>
  <c r="E134" i="79"/>
  <c r="D134" i="79"/>
  <c r="F133" i="79"/>
  <c r="E133" i="79"/>
  <c r="D133" i="79"/>
  <c r="F132" i="79"/>
  <c r="E132" i="79"/>
  <c r="D132" i="79"/>
  <c r="F131" i="79"/>
  <c r="E131" i="79"/>
  <c r="D131" i="79"/>
  <c r="F130" i="79"/>
  <c r="E130" i="79"/>
  <c r="D130" i="79"/>
  <c r="F129" i="79"/>
  <c r="E129" i="79"/>
  <c r="D129" i="79"/>
  <c r="F128" i="79"/>
  <c r="E128" i="79"/>
  <c r="D128" i="79"/>
  <c r="F127" i="79"/>
  <c r="E127" i="79"/>
  <c r="D127" i="79"/>
  <c r="F126" i="79"/>
  <c r="E126" i="79"/>
  <c r="D126" i="79"/>
  <c r="F125" i="79"/>
  <c r="E125" i="79"/>
  <c r="D125" i="79"/>
  <c r="F124" i="79"/>
  <c r="E124" i="79"/>
  <c r="D124" i="79"/>
  <c r="F123" i="79"/>
  <c r="E123" i="79"/>
  <c r="D123" i="79"/>
  <c r="F122" i="79"/>
  <c r="E122" i="79"/>
  <c r="D122" i="79"/>
  <c r="F121" i="79"/>
  <c r="E121" i="79"/>
  <c r="D121" i="79"/>
  <c r="F120" i="79"/>
  <c r="E120" i="79"/>
  <c r="D120" i="79"/>
  <c r="F119" i="79"/>
  <c r="E119" i="79"/>
  <c r="D119" i="79"/>
  <c r="F118" i="79"/>
  <c r="E118" i="79"/>
  <c r="D118" i="79"/>
  <c r="F117" i="79"/>
  <c r="E117" i="79"/>
  <c r="D117" i="79"/>
  <c r="F116" i="79"/>
  <c r="E116" i="79"/>
  <c r="D116" i="79"/>
  <c r="F115" i="79"/>
  <c r="E115" i="79"/>
  <c r="D115" i="79"/>
  <c r="F114" i="79"/>
  <c r="E114" i="79"/>
  <c r="D114" i="79"/>
  <c r="F113" i="79"/>
  <c r="E113" i="79"/>
  <c r="D113" i="79"/>
  <c r="F112" i="79"/>
  <c r="E112" i="79"/>
  <c r="D112" i="79"/>
  <c r="F111" i="79"/>
  <c r="E111" i="79"/>
  <c r="D111" i="79"/>
  <c r="F110" i="79"/>
  <c r="E110" i="79"/>
  <c r="D110" i="79"/>
  <c r="F109" i="79"/>
  <c r="E109" i="79"/>
  <c r="D109" i="79"/>
  <c r="F108" i="79"/>
  <c r="E108" i="79"/>
  <c r="D108" i="79"/>
  <c r="F107" i="79"/>
  <c r="E107" i="79"/>
  <c r="D107" i="79"/>
  <c r="F106" i="79"/>
  <c r="E106" i="79"/>
  <c r="D106" i="79"/>
  <c r="F105" i="79"/>
  <c r="E105" i="79"/>
  <c r="D105" i="79"/>
  <c r="F104" i="79"/>
  <c r="E104" i="79"/>
  <c r="D104" i="79"/>
  <c r="F103" i="79"/>
  <c r="E103" i="79"/>
  <c r="D103" i="79"/>
  <c r="F102" i="79"/>
  <c r="E102" i="79"/>
  <c r="D102" i="79"/>
  <c r="F101" i="79"/>
  <c r="E101" i="79"/>
  <c r="D101" i="79"/>
  <c r="F100" i="79"/>
  <c r="E100" i="79"/>
  <c r="D100" i="79"/>
  <c r="F99" i="79"/>
  <c r="E99" i="79"/>
  <c r="D99" i="79"/>
  <c r="F98" i="79"/>
  <c r="E98" i="79"/>
  <c r="D98" i="79"/>
  <c r="F97" i="79"/>
  <c r="E97" i="79"/>
  <c r="D97" i="79"/>
  <c r="F96" i="79"/>
  <c r="E96" i="79"/>
  <c r="D96" i="79"/>
  <c r="F95" i="79"/>
  <c r="E95" i="79"/>
  <c r="D95" i="79"/>
  <c r="F94" i="79"/>
  <c r="E94" i="79"/>
  <c r="D94" i="79"/>
  <c r="F93" i="79"/>
  <c r="E93" i="79"/>
  <c r="D93" i="79"/>
  <c r="F92" i="79"/>
  <c r="E92" i="79"/>
  <c r="D92" i="79"/>
  <c r="F91" i="79"/>
  <c r="E91" i="79"/>
  <c r="D91" i="79"/>
  <c r="F90" i="79"/>
  <c r="E90" i="79"/>
  <c r="D90" i="79"/>
  <c r="F89" i="79"/>
  <c r="E89" i="79"/>
  <c r="D89" i="79"/>
  <c r="F88" i="79"/>
  <c r="E88" i="79"/>
  <c r="D88" i="79"/>
  <c r="F87" i="79"/>
  <c r="E87" i="79"/>
  <c r="D87" i="79"/>
  <c r="F86" i="79"/>
  <c r="E86" i="79"/>
  <c r="D86" i="79"/>
  <c r="F85" i="79"/>
  <c r="E85" i="79"/>
  <c r="D85" i="79"/>
  <c r="F84" i="79"/>
  <c r="E84" i="79"/>
  <c r="D84" i="79"/>
  <c r="F83" i="79"/>
  <c r="E83" i="79"/>
  <c r="D83" i="79"/>
  <c r="F82" i="79"/>
  <c r="E82" i="79"/>
  <c r="D82" i="79"/>
  <c r="F81" i="79"/>
  <c r="E81" i="79"/>
  <c r="D81" i="79"/>
  <c r="F80" i="79"/>
  <c r="E80" i="79"/>
  <c r="D80" i="79"/>
  <c r="F79" i="79"/>
  <c r="E79" i="79"/>
  <c r="D79" i="79"/>
  <c r="F78" i="79"/>
  <c r="E78" i="79"/>
  <c r="D78" i="79"/>
  <c r="F77" i="79"/>
  <c r="E77" i="79"/>
  <c r="D77" i="79"/>
  <c r="F76" i="79"/>
  <c r="E76" i="79"/>
  <c r="D76" i="79"/>
  <c r="F75" i="79"/>
  <c r="E75" i="79"/>
  <c r="D75" i="79"/>
  <c r="F74" i="79"/>
  <c r="E74" i="79"/>
  <c r="D74" i="79"/>
  <c r="F73" i="79"/>
  <c r="E73" i="79"/>
  <c r="D73" i="79"/>
  <c r="F72" i="79"/>
  <c r="E72" i="79"/>
  <c r="D72" i="79"/>
  <c r="F71" i="79"/>
  <c r="E71" i="79"/>
  <c r="D71" i="79"/>
  <c r="F70" i="79"/>
  <c r="E70" i="79"/>
  <c r="D70" i="79"/>
  <c r="F69" i="79"/>
  <c r="E69" i="79"/>
  <c r="D69" i="79"/>
  <c r="F68" i="79"/>
  <c r="E68" i="79"/>
  <c r="D68" i="79"/>
  <c r="F67" i="79"/>
  <c r="E67" i="79"/>
  <c r="D67" i="79"/>
  <c r="F66" i="79"/>
  <c r="E66" i="79"/>
  <c r="D66" i="79"/>
  <c r="F65" i="79"/>
  <c r="E65" i="79"/>
  <c r="D65" i="79"/>
  <c r="F64" i="79"/>
  <c r="E64" i="79"/>
  <c r="D64" i="79"/>
  <c r="F63" i="79"/>
  <c r="E63" i="79"/>
  <c r="D63" i="79"/>
  <c r="F62" i="79"/>
  <c r="E62" i="79"/>
  <c r="D62" i="79"/>
  <c r="F61" i="79"/>
  <c r="E61" i="79"/>
  <c r="D61" i="79"/>
  <c r="F60" i="79"/>
  <c r="E60" i="79"/>
  <c r="D60" i="79"/>
  <c r="F59" i="79"/>
  <c r="E59" i="79"/>
  <c r="D59" i="79"/>
  <c r="F58" i="79"/>
  <c r="E58" i="79"/>
  <c r="D58" i="79"/>
  <c r="F57" i="79"/>
  <c r="E57" i="79"/>
  <c r="F50" i="79"/>
  <c r="E50" i="79"/>
  <c r="D50" i="79"/>
  <c r="F49" i="79"/>
  <c r="E49" i="79"/>
  <c r="D49" i="79"/>
  <c r="F48" i="79"/>
  <c r="E48" i="79"/>
  <c r="D48" i="79"/>
  <c r="F47" i="79"/>
  <c r="E47" i="79"/>
  <c r="D47" i="79"/>
  <c r="F46" i="79"/>
  <c r="E46" i="79"/>
  <c r="D46" i="79"/>
  <c r="F45" i="79"/>
  <c r="E45" i="79"/>
  <c r="D45" i="79"/>
  <c r="F44" i="79"/>
  <c r="E44" i="79"/>
  <c r="D44" i="79"/>
  <c r="F43" i="79"/>
  <c r="E43" i="79"/>
  <c r="D43" i="79"/>
  <c r="F42" i="79"/>
  <c r="E42" i="79"/>
  <c r="D42" i="79"/>
  <c r="F41" i="79"/>
  <c r="E41" i="79"/>
  <c r="D41" i="79"/>
  <c r="F40" i="79"/>
  <c r="E40" i="79"/>
  <c r="D40" i="79"/>
  <c r="F39" i="79"/>
  <c r="E39" i="79"/>
  <c r="D39" i="79"/>
  <c r="F38" i="79"/>
  <c r="E38" i="79"/>
  <c r="D38" i="79"/>
  <c r="F37" i="79"/>
  <c r="E37" i="79"/>
  <c r="D37" i="79"/>
  <c r="F36" i="79"/>
  <c r="E36" i="79"/>
  <c r="D36" i="79"/>
  <c r="F35" i="79"/>
  <c r="E35" i="79"/>
  <c r="D35" i="79"/>
  <c r="F34" i="79"/>
  <c r="E34" i="79"/>
  <c r="D34" i="79"/>
  <c r="F33" i="79"/>
  <c r="E33" i="79"/>
  <c r="D33" i="79"/>
  <c r="F32" i="79"/>
  <c r="E32" i="79"/>
  <c r="D32" i="79"/>
  <c r="F31" i="79"/>
  <c r="E31" i="79"/>
  <c r="D31" i="79"/>
  <c r="F30" i="79"/>
  <c r="E30" i="79"/>
  <c r="D30" i="79"/>
  <c r="F29" i="79"/>
  <c r="E29" i="79"/>
  <c r="D29" i="79"/>
  <c r="F28" i="79"/>
  <c r="E28" i="79"/>
  <c r="D28" i="79"/>
  <c r="F27" i="79"/>
  <c r="E27" i="79"/>
  <c r="D27" i="79"/>
  <c r="F26" i="79"/>
  <c r="E26" i="79"/>
  <c r="D26" i="79"/>
  <c r="F25" i="79"/>
  <c r="E25" i="79"/>
  <c r="D25" i="79"/>
  <c r="F24" i="79"/>
  <c r="E24" i="79"/>
  <c r="D24" i="79"/>
  <c r="F23" i="79"/>
  <c r="E23" i="79"/>
  <c r="D23" i="79"/>
  <c r="F22" i="79"/>
  <c r="E22" i="79"/>
  <c r="D22" i="79"/>
  <c r="F21" i="79"/>
  <c r="E21" i="79"/>
  <c r="D21" i="79"/>
  <c r="F20" i="79"/>
  <c r="E20" i="79"/>
  <c r="D20" i="79"/>
  <c r="F19" i="79"/>
  <c r="E19" i="79"/>
  <c r="D19" i="79"/>
  <c r="F18" i="79"/>
  <c r="E18" i="79"/>
  <c r="D18" i="79"/>
  <c r="F17" i="79"/>
  <c r="E17" i="79"/>
  <c r="D17" i="79"/>
  <c r="F16" i="79"/>
  <c r="E16" i="79"/>
  <c r="D16" i="79"/>
  <c r="F15" i="79"/>
  <c r="E15" i="79"/>
  <c r="D15" i="79"/>
  <c r="F14" i="79"/>
  <c r="E14" i="79"/>
  <c r="D14" i="79"/>
  <c r="F13" i="79"/>
  <c r="E13" i="79"/>
  <c r="D13" i="79"/>
  <c r="F12" i="79"/>
  <c r="E12" i="79"/>
  <c r="D12" i="79"/>
  <c r="F11" i="79"/>
  <c r="E11" i="79"/>
  <c r="D11" i="79"/>
  <c r="F10" i="79"/>
  <c r="E10" i="79"/>
  <c r="D10" i="79"/>
  <c r="F9" i="79"/>
  <c r="E9" i="79"/>
  <c r="D9" i="79"/>
  <c r="F8" i="79"/>
  <c r="E8" i="79"/>
  <c r="D8" i="79"/>
  <c r="F7" i="79"/>
  <c r="E7" i="79"/>
  <c r="D7" i="79"/>
  <c r="F6" i="79"/>
  <c r="E6" i="79"/>
  <c r="D6" i="79"/>
  <c r="F5" i="79"/>
  <c r="E5" i="79"/>
  <c r="D5" i="79"/>
  <c r="F4" i="79"/>
  <c r="E4" i="79"/>
  <c r="D4" i="79"/>
  <c r="F3" i="79"/>
  <c r="E3" i="79"/>
  <c r="D3" i="79"/>
  <c r="L123" i="79"/>
  <c r="L106" i="79"/>
  <c r="L91" i="79"/>
  <c r="L75" i="79"/>
  <c r="L74" i="79"/>
  <c r="L10" i="79"/>
  <c r="AD267" i="80"/>
  <c r="AD278" i="80" s="1"/>
  <c r="AD261" i="80"/>
  <c r="Y269" i="80"/>
  <c r="Y277" i="80" s="1"/>
  <c r="Y268" i="80"/>
  <c r="Y275" i="80" s="1"/>
  <c r="T268" i="80"/>
  <c r="T275" i="80" s="1"/>
  <c r="T264" i="80"/>
  <c r="T273" i="80" s="1"/>
  <c r="T269" i="80"/>
  <c r="T277" i="80" s="1"/>
  <c r="T261" i="80"/>
  <c r="T265" i="80"/>
  <c r="T274" i="80" s="1"/>
  <c r="O269" i="80"/>
  <c r="O277" i="80" s="1"/>
  <c r="O264" i="80"/>
  <c r="O273" i="80" s="1"/>
  <c r="O268" i="80"/>
  <c r="O275" i="80" s="1"/>
  <c r="AD269" i="80"/>
  <c r="AD277" i="80" s="1"/>
  <c r="AG266" i="80"/>
  <c r="AG276" i="80" s="1"/>
  <c r="AD265" i="80"/>
  <c r="AD274" i="80" s="1"/>
  <c r="Z269" i="80"/>
  <c r="Z277" i="80" s="1"/>
  <c r="Z268" i="80"/>
  <c r="Z275" i="80" s="1"/>
  <c r="Z267" i="80"/>
  <c r="Z278" i="80" s="1"/>
  <c r="AB266" i="80"/>
  <c r="AB276" i="80" s="1"/>
  <c r="Z266" i="80"/>
  <c r="Z276" i="80" s="1"/>
  <c r="Y266" i="80"/>
  <c r="Y276" i="80" s="1"/>
  <c r="Z265" i="80"/>
  <c r="Z274" i="80" s="1"/>
  <c r="AB264" i="80"/>
  <c r="AB273" i="80" s="1"/>
  <c r="Z264" i="80"/>
  <c r="Z273" i="80" s="1"/>
  <c r="U269" i="80"/>
  <c r="U277" i="80" s="1"/>
  <c r="U268" i="80"/>
  <c r="U275" i="80" s="1"/>
  <c r="U267" i="80"/>
  <c r="U278" i="80" s="1"/>
  <c r="T267" i="80"/>
  <c r="T278" i="80" s="1"/>
  <c r="U266" i="80"/>
  <c r="U276" i="80" s="1"/>
  <c r="U265" i="80"/>
  <c r="U274" i="80" s="1"/>
  <c r="U264" i="80"/>
  <c r="U273" i="80" s="1"/>
  <c r="P269" i="80"/>
  <c r="P277" i="80" s="1"/>
  <c r="P268" i="80"/>
  <c r="P275" i="80" s="1"/>
  <c r="S275" i="80" s="1"/>
  <c r="P267" i="80"/>
  <c r="P278" i="80" s="1"/>
  <c r="O267" i="80"/>
  <c r="O278" i="80" s="1"/>
  <c r="P266" i="80"/>
  <c r="P276" i="80" s="1"/>
  <c r="R265" i="80"/>
  <c r="R274" i="80" s="1"/>
  <c r="P265" i="80"/>
  <c r="P274" i="80" s="1"/>
  <c r="O265" i="80"/>
  <c r="O274" i="80" s="1"/>
  <c r="R264" i="80"/>
  <c r="R273" i="80" s="1"/>
  <c r="P264" i="80"/>
  <c r="P273" i="80" s="1"/>
  <c r="M269" i="80"/>
  <c r="M277" i="80" s="1"/>
  <c r="M268" i="80"/>
  <c r="M275" i="80" s="1"/>
  <c r="M265" i="80"/>
  <c r="M274" i="80" s="1"/>
  <c r="M264" i="80"/>
  <c r="M273" i="80" s="1"/>
  <c r="J269" i="80"/>
  <c r="J277" i="80" s="1"/>
  <c r="J268" i="80"/>
  <c r="J275" i="80" s="1"/>
  <c r="J267" i="80"/>
  <c r="J278" i="80" s="1"/>
  <c r="J266" i="80"/>
  <c r="J276" i="80" s="1"/>
  <c r="J265" i="80"/>
  <c r="J274" i="80" s="1"/>
  <c r="J264" i="80"/>
  <c r="J273" i="80" s="1"/>
  <c r="Z261" i="80"/>
  <c r="U261" i="80"/>
  <c r="P263" i="80"/>
  <c r="J261" i="80"/>
  <c r="AH246" i="79"/>
  <c r="AH245" i="79"/>
  <c r="AH244" i="79"/>
  <c r="AH243" i="79"/>
  <c r="AH242" i="79"/>
  <c r="AH241" i="79"/>
  <c r="AH238" i="79"/>
  <c r="AH237" i="79"/>
  <c r="AH236" i="79"/>
  <c r="AH235" i="79"/>
  <c r="AH234" i="79"/>
  <c r="AH233" i="79"/>
  <c r="AH230" i="79"/>
  <c r="AH229" i="79"/>
  <c r="AH228" i="79"/>
  <c r="AH227" i="79"/>
  <c r="AH226" i="79"/>
  <c r="AH225" i="79"/>
  <c r="AH222" i="79"/>
  <c r="AH221" i="79"/>
  <c r="AH220" i="79"/>
  <c r="AH219" i="79"/>
  <c r="AH218" i="79"/>
  <c r="AH217" i="79"/>
  <c r="AH214" i="79"/>
  <c r="AH213" i="79"/>
  <c r="AH212" i="79"/>
  <c r="AH211" i="79"/>
  <c r="AH210" i="79"/>
  <c r="AH209" i="79"/>
  <c r="AH206" i="79"/>
  <c r="AH205" i="79"/>
  <c r="AH204" i="79"/>
  <c r="AH203" i="79"/>
  <c r="AH202" i="79"/>
  <c r="AH201" i="79"/>
  <c r="AH198" i="79"/>
  <c r="AH197" i="79"/>
  <c r="AH196" i="79"/>
  <c r="AH195" i="79"/>
  <c r="AH194" i="79"/>
  <c r="AH193" i="79"/>
  <c r="AH190" i="79"/>
  <c r="AH189" i="79"/>
  <c r="AH188" i="79"/>
  <c r="AH187" i="79"/>
  <c r="AH186" i="79"/>
  <c r="AH185" i="79"/>
  <c r="AH182" i="79"/>
  <c r="AH181" i="79"/>
  <c r="AH180" i="79"/>
  <c r="AH179" i="79"/>
  <c r="AH178" i="79"/>
  <c r="AH177" i="79"/>
  <c r="AH174" i="79"/>
  <c r="AH173" i="79"/>
  <c r="AH172" i="79"/>
  <c r="AH171" i="79"/>
  <c r="AH170" i="79"/>
  <c r="AH169" i="79"/>
  <c r="AH166" i="79"/>
  <c r="AH165" i="79"/>
  <c r="AH164" i="79"/>
  <c r="AH163" i="79"/>
  <c r="AH162" i="79"/>
  <c r="AH161" i="79"/>
  <c r="AH260" i="79"/>
  <c r="AH259" i="79"/>
  <c r="AH258" i="79"/>
  <c r="AH257" i="79"/>
  <c r="AH256" i="79"/>
  <c r="AH255" i="79"/>
  <c r="AH158" i="79"/>
  <c r="AH157" i="79"/>
  <c r="AH156" i="79"/>
  <c r="AH154" i="79"/>
  <c r="AH153" i="79"/>
  <c r="AH152" i="79"/>
  <c r="AH151" i="79"/>
  <c r="AH150" i="79"/>
  <c r="AH149" i="79"/>
  <c r="AH148" i="79"/>
  <c r="AH146" i="79"/>
  <c r="AH145" i="79"/>
  <c r="AH144" i="79"/>
  <c r="AH143" i="79"/>
  <c r="AH142" i="79"/>
  <c r="AH141" i="79"/>
  <c r="AH138" i="79"/>
  <c r="AH137" i="79"/>
  <c r="AH136" i="79"/>
  <c r="AH135" i="79"/>
  <c r="AH134" i="79"/>
  <c r="AH133" i="79"/>
  <c r="AH132" i="79"/>
  <c r="AH130" i="79"/>
  <c r="AH129" i="79"/>
  <c r="AH128" i="79"/>
  <c r="AH127" i="79"/>
  <c r="AH126" i="79"/>
  <c r="AH125" i="79"/>
  <c r="AH124" i="79"/>
  <c r="AH122" i="79"/>
  <c r="AH121" i="79"/>
  <c r="AH120" i="79"/>
  <c r="AH119" i="79"/>
  <c r="AH118" i="79"/>
  <c r="AH117" i="79"/>
  <c r="AH116" i="79"/>
  <c r="AH114" i="79"/>
  <c r="AH113" i="79"/>
  <c r="AH112" i="79"/>
  <c r="AH111" i="79"/>
  <c r="AH110" i="79"/>
  <c r="AH109" i="79"/>
  <c r="AH108" i="79"/>
  <c r="AH106" i="79"/>
  <c r="AH105" i="79"/>
  <c r="AH104" i="79"/>
  <c r="AH103" i="79"/>
  <c r="AH102" i="79"/>
  <c r="AH101" i="79"/>
  <c r="AH100" i="79"/>
  <c r="AH98" i="79"/>
  <c r="AH97" i="79"/>
  <c r="AH96" i="79"/>
  <c r="AH95" i="79"/>
  <c r="AH94" i="79"/>
  <c r="AH93" i="79"/>
  <c r="AH92" i="79"/>
  <c r="AH90" i="79"/>
  <c r="AH89" i="79"/>
  <c r="AH88" i="79"/>
  <c r="AH87" i="79"/>
  <c r="AH86" i="79"/>
  <c r="AH85" i="79"/>
  <c r="AH83" i="79"/>
  <c r="AH82" i="79"/>
  <c r="AH81" i="79"/>
  <c r="AH79" i="79"/>
  <c r="AH78" i="79"/>
  <c r="AH77" i="79"/>
  <c r="AH75" i="79"/>
  <c r="AH74" i="79"/>
  <c r="AH73" i="79"/>
  <c r="AH71" i="79"/>
  <c r="AH70" i="79"/>
  <c r="AH69" i="79"/>
  <c r="AH67" i="79"/>
  <c r="AH66" i="79"/>
  <c r="AH65" i="79"/>
  <c r="AH63" i="79"/>
  <c r="AH61" i="79"/>
  <c r="AH59" i="79"/>
  <c r="AH57" i="79"/>
  <c r="AH49" i="79"/>
  <c r="AH47" i="79"/>
  <c r="AH45" i="79"/>
  <c r="AH43" i="79"/>
  <c r="AH41" i="79"/>
  <c r="AH39" i="79"/>
  <c r="AH37" i="79"/>
  <c r="AH35" i="79"/>
  <c r="AH33" i="79"/>
  <c r="AH31" i="79"/>
  <c r="AH29" i="79"/>
  <c r="AH27" i="79"/>
  <c r="AH25" i="79"/>
  <c r="AH23" i="79"/>
  <c r="AH21" i="79"/>
  <c r="AH19" i="79"/>
  <c r="AH17" i="79"/>
  <c r="AH15" i="79"/>
  <c r="AH13" i="79"/>
  <c r="AH11" i="79"/>
  <c r="AH9" i="79"/>
  <c r="AH7" i="79"/>
  <c r="AH5" i="79"/>
  <c r="AH3" i="79"/>
  <c r="AC248" i="79"/>
  <c r="AC246" i="79"/>
  <c r="AC245" i="79"/>
  <c r="AC244" i="79"/>
  <c r="AC243" i="79"/>
  <c r="AC242" i="79"/>
  <c r="AC241" i="79"/>
  <c r="AC240" i="79"/>
  <c r="AC239" i="79"/>
  <c r="AC238" i="79"/>
  <c r="AC237" i="79"/>
  <c r="AC236" i="79"/>
  <c r="AC235" i="79"/>
  <c r="AC234" i="79"/>
  <c r="AC233" i="79"/>
  <c r="AC232" i="79"/>
  <c r="AC230" i="79"/>
  <c r="AC229" i="79"/>
  <c r="AC228" i="79"/>
  <c r="AC227" i="79"/>
  <c r="AC226" i="79"/>
  <c r="AC225" i="79"/>
  <c r="AC224" i="79"/>
  <c r="AC223" i="79"/>
  <c r="AC222" i="79"/>
  <c r="AC221" i="79"/>
  <c r="AC220" i="79"/>
  <c r="AC219" i="79"/>
  <c r="AC218" i="79"/>
  <c r="AC217" i="79"/>
  <c r="AC216" i="79"/>
  <c r="AC214" i="79"/>
  <c r="AC213" i="79"/>
  <c r="AC212" i="79"/>
  <c r="AC211" i="79"/>
  <c r="AC210" i="79"/>
  <c r="AC209" i="79"/>
  <c r="AC208" i="79"/>
  <c r="AC207" i="79"/>
  <c r="AC206" i="79"/>
  <c r="AC205" i="79"/>
  <c r="AC204" i="79"/>
  <c r="AC203" i="79"/>
  <c r="AC202" i="79"/>
  <c r="AC201" i="79"/>
  <c r="AC200" i="79"/>
  <c r="AC198" i="79"/>
  <c r="AC197" i="79"/>
  <c r="AC196" i="79"/>
  <c r="AC195" i="79"/>
  <c r="AC194" i="79"/>
  <c r="AC193" i="79"/>
  <c r="AC192" i="79"/>
  <c r="AC191" i="79"/>
  <c r="AC190" i="79"/>
  <c r="AC189" i="79"/>
  <c r="AC188" i="79"/>
  <c r="AC187" i="79"/>
  <c r="AC186" i="79"/>
  <c r="AC185" i="79"/>
  <c r="AC184" i="79"/>
  <c r="AC182" i="79"/>
  <c r="AC181" i="79"/>
  <c r="AC180" i="79"/>
  <c r="AC179" i="79"/>
  <c r="AC178" i="79"/>
  <c r="AC177" i="79"/>
  <c r="AC176" i="79"/>
  <c r="AC175" i="79"/>
  <c r="AC174" i="79"/>
  <c r="AC173" i="79"/>
  <c r="AC172" i="79"/>
  <c r="AC171" i="79"/>
  <c r="AC170" i="79"/>
  <c r="AC169" i="79"/>
  <c r="AC168" i="79"/>
  <c r="AC166" i="79"/>
  <c r="AC165" i="79"/>
  <c r="AC164" i="79"/>
  <c r="AC163" i="79"/>
  <c r="AC162" i="79"/>
  <c r="AC161" i="79"/>
  <c r="AC160" i="79"/>
  <c r="AC159" i="79"/>
  <c r="AC260" i="79"/>
  <c r="AC259" i="79"/>
  <c r="AC258" i="79"/>
  <c r="AC257" i="79"/>
  <c r="AC256" i="79"/>
  <c r="AC255" i="79"/>
  <c r="AC158" i="79"/>
  <c r="AC157" i="79"/>
  <c r="AC156" i="79"/>
  <c r="AC154" i="79"/>
  <c r="AC153" i="79"/>
  <c r="AC152" i="79"/>
  <c r="AC151" i="79"/>
  <c r="AC150" i="79"/>
  <c r="AC149" i="79"/>
  <c r="AC148" i="79"/>
  <c r="AC147" i="79"/>
  <c r="AC146" i="79"/>
  <c r="AC145" i="79"/>
  <c r="AC144" i="79"/>
  <c r="AC143" i="79"/>
  <c r="AC142" i="79"/>
  <c r="AC141" i="79"/>
  <c r="AC140" i="79"/>
  <c r="AC138" i="79"/>
  <c r="AC137" i="79"/>
  <c r="AC136" i="79"/>
  <c r="AC135" i="79"/>
  <c r="AC134" i="79"/>
  <c r="AC133" i="79"/>
  <c r="AC132" i="79"/>
  <c r="AC131" i="79"/>
  <c r="AC130" i="79"/>
  <c r="AC129" i="79"/>
  <c r="AC126" i="79"/>
  <c r="AC125" i="79"/>
  <c r="AC124" i="79"/>
  <c r="AC122" i="79"/>
  <c r="AC121" i="79"/>
  <c r="AC120" i="79"/>
  <c r="AC119" i="79"/>
  <c r="AC118" i="79"/>
  <c r="AC117" i="79"/>
  <c r="AC116" i="79"/>
  <c r="AC115" i="79"/>
  <c r="AC114" i="79"/>
  <c r="AC113" i="79"/>
  <c r="AC110" i="79"/>
  <c r="AC109" i="79"/>
  <c r="AC108" i="79"/>
  <c r="AC106" i="79"/>
  <c r="AC105" i="79"/>
  <c r="AC104" i="79"/>
  <c r="AC103" i="79"/>
  <c r="AC102" i="79"/>
  <c r="AC101" i="79"/>
  <c r="AC100" i="79"/>
  <c r="AC99" i="79"/>
  <c r="AC98" i="79"/>
  <c r="AC97" i="79"/>
  <c r="AC94" i="79"/>
  <c r="AC93" i="79"/>
  <c r="AC92" i="79"/>
  <c r="AC90" i="79"/>
  <c r="AC89" i="79"/>
  <c r="AC88" i="79"/>
  <c r="AC87" i="79"/>
  <c r="AC86" i="79"/>
  <c r="AC85" i="79"/>
  <c r="AC84" i="79"/>
  <c r="AC83" i="79"/>
  <c r="AC82" i="79"/>
  <c r="AC81" i="79"/>
  <c r="AC78" i="79"/>
  <c r="AC77" i="79"/>
  <c r="AC76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59" i="79"/>
  <c r="AC58" i="79"/>
  <c r="AC57" i="79"/>
  <c r="AC49" i="79"/>
  <c r="AC48" i="79"/>
  <c r="AC47" i="79"/>
  <c r="AC45" i="79"/>
  <c r="AC44" i="79"/>
  <c r="AC43" i="79"/>
  <c r="AC41" i="79"/>
  <c r="AC40" i="79"/>
  <c r="AC39" i="79"/>
  <c r="AC37" i="79"/>
  <c r="AC36" i="79"/>
  <c r="AC35" i="79"/>
  <c r="AC33" i="79"/>
  <c r="AC32" i="79"/>
  <c r="AC31" i="79"/>
  <c r="AC29" i="79"/>
  <c r="AC28" i="79"/>
  <c r="AC27" i="79"/>
  <c r="AC25" i="79"/>
  <c r="AC24" i="79"/>
  <c r="AC23" i="79"/>
  <c r="AC21" i="79"/>
  <c r="AC20" i="79"/>
  <c r="AC19" i="79"/>
  <c r="AC17" i="79"/>
  <c r="AC16" i="79"/>
  <c r="AC15" i="79"/>
  <c r="AC13" i="79"/>
  <c r="AC12" i="79"/>
  <c r="AC11" i="79"/>
  <c r="AC9" i="79"/>
  <c r="AC8" i="79"/>
  <c r="AC7" i="79"/>
  <c r="AC5" i="79"/>
  <c r="AC4" i="79"/>
  <c r="AC3" i="79"/>
  <c r="X248" i="79"/>
  <c r="X247" i="79"/>
  <c r="X246" i="79"/>
  <c r="X245" i="79"/>
  <c r="X244" i="79"/>
  <c r="X243" i="79"/>
  <c r="X242" i="79"/>
  <c r="X241" i="79"/>
  <c r="X240" i="79"/>
  <c r="X239" i="79"/>
  <c r="X238" i="79"/>
  <c r="X237" i="79"/>
  <c r="X236" i="79"/>
  <c r="X235" i="79"/>
  <c r="X234" i="79"/>
  <c r="X233" i="79"/>
  <c r="X232" i="79"/>
  <c r="X231" i="79"/>
  <c r="X230" i="79"/>
  <c r="X229" i="79"/>
  <c r="X228" i="79"/>
  <c r="X227" i="79"/>
  <c r="X226" i="79"/>
  <c r="X225" i="79"/>
  <c r="X224" i="79"/>
  <c r="X223" i="79"/>
  <c r="X222" i="79"/>
  <c r="X221" i="79"/>
  <c r="X220" i="79"/>
  <c r="X219" i="79"/>
  <c r="X218" i="79"/>
  <c r="X217" i="79"/>
  <c r="X216" i="79"/>
  <c r="X215" i="79"/>
  <c r="X214" i="79"/>
  <c r="X213" i="79"/>
  <c r="X212" i="79"/>
  <c r="X211" i="79"/>
  <c r="X210" i="79"/>
  <c r="X209" i="79"/>
  <c r="X208" i="79"/>
  <c r="X207" i="79"/>
  <c r="X206" i="79"/>
  <c r="X205" i="79"/>
  <c r="X204" i="79"/>
  <c r="X203" i="79"/>
  <c r="X202" i="79"/>
  <c r="X201" i="79"/>
  <c r="X200" i="79"/>
  <c r="X199" i="79"/>
  <c r="X198" i="79"/>
  <c r="X197" i="79"/>
  <c r="X196" i="79"/>
  <c r="X195" i="79"/>
  <c r="X194" i="79"/>
  <c r="X193" i="79"/>
  <c r="X192" i="79"/>
  <c r="X191" i="79"/>
  <c r="X190" i="79"/>
  <c r="X189" i="79"/>
  <c r="X188" i="79"/>
  <c r="X187" i="79"/>
  <c r="X186" i="79"/>
  <c r="X185" i="79"/>
  <c r="X184" i="79"/>
  <c r="X183" i="79"/>
  <c r="X182" i="79"/>
  <c r="X181" i="79"/>
  <c r="X180" i="79"/>
  <c r="X179" i="79"/>
  <c r="X178" i="79"/>
  <c r="X177" i="79"/>
  <c r="X176" i="79"/>
  <c r="X175" i="79"/>
  <c r="X174" i="79"/>
  <c r="X173" i="79"/>
  <c r="X172" i="79"/>
  <c r="X171" i="79"/>
  <c r="X170" i="79"/>
  <c r="X169" i="79"/>
  <c r="X168" i="79"/>
  <c r="X167" i="79"/>
  <c r="X166" i="79"/>
  <c r="X165" i="79"/>
  <c r="X164" i="79"/>
  <c r="X163" i="79"/>
  <c r="X162" i="79"/>
  <c r="X161" i="79"/>
  <c r="X160" i="79"/>
  <c r="X159" i="79"/>
  <c r="X260" i="79"/>
  <c r="X259" i="79"/>
  <c r="X258" i="79"/>
  <c r="X257" i="79"/>
  <c r="X256" i="79"/>
  <c r="X255" i="79"/>
  <c r="X158" i="79"/>
  <c r="X157" i="79"/>
  <c r="X156" i="79"/>
  <c r="X154" i="79"/>
  <c r="X153" i="79"/>
  <c r="X152" i="79"/>
  <c r="X150" i="79"/>
  <c r="X149" i="79"/>
  <c r="X148" i="79"/>
  <c r="X146" i="79"/>
  <c r="X145" i="79"/>
  <c r="X144" i="79"/>
  <c r="X142" i="79"/>
  <c r="X141" i="79"/>
  <c r="X138" i="79"/>
  <c r="X137" i="79"/>
  <c r="X136" i="79"/>
  <c r="X134" i="79"/>
  <c r="X133" i="79"/>
  <c r="X132" i="79"/>
  <c r="X130" i="79"/>
  <c r="X129" i="79"/>
  <c r="X128" i="79"/>
  <c r="X126" i="79"/>
  <c r="X125" i="79"/>
  <c r="X124" i="79"/>
  <c r="X122" i="79"/>
  <c r="X121" i="79"/>
  <c r="X120" i="79"/>
  <c r="X118" i="79"/>
  <c r="X117" i="79"/>
  <c r="X116" i="79"/>
  <c r="X114" i="79"/>
  <c r="X113" i="79"/>
  <c r="X112" i="79"/>
  <c r="X110" i="79"/>
  <c r="X109" i="79"/>
  <c r="X108" i="79"/>
  <c r="X106" i="79"/>
  <c r="X105" i="79"/>
  <c r="X102" i="79"/>
  <c r="X101" i="79"/>
  <c r="X100" i="79"/>
  <c r="X98" i="79"/>
  <c r="X97" i="79"/>
  <c r="X96" i="79"/>
  <c r="X94" i="79"/>
  <c r="X93" i="79"/>
  <c r="X92" i="79"/>
  <c r="X90" i="79"/>
  <c r="X89" i="79"/>
  <c r="X86" i="79"/>
  <c r="X85" i="79"/>
  <c r="X84" i="79"/>
  <c r="X82" i="79"/>
  <c r="X81" i="79"/>
  <c r="X80" i="79"/>
  <c r="X78" i="79"/>
  <c r="X77" i="79"/>
  <c r="X76" i="79"/>
  <c r="X74" i="79"/>
  <c r="X73" i="79"/>
  <c r="X70" i="79"/>
  <c r="X69" i="79"/>
  <c r="X68" i="79"/>
  <c r="X66" i="79"/>
  <c r="X65" i="79"/>
  <c r="X64" i="79"/>
  <c r="X62" i="79"/>
  <c r="X59" i="79"/>
  <c r="X49" i="79"/>
  <c r="X48" i="79"/>
  <c r="X45" i="79"/>
  <c r="X41" i="79"/>
  <c r="X40" i="79"/>
  <c r="X37" i="79"/>
  <c r="X33" i="79"/>
  <c r="X32" i="79"/>
  <c r="X29" i="79"/>
  <c r="X25" i="79"/>
  <c r="X24" i="79"/>
  <c r="X21" i="79"/>
  <c r="X17" i="79"/>
  <c r="X16" i="79"/>
  <c r="X13" i="79"/>
  <c r="X9" i="79"/>
  <c r="X8" i="79"/>
  <c r="X5" i="79"/>
  <c r="X3" i="79"/>
  <c r="S248" i="79"/>
  <c r="S246" i="79"/>
  <c r="S245" i="79"/>
  <c r="S242" i="79"/>
  <c r="S241" i="79"/>
  <c r="S240" i="79"/>
  <c r="S238" i="79"/>
  <c r="S237" i="79"/>
  <c r="S236" i="79"/>
  <c r="S234" i="79"/>
  <c r="S233" i="79"/>
  <c r="S232" i="79"/>
  <c r="S230" i="79"/>
  <c r="S229" i="79"/>
  <c r="S226" i="79"/>
  <c r="S225" i="79"/>
  <c r="S224" i="79"/>
  <c r="S222" i="79"/>
  <c r="S221" i="79"/>
  <c r="S220" i="79"/>
  <c r="S218" i="79"/>
  <c r="S217" i="79"/>
  <c r="S216" i="79"/>
  <c r="S214" i="79"/>
  <c r="S213" i="79"/>
  <c r="S210" i="79"/>
  <c r="S209" i="79"/>
  <c r="S208" i="79"/>
  <c r="S206" i="79"/>
  <c r="S205" i="79"/>
  <c r="S204" i="79"/>
  <c r="S202" i="79"/>
  <c r="S201" i="79"/>
  <c r="S200" i="79"/>
  <c r="S198" i="79"/>
  <c r="S197" i="79"/>
  <c r="S194" i="79"/>
  <c r="S193" i="79"/>
  <c r="S192" i="79"/>
  <c r="S190" i="79"/>
  <c r="S189" i="79"/>
  <c r="S188" i="79"/>
  <c r="S186" i="79"/>
  <c r="S185" i="79"/>
  <c r="S184" i="79"/>
  <c r="S182" i="79"/>
  <c r="S181" i="79"/>
  <c r="S178" i="79"/>
  <c r="S177" i="79"/>
  <c r="S176" i="79"/>
  <c r="S174" i="79"/>
  <c r="S173" i="79"/>
  <c r="S172" i="79"/>
  <c r="S170" i="79"/>
  <c r="S169" i="79"/>
  <c r="S168" i="79"/>
  <c r="S166" i="79"/>
  <c r="S165" i="79"/>
  <c r="S162" i="79"/>
  <c r="S161" i="79"/>
  <c r="S160" i="79"/>
  <c r="S260" i="79"/>
  <c r="S259" i="79"/>
  <c r="S258" i="79"/>
  <c r="S256" i="79"/>
  <c r="S255" i="79"/>
  <c r="S158" i="79"/>
  <c r="S157" i="79"/>
  <c r="S156" i="79"/>
  <c r="S154" i="79"/>
  <c r="S153" i="79"/>
  <c r="S152" i="79"/>
  <c r="S151" i="79"/>
  <c r="S150" i="79"/>
  <c r="S149" i="79"/>
  <c r="S147" i="79"/>
  <c r="S146" i="79"/>
  <c r="S145" i="79"/>
  <c r="S143" i="79"/>
  <c r="S142" i="79"/>
  <c r="S141" i="79"/>
  <c r="S138" i="79"/>
  <c r="S137" i="79"/>
  <c r="S134" i="79"/>
  <c r="S133" i="79"/>
  <c r="S130" i="79"/>
  <c r="S129" i="79"/>
  <c r="S126" i="79"/>
  <c r="S125" i="79"/>
  <c r="S122" i="79"/>
  <c r="S121" i="79"/>
  <c r="S118" i="79"/>
  <c r="S117" i="79"/>
  <c r="S114" i="79"/>
  <c r="S113" i="79"/>
  <c r="S112" i="79"/>
  <c r="S110" i="79"/>
  <c r="S109" i="79"/>
  <c r="S108" i="79"/>
  <c r="S106" i="79"/>
  <c r="S105" i="79"/>
  <c r="S104" i="79"/>
  <c r="S102" i="79"/>
  <c r="S101" i="79"/>
  <c r="S98" i="79"/>
  <c r="S97" i="79"/>
  <c r="S96" i="79"/>
  <c r="S94" i="79"/>
  <c r="S93" i="79"/>
  <c r="S92" i="79"/>
  <c r="S90" i="79"/>
  <c r="S89" i="79"/>
  <c r="S88" i="79"/>
  <c r="S86" i="79"/>
  <c r="S85" i="79"/>
  <c r="S82" i="79"/>
  <c r="S81" i="79"/>
  <c r="S80" i="79"/>
  <c r="S78" i="79"/>
  <c r="S77" i="79"/>
  <c r="S76" i="79"/>
  <c r="S74" i="79"/>
  <c r="S73" i="79"/>
  <c r="S72" i="79"/>
  <c r="S70" i="79"/>
  <c r="S69" i="79"/>
  <c r="S66" i="79"/>
  <c r="S65" i="79"/>
  <c r="S64" i="79"/>
  <c r="S59" i="79"/>
  <c r="S58" i="79"/>
  <c r="S49" i="79"/>
  <c r="S48" i="79"/>
  <c r="S46" i="79"/>
  <c r="S45" i="79"/>
  <c r="S43" i="79"/>
  <c r="S42" i="79"/>
  <c r="S41" i="79"/>
  <c r="S40" i="79"/>
  <c r="S39" i="79"/>
  <c r="S37" i="79"/>
  <c r="S36" i="79"/>
  <c r="S35" i="79"/>
  <c r="S33" i="79"/>
  <c r="S32" i="79"/>
  <c r="S31" i="79"/>
  <c r="S29" i="79"/>
  <c r="S28" i="79"/>
  <c r="S25" i="79"/>
  <c r="S24" i="79"/>
  <c r="S23" i="79"/>
  <c r="S21" i="79"/>
  <c r="S20" i="79"/>
  <c r="S19" i="79"/>
  <c r="S17" i="79"/>
  <c r="S13" i="79"/>
  <c r="S12" i="79"/>
  <c r="S9" i="79"/>
  <c r="S8" i="79"/>
  <c r="S7" i="79"/>
  <c r="S5" i="79"/>
  <c r="S4" i="79"/>
  <c r="S3" i="79"/>
  <c r="N248" i="79"/>
  <c r="N247" i="79"/>
  <c r="N246" i="79"/>
  <c r="N245" i="79"/>
  <c r="N244" i="79"/>
  <c r="N243" i="79"/>
  <c r="N242" i="79"/>
  <c r="N241" i="79"/>
  <c r="N240" i="79"/>
  <c r="N239" i="79"/>
  <c r="N238" i="79"/>
  <c r="N237" i="79"/>
  <c r="N236" i="79"/>
  <c r="N235" i="79"/>
  <c r="N234" i="79"/>
  <c r="N233" i="79"/>
  <c r="N232" i="79"/>
  <c r="N231" i="79"/>
  <c r="N230" i="79"/>
  <c r="N229" i="79"/>
  <c r="N228" i="79"/>
  <c r="L228" i="79"/>
  <c r="N226" i="79"/>
  <c r="N225" i="79"/>
  <c r="N224" i="79"/>
  <c r="L224" i="79"/>
  <c r="N223" i="79"/>
  <c r="N222" i="79"/>
  <c r="N221" i="79"/>
  <c r="N220" i="79"/>
  <c r="N219" i="79"/>
  <c r="N218" i="79"/>
  <c r="N217" i="79"/>
  <c r="N216" i="79"/>
  <c r="N215" i="79"/>
  <c r="N214" i="79"/>
  <c r="N213" i="79"/>
  <c r="N212" i="79"/>
  <c r="L212" i="79"/>
  <c r="N210" i="79"/>
  <c r="N209" i="79"/>
  <c r="N208" i="79"/>
  <c r="N206" i="79"/>
  <c r="N205" i="79"/>
  <c r="N204" i="79"/>
  <c r="N202" i="79"/>
  <c r="N201" i="79"/>
  <c r="N200" i="79"/>
  <c r="N198" i="79"/>
  <c r="N197" i="79"/>
  <c r="N196" i="79"/>
  <c r="N194" i="79"/>
  <c r="N193" i="79"/>
  <c r="N192" i="79"/>
  <c r="N190" i="79"/>
  <c r="N189" i="79"/>
  <c r="N188" i="79"/>
  <c r="N186" i="79"/>
  <c r="N185" i="79"/>
  <c r="N184" i="79"/>
  <c r="N182" i="79"/>
  <c r="N181" i="79"/>
  <c r="N180" i="79"/>
  <c r="L180" i="79"/>
  <c r="N179" i="79"/>
  <c r="N178" i="79"/>
  <c r="N177" i="79"/>
  <c r="N175" i="79"/>
  <c r="N174" i="79"/>
  <c r="N173" i="79"/>
  <c r="N171" i="79"/>
  <c r="N170" i="79"/>
  <c r="N169" i="79"/>
  <c r="N167" i="79"/>
  <c r="N166" i="79"/>
  <c r="N165" i="79"/>
  <c r="L164" i="79"/>
  <c r="N162" i="79"/>
  <c r="N161" i="79"/>
  <c r="N260" i="79"/>
  <c r="N259" i="79"/>
  <c r="N258" i="79"/>
  <c r="N256" i="79"/>
  <c r="N255" i="79"/>
  <c r="N158" i="79"/>
  <c r="N157" i="79"/>
  <c r="N155" i="79"/>
  <c r="N154" i="79"/>
  <c r="L154" i="79"/>
  <c r="N153" i="79"/>
  <c r="N152" i="79"/>
  <c r="N151" i="79"/>
  <c r="N150" i="79"/>
  <c r="N149" i="79"/>
  <c r="N148" i="79"/>
  <c r="N147" i="79"/>
  <c r="N146" i="79"/>
  <c r="N145" i="79"/>
  <c r="N144" i="79"/>
  <c r="N143" i="79"/>
  <c r="N142" i="79"/>
  <c r="N141" i="79"/>
  <c r="N138" i="79"/>
  <c r="N137" i="79"/>
  <c r="N134" i="79"/>
  <c r="N133" i="79"/>
  <c r="N132" i="79"/>
  <c r="N130" i="79"/>
  <c r="N129" i="79"/>
  <c r="N128" i="79"/>
  <c r="N126" i="79"/>
  <c r="N125" i="79"/>
  <c r="N124" i="79"/>
  <c r="N122" i="79"/>
  <c r="N121" i="79"/>
  <c r="N118" i="79"/>
  <c r="N117" i="79"/>
  <c r="N116" i="79"/>
  <c r="N114" i="79"/>
  <c r="N113" i="79"/>
  <c r="N112" i="79"/>
  <c r="N110" i="79"/>
  <c r="N109" i="79"/>
  <c r="N108" i="79"/>
  <c r="N106" i="79"/>
  <c r="N105" i="79"/>
  <c r="N102" i="79"/>
  <c r="N101" i="79"/>
  <c r="N100" i="79"/>
  <c r="N98" i="79"/>
  <c r="N97" i="79"/>
  <c r="N96" i="79"/>
  <c r="N94" i="79"/>
  <c r="N93" i="79"/>
  <c r="N92" i="79"/>
  <c r="N90" i="79"/>
  <c r="N89" i="79"/>
  <c r="N86" i="79"/>
  <c r="N85" i="79"/>
  <c r="N84" i="79"/>
  <c r="N82" i="79"/>
  <c r="N81" i="79"/>
  <c r="N80" i="79"/>
  <c r="N78" i="79"/>
  <c r="N77" i="79"/>
  <c r="N76" i="79"/>
  <c r="N74" i="79"/>
  <c r="N73" i="79"/>
  <c r="N70" i="79"/>
  <c r="N69" i="79"/>
  <c r="N68" i="79"/>
  <c r="N66" i="79"/>
  <c r="N65" i="79"/>
  <c r="N64" i="79"/>
  <c r="N62" i="79"/>
  <c r="N59" i="79"/>
  <c r="N48" i="79"/>
  <c r="N45" i="79"/>
  <c r="N44" i="79"/>
  <c r="L42" i="79"/>
  <c r="N41" i="79"/>
  <c r="N37" i="79"/>
  <c r="N36" i="79"/>
  <c r="N33" i="79"/>
  <c r="N32" i="79"/>
  <c r="N30" i="79"/>
  <c r="N29" i="79"/>
  <c r="N28" i="79"/>
  <c r="L26" i="79"/>
  <c r="N25" i="79"/>
  <c r="N21" i="79"/>
  <c r="N18" i="79"/>
  <c r="N17" i="79"/>
  <c r="N13" i="79"/>
  <c r="N9" i="79"/>
  <c r="N5" i="79"/>
  <c r="I248" i="79"/>
  <c r="I247" i="79"/>
  <c r="I246" i="79"/>
  <c r="I245" i="79"/>
  <c r="I244" i="79"/>
  <c r="I243" i="79"/>
  <c r="I242" i="79"/>
  <c r="I241" i="79"/>
  <c r="I240" i="79"/>
  <c r="I239" i="79"/>
  <c r="I238" i="79"/>
  <c r="I237" i="79"/>
  <c r="I236" i="79"/>
  <c r="I235" i="79"/>
  <c r="I234" i="79"/>
  <c r="I233" i="79"/>
  <c r="I232" i="79"/>
  <c r="I231" i="79"/>
  <c r="I230" i="79"/>
  <c r="I229" i="79"/>
  <c r="I228" i="79"/>
  <c r="I227" i="79"/>
  <c r="I226" i="79"/>
  <c r="I225" i="79"/>
  <c r="I224" i="79"/>
  <c r="I223" i="79"/>
  <c r="I222" i="79"/>
  <c r="I221" i="79"/>
  <c r="I220" i="79"/>
  <c r="I219" i="79"/>
  <c r="I218" i="79"/>
  <c r="I217" i="79"/>
  <c r="I216" i="79"/>
  <c r="I215" i="79"/>
  <c r="I214" i="79"/>
  <c r="I213" i="79"/>
  <c r="I212" i="79"/>
  <c r="I211" i="79"/>
  <c r="I210" i="79"/>
  <c r="I209" i="79"/>
  <c r="I208" i="79"/>
  <c r="I207" i="79"/>
  <c r="I206" i="79"/>
  <c r="I205" i="79"/>
  <c r="I204" i="79"/>
  <c r="I203" i="79"/>
  <c r="I202" i="79"/>
  <c r="I201" i="79"/>
  <c r="I200" i="79"/>
  <c r="I199" i="79"/>
  <c r="I198" i="79"/>
  <c r="I197" i="79"/>
  <c r="I196" i="79"/>
  <c r="I195" i="79"/>
  <c r="I194" i="79"/>
  <c r="I193" i="79"/>
  <c r="I192" i="79"/>
  <c r="I191" i="79"/>
  <c r="I190" i="79"/>
  <c r="I189" i="79"/>
  <c r="I188" i="79"/>
  <c r="I187" i="79"/>
  <c r="I186" i="79"/>
  <c r="I185" i="79"/>
  <c r="I184" i="79"/>
  <c r="I183" i="79"/>
  <c r="I182" i="79"/>
  <c r="I181" i="79"/>
  <c r="I180" i="79"/>
  <c r="I179" i="79"/>
  <c r="I178" i="79"/>
  <c r="I177" i="79"/>
  <c r="I176" i="79"/>
  <c r="I175" i="79"/>
  <c r="I174" i="79"/>
  <c r="I173" i="79"/>
  <c r="I172" i="79"/>
  <c r="I171" i="79"/>
  <c r="I170" i="79"/>
  <c r="I169" i="79"/>
  <c r="I168" i="79"/>
  <c r="I167" i="79"/>
  <c r="I166" i="79"/>
  <c r="I165" i="79"/>
  <c r="I164" i="79"/>
  <c r="I163" i="79"/>
  <c r="I162" i="79"/>
  <c r="I161" i="79"/>
  <c r="I160" i="79"/>
  <c r="I159" i="79"/>
  <c r="I260" i="79"/>
  <c r="I259" i="79"/>
  <c r="I258" i="79"/>
  <c r="I257" i="79"/>
  <c r="I256" i="79"/>
  <c r="I255" i="79"/>
  <c r="I158" i="79"/>
  <c r="I157" i="79"/>
  <c r="I156" i="79"/>
  <c r="I155" i="79"/>
  <c r="I154" i="79"/>
  <c r="I153" i="79"/>
  <c r="I152" i="79"/>
  <c r="I151" i="79"/>
  <c r="I150" i="79"/>
  <c r="I149" i="79"/>
  <c r="I148" i="79"/>
  <c r="I147" i="79"/>
  <c r="I146" i="79"/>
  <c r="I145" i="79"/>
  <c r="I144" i="79"/>
  <c r="I143" i="79"/>
  <c r="I142" i="79"/>
  <c r="I141" i="79"/>
  <c r="I140" i="79"/>
  <c r="I139" i="79"/>
  <c r="I138" i="79"/>
  <c r="I137" i="79"/>
  <c r="I136" i="79"/>
  <c r="I135" i="79"/>
  <c r="I134" i="79"/>
  <c r="I133" i="79"/>
  <c r="I132" i="79"/>
  <c r="I131" i="79"/>
  <c r="I130" i="79"/>
  <c r="I129" i="79"/>
  <c r="I128" i="79"/>
  <c r="I127" i="79"/>
  <c r="I126" i="79"/>
  <c r="I125" i="79"/>
  <c r="I124" i="79"/>
  <c r="I123" i="79"/>
  <c r="I122" i="79"/>
  <c r="I121" i="79"/>
  <c r="I120" i="79"/>
  <c r="I119" i="79"/>
  <c r="I118" i="79"/>
  <c r="I117" i="79"/>
  <c r="I116" i="79"/>
  <c r="I115" i="79"/>
  <c r="I114" i="79"/>
  <c r="I113" i="79"/>
  <c r="I112" i="79"/>
  <c r="I111" i="79"/>
  <c r="I110" i="79"/>
  <c r="I109" i="79"/>
  <c r="I108" i="79"/>
  <c r="I107" i="79"/>
  <c r="I106" i="79"/>
  <c r="I105" i="79"/>
  <c r="I104" i="79"/>
  <c r="I103" i="79"/>
  <c r="I102" i="79"/>
  <c r="I101" i="79"/>
  <c r="I100" i="79"/>
  <c r="I99" i="79"/>
  <c r="I98" i="79"/>
  <c r="I97" i="79"/>
  <c r="I96" i="79"/>
  <c r="I95" i="79"/>
  <c r="I94" i="79"/>
  <c r="I93" i="79"/>
  <c r="I92" i="79"/>
  <c r="I91" i="79"/>
  <c r="I90" i="79"/>
  <c r="L90" i="79" s="1"/>
  <c r="I89" i="79"/>
  <c r="I88" i="79"/>
  <c r="I87" i="79"/>
  <c r="I86" i="79"/>
  <c r="I85" i="79"/>
  <c r="I84" i="79"/>
  <c r="I83" i="79"/>
  <c r="I82" i="79"/>
  <c r="I81" i="79"/>
  <c r="I80" i="79"/>
  <c r="I79" i="79"/>
  <c r="I78" i="79"/>
  <c r="I77" i="79"/>
  <c r="I76" i="79"/>
  <c r="I75" i="79"/>
  <c r="I74" i="79"/>
  <c r="I73" i="79"/>
  <c r="I72" i="79"/>
  <c r="I71" i="79"/>
  <c r="I70" i="79"/>
  <c r="I69" i="79"/>
  <c r="I68" i="79"/>
  <c r="I67" i="79"/>
  <c r="I66" i="79"/>
  <c r="I65" i="79"/>
  <c r="I64" i="79"/>
  <c r="I63" i="79"/>
  <c r="I62" i="79"/>
  <c r="I61" i="79"/>
  <c r="I60" i="79"/>
  <c r="I59" i="79"/>
  <c r="I58" i="79"/>
  <c r="I57" i="79"/>
  <c r="I50" i="79"/>
  <c r="I49" i="79"/>
  <c r="I48" i="79"/>
  <c r="I47" i="79"/>
  <c r="I46" i="79"/>
  <c r="I45" i="79"/>
  <c r="I44" i="79"/>
  <c r="I43" i="79"/>
  <c r="I42" i="79"/>
  <c r="I41" i="79"/>
  <c r="I40" i="79"/>
  <c r="I39" i="79"/>
  <c r="I38" i="79"/>
  <c r="I37" i="79"/>
  <c r="I36" i="79"/>
  <c r="I35" i="79"/>
  <c r="I34" i="79"/>
  <c r="L34" i="79" s="1"/>
  <c r="I33" i="79"/>
  <c r="I32" i="79"/>
  <c r="I31" i="79"/>
  <c r="I30" i="79"/>
  <c r="I29" i="79"/>
  <c r="I28" i="79"/>
  <c r="I27" i="79"/>
  <c r="I26" i="79"/>
  <c r="I25" i="79"/>
  <c r="I24" i="79"/>
  <c r="I23" i="79"/>
  <c r="I22" i="79"/>
  <c r="I21" i="79"/>
  <c r="I20" i="79"/>
  <c r="I19" i="79"/>
  <c r="I18" i="79"/>
  <c r="I17" i="79"/>
  <c r="I16" i="79"/>
  <c r="I15" i="79"/>
  <c r="I14" i="79"/>
  <c r="I13" i="79"/>
  <c r="I12" i="79"/>
  <c r="I11" i="79"/>
  <c r="I10" i="79"/>
  <c r="I9" i="79"/>
  <c r="I8" i="79"/>
  <c r="I7" i="79"/>
  <c r="I6" i="79"/>
  <c r="I5" i="79"/>
  <c r="I4" i="79"/>
  <c r="I3" i="79"/>
  <c r="AC248" i="80"/>
  <c r="AC247" i="80"/>
  <c r="AC246" i="80"/>
  <c r="AC245" i="80"/>
  <c r="AC244" i="80"/>
  <c r="AC243" i="80"/>
  <c r="AC242" i="80"/>
  <c r="AC241" i="80"/>
  <c r="AC240" i="80"/>
  <c r="AC239" i="80"/>
  <c r="AC238" i="80"/>
  <c r="AC237" i="80"/>
  <c r="AC236" i="80"/>
  <c r="AC235" i="80"/>
  <c r="AC234" i="80"/>
  <c r="AC233" i="80"/>
  <c r="AC232" i="80"/>
  <c r="AC231" i="80"/>
  <c r="AC230" i="80"/>
  <c r="AC229" i="80"/>
  <c r="AC228" i="80"/>
  <c r="AC227" i="80"/>
  <c r="AC226" i="80"/>
  <c r="AC225" i="80"/>
  <c r="AC224" i="80"/>
  <c r="AC223" i="80"/>
  <c r="AC222" i="80"/>
  <c r="AC221" i="80"/>
  <c r="AC220" i="80"/>
  <c r="AC219" i="80"/>
  <c r="AC218" i="80"/>
  <c r="AC217" i="80"/>
  <c r="AC216" i="80"/>
  <c r="AC215" i="80"/>
  <c r="AC214" i="80"/>
  <c r="AC213" i="80"/>
  <c r="AC212" i="80"/>
  <c r="AC211" i="80"/>
  <c r="AC210" i="80"/>
  <c r="AC209" i="80"/>
  <c r="AC208" i="80"/>
  <c r="AC207" i="80"/>
  <c r="AC206" i="80"/>
  <c r="AC205" i="80"/>
  <c r="AC204" i="80"/>
  <c r="AC203" i="80"/>
  <c r="AC202" i="80"/>
  <c r="AC201" i="80"/>
  <c r="AC200" i="80"/>
  <c r="AC199" i="80"/>
  <c r="AC198" i="80"/>
  <c r="AC197" i="80"/>
  <c r="AC196" i="80"/>
  <c r="AC195" i="80"/>
  <c r="AC194" i="80"/>
  <c r="AC193" i="80"/>
  <c r="AC192" i="80"/>
  <c r="AC191" i="80"/>
  <c r="AC190" i="80"/>
  <c r="AC189" i="80"/>
  <c r="AC188" i="80"/>
  <c r="AC187" i="80"/>
  <c r="AC186" i="80"/>
  <c r="AC185" i="80"/>
  <c r="AC184" i="80"/>
  <c r="AC183" i="80"/>
  <c r="AC182" i="80"/>
  <c r="AC181" i="80"/>
  <c r="AC180" i="80"/>
  <c r="AC179" i="80"/>
  <c r="AC178" i="80"/>
  <c r="AC177" i="80"/>
  <c r="AC176" i="80"/>
  <c r="AC174" i="80"/>
  <c r="AC173" i="80"/>
  <c r="AC172" i="80"/>
  <c r="AC171" i="80"/>
  <c r="AC170" i="80"/>
  <c r="AC169" i="80"/>
  <c r="AC168" i="80"/>
  <c r="AC167" i="80"/>
  <c r="AC166" i="80"/>
  <c r="AC165" i="80"/>
  <c r="AC164" i="80"/>
  <c r="AC163" i="80"/>
  <c r="AC162" i="80"/>
  <c r="AC161" i="80"/>
  <c r="AC160" i="80"/>
  <c r="AC260" i="80"/>
  <c r="AC259" i="80"/>
  <c r="AC258" i="80"/>
  <c r="AC257" i="80"/>
  <c r="AC256" i="80"/>
  <c r="AC255" i="80"/>
  <c r="AC158" i="80"/>
  <c r="AC157" i="80"/>
  <c r="AC156" i="80"/>
  <c r="AC155" i="80"/>
  <c r="AC154" i="80"/>
  <c r="AC153" i="80"/>
  <c r="AC152" i="80"/>
  <c r="AC151" i="80"/>
  <c r="AC150" i="80"/>
  <c r="AC149" i="80"/>
  <c r="AC148" i="80"/>
  <c r="AC147" i="80"/>
  <c r="AC146" i="80"/>
  <c r="AC145" i="80"/>
  <c r="AC144" i="80"/>
  <c r="AC142" i="80"/>
  <c r="AC141" i="80"/>
  <c r="AC138" i="80"/>
  <c r="AC137" i="80"/>
  <c r="AC135" i="80"/>
  <c r="AC134" i="80"/>
  <c r="AC133" i="80"/>
  <c r="AC132" i="80"/>
  <c r="AC130" i="80"/>
  <c r="AC129" i="80"/>
  <c r="AC128" i="80"/>
  <c r="AC126" i="80"/>
  <c r="AC125" i="80"/>
  <c r="AC124" i="80"/>
  <c r="AC123" i="80"/>
  <c r="AC122" i="80"/>
  <c r="AC121" i="80"/>
  <c r="AC119" i="80"/>
  <c r="AC118" i="80"/>
  <c r="AC117" i="80"/>
  <c r="AC116" i="80"/>
  <c r="AC114" i="80"/>
  <c r="AC113" i="80"/>
  <c r="AC112" i="80"/>
  <c r="AC111" i="80"/>
  <c r="AC110" i="80"/>
  <c r="AC109" i="80"/>
  <c r="AC108" i="80"/>
  <c r="AC106" i="80"/>
  <c r="AC105" i="80"/>
  <c r="AC104" i="80"/>
  <c r="AC102" i="80"/>
  <c r="AC101" i="80"/>
  <c r="AC100" i="80"/>
  <c r="AC99" i="80"/>
  <c r="AC98" i="80"/>
  <c r="AC97" i="80"/>
  <c r="AC96" i="80"/>
  <c r="AC94" i="80"/>
  <c r="AC93" i="80"/>
  <c r="AC92" i="80"/>
  <c r="AC91" i="80"/>
  <c r="AC90" i="80"/>
  <c r="AC89" i="80"/>
  <c r="AC87" i="80"/>
  <c r="AC86" i="80"/>
  <c r="AC85" i="80"/>
  <c r="AC84" i="80"/>
  <c r="AC82" i="80"/>
  <c r="AC81" i="80"/>
  <c r="AC80" i="80"/>
  <c r="AC79" i="80"/>
  <c r="AC78" i="80"/>
  <c r="AC77" i="80"/>
  <c r="AC76" i="80"/>
  <c r="AC74" i="80"/>
  <c r="AC73" i="80"/>
  <c r="AC72" i="80"/>
  <c r="AC70" i="80"/>
  <c r="AC69" i="80"/>
  <c r="AC68" i="80"/>
  <c r="AC67" i="80"/>
  <c r="AC66" i="80"/>
  <c r="AC65" i="80"/>
  <c r="AC64" i="80"/>
  <c r="AC61" i="80"/>
  <c r="AC60" i="80"/>
  <c r="AC59" i="80"/>
  <c r="AC58" i="80"/>
  <c r="AC49" i="80"/>
  <c r="AC48" i="80"/>
  <c r="AC47" i="80"/>
  <c r="AC45" i="80"/>
  <c r="AC44" i="80"/>
  <c r="AC41" i="80"/>
  <c r="AC40" i="80"/>
  <c r="AC37" i="80"/>
  <c r="AC36" i="80"/>
  <c r="AC35" i="80"/>
  <c r="AC33" i="80"/>
  <c r="AC32" i="80"/>
  <c r="AC29" i="80"/>
  <c r="AC28" i="80"/>
  <c r="AC27" i="80"/>
  <c r="AC25" i="80"/>
  <c r="AC23" i="80"/>
  <c r="AC22" i="80"/>
  <c r="AC21" i="80"/>
  <c r="AC20" i="80"/>
  <c r="AC17" i="80"/>
  <c r="AC15" i="80"/>
  <c r="AC14" i="80"/>
  <c r="AC13" i="80"/>
  <c r="AC12" i="80"/>
  <c r="AC9" i="80"/>
  <c r="AC8" i="80"/>
  <c r="AC7" i="80"/>
  <c r="AC5" i="80"/>
  <c r="AC4" i="80"/>
  <c r="AC3" i="80"/>
  <c r="X248" i="80"/>
  <c r="X247" i="80"/>
  <c r="X246" i="80"/>
  <c r="X245" i="80"/>
  <c r="X244" i="80"/>
  <c r="X243" i="80"/>
  <c r="X242" i="80"/>
  <c r="X241" i="80"/>
  <c r="X240" i="80"/>
  <c r="X239" i="80"/>
  <c r="X238" i="80"/>
  <c r="X237" i="80"/>
  <c r="X236" i="80"/>
  <c r="X235" i="80"/>
  <c r="X234" i="80"/>
  <c r="X233" i="80"/>
  <c r="X232" i="80"/>
  <c r="X231" i="80"/>
  <c r="X230" i="80"/>
  <c r="X229" i="80"/>
  <c r="X228" i="80"/>
  <c r="X227" i="80"/>
  <c r="X226" i="80"/>
  <c r="X225" i="80"/>
  <c r="X224" i="80"/>
  <c r="X223" i="80"/>
  <c r="X222" i="80"/>
  <c r="X221" i="80"/>
  <c r="X220" i="80"/>
  <c r="X219" i="80"/>
  <c r="X218" i="80"/>
  <c r="X217" i="80"/>
  <c r="X216" i="80"/>
  <c r="X215" i="80"/>
  <c r="X214" i="80"/>
  <c r="X213" i="80"/>
  <c r="X212" i="80"/>
  <c r="X211" i="80"/>
  <c r="X210" i="80"/>
  <c r="X209" i="80"/>
  <c r="X208" i="80"/>
  <c r="X207" i="80"/>
  <c r="X206" i="80"/>
  <c r="X205" i="80"/>
  <c r="X204" i="80"/>
  <c r="X203" i="80"/>
  <c r="X202" i="80"/>
  <c r="X201" i="80"/>
  <c r="X200" i="80"/>
  <c r="X199" i="80"/>
  <c r="X198" i="80"/>
  <c r="X197" i="80"/>
  <c r="X196" i="80"/>
  <c r="X195" i="80"/>
  <c r="X194" i="80"/>
  <c r="X193" i="80"/>
  <c r="X192" i="80"/>
  <c r="X191" i="80"/>
  <c r="X190" i="80"/>
  <c r="X189" i="80"/>
  <c r="X188" i="80"/>
  <c r="X186" i="80"/>
  <c r="X185" i="80"/>
  <c r="X184" i="80"/>
  <c r="X183" i="80"/>
  <c r="X182" i="80"/>
  <c r="X181" i="80"/>
  <c r="X180" i="80"/>
  <c r="X179" i="80"/>
  <c r="X178" i="80"/>
  <c r="X177" i="80"/>
  <c r="X176" i="80"/>
  <c r="X175" i="80"/>
  <c r="X174" i="80"/>
  <c r="X173" i="80"/>
  <c r="X172" i="80"/>
  <c r="X170" i="80"/>
  <c r="X169" i="80"/>
  <c r="X168" i="80"/>
  <c r="X167" i="80"/>
  <c r="X166" i="80"/>
  <c r="X165" i="80"/>
  <c r="X164" i="80"/>
  <c r="X163" i="80"/>
  <c r="X162" i="80"/>
  <c r="X161" i="80"/>
  <c r="X160" i="80"/>
  <c r="X159" i="80"/>
  <c r="X260" i="80"/>
  <c r="X259" i="80"/>
  <c r="X258" i="80"/>
  <c r="X257" i="80"/>
  <c r="X256" i="80"/>
  <c r="X255" i="80"/>
  <c r="X158" i="80"/>
  <c r="X157" i="80"/>
  <c r="X156" i="80"/>
  <c r="X154" i="80"/>
  <c r="X153" i="80"/>
  <c r="X152" i="80"/>
  <c r="X151" i="80"/>
  <c r="X150" i="80"/>
  <c r="X149" i="80"/>
  <c r="X148" i="80"/>
  <c r="X147" i="80"/>
  <c r="X146" i="80"/>
  <c r="X145" i="80"/>
  <c r="X144" i="80"/>
  <c r="X143" i="80"/>
  <c r="X142" i="80"/>
  <c r="X141" i="80"/>
  <c r="X138" i="80"/>
  <c r="X137" i="80"/>
  <c r="X136" i="80"/>
  <c r="X135" i="80"/>
  <c r="X134" i="80"/>
  <c r="X133" i="80"/>
  <c r="X132" i="80"/>
  <c r="X131" i="80"/>
  <c r="X130" i="80"/>
  <c r="X129" i="80"/>
  <c r="X128" i="80"/>
  <c r="X126" i="80"/>
  <c r="X125" i="80"/>
  <c r="X122" i="80"/>
  <c r="X121" i="80"/>
  <c r="X120" i="80"/>
  <c r="X119" i="80"/>
  <c r="X118" i="80"/>
  <c r="X117" i="80"/>
  <c r="X114" i="80"/>
  <c r="X113" i="80"/>
  <c r="X112" i="80"/>
  <c r="X111" i="80"/>
  <c r="X110" i="80"/>
  <c r="X109" i="80"/>
  <c r="X106" i="80"/>
  <c r="X105" i="80"/>
  <c r="X104" i="80"/>
  <c r="X103" i="80"/>
  <c r="X102" i="80"/>
  <c r="X101" i="80"/>
  <c r="X98" i="80"/>
  <c r="X97" i="80"/>
  <c r="X96" i="80"/>
  <c r="X95" i="80"/>
  <c r="X94" i="80"/>
  <c r="X93" i="80"/>
  <c r="X90" i="80"/>
  <c r="X89" i="80"/>
  <c r="X88" i="80"/>
  <c r="X87" i="80"/>
  <c r="X86" i="80"/>
  <c r="X85" i="80"/>
  <c r="X82" i="80"/>
  <c r="X81" i="80"/>
  <c r="X80" i="80"/>
  <c r="X79" i="80"/>
  <c r="X78" i="80"/>
  <c r="X77" i="80"/>
  <c r="X74" i="80"/>
  <c r="X73" i="80"/>
  <c r="X72" i="80"/>
  <c r="X71" i="80"/>
  <c r="X70" i="80"/>
  <c r="X69" i="80"/>
  <c r="X66" i="80"/>
  <c r="X65" i="80"/>
  <c r="X64" i="80"/>
  <c r="X63" i="80"/>
  <c r="X62" i="80"/>
  <c r="X61" i="80"/>
  <c r="X59" i="80"/>
  <c r="X50" i="80"/>
  <c r="X49" i="80"/>
  <c r="X48" i="80"/>
  <c r="X47" i="80"/>
  <c r="X45" i="80"/>
  <c r="X42" i="80"/>
  <c r="X41" i="80"/>
  <c r="X40" i="80"/>
  <c r="X39" i="80"/>
  <c r="X37" i="80"/>
  <c r="X34" i="80"/>
  <c r="X33" i="80"/>
  <c r="X32" i="80"/>
  <c r="X31" i="80"/>
  <c r="X29" i="80"/>
  <c r="X26" i="80"/>
  <c r="X25" i="80"/>
  <c r="X24" i="80"/>
  <c r="X23" i="80"/>
  <c r="X21" i="80"/>
  <c r="X18" i="80"/>
  <c r="X17" i="80"/>
  <c r="X16" i="80"/>
  <c r="X15" i="80"/>
  <c r="X13" i="80"/>
  <c r="X10" i="80"/>
  <c r="X9" i="80"/>
  <c r="X8" i="80"/>
  <c r="X7" i="80"/>
  <c r="X5" i="80"/>
  <c r="X3" i="80"/>
  <c r="S248" i="80"/>
  <c r="S246" i="80"/>
  <c r="S245" i="80"/>
  <c r="S244" i="80"/>
  <c r="S242" i="80"/>
  <c r="S241" i="80"/>
  <c r="S240" i="80"/>
  <c r="S238" i="80"/>
  <c r="S237" i="80"/>
  <c r="S236" i="80"/>
  <c r="S234" i="80"/>
  <c r="S233" i="80"/>
  <c r="S232" i="80"/>
  <c r="S230" i="80"/>
  <c r="S229" i="80"/>
  <c r="S228" i="80"/>
  <c r="S226" i="80"/>
  <c r="S225" i="80"/>
  <c r="S224" i="80"/>
  <c r="S222" i="80"/>
  <c r="S221" i="80"/>
  <c r="S220" i="80"/>
  <c r="S218" i="80"/>
  <c r="S217" i="80"/>
  <c r="S216" i="80"/>
  <c r="S214" i="80"/>
  <c r="S213" i="80"/>
  <c r="S212" i="80"/>
  <c r="S210" i="80"/>
  <c r="S209" i="80"/>
  <c r="S208" i="80"/>
  <c r="S206" i="80"/>
  <c r="S205" i="80"/>
  <c r="S204" i="80"/>
  <c r="S202" i="80"/>
  <c r="S201" i="80"/>
  <c r="S200" i="80"/>
  <c r="S198" i="80"/>
  <c r="S197" i="80"/>
  <c r="S196" i="80"/>
  <c r="S194" i="80"/>
  <c r="S193" i="80"/>
  <c r="S192" i="80"/>
  <c r="S190" i="80"/>
  <c r="S189" i="80"/>
  <c r="S188" i="80"/>
  <c r="S187" i="80"/>
  <c r="S186" i="80"/>
  <c r="S185" i="80"/>
  <c r="S184" i="80"/>
  <c r="S183" i="80"/>
  <c r="S182" i="80"/>
  <c r="S181" i="80"/>
  <c r="S180" i="80"/>
  <c r="S179" i="80"/>
  <c r="S178" i="80"/>
  <c r="S177" i="80"/>
  <c r="S176" i="80"/>
  <c r="S175" i="80"/>
  <c r="S174" i="80"/>
  <c r="S173" i="80"/>
  <c r="S172" i="80"/>
  <c r="S171" i="80"/>
  <c r="S170" i="80"/>
  <c r="S169" i="80"/>
  <c r="S168" i="80"/>
  <c r="S167" i="80"/>
  <c r="S166" i="80"/>
  <c r="S165" i="80"/>
  <c r="S164" i="80"/>
  <c r="S163" i="80"/>
  <c r="S162" i="80"/>
  <c r="S161" i="80"/>
  <c r="S160" i="80"/>
  <c r="S159" i="80"/>
  <c r="S260" i="80"/>
  <c r="S259" i="80"/>
  <c r="S258" i="80"/>
  <c r="S257" i="80"/>
  <c r="S256" i="80"/>
  <c r="S255" i="80"/>
  <c r="S158" i="80"/>
  <c r="S157" i="80"/>
  <c r="S156" i="80"/>
  <c r="S155" i="80"/>
  <c r="S154" i="80"/>
  <c r="S153" i="80"/>
  <c r="S152" i="80"/>
  <c r="S151" i="80"/>
  <c r="S150" i="80"/>
  <c r="S149" i="80"/>
  <c r="S148" i="80"/>
  <c r="S147" i="80"/>
  <c r="S146" i="80"/>
  <c r="S145" i="80"/>
  <c r="S144" i="80"/>
  <c r="S143" i="80"/>
  <c r="S142" i="80"/>
  <c r="S141" i="80"/>
  <c r="S138" i="80"/>
  <c r="S137" i="80"/>
  <c r="S136" i="80"/>
  <c r="S135" i="80"/>
  <c r="S134" i="80"/>
  <c r="S133" i="80"/>
  <c r="S132" i="80"/>
  <c r="S131" i="80"/>
  <c r="S130" i="80"/>
  <c r="S129" i="80"/>
  <c r="S128" i="80"/>
  <c r="S127" i="80"/>
  <c r="S126" i="80"/>
  <c r="S125" i="80"/>
  <c r="S124" i="80"/>
  <c r="S123" i="80"/>
  <c r="S122" i="80"/>
  <c r="S121" i="80"/>
  <c r="S120" i="80"/>
  <c r="S119" i="80"/>
  <c r="S118" i="80"/>
  <c r="S117" i="80"/>
  <c r="S116" i="80"/>
  <c r="S115" i="80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59" i="80"/>
  <c r="S58" i="80"/>
  <c r="S57" i="80"/>
  <c r="S49" i="80"/>
  <c r="S48" i="80"/>
  <c r="S47" i="80"/>
  <c r="S45" i="80"/>
  <c r="S44" i="80"/>
  <c r="S43" i="80"/>
  <c r="S41" i="80"/>
  <c r="S40" i="80"/>
  <c r="S39" i="80"/>
  <c r="S37" i="80"/>
  <c r="S36" i="80"/>
  <c r="S35" i="80"/>
  <c r="S33" i="80"/>
  <c r="S32" i="80"/>
  <c r="S31" i="80"/>
  <c r="S29" i="80"/>
  <c r="S28" i="80"/>
  <c r="S27" i="80"/>
  <c r="S25" i="80"/>
  <c r="S24" i="80"/>
  <c r="S23" i="80"/>
  <c r="S21" i="80"/>
  <c r="S20" i="80"/>
  <c r="S19" i="80"/>
  <c r="S17" i="80"/>
  <c r="S16" i="80"/>
  <c r="S15" i="80"/>
  <c r="S13" i="80"/>
  <c r="S12" i="80"/>
  <c r="S11" i="80"/>
  <c r="S9" i="80"/>
  <c r="S8" i="80"/>
  <c r="S7" i="80"/>
  <c r="S5" i="80"/>
  <c r="S4" i="80"/>
  <c r="S3" i="80"/>
  <c r="I236" i="80"/>
  <c r="I235" i="80"/>
  <c r="I234" i="80"/>
  <c r="I233" i="80"/>
  <c r="I232" i="80"/>
  <c r="I231" i="80"/>
  <c r="I242" i="80"/>
  <c r="AH242" i="80" s="1"/>
  <c r="I241" i="80"/>
  <c r="I240" i="80"/>
  <c r="I239" i="80"/>
  <c r="I238" i="80"/>
  <c r="I237" i="80"/>
  <c r="I212" i="80"/>
  <c r="I211" i="80"/>
  <c r="AH211" i="80" s="1"/>
  <c r="I210" i="80"/>
  <c r="I209" i="80"/>
  <c r="I208" i="80"/>
  <c r="I207" i="80"/>
  <c r="I200" i="80"/>
  <c r="I199" i="80"/>
  <c r="I198" i="80"/>
  <c r="I197" i="80"/>
  <c r="I196" i="80"/>
  <c r="I195" i="80"/>
  <c r="I140" i="80"/>
  <c r="AH140" i="80" s="1"/>
  <c r="I139" i="80"/>
  <c r="I138" i="80"/>
  <c r="I137" i="80"/>
  <c r="I136" i="80"/>
  <c r="I135" i="80"/>
  <c r="I122" i="80"/>
  <c r="AH122" i="80" s="1"/>
  <c r="I121" i="80"/>
  <c r="AH121" i="80" s="1"/>
  <c r="I120" i="80"/>
  <c r="I119" i="80"/>
  <c r="I118" i="80"/>
  <c r="I117" i="80"/>
  <c r="I116" i="80"/>
  <c r="I115" i="80"/>
  <c r="AH115" i="80" s="1"/>
  <c r="I114" i="80"/>
  <c r="I113" i="80"/>
  <c r="I112" i="80"/>
  <c r="I111" i="80"/>
  <c r="I20" i="80"/>
  <c r="I19" i="80"/>
  <c r="AH19" i="80" s="1"/>
  <c r="I18" i="80"/>
  <c r="I17" i="80"/>
  <c r="I16" i="80"/>
  <c r="I15" i="80"/>
  <c r="I14" i="80"/>
  <c r="AH14" i="80" s="1"/>
  <c r="I13" i="80"/>
  <c r="AH13" i="80" s="1"/>
  <c r="I12" i="80"/>
  <c r="I11" i="80"/>
  <c r="I10" i="80"/>
  <c r="I9" i="80"/>
  <c r="B47" i="2"/>
  <c r="AH274" i="79" l="1"/>
  <c r="AF276" i="79"/>
  <c r="AE279" i="79"/>
  <c r="AF278" i="79"/>
  <c r="AH277" i="79"/>
  <c r="AF274" i="79"/>
  <c r="AH278" i="79"/>
  <c r="AH118" i="80"/>
  <c r="AH138" i="80"/>
  <c r="AH200" i="80"/>
  <c r="AH234" i="80"/>
  <c r="AH207" i="80"/>
  <c r="AH208" i="80"/>
  <c r="AH240" i="80"/>
  <c r="AH237" i="80"/>
  <c r="AH112" i="80"/>
  <c r="AH120" i="80"/>
  <c r="AH113" i="80"/>
  <c r="AH209" i="80"/>
  <c r="AH241" i="80"/>
  <c r="AH210" i="80"/>
  <c r="AH137" i="80"/>
  <c r="AH239" i="80"/>
  <c r="AH16" i="80"/>
  <c r="AH196" i="80"/>
  <c r="AH17" i="80"/>
  <c r="AH135" i="80"/>
  <c r="AH197" i="80"/>
  <c r="S276" i="80"/>
  <c r="AG34" i="2"/>
  <c r="AG42" i="2"/>
  <c r="AG10" i="2"/>
  <c r="AG18" i="2"/>
  <c r="AG26" i="2"/>
  <c r="AJ212" i="80"/>
  <c r="AF212" i="80"/>
  <c r="Z26" i="2"/>
  <c r="AA26" i="2" s="1"/>
  <c r="AK250" i="80"/>
  <c r="AM250" i="80"/>
  <c r="AJ11" i="80"/>
  <c r="AF11" i="80"/>
  <c r="AJ19" i="80"/>
  <c r="AF19" i="80"/>
  <c r="N117" i="80"/>
  <c r="AJ137" i="80"/>
  <c r="AF137" i="80"/>
  <c r="N199" i="80"/>
  <c r="AJ237" i="80"/>
  <c r="AF237" i="80"/>
  <c r="AJ233" i="80"/>
  <c r="AF233" i="80"/>
  <c r="AH233" i="80"/>
  <c r="AD9" i="2"/>
  <c r="AD15" i="2"/>
  <c r="AD19" i="2"/>
  <c r="AD23" i="2"/>
  <c r="AD27" i="2"/>
  <c r="AD31" i="2"/>
  <c r="AD35" i="2"/>
  <c r="AD39" i="2"/>
  <c r="AD43" i="2"/>
  <c r="AJ10" i="80"/>
  <c r="AF10" i="80"/>
  <c r="AJ18" i="80"/>
  <c r="AF18" i="80"/>
  <c r="AJ200" i="80"/>
  <c r="AF200" i="80"/>
  <c r="Z40" i="2"/>
  <c r="AA40" i="2" s="1"/>
  <c r="AC45" i="2"/>
  <c r="AE45" i="2"/>
  <c r="AA45" i="2"/>
  <c r="AK254" i="80"/>
  <c r="AM254" i="80"/>
  <c r="AJ136" i="80"/>
  <c r="AF136" i="80"/>
  <c r="AJ12" i="80"/>
  <c r="AF12" i="80"/>
  <c r="AJ138" i="80"/>
  <c r="AF138" i="80"/>
  <c r="AD6" i="2"/>
  <c r="AJ13" i="80"/>
  <c r="AF13" i="80"/>
  <c r="N111" i="80"/>
  <c r="AJ119" i="80"/>
  <c r="AF119" i="80"/>
  <c r="AJ139" i="80"/>
  <c r="AF139" i="80"/>
  <c r="AJ207" i="80"/>
  <c r="AF207" i="80"/>
  <c r="AJ239" i="80"/>
  <c r="AF239" i="80"/>
  <c r="L235" i="80"/>
  <c r="AH11" i="80"/>
  <c r="AG6" i="2"/>
  <c r="AD11" i="2"/>
  <c r="AD16" i="2"/>
  <c r="AD20" i="2"/>
  <c r="AD24" i="2"/>
  <c r="AD28" i="2"/>
  <c r="AD32" i="2"/>
  <c r="AD36" i="2"/>
  <c r="AD40" i="2"/>
  <c r="AD44" i="2"/>
  <c r="P55" i="2"/>
  <c r="AJ14" i="80"/>
  <c r="AF14" i="80"/>
  <c r="AJ112" i="80"/>
  <c r="AF112" i="80"/>
  <c r="AJ120" i="80"/>
  <c r="AF120" i="80"/>
  <c r="AJ140" i="80"/>
  <c r="AF140" i="80"/>
  <c r="AJ208" i="80"/>
  <c r="AF208" i="80"/>
  <c r="AJ240" i="80"/>
  <c r="AF240" i="80"/>
  <c r="AJ236" i="80"/>
  <c r="AF236" i="80"/>
  <c r="AH212" i="80"/>
  <c r="AH236" i="80"/>
  <c r="AH119" i="80"/>
  <c r="AD7" i="2"/>
  <c r="AG16" i="2"/>
  <c r="AG24" i="2"/>
  <c r="AG32" i="2"/>
  <c r="AG40" i="2"/>
  <c r="Z38" i="2"/>
  <c r="AC38" i="2" s="1"/>
  <c r="AK249" i="80"/>
  <c r="AM249" i="80"/>
  <c r="AK253" i="80"/>
  <c r="AM253" i="80"/>
  <c r="AJ198" i="80"/>
  <c r="AF198" i="80"/>
  <c r="AJ20" i="80"/>
  <c r="AF20" i="80"/>
  <c r="AJ118" i="80"/>
  <c r="AF118" i="80"/>
  <c r="AJ241" i="80"/>
  <c r="AF241" i="80"/>
  <c r="AG7" i="2"/>
  <c r="AK251" i="80"/>
  <c r="AM251" i="80"/>
  <c r="AJ232" i="80"/>
  <c r="AF232" i="80"/>
  <c r="AH232" i="80"/>
  <c r="AJ238" i="80"/>
  <c r="AF238" i="80"/>
  <c r="AJ113" i="80"/>
  <c r="AF113" i="80"/>
  <c r="AJ209" i="80"/>
  <c r="AF209" i="80"/>
  <c r="AH20" i="80"/>
  <c r="AJ16" i="80"/>
  <c r="AF16" i="80"/>
  <c r="N114" i="80"/>
  <c r="AJ122" i="80"/>
  <c r="AF122" i="80"/>
  <c r="AJ196" i="80"/>
  <c r="AF196" i="80"/>
  <c r="AJ210" i="80"/>
  <c r="AF210" i="80"/>
  <c r="AJ242" i="80"/>
  <c r="AF242" i="80"/>
  <c r="AH198" i="80"/>
  <c r="AH238" i="80"/>
  <c r="AH18" i="80"/>
  <c r="AG13" i="2"/>
  <c r="AG17" i="2"/>
  <c r="AG21" i="2"/>
  <c r="AG25" i="2"/>
  <c r="AG29" i="2"/>
  <c r="AG33" i="2"/>
  <c r="AG37" i="2"/>
  <c r="AG41" i="2"/>
  <c r="AG46" i="2"/>
  <c r="AK252" i="80"/>
  <c r="AM252" i="80"/>
  <c r="AJ116" i="80"/>
  <c r="AF116" i="80"/>
  <c r="AJ234" i="80"/>
  <c r="AF234" i="80"/>
  <c r="N15" i="80"/>
  <c r="AJ121" i="80"/>
  <c r="AF121" i="80"/>
  <c r="L195" i="80"/>
  <c r="N9" i="80"/>
  <c r="AJ17" i="80"/>
  <c r="AF17" i="80"/>
  <c r="AJ115" i="80"/>
  <c r="AF115" i="80"/>
  <c r="AJ135" i="80"/>
  <c r="AF135" i="80"/>
  <c r="AJ197" i="80"/>
  <c r="AF197" i="80"/>
  <c r="AJ211" i="80"/>
  <c r="AF211" i="80"/>
  <c r="AJ231" i="80"/>
  <c r="AF231" i="80"/>
  <c r="AH12" i="80"/>
  <c r="AH116" i="80"/>
  <c r="AH136" i="80"/>
  <c r="AH231" i="80"/>
  <c r="AH139" i="80"/>
  <c r="AG8" i="2"/>
  <c r="AD14" i="2"/>
  <c r="AD22" i="2"/>
  <c r="AD30" i="2"/>
  <c r="AD38" i="2"/>
  <c r="K279" i="79"/>
  <c r="N276" i="79"/>
  <c r="S276" i="79"/>
  <c r="Q275" i="79"/>
  <c r="W279" i="79"/>
  <c r="AG279" i="79"/>
  <c r="AH279" i="79" s="1"/>
  <c r="AH273" i="79"/>
  <c r="AH275" i="79"/>
  <c r="L278" i="79"/>
  <c r="N278" i="79"/>
  <c r="P279" i="79"/>
  <c r="AF277" i="79"/>
  <c r="M279" i="79"/>
  <c r="N279" i="79" s="1"/>
  <c r="N273" i="79"/>
  <c r="N275" i="79"/>
  <c r="R279" i="79"/>
  <c r="S273" i="79"/>
  <c r="Q276" i="79"/>
  <c r="S275" i="79"/>
  <c r="AB279" i="79"/>
  <c r="AH276" i="79"/>
  <c r="AF275" i="79"/>
  <c r="Q275" i="80"/>
  <c r="P279" i="80"/>
  <c r="S274" i="80"/>
  <c r="Q273" i="80"/>
  <c r="L273" i="79"/>
  <c r="J279" i="79"/>
  <c r="L279" i="79" s="1"/>
  <c r="T279" i="79"/>
  <c r="AD279" i="79"/>
  <c r="AF279" i="79" s="1"/>
  <c r="AF273" i="79"/>
  <c r="K51" i="2"/>
  <c r="K55" i="2"/>
  <c r="P52" i="2"/>
  <c r="S273" i="80"/>
  <c r="Q277" i="80"/>
  <c r="AG5" i="2"/>
  <c r="AD13" i="2"/>
  <c r="AD17" i="2"/>
  <c r="AD21" i="2"/>
  <c r="AD25" i="2"/>
  <c r="AD29" i="2"/>
  <c r="AD33" i="2"/>
  <c r="AD37" i="2"/>
  <c r="AD41" i="2"/>
  <c r="AD46" i="2"/>
  <c r="U53" i="2"/>
  <c r="J279" i="80"/>
  <c r="Q274" i="80"/>
  <c r="Q278" i="80"/>
  <c r="AB279" i="80"/>
  <c r="O279" i="79"/>
  <c r="Q273" i="79"/>
  <c r="Y279" i="79"/>
  <c r="AD8" i="2"/>
  <c r="AG9" i="2"/>
  <c r="AG15" i="2"/>
  <c r="AG19" i="2"/>
  <c r="AG23" i="2"/>
  <c r="AG27" i="2"/>
  <c r="AG31" i="2"/>
  <c r="AG35" i="2"/>
  <c r="AG39" i="2"/>
  <c r="AG43" i="2"/>
  <c r="K52" i="2"/>
  <c r="P53" i="2"/>
  <c r="P54" i="2"/>
  <c r="U51" i="2"/>
  <c r="U55" i="2"/>
  <c r="K53" i="2"/>
  <c r="K54" i="2"/>
  <c r="P51" i="2"/>
  <c r="AA273" i="79"/>
  <c r="Z279" i="79"/>
  <c r="AC273" i="79"/>
  <c r="AA275" i="79"/>
  <c r="AC275" i="79"/>
  <c r="AA278" i="79"/>
  <c r="AC278" i="79"/>
  <c r="AC276" i="79"/>
  <c r="AA276" i="79"/>
  <c r="AA274" i="79"/>
  <c r="AC274" i="79"/>
  <c r="AC277" i="79"/>
  <c r="AA277" i="79"/>
  <c r="Z279" i="80"/>
  <c r="AC273" i="80"/>
  <c r="AC276" i="80"/>
  <c r="AA276" i="80"/>
  <c r="AA277" i="80"/>
  <c r="AC277" i="80"/>
  <c r="U52" i="2"/>
  <c r="AC274" i="80"/>
  <c r="AC278" i="80"/>
  <c r="U54" i="2"/>
  <c r="AA275" i="80"/>
  <c r="AC275" i="80"/>
  <c r="X276" i="79"/>
  <c r="V276" i="79"/>
  <c r="X274" i="79"/>
  <c r="V274" i="79"/>
  <c r="X277" i="79"/>
  <c r="V277" i="79"/>
  <c r="X273" i="79"/>
  <c r="V273" i="79"/>
  <c r="U279" i="79"/>
  <c r="X275" i="79"/>
  <c r="V275" i="79"/>
  <c r="V278" i="79"/>
  <c r="X278" i="79"/>
  <c r="X273" i="80"/>
  <c r="V273" i="80"/>
  <c r="U279" i="80"/>
  <c r="V278" i="80"/>
  <c r="X278" i="80"/>
  <c r="V274" i="80"/>
  <c r="X274" i="80"/>
  <c r="V275" i="80"/>
  <c r="X276" i="80"/>
  <c r="V277" i="80"/>
  <c r="X277" i="80"/>
  <c r="B4" i="95" a="1"/>
  <c r="B4" i="95" s="1"/>
  <c r="C16" i="95" a="1"/>
  <c r="C16" i="95" s="1"/>
  <c r="C15" i="95" a="1"/>
  <c r="C15" i="95" s="1"/>
  <c r="C14" i="95" a="1"/>
  <c r="C14" i="95" s="1"/>
  <c r="C13" i="95" a="1"/>
  <c r="C13" i="95" s="1"/>
  <c r="C7" i="95" a="1"/>
  <c r="C7" i="95" s="1"/>
  <c r="C6" i="95" a="1"/>
  <c r="C6" i="95" s="1"/>
  <c r="C5" i="95" a="1"/>
  <c r="C5" i="95" s="1"/>
  <c r="M16" i="95" a="1"/>
  <c r="M16" i="95" s="1"/>
  <c r="M15" i="95" a="1"/>
  <c r="M15" i="95" s="1"/>
  <c r="M14" i="95" a="1"/>
  <c r="M14" i="95" s="1"/>
  <c r="M13" i="95" a="1"/>
  <c r="M13" i="95" s="1"/>
  <c r="M7" i="95" a="1"/>
  <c r="M7" i="95" s="1"/>
  <c r="M6" i="95" a="1"/>
  <c r="M6" i="95" s="1"/>
  <c r="M5" i="95" a="1"/>
  <c r="M5" i="95" s="1"/>
  <c r="M4" i="95" a="1"/>
  <c r="M4" i="95" s="1"/>
  <c r="K5" i="95" a="1"/>
  <c r="K5" i="95" s="1"/>
  <c r="K4" i="95" a="1"/>
  <c r="K4" i="95" s="1"/>
  <c r="E6" i="95" a="1"/>
  <c r="E6" i="95" s="1"/>
  <c r="C4" i="95" a="1"/>
  <c r="C4" i="95" s="1"/>
  <c r="K16" i="95" a="1"/>
  <c r="K16" i="95" s="1"/>
  <c r="K15" i="95" a="1"/>
  <c r="K15" i="95" s="1"/>
  <c r="K14" i="95" a="1"/>
  <c r="K14" i="95" s="1"/>
  <c r="N14" i="95" s="1"/>
  <c r="K13" i="95" a="1"/>
  <c r="K13" i="95" s="1"/>
  <c r="K7" i="95" a="1"/>
  <c r="K7" i="95" s="1"/>
  <c r="K6" i="95" a="1"/>
  <c r="K6" i="95" s="1"/>
  <c r="E4" i="95" a="1"/>
  <c r="E4" i="95" s="1"/>
  <c r="E16" i="95" a="1"/>
  <c r="E16" i="95" s="1"/>
  <c r="E15" i="95" a="1"/>
  <c r="E15" i="95" s="1"/>
  <c r="E14" i="95" a="1"/>
  <c r="E14" i="95" s="1"/>
  <c r="E13" i="95" a="1"/>
  <c r="E13" i="95" s="1"/>
  <c r="E7" i="95" a="1"/>
  <c r="E7" i="95" s="1"/>
  <c r="E5" i="95" a="1"/>
  <c r="E5" i="95" s="1"/>
  <c r="J4" i="95" a="1"/>
  <c r="J4" i="95" s="1"/>
  <c r="B5" i="95" a="1"/>
  <c r="B5" i="95" s="1"/>
  <c r="J5" i="95" a="1"/>
  <c r="J5" i="95" s="1"/>
  <c r="J6" i="95" a="1"/>
  <c r="J6" i="95" s="1"/>
  <c r="J15" i="95" a="1"/>
  <c r="J15" i="95" s="1"/>
  <c r="B16" i="95" a="1"/>
  <c r="B16" i="95" s="1"/>
  <c r="J16" i="95" a="1"/>
  <c r="J16" i="95" s="1"/>
  <c r="B15" i="95" a="1"/>
  <c r="B15" i="95" s="1"/>
  <c r="B7" i="95" a="1"/>
  <c r="B7" i="95" s="1"/>
  <c r="D7" i="95" s="1"/>
  <c r="B6" i="95" a="1"/>
  <c r="B6" i="95" s="1"/>
  <c r="J13" i="95" a="1"/>
  <c r="J13" i="95" s="1"/>
  <c r="B14" i="95" a="1"/>
  <c r="B14" i="95" s="1"/>
  <c r="J14" i="95" a="1"/>
  <c r="J14" i="95" s="1"/>
  <c r="B13" i="95" a="1"/>
  <c r="B13" i="95" s="1"/>
  <c r="J7" i="95" a="1"/>
  <c r="J7" i="95" s="1"/>
  <c r="AH265" i="79"/>
  <c r="AA268" i="79"/>
  <c r="V269" i="79"/>
  <c r="AF265" i="79"/>
  <c r="AA265" i="79"/>
  <c r="AF267" i="79"/>
  <c r="V13" i="2"/>
  <c r="V16" i="2"/>
  <c r="V32" i="2"/>
  <c r="V36" i="2"/>
  <c r="X37" i="2"/>
  <c r="V40" i="2"/>
  <c r="V44" i="2"/>
  <c r="V261" i="79"/>
  <c r="Q29" i="2"/>
  <c r="Q46" i="2"/>
  <c r="Q55" i="2" s="1"/>
  <c r="V7" i="2"/>
  <c r="V11" i="2"/>
  <c r="AM148" i="79"/>
  <c r="AM209" i="79"/>
  <c r="AC266" i="79"/>
  <c r="AA269" i="79"/>
  <c r="AH268" i="79"/>
  <c r="AM5" i="79"/>
  <c r="AM260" i="79"/>
  <c r="AM173" i="79"/>
  <c r="S268" i="79"/>
  <c r="X266" i="79"/>
  <c r="AH267" i="79"/>
  <c r="AF268" i="79"/>
  <c r="AM181" i="79"/>
  <c r="AM201" i="79"/>
  <c r="AM229" i="79"/>
  <c r="AJ265" i="79"/>
  <c r="AJ274" i="79" s="1"/>
  <c r="AJ269" i="79"/>
  <c r="AJ277" i="79" s="1"/>
  <c r="AM29" i="79"/>
  <c r="AJ267" i="79"/>
  <c r="AJ278" i="79" s="1"/>
  <c r="AM177" i="79"/>
  <c r="AM182" i="79"/>
  <c r="AM202" i="79"/>
  <c r="AM205" i="79"/>
  <c r="AM225" i="79"/>
  <c r="AM230" i="79"/>
  <c r="AM246" i="79"/>
  <c r="AM30" i="79"/>
  <c r="AM68" i="79"/>
  <c r="AM84" i="79"/>
  <c r="AM43" i="79"/>
  <c r="AM135" i="79"/>
  <c r="AM155" i="79"/>
  <c r="AM63" i="79"/>
  <c r="AM132" i="79"/>
  <c r="AM22" i="79"/>
  <c r="AM50" i="79"/>
  <c r="AM175" i="79"/>
  <c r="AM92" i="79"/>
  <c r="AM24" i="79"/>
  <c r="AM40" i="79"/>
  <c r="Q265" i="79"/>
  <c r="S266" i="79"/>
  <c r="Q269" i="79"/>
  <c r="U270" i="79"/>
  <c r="X265" i="79"/>
  <c r="V267" i="79"/>
  <c r="AC265" i="79"/>
  <c r="AA267" i="79"/>
  <c r="X269" i="79"/>
  <c r="AM25" i="79"/>
  <c r="AM41" i="79"/>
  <c r="AM93" i="79"/>
  <c r="AM98" i="79"/>
  <c r="AM101" i="79"/>
  <c r="AM106" i="79"/>
  <c r="AM125" i="79"/>
  <c r="AM161" i="79"/>
  <c r="AM169" i="79"/>
  <c r="AM197" i="79"/>
  <c r="AM214" i="79"/>
  <c r="AM217" i="79"/>
  <c r="AM234" i="79"/>
  <c r="AM237" i="79"/>
  <c r="S269" i="79"/>
  <c r="V265" i="79"/>
  <c r="AA266" i="79"/>
  <c r="AC267" i="79"/>
  <c r="AH266" i="79"/>
  <c r="AF269" i="79"/>
  <c r="AM67" i="79"/>
  <c r="D261" i="79"/>
  <c r="P270" i="79"/>
  <c r="AJ268" i="79"/>
  <c r="AJ275" i="79" s="1"/>
  <c r="AJ266" i="79"/>
  <c r="AJ276" i="79" s="1"/>
  <c r="AM83" i="79"/>
  <c r="AM58" i="79"/>
  <c r="X268" i="79"/>
  <c r="AB270" i="79"/>
  <c r="AM245" i="79"/>
  <c r="AM179" i="79"/>
  <c r="AM17" i="79"/>
  <c r="AM33" i="79"/>
  <c r="AM49" i="79"/>
  <c r="AM65" i="79"/>
  <c r="AM70" i="79"/>
  <c r="AM73" i="79"/>
  <c r="AM78" i="79"/>
  <c r="AM81" i="79"/>
  <c r="AM86" i="79"/>
  <c r="AM89" i="79"/>
  <c r="AM94" i="79"/>
  <c r="AM97" i="79"/>
  <c r="AM102" i="79"/>
  <c r="AM113" i="79"/>
  <c r="AM121" i="79"/>
  <c r="AM129" i="79"/>
  <c r="AM137" i="79"/>
  <c r="AM152" i="79"/>
  <c r="AM157" i="79"/>
  <c r="AM255" i="79"/>
  <c r="AM162" i="79"/>
  <c r="AM170" i="79"/>
  <c r="AM185" i="79"/>
  <c r="AM193" i="79"/>
  <c r="AM198" i="79"/>
  <c r="AM213" i="79"/>
  <c r="AM233" i="79"/>
  <c r="AM241" i="79"/>
  <c r="Q261" i="79"/>
  <c r="AA261" i="79"/>
  <c r="AM96" i="79"/>
  <c r="AM57" i="79"/>
  <c r="AM72" i="79"/>
  <c r="AM111" i="79"/>
  <c r="AM203" i="79"/>
  <c r="S261" i="79"/>
  <c r="AM167" i="79"/>
  <c r="AM187" i="79"/>
  <c r="AM19" i="79"/>
  <c r="AC261" i="79"/>
  <c r="AM219" i="79"/>
  <c r="AM36" i="79"/>
  <c r="Q268" i="79"/>
  <c r="T270" i="79"/>
  <c r="V266" i="79"/>
  <c r="X267" i="79"/>
  <c r="AC268" i="79"/>
  <c r="AC269" i="79"/>
  <c r="AF266" i="79"/>
  <c r="AM38" i="79"/>
  <c r="AM64" i="79"/>
  <c r="AM257" i="79"/>
  <c r="O270" i="79"/>
  <c r="S267" i="79"/>
  <c r="AM26" i="79"/>
  <c r="AM95" i="79"/>
  <c r="AM143" i="79"/>
  <c r="AM207" i="79"/>
  <c r="AM8" i="79"/>
  <c r="AM60" i="79"/>
  <c r="AM131" i="79"/>
  <c r="AM127" i="79"/>
  <c r="AM20" i="79"/>
  <c r="AM123" i="79"/>
  <c r="AM12" i="79"/>
  <c r="AM16" i="79"/>
  <c r="R270" i="79"/>
  <c r="S265" i="79"/>
  <c r="Q267" i="79"/>
  <c r="V268" i="79"/>
  <c r="Y270" i="79"/>
  <c r="AD270" i="79"/>
  <c r="AE270" i="79"/>
  <c r="AH269" i="79"/>
  <c r="X14" i="2"/>
  <c r="Q28" i="2"/>
  <c r="N237" i="80"/>
  <c r="S30" i="2"/>
  <c r="Q265" i="80"/>
  <c r="Q267" i="80"/>
  <c r="Q15" i="2"/>
  <c r="Q27" i="2"/>
  <c r="V46" i="2"/>
  <c r="V55" i="2" s="1"/>
  <c r="N26" i="2"/>
  <c r="N30" i="2"/>
  <c r="L15" i="2"/>
  <c r="N16" i="2"/>
  <c r="L19" i="2"/>
  <c r="L20" i="2"/>
  <c r="L24" i="2"/>
  <c r="L27" i="2"/>
  <c r="L35" i="2"/>
  <c r="L36" i="2"/>
  <c r="L40" i="2"/>
  <c r="L43" i="2"/>
  <c r="S15" i="2"/>
  <c r="Q17" i="2"/>
  <c r="Q21" i="2"/>
  <c r="Q32" i="2"/>
  <c r="S34" i="2"/>
  <c r="Q36" i="2"/>
  <c r="S38" i="2"/>
  <c r="Q40" i="2"/>
  <c r="Q44" i="2"/>
  <c r="X16" i="2"/>
  <c r="V18" i="2"/>
  <c r="V22" i="2"/>
  <c r="V30" i="2"/>
  <c r="X36" i="2"/>
  <c r="X46" i="2"/>
  <c r="N14" i="2"/>
  <c r="L25" i="2"/>
  <c r="L9" i="2"/>
  <c r="L14" i="2"/>
  <c r="L26" i="2"/>
  <c r="L34" i="2"/>
  <c r="L42" i="2"/>
  <c r="Q4" i="2"/>
  <c r="S5" i="2"/>
  <c r="S10" i="2"/>
  <c r="Q16" i="2"/>
  <c r="S17" i="2"/>
  <c r="Q20" i="2"/>
  <c r="S21" i="2"/>
  <c r="S25" i="2"/>
  <c r="S27" i="2"/>
  <c r="S28" i="2"/>
  <c r="Q30" i="2"/>
  <c r="V5" i="2"/>
  <c r="V10" i="2"/>
  <c r="V17" i="2"/>
  <c r="V21" i="2"/>
  <c r="V25" i="2"/>
  <c r="V33" i="2"/>
  <c r="V37" i="2"/>
  <c r="V41" i="2"/>
  <c r="N115" i="80"/>
  <c r="N8" i="2"/>
  <c r="N13" i="2"/>
  <c r="N32" i="2"/>
  <c r="S14" i="2"/>
  <c r="X15" i="2"/>
  <c r="AC268" i="80"/>
  <c r="X266" i="80"/>
  <c r="N27" i="2"/>
  <c r="Q13" i="2"/>
  <c r="S46" i="2"/>
  <c r="X18" i="2"/>
  <c r="N19" i="80"/>
  <c r="N137" i="80"/>
  <c r="L8" i="2"/>
  <c r="L13" i="2"/>
  <c r="L28" i="2"/>
  <c r="X34" i="2"/>
  <c r="L32" i="2"/>
  <c r="N42" i="2"/>
  <c r="L44" i="2"/>
  <c r="Q7" i="2"/>
  <c r="Q9" i="2"/>
  <c r="Q11" i="2"/>
  <c r="Q14" i="2"/>
  <c r="Q37" i="2"/>
  <c r="Q41" i="2"/>
  <c r="V4" i="2"/>
  <c r="X5" i="2"/>
  <c r="V8" i="2"/>
  <c r="X10" i="2"/>
  <c r="V14" i="2"/>
  <c r="V15" i="2"/>
  <c r="V19" i="2"/>
  <c r="V23" i="2"/>
  <c r="V28" i="2"/>
  <c r="V31" i="2"/>
  <c r="N10" i="80"/>
  <c r="N14" i="80"/>
  <c r="N138" i="80"/>
  <c r="P270" i="80"/>
  <c r="V267" i="80"/>
  <c r="L11" i="2"/>
  <c r="L16" i="2"/>
  <c r="N28" i="2"/>
  <c r="L30" i="2"/>
  <c r="L31" i="2"/>
  <c r="N38" i="2"/>
  <c r="N43" i="2"/>
  <c r="L46" i="2"/>
  <c r="L55" i="2" s="1"/>
  <c r="Q8" i="2"/>
  <c r="S16" i="2"/>
  <c r="Q18" i="2"/>
  <c r="Q23" i="2"/>
  <c r="Q26" i="2"/>
  <c r="S36" i="2"/>
  <c r="Q38" i="2"/>
  <c r="Q39" i="2"/>
  <c r="X4" i="2"/>
  <c r="V20" i="2"/>
  <c r="X21" i="2"/>
  <c r="X25" i="2"/>
  <c r="X29" i="2"/>
  <c r="X30" i="2"/>
  <c r="X31" i="2"/>
  <c r="X32" i="2"/>
  <c r="V34" i="2"/>
  <c r="V35" i="2"/>
  <c r="V39" i="2"/>
  <c r="AC265" i="80"/>
  <c r="S268" i="80"/>
  <c r="L5" i="2"/>
  <c r="N6" i="2"/>
  <c r="N11" i="2"/>
  <c r="N20" i="2"/>
  <c r="N25" i="2"/>
  <c r="S26" i="2"/>
  <c r="X20" i="2"/>
  <c r="V27" i="2"/>
  <c r="X35" i="2"/>
  <c r="X43" i="2"/>
  <c r="S265" i="80"/>
  <c r="AA268" i="80"/>
  <c r="L4" i="2"/>
  <c r="L10" i="2"/>
  <c r="N9" i="2"/>
  <c r="N24" i="2"/>
  <c r="N29" i="2"/>
  <c r="N40" i="2"/>
  <c r="S6" i="2"/>
  <c r="S9" i="2"/>
  <c r="S11" i="2"/>
  <c r="S13" i="2"/>
  <c r="Q24" i="2"/>
  <c r="S37" i="2"/>
  <c r="X19" i="2"/>
  <c r="AC26" i="2"/>
  <c r="L140" i="80"/>
  <c r="L240" i="80"/>
  <c r="N20" i="80"/>
  <c r="N120" i="80"/>
  <c r="N12" i="80"/>
  <c r="N112" i="80"/>
  <c r="L112" i="80"/>
  <c r="L116" i="80"/>
  <c r="L198" i="80"/>
  <c r="L212" i="80"/>
  <c r="L236" i="80"/>
  <c r="N16" i="80"/>
  <c r="L208" i="80"/>
  <c r="L232" i="80"/>
  <c r="L11" i="80"/>
  <c r="N119" i="80"/>
  <c r="F26" i="2"/>
  <c r="N135" i="80"/>
  <c r="L139" i="80"/>
  <c r="N139" i="80"/>
  <c r="N207" i="80"/>
  <c r="N211" i="80"/>
  <c r="L211" i="80"/>
  <c r="N239" i="80"/>
  <c r="L239" i="80"/>
  <c r="N231" i="80"/>
  <c r="L231" i="80"/>
  <c r="N235" i="80"/>
  <c r="L207" i="80"/>
  <c r="Z270" i="80"/>
  <c r="AC269" i="80"/>
  <c r="Q269" i="80"/>
  <c r="X267" i="80"/>
  <c r="N18" i="2"/>
  <c r="N23" i="2"/>
  <c r="S43" i="2"/>
  <c r="X6" i="2"/>
  <c r="X9" i="2"/>
  <c r="X38" i="2"/>
  <c r="X42" i="2"/>
  <c r="V269" i="80"/>
  <c r="X269" i="80"/>
  <c r="S266" i="80"/>
  <c r="N4" i="2"/>
  <c r="N10" i="2"/>
  <c r="L21" i="2"/>
  <c r="N22" i="2"/>
  <c r="N36" i="2"/>
  <c r="N41" i="2"/>
  <c r="S18" i="2"/>
  <c r="S22" i="2"/>
  <c r="S42" i="2"/>
  <c r="AC266" i="80"/>
  <c r="L121" i="80"/>
  <c r="L237" i="80"/>
  <c r="N17" i="80"/>
  <c r="F6" i="2"/>
  <c r="L196" i="80"/>
  <c r="L200" i="80"/>
  <c r="L210" i="80"/>
  <c r="L242" i="80"/>
  <c r="L199" i="80"/>
  <c r="N13" i="80"/>
  <c r="N195" i="80"/>
  <c r="U270" i="80"/>
  <c r="Q268" i="80"/>
  <c r="V265" i="80"/>
  <c r="V268" i="80"/>
  <c r="AA269" i="80"/>
  <c r="AC267" i="80"/>
  <c r="X265" i="80"/>
  <c r="S261" i="80"/>
  <c r="N7" i="2"/>
  <c r="L18" i="2"/>
  <c r="N34" i="2"/>
  <c r="L37" i="2"/>
  <c r="N39" i="2"/>
  <c r="Q5" i="2"/>
  <c r="Q19" i="2"/>
  <c r="Q33" i="2"/>
  <c r="S35" i="2"/>
  <c r="V6" i="2"/>
  <c r="X22" i="2"/>
  <c r="V24" i="2"/>
  <c r="X26" i="2"/>
  <c r="V38" i="2"/>
  <c r="N5" i="2"/>
  <c r="L17" i="2"/>
  <c r="N19" i="2"/>
  <c r="N21" i="2"/>
  <c r="L33" i="2"/>
  <c r="N35" i="2"/>
  <c r="N37" i="2"/>
  <c r="N44" i="2"/>
  <c r="S7" i="2"/>
  <c r="S8" i="2"/>
  <c r="S23" i="2"/>
  <c r="S24" i="2"/>
  <c r="Q31" i="2"/>
  <c r="S33" i="2"/>
  <c r="S41" i="2"/>
  <c r="X11" i="2"/>
  <c r="X13" i="2"/>
  <c r="X27" i="2"/>
  <c r="X28" i="2"/>
  <c r="X41" i="2"/>
  <c r="L6" i="2"/>
  <c r="L7" i="2"/>
  <c r="N15" i="2"/>
  <c r="N17" i="2"/>
  <c r="L22" i="2"/>
  <c r="L23" i="2"/>
  <c r="L29" i="2"/>
  <c r="N31" i="2"/>
  <c r="N33" i="2"/>
  <c r="L38" i="2"/>
  <c r="L39" i="2"/>
  <c r="L41" i="2"/>
  <c r="N46" i="2"/>
  <c r="S4" i="2"/>
  <c r="Q6" i="2"/>
  <c r="Q10" i="2"/>
  <c r="S19" i="2"/>
  <c r="S20" i="2"/>
  <c r="Q22" i="2"/>
  <c r="Q25" i="2"/>
  <c r="S29" i="2"/>
  <c r="S31" i="2"/>
  <c r="S32" i="2"/>
  <c r="Q34" i="2"/>
  <c r="Q35" i="2"/>
  <c r="S39" i="2"/>
  <c r="S40" i="2"/>
  <c r="Q42" i="2"/>
  <c r="Q43" i="2"/>
  <c r="S44" i="2"/>
  <c r="X7" i="2"/>
  <c r="X8" i="2"/>
  <c r="V9" i="2"/>
  <c r="X17" i="2"/>
  <c r="X23" i="2"/>
  <c r="X24" i="2"/>
  <c r="V26" i="2"/>
  <c r="V29" i="2"/>
  <c r="X33" i="2"/>
  <c r="X39" i="2"/>
  <c r="X40" i="2"/>
  <c r="V42" i="2"/>
  <c r="V43" i="2"/>
  <c r="X44" i="2"/>
  <c r="AG270" i="79"/>
  <c r="W270" i="79"/>
  <c r="AH264" i="79"/>
  <c r="AF264" i="79"/>
  <c r="Z270" i="79"/>
  <c r="AC264" i="79"/>
  <c r="AA264" i="79"/>
  <c r="X264" i="79"/>
  <c r="V264" i="79"/>
  <c r="S264" i="79"/>
  <c r="Q266" i="79"/>
  <c r="Q264" i="79"/>
  <c r="AM150" i="79"/>
  <c r="AG261" i="79"/>
  <c r="AH261" i="79" s="1"/>
  <c r="AH24" i="79"/>
  <c r="AH36" i="79"/>
  <c r="AH40" i="79"/>
  <c r="AH216" i="79"/>
  <c r="AH240" i="79"/>
  <c r="AM46" i="79"/>
  <c r="AM75" i="79"/>
  <c r="AC80" i="79"/>
  <c r="AC123" i="79"/>
  <c r="W261" i="79"/>
  <c r="X261" i="79" s="1"/>
  <c r="X147" i="79"/>
  <c r="X151" i="79"/>
  <c r="AM103" i="79"/>
  <c r="X50" i="79"/>
  <c r="X44" i="79"/>
  <c r="X107" i="79"/>
  <c r="X127" i="79"/>
  <c r="S15" i="79"/>
  <c r="S60" i="79"/>
  <c r="S131" i="79"/>
  <c r="AM61" i="79"/>
  <c r="AM87" i="79"/>
  <c r="AM115" i="79"/>
  <c r="S63" i="79"/>
  <c r="S11" i="79"/>
  <c r="S62" i="79"/>
  <c r="S116" i="79"/>
  <c r="S132" i="79"/>
  <c r="S144" i="79"/>
  <c r="AM91" i="79"/>
  <c r="N14" i="79"/>
  <c r="N26" i="79"/>
  <c r="AM34" i="79"/>
  <c r="N38" i="79"/>
  <c r="AM42" i="79"/>
  <c r="AM191" i="79"/>
  <c r="AM140" i="79"/>
  <c r="N72" i="79"/>
  <c r="N120" i="79"/>
  <c r="N156" i="79"/>
  <c r="N168" i="79"/>
  <c r="N199" i="79"/>
  <c r="N203" i="79"/>
  <c r="N207" i="79"/>
  <c r="N211" i="79"/>
  <c r="X140" i="79"/>
  <c r="AM139" i="79"/>
  <c r="X6" i="79"/>
  <c r="X22" i="79"/>
  <c r="X46" i="79"/>
  <c r="X7" i="79"/>
  <c r="AM200" i="79"/>
  <c r="AM204" i="79"/>
  <c r="AM232" i="79"/>
  <c r="AM258" i="79"/>
  <c r="AM236" i="79"/>
  <c r="S6" i="79"/>
  <c r="AM10" i="79"/>
  <c r="S10" i="79"/>
  <c r="AM14" i="79"/>
  <c r="S14" i="79"/>
  <c r="S18" i="79"/>
  <c r="AM18" i="79"/>
  <c r="S257" i="79"/>
  <c r="S159" i="79"/>
  <c r="S163" i="79"/>
  <c r="S167" i="79"/>
  <c r="S195" i="79"/>
  <c r="S231" i="79"/>
  <c r="S235" i="79"/>
  <c r="S239" i="79"/>
  <c r="S243" i="79"/>
  <c r="AM130" i="79"/>
  <c r="AM220" i="79"/>
  <c r="AM15" i="79"/>
  <c r="N11" i="79"/>
  <c r="N47" i="79"/>
  <c r="N63" i="79"/>
  <c r="N67" i="79"/>
  <c r="N71" i="79"/>
  <c r="N75" i="79"/>
  <c r="N79" i="79"/>
  <c r="N83" i="79"/>
  <c r="N87" i="79"/>
  <c r="N91" i="79"/>
  <c r="N95" i="79"/>
  <c r="N99" i="79"/>
  <c r="N103" i="79"/>
  <c r="N107" i="79"/>
  <c r="N111" i="79"/>
  <c r="N115" i="79"/>
  <c r="N119" i="79"/>
  <c r="N123" i="79"/>
  <c r="N131" i="79"/>
  <c r="N135" i="79"/>
  <c r="N139" i="79"/>
  <c r="AM27" i="79"/>
  <c r="AM146" i="79"/>
  <c r="M261" i="79"/>
  <c r="N23" i="79"/>
  <c r="N43" i="79"/>
  <c r="AM39" i="79"/>
  <c r="N19" i="79"/>
  <c r="N61" i="79"/>
  <c r="AM35" i="79"/>
  <c r="AM188" i="79"/>
  <c r="AM247" i="79"/>
  <c r="N4" i="79"/>
  <c r="N8" i="79"/>
  <c r="AM138" i="79"/>
  <c r="AM176" i="79"/>
  <c r="S139" i="80"/>
  <c r="R267" i="80"/>
  <c r="R269" i="80"/>
  <c r="S10" i="80"/>
  <c r="S22" i="80"/>
  <c r="S46" i="80"/>
  <c r="S195" i="80"/>
  <c r="S231" i="80"/>
  <c r="S239" i="80"/>
  <c r="W261" i="80"/>
  <c r="X261" i="80" s="1"/>
  <c r="W268" i="80"/>
  <c r="X6" i="80"/>
  <c r="X11" i="80"/>
  <c r="X27" i="80"/>
  <c r="X46" i="80"/>
  <c r="X83" i="80"/>
  <c r="X99" i="80"/>
  <c r="X123" i="80"/>
  <c r="AC139" i="80"/>
  <c r="AB261" i="80"/>
  <c r="AC261" i="80" s="1"/>
  <c r="AC10" i="80"/>
  <c r="AC57" i="80"/>
  <c r="AC83" i="80"/>
  <c r="AC95" i="80"/>
  <c r="AC107" i="80"/>
  <c r="AC131" i="80"/>
  <c r="AC6" i="80"/>
  <c r="AC39" i="80"/>
  <c r="AC143" i="80"/>
  <c r="AG268" i="80"/>
  <c r="AH10" i="80"/>
  <c r="AB270" i="80"/>
  <c r="M261" i="80"/>
  <c r="M267" i="80"/>
  <c r="M278" i="80" s="1"/>
  <c r="N136" i="80"/>
  <c r="N140" i="80"/>
  <c r="AD261" i="79"/>
  <c r="AF261" i="79" s="1"/>
  <c r="L15" i="79"/>
  <c r="L115" i="79"/>
  <c r="AK135" i="79"/>
  <c r="L135" i="79"/>
  <c r="AM44" i="79"/>
  <c r="AM126" i="79"/>
  <c r="L11" i="79"/>
  <c r="L19" i="79"/>
  <c r="L111" i="79"/>
  <c r="L139" i="79"/>
  <c r="AM154" i="79"/>
  <c r="AM28" i="79"/>
  <c r="L122" i="79"/>
  <c r="AM212" i="79"/>
  <c r="L138" i="79"/>
  <c r="AM32" i="79"/>
  <c r="AM77" i="79"/>
  <c r="AM259" i="79"/>
  <c r="AM13" i="79"/>
  <c r="AM48" i="79"/>
  <c r="AM74" i="79"/>
  <c r="AM76" i="79"/>
  <c r="AM90" i="79"/>
  <c r="AM110" i="79"/>
  <c r="AM142" i="79"/>
  <c r="AM168" i="79"/>
  <c r="AM189" i="79"/>
  <c r="AM216" i="79"/>
  <c r="AM221" i="79"/>
  <c r="L14" i="79"/>
  <c r="L18" i="79"/>
  <c r="L21" i="79"/>
  <c r="L23" i="79"/>
  <c r="L25" i="79"/>
  <c r="L27" i="79"/>
  <c r="L29" i="79"/>
  <c r="L31" i="79"/>
  <c r="L33" i="79"/>
  <c r="L35" i="79"/>
  <c r="L37" i="79"/>
  <c r="L39" i="79"/>
  <c r="L41" i="79"/>
  <c r="L43" i="79"/>
  <c r="L47" i="79"/>
  <c r="L57" i="79"/>
  <c r="L59" i="79"/>
  <c r="L70" i="79"/>
  <c r="L72" i="79"/>
  <c r="L82" i="79"/>
  <c r="L86" i="79"/>
  <c r="L94" i="79"/>
  <c r="L98" i="79"/>
  <c r="L102" i="79"/>
  <c r="L104" i="79"/>
  <c r="L108" i="79"/>
  <c r="L110" i="79"/>
  <c r="L114" i="79"/>
  <c r="L126" i="79"/>
  <c r="L132" i="79"/>
  <c r="L143" i="79"/>
  <c r="AK145" i="79"/>
  <c r="L145" i="79"/>
  <c r="L147" i="79"/>
  <c r="L155" i="79"/>
  <c r="L255" i="79"/>
  <c r="L259" i="79"/>
  <c r="AK163" i="79"/>
  <c r="L165" i="79"/>
  <c r="L169" i="79"/>
  <c r="L173" i="79"/>
  <c r="AK175" i="79"/>
  <c r="AK181" i="79"/>
  <c r="L181" i="79"/>
  <c r="AK183" i="79"/>
  <c r="L185" i="79"/>
  <c r="L187" i="79"/>
  <c r="L196" i="79"/>
  <c r="L244" i="79"/>
  <c r="AM62" i="79"/>
  <c r="AM80" i="79"/>
  <c r="AM145" i="79"/>
  <c r="AM147" i="79"/>
  <c r="AM218" i="79"/>
  <c r="AK229" i="79"/>
  <c r="L24" i="79"/>
  <c r="L46" i="79"/>
  <c r="L58" i="79"/>
  <c r="L60" i="79"/>
  <c r="L63" i="79"/>
  <c r="L69" i="79"/>
  <c r="L71" i="79"/>
  <c r="L73" i="79"/>
  <c r="L77" i="79"/>
  <c r="L79" i="79"/>
  <c r="L81" i="79"/>
  <c r="L85" i="79"/>
  <c r="L95" i="79"/>
  <c r="L103" i="79"/>
  <c r="L112" i="79"/>
  <c r="L136" i="79"/>
  <c r="L142" i="79"/>
  <c r="L156" i="79"/>
  <c r="L256" i="79"/>
  <c r="L160" i="79"/>
  <c r="L168" i="79"/>
  <c r="L176" i="79"/>
  <c r="AK180" i="79"/>
  <c r="L186" i="79"/>
  <c r="L229" i="79"/>
  <c r="L245" i="79"/>
  <c r="AM9" i="79"/>
  <c r="AM21" i="79"/>
  <c r="AM23" i="79"/>
  <c r="AM31" i="79"/>
  <c r="AM37" i="79"/>
  <c r="AM45" i="79"/>
  <c r="AM47" i="79"/>
  <c r="AM59" i="79"/>
  <c r="AM66" i="79"/>
  <c r="AM69" i="79"/>
  <c r="AM71" i="79"/>
  <c r="AM79" i="79"/>
  <c r="AM82" i="79"/>
  <c r="AM85" i="79"/>
  <c r="AM108" i="79"/>
  <c r="AM114" i="79"/>
  <c r="AM117" i="79"/>
  <c r="AM119" i="79"/>
  <c r="AM128" i="79"/>
  <c r="AM134" i="79"/>
  <c r="AM151" i="79"/>
  <c r="AM256" i="79"/>
  <c r="AM160" i="79"/>
  <c r="AM165" i="79"/>
  <c r="AM172" i="79"/>
  <c r="AM180" i="79"/>
  <c r="AM223" i="79"/>
  <c r="L50" i="79"/>
  <c r="L146" i="79"/>
  <c r="L258" i="79"/>
  <c r="L172" i="79"/>
  <c r="L22" i="79"/>
  <c r="L38" i="79"/>
  <c r="L40" i="79"/>
  <c r="AK93" i="79"/>
  <c r="L116" i="79"/>
  <c r="L9" i="79"/>
  <c r="AK113" i="79"/>
  <c r="AK137" i="79"/>
  <c r="AM184" i="79"/>
  <c r="AM196" i="79"/>
  <c r="AM228" i="79"/>
  <c r="AM239" i="79"/>
  <c r="AM243" i="79"/>
  <c r="L67" i="79"/>
  <c r="L83" i="79"/>
  <c r="L99" i="79"/>
  <c r="L131" i="79"/>
  <c r="AM100" i="79"/>
  <c r="AM105" i="79"/>
  <c r="AM112" i="79"/>
  <c r="AM120" i="79"/>
  <c r="AM124" i="79"/>
  <c r="AM133" i="79"/>
  <c r="AM136" i="79"/>
  <c r="AM163" i="79"/>
  <c r="AM166" i="79"/>
  <c r="AM178" i="79"/>
  <c r="AM183" i="79"/>
  <c r="AM186" i="79"/>
  <c r="AM190" i="79"/>
  <c r="AM195" i="79"/>
  <c r="AM206" i="79"/>
  <c r="AM211" i="79"/>
  <c r="AM222" i="79"/>
  <c r="AM227" i="79"/>
  <c r="AM238" i="79"/>
  <c r="AM88" i="79"/>
  <c r="AM99" i="79"/>
  <c r="AM104" i="79"/>
  <c r="AM107" i="79"/>
  <c r="AM109" i="79"/>
  <c r="AM116" i="79"/>
  <c r="AM118" i="79"/>
  <c r="AM122" i="79"/>
  <c r="AM141" i="79"/>
  <c r="AM144" i="79"/>
  <c r="AM149" i="79"/>
  <c r="AM153" i="79"/>
  <c r="AM156" i="79"/>
  <c r="AM158" i="79"/>
  <c r="AM159" i="79"/>
  <c r="AM164" i="79"/>
  <c r="AM171" i="79"/>
  <c r="AM174" i="79"/>
  <c r="AM192" i="79"/>
  <c r="AM194" i="79"/>
  <c r="AM199" i="79"/>
  <c r="AM208" i="79"/>
  <c r="AM210" i="79"/>
  <c r="AM215" i="79"/>
  <c r="AM224" i="79"/>
  <c r="AM226" i="79"/>
  <c r="AM231" i="79"/>
  <c r="AM235" i="79"/>
  <c r="AM240" i="79"/>
  <c r="AM242" i="79"/>
  <c r="AK143" i="79"/>
  <c r="AK155" i="79"/>
  <c r="AK81" i="79"/>
  <c r="AK123" i="79"/>
  <c r="AK11" i="79"/>
  <c r="AK15" i="79"/>
  <c r="AK19" i="79"/>
  <c r="AK27" i="79"/>
  <c r="AK35" i="79"/>
  <c r="AK43" i="79"/>
  <c r="AK47" i="79"/>
  <c r="AK63" i="79"/>
  <c r="AK67" i="79"/>
  <c r="AK83" i="79"/>
  <c r="AK21" i="79"/>
  <c r="AK25" i="79"/>
  <c r="AK37" i="79"/>
  <c r="AK59" i="79"/>
  <c r="AK69" i="79"/>
  <c r="AK187" i="79"/>
  <c r="AK99" i="79"/>
  <c r="L107" i="79"/>
  <c r="AK111" i="79"/>
  <c r="AK119" i="79"/>
  <c r="L119" i="79"/>
  <c r="AK115" i="79"/>
  <c r="AK173" i="79"/>
  <c r="AK89" i="79"/>
  <c r="L89" i="79"/>
  <c r="AK97" i="79"/>
  <c r="L97" i="79"/>
  <c r="L101" i="79"/>
  <c r="AK109" i="79"/>
  <c r="L109" i="79"/>
  <c r="L117" i="79"/>
  <c r="L125" i="79"/>
  <c r="AK133" i="79"/>
  <c r="L133" i="79"/>
  <c r="AK141" i="79"/>
  <c r="L141" i="79"/>
  <c r="L149" i="79"/>
  <c r="AK153" i="79"/>
  <c r="L153" i="79"/>
  <c r="L157" i="79"/>
  <c r="AK159" i="79"/>
  <c r="L159" i="79"/>
  <c r="L163" i="79"/>
  <c r="AK167" i="79"/>
  <c r="L167" i="79"/>
  <c r="AK179" i="79"/>
  <c r="L179" i="79"/>
  <c r="AK95" i="79"/>
  <c r="AK131" i="79"/>
  <c r="AD266" i="80"/>
  <c r="AD264" i="80"/>
  <c r="AD268" i="80"/>
  <c r="Y267" i="80"/>
  <c r="Y261" i="80"/>
  <c r="AA261" i="80" s="1"/>
  <c r="Y265" i="80"/>
  <c r="Y264" i="80"/>
  <c r="T266" i="80"/>
  <c r="V261" i="80"/>
  <c r="O266" i="80"/>
  <c r="O261" i="80"/>
  <c r="Q261" i="80" s="1"/>
  <c r="AC264" i="80"/>
  <c r="AA266" i="80"/>
  <c r="X264" i="80"/>
  <c r="V264" i="80"/>
  <c r="S264" i="80"/>
  <c r="Q264" i="80"/>
  <c r="L9" i="80"/>
  <c r="L17" i="80"/>
  <c r="L114" i="80"/>
  <c r="L14" i="80"/>
  <c r="L120" i="80"/>
  <c r="L10" i="80"/>
  <c r="L138" i="80"/>
  <c r="L13" i="80"/>
  <c r="L238" i="80"/>
  <c r="L15" i="80"/>
  <c r="L19" i="80"/>
  <c r="L119" i="80"/>
  <c r="L135" i="80"/>
  <c r="L12" i="80"/>
  <c r="L115" i="80"/>
  <c r="L136" i="80"/>
  <c r="L117" i="80"/>
  <c r="L137" i="80"/>
  <c r="L16" i="80"/>
  <c r="L20" i="80"/>
  <c r="L111" i="80"/>
  <c r="AM244" i="79"/>
  <c r="AM248" i="79"/>
  <c r="AE26" i="2" l="1"/>
  <c r="AH26" i="2" s="1"/>
  <c r="AC40" i="2"/>
  <c r="AA38" i="2"/>
  <c r="AJ15" i="80"/>
  <c r="AF15" i="80"/>
  <c r="Z6" i="2"/>
  <c r="AE6" i="2" s="1"/>
  <c r="AF6" i="2" s="1"/>
  <c r="AH15" i="80"/>
  <c r="AK210" i="80"/>
  <c r="AM210" i="80"/>
  <c r="AK208" i="80"/>
  <c r="AM208" i="80"/>
  <c r="AK112" i="80"/>
  <c r="AM112" i="80"/>
  <c r="AK11" i="80"/>
  <c r="AM11" i="80"/>
  <c r="AK113" i="80"/>
  <c r="AM113" i="80"/>
  <c r="AK119" i="80"/>
  <c r="AM119" i="80"/>
  <c r="AK138" i="80"/>
  <c r="AM138" i="80"/>
  <c r="AK18" i="80"/>
  <c r="AM18" i="80"/>
  <c r="AK233" i="80"/>
  <c r="AM233" i="80"/>
  <c r="AK137" i="80"/>
  <c r="AM137" i="80"/>
  <c r="AK197" i="80"/>
  <c r="AM197" i="80"/>
  <c r="AK17" i="80"/>
  <c r="AM17" i="80"/>
  <c r="AK232" i="80"/>
  <c r="AM232" i="80"/>
  <c r="AJ9" i="80"/>
  <c r="AF9" i="80"/>
  <c r="AH9" i="80"/>
  <c r="Z5" i="2"/>
  <c r="AK16" i="80"/>
  <c r="AM16" i="80"/>
  <c r="AK20" i="80"/>
  <c r="AM20" i="80"/>
  <c r="AK14" i="80"/>
  <c r="AM14" i="80"/>
  <c r="AK239" i="80"/>
  <c r="AM239" i="80"/>
  <c r="AK231" i="80"/>
  <c r="AM231" i="80"/>
  <c r="AK135" i="80"/>
  <c r="AM135" i="80"/>
  <c r="AK234" i="80"/>
  <c r="AM234" i="80"/>
  <c r="AK196" i="80"/>
  <c r="AM196" i="80"/>
  <c r="AK236" i="80"/>
  <c r="AM236" i="80"/>
  <c r="AK140" i="80"/>
  <c r="AM140" i="80"/>
  <c r="AJ111" i="80"/>
  <c r="AF111" i="80"/>
  <c r="Z22" i="2"/>
  <c r="AH111" i="80"/>
  <c r="AK12" i="80"/>
  <c r="AM12" i="80"/>
  <c r="AH45" i="2"/>
  <c r="AF45" i="2"/>
  <c r="AI45" i="2"/>
  <c r="AJ117" i="80"/>
  <c r="AF117" i="80"/>
  <c r="Z23" i="2"/>
  <c r="AH117" i="80"/>
  <c r="AJ195" i="80"/>
  <c r="AF195" i="80"/>
  <c r="Z36" i="2"/>
  <c r="AH195" i="80"/>
  <c r="AK238" i="80"/>
  <c r="AM238" i="80"/>
  <c r="AK198" i="80"/>
  <c r="AM198" i="80"/>
  <c r="AK10" i="80"/>
  <c r="AM10" i="80"/>
  <c r="AK237" i="80"/>
  <c r="AM237" i="80"/>
  <c r="AK241" i="80"/>
  <c r="AM241" i="80"/>
  <c r="AK240" i="80"/>
  <c r="AM240" i="80"/>
  <c r="AK120" i="80"/>
  <c r="AM120" i="80"/>
  <c r="AK207" i="80"/>
  <c r="AM207" i="80"/>
  <c r="AK211" i="80"/>
  <c r="AM211" i="80"/>
  <c r="AK115" i="80"/>
  <c r="AM115" i="80"/>
  <c r="AK116" i="80"/>
  <c r="AM116" i="80"/>
  <c r="AK242" i="80"/>
  <c r="AM242" i="80"/>
  <c r="AK122" i="80"/>
  <c r="AM122" i="80"/>
  <c r="AK209" i="80"/>
  <c r="AM209" i="80"/>
  <c r="AK13" i="80"/>
  <c r="AM13" i="80"/>
  <c r="AK136" i="80"/>
  <c r="AM136" i="80"/>
  <c r="AJ199" i="80"/>
  <c r="AF199" i="80"/>
  <c r="AH199" i="80"/>
  <c r="AK19" i="80"/>
  <c r="AM19" i="80"/>
  <c r="AK212" i="80"/>
  <c r="AM212" i="80"/>
  <c r="AK121" i="80"/>
  <c r="AM121" i="80"/>
  <c r="AJ114" i="80"/>
  <c r="AF114" i="80"/>
  <c r="AH114" i="80"/>
  <c r="AK118" i="80"/>
  <c r="AM118" i="80"/>
  <c r="AJ235" i="80"/>
  <c r="AF235" i="80"/>
  <c r="AH235" i="80"/>
  <c r="AK139" i="80"/>
  <c r="AM139" i="80"/>
  <c r="AK200" i="80"/>
  <c r="AM200" i="80"/>
  <c r="Z44" i="2"/>
  <c r="Q279" i="79"/>
  <c r="S279" i="79"/>
  <c r="AA264" i="80"/>
  <c r="Y273" i="80"/>
  <c r="Q266" i="80"/>
  <c r="O276" i="80"/>
  <c r="AA265" i="80"/>
  <c r="Y274" i="80"/>
  <c r="AA274" i="80" s="1"/>
  <c r="AD273" i="80"/>
  <c r="V266" i="80"/>
  <c r="T276" i="80"/>
  <c r="AD276" i="80"/>
  <c r="AA267" i="80"/>
  <c r="Y278" i="80"/>
  <c r="AA278" i="80" s="1"/>
  <c r="X268" i="80"/>
  <c r="W275" i="80"/>
  <c r="S269" i="80"/>
  <c r="R277" i="80"/>
  <c r="L53" i="2"/>
  <c r="AD275" i="80"/>
  <c r="AG275" i="80"/>
  <c r="S267" i="80"/>
  <c r="R278" i="80"/>
  <c r="S278" i="80" s="1"/>
  <c r="M279" i="80"/>
  <c r="Q53" i="2"/>
  <c r="L54" i="2"/>
  <c r="Q52" i="2"/>
  <c r="L51" i="2"/>
  <c r="Q51" i="2"/>
  <c r="Q54" i="2"/>
  <c r="L52" i="2"/>
  <c r="AC279" i="79"/>
  <c r="AA279" i="79"/>
  <c r="V53" i="2"/>
  <c r="V51" i="2"/>
  <c r="V52" i="2"/>
  <c r="V54" i="2"/>
  <c r="AC279" i="80"/>
  <c r="V279" i="79"/>
  <c r="X279" i="79"/>
  <c r="D6" i="95"/>
  <c r="L5" i="95"/>
  <c r="D15" i="95"/>
  <c r="L16" i="95"/>
  <c r="L15" i="95"/>
  <c r="L7" i="95"/>
  <c r="L6" i="95"/>
  <c r="M8" i="95"/>
  <c r="M17" i="95"/>
  <c r="D16" i="95"/>
  <c r="J17" i="95"/>
  <c r="L14" i="95"/>
  <c r="K17" i="95"/>
  <c r="O13" i="95" s="1"/>
  <c r="N13" i="95"/>
  <c r="L13" i="95"/>
  <c r="F5" i="95"/>
  <c r="B17" i="95"/>
  <c r="D5" i="95"/>
  <c r="E17" i="95"/>
  <c r="E8" i="95"/>
  <c r="F6" i="95"/>
  <c r="F15" i="95"/>
  <c r="F4" i="95"/>
  <c r="D4" i="95"/>
  <c r="C8" i="95"/>
  <c r="F14" i="95"/>
  <c r="J8" i="95"/>
  <c r="N6" i="95"/>
  <c r="N15" i="95"/>
  <c r="K8" i="95"/>
  <c r="O6" i="95" s="1"/>
  <c r="N4" i="95"/>
  <c r="L4" i="95"/>
  <c r="F7" i="95"/>
  <c r="F16" i="95"/>
  <c r="D14" i="95"/>
  <c r="N7" i="95"/>
  <c r="N16" i="95"/>
  <c r="N5" i="95"/>
  <c r="F13" i="95"/>
  <c r="C17" i="95"/>
  <c r="G14" i="95" s="1"/>
  <c r="D13" i="95"/>
  <c r="B8" i="95"/>
  <c r="I26" i="2"/>
  <c r="AH270" i="79"/>
  <c r="X270" i="79"/>
  <c r="AC270" i="79"/>
  <c r="AF270" i="79"/>
  <c r="V270" i="79"/>
  <c r="S270" i="79"/>
  <c r="Q270" i="79"/>
  <c r="G26" i="2"/>
  <c r="AG270" i="80"/>
  <c r="F44" i="2"/>
  <c r="T270" i="80"/>
  <c r="V270" i="80" s="1"/>
  <c r="F38" i="2"/>
  <c r="AE38" i="2" s="1"/>
  <c r="I6" i="2"/>
  <c r="G6" i="2"/>
  <c r="N118" i="80"/>
  <c r="N234" i="80"/>
  <c r="N238" i="80"/>
  <c r="N200" i="80"/>
  <c r="L118" i="80"/>
  <c r="L18" i="80"/>
  <c r="L241" i="80"/>
  <c r="N241" i="80"/>
  <c r="N113" i="80"/>
  <c r="L233" i="80"/>
  <c r="N233" i="80"/>
  <c r="F23" i="2"/>
  <c r="N232" i="80"/>
  <c r="N240" i="80"/>
  <c r="AC270" i="80"/>
  <c r="L234" i="80"/>
  <c r="N122" i="80"/>
  <c r="L113" i="80"/>
  <c r="N236" i="80"/>
  <c r="N198" i="80"/>
  <c r="F22" i="2"/>
  <c r="N18" i="80"/>
  <c r="N242" i="80"/>
  <c r="N210" i="80"/>
  <c r="N196" i="80"/>
  <c r="L122" i="80"/>
  <c r="F40" i="2"/>
  <c r="AE40" i="2" s="1"/>
  <c r="N121" i="80"/>
  <c r="N209" i="80"/>
  <c r="L209" i="80"/>
  <c r="L197" i="80"/>
  <c r="N197" i="80"/>
  <c r="N208" i="80"/>
  <c r="N11" i="80"/>
  <c r="F5" i="2"/>
  <c r="F36" i="2"/>
  <c r="N212" i="80"/>
  <c r="N116" i="80"/>
  <c r="AL265" i="79"/>
  <c r="AL267" i="79"/>
  <c r="AM7" i="79"/>
  <c r="AL268" i="79"/>
  <c r="AM11" i="79"/>
  <c r="AL266" i="79"/>
  <c r="AL269" i="79"/>
  <c r="AA270" i="79"/>
  <c r="AM6" i="79"/>
  <c r="AM4" i="79"/>
  <c r="R270" i="80"/>
  <c r="S270" i="80" s="1"/>
  <c r="W270" i="80"/>
  <c r="X270" i="80" s="1"/>
  <c r="AL267" i="80"/>
  <c r="AL278" i="80" s="1"/>
  <c r="AL266" i="80"/>
  <c r="AL276" i="80" s="1"/>
  <c r="AL269" i="80"/>
  <c r="AL277" i="80" s="1"/>
  <c r="AL268" i="80"/>
  <c r="AL275" i="80" s="1"/>
  <c r="AL265" i="80"/>
  <c r="AL274" i="80" s="1"/>
  <c r="AK5" i="79"/>
  <c r="AK233" i="79"/>
  <c r="L233" i="79"/>
  <c r="L225" i="79"/>
  <c r="AK225" i="79"/>
  <c r="L121" i="79"/>
  <c r="AK121" i="79"/>
  <c r="AK13" i="79"/>
  <c r="L13" i="79"/>
  <c r="AK116" i="79"/>
  <c r="L105" i="79"/>
  <c r="AK105" i="79"/>
  <c r="AK16" i="79"/>
  <c r="L16" i="79"/>
  <c r="AK71" i="79"/>
  <c r="AK224" i="79"/>
  <c r="AK214" i="79"/>
  <c r="L214" i="79"/>
  <c r="AK201" i="79"/>
  <c r="L201" i="79"/>
  <c r="AK192" i="79"/>
  <c r="L192" i="79"/>
  <c r="AK174" i="79"/>
  <c r="L174" i="79"/>
  <c r="AK260" i="79"/>
  <c r="L260" i="79"/>
  <c r="AK258" i="79"/>
  <c r="AK158" i="79"/>
  <c r="L158" i="79"/>
  <c r="AK152" i="79"/>
  <c r="L152" i="79"/>
  <c r="AK146" i="79"/>
  <c r="AK140" i="79"/>
  <c r="L140" i="79"/>
  <c r="AK136" i="79"/>
  <c r="L129" i="79"/>
  <c r="AK129" i="79"/>
  <c r="AK91" i="79"/>
  <c r="AK62" i="79"/>
  <c r="L62" i="79"/>
  <c r="AK60" i="79"/>
  <c r="AK24" i="79"/>
  <c r="AK12" i="79"/>
  <c r="L12" i="79"/>
  <c r="AK29" i="79"/>
  <c r="AK230" i="79"/>
  <c r="L230" i="79"/>
  <c r="AK221" i="79"/>
  <c r="L221" i="79"/>
  <c r="AK213" i="79"/>
  <c r="L213" i="79"/>
  <c r="AK202" i="79"/>
  <c r="L202" i="79"/>
  <c r="L193" i="79"/>
  <c r="AK193" i="79"/>
  <c r="L177" i="79"/>
  <c r="AK177" i="79"/>
  <c r="L151" i="79"/>
  <c r="AK151" i="79"/>
  <c r="AK132" i="79"/>
  <c r="AK114" i="79"/>
  <c r="AK98" i="79"/>
  <c r="AK86" i="79"/>
  <c r="AK70" i="79"/>
  <c r="L66" i="79"/>
  <c r="AK66" i="79"/>
  <c r="AK49" i="79"/>
  <c r="L49" i="79"/>
  <c r="AK18" i="79"/>
  <c r="AK154" i="79"/>
  <c r="AK196" i="79"/>
  <c r="AK139" i="79"/>
  <c r="AK235" i="79"/>
  <c r="L235" i="79"/>
  <c r="L195" i="79"/>
  <c r="AK195" i="79"/>
  <c r="AK236" i="79"/>
  <c r="L236" i="79"/>
  <c r="AK222" i="79"/>
  <c r="L222" i="79"/>
  <c r="AK186" i="79"/>
  <c r="AK156" i="79"/>
  <c r="L65" i="79"/>
  <c r="AK65" i="79"/>
  <c r="AK20" i="79"/>
  <c r="L20" i="79"/>
  <c r="AK234" i="79"/>
  <c r="L234" i="79"/>
  <c r="AK204" i="79"/>
  <c r="L204" i="79"/>
  <c r="AK191" i="79"/>
  <c r="L191" i="79"/>
  <c r="L161" i="79"/>
  <c r="AK161" i="79"/>
  <c r="L257" i="79"/>
  <c r="AK257" i="79"/>
  <c r="L130" i="79"/>
  <c r="AK130" i="79"/>
  <c r="AK128" i="79"/>
  <c r="L128" i="79"/>
  <c r="AK126" i="79"/>
  <c r="AK102" i="79"/>
  <c r="AK94" i="79"/>
  <c r="L88" i="79"/>
  <c r="AK88" i="79"/>
  <c r="AK80" i="79"/>
  <c r="L80" i="79"/>
  <c r="AK74" i="79"/>
  <c r="AK72" i="79"/>
  <c r="AK68" i="79"/>
  <c r="L68" i="79"/>
  <c r="L45" i="79"/>
  <c r="AK45" i="79"/>
  <c r="AK23" i="79"/>
  <c r="AK10" i="79"/>
  <c r="AK244" i="79"/>
  <c r="AK239" i="79"/>
  <c r="L239" i="79"/>
  <c r="AK197" i="79"/>
  <c r="L197" i="79"/>
  <c r="AK38" i="79"/>
  <c r="L247" i="79"/>
  <c r="AK247" i="79"/>
  <c r="AK216" i="79"/>
  <c r="L216" i="79"/>
  <c r="AK208" i="79"/>
  <c r="L208" i="79"/>
  <c r="AK182" i="79"/>
  <c r="L182" i="79"/>
  <c r="AK170" i="79"/>
  <c r="L170" i="79"/>
  <c r="AK148" i="79"/>
  <c r="L148" i="79"/>
  <c r="AK50" i="79"/>
  <c r="L183" i="79"/>
  <c r="L175" i="79"/>
  <c r="L113" i="79"/>
  <c r="L93" i="79"/>
  <c r="AK85" i="79"/>
  <c r="AK79" i="79"/>
  <c r="L237" i="79"/>
  <c r="AK237" i="79"/>
  <c r="AK36" i="79"/>
  <c r="L36" i="79"/>
  <c r="AK34" i="79"/>
  <c r="AK240" i="79"/>
  <c r="L240" i="79"/>
  <c r="AK190" i="79"/>
  <c r="L190" i="79"/>
  <c r="AK142" i="79"/>
  <c r="AK120" i="79"/>
  <c r="L120" i="79"/>
  <c r="AK77" i="79"/>
  <c r="L227" i="79"/>
  <c r="AK227" i="79"/>
  <c r="AK117" i="79"/>
  <c r="L178" i="79"/>
  <c r="AK178" i="79"/>
  <c r="AK26" i="79"/>
  <c r="AK194" i="79"/>
  <c r="L194" i="79"/>
  <c r="AK168" i="79"/>
  <c r="L137" i="79"/>
  <c r="AK107" i="79"/>
  <c r="AK241" i="79"/>
  <c r="L241" i="79"/>
  <c r="L17" i="79"/>
  <c r="AK17" i="79"/>
  <c r="AK30" i="79"/>
  <c r="L30" i="79"/>
  <c r="L4" i="79"/>
  <c r="L220" i="79"/>
  <c r="AK220" i="79"/>
  <c r="AK218" i="79"/>
  <c r="L218" i="79"/>
  <c r="AK203" i="79"/>
  <c r="L203" i="79"/>
  <c r="AK198" i="79"/>
  <c r="L198" i="79"/>
  <c r="AK184" i="79"/>
  <c r="L184" i="79"/>
  <c r="AK176" i="79"/>
  <c r="AK164" i="79"/>
  <c r="AK150" i="79"/>
  <c r="L150" i="79"/>
  <c r="AK112" i="79"/>
  <c r="AK48" i="79"/>
  <c r="L48" i="79"/>
  <c r="AK46" i="79"/>
  <c r="AK42" i="79"/>
  <c r="AK245" i="79"/>
  <c r="AK246" i="79"/>
  <c r="L246" i="79"/>
  <c r="L238" i="79"/>
  <c r="AK238" i="79"/>
  <c r="AK217" i="79"/>
  <c r="L217" i="79"/>
  <c r="L215" i="79"/>
  <c r="AK215" i="79"/>
  <c r="L206" i="79"/>
  <c r="AK206" i="79"/>
  <c r="AK189" i="79"/>
  <c r="L189" i="79"/>
  <c r="AK185" i="79"/>
  <c r="L171" i="79"/>
  <c r="AK171" i="79"/>
  <c r="AK169" i="79"/>
  <c r="AK255" i="79"/>
  <c r="L124" i="79"/>
  <c r="AK124" i="79"/>
  <c r="AK110" i="79"/>
  <c r="AK108" i="79"/>
  <c r="AK96" i="79"/>
  <c r="L96" i="79"/>
  <c r="AK90" i="79"/>
  <c r="AK84" i="79"/>
  <c r="L84" i="79"/>
  <c r="AK76" i="79"/>
  <c r="L76" i="79"/>
  <c r="L61" i="79"/>
  <c r="AK61" i="79"/>
  <c r="AK39" i="79"/>
  <c r="AK33" i="79"/>
  <c r="L7" i="79"/>
  <c r="L5" i="79"/>
  <c r="AK228" i="79"/>
  <c r="AK138" i="79"/>
  <c r="AK211" i="79"/>
  <c r="L211" i="79"/>
  <c r="AK259" i="79"/>
  <c r="AK157" i="79"/>
  <c r="AK149" i="79"/>
  <c r="AK125" i="79"/>
  <c r="AK101" i="79"/>
  <c r="AK147" i="79"/>
  <c r="AK73" i="79"/>
  <c r="AK41" i="79"/>
  <c r="AK9" i="79"/>
  <c r="AK75" i="79"/>
  <c r="AK57" i="79"/>
  <c r="AK31" i="79"/>
  <c r="AK165" i="79"/>
  <c r="AK103" i="79"/>
  <c r="L205" i="79"/>
  <c r="AK205" i="79"/>
  <c r="AK209" i="79"/>
  <c r="L209" i="79"/>
  <c r="AK199" i="79"/>
  <c r="L199" i="79"/>
  <c r="L127" i="79"/>
  <c r="AK127" i="79"/>
  <c r="AK87" i="79"/>
  <c r="L87" i="79"/>
  <c r="AK40" i="79"/>
  <c r="AK32" i="79"/>
  <c r="L32" i="79"/>
  <c r="AK22" i="79"/>
  <c r="L8" i="79"/>
  <c r="L188" i="79"/>
  <c r="AK188" i="79"/>
  <c r="AK243" i="79"/>
  <c r="L243" i="79"/>
  <c r="L232" i="79"/>
  <c r="AK232" i="79"/>
  <c r="AK172" i="79"/>
  <c r="AK166" i="79"/>
  <c r="L166" i="79"/>
  <c r="AK162" i="79"/>
  <c r="L162" i="79"/>
  <c r="AK160" i="79"/>
  <c r="AK256" i="79"/>
  <c r="AK144" i="79"/>
  <c r="L144" i="79"/>
  <c r="AK58" i="79"/>
  <c r="AK44" i="79"/>
  <c r="L44" i="79"/>
  <c r="AK28" i="79"/>
  <c r="L28" i="79"/>
  <c r="L6" i="79"/>
  <c r="AK248" i="79"/>
  <c r="L248" i="79"/>
  <c r="AK242" i="79"/>
  <c r="L242" i="79"/>
  <c r="AK226" i="79"/>
  <c r="L226" i="79"/>
  <c r="AK223" i="79"/>
  <c r="L223" i="79"/>
  <c r="AK219" i="79"/>
  <c r="L219" i="79"/>
  <c r="AK210" i="79"/>
  <c r="L210" i="79"/>
  <c r="L200" i="79"/>
  <c r="AK200" i="79"/>
  <c r="AK134" i="79"/>
  <c r="L134" i="79"/>
  <c r="AK118" i="79"/>
  <c r="L118" i="79"/>
  <c r="AK106" i="79"/>
  <c r="AK104" i="79"/>
  <c r="L100" i="79"/>
  <c r="AK100" i="79"/>
  <c r="AK92" i="79"/>
  <c r="L92" i="79"/>
  <c r="AK82" i="79"/>
  <c r="AK78" i="79"/>
  <c r="L78" i="79"/>
  <c r="L64" i="79"/>
  <c r="AK64" i="79"/>
  <c r="AK14" i="79"/>
  <c r="AK212" i="79"/>
  <c r="AK122" i="79"/>
  <c r="AK231" i="79"/>
  <c r="L231" i="79"/>
  <c r="AK207" i="79"/>
  <c r="L207" i="79"/>
  <c r="Y270" i="80"/>
  <c r="AA270" i="80" s="1"/>
  <c r="AD270" i="80"/>
  <c r="O270" i="80"/>
  <c r="Q270" i="80" s="1"/>
  <c r="AE5" i="2" l="1"/>
  <c r="AH5" i="2" s="1"/>
  <c r="AE23" i="2"/>
  <c r="AF23" i="2" s="1"/>
  <c r="AE22" i="2"/>
  <c r="AE36" i="2"/>
  <c r="AE44" i="2"/>
  <c r="AK114" i="80"/>
  <c r="AM114" i="80"/>
  <c r="AH6" i="2"/>
  <c r="Q56" i="2"/>
  <c r="AC23" i="2"/>
  <c r="AA23" i="2"/>
  <c r="AK199" i="80"/>
  <c r="AM199" i="80"/>
  <c r="AK235" i="80"/>
  <c r="AM235" i="80"/>
  <c r="AK117" i="80"/>
  <c r="AM117" i="80"/>
  <c r="AC22" i="2"/>
  <c r="AA22" i="2"/>
  <c r="AC5" i="2"/>
  <c r="AA5" i="2"/>
  <c r="AC44" i="2"/>
  <c r="AA44" i="2"/>
  <c r="AA36" i="2"/>
  <c r="AC36" i="2"/>
  <c r="AA6" i="2"/>
  <c r="AC6" i="2"/>
  <c r="AK111" i="80"/>
  <c r="AM111" i="80"/>
  <c r="AK195" i="80"/>
  <c r="AM195" i="80"/>
  <c r="AK9" i="80"/>
  <c r="AM9" i="80"/>
  <c r="AK15" i="80"/>
  <c r="AM15" i="80"/>
  <c r="AM265" i="79"/>
  <c r="AL274" i="79"/>
  <c r="AM274" i="79" s="1"/>
  <c r="AM269" i="79"/>
  <c r="AL277" i="79"/>
  <c r="AM277" i="79" s="1"/>
  <c r="AM268" i="79"/>
  <c r="AL275" i="79"/>
  <c r="AM275" i="79" s="1"/>
  <c r="AM266" i="79"/>
  <c r="AL276" i="79"/>
  <c r="AM276" i="79" s="1"/>
  <c r="AM267" i="79"/>
  <c r="AL278" i="79"/>
  <c r="AM278" i="79" s="1"/>
  <c r="L56" i="2"/>
  <c r="S277" i="80"/>
  <c r="R279" i="80"/>
  <c r="S279" i="80" s="1"/>
  <c r="AD279" i="80"/>
  <c r="Q276" i="80"/>
  <c r="O279" i="80"/>
  <c r="Q279" i="80" s="1"/>
  <c r="V56" i="2"/>
  <c r="AG279" i="80"/>
  <c r="X275" i="80"/>
  <c r="W279" i="80"/>
  <c r="X279" i="80" s="1"/>
  <c r="T279" i="80"/>
  <c r="V279" i="80" s="1"/>
  <c r="V276" i="80"/>
  <c r="Y279" i="80"/>
  <c r="AA279" i="80" s="1"/>
  <c r="AA273" i="80"/>
  <c r="L17" i="95"/>
  <c r="O5" i="95"/>
  <c r="O7" i="95"/>
  <c r="O4" i="95"/>
  <c r="D8" i="95"/>
  <c r="L8" i="95"/>
  <c r="O16" i="95"/>
  <c r="O15" i="95"/>
  <c r="G13" i="95"/>
  <c r="G6" i="95"/>
  <c r="G8" i="95"/>
  <c r="F8" i="95"/>
  <c r="D17" i="95"/>
  <c r="G7" i="95"/>
  <c r="G5" i="95"/>
  <c r="G16" i="95"/>
  <c r="F17" i="95"/>
  <c r="G17" i="95"/>
  <c r="N8" i="95"/>
  <c r="O8" i="95"/>
  <c r="G4" i="95"/>
  <c r="G15" i="95"/>
  <c r="O14" i="95"/>
  <c r="O17" i="95"/>
  <c r="N17" i="95"/>
  <c r="G38" i="2"/>
  <c r="I44" i="2"/>
  <c r="AF26" i="2"/>
  <c r="AI26" i="2"/>
  <c r="AI6" i="2"/>
  <c r="G44" i="2"/>
  <c r="AI268" i="79"/>
  <c r="AI267" i="79"/>
  <c r="AI266" i="79"/>
  <c r="AI269" i="79"/>
  <c r="AI265" i="79"/>
  <c r="I38" i="2"/>
  <c r="I40" i="2"/>
  <c r="G40" i="2"/>
  <c r="G36" i="2"/>
  <c r="I36" i="2"/>
  <c r="I23" i="2"/>
  <c r="G23" i="2"/>
  <c r="I5" i="2"/>
  <c r="G5" i="2"/>
  <c r="I22" i="2"/>
  <c r="G22" i="2"/>
  <c r="AK6" i="79"/>
  <c r="AK8" i="79"/>
  <c r="AK4" i="79"/>
  <c r="AK7" i="79"/>
  <c r="AF5" i="2" l="1"/>
  <c r="AH23" i="2"/>
  <c r="AK266" i="79"/>
  <c r="AI276" i="79"/>
  <c r="AK276" i="79" s="1"/>
  <c r="AK267" i="79"/>
  <c r="AI278" i="79"/>
  <c r="AK278" i="79" s="1"/>
  <c r="AK265" i="79"/>
  <c r="AI274" i="79"/>
  <c r="AK274" i="79" s="1"/>
  <c r="AK268" i="79"/>
  <c r="AI275" i="79"/>
  <c r="AK275" i="79" s="1"/>
  <c r="AK269" i="79"/>
  <c r="AI277" i="79"/>
  <c r="AK277" i="79" s="1"/>
  <c r="AH36" i="2"/>
  <c r="AF22" i="2"/>
  <c r="AF40" i="2"/>
  <c r="AH22" i="2"/>
  <c r="AF36" i="2"/>
  <c r="AH40" i="2"/>
  <c r="AF44" i="2"/>
  <c r="AH44" i="2"/>
  <c r="AF38" i="2"/>
  <c r="AH38" i="2"/>
  <c r="AI44" i="2"/>
  <c r="AI22" i="2"/>
  <c r="AI38" i="2"/>
  <c r="AI40" i="2"/>
  <c r="AI23" i="2"/>
  <c r="AI36" i="2"/>
  <c r="I230" i="80"/>
  <c r="I229" i="80"/>
  <c r="I228" i="80"/>
  <c r="I227" i="80"/>
  <c r="I226" i="80"/>
  <c r="I225" i="80"/>
  <c r="I158" i="80"/>
  <c r="I157" i="80"/>
  <c r="I156" i="80"/>
  <c r="I155" i="80"/>
  <c r="I154" i="80"/>
  <c r="I153" i="80"/>
  <c r="AJ153" i="80" l="1"/>
  <c r="AF153" i="80"/>
  <c r="AH153" i="80"/>
  <c r="Z29" i="2"/>
  <c r="AJ154" i="80"/>
  <c r="AF154" i="80"/>
  <c r="AH154" i="80"/>
  <c r="AJ155" i="80"/>
  <c r="AF155" i="80"/>
  <c r="AH155" i="80"/>
  <c r="AJ229" i="80"/>
  <c r="AF229" i="80"/>
  <c r="AH229" i="80"/>
  <c r="AJ156" i="80"/>
  <c r="AF156" i="80"/>
  <c r="AH156" i="80"/>
  <c r="AJ228" i="80"/>
  <c r="AF228" i="80"/>
  <c r="AH228" i="80"/>
  <c r="AJ157" i="80"/>
  <c r="AF157" i="80"/>
  <c r="AH157" i="80"/>
  <c r="AJ158" i="80"/>
  <c r="AF158" i="80"/>
  <c r="AH158" i="80"/>
  <c r="AJ230" i="80"/>
  <c r="AF230" i="80"/>
  <c r="AH230" i="80"/>
  <c r="AJ225" i="80"/>
  <c r="AF225" i="80"/>
  <c r="Z43" i="2"/>
  <c r="AH225" i="80"/>
  <c r="AJ226" i="80"/>
  <c r="AF226" i="80"/>
  <c r="AH226" i="80"/>
  <c r="AJ227" i="80"/>
  <c r="AF227" i="80"/>
  <c r="AH227" i="80"/>
  <c r="F43" i="2"/>
  <c r="N225" i="80"/>
  <c r="N229" i="80"/>
  <c r="N226" i="80"/>
  <c r="N230" i="80"/>
  <c r="N155" i="80"/>
  <c r="N157" i="80"/>
  <c r="N227" i="80"/>
  <c r="F29" i="2"/>
  <c r="N153" i="80"/>
  <c r="N154" i="80"/>
  <c r="N156" i="80"/>
  <c r="N158" i="80"/>
  <c r="N228" i="80"/>
  <c r="L227" i="80"/>
  <c r="L154" i="80"/>
  <c r="L156" i="80"/>
  <c r="L158" i="80"/>
  <c r="L228" i="80"/>
  <c r="L225" i="80"/>
  <c r="L229" i="80"/>
  <c r="L153" i="80"/>
  <c r="L155" i="80"/>
  <c r="L157" i="80"/>
  <c r="L226" i="80"/>
  <c r="L230" i="80"/>
  <c r="AQ110" i="80"/>
  <c r="AP110" i="80"/>
  <c r="AE43" i="2" l="1"/>
  <c r="AH43" i="2" s="1"/>
  <c r="AE29" i="2"/>
  <c r="AH29" i="2" s="1"/>
  <c r="AK156" i="80"/>
  <c r="AM156" i="80"/>
  <c r="AK153" i="80"/>
  <c r="AM153" i="80"/>
  <c r="AK157" i="80"/>
  <c r="AM157" i="80"/>
  <c r="AK226" i="80"/>
  <c r="AM226" i="80"/>
  <c r="AK230" i="80"/>
  <c r="AM230" i="80"/>
  <c r="AK154" i="80"/>
  <c r="AM154" i="80"/>
  <c r="AK228" i="80"/>
  <c r="AM228" i="80"/>
  <c r="AK229" i="80"/>
  <c r="AM229" i="80"/>
  <c r="AC29" i="2"/>
  <c r="AA29" i="2"/>
  <c r="AK158" i="80"/>
  <c r="AM158" i="80"/>
  <c r="AC43" i="2"/>
  <c r="AA43" i="2"/>
  <c r="AK227" i="80"/>
  <c r="AM227" i="80"/>
  <c r="AK225" i="80"/>
  <c r="AM225" i="80"/>
  <c r="AK155" i="80"/>
  <c r="AM155" i="80"/>
  <c r="G43" i="2"/>
  <c r="I43" i="2"/>
  <c r="G29" i="2"/>
  <c r="I29" i="2"/>
  <c r="AF43" i="2" l="1"/>
  <c r="AF29" i="2"/>
  <c r="AI29" i="2"/>
  <c r="AI43" i="2"/>
  <c r="O47" i="2"/>
  <c r="U47" i="2"/>
  <c r="W47" i="2"/>
  <c r="T47" i="2"/>
  <c r="AB47" i="2"/>
  <c r="R47" i="2"/>
  <c r="P47" i="2"/>
  <c r="V47" i="2" l="1"/>
  <c r="X47" i="2"/>
  <c r="Y47" i="2"/>
  <c r="S47" i="2"/>
  <c r="Q47" i="2"/>
  <c r="L268" i="79" l="1"/>
  <c r="L269" i="79"/>
  <c r="N269" i="79"/>
  <c r="N268" i="79"/>
  <c r="I3" i="80" l="1"/>
  <c r="I4" i="80"/>
  <c r="I5" i="80"/>
  <c r="I6" i="80"/>
  <c r="I7" i="80"/>
  <c r="I8" i="80"/>
  <c r="I165" i="80"/>
  <c r="I166" i="80"/>
  <c r="I167" i="80"/>
  <c r="I168" i="80"/>
  <c r="I169" i="80"/>
  <c r="I170" i="80"/>
  <c r="I75" i="80"/>
  <c r="I76" i="80"/>
  <c r="I77" i="80"/>
  <c r="I78" i="80"/>
  <c r="I79" i="80"/>
  <c r="I80" i="80"/>
  <c r="I33" i="80"/>
  <c r="I34" i="80"/>
  <c r="I35" i="80"/>
  <c r="I36" i="80"/>
  <c r="I37" i="80"/>
  <c r="I38" i="80"/>
  <c r="I99" i="80"/>
  <c r="I100" i="80"/>
  <c r="I101" i="80"/>
  <c r="I102" i="80"/>
  <c r="I103" i="80"/>
  <c r="I104" i="80"/>
  <c r="I105" i="80"/>
  <c r="I106" i="80"/>
  <c r="I107" i="80"/>
  <c r="I108" i="80"/>
  <c r="I109" i="80"/>
  <c r="I110" i="80"/>
  <c r="I21" i="80"/>
  <c r="I22" i="80"/>
  <c r="I23" i="80"/>
  <c r="I24" i="80"/>
  <c r="I25" i="80"/>
  <c r="I26" i="80"/>
  <c r="I57" i="80"/>
  <c r="I58" i="80"/>
  <c r="I59" i="80"/>
  <c r="I60" i="80"/>
  <c r="I61" i="80"/>
  <c r="I62" i="80"/>
  <c r="I189" i="80"/>
  <c r="I190" i="80"/>
  <c r="I191" i="80"/>
  <c r="I192" i="80"/>
  <c r="I193" i="80"/>
  <c r="I194" i="80"/>
  <c r="I201" i="80"/>
  <c r="I202" i="80"/>
  <c r="I203" i="80"/>
  <c r="I204" i="80"/>
  <c r="I205" i="80"/>
  <c r="I206" i="80"/>
  <c r="I183" i="80"/>
  <c r="I184" i="80"/>
  <c r="I185" i="80"/>
  <c r="I186" i="80"/>
  <c r="I187" i="80"/>
  <c r="I188" i="80"/>
  <c r="I81" i="80"/>
  <c r="I82" i="80"/>
  <c r="I83" i="80"/>
  <c r="I84" i="80"/>
  <c r="I85" i="80"/>
  <c r="I86" i="80"/>
  <c r="I123" i="80"/>
  <c r="I124" i="80"/>
  <c r="I125" i="80"/>
  <c r="I126" i="80"/>
  <c r="I127" i="80"/>
  <c r="I128" i="80"/>
  <c r="I141" i="80"/>
  <c r="I142" i="80"/>
  <c r="I143" i="80"/>
  <c r="I144" i="80"/>
  <c r="I145" i="80"/>
  <c r="I146" i="80"/>
  <c r="I87" i="80"/>
  <c r="I88" i="80"/>
  <c r="I89" i="80"/>
  <c r="I90" i="80"/>
  <c r="I91" i="80"/>
  <c r="I92" i="80"/>
  <c r="I45" i="80"/>
  <c r="I46" i="80"/>
  <c r="I47" i="80"/>
  <c r="I48" i="80"/>
  <c r="I49" i="80"/>
  <c r="I50" i="80"/>
  <c r="I213" i="80"/>
  <c r="I214" i="80"/>
  <c r="I215" i="80"/>
  <c r="I216" i="80"/>
  <c r="I217" i="80"/>
  <c r="I218" i="80"/>
  <c r="I219" i="80"/>
  <c r="I220" i="80"/>
  <c r="I221" i="80"/>
  <c r="I222" i="80"/>
  <c r="I223" i="80"/>
  <c r="I224" i="80"/>
  <c r="I147" i="80"/>
  <c r="I148" i="80"/>
  <c r="I149" i="80"/>
  <c r="I150" i="80"/>
  <c r="I151" i="80"/>
  <c r="I152" i="80"/>
  <c r="I243" i="80"/>
  <c r="I244" i="80"/>
  <c r="I245" i="80"/>
  <c r="I246" i="80"/>
  <c r="I247" i="80"/>
  <c r="I248" i="80"/>
  <c r="I171" i="80"/>
  <c r="I172" i="80"/>
  <c r="I173" i="80"/>
  <c r="I174" i="80"/>
  <c r="I175" i="80"/>
  <c r="I176" i="80"/>
  <c r="I39" i="80"/>
  <c r="I40" i="80"/>
  <c r="I41" i="80"/>
  <c r="I42" i="80"/>
  <c r="I43" i="80"/>
  <c r="I44" i="80"/>
  <c r="I129" i="80"/>
  <c r="I130" i="80"/>
  <c r="I131" i="80"/>
  <c r="I132" i="80"/>
  <c r="I133" i="80"/>
  <c r="I134" i="80"/>
  <c r="I93" i="80"/>
  <c r="I94" i="80"/>
  <c r="I95" i="80"/>
  <c r="I96" i="80"/>
  <c r="I97" i="80"/>
  <c r="I98" i="80"/>
  <c r="I177" i="80"/>
  <c r="I178" i="80"/>
  <c r="I179" i="80"/>
  <c r="I180" i="80"/>
  <c r="I181" i="80"/>
  <c r="I182" i="80"/>
  <c r="I27" i="80"/>
  <c r="I28" i="80"/>
  <c r="I29" i="80"/>
  <c r="I30" i="80"/>
  <c r="I31" i="80"/>
  <c r="I32" i="80"/>
  <c r="I63" i="80"/>
  <c r="I64" i="80"/>
  <c r="I65" i="80"/>
  <c r="I66" i="80"/>
  <c r="I67" i="80"/>
  <c r="I68" i="80"/>
  <c r="I69" i="80"/>
  <c r="I70" i="80"/>
  <c r="I71" i="80"/>
  <c r="I72" i="80"/>
  <c r="I73" i="80"/>
  <c r="I74" i="80"/>
  <c r="I255" i="80"/>
  <c r="I256" i="80"/>
  <c r="I257" i="80"/>
  <c r="I258" i="80"/>
  <c r="I259" i="80"/>
  <c r="I260" i="80"/>
  <c r="I163" i="80"/>
  <c r="I164" i="80"/>
  <c r="AJ40" i="80" l="1"/>
  <c r="AF40" i="80"/>
  <c r="AH40" i="80"/>
  <c r="AJ248" i="80"/>
  <c r="AF248" i="80"/>
  <c r="AH248" i="80"/>
  <c r="AJ150" i="80"/>
  <c r="AF150" i="80"/>
  <c r="AH150" i="80"/>
  <c r="AJ220" i="80"/>
  <c r="AF220" i="80"/>
  <c r="AH220" i="80"/>
  <c r="AJ50" i="80"/>
  <c r="AF50" i="80"/>
  <c r="AH50" i="80"/>
  <c r="AJ90" i="80"/>
  <c r="AF90" i="80"/>
  <c r="AH90" i="80"/>
  <c r="AJ142" i="80"/>
  <c r="AF142" i="80"/>
  <c r="AH142" i="80"/>
  <c r="AJ86" i="80"/>
  <c r="AF86" i="80"/>
  <c r="AH86" i="80"/>
  <c r="AJ186" i="80"/>
  <c r="AF186" i="80"/>
  <c r="AH186" i="80"/>
  <c r="AJ202" i="80"/>
  <c r="AF202" i="80"/>
  <c r="AH202" i="80"/>
  <c r="AJ62" i="80"/>
  <c r="AF62" i="80"/>
  <c r="AH62" i="80"/>
  <c r="AJ24" i="80"/>
  <c r="AF24" i="80"/>
  <c r="AH24" i="80"/>
  <c r="AJ106" i="80"/>
  <c r="AF106" i="80"/>
  <c r="AH106" i="80"/>
  <c r="AJ38" i="80"/>
  <c r="AF38" i="80"/>
  <c r="AH38" i="80"/>
  <c r="AJ78" i="80"/>
  <c r="AF78" i="80"/>
  <c r="AH78" i="80"/>
  <c r="AJ166" i="80"/>
  <c r="AF166" i="80"/>
  <c r="AH166" i="80"/>
  <c r="AJ77" i="80"/>
  <c r="AF77" i="80"/>
  <c r="AH77" i="80"/>
  <c r="AJ165" i="80"/>
  <c r="AF165" i="80"/>
  <c r="Z31" i="2"/>
  <c r="AH165" i="80"/>
  <c r="AJ88" i="80"/>
  <c r="AF88" i="80"/>
  <c r="AH88" i="80"/>
  <c r="AJ128" i="80"/>
  <c r="AF128" i="80"/>
  <c r="AH128" i="80"/>
  <c r="AJ84" i="80"/>
  <c r="AF84" i="80"/>
  <c r="AH84" i="80"/>
  <c r="AJ184" i="80"/>
  <c r="AF184" i="80"/>
  <c r="AH184" i="80"/>
  <c r="AJ194" i="80"/>
  <c r="AF194" i="80"/>
  <c r="AH194" i="80"/>
  <c r="AJ60" i="80"/>
  <c r="AF60" i="80"/>
  <c r="AH60" i="80"/>
  <c r="AJ22" i="80"/>
  <c r="AF22" i="80"/>
  <c r="AH22" i="80"/>
  <c r="AJ104" i="80"/>
  <c r="AF104" i="80"/>
  <c r="AH104" i="80"/>
  <c r="AJ36" i="80"/>
  <c r="AF36" i="80"/>
  <c r="AH36" i="80"/>
  <c r="AJ76" i="80"/>
  <c r="AF76" i="80"/>
  <c r="AH76" i="80"/>
  <c r="AJ8" i="80"/>
  <c r="AF8" i="80"/>
  <c r="AH8" i="80"/>
  <c r="AE269" i="80"/>
  <c r="AJ21" i="80"/>
  <c r="AF21" i="80"/>
  <c r="AH21" i="80"/>
  <c r="Z7" i="2"/>
  <c r="AJ103" i="80"/>
  <c r="AF103" i="80"/>
  <c r="AH103" i="80"/>
  <c r="AJ35" i="80"/>
  <c r="AF35" i="80"/>
  <c r="AH35" i="80"/>
  <c r="AJ75" i="80"/>
  <c r="AF75" i="80"/>
  <c r="AH75" i="80"/>
  <c r="Z16" i="2"/>
  <c r="AJ7" i="80"/>
  <c r="AF7" i="80"/>
  <c r="AH7" i="80"/>
  <c r="AE268" i="80"/>
  <c r="AJ34" i="80"/>
  <c r="AF34" i="80"/>
  <c r="AH34" i="80"/>
  <c r="AJ170" i="80"/>
  <c r="AF170" i="80"/>
  <c r="AH170" i="80"/>
  <c r="AJ6" i="80"/>
  <c r="AF6" i="80"/>
  <c r="AH6" i="80"/>
  <c r="AJ256" i="80"/>
  <c r="AF256" i="80"/>
  <c r="AH256" i="80"/>
  <c r="AJ68" i="80"/>
  <c r="AF68" i="80"/>
  <c r="AH68" i="80"/>
  <c r="AJ30" i="80"/>
  <c r="AF30" i="80"/>
  <c r="AH30" i="80"/>
  <c r="AJ178" i="80"/>
  <c r="AF178" i="80"/>
  <c r="AH178" i="80"/>
  <c r="AJ134" i="80"/>
  <c r="AF134" i="80"/>
  <c r="AH134" i="80"/>
  <c r="AJ42" i="80"/>
  <c r="AF42" i="80"/>
  <c r="AH42" i="80"/>
  <c r="AJ172" i="80"/>
  <c r="AF172" i="80"/>
  <c r="AH172" i="80"/>
  <c r="AJ152" i="80"/>
  <c r="AF152" i="80"/>
  <c r="AH152" i="80"/>
  <c r="AJ222" i="80"/>
  <c r="AF222" i="80"/>
  <c r="AH222" i="80"/>
  <c r="AJ214" i="80"/>
  <c r="AF214" i="80"/>
  <c r="AH214" i="80"/>
  <c r="AJ92" i="80"/>
  <c r="AF92" i="80"/>
  <c r="AH92" i="80"/>
  <c r="AJ144" i="80"/>
  <c r="AF144" i="80"/>
  <c r="AH144" i="80"/>
  <c r="AJ124" i="80"/>
  <c r="AF124" i="80"/>
  <c r="AH124" i="80"/>
  <c r="AJ188" i="80"/>
  <c r="AF188" i="80"/>
  <c r="AH188" i="80"/>
  <c r="AJ204" i="80"/>
  <c r="AF204" i="80"/>
  <c r="AH204" i="80"/>
  <c r="AJ190" i="80"/>
  <c r="AF190" i="80"/>
  <c r="AH190" i="80"/>
  <c r="AJ26" i="80"/>
  <c r="AF26" i="80"/>
  <c r="AH26" i="80"/>
  <c r="AJ108" i="80"/>
  <c r="AF108" i="80"/>
  <c r="AH108" i="80"/>
  <c r="AJ100" i="80"/>
  <c r="AF100" i="80"/>
  <c r="AH100" i="80"/>
  <c r="AJ255" i="80"/>
  <c r="AF255" i="80"/>
  <c r="AH255" i="80"/>
  <c r="Z46" i="2"/>
  <c r="AJ67" i="80"/>
  <c r="AF67" i="80"/>
  <c r="AH67" i="80"/>
  <c r="AJ29" i="80"/>
  <c r="AF29" i="80"/>
  <c r="AH29" i="80"/>
  <c r="AJ177" i="80"/>
  <c r="AF177" i="80"/>
  <c r="AH177" i="80"/>
  <c r="Z33" i="2"/>
  <c r="AJ133" i="80"/>
  <c r="AF133" i="80"/>
  <c r="AH133" i="80"/>
  <c r="AJ41" i="80"/>
  <c r="AF41" i="80"/>
  <c r="AH41" i="80"/>
  <c r="AJ171" i="80"/>
  <c r="AF171" i="80"/>
  <c r="AH171" i="80"/>
  <c r="Z32" i="2"/>
  <c r="AJ151" i="80"/>
  <c r="AF151" i="80"/>
  <c r="AH151" i="80"/>
  <c r="AJ221" i="80"/>
  <c r="AF221" i="80"/>
  <c r="AH221" i="80"/>
  <c r="AJ213" i="80"/>
  <c r="AF213" i="80"/>
  <c r="Z39" i="2"/>
  <c r="AH213" i="80"/>
  <c r="AJ91" i="80"/>
  <c r="AF91" i="80"/>
  <c r="AH91" i="80"/>
  <c r="AJ143" i="80"/>
  <c r="AF143" i="80"/>
  <c r="AH143" i="80"/>
  <c r="AJ123" i="80"/>
  <c r="AF123" i="80"/>
  <c r="Z24" i="2"/>
  <c r="AH123" i="80"/>
  <c r="AJ187" i="80"/>
  <c r="AF187" i="80"/>
  <c r="AH187" i="80"/>
  <c r="AJ203" i="80"/>
  <c r="AF203" i="80"/>
  <c r="AH203" i="80"/>
  <c r="AJ189" i="80"/>
  <c r="AF189" i="80"/>
  <c r="AH189" i="80"/>
  <c r="Z35" i="2"/>
  <c r="AJ25" i="80"/>
  <c r="AF25" i="80"/>
  <c r="AH25" i="80"/>
  <c r="AJ107" i="80"/>
  <c r="AF107" i="80"/>
  <c r="AH107" i="80"/>
  <c r="AJ99" i="80"/>
  <c r="AF99" i="80"/>
  <c r="Z20" i="2"/>
  <c r="AH99" i="80"/>
  <c r="AJ164" i="80"/>
  <c r="AF164" i="80"/>
  <c r="AH164" i="80"/>
  <c r="AJ74" i="80"/>
  <c r="AF74" i="80"/>
  <c r="AH74" i="80"/>
  <c r="AJ66" i="80"/>
  <c r="AF66" i="80"/>
  <c r="AH66" i="80"/>
  <c r="AJ28" i="80"/>
  <c r="AF28" i="80"/>
  <c r="AH28" i="80"/>
  <c r="AJ98" i="80"/>
  <c r="AF98" i="80"/>
  <c r="AH98" i="80"/>
  <c r="AJ132" i="80"/>
  <c r="AF132" i="80"/>
  <c r="AH132" i="80"/>
  <c r="AJ163" i="80"/>
  <c r="AF163" i="80"/>
  <c r="AH163" i="80"/>
  <c r="AJ73" i="80"/>
  <c r="AF73" i="80"/>
  <c r="AH73" i="80"/>
  <c r="AJ65" i="80"/>
  <c r="AF65" i="80"/>
  <c r="AH65" i="80"/>
  <c r="AJ27" i="80"/>
  <c r="AF27" i="80"/>
  <c r="Z8" i="2"/>
  <c r="AH27" i="80"/>
  <c r="AJ97" i="80"/>
  <c r="AF97" i="80"/>
  <c r="AH97" i="80"/>
  <c r="AJ131" i="80"/>
  <c r="AF131" i="80"/>
  <c r="AH131" i="80"/>
  <c r="AJ39" i="80"/>
  <c r="AF39" i="80"/>
  <c r="AH39" i="80"/>
  <c r="Z9" i="2"/>
  <c r="AJ247" i="80"/>
  <c r="AF247" i="80"/>
  <c r="AH247" i="80"/>
  <c r="AJ149" i="80"/>
  <c r="AF149" i="80"/>
  <c r="AH149" i="80"/>
  <c r="AJ219" i="80"/>
  <c r="AF219" i="80"/>
  <c r="AH219" i="80"/>
  <c r="Z42" i="2"/>
  <c r="AJ49" i="80"/>
  <c r="AF49" i="80"/>
  <c r="AH49" i="80"/>
  <c r="AJ89" i="80"/>
  <c r="AF89" i="80"/>
  <c r="AH89" i="80"/>
  <c r="AJ141" i="80"/>
  <c r="AF141" i="80"/>
  <c r="Z27" i="2"/>
  <c r="AH141" i="80"/>
  <c r="AJ85" i="80"/>
  <c r="AF85" i="80"/>
  <c r="AH85" i="80"/>
  <c r="AJ185" i="80"/>
  <c r="AF185" i="80"/>
  <c r="AH185" i="80"/>
  <c r="AJ201" i="80"/>
  <c r="AF201" i="80"/>
  <c r="Z37" i="2"/>
  <c r="AH201" i="80"/>
  <c r="AJ61" i="80"/>
  <c r="AF61" i="80"/>
  <c r="AH61" i="80"/>
  <c r="AJ23" i="80"/>
  <c r="AF23" i="80"/>
  <c r="AH23" i="80"/>
  <c r="AJ105" i="80"/>
  <c r="AF105" i="80"/>
  <c r="AH105" i="80"/>
  <c r="Z21" i="2"/>
  <c r="AJ37" i="80"/>
  <c r="AF37" i="80"/>
  <c r="AH37" i="80"/>
  <c r="AJ260" i="80"/>
  <c r="AF260" i="80"/>
  <c r="AH260" i="80"/>
  <c r="AJ72" i="80"/>
  <c r="AF72" i="80"/>
  <c r="AH72" i="80"/>
  <c r="AJ64" i="80"/>
  <c r="AF64" i="80"/>
  <c r="AH64" i="80"/>
  <c r="AJ182" i="80"/>
  <c r="AF182" i="80"/>
  <c r="AH182" i="80"/>
  <c r="AJ96" i="80"/>
  <c r="AF96" i="80"/>
  <c r="AH96" i="80"/>
  <c r="AJ130" i="80"/>
  <c r="AF130" i="80"/>
  <c r="AH130" i="80"/>
  <c r="AJ176" i="80"/>
  <c r="AF176" i="80"/>
  <c r="AH176" i="80"/>
  <c r="AJ246" i="80"/>
  <c r="AF246" i="80"/>
  <c r="AH246" i="80"/>
  <c r="AJ148" i="80"/>
  <c r="AF148" i="80"/>
  <c r="AH148" i="80"/>
  <c r="AJ218" i="80"/>
  <c r="AF218" i="80"/>
  <c r="AH218" i="80"/>
  <c r="AJ48" i="80"/>
  <c r="AF48" i="80"/>
  <c r="AH48" i="80"/>
  <c r="AJ259" i="80"/>
  <c r="AF259" i="80"/>
  <c r="AH259" i="80"/>
  <c r="AJ71" i="80"/>
  <c r="AF71" i="80"/>
  <c r="AH71" i="80"/>
  <c r="AJ63" i="80"/>
  <c r="AF63" i="80"/>
  <c r="Z14" i="2"/>
  <c r="AH63" i="80"/>
  <c r="AJ181" i="80"/>
  <c r="AF181" i="80"/>
  <c r="AH181" i="80"/>
  <c r="AJ95" i="80"/>
  <c r="AF95" i="80"/>
  <c r="AH95" i="80"/>
  <c r="AJ129" i="80"/>
  <c r="AF129" i="80"/>
  <c r="Z25" i="2"/>
  <c r="AH129" i="80"/>
  <c r="AJ175" i="80"/>
  <c r="AF175" i="80"/>
  <c r="AH175" i="80"/>
  <c r="AJ245" i="80"/>
  <c r="AF245" i="80"/>
  <c r="AH245" i="80"/>
  <c r="AJ147" i="80"/>
  <c r="AF147" i="80"/>
  <c r="AH147" i="80"/>
  <c r="Z28" i="2"/>
  <c r="AJ217" i="80"/>
  <c r="AF217" i="80"/>
  <c r="AH217" i="80"/>
  <c r="AJ47" i="80"/>
  <c r="AF47" i="80"/>
  <c r="AH47" i="80"/>
  <c r="AJ87" i="80"/>
  <c r="AF87" i="80"/>
  <c r="AH87" i="80"/>
  <c r="Z18" i="2"/>
  <c r="AJ127" i="80"/>
  <c r="AF127" i="80"/>
  <c r="AH127" i="80"/>
  <c r="AJ83" i="80"/>
  <c r="AF83" i="80"/>
  <c r="AH83" i="80"/>
  <c r="AJ183" i="80"/>
  <c r="AF183" i="80"/>
  <c r="AH183" i="80"/>
  <c r="Z34" i="2"/>
  <c r="AJ193" i="80"/>
  <c r="AF193" i="80"/>
  <c r="AH193" i="80"/>
  <c r="AJ59" i="80"/>
  <c r="AF59" i="80"/>
  <c r="AH59" i="80"/>
  <c r="AJ258" i="80"/>
  <c r="AF258" i="80"/>
  <c r="AH258" i="80"/>
  <c r="AJ70" i="80"/>
  <c r="AF70" i="80"/>
  <c r="AH70" i="80"/>
  <c r="AJ32" i="80"/>
  <c r="AF32" i="80"/>
  <c r="AH32" i="80"/>
  <c r="AJ180" i="80"/>
  <c r="AF180" i="80"/>
  <c r="AH180" i="80"/>
  <c r="AJ94" i="80"/>
  <c r="AF94" i="80"/>
  <c r="AH94" i="80"/>
  <c r="AJ44" i="80"/>
  <c r="AF44" i="80"/>
  <c r="AH44" i="80"/>
  <c r="AJ174" i="80"/>
  <c r="AF174" i="80"/>
  <c r="AH174" i="80"/>
  <c r="AJ244" i="80"/>
  <c r="AF244" i="80"/>
  <c r="AH244" i="80"/>
  <c r="AJ224" i="80"/>
  <c r="AF224" i="80"/>
  <c r="AH224" i="80"/>
  <c r="AJ216" i="80"/>
  <c r="AF216" i="80"/>
  <c r="AH216" i="80"/>
  <c r="AJ46" i="80"/>
  <c r="AF46" i="80"/>
  <c r="AH46" i="80"/>
  <c r="AJ146" i="80"/>
  <c r="AF146" i="80"/>
  <c r="AH146" i="80"/>
  <c r="AJ126" i="80"/>
  <c r="AF126" i="80"/>
  <c r="AH126" i="80"/>
  <c r="AJ82" i="80"/>
  <c r="AF82" i="80"/>
  <c r="AH82" i="80"/>
  <c r="AJ206" i="80"/>
  <c r="AF206" i="80"/>
  <c r="AH206" i="80"/>
  <c r="AJ192" i="80"/>
  <c r="AF192" i="80"/>
  <c r="AH192" i="80"/>
  <c r="AJ58" i="80"/>
  <c r="AF58" i="80"/>
  <c r="AH58" i="80"/>
  <c r="AJ110" i="80"/>
  <c r="AF110" i="80"/>
  <c r="AH110" i="80"/>
  <c r="AJ102" i="80"/>
  <c r="AF102" i="80"/>
  <c r="AH102" i="80"/>
  <c r="AJ257" i="80"/>
  <c r="AF257" i="80"/>
  <c r="AH257" i="80"/>
  <c r="AJ69" i="80"/>
  <c r="AF69" i="80"/>
  <c r="Z15" i="2"/>
  <c r="AH69" i="80"/>
  <c r="AJ31" i="80"/>
  <c r="AF31" i="80"/>
  <c r="AH31" i="80"/>
  <c r="AJ179" i="80"/>
  <c r="AF179" i="80"/>
  <c r="AH179" i="80"/>
  <c r="AJ93" i="80"/>
  <c r="AF93" i="80"/>
  <c r="AH93" i="80"/>
  <c r="Z19" i="2"/>
  <c r="AJ43" i="80"/>
  <c r="AF43" i="80"/>
  <c r="AH43" i="80"/>
  <c r="AJ173" i="80"/>
  <c r="AF173" i="80"/>
  <c r="AH173" i="80"/>
  <c r="AJ243" i="80"/>
  <c r="AF243" i="80"/>
  <c r="Z41" i="2"/>
  <c r="AH243" i="80"/>
  <c r="AJ223" i="80"/>
  <c r="AF223" i="80"/>
  <c r="AH223" i="80"/>
  <c r="AJ215" i="80"/>
  <c r="AF215" i="80"/>
  <c r="AH215" i="80"/>
  <c r="AJ45" i="80"/>
  <c r="AF45" i="80"/>
  <c r="Z11" i="2"/>
  <c r="AH45" i="80"/>
  <c r="AJ145" i="80"/>
  <c r="AF145" i="80"/>
  <c r="AH145" i="80"/>
  <c r="AJ125" i="80"/>
  <c r="AF125" i="80"/>
  <c r="AH125" i="80"/>
  <c r="AJ81" i="80"/>
  <c r="AF81" i="80"/>
  <c r="AH81" i="80"/>
  <c r="Z17" i="2"/>
  <c r="AJ205" i="80"/>
  <c r="AF205" i="80"/>
  <c r="AH205" i="80"/>
  <c r="AJ191" i="80"/>
  <c r="AF191" i="80"/>
  <c r="AH191" i="80"/>
  <c r="AJ57" i="80"/>
  <c r="AF57" i="80"/>
  <c r="Z13" i="2"/>
  <c r="AH57" i="80"/>
  <c r="AJ109" i="80"/>
  <c r="AF109" i="80"/>
  <c r="AH109" i="80"/>
  <c r="AJ101" i="80"/>
  <c r="AF101" i="80"/>
  <c r="AH101" i="80"/>
  <c r="AJ33" i="80"/>
  <c r="AF33" i="80"/>
  <c r="AH33" i="80"/>
  <c r="Z10" i="2"/>
  <c r="AJ169" i="80"/>
  <c r="AF169" i="80"/>
  <c r="AH169" i="80"/>
  <c r="AJ5" i="80"/>
  <c r="AF5" i="80"/>
  <c r="AH5" i="80"/>
  <c r="AJ80" i="80"/>
  <c r="AF80" i="80"/>
  <c r="AH80" i="80"/>
  <c r="AJ168" i="80"/>
  <c r="AF168" i="80"/>
  <c r="AH168" i="80"/>
  <c r="AJ4" i="80"/>
  <c r="AF4" i="80"/>
  <c r="AH4" i="80"/>
  <c r="AJ79" i="80"/>
  <c r="AF79" i="80"/>
  <c r="AH79" i="80"/>
  <c r="AJ167" i="80"/>
  <c r="AF167" i="80"/>
  <c r="AH167" i="80"/>
  <c r="N78" i="80"/>
  <c r="N170" i="80"/>
  <c r="N166" i="80"/>
  <c r="N6" i="80"/>
  <c r="F21" i="2"/>
  <c r="N105" i="80"/>
  <c r="N101" i="80"/>
  <c r="N37" i="80"/>
  <c r="N33" i="80"/>
  <c r="F10" i="2"/>
  <c r="N77" i="80"/>
  <c r="N169" i="80"/>
  <c r="F31" i="2"/>
  <c r="AE31" i="2" s="1"/>
  <c r="N165" i="80"/>
  <c r="N5" i="80"/>
  <c r="N258" i="80"/>
  <c r="N70" i="80"/>
  <c r="N32" i="80"/>
  <c r="N180" i="80"/>
  <c r="N94" i="80"/>
  <c r="N44" i="80"/>
  <c r="N174" i="80"/>
  <c r="N244" i="80"/>
  <c r="N224" i="80"/>
  <c r="N216" i="80"/>
  <c r="N46" i="80"/>
  <c r="N146" i="80"/>
  <c r="N126" i="80"/>
  <c r="N82" i="80"/>
  <c r="N206" i="80"/>
  <c r="N192" i="80"/>
  <c r="N58" i="80"/>
  <c r="N110" i="80"/>
  <c r="N38" i="80"/>
  <c r="N163" i="80"/>
  <c r="N257" i="80"/>
  <c r="N65" i="80"/>
  <c r="N27" i="80"/>
  <c r="F8" i="2"/>
  <c r="N179" i="80"/>
  <c r="F19" i="2"/>
  <c r="N93" i="80"/>
  <c r="F9" i="2"/>
  <c r="N39" i="80"/>
  <c r="N247" i="80"/>
  <c r="N149" i="80"/>
  <c r="N219" i="80"/>
  <c r="F42" i="2"/>
  <c r="N49" i="80"/>
  <c r="N89" i="80"/>
  <c r="F27" i="2"/>
  <c r="N141" i="80"/>
  <c r="N85" i="80"/>
  <c r="N81" i="80"/>
  <c r="F17" i="2"/>
  <c r="N205" i="80"/>
  <c r="N61" i="80"/>
  <c r="N23" i="80"/>
  <c r="N260" i="80"/>
  <c r="N72" i="80"/>
  <c r="N64" i="80"/>
  <c r="N182" i="80"/>
  <c r="N96" i="80"/>
  <c r="N134" i="80"/>
  <c r="N130" i="80"/>
  <c r="N42" i="80"/>
  <c r="N176" i="80"/>
  <c r="N172" i="80"/>
  <c r="N246" i="80"/>
  <c r="N152" i="80"/>
  <c r="N148" i="80"/>
  <c r="N222" i="80"/>
  <c r="N218" i="80"/>
  <c r="N214" i="80"/>
  <c r="N48" i="80"/>
  <c r="N92" i="80"/>
  <c r="N88" i="80"/>
  <c r="N144" i="80"/>
  <c r="N128" i="80"/>
  <c r="N124" i="80"/>
  <c r="N84" i="80"/>
  <c r="N188" i="80"/>
  <c r="N184" i="80"/>
  <c r="N204" i="80"/>
  <c r="N194" i="80"/>
  <c r="N190" i="80"/>
  <c r="N60" i="80"/>
  <c r="N26" i="80"/>
  <c r="N22" i="80"/>
  <c r="N108" i="80"/>
  <c r="N104" i="80"/>
  <c r="N100" i="80"/>
  <c r="N36" i="80"/>
  <c r="N80" i="80"/>
  <c r="N76" i="80"/>
  <c r="N168" i="80"/>
  <c r="K269" i="80"/>
  <c r="K277" i="80" s="1"/>
  <c r="N8" i="80"/>
  <c r="N4" i="80"/>
  <c r="N164" i="80"/>
  <c r="N74" i="80"/>
  <c r="N66" i="80"/>
  <c r="N28" i="80"/>
  <c r="N98" i="80"/>
  <c r="N132" i="80"/>
  <c r="N40" i="80"/>
  <c r="N248" i="80"/>
  <c r="N150" i="80"/>
  <c r="N220" i="80"/>
  <c r="N50" i="80"/>
  <c r="N90" i="80"/>
  <c r="N142" i="80"/>
  <c r="N86" i="80"/>
  <c r="N186" i="80"/>
  <c r="N202" i="80"/>
  <c r="N62" i="80"/>
  <c r="N24" i="80"/>
  <c r="N106" i="80"/>
  <c r="N102" i="80"/>
  <c r="N34" i="80"/>
  <c r="N73" i="80"/>
  <c r="F15" i="2"/>
  <c r="N69" i="80"/>
  <c r="N31" i="80"/>
  <c r="N97" i="80"/>
  <c r="N131" i="80"/>
  <c r="N43" i="80"/>
  <c r="N173" i="80"/>
  <c r="F41" i="2"/>
  <c r="N243" i="80"/>
  <c r="N223" i="80"/>
  <c r="N215" i="80"/>
  <c r="F11" i="2"/>
  <c r="N45" i="80"/>
  <c r="N145" i="80"/>
  <c r="N125" i="80"/>
  <c r="N185" i="80"/>
  <c r="F37" i="2"/>
  <c r="N201" i="80"/>
  <c r="N191" i="80"/>
  <c r="F13" i="2"/>
  <c r="N109" i="80"/>
  <c r="N256" i="80"/>
  <c r="N68" i="80"/>
  <c r="N30" i="80"/>
  <c r="N178" i="80"/>
  <c r="N259" i="80"/>
  <c r="F46" i="2"/>
  <c r="N255" i="80"/>
  <c r="N71" i="80"/>
  <c r="N67" i="80"/>
  <c r="F14" i="2"/>
  <c r="N63" i="80"/>
  <c r="N29" i="80"/>
  <c r="N181" i="80"/>
  <c r="F33" i="2"/>
  <c r="N177" i="80"/>
  <c r="N95" i="80"/>
  <c r="N133" i="80"/>
  <c r="N129" i="80"/>
  <c r="F25" i="2"/>
  <c r="N41" i="80"/>
  <c r="N175" i="80"/>
  <c r="F32" i="2"/>
  <c r="AE32" i="2" s="1"/>
  <c r="N171" i="80"/>
  <c r="N245" i="80"/>
  <c r="N151" i="80"/>
  <c r="F28" i="2"/>
  <c r="N147" i="80"/>
  <c r="N221" i="80"/>
  <c r="N217" i="80"/>
  <c r="F39" i="2"/>
  <c r="AE39" i="2" s="1"/>
  <c r="N213" i="80"/>
  <c r="N47" i="80"/>
  <c r="N91" i="80"/>
  <c r="N87" i="80"/>
  <c r="F18" i="2"/>
  <c r="N143" i="80"/>
  <c r="N127" i="80"/>
  <c r="N123" i="80"/>
  <c r="F24" i="2"/>
  <c r="AE24" i="2" s="1"/>
  <c r="N83" i="80"/>
  <c r="N187" i="80"/>
  <c r="N183" i="80"/>
  <c r="F34" i="2"/>
  <c r="N203" i="80"/>
  <c r="N193" i="80"/>
  <c r="F35" i="2"/>
  <c r="N189" i="80"/>
  <c r="N59" i="80"/>
  <c r="N25" i="80"/>
  <c r="F7" i="2"/>
  <c r="AE7" i="2" s="1"/>
  <c r="N21" i="80"/>
  <c r="N107" i="80"/>
  <c r="N103" i="80"/>
  <c r="F20" i="2"/>
  <c r="N99" i="80"/>
  <c r="N35" i="80"/>
  <c r="N79" i="80"/>
  <c r="F16" i="2"/>
  <c r="N75" i="80"/>
  <c r="N167" i="80"/>
  <c r="N7" i="80"/>
  <c r="K268" i="80"/>
  <c r="N3" i="80"/>
  <c r="L61" i="80"/>
  <c r="L57" i="80"/>
  <c r="L23" i="80"/>
  <c r="L109" i="80"/>
  <c r="L105" i="80"/>
  <c r="L101" i="80"/>
  <c r="L37" i="80"/>
  <c r="L33" i="80"/>
  <c r="L77" i="80"/>
  <c r="L169" i="80"/>
  <c r="L165" i="80"/>
  <c r="L5" i="80"/>
  <c r="L257" i="80"/>
  <c r="L31" i="80"/>
  <c r="L97" i="80"/>
  <c r="L43" i="80"/>
  <c r="L247" i="80"/>
  <c r="L223" i="80"/>
  <c r="L49" i="80"/>
  <c r="L145" i="80"/>
  <c r="L85" i="80"/>
  <c r="L201" i="80"/>
  <c r="L72" i="80"/>
  <c r="L64" i="80"/>
  <c r="L30" i="80"/>
  <c r="L182" i="80"/>
  <c r="L178" i="80"/>
  <c r="L96" i="80"/>
  <c r="L134" i="80"/>
  <c r="L130" i="80"/>
  <c r="L42" i="80"/>
  <c r="L176" i="80"/>
  <c r="L172" i="80"/>
  <c r="L246" i="80"/>
  <c r="L152" i="80"/>
  <c r="L148" i="80"/>
  <c r="L222" i="80"/>
  <c r="L218" i="80"/>
  <c r="L214" i="80"/>
  <c r="L48" i="80"/>
  <c r="L92" i="80"/>
  <c r="L88" i="80"/>
  <c r="L144" i="80"/>
  <c r="L128" i="80"/>
  <c r="L124" i="80"/>
  <c r="L84" i="80"/>
  <c r="L188" i="80"/>
  <c r="L184" i="80"/>
  <c r="L204" i="80"/>
  <c r="L194" i="80"/>
  <c r="L190" i="80"/>
  <c r="L60" i="80"/>
  <c r="L26" i="80"/>
  <c r="L22" i="80"/>
  <c r="L108" i="80"/>
  <c r="L104" i="80"/>
  <c r="L100" i="80"/>
  <c r="L36" i="80"/>
  <c r="L80" i="80"/>
  <c r="L76" i="80"/>
  <c r="L168" i="80"/>
  <c r="L8" i="80"/>
  <c r="L4" i="80"/>
  <c r="L73" i="80"/>
  <c r="L65" i="80"/>
  <c r="L179" i="80"/>
  <c r="L131" i="80"/>
  <c r="L173" i="80"/>
  <c r="L149" i="80"/>
  <c r="L215" i="80"/>
  <c r="L45" i="80"/>
  <c r="L125" i="80"/>
  <c r="L185" i="80"/>
  <c r="L191" i="80"/>
  <c r="L256" i="80"/>
  <c r="L68" i="80"/>
  <c r="L259" i="80"/>
  <c r="L255" i="80"/>
  <c r="L71" i="80"/>
  <c r="L67" i="80"/>
  <c r="L63" i="80"/>
  <c r="L29" i="80"/>
  <c r="L181" i="80"/>
  <c r="L177" i="80"/>
  <c r="L95" i="80"/>
  <c r="L133" i="80"/>
  <c r="L129" i="80"/>
  <c r="L41" i="80"/>
  <c r="L175" i="80"/>
  <c r="L171" i="80"/>
  <c r="L245" i="80"/>
  <c r="L151" i="80"/>
  <c r="L147" i="80"/>
  <c r="L221" i="80"/>
  <c r="L217" i="80"/>
  <c r="L213" i="80"/>
  <c r="L47" i="80"/>
  <c r="L91" i="80"/>
  <c r="L87" i="80"/>
  <c r="L143" i="80"/>
  <c r="L127" i="80"/>
  <c r="L123" i="80"/>
  <c r="L83" i="80"/>
  <c r="L187" i="80"/>
  <c r="L183" i="80"/>
  <c r="L203" i="80"/>
  <c r="L193" i="80"/>
  <c r="L189" i="80"/>
  <c r="L59" i="80"/>
  <c r="L25" i="80"/>
  <c r="L21" i="80"/>
  <c r="L107" i="80"/>
  <c r="L103" i="80"/>
  <c r="L99" i="80"/>
  <c r="L35" i="80"/>
  <c r="L79" i="80"/>
  <c r="L75" i="80"/>
  <c r="L167" i="80"/>
  <c r="L7" i="80"/>
  <c r="L163" i="80"/>
  <c r="L69" i="80"/>
  <c r="L27" i="80"/>
  <c r="L93" i="80"/>
  <c r="L39" i="80"/>
  <c r="L243" i="80"/>
  <c r="L219" i="80"/>
  <c r="L89" i="80"/>
  <c r="L141" i="80"/>
  <c r="L81" i="80"/>
  <c r="L205" i="80"/>
  <c r="L260" i="80"/>
  <c r="L164" i="80"/>
  <c r="L258" i="80"/>
  <c r="L74" i="80"/>
  <c r="L70" i="80"/>
  <c r="L66" i="80"/>
  <c r="L32" i="80"/>
  <c r="L28" i="80"/>
  <c r="L180" i="80"/>
  <c r="L98" i="80"/>
  <c r="L94" i="80"/>
  <c r="L132" i="80"/>
  <c r="L44" i="80"/>
  <c r="L40" i="80"/>
  <c r="L174" i="80"/>
  <c r="L248" i="80"/>
  <c r="L244" i="80"/>
  <c r="L150" i="80"/>
  <c r="L224" i="80"/>
  <c r="L220" i="80"/>
  <c r="L216" i="80"/>
  <c r="L50" i="80"/>
  <c r="L46" i="80"/>
  <c r="L90" i="80"/>
  <c r="L146" i="80"/>
  <c r="L142" i="80"/>
  <c r="L126" i="80"/>
  <c r="L86" i="80"/>
  <c r="L82" i="80"/>
  <c r="L186" i="80"/>
  <c r="L206" i="80"/>
  <c r="L202" i="80"/>
  <c r="L192" i="80"/>
  <c r="L62" i="80"/>
  <c r="L58" i="80"/>
  <c r="L24" i="80"/>
  <c r="L110" i="80"/>
  <c r="L106" i="80"/>
  <c r="L102" i="80"/>
  <c r="L38" i="80"/>
  <c r="L34" i="80"/>
  <c r="L78" i="80"/>
  <c r="L170" i="80"/>
  <c r="L166" i="80"/>
  <c r="L6" i="80"/>
  <c r="AE17" i="2" l="1"/>
  <c r="AE25" i="2"/>
  <c r="AE20" i="2"/>
  <c r="AE34" i="2"/>
  <c r="AE19" i="2"/>
  <c r="AH19" i="2" s="1"/>
  <c r="AE16" i="2"/>
  <c r="AF16" i="2" s="1"/>
  <c r="AE42" i="2"/>
  <c r="AE46" i="2"/>
  <c r="AE8" i="2"/>
  <c r="AF8" i="2" s="1"/>
  <c r="AE33" i="2"/>
  <c r="AH33" i="2" s="1"/>
  <c r="AE35" i="2"/>
  <c r="AE37" i="2"/>
  <c r="AE41" i="2"/>
  <c r="AF41" i="2" s="1"/>
  <c r="AE21" i="2"/>
  <c r="AF21" i="2" s="1"/>
  <c r="AE9" i="2"/>
  <c r="AF9" i="2" s="1"/>
  <c r="AE27" i="2"/>
  <c r="AE15" i="2"/>
  <c r="AH15" i="2" s="1"/>
  <c r="AE10" i="2"/>
  <c r="AH10" i="2" s="1"/>
  <c r="AE28" i="2"/>
  <c r="AE14" i="2"/>
  <c r="AE13" i="2"/>
  <c r="AF13" i="2" s="1"/>
  <c r="AE18" i="2"/>
  <c r="AF18" i="2" s="1"/>
  <c r="AE11" i="2"/>
  <c r="AH11" i="2" s="1"/>
  <c r="AC13" i="2"/>
  <c r="AA13" i="2"/>
  <c r="AC11" i="2"/>
  <c r="AA11" i="2"/>
  <c r="AK224" i="80"/>
  <c r="AM224" i="80"/>
  <c r="AK47" i="80"/>
  <c r="AM47" i="80"/>
  <c r="AK130" i="80"/>
  <c r="AM130" i="80"/>
  <c r="AK182" i="80"/>
  <c r="AM182" i="80"/>
  <c r="AA27" i="2"/>
  <c r="AC27" i="2"/>
  <c r="AK163" i="80"/>
  <c r="AM163" i="80"/>
  <c r="AK99" i="80"/>
  <c r="AM99" i="80"/>
  <c r="AK25" i="80"/>
  <c r="AM25" i="80"/>
  <c r="AK203" i="80"/>
  <c r="AM203" i="80"/>
  <c r="AK123" i="80"/>
  <c r="AM123" i="80"/>
  <c r="AK91" i="80"/>
  <c r="AM91" i="80"/>
  <c r="AK221" i="80"/>
  <c r="AM221" i="80"/>
  <c r="AK171" i="80"/>
  <c r="AM171" i="80"/>
  <c r="AK133" i="80"/>
  <c r="AM133" i="80"/>
  <c r="AK29" i="80"/>
  <c r="AM29" i="80"/>
  <c r="AK204" i="80"/>
  <c r="AM204" i="80"/>
  <c r="AK42" i="80"/>
  <c r="AM42" i="80"/>
  <c r="AE275" i="80"/>
  <c r="AF268" i="80"/>
  <c r="AH268" i="80"/>
  <c r="AK75" i="80"/>
  <c r="AM75" i="80"/>
  <c r="AK103" i="80"/>
  <c r="AM103" i="80"/>
  <c r="AK36" i="80"/>
  <c r="AM36" i="80"/>
  <c r="AK184" i="80"/>
  <c r="AM184" i="80"/>
  <c r="AK128" i="80"/>
  <c r="AM128" i="80"/>
  <c r="AK165" i="80"/>
  <c r="AM165" i="80"/>
  <c r="AK166" i="80"/>
  <c r="AM166" i="80"/>
  <c r="AK38" i="80"/>
  <c r="AM38" i="80"/>
  <c r="AK50" i="80"/>
  <c r="AM50" i="80"/>
  <c r="AK192" i="80"/>
  <c r="AM192" i="80"/>
  <c r="AK70" i="80"/>
  <c r="AM70" i="80"/>
  <c r="AK59" i="80"/>
  <c r="AM59" i="80"/>
  <c r="AK183" i="80"/>
  <c r="AM183" i="80"/>
  <c r="AK127" i="80"/>
  <c r="AM127" i="80"/>
  <c r="AA25" i="2"/>
  <c r="AC25" i="2"/>
  <c r="AK71" i="80"/>
  <c r="AM71" i="80"/>
  <c r="AK246" i="80"/>
  <c r="AM246" i="80"/>
  <c r="AK49" i="80"/>
  <c r="AM49" i="80"/>
  <c r="AK149" i="80"/>
  <c r="AM149" i="80"/>
  <c r="AK39" i="80"/>
  <c r="AM39" i="80"/>
  <c r="AK97" i="80"/>
  <c r="AM97" i="80"/>
  <c r="AK65" i="80"/>
  <c r="AM65" i="80"/>
  <c r="AK74" i="80"/>
  <c r="AM74" i="80"/>
  <c r="AA35" i="2"/>
  <c r="AC35" i="2"/>
  <c r="AC33" i="2"/>
  <c r="AA33" i="2"/>
  <c r="AK26" i="80"/>
  <c r="AM26" i="80"/>
  <c r="AK214" i="80"/>
  <c r="AM214" i="80"/>
  <c r="AK152" i="80"/>
  <c r="AM152" i="80"/>
  <c r="AA7" i="2"/>
  <c r="AC7" i="2"/>
  <c r="AK8" i="80"/>
  <c r="AM8" i="80"/>
  <c r="AK142" i="80"/>
  <c r="AM142" i="80"/>
  <c r="AK167" i="80"/>
  <c r="AM167" i="80"/>
  <c r="AK4" i="80"/>
  <c r="AM4" i="80"/>
  <c r="AK80" i="80"/>
  <c r="AM80" i="80"/>
  <c r="AK169" i="80"/>
  <c r="AM169" i="80"/>
  <c r="AK101" i="80"/>
  <c r="AM101" i="80"/>
  <c r="AK57" i="80"/>
  <c r="AM57" i="80"/>
  <c r="AK205" i="80"/>
  <c r="AM205" i="80"/>
  <c r="AK125" i="80"/>
  <c r="AM125" i="80"/>
  <c r="AK45" i="80"/>
  <c r="AM45" i="80"/>
  <c r="AK223" i="80"/>
  <c r="AM223" i="80"/>
  <c r="AK173" i="80"/>
  <c r="AM173" i="80"/>
  <c r="AK93" i="80"/>
  <c r="AM93" i="80"/>
  <c r="AK31" i="80"/>
  <c r="AM31" i="80"/>
  <c r="AK257" i="80"/>
  <c r="AM257" i="80"/>
  <c r="AK110" i="80"/>
  <c r="AM110" i="80"/>
  <c r="AK46" i="80"/>
  <c r="AM46" i="80"/>
  <c r="AK180" i="80"/>
  <c r="AM180" i="80"/>
  <c r="AC18" i="2"/>
  <c r="AA18" i="2"/>
  <c r="AK181" i="80"/>
  <c r="AM181" i="80"/>
  <c r="AK105" i="80"/>
  <c r="AM105" i="80"/>
  <c r="AK61" i="80"/>
  <c r="AM61" i="80"/>
  <c r="AK185" i="80"/>
  <c r="AM185" i="80"/>
  <c r="AK141" i="80"/>
  <c r="AM141" i="80"/>
  <c r="AA42" i="2"/>
  <c r="AC42" i="2"/>
  <c r="AK28" i="80"/>
  <c r="AM28" i="80"/>
  <c r="AA39" i="2"/>
  <c r="AC39" i="2"/>
  <c r="AK100" i="80"/>
  <c r="AM100" i="80"/>
  <c r="AK144" i="80"/>
  <c r="AM144" i="80"/>
  <c r="AK256" i="80"/>
  <c r="AM256" i="80"/>
  <c r="AK60" i="80"/>
  <c r="AM60" i="80"/>
  <c r="AK186" i="80"/>
  <c r="AM186" i="80"/>
  <c r="AA10" i="2"/>
  <c r="AC10" i="2"/>
  <c r="AA17" i="2"/>
  <c r="AC17" i="2"/>
  <c r="AK126" i="80"/>
  <c r="AM126" i="80"/>
  <c r="AK244" i="80"/>
  <c r="AM244" i="80"/>
  <c r="AK44" i="80"/>
  <c r="AM44" i="80"/>
  <c r="AK217" i="80"/>
  <c r="AM217" i="80"/>
  <c r="AK245" i="80"/>
  <c r="AM245" i="80"/>
  <c r="AK129" i="80"/>
  <c r="AM129" i="80"/>
  <c r="AK218" i="80"/>
  <c r="AM218" i="80"/>
  <c r="AK64" i="80"/>
  <c r="AM64" i="80"/>
  <c r="AK260" i="80"/>
  <c r="AM260" i="80"/>
  <c r="AA8" i="2"/>
  <c r="AC8" i="2"/>
  <c r="AK132" i="80"/>
  <c r="AM132" i="80"/>
  <c r="AK67" i="80"/>
  <c r="AM67" i="80"/>
  <c r="AK188" i="80"/>
  <c r="AM188" i="80"/>
  <c r="AK30" i="80"/>
  <c r="AM30" i="80"/>
  <c r="AK170" i="80"/>
  <c r="AM170" i="80"/>
  <c r="AK104" i="80"/>
  <c r="AM104" i="80"/>
  <c r="AK88" i="80"/>
  <c r="AM88" i="80"/>
  <c r="AK106" i="80"/>
  <c r="AM106" i="80"/>
  <c r="AK62" i="80"/>
  <c r="AM62" i="80"/>
  <c r="AK220" i="80"/>
  <c r="AM220" i="80"/>
  <c r="AK248" i="80"/>
  <c r="AM248" i="80"/>
  <c r="AC41" i="2"/>
  <c r="AA41" i="2"/>
  <c r="AA15" i="2"/>
  <c r="AC15" i="2"/>
  <c r="AK206" i="80"/>
  <c r="AM206" i="80"/>
  <c r="AA28" i="2"/>
  <c r="AC28" i="2"/>
  <c r="AA14" i="2"/>
  <c r="AC14" i="2"/>
  <c r="AK259" i="80"/>
  <c r="AM259" i="80"/>
  <c r="AK96" i="80"/>
  <c r="AM96" i="80"/>
  <c r="AA37" i="2"/>
  <c r="AC37" i="2"/>
  <c r="AK164" i="80"/>
  <c r="AM164" i="80"/>
  <c r="AK107" i="80"/>
  <c r="AM107" i="80"/>
  <c r="AK189" i="80"/>
  <c r="AM189" i="80"/>
  <c r="AK187" i="80"/>
  <c r="AM187" i="80"/>
  <c r="AK143" i="80"/>
  <c r="AM143" i="80"/>
  <c r="AK213" i="80"/>
  <c r="AM213" i="80"/>
  <c r="AK151" i="80"/>
  <c r="AM151" i="80"/>
  <c r="AK41" i="80"/>
  <c r="AM41" i="80"/>
  <c r="AK177" i="80"/>
  <c r="AM177" i="80"/>
  <c r="AC46" i="2"/>
  <c r="AA46" i="2"/>
  <c r="AA55" i="2" s="1"/>
  <c r="Z55" i="2"/>
  <c r="AK190" i="80"/>
  <c r="AM190" i="80"/>
  <c r="AK172" i="80"/>
  <c r="AM172" i="80"/>
  <c r="AK134" i="80"/>
  <c r="AM134" i="80"/>
  <c r="AK7" i="80"/>
  <c r="AM7" i="80"/>
  <c r="AK35" i="80"/>
  <c r="AM35" i="80"/>
  <c r="AK21" i="80"/>
  <c r="AM21" i="80"/>
  <c r="AK76" i="80"/>
  <c r="AM76" i="80"/>
  <c r="AK84" i="80"/>
  <c r="AM84" i="80"/>
  <c r="AK77" i="80"/>
  <c r="AM77" i="80"/>
  <c r="AK78" i="80"/>
  <c r="AM78" i="80"/>
  <c r="AK58" i="80"/>
  <c r="AM58" i="80"/>
  <c r="AK216" i="80"/>
  <c r="AM216" i="80"/>
  <c r="AK258" i="80"/>
  <c r="AM258" i="80"/>
  <c r="AK193" i="80"/>
  <c r="AM193" i="80"/>
  <c r="AK83" i="80"/>
  <c r="AM83" i="80"/>
  <c r="AK87" i="80"/>
  <c r="AM87" i="80"/>
  <c r="AK176" i="80"/>
  <c r="AM176" i="80"/>
  <c r="AK89" i="80"/>
  <c r="AM89" i="80"/>
  <c r="AK219" i="80"/>
  <c r="AM219" i="80"/>
  <c r="AK247" i="80"/>
  <c r="AM247" i="80"/>
  <c r="AK131" i="80"/>
  <c r="AM131" i="80"/>
  <c r="AK27" i="80"/>
  <c r="AM27" i="80"/>
  <c r="AK73" i="80"/>
  <c r="AM73" i="80"/>
  <c r="AA32" i="2"/>
  <c r="AC32" i="2"/>
  <c r="AK222" i="80"/>
  <c r="AM222" i="80"/>
  <c r="Z52" i="2"/>
  <c r="AA16" i="2"/>
  <c r="AC16" i="2"/>
  <c r="AK194" i="80"/>
  <c r="AM194" i="80"/>
  <c r="AK90" i="80"/>
  <c r="AM90" i="80"/>
  <c r="AJ3" i="80"/>
  <c r="AF3" i="80"/>
  <c r="AH3" i="80"/>
  <c r="Z4" i="2"/>
  <c r="AK79" i="80"/>
  <c r="AM79" i="80"/>
  <c r="AK168" i="80"/>
  <c r="AM168" i="80"/>
  <c r="AK5" i="80"/>
  <c r="AM5" i="80"/>
  <c r="AK33" i="80"/>
  <c r="AM33" i="80"/>
  <c r="AK109" i="80"/>
  <c r="AM109" i="80"/>
  <c r="AK191" i="80"/>
  <c r="AM191" i="80"/>
  <c r="AK81" i="80"/>
  <c r="AM81" i="80"/>
  <c r="AK145" i="80"/>
  <c r="AM145" i="80"/>
  <c r="AK215" i="80"/>
  <c r="AM215" i="80"/>
  <c r="AK243" i="80"/>
  <c r="AM243" i="80"/>
  <c r="AK43" i="80"/>
  <c r="AM43" i="80"/>
  <c r="AK179" i="80"/>
  <c r="AM179" i="80"/>
  <c r="AK69" i="80"/>
  <c r="AM69" i="80"/>
  <c r="AK102" i="80"/>
  <c r="AM102" i="80"/>
  <c r="AK94" i="80"/>
  <c r="AM94" i="80"/>
  <c r="AK32" i="80"/>
  <c r="AM32" i="80"/>
  <c r="AC34" i="2"/>
  <c r="AA34" i="2"/>
  <c r="AK63" i="80"/>
  <c r="AM63" i="80"/>
  <c r="AK148" i="80"/>
  <c r="AM148" i="80"/>
  <c r="AK37" i="80"/>
  <c r="AM37" i="80"/>
  <c r="AK23" i="80"/>
  <c r="AM23" i="80"/>
  <c r="AK201" i="80"/>
  <c r="AM201" i="80"/>
  <c r="AK85" i="80"/>
  <c r="AM85" i="80"/>
  <c r="AC9" i="2"/>
  <c r="AA9" i="2"/>
  <c r="AK66" i="80"/>
  <c r="AM66" i="80"/>
  <c r="AC20" i="2"/>
  <c r="AA20" i="2"/>
  <c r="AC24" i="2"/>
  <c r="AA24" i="2"/>
  <c r="Z53" i="2"/>
  <c r="AK108" i="80"/>
  <c r="AM108" i="80"/>
  <c r="AK124" i="80"/>
  <c r="AM124" i="80"/>
  <c r="AK92" i="80"/>
  <c r="AM92" i="80"/>
  <c r="AK34" i="80"/>
  <c r="AM34" i="80"/>
  <c r="AE277" i="80"/>
  <c r="AH269" i="80"/>
  <c r="AF269" i="80"/>
  <c r="AK22" i="80"/>
  <c r="AM22" i="80"/>
  <c r="AC31" i="2"/>
  <c r="AA31" i="2"/>
  <c r="AK202" i="80"/>
  <c r="AM202" i="80"/>
  <c r="AK86" i="80"/>
  <c r="AM86" i="80"/>
  <c r="AK40" i="80"/>
  <c r="AM40" i="80"/>
  <c r="AA19" i="2"/>
  <c r="AC19" i="2"/>
  <c r="AK82" i="80"/>
  <c r="AM82" i="80"/>
  <c r="AK146" i="80"/>
  <c r="AM146" i="80"/>
  <c r="AK174" i="80"/>
  <c r="AM174" i="80"/>
  <c r="AK147" i="80"/>
  <c r="AM147" i="80"/>
  <c r="AK175" i="80"/>
  <c r="AM175" i="80"/>
  <c r="AK95" i="80"/>
  <c r="AM95" i="80"/>
  <c r="AK48" i="80"/>
  <c r="AM48" i="80"/>
  <c r="AK72" i="80"/>
  <c r="AM72" i="80"/>
  <c r="AA21" i="2"/>
  <c r="AC21" i="2"/>
  <c r="AK98" i="80"/>
  <c r="AM98" i="80"/>
  <c r="AK255" i="80"/>
  <c r="AM255" i="80"/>
  <c r="AK178" i="80"/>
  <c r="AM178" i="80"/>
  <c r="AK68" i="80"/>
  <c r="AM68" i="80"/>
  <c r="AK6" i="80"/>
  <c r="AM6" i="80"/>
  <c r="AK24" i="80"/>
  <c r="AM24" i="80"/>
  <c r="AK150" i="80"/>
  <c r="AM150" i="80"/>
  <c r="L268" i="80"/>
  <c r="K275" i="80"/>
  <c r="N277" i="80"/>
  <c r="L277" i="80"/>
  <c r="AE55" i="2"/>
  <c r="F55" i="2"/>
  <c r="F52" i="2"/>
  <c r="AE53" i="2"/>
  <c r="F53" i="2"/>
  <c r="AF46" i="2"/>
  <c r="AH46" i="2"/>
  <c r="AH42" i="2"/>
  <c r="AF42" i="2"/>
  <c r="AF20" i="2"/>
  <c r="AH20" i="2"/>
  <c r="AH39" i="2"/>
  <c r="AF39" i="2"/>
  <c r="AF17" i="2"/>
  <c r="AH17" i="2"/>
  <c r="AF27" i="2"/>
  <c r="AH27" i="2"/>
  <c r="AH9" i="2"/>
  <c r="AH8" i="2"/>
  <c r="AF7" i="2"/>
  <c r="AH7" i="2"/>
  <c r="AH34" i="2"/>
  <c r="AF34" i="2"/>
  <c r="AF24" i="2"/>
  <c r="AH24" i="2"/>
  <c r="AH25" i="2"/>
  <c r="AF25" i="2"/>
  <c r="AH37" i="2"/>
  <c r="AF37" i="2"/>
  <c r="AF15" i="2"/>
  <c r="AF10" i="2"/>
  <c r="AF35" i="2"/>
  <c r="AH35" i="2"/>
  <c r="AH28" i="2"/>
  <c r="AF28" i="2"/>
  <c r="AH32" i="2"/>
  <c r="AF32" i="2"/>
  <c r="AH14" i="2"/>
  <c r="AF14" i="2"/>
  <c r="AH31" i="2"/>
  <c r="AF31" i="2"/>
  <c r="L3" i="80"/>
  <c r="AJ268" i="80"/>
  <c r="G16" i="2"/>
  <c r="I16" i="2"/>
  <c r="I18" i="2"/>
  <c r="G18" i="2"/>
  <c r="I25" i="2"/>
  <c r="G25" i="2"/>
  <c r="G46" i="2"/>
  <c r="G55" i="2" s="1"/>
  <c r="I46" i="2"/>
  <c r="I37" i="2"/>
  <c r="G37" i="2"/>
  <c r="G11" i="2"/>
  <c r="I11" i="2"/>
  <c r="AJ269" i="80"/>
  <c r="I17" i="2"/>
  <c r="G17" i="2"/>
  <c r="I31" i="2"/>
  <c r="G31" i="2"/>
  <c r="I10" i="2"/>
  <c r="G10" i="2"/>
  <c r="G20" i="2"/>
  <c r="I20" i="2"/>
  <c r="G32" i="2"/>
  <c r="I32" i="2"/>
  <c r="G13" i="2"/>
  <c r="I13" i="2"/>
  <c r="I41" i="2"/>
  <c r="G41" i="2"/>
  <c r="I15" i="2"/>
  <c r="G15" i="2"/>
  <c r="I9" i="2"/>
  <c r="G9" i="2"/>
  <c r="G19" i="2"/>
  <c r="I19" i="2"/>
  <c r="I21" i="2"/>
  <c r="G21" i="2"/>
  <c r="I7" i="2"/>
  <c r="G7" i="2"/>
  <c r="G35" i="2"/>
  <c r="I35" i="2"/>
  <c r="I34" i="2"/>
  <c r="G34" i="2"/>
  <c r="G24" i="2"/>
  <c r="I24" i="2"/>
  <c r="G39" i="2"/>
  <c r="I39" i="2"/>
  <c r="G28" i="2"/>
  <c r="I28" i="2"/>
  <c r="I33" i="2"/>
  <c r="G33" i="2"/>
  <c r="I14" i="2"/>
  <c r="G14" i="2"/>
  <c r="G27" i="2"/>
  <c r="I27" i="2"/>
  <c r="I42" i="2"/>
  <c r="G42" i="2"/>
  <c r="G8" i="2"/>
  <c r="I8" i="2"/>
  <c r="AI269" i="80"/>
  <c r="AI277" i="80" s="1"/>
  <c r="AI268" i="80"/>
  <c r="AI275" i="80" s="1"/>
  <c r="N269" i="80"/>
  <c r="N268" i="80"/>
  <c r="L269" i="80"/>
  <c r="AF33" i="2" l="1"/>
  <c r="AH21" i="2"/>
  <c r="AH16" i="2"/>
  <c r="AA53" i="2"/>
  <c r="AH41" i="2"/>
  <c r="AF19" i="2"/>
  <c r="AF52" i="2" s="1"/>
  <c r="AH13" i="2"/>
  <c r="AE52" i="2"/>
  <c r="AF11" i="2"/>
  <c r="AH18" i="2"/>
  <c r="G53" i="2"/>
  <c r="AH277" i="80"/>
  <c r="AF277" i="80"/>
  <c r="AC4" i="2"/>
  <c r="AA4" i="2"/>
  <c r="AA51" i="2" s="1"/>
  <c r="Z51" i="2"/>
  <c r="AM3" i="80"/>
  <c r="AK3" i="80"/>
  <c r="AF275" i="80"/>
  <c r="AH275" i="80"/>
  <c r="AA52" i="2"/>
  <c r="N275" i="80"/>
  <c r="L275" i="80"/>
  <c r="G52" i="2"/>
  <c r="AF55" i="2"/>
  <c r="AF53" i="2"/>
  <c r="AM269" i="80"/>
  <c r="AJ277" i="80"/>
  <c r="AM268" i="80"/>
  <c r="AJ275" i="80"/>
  <c r="AK268" i="80"/>
  <c r="AK269" i="80"/>
  <c r="AI42" i="2"/>
  <c r="AI28" i="2"/>
  <c r="AI21" i="2"/>
  <c r="AI19" i="2"/>
  <c r="AI16" i="2"/>
  <c r="AI41" i="2"/>
  <c r="AI10" i="2"/>
  <c r="AI8" i="2"/>
  <c r="AI27" i="2"/>
  <c r="AI7" i="2"/>
  <c r="AI15" i="2"/>
  <c r="AI31" i="2"/>
  <c r="AI37" i="2"/>
  <c r="AI34" i="2"/>
  <c r="AI11" i="2"/>
  <c r="AI25" i="2"/>
  <c r="AI18" i="2"/>
  <c r="AI14" i="2"/>
  <c r="AI35" i="2"/>
  <c r="AI32" i="2"/>
  <c r="AI20" i="2"/>
  <c r="AI33" i="2"/>
  <c r="AI39" i="2"/>
  <c r="AI24" i="2"/>
  <c r="AI9" i="2"/>
  <c r="AI13" i="2"/>
  <c r="AI17" i="2"/>
  <c r="AI46" i="2"/>
  <c r="AK275" i="80" l="1"/>
  <c r="AM275" i="80"/>
  <c r="AM277" i="80"/>
  <c r="AK277" i="80"/>
  <c r="AJ264" i="79"/>
  <c r="AJ261" i="79"/>
  <c r="AJ270" i="79" l="1"/>
  <c r="AJ273" i="79"/>
  <c r="AJ279" i="79" l="1"/>
  <c r="M270" i="79"/>
  <c r="K270" i="79"/>
  <c r="N267" i="79"/>
  <c r="I162" i="80" l="1"/>
  <c r="AJ162" i="80" l="1"/>
  <c r="AF162" i="80"/>
  <c r="AH162" i="80"/>
  <c r="AE267" i="80"/>
  <c r="N162" i="80"/>
  <c r="K267" i="80"/>
  <c r="K278" i="80" s="1"/>
  <c r="AI267" i="80"/>
  <c r="AI278" i="80" s="1"/>
  <c r="L162" i="80"/>
  <c r="L267" i="79"/>
  <c r="AE278" i="80" l="1"/>
  <c r="AF267" i="80"/>
  <c r="AH267" i="80"/>
  <c r="AK162" i="80"/>
  <c r="AM162" i="80"/>
  <c r="L278" i="80"/>
  <c r="N278" i="80"/>
  <c r="AJ267" i="80"/>
  <c r="AJ278" i="80" s="1"/>
  <c r="N267" i="80"/>
  <c r="AH278" i="80" l="1"/>
  <c r="AF278" i="80"/>
  <c r="AK278" i="80"/>
  <c r="AM278" i="80"/>
  <c r="AM267" i="80"/>
  <c r="AK267" i="80"/>
  <c r="L267" i="80"/>
  <c r="N265" i="79"/>
  <c r="N266" i="79"/>
  <c r="N264" i="79"/>
  <c r="N270" i="79" l="1"/>
  <c r="AN52" i="79" l="1"/>
  <c r="AN56" i="79"/>
  <c r="AN53" i="79"/>
  <c r="AN54" i="79"/>
  <c r="AN55" i="79"/>
  <c r="AN51" i="79"/>
  <c r="AN252" i="79"/>
  <c r="AN251" i="79"/>
  <c r="AN254" i="79"/>
  <c r="AN250" i="79"/>
  <c r="AN253" i="79"/>
  <c r="AN249" i="79"/>
  <c r="AN255" i="79"/>
  <c r="AN248" i="79"/>
  <c r="AN208" i="79"/>
  <c r="AN134" i="79"/>
  <c r="AN102" i="79"/>
  <c r="AN70" i="79"/>
  <c r="AN231" i="79"/>
  <c r="AN199" i="79"/>
  <c r="AN240" i="79"/>
  <c r="AN118" i="79"/>
  <c r="AN86" i="79"/>
  <c r="AN207" i="79"/>
  <c r="AN149" i="79"/>
  <c r="AN159" i="79"/>
  <c r="AN41" i="79"/>
  <c r="AN9" i="79"/>
  <c r="AN33" i="79"/>
  <c r="AN17" i="79"/>
  <c r="AN239" i="79"/>
  <c r="AN175" i="79"/>
  <c r="AN10" i="79"/>
  <c r="AN223" i="79"/>
  <c r="AN25" i="79"/>
  <c r="AN93" i="79"/>
  <c r="AN165" i="79"/>
  <c r="AN128" i="79"/>
  <c r="AN101" i="79"/>
  <c r="AN28" i="79"/>
  <c r="AN34" i="79"/>
  <c r="AN23" i="79"/>
  <c r="AN79" i="79"/>
  <c r="AN212" i="79"/>
  <c r="AN6" i="79"/>
  <c r="AN256" i="79"/>
  <c r="AN195" i="79"/>
  <c r="AN38" i="79"/>
  <c r="AN76" i="79"/>
  <c r="AN82" i="79"/>
  <c r="AN106" i="79"/>
  <c r="AN140" i="79"/>
  <c r="AN147" i="79"/>
  <c r="AN215" i="79"/>
  <c r="AN14" i="79"/>
  <c r="AN94" i="79"/>
  <c r="AN131" i="79"/>
  <c r="AN157" i="79"/>
  <c r="AN203" i="79"/>
  <c r="AN235" i="79"/>
  <c r="AN8" i="79"/>
  <c r="AN20" i="79"/>
  <c r="AN58" i="79"/>
  <c r="AN73" i="79"/>
  <c r="AN84" i="79"/>
  <c r="AN105" i="79"/>
  <c r="AN114" i="79"/>
  <c r="AN123" i="79"/>
  <c r="AN148" i="79"/>
  <c r="AN178" i="79"/>
  <c r="AN219" i="79"/>
  <c r="AN7" i="79"/>
  <c r="AN35" i="79"/>
  <c r="AN67" i="79"/>
  <c r="AN89" i="79"/>
  <c r="AN129" i="79"/>
  <c r="AN257" i="79"/>
  <c r="AN243" i="79"/>
  <c r="AN104" i="79"/>
  <c r="AN144" i="79"/>
  <c r="AN173" i="79"/>
  <c r="AN185" i="79"/>
  <c r="AN194" i="79"/>
  <c r="AN210" i="79"/>
  <c r="AN226" i="79"/>
  <c r="AN242" i="79"/>
  <c r="AN96" i="79"/>
  <c r="AN230" i="79"/>
  <c r="AN130" i="79"/>
  <c r="AN164" i="79"/>
  <c r="AN236" i="79"/>
  <c r="AN247" i="79"/>
  <c r="AN154" i="79"/>
  <c r="AN37" i="79"/>
  <c r="AN49" i="79"/>
  <c r="AN98" i="79"/>
  <c r="AN11" i="79"/>
  <c r="AN46" i="79"/>
  <c r="AN91" i="79"/>
  <c r="AN221" i="79"/>
  <c r="AN167" i="79"/>
  <c r="AN22" i="79"/>
  <c r="AN66" i="79"/>
  <c r="AN88" i="79"/>
  <c r="AN108" i="79"/>
  <c r="AN151" i="79"/>
  <c r="AN168" i="79"/>
  <c r="AN216" i="79"/>
  <c r="AN45" i="79"/>
  <c r="AN99" i="79"/>
  <c r="AN179" i="79"/>
  <c r="AN206" i="79"/>
  <c r="AN238" i="79"/>
  <c r="AN43" i="79"/>
  <c r="AN68" i="79"/>
  <c r="AN16" i="79"/>
  <c r="AN72" i="79"/>
  <c r="AN97" i="79"/>
  <c r="AN177" i="79"/>
  <c r="AN228" i="79"/>
  <c r="AN116" i="79"/>
  <c r="AN156" i="79"/>
  <c r="AN87" i="79"/>
  <c r="AN115" i="79"/>
  <c r="AN132" i="79"/>
  <c r="AN169" i="79"/>
  <c r="AN197" i="79"/>
  <c r="AN245" i="79"/>
  <c r="AN138" i="79"/>
  <c r="AN64" i="79"/>
  <c r="AN19" i="79"/>
  <c r="AN100" i="79"/>
  <c r="AN211" i="79"/>
  <c r="AN200" i="79"/>
  <c r="AN170" i="79"/>
  <c r="AN198" i="79"/>
  <c r="AN204" i="79"/>
  <c r="AN109" i="79"/>
  <c r="AN125" i="79"/>
  <c r="AN158" i="79"/>
  <c r="AN61" i="79"/>
  <c r="AN191" i="79"/>
  <c r="AN124" i="79"/>
  <c r="AN137" i="79"/>
  <c r="AN75" i="79"/>
  <c r="AN202" i="79"/>
  <c r="AN40" i="79"/>
  <c r="AN136" i="79"/>
  <c r="AN196" i="79"/>
  <c r="AN184" i="79"/>
  <c r="AN135" i="79"/>
  <c r="AN174" i="79"/>
  <c r="AN181" i="79"/>
  <c r="AN188" i="79"/>
  <c r="AN36" i="79"/>
  <c r="AN95" i="79"/>
  <c r="AN234" i="79"/>
  <c r="AN107" i="79"/>
  <c r="AN246" i="79"/>
  <c r="AN146" i="79"/>
  <c r="AN160" i="79"/>
  <c r="AN133" i="79"/>
  <c r="AN42" i="79"/>
  <c r="AN244" i="79"/>
  <c r="AN150" i="79"/>
  <c r="AN224" i="79"/>
  <c r="AN59" i="79"/>
  <c r="AN163" i="79"/>
  <c r="AN30" i="79"/>
  <c r="AN39" i="79"/>
  <c r="AN18" i="79"/>
  <c r="AN69" i="79"/>
  <c r="AN117" i="79"/>
  <c r="AN13" i="79"/>
  <c r="AN48" i="79"/>
  <c r="AN113" i="79"/>
  <c r="AN171" i="79"/>
  <c r="AN227" i="79"/>
  <c r="AN5" i="79"/>
  <c r="AN29" i="79"/>
  <c r="AN60" i="79"/>
  <c r="AN71" i="79"/>
  <c r="AN78" i="79"/>
  <c r="AN90" i="79"/>
  <c r="AN142" i="79"/>
  <c r="AN153" i="79"/>
  <c r="AN186" i="79"/>
  <c r="AN218" i="79"/>
  <c r="AN47" i="79"/>
  <c r="AN103" i="79"/>
  <c r="AN183" i="79"/>
  <c r="AN112" i="79"/>
  <c r="AN180" i="79"/>
  <c r="AN205" i="79"/>
  <c r="AN81" i="79"/>
  <c r="AN152" i="79"/>
  <c r="AN155" i="79"/>
  <c r="AN161" i="79"/>
  <c r="AN182" i="79"/>
  <c r="AN213" i="79"/>
  <c r="AN50" i="79"/>
  <c r="AN176" i="79"/>
  <c r="AN259" i="79"/>
  <c r="AN44" i="79"/>
  <c r="AN126" i="79"/>
  <c r="AN192" i="79"/>
  <c r="AN85" i="79"/>
  <c r="AN26" i="79"/>
  <c r="AN32" i="79"/>
  <c r="AN21" i="79"/>
  <c r="AN77" i="79"/>
  <c r="AN15" i="79"/>
  <c r="AN74" i="79"/>
  <c r="AN119" i="79"/>
  <c r="AN189" i="79"/>
  <c r="AN31" i="79"/>
  <c r="AN62" i="79"/>
  <c r="AN80" i="79"/>
  <c r="AN110" i="79"/>
  <c r="AN145" i="79"/>
  <c r="AN166" i="79"/>
  <c r="AN141" i="79"/>
  <c r="AN12" i="79"/>
  <c r="AN57" i="79"/>
  <c r="AN92" i="79"/>
  <c r="AN120" i="79"/>
  <c r="AN201" i="79"/>
  <c r="AN233" i="79"/>
  <c r="AN27" i="79"/>
  <c r="AN65" i="79"/>
  <c r="AN121" i="79"/>
  <c r="AN139" i="79"/>
  <c r="AN260" i="79"/>
  <c r="AN172" i="79"/>
  <c r="AN187" i="79"/>
  <c r="AN217" i="79"/>
  <c r="AN237" i="79"/>
  <c r="AN4" i="79"/>
  <c r="AN24" i="79"/>
  <c r="AN63" i="79"/>
  <c r="AN83" i="79"/>
  <c r="AN127" i="79"/>
  <c r="AN190" i="79"/>
  <c r="AN222" i="79"/>
  <c r="AN232" i="79"/>
  <c r="AN111" i="79"/>
  <c r="AN143" i="79"/>
  <c r="AN193" i="79"/>
  <c r="AN209" i="79"/>
  <c r="AN225" i="79"/>
  <c r="AN241" i="79"/>
  <c r="AN162" i="79"/>
  <c r="AN214" i="79"/>
  <c r="AN229" i="79"/>
  <c r="AN122" i="79"/>
  <c r="AN258" i="79"/>
  <c r="AN220" i="79"/>
  <c r="H4" i="2"/>
  <c r="AG4" i="2" s="1"/>
  <c r="M47" i="2" l="1"/>
  <c r="F4" i="2"/>
  <c r="AE4" i="2" s="1"/>
  <c r="U48" i="2"/>
  <c r="U49" i="2" s="1"/>
  <c r="R48" i="2"/>
  <c r="R49" i="2" s="1"/>
  <c r="I161" i="80"/>
  <c r="I160" i="80"/>
  <c r="I159" i="80"/>
  <c r="B2" i="80"/>
  <c r="AJ160" i="80" l="1"/>
  <c r="AN160" i="80" s="1"/>
  <c r="AF160" i="80"/>
  <c r="AH160" i="80"/>
  <c r="AE265" i="80"/>
  <c r="AJ161" i="80"/>
  <c r="AF161" i="80"/>
  <c r="AH161" i="80"/>
  <c r="AE266" i="80"/>
  <c r="AN51" i="80"/>
  <c r="AN56" i="80"/>
  <c r="AN55" i="80"/>
  <c r="AN53" i="80"/>
  <c r="AN52" i="80"/>
  <c r="AN54" i="80"/>
  <c r="AN57" i="80"/>
  <c r="AN254" i="80"/>
  <c r="AN250" i="80"/>
  <c r="AN253" i="80"/>
  <c r="AN249" i="80"/>
  <c r="AN252" i="80"/>
  <c r="AN251" i="80"/>
  <c r="N160" i="80"/>
  <c r="K265" i="80"/>
  <c r="K274" i="80" s="1"/>
  <c r="AN161" i="80"/>
  <c r="N161" i="80"/>
  <c r="K266" i="80"/>
  <c r="K276" i="80" s="1"/>
  <c r="L161" i="80"/>
  <c r="AI266" i="80"/>
  <c r="AI276" i="80" s="1"/>
  <c r="L159" i="80"/>
  <c r="L160" i="80"/>
  <c r="AI265" i="80"/>
  <c r="AI274" i="80" s="1"/>
  <c r="AN229" i="80"/>
  <c r="AN237" i="80"/>
  <c r="AN233" i="80"/>
  <c r="AN111" i="80"/>
  <c r="AN20" i="80"/>
  <c r="AN118" i="80"/>
  <c r="AN10" i="80"/>
  <c r="AN18" i="80"/>
  <c r="AN116" i="80"/>
  <c r="AN225" i="80"/>
  <c r="AN209" i="80"/>
  <c r="AN242" i="80"/>
  <c r="AN114" i="80"/>
  <c r="AN200" i="80"/>
  <c r="AN212" i="80"/>
  <c r="AN230" i="80"/>
  <c r="AN241" i="80"/>
  <c r="AN137" i="80"/>
  <c r="AN195" i="80"/>
  <c r="AN211" i="80"/>
  <c r="AN235" i="80"/>
  <c r="AN117" i="80"/>
  <c r="AN135" i="80"/>
  <c r="AN16" i="80"/>
  <c r="AN210" i="80"/>
  <c r="AN115" i="80"/>
  <c r="AN139" i="80"/>
  <c r="AN197" i="80"/>
  <c r="AN112" i="80"/>
  <c r="AN140" i="80"/>
  <c r="AN198" i="80"/>
  <c r="AN122" i="80"/>
  <c r="AN207" i="80"/>
  <c r="AN239" i="80"/>
  <c r="AN232" i="80"/>
  <c r="AN12" i="80"/>
  <c r="AN11" i="80"/>
  <c r="AN19" i="80"/>
  <c r="AN17" i="80"/>
  <c r="AN119" i="80"/>
  <c r="AN228" i="80"/>
  <c r="AN113" i="80"/>
  <c r="AN227" i="80"/>
  <c r="AN199" i="80"/>
  <c r="AN120" i="80"/>
  <c r="AN138" i="80"/>
  <c r="AN196" i="80"/>
  <c r="AN208" i="80"/>
  <c r="AN236" i="80"/>
  <c r="AN13" i="80"/>
  <c r="AN15" i="80"/>
  <c r="AN9" i="80"/>
  <c r="AN14" i="80"/>
  <c r="AN238" i="80"/>
  <c r="AN234" i="80"/>
  <c r="AN226" i="80"/>
  <c r="AN121" i="80"/>
  <c r="AN136" i="80"/>
  <c r="AN231" i="80"/>
  <c r="AN240" i="80"/>
  <c r="AN156" i="80"/>
  <c r="AN154" i="80"/>
  <c r="AN153" i="80"/>
  <c r="AN158" i="80"/>
  <c r="AN157" i="80"/>
  <c r="AN155" i="80"/>
  <c r="AN40" i="80"/>
  <c r="AN150" i="80"/>
  <c r="AN50" i="80"/>
  <c r="AN142" i="80"/>
  <c r="AN186" i="80"/>
  <c r="AN62" i="80"/>
  <c r="AN106" i="80"/>
  <c r="AN78" i="80"/>
  <c r="AN164" i="80"/>
  <c r="AN181" i="80"/>
  <c r="AN180" i="80"/>
  <c r="AN257" i="80"/>
  <c r="AN31" i="80"/>
  <c r="AN93" i="80"/>
  <c r="AN173" i="80"/>
  <c r="AN223" i="80"/>
  <c r="AN45" i="80"/>
  <c r="AN125" i="80"/>
  <c r="AN205" i="80"/>
  <c r="AN101" i="80"/>
  <c r="AN169" i="80"/>
  <c r="AN255" i="80"/>
  <c r="AN70" i="80"/>
  <c r="AN132" i="80"/>
  <c r="AN68" i="80"/>
  <c r="AN178" i="80"/>
  <c r="AN42" i="80"/>
  <c r="AN152" i="80"/>
  <c r="AN214" i="80"/>
  <c r="AN144" i="80"/>
  <c r="AN188" i="80"/>
  <c r="AN190" i="80"/>
  <c r="AN108" i="80"/>
  <c r="AN80" i="80"/>
  <c r="AN4" i="80"/>
  <c r="AN95" i="80"/>
  <c r="AN171" i="80"/>
  <c r="AN221" i="80"/>
  <c r="AN91" i="80"/>
  <c r="AN123" i="80"/>
  <c r="AN203" i="80"/>
  <c r="AN25" i="80"/>
  <c r="AN99" i="80"/>
  <c r="AN167" i="80"/>
  <c r="AN216" i="80"/>
  <c r="AN82" i="80"/>
  <c r="AN110" i="80"/>
  <c r="AN6" i="80"/>
  <c r="AN66" i="80"/>
  <c r="AN65" i="80"/>
  <c r="AN39" i="80"/>
  <c r="AN49" i="80"/>
  <c r="AN185" i="80"/>
  <c r="AN105" i="80"/>
  <c r="AN163" i="80"/>
  <c r="AN258" i="80"/>
  <c r="AN72" i="80"/>
  <c r="AN246" i="80"/>
  <c r="AN88" i="80"/>
  <c r="AN194" i="80"/>
  <c r="AN36" i="80"/>
  <c r="AN29" i="80"/>
  <c r="AN147" i="80"/>
  <c r="AN127" i="80"/>
  <c r="AN59" i="80"/>
  <c r="AN75" i="80"/>
  <c r="AN174" i="80"/>
  <c r="AN224" i="80"/>
  <c r="AN46" i="80"/>
  <c r="AN126" i="80"/>
  <c r="AN206" i="80"/>
  <c r="AN58" i="80"/>
  <c r="AN102" i="80"/>
  <c r="AN170" i="80"/>
  <c r="AN133" i="80"/>
  <c r="AN94" i="80"/>
  <c r="AN73" i="80"/>
  <c r="AN27" i="80"/>
  <c r="AN131" i="80"/>
  <c r="AN247" i="80"/>
  <c r="AN219" i="80"/>
  <c r="AN89" i="80"/>
  <c r="AN85" i="80"/>
  <c r="AN201" i="80"/>
  <c r="AN23" i="80"/>
  <c r="AN37" i="80"/>
  <c r="AN165" i="80"/>
  <c r="AN63" i="80"/>
  <c r="AN32" i="80"/>
  <c r="AN260" i="80"/>
  <c r="AN64" i="80"/>
  <c r="AN96" i="80"/>
  <c r="AN176" i="80"/>
  <c r="AN148" i="80"/>
  <c r="AN48" i="80"/>
  <c r="AN128" i="80"/>
  <c r="AN184" i="80"/>
  <c r="AN60" i="80"/>
  <c r="AN104" i="80"/>
  <c r="AN76" i="80"/>
  <c r="AN162" i="80"/>
  <c r="AN129" i="80"/>
  <c r="AN245" i="80"/>
  <c r="AN217" i="80"/>
  <c r="AN87" i="80"/>
  <c r="AN83" i="80"/>
  <c r="AN193" i="80"/>
  <c r="AN21" i="80"/>
  <c r="AN35" i="80"/>
  <c r="AN7" i="80"/>
  <c r="AN244" i="80"/>
  <c r="AN192" i="80"/>
  <c r="AN34" i="80"/>
  <c r="AN67" i="80"/>
  <c r="AN97" i="80"/>
  <c r="AN149" i="80"/>
  <c r="AN141" i="80"/>
  <c r="AN61" i="80"/>
  <c r="AN77" i="80"/>
  <c r="AN98" i="80"/>
  <c r="AN182" i="80"/>
  <c r="AN130" i="80"/>
  <c r="AN218" i="80"/>
  <c r="AN84" i="80"/>
  <c r="AN22" i="80"/>
  <c r="AN8" i="80"/>
  <c r="AN175" i="80"/>
  <c r="AN47" i="80"/>
  <c r="AN183" i="80"/>
  <c r="AN103" i="80"/>
  <c r="AN248" i="80"/>
  <c r="AN220" i="80"/>
  <c r="AN90" i="80"/>
  <c r="AN86" i="80"/>
  <c r="AN202" i="80"/>
  <c r="AN24" i="80"/>
  <c r="AN38" i="80"/>
  <c r="AN166" i="80"/>
  <c r="AN259" i="80"/>
  <c r="AN74" i="80"/>
  <c r="AN44" i="80"/>
  <c r="AN69" i="80"/>
  <c r="AN179" i="80"/>
  <c r="AN43" i="80"/>
  <c r="AN243" i="80"/>
  <c r="AN215" i="80"/>
  <c r="AN145" i="80"/>
  <c r="AN81" i="80"/>
  <c r="AN191" i="80"/>
  <c r="AN109" i="80"/>
  <c r="AN33" i="80"/>
  <c r="AN5" i="80"/>
  <c r="AN177" i="80"/>
  <c r="AN28" i="80"/>
  <c r="AN256" i="80"/>
  <c r="AN30" i="80"/>
  <c r="AN134" i="80"/>
  <c r="AN172" i="80"/>
  <c r="AN222" i="80"/>
  <c r="AN92" i="80"/>
  <c r="AN124" i="80"/>
  <c r="AN204" i="80"/>
  <c r="AN26" i="80"/>
  <c r="AN100" i="80"/>
  <c r="AN168" i="80"/>
  <c r="AN71" i="80"/>
  <c r="AN41" i="80"/>
  <c r="AN151" i="80"/>
  <c r="AN213" i="80"/>
  <c r="AN143" i="80"/>
  <c r="AN187" i="80"/>
  <c r="AN189" i="80"/>
  <c r="AN107" i="80"/>
  <c r="AN79" i="80"/>
  <c r="AN146" i="80"/>
  <c r="H48" i="2"/>
  <c r="M48" i="2"/>
  <c r="AE261" i="80" l="1"/>
  <c r="AF261" i="80" s="1"/>
  <c r="AK161" i="80"/>
  <c r="AM161" i="80"/>
  <c r="AE274" i="80"/>
  <c r="AH265" i="80"/>
  <c r="AF265" i="80"/>
  <c r="AJ159" i="80"/>
  <c r="AF159" i="80"/>
  <c r="Z30" i="2"/>
  <c r="AH159" i="80"/>
  <c r="B16" i="94" a="1"/>
  <c r="B16" i="94" s="1"/>
  <c r="B15" i="94" a="1"/>
  <c r="B15" i="94" s="1"/>
  <c r="F23" i="86" a="1"/>
  <c r="F23" i="86" s="1"/>
  <c r="N23" i="86" s="1"/>
  <c r="B8" i="94" a="1"/>
  <c r="B8" i="94" s="1"/>
  <c r="B7" i="94" a="1"/>
  <c r="B7" i="94" s="1"/>
  <c r="F22" i="86" a="1"/>
  <c r="F22" i="86" s="1"/>
  <c r="N22" i="86" s="1"/>
  <c r="B8" i="91" a="1"/>
  <c r="B8" i="91" s="1"/>
  <c r="B7" i="91" a="1"/>
  <c r="B7" i="91" s="1"/>
  <c r="F21" i="86" a="1"/>
  <c r="F21" i="86" s="1"/>
  <c r="N21" i="86" s="1"/>
  <c r="B17" i="94" a="1"/>
  <c r="B17" i="94" s="1"/>
  <c r="B5" i="91" a="1"/>
  <c r="B5" i="91" s="1"/>
  <c r="B6" i="94" a="1"/>
  <c r="B6" i="94" s="1"/>
  <c r="F20" i="86" a="1"/>
  <c r="F20" i="86" s="1"/>
  <c r="B9" i="94" a="1"/>
  <c r="B9" i="94" s="1"/>
  <c r="B13" i="94" a="1"/>
  <c r="B13" i="94" s="1"/>
  <c r="B12" i="94" a="1"/>
  <c r="B12" i="94" s="1"/>
  <c r="B14" i="94" a="1"/>
  <c r="B14" i="94" s="1"/>
  <c r="B5" i="94" a="1"/>
  <c r="B5" i="94" s="1"/>
  <c r="B9" i="91" a="1"/>
  <c r="B9" i="91" s="1"/>
  <c r="B18" i="94" a="1"/>
  <c r="B18" i="94" s="1"/>
  <c r="B6" i="91" a="1"/>
  <c r="B6" i="91" s="1"/>
  <c r="AE264" i="80"/>
  <c r="F5" i="86" a="1"/>
  <c r="F5" i="86" s="1"/>
  <c r="B11" i="94" a="1"/>
  <c r="B11" i="94" s="1"/>
  <c r="B10" i="94" a="1"/>
  <c r="B10" i="94" s="1"/>
  <c r="AE276" i="80"/>
  <c r="AH266" i="80"/>
  <c r="AF266" i="80"/>
  <c r="AK160" i="80"/>
  <c r="AM160" i="80"/>
  <c r="L276" i="80"/>
  <c r="N276" i="80"/>
  <c r="N274" i="80"/>
  <c r="L274" i="80"/>
  <c r="AN159" i="80"/>
  <c r="N159" i="80"/>
  <c r="F30" i="2"/>
  <c r="AE30" i="2" s="1"/>
  <c r="K264" i="80"/>
  <c r="K273" i="80" s="1"/>
  <c r="K261" i="80"/>
  <c r="K263" i="80" s="1"/>
  <c r="AJ266" i="80"/>
  <c r="AJ276" i="80" s="1"/>
  <c r="AJ265" i="80"/>
  <c r="AJ274" i="80" s="1"/>
  <c r="AI264" i="80"/>
  <c r="AI273" i="80" s="1"/>
  <c r="AI279" i="80" s="1"/>
  <c r="AI261" i="80"/>
  <c r="N265" i="80"/>
  <c r="N266" i="80"/>
  <c r="H47" i="2"/>
  <c r="M270" i="80"/>
  <c r="E4" i="2"/>
  <c r="AD4" i="2" s="1"/>
  <c r="L265" i="80"/>
  <c r="L266" i="80"/>
  <c r="K47" i="2"/>
  <c r="P48" i="2"/>
  <c r="P49" i="2" s="1"/>
  <c r="N48" i="2"/>
  <c r="K48" i="2"/>
  <c r="Z48" i="2" l="1"/>
  <c r="AH261" i="80"/>
  <c r="C6" i="91"/>
  <c r="E6" i="91"/>
  <c r="N20" i="86"/>
  <c r="N24" i="86" s="1"/>
  <c r="F24" i="86"/>
  <c r="C7" i="94"/>
  <c r="E7" i="94"/>
  <c r="AK159" i="80"/>
  <c r="AM159" i="80"/>
  <c r="J14" i="94" a="1"/>
  <c r="J14" i="94" s="1"/>
  <c r="J17" i="94" a="1"/>
  <c r="J17" i="94" s="1"/>
  <c r="C15" i="89" a="1"/>
  <c r="C15" i="89" s="1"/>
  <c r="K6" i="89" a="1"/>
  <c r="K6" i="89" s="1"/>
  <c r="J7" i="94" a="1"/>
  <c r="J7" i="94" s="1"/>
  <c r="J9" i="94" a="1"/>
  <c r="J9" i="94" s="1"/>
  <c r="I7" i="91" a="1"/>
  <c r="I7" i="91" s="1"/>
  <c r="K15" i="89" a="1"/>
  <c r="K15" i="89" s="1"/>
  <c r="J13" i="94" a="1"/>
  <c r="J13" i="94" s="1"/>
  <c r="J18" i="94" a="1"/>
  <c r="J18" i="94" s="1"/>
  <c r="C7" i="89" a="1"/>
  <c r="C7" i="89" s="1"/>
  <c r="I9" i="91" a="1"/>
  <c r="I9" i="91" s="1"/>
  <c r="J6" i="94" a="1"/>
  <c r="J6" i="94" s="1"/>
  <c r="J10" i="94" a="1"/>
  <c r="J10" i="94" s="1"/>
  <c r="K5" i="89" a="1"/>
  <c r="K5" i="89" s="1"/>
  <c r="I5" i="91" a="1"/>
  <c r="I5" i="91" s="1"/>
  <c r="C16" i="89" a="1"/>
  <c r="C16" i="89" s="1"/>
  <c r="J12" i="94" a="1"/>
  <c r="J12" i="94" s="1"/>
  <c r="K7" i="89" a="1"/>
  <c r="K7" i="89" s="1"/>
  <c r="C4" i="89" a="1"/>
  <c r="C4" i="89" s="1"/>
  <c r="C13" i="89" a="1"/>
  <c r="C13" i="89" s="1"/>
  <c r="K14" i="89" a="1"/>
  <c r="K14" i="89" s="1"/>
  <c r="J5" i="94" a="1"/>
  <c r="J5" i="94" s="1"/>
  <c r="C14" i="89" a="1"/>
  <c r="C14" i="89" s="1"/>
  <c r="I6" i="91" a="1"/>
  <c r="I6" i="91" s="1"/>
  <c r="K16" i="89" a="1"/>
  <c r="K16" i="89" s="1"/>
  <c r="J15" i="94" a="1"/>
  <c r="J15" i="94" s="1"/>
  <c r="J11" i="94" a="1"/>
  <c r="J11" i="94" s="1"/>
  <c r="K4" i="89" a="1"/>
  <c r="K4" i="89" s="1"/>
  <c r="C5" i="89" a="1"/>
  <c r="C5" i="89" s="1"/>
  <c r="J8" i="94" a="1"/>
  <c r="J8" i="94" s="1"/>
  <c r="J16" i="94" a="1"/>
  <c r="J16" i="94" s="1"/>
  <c r="I8" i="91" a="1"/>
  <c r="I8" i="91" s="1"/>
  <c r="C6" i="89" a="1"/>
  <c r="C6" i="89" s="1"/>
  <c r="K13" i="89" a="1"/>
  <c r="K13" i="89" s="1"/>
  <c r="C9" i="94"/>
  <c r="E9" i="94"/>
  <c r="C18" i="94"/>
  <c r="E18" i="94"/>
  <c r="C6" i="94"/>
  <c r="E6" i="94"/>
  <c r="E8" i="94"/>
  <c r="C8" i="94"/>
  <c r="AE273" i="80"/>
  <c r="AH264" i="80"/>
  <c r="AE270" i="80"/>
  <c r="AF264" i="80"/>
  <c r="C9" i="91"/>
  <c r="E9" i="91"/>
  <c r="B10" i="91"/>
  <c r="E5" i="91"/>
  <c r="C5" i="91"/>
  <c r="AH276" i="80"/>
  <c r="AF276" i="80"/>
  <c r="E5" i="94"/>
  <c r="C5" i="94"/>
  <c r="B19" i="94"/>
  <c r="C17" i="94"/>
  <c r="E17" i="94"/>
  <c r="C15" i="94"/>
  <c r="E15" i="94"/>
  <c r="E10" i="94"/>
  <c r="C10" i="94"/>
  <c r="E14" i="94"/>
  <c r="C14" i="94"/>
  <c r="C16" i="94"/>
  <c r="E16" i="94"/>
  <c r="AF274" i="80"/>
  <c r="AH274" i="80"/>
  <c r="C11" i="94"/>
  <c r="E11" i="94"/>
  <c r="E12" i="94"/>
  <c r="C12" i="94"/>
  <c r="C7" i="91"/>
  <c r="E7" i="91"/>
  <c r="N5" i="86"/>
  <c r="F8" i="86"/>
  <c r="F7" i="86"/>
  <c r="C13" i="94"/>
  <c r="E13" i="94"/>
  <c r="C8" i="91"/>
  <c r="E8" i="91"/>
  <c r="AA30" i="2"/>
  <c r="AA54" i="2" s="1"/>
  <c r="AA56" i="2" s="1"/>
  <c r="Z54" i="2"/>
  <c r="AC30" i="2"/>
  <c r="Z47" i="2"/>
  <c r="K279" i="80"/>
  <c r="N273" i="80"/>
  <c r="L273" i="80"/>
  <c r="AE54" i="2"/>
  <c r="F54" i="2"/>
  <c r="AE51" i="2"/>
  <c r="F51" i="2"/>
  <c r="AK274" i="80"/>
  <c r="AM274" i="80"/>
  <c r="AM276" i="80"/>
  <c r="AK276" i="80"/>
  <c r="G7" i="92" a="1"/>
  <c r="G7" i="92" s="1"/>
  <c r="C7" i="92" a="1"/>
  <c r="C7" i="92" s="1"/>
  <c r="C6" i="92" a="1"/>
  <c r="C6" i="92" s="1"/>
  <c r="F4" i="92" a="1"/>
  <c r="F4" i="92" s="1"/>
  <c r="D5" i="92" a="1"/>
  <c r="D5" i="92" s="1"/>
  <c r="D4" i="92" a="1"/>
  <c r="D4" i="92" s="1"/>
  <c r="D6" i="92" a="1"/>
  <c r="D6" i="92" s="1"/>
  <c r="F8" i="92" a="1"/>
  <c r="F8" i="92" s="1"/>
  <c r="G4" i="92" a="1"/>
  <c r="G4" i="92" s="1"/>
  <c r="D8" i="92" a="1"/>
  <c r="D8" i="92" s="1"/>
  <c r="G6" i="92" a="1"/>
  <c r="G6" i="92" s="1"/>
  <c r="G5" i="92" a="1"/>
  <c r="G5" i="92" s="1"/>
  <c r="C5" i="92" a="1"/>
  <c r="C5" i="92" s="1"/>
  <c r="F7" i="92" a="1"/>
  <c r="F7" i="92" s="1"/>
  <c r="D7" i="92" a="1"/>
  <c r="D7" i="92" s="1"/>
  <c r="G8" i="92" a="1"/>
  <c r="G8" i="92" s="1"/>
  <c r="C8" i="92" a="1"/>
  <c r="C8" i="92" s="1"/>
  <c r="F5" i="92" a="1"/>
  <c r="F5" i="92" s="1"/>
  <c r="F6" i="92" a="1"/>
  <c r="F6" i="92" s="1"/>
  <c r="C4" i="92" a="1"/>
  <c r="C4" i="92" s="1"/>
  <c r="AM265" i="80"/>
  <c r="AM266" i="80"/>
  <c r="AF30" i="2"/>
  <c r="AH30" i="2"/>
  <c r="AK266" i="80"/>
  <c r="AK265" i="80"/>
  <c r="I30" i="2"/>
  <c r="G30" i="2"/>
  <c r="G54" i="2" s="1"/>
  <c r="AJ261" i="80"/>
  <c r="AK261" i="80" s="1"/>
  <c r="AJ264" i="80"/>
  <c r="AJ273" i="80" s="1"/>
  <c r="AI270" i="80"/>
  <c r="J48" i="2"/>
  <c r="O48" i="2"/>
  <c r="O49" i="2" s="1"/>
  <c r="T48" i="2"/>
  <c r="T49" i="2" s="1"/>
  <c r="F47" i="2"/>
  <c r="Y48" i="2"/>
  <c r="AA48" i="2"/>
  <c r="V48" i="2"/>
  <c r="V49" i="2" s="1"/>
  <c r="N261" i="80"/>
  <c r="I48" i="2" s="1"/>
  <c r="F48" i="2"/>
  <c r="J270" i="80"/>
  <c r="K270" i="80"/>
  <c r="N264" i="80"/>
  <c r="E47" i="2"/>
  <c r="L48" i="2"/>
  <c r="L264" i="80"/>
  <c r="J47" i="2"/>
  <c r="L47" i="2" s="1"/>
  <c r="L261" i="80"/>
  <c r="G48" i="2" s="1"/>
  <c r="E48" i="2"/>
  <c r="N47" i="2"/>
  <c r="Q48" i="2"/>
  <c r="Q49" i="2" s="1"/>
  <c r="S48" i="2"/>
  <c r="S49" i="2" s="1"/>
  <c r="N3" i="79"/>
  <c r="L5" i="91" l="1"/>
  <c r="I10" i="91"/>
  <c r="N7" i="91" s="1"/>
  <c r="M5" i="91"/>
  <c r="J5" i="91"/>
  <c r="N15" i="89"/>
  <c r="L15" i="89"/>
  <c r="F14" i="89"/>
  <c r="D14" i="89"/>
  <c r="K8" i="94"/>
  <c r="M8" i="94"/>
  <c r="N8" i="94"/>
  <c r="K5" i="94"/>
  <c r="J19" i="94"/>
  <c r="O5" i="94" s="1"/>
  <c r="M5" i="94"/>
  <c r="N5" i="94"/>
  <c r="N5" i="89"/>
  <c r="L5" i="89"/>
  <c r="L7" i="91"/>
  <c r="J7" i="91"/>
  <c r="M7" i="91"/>
  <c r="K16" i="94"/>
  <c r="M16" i="94"/>
  <c r="N16" i="94"/>
  <c r="AC47" i="2"/>
  <c r="AA47" i="2"/>
  <c r="AA49" i="2" s="1"/>
  <c r="Z49" i="2"/>
  <c r="AF270" i="80"/>
  <c r="AH270" i="80"/>
  <c r="F5" i="89"/>
  <c r="D5" i="89"/>
  <c r="N14" i="89"/>
  <c r="L14" i="89"/>
  <c r="K10" i="94"/>
  <c r="M10" i="94"/>
  <c r="N10" i="94"/>
  <c r="M9" i="94"/>
  <c r="K9" i="94"/>
  <c r="N9" i="94"/>
  <c r="C10" i="91"/>
  <c r="E10" i="91"/>
  <c r="N4" i="89"/>
  <c r="L4" i="89"/>
  <c r="K8" i="89"/>
  <c r="O4" i="89" s="1"/>
  <c r="F13" i="89"/>
  <c r="D13" i="89"/>
  <c r="C17" i="89"/>
  <c r="G13" i="89" s="1"/>
  <c r="K6" i="94"/>
  <c r="M6" i="94"/>
  <c r="N6" i="94"/>
  <c r="K7" i="94"/>
  <c r="M7" i="94"/>
  <c r="N7" i="94"/>
  <c r="C19" i="94"/>
  <c r="E19" i="94"/>
  <c r="AE279" i="80"/>
  <c r="AH273" i="80"/>
  <c r="AF273" i="80"/>
  <c r="K11" i="94"/>
  <c r="M11" i="94"/>
  <c r="N11" i="94"/>
  <c r="F4" i="89"/>
  <c r="D4" i="89"/>
  <c r="C8" i="89"/>
  <c r="G6" i="89" s="1"/>
  <c r="J9" i="91"/>
  <c r="L9" i="91"/>
  <c r="M9" i="91"/>
  <c r="L6" i="89"/>
  <c r="N6" i="89"/>
  <c r="L13" i="89"/>
  <c r="N13" i="89"/>
  <c r="K17" i="89"/>
  <c r="O15" i="89" s="1"/>
  <c r="K15" i="94"/>
  <c r="M15" i="94"/>
  <c r="N15" i="94"/>
  <c r="N7" i="89"/>
  <c r="L7" i="89"/>
  <c r="F7" i="89"/>
  <c r="D7" i="89"/>
  <c r="D15" i="89"/>
  <c r="F15" i="89"/>
  <c r="F6" i="89"/>
  <c r="D6" i="89"/>
  <c r="N16" i="89"/>
  <c r="L16" i="89"/>
  <c r="K12" i="94"/>
  <c r="M12" i="94"/>
  <c r="N12" i="94"/>
  <c r="M18" i="94"/>
  <c r="K18" i="94"/>
  <c r="O18" i="94"/>
  <c r="N18" i="94"/>
  <c r="K17" i="94"/>
  <c r="M17" i="94"/>
  <c r="N17" i="94"/>
  <c r="J8" i="91"/>
  <c r="M8" i="91"/>
  <c r="L8" i="91"/>
  <c r="J6" i="91"/>
  <c r="M6" i="91"/>
  <c r="L6" i="91"/>
  <c r="F16" i="89"/>
  <c r="D16" i="89"/>
  <c r="G16" i="89"/>
  <c r="K13" i="94"/>
  <c r="M13" i="94"/>
  <c r="N13" i="94"/>
  <c r="M14" i="94"/>
  <c r="K14" i="94"/>
  <c r="N14" i="94"/>
  <c r="L279" i="80"/>
  <c r="N279" i="80"/>
  <c r="AF54" i="2"/>
  <c r="AK273" i="80"/>
  <c r="AJ279" i="80"/>
  <c r="E5" i="92"/>
  <c r="E8" i="92"/>
  <c r="C12" i="92" a="1"/>
  <c r="C12" i="92" s="1"/>
  <c r="F9" i="92"/>
  <c r="E6" i="92"/>
  <c r="E4" i="92"/>
  <c r="C9" i="92"/>
  <c r="D9" i="92"/>
  <c r="E7" i="92"/>
  <c r="C13" i="92" a="1"/>
  <c r="C13" i="92" s="1"/>
  <c r="G9" i="92"/>
  <c r="AJ270" i="80"/>
  <c r="AK270" i="80" s="1"/>
  <c r="Y49" i="2"/>
  <c r="AK264" i="80"/>
  <c r="AI30" i="2"/>
  <c r="L270" i="80"/>
  <c r="N270" i="80"/>
  <c r="AI264" i="79"/>
  <c r="AI273" i="79" s="1"/>
  <c r="N261" i="79"/>
  <c r="G14" i="89" l="1"/>
  <c r="O17" i="94"/>
  <c r="O12" i="94"/>
  <c r="O16" i="89"/>
  <c r="O11" i="94"/>
  <c r="O7" i="89"/>
  <c r="G7" i="89"/>
  <c r="O13" i="89"/>
  <c r="O14" i="89"/>
  <c r="O6" i="89"/>
  <c r="N8" i="91"/>
  <c r="N9" i="91"/>
  <c r="O5" i="89"/>
  <c r="N5" i="91"/>
  <c r="N6" i="91"/>
  <c r="D8" i="89"/>
  <c r="F8" i="89"/>
  <c r="G8" i="89"/>
  <c r="M19" i="94"/>
  <c r="O19" i="94"/>
  <c r="K19" i="94"/>
  <c r="N19" i="94"/>
  <c r="O15" i="94"/>
  <c r="AH279" i="80"/>
  <c r="AF279" i="80"/>
  <c r="O6" i="94"/>
  <c r="O8" i="89"/>
  <c r="L8" i="89"/>
  <c r="N8" i="89"/>
  <c r="G5" i="89"/>
  <c r="O14" i="94"/>
  <c r="O10" i="94"/>
  <c r="O16" i="94"/>
  <c r="O8" i="94"/>
  <c r="O17" i="89"/>
  <c r="N17" i="89"/>
  <c r="L17" i="89"/>
  <c r="O7" i="94"/>
  <c r="G17" i="89"/>
  <c r="F17" i="89"/>
  <c r="D17" i="89"/>
  <c r="O13" i="94"/>
  <c r="G15" i="89"/>
  <c r="G4" i="89"/>
  <c r="O9" i="94"/>
  <c r="N10" i="91"/>
  <c r="J10" i="91"/>
  <c r="M10" i="91"/>
  <c r="L10" i="91"/>
  <c r="AI279" i="79"/>
  <c r="AK279" i="79" s="1"/>
  <c r="AK273" i="79"/>
  <c r="AK279" i="80"/>
  <c r="E9" i="92"/>
  <c r="AI270" i="79"/>
  <c r="AK270" i="79" s="1"/>
  <c r="AK264" i="79"/>
  <c r="AK261" i="79"/>
  <c r="AK3" i="79"/>
  <c r="L266" i="79"/>
  <c r="L265" i="79"/>
  <c r="AN3" i="79"/>
  <c r="L3" i="79"/>
  <c r="L261" i="79"/>
  <c r="J270" i="79" l="1"/>
  <c r="L270" i="79" s="1"/>
  <c r="L264" i="79"/>
  <c r="N7" i="86" l="1"/>
  <c r="AN3" i="80"/>
  <c r="AI5" i="2" l="1"/>
  <c r="I4" i="2" l="1"/>
  <c r="G4" i="2"/>
  <c r="G51" i="2" s="1"/>
  <c r="G56" i="2" s="1"/>
  <c r="M49" i="2"/>
  <c r="F49" i="2"/>
  <c r="J49" i="2"/>
  <c r="E49" i="2"/>
  <c r="K49" i="2"/>
  <c r="H49" i="2"/>
  <c r="I47" i="2" l="1"/>
  <c r="I49" i="2" s="1"/>
  <c r="N49" i="2"/>
  <c r="G47" i="2"/>
  <c r="G49" i="2" s="1"/>
  <c r="L49" i="2"/>
  <c r="AI4" i="2" l="1"/>
  <c r="AL4" i="2" l="1"/>
  <c r="AL12" i="2"/>
  <c r="AL45" i="2"/>
  <c r="AL26" i="2"/>
  <c r="AL6" i="2"/>
  <c r="AL40" i="2"/>
  <c r="AL36" i="2"/>
  <c r="AL44" i="2"/>
  <c r="AL38" i="2"/>
  <c r="AL22" i="2"/>
  <c r="AL23" i="2"/>
  <c r="AL43" i="2"/>
  <c r="AL29" i="2"/>
  <c r="AL17" i="2"/>
  <c r="AL9" i="2"/>
  <c r="AL13" i="2"/>
  <c r="AL20" i="2"/>
  <c r="AL24" i="2"/>
  <c r="AL8" i="2"/>
  <c r="AL11" i="2"/>
  <c r="AL25" i="2"/>
  <c r="AL42" i="2"/>
  <c r="AL46" i="2"/>
  <c r="AL21" i="2"/>
  <c r="AL33" i="2"/>
  <c r="AL18" i="2"/>
  <c r="AL14" i="2"/>
  <c r="AL37" i="2"/>
  <c r="AL32" i="2"/>
  <c r="AL19" i="2"/>
  <c r="AL15" i="2"/>
  <c r="AL39" i="2"/>
  <c r="AL41" i="2"/>
  <c r="AL28" i="2"/>
  <c r="AL35" i="2"/>
  <c r="AL34" i="2"/>
  <c r="AL27" i="2"/>
  <c r="AL7" i="2"/>
  <c r="AL16" i="2"/>
  <c r="AL10" i="2"/>
  <c r="AL31" i="2"/>
  <c r="AL30" i="2"/>
  <c r="AL5" i="2"/>
  <c r="F17" i="85"/>
  <c r="E14" i="85"/>
  <c r="D14" i="85"/>
  <c r="G14" i="85"/>
  <c r="F16" i="85"/>
  <c r="E20" i="85"/>
  <c r="D20" i="85"/>
  <c r="G20" i="85"/>
  <c r="G12" i="85"/>
  <c r="F14" i="85"/>
  <c r="E18" i="85"/>
  <c r="D18" i="85"/>
  <c r="G18" i="85"/>
  <c r="F20" i="85"/>
  <c r="F12" i="85"/>
  <c r="E16" i="85"/>
  <c r="D16" i="85"/>
  <c r="G16" i="85"/>
  <c r="F18" i="85"/>
  <c r="E12" i="85"/>
  <c r="I5" i="85"/>
  <c r="G4" i="85"/>
  <c r="F3" i="85"/>
  <c r="D5" i="85"/>
  <c r="D12" i="85"/>
  <c r="I3" i="85"/>
  <c r="F5" i="85"/>
  <c r="E4" i="85"/>
  <c r="D3" i="85"/>
  <c r="F19" i="85"/>
  <c r="F15" i="85"/>
  <c r="F11" i="85"/>
  <c r="E17" i="85"/>
  <c r="E13" i="85"/>
  <c r="D19" i="85"/>
  <c r="D15" i="85"/>
  <c r="D11" i="85"/>
  <c r="G5" i="85"/>
  <c r="F4" i="85"/>
  <c r="E3" i="85"/>
  <c r="F13" i="85"/>
  <c r="E19" i="85"/>
  <c r="E15" i="85"/>
  <c r="E11" i="85"/>
  <c r="D17" i="85"/>
  <c r="D13" i="85"/>
  <c r="I4" i="85"/>
  <c r="G3" i="85"/>
  <c r="E5" i="85"/>
  <c r="D4" i="85"/>
  <c r="E6" i="85"/>
  <c r="G19" i="85"/>
  <c r="G15" i="85"/>
  <c r="G11" i="85"/>
  <c r="D6" i="85"/>
  <c r="G17" i="85"/>
  <c r="G13" i="85"/>
  <c r="I6" i="85"/>
  <c r="G6" i="85"/>
  <c r="F6" i="85"/>
  <c r="AN261" i="79"/>
  <c r="T23" i="88" l="1"/>
  <c r="U23" i="88" s="1"/>
  <c r="T19" i="88"/>
  <c r="U19" i="88" s="1"/>
  <c r="T15" i="88"/>
  <c r="T11" i="88"/>
  <c r="U11" i="88" s="1"/>
  <c r="T7" i="88"/>
  <c r="U7" i="88" s="1"/>
  <c r="H23" i="88"/>
  <c r="I23" i="88" s="1"/>
  <c r="H19" i="88"/>
  <c r="I19" i="88" s="1"/>
  <c r="H15" i="88"/>
  <c r="I15" i="88" s="1"/>
  <c r="H11" i="88"/>
  <c r="I11" i="88" s="1"/>
  <c r="H7" i="88"/>
  <c r="I7" i="88" s="1"/>
  <c r="T9" i="88"/>
  <c r="U9" i="88" s="1"/>
  <c r="H17" i="88"/>
  <c r="I17" i="88" s="1"/>
  <c r="H5" i="88"/>
  <c r="I5" i="88" s="1"/>
  <c r="T22" i="88"/>
  <c r="U22" i="88" s="1"/>
  <c r="T18" i="88"/>
  <c r="U18" i="88" s="1"/>
  <c r="T14" i="88"/>
  <c r="U14" i="88" s="1"/>
  <c r="T10" i="88"/>
  <c r="U10" i="88" s="1"/>
  <c r="T6" i="88"/>
  <c r="U6" i="88" s="1"/>
  <c r="H22" i="88"/>
  <c r="I22" i="88" s="1"/>
  <c r="H18" i="88"/>
  <c r="I18" i="88" s="1"/>
  <c r="H14" i="88"/>
  <c r="I14" i="88" s="1"/>
  <c r="H10" i="88"/>
  <c r="I10" i="88" s="1"/>
  <c r="H6" i="88"/>
  <c r="I6" i="88" s="1"/>
  <c r="T17" i="88"/>
  <c r="U17" i="88" s="1"/>
  <c r="H21" i="88"/>
  <c r="I21" i="88" s="1"/>
  <c r="H9" i="88"/>
  <c r="I9" i="88" s="1"/>
  <c r="T21" i="88"/>
  <c r="U21" i="88" s="1"/>
  <c r="T20" i="88"/>
  <c r="U20" i="88" s="1"/>
  <c r="T16" i="88"/>
  <c r="U16" i="88" s="1"/>
  <c r="T12" i="88"/>
  <c r="U12" i="88" s="1"/>
  <c r="T8" i="88"/>
  <c r="U8" i="88" s="1"/>
  <c r="T4" i="88"/>
  <c r="U4" i="88" s="1"/>
  <c r="H20" i="88"/>
  <c r="I20" i="88" s="1"/>
  <c r="H16" i="88"/>
  <c r="I16" i="88" s="1"/>
  <c r="H12" i="88"/>
  <c r="I12" i="88" s="1"/>
  <c r="H8" i="88"/>
  <c r="I8" i="88" s="1"/>
  <c r="H4" i="88"/>
  <c r="I4" i="88" s="1"/>
  <c r="T13" i="88"/>
  <c r="U13" i="88" s="1"/>
  <c r="T5" i="88"/>
  <c r="U5" i="88" s="1"/>
  <c r="H13" i="88"/>
  <c r="I13" i="88" s="1"/>
  <c r="F21" i="85"/>
  <c r="H6" i="85"/>
  <c r="H4" i="85"/>
  <c r="E7" i="85"/>
  <c r="H5" i="85"/>
  <c r="H19" i="85"/>
  <c r="H13" i="85"/>
  <c r="J5" i="85"/>
  <c r="J6" i="85"/>
  <c r="G21" i="85"/>
  <c r="H17" i="85"/>
  <c r="E21" i="85"/>
  <c r="K3" i="85"/>
  <c r="G7" i="85"/>
  <c r="E22" i="85"/>
  <c r="D21" i="85"/>
  <c r="H11" i="85"/>
  <c r="F7" i="85"/>
  <c r="H3" i="85"/>
  <c r="K4" i="85"/>
  <c r="D22" i="85"/>
  <c r="H12" i="85"/>
  <c r="I7" i="85"/>
  <c r="J3" i="85"/>
  <c r="K6" i="85"/>
  <c r="H15" i="85"/>
  <c r="D7" i="85"/>
  <c r="J4" i="85"/>
  <c r="K5" i="85"/>
  <c r="U15" i="88"/>
  <c r="AN261" i="80"/>
  <c r="J7" i="85" l="1"/>
  <c r="H21" i="85"/>
  <c r="K7" i="85"/>
  <c r="H7" i="85"/>
  <c r="AE47" i="2"/>
  <c r="AE48" i="2"/>
  <c r="AE49" i="2" l="1"/>
  <c r="AI47" i="2"/>
  <c r="H16" i="85" l="1"/>
  <c r="H18" i="85"/>
  <c r="G22" i="85"/>
  <c r="H14" i="85"/>
  <c r="F22" i="85"/>
  <c r="H20" i="85"/>
  <c r="AF48" i="2"/>
  <c r="AD48" i="2"/>
  <c r="AD47" i="2"/>
  <c r="AF4" i="2"/>
  <c r="AF51" i="2" l="1"/>
  <c r="AF56" i="2" s="1"/>
  <c r="AK4" i="2"/>
  <c r="AK12" i="2"/>
  <c r="AK45" i="2"/>
  <c r="AK6" i="2"/>
  <c r="AK5" i="2"/>
  <c r="AK26" i="2"/>
  <c r="AK23" i="2"/>
  <c r="AK36" i="2"/>
  <c r="AK44" i="2"/>
  <c r="AK38" i="2"/>
  <c r="AK22" i="2"/>
  <c r="AK40" i="2"/>
  <c r="AK43" i="2"/>
  <c r="AK29" i="2"/>
  <c r="AK31" i="2"/>
  <c r="AK18" i="2"/>
  <c r="AK42" i="2"/>
  <c r="AK35" i="2"/>
  <c r="AK15" i="2"/>
  <c r="AK24" i="2"/>
  <c r="AK32" i="2"/>
  <c r="AK34" i="2"/>
  <c r="AK11" i="2"/>
  <c r="AK27" i="2"/>
  <c r="AK25" i="2"/>
  <c r="AK21" i="2"/>
  <c r="AK7" i="2"/>
  <c r="AK46" i="2"/>
  <c r="AK10" i="2"/>
  <c r="AK8" i="2"/>
  <c r="AK33" i="2"/>
  <c r="AK14" i="2"/>
  <c r="AK9" i="2"/>
  <c r="AK41" i="2"/>
  <c r="AK17" i="2"/>
  <c r="AK37" i="2"/>
  <c r="AK39" i="2"/>
  <c r="AK13" i="2"/>
  <c r="AK28" i="2"/>
  <c r="AK19" i="2"/>
  <c r="AK16" i="2"/>
  <c r="AK20" i="2"/>
  <c r="AK30" i="2"/>
  <c r="V17" i="88"/>
  <c r="V10" i="88"/>
  <c r="J13" i="88"/>
  <c r="J23" i="88"/>
  <c r="J10" i="88"/>
  <c r="J4" i="88"/>
  <c r="J20" i="88"/>
  <c r="J21" i="88"/>
  <c r="V19" i="88"/>
  <c r="V4" i="88"/>
  <c r="V8" i="88"/>
  <c r="J19" i="88"/>
  <c r="J14" i="88"/>
  <c r="J12" i="88"/>
  <c r="V16" i="88"/>
  <c r="V18" i="88"/>
  <c r="V15" i="88"/>
  <c r="V12" i="88"/>
  <c r="V9" i="88"/>
  <c r="V5" i="88"/>
  <c r="V20" i="88"/>
  <c r="J16" i="88"/>
  <c r="J17" i="88"/>
  <c r="J15" i="88"/>
  <c r="J9" i="88"/>
  <c r="J22" i="88"/>
  <c r="V22" i="88"/>
  <c r="V14" i="88"/>
  <c r="V13" i="88"/>
  <c r="V6" i="88"/>
  <c r="V11" i="88"/>
  <c r="V21" i="88"/>
  <c r="V7" i="88"/>
  <c r="J11" i="88"/>
  <c r="J18" i="88"/>
  <c r="J6" i="88"/>
  <c r="J5" i="88"/>
  <c r="AJ12" i="2"/>
  <c r="J8" i="88"/>
  <c r="H17" i="84"/>
  <c r="G18" i="84"/>
  <c r="F19" i="84"/>
  <c r="F15" i="84"/>
  <c r="E16" i="84"/>
  <c r="D17" i="84"/>
  <c r="C18" i="84"/>
  <c r="H16" i="84"/>
  <c r="G17" i="84"/>
  <c r="F18" i="84"/>
  <c r="E19" i="84"/>
  <c r="E15" i="84"/>
  <c r="H19" i="84"/>
  <c r="H15" i="84"/>
  <c r="G16" i="84"/>
  <c r="F17" i="84"/>
  <c r="E18" i="84"/>
  <c r="D19" i="84"/>
  <c r="D15" i="84"/>
  <c r="C16" i="84"/>
  <c r="E17" i="84"/>
  <c r="C19" i="84"/>
  <c r="D16" i="84"/>
  <c r="H18" i="84"/>
  <c r="G19" i="84"/>
  <c r="G15" i="84"/>
  <c r="F16" i="84"/>
  <c r="D18" i="84"/>
  <c r="C15" i="84"/>
  <c r="C17" i="84"/>
  <c r="AF47" i="2"/>
  <c r="H6" i="84" s="1"/>
  <c r="G9" i="84"/>
  <c r="G5" i="84"/>
  <c r="F6" i="84"/>
  <c r="E7" i="84"/>
  <c r="D8" i="84"/>
  <c r="C9" i="84"/>
  <c r="C5" i="84"/>
  <c r="G8" i="84"/>
  <c r="F9" i="84"/>
  <c r="F5" i="84"/>
  <c r="E6" i="84"/>
  <c r="D7" i="84"/>
  <c r="C8" i="84"/>
  <c r="H5" i="84"/>
  <c r="G7" i="84"/>
  <c r="F8" i="84"/>
  <c r="E9" i="84"/>
  <c r="E5" i="84"/>
  <c r="D6" i="84"/>
  <c r="C7" i="84"/>
  <c r="G6" i="84"/>
  <c r="F7" i="84"/>
  <c r="E8" i="84"/>
  <c r="D9" i="84"/>
  <c r="D5" i="84"/>
  <c r="C6" i="84"/>
  <c r="H22" i="85"/>
  <c r="V23" i="88"/>
  <c r="J7" i="88"/>
  <c r="AJ7" i="2"/>
  <c r="AJ19" i="2"/>
  <c r="AJ23" i="2"/>
  <c r="AJ32" i="2"/>
  <c r="AJ24" i="2"/>
  <c r="AJ43" i="2"/>
  <c r="AJ40" i="2"/>
  <c r="AJ39" i="2"/>
  <c r="AJ8" i="2"/>
  <c r="AJ16" i="2"/>
  <c r="AJ38" i="2"/>
  <c r="AJ37" i="2"/>
  <c r="AJ17" i="2"/>
  <c r="AJ34" i="2"/>
  <c r="AJ36" i="2"/>
  <c r="AJ15" i="2"/>
  <c r="AJ35" i="2"/>
  <c r="AJ14" i="2"/>
  <c r="AJ44" i="2"/>
  <c r="AJ42" i="2"/>
  <c r="AJ41" i="2"/>
  <c r="AJ29" i="2"/>
  <c r="AJ33" i="2"/>
  <c r="AJ13" i="2"/>
  <c r="AJ25" i="2"/>
  <c r="AJ31" i="2"/>
  <c r="AJ11" i="2"/>
  <c r="AJ30" i="2"/>
  <c r="AJ9" i="2"/>
  <c r="AJ22" i="2"/>
  <c r="AJ21" i="2"/>
  <c r="AJ20" i="2"/>
  <c r="AJ18" i="2"/>
  <c r="AJ28" i="2"/>
  <c r="AJ6" i="2"/>
  <c r="AJ27" i="2"/>
  <c r="AJ10" i="2"/>
  <c r="AJ26" i="2"/>
  <c r="AJ5" i="2"/>
  <c r="AD49" i="2"/>
  <c r="AJ4" i="2"/>
  <c r="N23" i="88" l="1"/>
  <c r="Q23" i="88" s="1"/>
  <c r="N19" i="88"/>
  <c r="Q19" i="88" s="1"/>
  <c r="N15" i="88"/>
  <c r="Q15" i="88" s="1"/>
  <c r="N11" i="88"/>
  <c r="Q11" i="88" s="1"/>
  <c r="N7" i="88"/>
  <c r="Q7" i="88" s="1"/>
  <c r="B23" i="88"/>
  <c r="E23" i="88" s="1"/>
  <c r="B19" i="88"/>
  <c r="E19" i="88" s="1"/>
  <c r="B15" i="88"/>
  <c r="E15" i="88" s="1"/>
  <c r="B11" i="88"/>
  <c r="E11" i="88" s="1"/>
  <c r="B7" i="88"/>
  <c r="E7" i="88" s="1"/>
  <c r="N13" i="88"/>
  <c r="Q13" i="88" s="1"/>
  <c r="B9" i="88"/>
  <c r="E9" i="88" s="1"/>
  <c r="N22" i="88"/>
  <c r="Q22" i="88" s="1"/>
  <c r="N18" i="88"/>
  <c r="Q18" i="88" s="1"/>
  <c r="N14" i="88"/>
  <c r="Q14" i="88" s="1"/>
  <c r="N10" i="88"/>
  <c r="Q10" i="88" s="1"/>
  <c r="N6" i="88"/>
  <c r="Q6" i="88" s="1"/>
  <c r="B22" i="88"/>
  <c r="E22" i="88" s="1"/>
  <c r="B18" i="88"/>
  <c r="E18" i="88" s="1"/>
  <c r="B14" i="88"/>
  <c r="E14" i="88" s="1"/>
  <c r="B10" i="88"/>
  <c r="E10" i="88" s="1"/>
  <c r="B6" i="88"/>
  <c r="E6" i="88" s="1"/>
  <c r="N21" i="88"/>
  <c r="Q21" i="88" s="1"/>
  <c r="N9" i="88"/>
  <c r="Q9" i="88" s="1"/>
  <c r="B17" i="88"/>
  <c r="E17" i="88" s="1"/>
  <c r="B5" i="88"/>
  <c r="E5" i="88" s="1"/>
  <c r="N20" i="88"/>
  <c r="Q20" i="88" s="1"/>
  <c r="N16" i="88"/>
  <c r="Q16" i="88" s="1"/>
  <c r="N12" i="88"/>
  <c r="Q12" i="88" s="1"/>
  <c r="N8" i="88"/>
  <c r="Q8" i="88" s="1"/>
  <c r="N4" i="88"/>
  <c r="Q4" i="88" s="1"/>
  <c r="B20" i="88"/>
  <c r="E20" i="88" s="1"/>
  <c r="B16" i="88"/>
  <c r="E16" i="88" s="1"/>
  <c r="B12" i="88"/>
  <c r="E12" i="88" s="1"/>
  <c r="B8" i="88"/>
  <c r="E8" i="88" s="1"/>
  <c r="B4" i="88"/>
  <c r="E4" i="88" s="1"/>
  <c r="N17" i="88"/>
  <c r="Q17" i="88" s="1"/>
  <c r="N5" i="88"/>
  <c r="Q5" i="88" s="1"/>
  <c r="B21" i="88"/>
  <c r="E21" i="88" s="1"/>
  <c r="B13" i="88"/>
  <c r="E13" i="88" s="1"/>
  <c r="P22" i="88"/>
  <c r="P19" i="88"/>
  <c r="C11" i="88"/>
  <c r="P7" i="88"/>
  <c r="P23" i="88"/>
  <c r="C7" i="88"/>
  <c r="AF49" i="2"/>
  <c r="H8" i="84" s="1"/>
  <c r="I8" i="84" s="1"/>
  <c r="H7" i="84"/>
  <c r="I7" i="84" s="1"/>
  <c r="H20" i="84"/>
  <c r="E20" i="84"/>
  <c r="G20" i="84"/>
  <c r="I19" i="84"/>
  <c r="I16" i="84"/>
  <c r="I17" i="84"/>
  <c r="I18" i="84"/>
  <c r="D20" i="84"/>
  <c r="I15" i="84"/>
  <c r="C20" i="84"/>
  <c r="F20" i="84"/>
  <c r="I5" i="84"/>
  <c r="C10" i="84"/>
  <c r="I6" i="84"/>
  <c r="E10" i="84"/>
  <c r="F10" i="84"/>
  <c r="G10" i="84"/>
  <c r="D10" i="84"/>
  <c r="O15" i="88"/>
  <c r="O7" i="88"/>
  <c r="O23" i="88"/>
  <c r="AL264" i="79"/>
  <c r="AL273" i="79" s="1"/>
  <c r="D17" i="88" l="1"/>
  <c r="O13" i="88"/>
  <c r="O19" i="88"/>
  <c r="D18" i="88"/>
  <c r="D19" i="88"/>
  <c r="D22" i="88"/>
  <c r="O6" i="88"/>
  <c r="D9" i="88"/>
  <c r="C22" i="88"/>
  <c r="P13" i="88"/>
  <c r="P6" i="88"/>
  <c r="O22" i="88"/>
  <c r="C10" i="88"/>
  <c r="C17" i="88"/>
  <c r="C18" i="88"/>
  <c r="O14" i="88"/>
  <c r="P15" i="88"/>
  <c r="C19" i="88"/>
  <c r="C16" i="88"/>
  <c r="O8" i="88"/>
  <c r="C8" i="88"/>
  <c r="P12" i="88"/>
  <c r="P18" i="88"/>
  <c r="C5" i="88"/>
  <c r="P5" i="88"/>
  <c r="P21" i="88"/>
  <c r="O17" i="88"/>
  <c r="D7" i="88"/>
  <c r="O20" i="88"/>
  <c r="D15" i="88"/>
  <c r="C12" i="88"/>
  <c r="O11" i="88"/>
  <c r="C4" i="88"/>
  <c r="P20" i="88"/>
  <c r="P10" i="88"/>
  <c r="D5" i="88"/>
  <c r="C23" i="88"/>
  <c r="P8" i="88"/>
  <c r="C6" i="88"/>
  <c r="O18" i="88"/>
  <c r="D21" i="88"/>
  <c r="D23" i="88"/>
  <c r="O21" i="88"/>
  <c r="O4" i="88"/>
  <c r="D6" i="88"/>
  <c r="P14" i="88"/>
  <c r="C21" i="88"/>
  <c r="O12" i="88"/>
  <c r="O5" i="88"/>
  <c r="P17" i="88"/>
  <c r="AL279" i="79"/>
  <c r="AM279" i="79" s="1"/>
  <c r="AM273" i="79"/>
  <c r="D16" i="88"/>
  <c r="O16" i="88"/>
  <c r="O9" i="88"/>
  <c r="D4" i="88"/>
  <c r="D20" i="88"/>
  <c r="C9" i="88"/>
  <c r="D14" i="88"/>
  <c r="P11" i="88"/>
  <c r="C13" i="88"/>
  <c r="C20" i="88"/>
  <c r="P16" i="88"/>
  <c r="C14" i="88"/>
  <c r="O10" i="88"/>
  <c r="D13" i="88"/>
  <c r="P9" i="88"/>
  <c r="C15" i="88"/>
  <c r="H9" i="84"/>
  <c r="I9" i="84" s="1"/>
  <c r="I10" i="84" s="1"/>
  <c r="I20" i="84"/>
  <c r="G20" i="87"/>
  <c r="G19" i="87"/>
  <c r="AM264" i="79"/>
  <c r="AL270" i="79"/>
  <c r="AM270" i="79" s="1"/>
  <c r="AL261" i="79"/>
  <c r="AM261" i="79" s="1"/>
  <c r="AM3" i="79"/>
  <c r="AB48" i="2"/>
  <c r="H10" i="84" l="1"/>
  <c r="M22" i="87"/>
  <c r="AB49" i="2"/>
  <c r="AL261" i="80"/>
  <c r="AM261" i="80" s="1"/>
  <c r="AL264" i="80"/>
  <c r="AL273" i="80" s="1"/>
  <c r="AC48" i="2"/>
  <c r="AC49" i="2" s="1"/>
  <c r="AL279" i="80" l="1"/>
  <c r="AM279" i="80" s="1"/>
  <c r="AM273" i="80"/>
  <c r="AL270" i="80"/>
  <c r="AM270" i="80" s="1"/>
  <c r="AM264" i="80"/>
  <c r="AH4" i="2"/>
  <c r="T4" i="87" l="1" a="1"/>
  <c r="T4" i="87" s="1"/>
  <c r="S4" i="87" s="1"/>
  <c r="D11" i="88"/>
  <c r="N4" i="87" a="1"/>
  <c r="N4" i="87" s="1"/>
  <c r="D12" i="88"/>
  <c r="D10" i="88"/>
  <c r="B4" i="87" a="1"/>
  <c r="B4" i="87" s="1"/>
  <c r="H4" i="87" a="1"/>
  <c r="H4" i="87" s="1"/>
  <c r="D8" i="88"/>
  <c r="S45" i="87"/>
  <c r="S36" i="87"/>
  <c r="S32" i="87"/>
  <c r="S40" i="87"/>
  <c r="S44" i="87"/>
  <c r="S42" i="87"/>
  <c r="K5" i="88"/>
  <c r="W19" i="88"/>
  <c r="W18" i="88"/>
  <c r="W13" i="88"/>
  <c r="W15" i="88"/>
  <c r="W8" i="88"/>
  <c r="W21" i="88"/>
  <c r="K19" i="88"/>
  <c r="K14" i="88"/>
  <c r="K12" i="88"/>
  <c r="K22" i="88"/>
  <c r="W22" i="88"/>
  <c r="W17" i="88"/>
  <c r="W6" i="88"/>
  <c r="W12" i="88"/>
  <c r="W20" i="88"/>
  <c r="K17" i="88"/>
  <c r="K15" i="88"/>
  <c r="K9" i="88"/>
  <c r="W14" i="88"/>
  <c r="W11" i="88"/>
  <c r="W4" i="88"/>
  <c r="W7" i="88"/>
  <c r="K11" i="88"/>
  <c r="K4" i="88"/>
  <c r="K18" i="88"/>
  <c r="W16" i="88"/>
  <c r="W10" i="88"/>
  <c r="W9" i="88"/>
  <c r="W5" i="88"/>
  <c r="K13" i="88"/>
  <c r="K23" i="88"/>
  <c r="K16" i="88"/>
  <c r="K10" i="88"/>
  <c r="K20" i="88"/>
  <c r="K21" i="88"/>
  <c r="P4" i="88"/>
  <c r="K6" i="88"/>
  <c r="K8" i="88"/>
  <c r="Q19" i="84"/>
  <c r="Q15" i="84"/>
  <c r="M19" i="84"/>
  <c r="M18" i="84"/>
  <c r="M17" i="84"/>
  <c r="M16" i="84"/>
  <c r="M15" i="84"/>
  <c r="L16" i="84"/>
  <c r="P19" i="84"/>
  <c r="P18" i="84"/>
  <c r="P17" i="84"/>
  <c r="P16" i="84"/>
  <c r="P15" i="84"/>
  <c r="L19" i="84"/>
  <c r="L15" i="84"/>
  <c r="Q18" i="84"/>
  <c r="Q17" i="84"/>
  <c r="O19" i="84"/>
  <c r="O18" i="84"/>
  <c r="O17" i="84"/>
  <c r="O16" i="84"/>
  <c r="O15" i="84"/>
  <c r="L18" i="84"/>
  <c r="Q16" i="84"/>
  <c r="N19" i="84"/>
  <c r="N18" i="84"/>
  <c r="N17" i="84"/>
  <c r="N16" i="84"/>
  <c r="N15" i="84"/>
  <c r="L17" i="84"/>
  <c r="Q9" i="84"/>
  <c r="Q5" i="84"/>
  <c r="Q8" i="84"/>
  <c r="Q7" i="84"/>
  <c r="Q6" i="84"/>
  <c r="P9" i="84"/>
  <c r="P5" i="84"/>
  <c r="O6" i="84"/>
  <c r="M7" i="84"/>
  <c r="N8" i="84"/>
  <c r="O8" i="84"/>
  <c r="M5" i="84"/>
  <c r="P6" i="84"/>
  <c r="M8" i="84"/>
  <c r="N5" i="84"/>
  <c r="P8" i="84"/>
  <c r="O9" i="84"/>
  <c r="O5" i="84"/>
  <c r="M6" i="84"/>
  <c r="N7" i="84"/>
  <c r="P7" i="84"/>
  <c r="M9" i="84"/>
  <c r="N6" i="84"/>
  <c r="O7" i="84"/>
  <c r="N9" i="84"/>
  <c r="L6" i="84"/>
  <c r="L9" i="84"/>
  <c r="L5" i="84"/>
  <c r="L8" i="84"/>
  <c r="L7" i="84"/>
  <c r="W23" i="88"/>
  <c r="K7" i="88"/>
  <c r="W48" i="2"/>
  <c r="W49" i="2" s="1"/>
  <c r="S26" i="87" l="1"/>
  <c r="M4" i="87"/>
  <c r="S18" i="87"/>
  <c r="S16" i="87"/>
  <c r="S27" i="87"/>
  <c r="S39" i="87"/>
  <c r="S34" i="87"/>
  <c r="S24" i="87"/>
  <c r="S20" i="87"/>
  <c r="S37" i="87"/>
  <c r="S29" i="87"/>
  <c r="S14" i="87"/>
  <c r="S19" i="87"/>
  <c r="S22" i="87"/>
  <c r="S23" i="87"/>
  <c r="S41" i="87"/>
  <c r="S33" i="87"/>
  <c r="S25" i="87"/>
  <c r="S21" i="87"/>
  <c r="S15" i="87"/>
  <c r="S17" i="87"/>
  <c r="S28" i="87"/>
  <c r="S31" i="87"/>
  <c r="S30" i="87"/>
  <c r="S38" i="87"/>
  <c r="S35" i="87"/>
  <c r="S43" i="87"/>
  <c r="S46" i="87"/>
  <c r="G4" i="87"/>
  <c r="N8" i="86"/>
  <c r="N20" i="84"/>
  <c r="R19" i="84"/>
  <c r="R16" i="84"/>
  <c r="M20" i="84"/>
  <c r="P20" i="84"/>
  <c r="R17" i="84"/>
  <c r="Q20" i="84"/>
  <c r="R18" i="84"/>
  <c r="O20" i="84"/>
  <c r="R8" i="84"/>
  <c r="R15" i="84"/>
  <c r="L20" i="84"/>
  <c r="Q10" i="84"/>
  <c r="M10" i="84"/>
  <c r="R9" i="84"/>
  <c r="N10" i="84"/>
  <c r="P10" i="84"/>
  <c r="R5" i="84"/>
  <c r="L10" i="84"/>
  <c r="R7" i="84"/>
  <c r="R6" i="84"/>
  <c r="O10" i="84"/>
  <c r="X48" i="2"/>
  <c r="X49" i="2" s="1"/>
  <c r="M21" i="87" l="1"/>
  <c r="M20" i="87"/>
  <c r="M19" i="87"/>
  <c r="A4" i="87"/>
  <c r="R20" i="84"/>
  <c r="R10" i="84"/>
  <c r="AG48" i="2"/>
  <c r="AH48" i="2"/>
  <c r="AG47" i="2"/>
  <c r="AH47" i="2" s="1"/>
  <c r="AH49" i="2" l="1"/>
  <c r="AG49" i="2"/>
  <c r="S13" i="87" s="1"/>
  <c r="S12" i="87" s="1"/>
  <c r="S11" i="87" s="1"/>
  <c r="S10" i="87" s="1"/>
  <c r="S9" i="87" s="1"/>
  <c r="S8" i="87" s="1"/>
  <c r="S7" i="87" s="1"/>
  <c r="S6" i="87" s="1"/>
  <c r="S5" i="87" s="1"/>
  <c r="M18" i="87" s="1"/>
  <c r="M17" i="87" s="1"/>
  <c r="M16" i="87" s="1"/>
  <c r="M15" i="87" s="1"/>
  <c r="M14" i="87" s="1"/>
  <c r="M13" i="87" s="1"/>
  <c r="M12" i="87" s="1"/>
  <c r="M11" i="87" s="1"/>
  <c r="M10" i="87" s="1"/>
  <c r="M9" i="87" s="1"/>
  <c r="M8" i="87" s="1"/>
  <c r="M7" i="87" s="1"/>
  <c r="M6" i="87" s="1"/>
  <c r="M5" i="87" s="1"/>
  <c r="G18" i="87" s="1"/>
  <c r="G17" i="87" s="1"/>
  <c r="G16" i="87" s="1"/>
  <c r="G15" i="87" s="1"/>
  <c r="G14" i="87" s="1"/>
  <c r="G13" i="87" s="1"/>
  <c r="G12" i="87" s="1"/>
  <c r="G11" i="87" s="1"/>
  <c r="G10" i="87" s="1"/>
  <c r="G9" i="87" s="1"/>
  <c r="G8" i="87" s="1"/>
  <c r="G7" i="87" s="1"/>
  <c r="G6" i="87" s="1"/>
  <c r="G5" i="8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<sst xmlns="http://schemas.openxmlformats.org/spreadsheetml/2006/main" count="3032" uniqueCount="287">
  <si>
    <t>% Ach</t>
  </si>
  <si>
    <t>Grand Total</t>
  </si>
  <si>
    <t>BO-BE HQ Name</t>
  </si>
  <si>
    <t>RBM Name</t>
  </si>
  <si>
    <t>PCPM</t>
  </si>
  <si>
    <t>ABM NAME</t>
  </si>
  <si>
    <t>Values</t>
  </si>
  <si>
    <t>Months</t>
  </si>
  <si>
    <t>HQ NAME</t>
  </si>
  <si>
    <t>Rank</t>
  </si>
  <si>
    <t>HQ BRAND</t>
  </si>
  <si>
    <t>Product</t>
  </si>
  <si>
    <t>Code</t>
  </si>
  <si>
    <t>RBM NAME</t>
  </si>
  <si>
    <t xml:space="preserve">% GR </t>
  </si>
  <si>
    <t>XARELTO 10MG 7TABL</t>
  </si>
  <si>
    <t>XARELTO 15MG 28TABL</t>
  </si>
  <si>
    <t>XARELTO 20MG 28TABL</t>
  </si>
  <si>
    <t>XARELTO SALES MIS :</t>
  </si>
  <si>
    <t>CHANDIGARH</t>
  </si>
  <si>
    <t>DEHRADUN</t>
  </si>
  <si>
    <t>DELHI</t>
  </si>
  <si>
    <t>JALANDHAR</t>
  </si>
  <si>
    <t>LUDHIANA</t>
  </si>
  <si>
    <t>SRINAGAR</t>
  </si>
  <si>
    <t>INDORE</t>
  </si>
  <si>
    <t>JAIPUR</t>
  </si>
  <si>
    <t>KOLKATA</t>
  </si>
  <si>
    <t>PATNA</t>
  </si>
  <si>
    <t>SILIGURI</t>
  </si>
  <si>
    <t>LUCKNOW</t>
  </si>
  <si>
    <t>AHMEDABAD</t>
  </si>
  <si>
    <t>BARODA</t>
  </si>
  <si>
    <t>RAJKOT</t>
  </si>
  <si>
    <t>SURAT</t>
  </si>
  <si>
    <t>BANGALORE</t>
  </si>
  <si>
    <t>ERNAKULAM</t>
  </si>
  <si>
    <t>TRIVANDRUM</t>
  </si>
  <si>
    <t>CHENNAI</t>
  </si>
  <si>
    <t>MADURAI</t>
  </si>
  <si>
    <t>HYDERABAD</t>
  </si>
  <si>
    <t>VIJAYAWADA</t>
  </si>
  <si>
    <t>VISAKHAPATNAM</t>
  </si>
  <si>
    <t>MUMBAI</t>
  </si>
  <si>
    <t>NAGPUR</t>
  </si>
  <si>
    <t>PUNE</t>
  </si>
  <si>
    <t>Head Count</t>
  </si>
  <si>
    <t>TOTAL</t>
  </si>
  <si>
    <t>XARELTO 2.5MG TAFI 14 IN</t>
  </si>
  <si>
    <t>DELHI SM</t>
  </si>
  <si>
    <t>INDORE ABM</t>
  </si>
  <si>
    <t>KOLKATA ABM</t>
  </si>
  <si>
    <t>AHMEDABAD ABM</t>
  </si>
  <si>
    <t>MUMBAI SM</t>
  </si>
  <si>
    <t>BANGALORE ABM</t>
  </si>
  <si>
    <t>CHENNAI SM</t>
  </si>
  <si>
    <t>CHENNAI ABM</t>
  </si>
  <si>
    <t>HYDERABAD ABM</t>
  </si>
  <si>
    <t>PUNE ABM</t>
  </si>
  <si>
    <t>INDORE ABM Total</t>
  </si>
  <si>
    <t>KOLKATA ABM Total</t>
  </si>
  <si>
    <t>AHMEDABAD ABM Total</t>
  </si>
  <si>
    <t>BANGALORE ABM Total</t>
  </si>
  <si>
    <t>CHENNAI ABM Total</t>
  </si>
  <si>
    <t>HYDERABAD ABM Total</t>
  </si>
  <si>
    <t>PUNE ABM Total</t>
  </si>
  <si>
    <t>DELHI SM Total</t>
  </si>
  <si>
    <t>MUMBAI SM Total</t>
  </si>
  <si>
    <t>CHENNAI SM Total</t>
  </si>
  <si>
    <t>HO INSTITUTION</t>
  </si>
  <si>
    <t>BHOPAL</t>
  </si>
  <si>
    <t>CHANDIGARH ABM</t>
  </si>
  <si>
    <t>CHANDIGARH ABM Total</t>
  </si>
  <si>
    <t>DELHI ABM</t>
  </si>
  <si>
    <t>MUMBAI ABM</t>
  </si>
  <si>
    <t>DELHI ABM Total</t>
  </si>
  <si>
    <t>MUMBAI ABM Total</t>
  </si>
  <si>
    <t>XARELTO 15MG 98TABL</t>
  </si>
  <si>
    <t>XARELTO 20MG 98TABL</t>
  </si>
  <si>
    <t>Sum of JANACH</t>
  </si>
  <si>
    <t>Sum of JANGR</t>
  </si>
  <si>
    <t>COIMBATORE</t>
  </si>
  <si>
    <t>Sum of FEBACH</t>
  </si>
  <si>
    <t>Sum of FEBGR</t>
  </si>
  <si>
    <t>Sum of MARCHACH</t>
  </si>
  <si>
    <t>Sum of MARCHGR</t>
  </si>
  <si>
    <t>Sum of APRILACH</t>
  </si>
  <si>
    <t>Sum of APRILGR</t>
  </si>
  <si>
    <t>Sum of MAYACH</t>
  </si>
  <si>
    <t>Sum of MAYGR</t>
  </si>
  <si>
    <t>Sum of YTDACH</t>
  </si>
  <si>
    <t>Sum of YTDGR</t>
  </si>
  <si>
    <t>YTD Sale 
(Rs.)</t>
  </si>
  <si>
    <t>YTD ASP 
(Rs.)</t>
  </si>
  <si>
    <t>YTD LYS 
Sale (Rs.)</t>
  </si>
  <si>
    <t>VARANASI</t>
  </si>
  <si>
    <t>NASHIK</t>
  </si>
  <si>
    <t>Jan' 21 Sale (Units.)</t>
  </si>
  <si>
    <t>Feb' 21 Sale (Units.)</t>
  </si>
  <si>
    <t>Mar' 21 Sale (Units.)</t>
  </si>
  <si>
    <t>Apr' 21 Sale (Units.)</t>
  </si>
  <si>
    <t>May' 21 Sale (Units.)</t>
  </si>
  <si>
    <t>YTD' 21 Sale (Units.)</t>
  </si>
  <si>
    <t>Jan' 21 Sale (Rs.)</t>
  </si>
  <si>
    <t>Feb' 21 Sale (Rs.)</t>
  </si>
  <si>
    <t>Mar' 21 Sale (Rs.)</t>
  </si>
  <si>
    <t>Apr' 21 Sale (Rs.)</t>
  </si>
  <si>
    <t>May' 21 Sale (Rs.)</t>
  </si>
  <si>
    <t>YTD' 21 Sale (Rs.)</t>
  </si>
  <si>
    <t>MANGALORE</t>
  </si>
  <si>
    <t>CALICUT</t>
  </si>
  <si>
    <t>BHUBANESWAR</t>
  </si>
  <si>
    <t>GUWAHATI</t>
  </si>
  <si>
    <t>JAMSHEDPUR</t>
  </si>
  <si>
    <t>JABALPUR</t>
  </si>
  <si>
    <t>UDAIPUR</t>
  </si>
  <si>
    <t>KOLHAPUR</t>
  </si>
  <si>
    <t>RAIPUR</t>
  </si>
  <si>
    <t>LUCKNOW ABM</t>
  </si>
  <si>
    <t>NAGPUR ABM</t>
  </si>
  <si>
    <t>LUCKNOW ABM Total</t>
  </si>
  <si>
    <t>NAGPUR ABM Total</t>
  </si>
  <si>
    <t>Sum of Jan' 21 Sale (Rs.)</t>
  </si>
  <si>
    <t>Sum of Mar' 21 Sale (Rs.)</t>
  </si>
  <si>
    <t>Sum of Feb' 21 Sale (Rs.)</t>
  </si>
  <si>
    <t>Sum of YTD' 21 Sale (Rs.)</t>
  </si>
  <si>
    <t>Sum of Apr' 21 Sale (Rs.)</t>
  </si>
  <si>
    <t>Sum of Jan' 21 Sale (Units.)</t>
  </si>
  <si>
    <t>Sum of Feb' 21 Sale (Units.)</t>
  </si>
  <si>
    <t>Sum of YTD' 21 Sale (Units.)</t>
  </si>
  <si>
    <t>Sum of Apr' 21 Sale (Units.)</t>
  </si>
  <si>
    <t>Sum of Mar' 21 Sale (Units.)</t>
  </si>
  <si>
    <t>Sum of May' 21 Sale (Units.)</t>
  </si>
  <si>
    <t>Sum of May' 21 Sale (Rs.)</t>
  </si>
  <si>
    <t>(All)</t>
  </si>
  <si>
    <t>NEPAL</t>
  </si>
  <si>
    <t>HO</t>
  </si>
  <si>
    <t>HO Total</t>
  </si>
  <si>
    <t>ERNAKuLAM ABM</t>
  </si>
  <si>
    <t>ERNAKuLAM ABM Total</t>
  </si>
  <si>
    <t>KOLKATA SM</t>
  </si>
  <si>
    <t>KOLKATA SM Total</t>
  </si>
  <si>
    <t>YTD ASP</t>
  </si>
  <si>
    <t>YTD Sales</t>
  </si>
  <si>
    <t>LYS</t>
  </si>
  <si>
    <t>GR</t>
  </si>
  <si>
    <t>Region</t>
  </si>
  <si>
    <t>HC</t>
  </si>
  <si>
    <t>Zone-wise Growth % of field staff</t>
  </si>
  <si>
    <t>Head Quarter</t>
  </si>
  <si>
    <t>RBM</t>
  </si>
  <si>
    <t>&gt;100%</t>
  </si>
  <si>
    <t>Total</t>
  </si>
  <si>
    <t>&gt;20%</t>
  </si>
  <si>
    <t>&gt;10%</t>
  </si>
  <si>
    <t>0 to 10%</t>
  </si>
  <si>
    <t>&lt; -10%</t>
  </si>
  <si>
    <t>HQ</t>
  </si>
  <si>
    <t>Realize</t>
  </si>
  <si>
    <t>YTD SALES</t>
  </si>
  <si>
    <t>YTD LYS</t>
  </si>
  <si>
    <t>Blue</t>
  </si>
  <si>
    <t>Green</t>
  </si>
  <si>
    <t>Yellow</t>
  </si>
  <si>
    <t>Orange</t>
  </si>
  <si>
    <t>Headcount</t>
  </si>
  <si>
    <t>ALL INDIA</t>
  </si>
  <si>
    <t>Brands</t>
  </si>
  <si>
    <t>% Gr</t>
  </si>
  <si>
    <t>% Cont</t>
  </si>
  <si>
    <t>Surplus</t>
  </si>
  <si>
    <t>HQ with Surplus</t>
  </si>
  <si>
    <t>Deficit</t>
  </si>
  <si>
    <t>HQ with Deficit</t>
  </si>
  <si>
    <t>Target</t>
  </si>
  <si>
    <t>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</si>
  <si>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</si>
  <si>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</si>
  <si>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</si>
  <si>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</si>
  <si>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</si>
  <si>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</si>
  <si>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</si>
  <si>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</si>
  <si>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</si>
  <si>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</si>
  <si>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</si>
  <si>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</si>
  <si>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YTD</t>
  </si>
  <si>
    <t>Sr.No.</t>
  </si>
  <si>
    <t>Top 20 HQ by % Ach</t>
  </si>
  <si>
    <t>Top 20 HQ by PCPM</t>
  </si>
  <si>
    <t>Bottom 20 HQ by % Ach</t>
  </si>
  <si>
    <t>Bottom 20 HQ by PCPM</t>
  </si>
  <si>
    <t>HQ with PCPM below 4 Lakhs</t>
  </si>
  <si>
    <t>PCPCM</t>
  </si>
  <si>
    <t>&lt;4.00 Lakhs</t>
  </si>
  <si>
    <t>SM-wise Acheivement % of field staff</t>
  </si>
  <si>
    <t>&gt;120%</t>
  </si>
  <si>
    <t>&gt;150%</t>
  </si>
  <si>
    <t>&gt;50%</t>
  </si>
  <si>
    <t>Xarelto 2.5mg</t>
  </si>
  <si>
    <t>% Contr</t>
  </si>
  <si>
    <t>YTD Sale</t>
  </si>
  <si>
    <t xml:space="preserve">YTD ASP </t>
  </si>
  <si>
    <t>YTD Target</t>
  </si>
  <si>
    <t>XARELTO 2.5MG</t>
  </si>
  <si>
    <t xml:space="preserve">XARELTO 10MG </t>
  </si>
  <si>
    <t xml:space="preserve">XARELTO 15MG </t>
  </si>
  <si>
    <t xml:space="preserve">XARELTO 20MG </t>
  </si>
  <si>
    <t xml:space="preserve">ALL          </t>
  </si>
  <si>
    <t xml:space="preserve">Xarelto 10mg </t>
  </si>
  <si>
    <t xml:space="preserve">Xarelto 15mg </t>
  </si>
  <si>
    <t xml:space="preserve">Xarelto 20mg </t>
  </si>
  <si>
    <t>Particulars</t>
  </si>
  <si>
    <t>SKU</t>
  </si>
  <si>
    <t>ABM</t>
  </si>
  <si>
    <t>SM</t>
  </si>
  <si>
    <t>Net</t>
  </si>
  <si>
    <t>-10 to 0%</t>
  </si>
  <si>
    <t>90-100%</t>
  </si>
  <si>
    <t>80-90%</t>
  </si>
  <si>
    <t>Below 80%</t>
  </si>
  <si>
    <t>TRICHY</t>
  </si>
  <si>
    <t>MTD ASP</t>
  </si>
  <si>
    <t>MTD Sale</t>
  </si>
  <si>
    <t>ERNAKULAM ABM</t>
  </si>
  <si>
    <t>MTD %</t>
  </si>
  <si>
    <t>ALL</t>
  </si>
  <si>
    <t>Jan' 22 ASP (Rs.)</t>
  </si>
  <si>
    <t>Jan' 22 Sale (Rs.)</t>
  </si>
  <si>
    <t>Feb' 22 ASP (Rs.)</t>
  </si>
  <si>
    <t>Feb' 22 Sale (Rs.)</t>
  </si>
  <si>
    <t>Mar' 22 ASP (Rs.)</t>
  </si>
  <si>
    <t>Mar' 22 Sale (Rs.)</t>
  </si>
  <si>
    <t>Apr' 22 ASP (Rs.)</t>
  </si>
  <si>
    <t>Apr' 22 Sale (Rs.)</t>
  </si>
  <si>
    <t>May' 22 ASP (Rs.)</t>
  </si>
  <si>
    <t>May' 22 Sale (Rs.)</t>
  </si>
  <si>
    <t>YTD' 22 ASP (Rs.)</t>
  </si>
  <si>
    <t>YTD' 22 Sale (Rs.)</t>
  </si>
  <si>
    <t>Jan' 22 ASP (Units.)</t>
  </si>
  <si>
    <t>Jan' 22 Sale (Units.)</t>
  </si>
  <si>
    <t>Feb' 22 ASP (Units.)</t>
  </si>
  <si>
    <t>Feb' 22 Sale (Units.)</t>
  </si>
  <si>
    <t>Mar' 22 ASP (Units.)</t>
  </si>
  <si>
    <t>Mar' 22 Sale (Units.)</t>
  </si>
  <si>
    <t>Apr' 22 ASP (Units.)</t>
  </si>
  <si>
    <t>Apr' 22 Sale (Units.)</t>
  </si>
  <si>
    <t>May' 22 ASP (Units.)</t>
  </si>
  <si>
    <t>May' 22 Sale (Units.)</t>
  </si>
  <si>
    <t>YTD' 22 ASP (Units.)</t>
  </si>
  <si>
    <t>YTD' 22 Sale (Units.)</t>
  </si>
  <si>
    <t>Apr' 22  Sale (Rs.)</t>
  </si>
  <si>
    <t>May' 22  Sale (Rs.)</t>
  </si>
  <si>
    <t>Sum of Jan' 22 ASP (Rs.)</t>
  </si>
  <si>
    <t>Sum of Feb' 22 ASP (Rs.)</t>
  </si>
  <si>
    <t>Sum of Mar' 22 ASP (Rs.)</t>
  </si>
  <si>
    <t>Sum of Apr' 22 ASP (Rs.)</t>
  </si>
  <si>
    <t>Sum of May' 22 ASP (Rs.)</t>
  </si>
  <si>
    <t>Sum of YTD' 22 ASP (Rs.)</t>
  </si>
  <si>
    <t>Sum of YTD' 22 Sale (Rs.)</t>
  </si>
  <si>
    <t>Sum of Feb' 22 Sale (Rs.)</t>
  </si>
  <si>
    <t>Sum of Jan' 22 Sale (Rs.)</t>
  </si>
  <si>
    <t>Sum of Mar' 22 Sale (Rs.)</t>
  </si>
  <si>
    <t>Sum of Apr' 22 Sale (Rs.)</t>
  </si>
  <si>
    <t>Sum of May' 22 Sale (Rs.)</t>
  </si>
  <si>
    <t>Sum of Jan' 22 ASP (Units.)</t>
  </si>
  <si>
    <t>Sum of Jan' 22 Sale (Units.)</t>
  </si>
  <si>
    <t>Sum of Feb' 22 ASP (Units.)</t>
  </si>
  <si>
    <t>Sum of Mar' 22 ASP (Units.)</t>
  </si>
  <si>
    <t>Sum of Mar' 22 Sale (Units.)</t>
  </si>
  <si>
    <t>Sum of Apr' 22 ASP (Units.)</t>
  </si>
  <si>
    <t>Sum of May' 22 ASP (Units.)</t>
  </si>
  <si>
    <t>Sum of May' 22 Sale (Units.)</t>
  </si>
  <si>
    <t>Sum of Apr' 22 Sale (Units.)</t>
  </si>
  <si>
    <t>Sum of Feb' 22 Sale (Units.)</t>
  </si>
  <si>
    <t>Sum of YTD' 22 ASP (Units.)</t>
  </si>
  <si>
    <t>Sum of YTD' 22 Sale (Units.)</t>
  </si>
  <si>
    <t>4 to 6</t>
  </si>
  <si>
    <t>6 to 8</t>
  </si>
  <si>
    <t>&gt;8 Lakhs</t>
  </si>
  <si>
    <t>HQ with PCPM &gt;800000</t>
  </si>
  <si>
    <t>HQ with PCPM between 6 to 8 Lakhs</t>
  </si>
  <si>
    <t>HQ with PCPM between 4 to 6 Lakhs</t>
  </si>
  <si>
    <t>% Ach Helper</t>
  </si>
  <si>
    <t>PCPM Helper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</si>
</sst>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_);[Red]\(0\)"/>
    <numFmt numFmtId="166" formatCode="0.0"/>
    <numFmt numFmtId="167" formatCode="0.00_);[Red]\(0.00\)"/>
  </numFmts>
  <fonts count="37" x14ac:knownFonts="1">
    <font>
      <sz val="11"/>
      <name val="Arial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8"/>
      <name val="Arial"/>
      <family val="2"/>
    </font>
    <font>
      <sz val="10"/>
      <name val="Trebuchet MS"/>
      <family val="2"/>
    </font>
    <font>
      <b/>
      <sz val="10"/>
      <name val="Trebuchet MS"/>
      <family val="2"/>
    </font>
    <font>
      <sz val="10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Trebuchet MS"/>
      <family val="2"/>
    </font>
    <font>
      <sz val="9"/>
      <name val="Trebuchet MS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Trebuchet MS"/>
      <family val="2"/>
    </font>
    <font>
      <b/>
      <sz val="10"/>
      <name val="Arial"/>
      <family val="2"/>
    </font>
    <font>
      <b/>
      <sz val="10"/>
      <color rgb="FF0000CC"/>
      <name val="Arial"/>
      <family val="2"/>
    </font>
    <font>
      <b/>
      <sz val="11"/>
      <color rgb="FF000000"/>
      <name val="Calibri"/>
      <family val="2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color rgb="FFFFFFFF"/>
      <name val="Calibri"/>
      <family val="2"/>
    </font>
    <font>
      <sz val="14"/>
      <color rgb="FF000000"/>
      <name val="Calibri"/>
      <family val="2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10384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0">
    <xf numFmtId="0" fontId="0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6" fillId="0" borderId="0"/>
    <xf numFmtId="0" fontId="17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 applyNumberForma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415">
    <xf numFmtId="0" fontId="0" fillId="0" borderId="0" xfId="0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vertical="center" wrapText="1"/>
    </xf>
    <xf numFmtId="164" fontId="7" fillId="2" borderId="4" xfId="1" applyNumberFormat="1" applyFont="1" applyFill="1" applyBorder="1" applyAlignment="1">
      <alignment horizontal="right" vertical="center" wrapText="1"/>
    </xf>
    <xf numFmtId="38" fontId="6" fillId="0" borderId="0" xfId="0" applyNumberFormat="1" applyFont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38" fontId="8" fillId="0" borderId="0" xfId="0" applyNumberFormat="1" applyFont="1" applyBorder="1" applyAlignment="1">
      <alignment horizontal="center" vertical="center"/>
    </xf>
    <xf numFmtId="38" fontId="7" fillId="2" borderId="1" xfId="0" applyNumberFormat="1" applyFont="1" applyFill="1" applyBorder="1" applyAlignment="1">
      <alignment horizontal="center" vertical="center" wrapText="1"/>
    </xf>
    <xf numFmtId="38" fontId="7" fillId="2" borderId="2" xfId="0" applyNumberFormat="1" applyFont="1" applyFill="1" applyBorder="1" applyAlignment="1">
      <alignment horizontal="center" vertical="center" wrapText="1"/>
    </xf>
    <xf numFmtId="38" fontId="7" fillId="2" borderId="3" xfId="0" applyNumberFormat="1" applyFont="1" applyFill="1" applyBorder="1" applyAlignment="1">
      <alignment horizontal="center" vertical="center" wrapText="1"/>
    </xf>
    <xf numFmtId="38" fontId="6" fillId="3" borderId="12" xfId="1" applyNumberFormat="1" applyFont="1" applyFill="1" applyBorder="1" applyAlignment="1">
      <alignment horizontal="center" vertical="center" wrapText="1"/>
    </xf>
    <xf numFmtId="38" fontId="6" fillId="3" borderId="6" xfId="1" applyNumberFormat="1" applyFont="1" applyFill="1" applyBorder="1" applyAlignment="1">
      <alignment horizontal="center" vertical="center" wrapText="1"/>
    </xf>
    <xf numFmtId="38" fontId="6" fillId="3" borderId="8" xfId="1" applyNumberFormat="1" applyFont="1" applyFill="1" applyBorder="1" applyAlignment="1">
      <alignment horizontal="center" vertical="center" wrapText="1"/>
    </xf>
    <xf numFmtId="38" fontId="6" fillId="3" borderId="8" xfId="0" applyNumberFormat="1" applyFont="1" applyFill="1" applyBorder="1" applyAlignment="1">
      <alignment horizontal="center" vertical="center" wrapText="1"/>
    </xf>
    <xf numFmtId="38" fontId="6" fillId="3" borderId="5" xfId="1" applyNumberFormat="1" applyFont="1" applyFill="1" applyBorder="1" applyAlignment="1">
      <alignment horizontal="center" vertical="center" wrapText="1"/>
    </xf>
    <xf numFmtId="38" fontId="6" fillId="3" borderId="10" xfId="0" applyNumberFormat="1" applyFont="1" applyFill="1" applyBorder="1" applyAlignment="1">
      <alignment horizontal="center" vertical="center" wrapText="1"/>
    </xf>
    <xf numFmtId="38" fontId="7" fillId="2" borderId="11" xfId="0" applyNumberFormat="1" applyFont="1" applyFill="1" applyBorder="1" applyAlignment="1">
      <alignment horizontal="center" vertical="center" wrapText="1"/>
    </xf>
    <xf numFmtId="38" fontId="7" fillId="2" borderId="2" xfId="1" applyNumberFormat="1" applyFont="1" applyFill="1" applyBorder="1" applyAlignment="1">
      <alignment horizontal="center" vertical="center" wrapText="1"/>
    </xf>
    <xf numFmtId="38" fontId="7" fillId="2" borderId="4" xfId="1" applyNumberFormat="1" applyFont="1" applyFill="1" applyBorder="1" applyAlignment="1">
      <alignment horizontal="center" vertical="center" wrapText="1"/>
    </xf>
    <xf numFmtId="38" fontId="7" fillId="2" borderId="3" xfId="1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38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4" fillId="2" borderId="1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horizontal="left" vertical="center" wrapText="1"/>
    </xf>
    <xf numFmtId="0" fontId="14" fillId="2" borderId="11" xfId="0" applyFont="1" applyFill="1" applyBorder="1" applyAlignment="1">
      <alignment horizontal="left" vertical="center" wrapText="1"/>
    </xf>
    <xf numFmtId="38" fontId="14" fillId="2" borderId="1" xfId="0" applyNumberFormat="1" applyFont="1" applyFill="1" applyBorder="1" applyAlignment="1">
      <alignment horizontal="center" vertical="center" wrapText="1"/>
    </xf>
    <xf numFmtId="38" fontId="14" fillId="2" borderId="2" xfId="0" applyNumberFormat="1" applyFont="1" applyFill="1" applyBorder="1" applyAlignment="1">
      <alignment horizontal="center" vertical="center" wrapText="1"/>
    </xf>
    <xf numFmtId="38" fontId="14" fillId="2" borderId="3" xfId="0" applyNumberFormat="1" applyFont="1" applyFill="1" applyBorder="1" applyAlignment="1">
      <alignment horizontal="center" vertical="center" wrapText="1"/>
    </xf>
    <xf numFmtId="38" fontId="14" fillId="2" borderId="15" xfId="0" applyNumberFormat="1" applyFont="1" applyFill="1" applyBorder="1" applyAlignment="1">
      <alignment horizontal="center" vertical="center" wrapText="1"/>
    </xf>
    <xf numFmtId="38" fontId="14" fillId="4" borderId="4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15" fillId="0" borderId="0" xfId="0" applyFont="1" applyFill="1" applyAlignment="1">
      <alignment horizontal="center" vertical="center"/>
    </xf>
    <xf numFmtId="0" fontId="15" fillId="0" borderId="7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15" fillId="0" borderId="14" xfId="0" applyFont="1" applyFill="1" applyBorder="1" applyAlignment="1">
      <alignment horizontal="left" vertical="center" wrapText="1"/>
    </xf>
    <xf numFmtId="38" fontId="15" fillId="0" borderId="6" xfId="1" applyNumberFormat="1" applyFont="1" applyFill="1" applyBorder="1" applyAlignment="1">
      <alignment horizontal="center" vertical="center" wrapText="1"/>
    </xf>
    <xf numFmtId="38" fontId="15" fillId="0" borderId="8" xfId="1" applyNumberFormat="1" applyFont="1" applyFill="1" applyBorder="1" applyAlignment="1">
      <alignment horizontal="center" vertical="center" wrapText="1"/>
    </xf>
    <xf numFmtId="38" fontId="15" fillId="0" borderId="8" xfId="0" applyNumberFormat="1" applyFont="1" applyFill="1" applyBorder="1" applyAlignment="1">
      <alignment horizontal="center" vertical="center" wrapText="1"/>
    </xf>
    <xf numFmtId="38" fontId="15" fillId="0" borderId="5" xfId="1" applyNumberFormat="1" applyFont="1" applyFill="1" applyBorder="1" applyAlignment="1">
      <alignment horizontal="center" vertical="center" wrapText="1"/>
    </xf>
    <xf numFmtId="38" fontId="15" fillId="0" borderId="10" xfId="0" applyNumberFormat="1" applyFont="1" applyFill="1" applyBorder="1" applyAlignment="1">
      <alignment horizontal="center" vertical="center" wrapText="1"/>
    </xf>
    <xf numFmtId="38" fontId="15" fillId="0" borderId="12" xfId="1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/>
    </xf>
    <xf numFmtId="0" fontId="15" fillId="0" borderId="9" xfId="0" applyFont="1" applyFill="1" applyBorder="1" applyAlignment="1">
      <alignment horizontal="left" vertical="center" wrapText="1"/>
    </xf>
    <xf numFmtId="37" fontId="6" fillId="3" borderId="12" xfId="1" applyNumberFormat="1" applyFont="1" applyFill="1" applyBorder="1" applyAlignment="1">
      <alignment horizontal="center" vertical="center" wrapText="1"/>
    </xf>
    <xf numFmtId="38" fontId="7" fillId="4" borderId="4" xfId="0" applyNumberFormat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5" fillId="0" borderId="16" xfId="0" applyFont="1" applyFill="1" applyBorder="1" applyAlignment="1">
      <alignment horizontal="left" vertical="center" wrapText="1"/>
    </xf>
    <xf numFmtId="38" fontId="14" fillId="5" borderId="2" xfId="0" applyNumberFormat="1" applyFont="1" applyFill="1" applyBorder="1" applyAlignment="1">
      <alignment horizontal="center" vertical="center" wrapText="1"/>
    </xf>
    <xf numFmtId="38" fontId="14" fillId="5" borderId="3" xfId="0" applyNumberFormat="1" applyFont="1" applyFill="1" applyBorder="1" applyAlignment="1">
      <alignment horizontal="center" vertical="center" wrapText="1"/>
    </xf>
    <xf numFmtId="38" fontId="14" fillId="0" borderId="0" xfId="0" applyNumberFormat="1" applyFont="1" applyFill="1" applyAlignment="1">
      <alignment horizontal="center" vertical="center"/>
    </xf>
    <xf numFmtId="38" fontId="14" fillId="5" borderId="1" xfId="0" applyNumberFormat="1" applyFont="1" applyFill="1" applyBorder="1" applyAlignment="1">
      <alignment horizontal="left" vertical="center" wrapText="1"/>
    </xf>
    <xf numFmtId="38" fontId="14" fillId="5" borderId="2" xfId="0" applyNumberFormat="1" applyFont="1" applyFill="1" applyBorder="1" applyAlignment="1">
      <alignment horizontal="left" vertical="center" wrapText="1"/>
    </xf>
    <xf numFmtId="38" fontId="14" fillId="5" borderId="11" xfId="0" applyNumberFormat="1" applyFont="1" applyFill="1" applyBorder="1" applyAlignment="1">
      <alignment horizontal="left" vertical="center" wrapText="1"/>
    </xf>
    <xf numFmtId="38" fontId="14" fillId="5" borderId="11" xfId="0" applyNumberFormat="1" applyFont="1" applyFill="1" applyBorder="1" applyAlignment="1">
      <alignment horizontal="center" vertical="center" wrapText="1"/>
    </xf>
    <xf numFmtId="38" fontId="14" fillId="5" borderId="1" xfId="0" applyNumberFormat="1" applyFont="1" applyFill="1" applyBorder="1" applyAlignment="1">
      <alignment horizontal="center" vertical="center" wrapText="1"/>
    </xf>
    <xf numFmtId="38" fontId="14" fillId="0" borderId="0" xfId="0" applyNumberFormat="1" applyFont="1" applyFill="1" applyAlignment="1">
      <alignment vertical="center"/>
    </xf>
    <xf numFmtId="165" fontId="14" fillId="5" borderId="1" xfId="0" applyNumberFormat="1" applyFont="1" applyFill="1" applyBorder="1" applyAlignment="1">
      <alignment horizontal="left" vertical="center" wrapText="1"/>
    </xf>
    <xf numFmtId="165" fontId="14" fillId="5" borderId="2" xfId="0" applyNumberFormat="1" applyFont="1" applyFill="1" applyBorder="1" applyAlignment="1">
      <alignment horizontal="left" vertical="center" wrapText="1"/>
    </xf>
    <xf numFmtId="165" fontId="14" fillId="5" borderId="11" xfId="0" applyNumberFormat="1" applyFont="1" applyFill="1" applyBorder="1" applyAlignment="1">
      <alignment horizontal="left" vertical="center" wrapText="1"/>
    </xf>
    <xf numFmtId="165" fontId="14" fillId="5" borderId="2" xfId="0" applyNumberFormat="1" applyFont="1" applyFill="1" applyBorder="1" applyAlignment="1">
      <alignment horizontal="center" vertical="center" wrapText="1"/>
    </xf>
    <xf numFmtId="165" fontId="14" fillId="5" borderId="3" xfId="0" applyNumberFormat="1" applyFont="1" applyFill="1" applyBorder="1" applyAlignment="1">
      <alignment horizontal="center" vertical="center" wrapText="1"/>
    </xf>
    <xf numFmtId="165" fontId="14" fillId="0" borderId="0" xfId="0" applyNumberFormat="1" applyFont="1" applyFill="1" applyAlignment="1">
      <alignment vertical="center"/>
    </xf>
    <xf numFmtId="0" fontId="14" fillId="6" borderId="0" xfId="0" applyFont="1" applyFill="1" applyBorder="1" applyAlignment="1">
      <alignment horizontal="center" vertical="center" wrapText="1"/>
    </xf>
    <xf numFmtId="38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165" fontId="12" fillId="0" borderId="0" xfId="0" applyNumberFormat="1" applyFont="1" applyFill="1" applyBorder="1" applyAlignment="1">
      <alignment horizontal="center"/>
    </xf>
    <xf numFmtId="38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165" fontId="13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vertical="center" wrapText="1" shrinkToFit="1"/>
    </xf>
    <xf numFmtId="165" fontId="12" fillId="0" borderId="0" xfId="0" applyNumberFormat="1" applyFont="1" applyFill="1" applyBorder="1"/>
    <xf numFmtId="0" fontId="7" fillId="6" borderId="13" xfId="0" applyFont="1" applyFill="1" applyBorder="1" applyAlignment="1">
      <alignment vertical="center"/>
    </xf>
    <xf numFmtId="0" fontId="14" fillId="2" borderId="18" xfId="0" applyFont="1" applyFill="1" applyBorder="1" applyAlignment="1">
      <alignment vertical="center" wrapText="1"/>
    </xf>
    <xf numFmtId="0" fontId="7" fillId="2" borderId="18" xfId="0" applyFont="1" applyFill="1" applyBorder="1" applyAlignment="1">
      <alignment vertical="center" wrapText="1"/>
    </xf>
    <xf numFmtId="0" fontId="15" fillId="0" borderId="19" xfId="0" applyFont="1" applyFill="1" applyBorder="1" applyAlignment="1">
      <alignment horizontal="center" vertical="center" wrapText="1"/>
    </xf>
    <xf numFmtId="38" fontId="14" fillId="5" borderId="18" xfId="0" applyNumberFormat="1" applyFont="1" applyFill="1" applyBorder="1" applyAlignment="1">
      <alignment horizontal="center" vertical="center" wrapText="1"/>
    </xf>
    <xf numFmtId="165" fontId="14" fillId="5" borderId="18" xfId="0" applyNumberFormat="1" applyFont="1" applyFill="1" applyBorder="1" applyAlignment="1">
      <alignment horizontal="center" vertical="center" wrapText="1"/>
    </xf>
    <xf numFmtId="38" fontId="15" fillId="0" borderId="0" xfId="0" applyNumberFormat="1" applyFont="1" applyFill="1" applyAlignment="1">
      <alignment vertical="center"/>
    </xf>
    <xf numFmtId="38" fontId="15" fillId="0" borderId="8" xfId="0" applyNumberFormat="1" applyFont="1" applyBorder="1" applyAlignment="1">
      <alignment horizontal="center" vertical="center"/>
    </xf>
    <xf numFmtId="0" fontId="14" fillId="2" borderId="11" xfId="0" applyFont="1" applyFill="1" applyBorder="1" applyAlignment="1">
      <alignment vertical="center" wrapText="1"/>
    </xf>
    <xf numFmtId="38" fontId="7" fillId="2" borderId="15" xfId="1" applyNumberFormat="1" applyFont="1" applyFill="1" applyBorder="1" applyAlignment="1">
      <alignment horizontal="center" vertical="center" wrapText="1"/>
    </xf>
    <xf numFmtId="38" fontId="7" fillId="2" borderId="11" xfId="1" applyNumberFormat="1" applyFont="1" applyFill="1" applyBorder="1" applyAlignment="1">
      <alignment horizontal="center" vertical="center" wrapText="1"/>
    </xf>
    <xf numFmtId="0" fontId="0" fillId="0" borderId="0" xfId="0" applyBorder="1"/>
    <xf numFmtId="0" fontId="15" fillId="0" borderId="20" xfId="0" applyFont="1" applyFill="1" applyBorder="1" applyAlignment="1">
      <alignment horizontal="left" vertical="center" wrapText="1"/>
    </xf>
    <xf numFmtId="38" fontId="15" fillId="0" borderId="21" xfId="0" applyNumberFormat="1" applyFont="1" applyBorder="1" applyAlignment="1">
      <alignment horizontal="center" vertical="center"/>
    </xf>
    <xf numFmtId="38" fontId="15" fillId="0" borderId="22" xfId="0" applyNumberFormat="1" applyFont="1" applyBorder="1" applyAlignment="1">
      <alignment horizontal="center" vertical="center"/>
    </xf>
    <xf numFmtId="38" fontId="15" fillId="0" borderId="10" xfId="0" applyNumberFormat="1" applyFont="1" applyBorder="1" applyAlignment="1">
      <alignment horizontal="center" vertical="center"/>
    </xf>
    <xf numFmtId="38" fontId="15" fillId="0" borderId="19" xfId="0" applyNumberFormat="1" applyFont="1" applyBorder="1" applyAlignment="1">
      <alignment horizontal="center" vertical="center"/>
    </xf>
    <xf numFmtId="38" fontId="15" fillId="0" borderId="24" xfId="0" applyNumberFormat="1" applyFont="1" applyBorder="1" applyAlignment="1">
      <alignment horizontal="center" vertical="center"/>
    </xf>
    <xf numFmtId="0" fontId="15" fillId="0" borderId="25" xfId="0" applyFont="1" applyFill="1" applyBorder="1" applyAlignment="1">
      <alignment horizontal="left" vertical="center" wrapText="1"/>
    </xf>
    <xf numFmtId="38" fontId="15" fillId="0" borderId="28" xfId="0" applyNumberFormat="1" applyFont="1" applyBorder="1" applyAlignment="1">
      <alignment horizontal="center" vertical="center"/>
    </xf>
    <xf numFmtId="38" fontId="15" fillId="0" borderId="29" xfId="0" applyNumberFormat="1" applyFont="1" applyBorder="1" applyAlignment="1">
      <alignment horizontal="center" vertical="center"/>
    </xf>
    <xf numFmtId="38" fontId="15" fillId="0" borderId="30" xfId="0" applyNumberFormat="1" applyFont="1" applyBorder="1" applyAlignment="1">
      <alignment horizontal="center" vertical="center"/>
    </xf>
    <xf numFmtId="0" fontId="15" fillId="7" borderId="1" xfId="0" applyFont="1" applyFill="1" applyBorder="1" applyAlignment="1">
      <alignment horizontal="left" vertical="center"/>
    </xf>
    <xf numFmtId="38" fontId="15" fillId="7" borderId="2" xfId="0" applyNumberFormat="1" applyFont="1" applyFill="1" applyBorder="1" applyAlignment="1">
      <alignment horizontal="center" vertical="center"/>
    </xf>
    <xf numFmtId="38" fontId="15" fillId="7" borderId="3" xfId="0" applyNumberFormat="1" applyFont="1" applyFill="1" applyBorder="1" applyAlignment="1">
      <alignment horizontal="center" vertical="center"/>
    </xf>
    <xf numFmtId="38" fontId="15" fillId="7" borderId="11" xfId="0" applyNumberFormat="1" applyFont="1" applyFill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38" fontId="0" fillId="0" borderId="0" xfId="0" applyNumberFormat="1" applyFill="1" applyBorder="1"/>
    <xf numFmtId="38" fontId="11" fillId="0" borderId="0" xfId="0" applyNumberFormat="1" applyFont="1" applyFill="1" applyBorder="1"/>
    <xf numFmtId="38" fontId="15" fillId="7" borderId="17" xfId="0" applyNumberFormat="1" applyFont="1" applyFill="1" applyBorder="1" applyAlignment="1">
      <alignment horizontal="center" vertical="center"/>
    </xf>
    <xf numFmtId="38" fontId="14" fillId="2" borderId="11" xfId="0" applyNumberFormat="1" applyFont="1" applyFill="1" applyBorder="1" applyAlignment="1">
      <alignment horizontal="center" vertical="center" wrapText="1"/>
    </xf>
    <xf numFmtId="38" fontId="15" fillId="0" borderId="31" xfId="1" applyNumberFormat="1" applyFont="1" applyFill="1" applyBorder="1" applyAlignment="1">
      <alignment horizontal="center" vertical="center" wrapText="1"/>
    </xf>
    <xf numFmtId="0" fontId="19" fillId="0" borderId="5" xfId="0" applyFont="1" applyFill="1" applyBorder="1"/>
    <xf numFmtId="0" fontId="15" fillId="0" borderId="5" xfId="0" applyFont="1" applyFill="1" applyBorder="1" applyAlignment="1">
      <alignment horizontal="left" vertical="center" wrapText="1"/>
    </xf>
    <xf numFmtId="0" fontId="15" fillId="0" borderId="5" xfId="0" applyFont="1" applyFill="1" applyBorder="1" applyAlignment="1">
      <alignment horizontal="center"/>
    </xf>
    <xf numFmtId="38" fontId="14" fillId="0" borderId="0" xfId="0" applyNumberFormat="1" applyFont="1" applyFill="1" applyBorder="1" applyAlignment="1">
      <alignment horizontal="left" vertical="center" wrapText="1"/>
    </xf>
    <xf numFmtId="38" fontId="14" fillId="0" borderId="0" xfId="0" applyNumberFormat="1" applyFont="1" applyFill="1" applyBorder="1" applyAlignment="1">
      <alignment horizontal="center" vertical="center" wrapText="1"/>
    </xf>
    <xf numFmtId="38" fontId="14" fillId="0" borderId="0" xfId="1" applyNumberFormat="1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left" vertical="center"/>
    </xf>
    <xf numFmtId="0" fontId="15" fillId="0" borderId="10" xfId="0" applyFont="1" applyBorder="1" applyAlignment="1">
      <alignment horizontal="left" vertical="center"/>
    </xf>
    <xf numFmtId="0" fontId="15" fillId="0" borderId="27" xfId="0" applyFont="1" applyFill="1" applyBorder="1" applyAlignment="1">
      <alignment horizontal="left" vertical="center" wrapText="1"/>
    </xf>
    <xf numFmtId="0" fontId="15" fillId="0" borderId="29" xfId="0" applyFont="1" applyBorder="1" applyAlignment="1">
      <alignment horizontal="left" vertical="center"/>
    </xf>
    <xf numFmtId="0" fontId="15" fillId="7" borderId="3" xfId="0" applyFont="1" applyFill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9" xfId="0" applyFont="1" applyBorder="1" applyAlignment="1">
      <alignment horizontal="left" vertical="center"/>
    </xf>
    <xf numFmtId="0" fontId="15" fillId="0" borderId="26" xfId="0" applyFont="1" applyBorder="1" applyAlignment="1">
      <alignment horizontal="left" vertical="center"/>
    </xf>
    <xf numFmtId="38" fontId="0" fillId="0" borderId="0" xfId="0" applyNumberFormat="1" applyBorder="1"/>
    <xf numFmtId="0" fontId="0" fillId="0" borderId="0" xfId="0" applyBorder="1" applyAlignment="1">
      <alignment wrapText="1"/>
    </xf>
    <xf numFmtId="38" fontId="12" fillId="0" borderId="0" xfId="0" applyNumberFormat="1" applyFont="1" applyFill="1" applyBorder="1" applyAlignment="1">
      <alignment horizontal="center" wrapText="1"/>
    </xf>
    <xf numFmtId="38" fontId="13" fillId="0" borderId="0" xfId="0" applyNumberFormat="1" applyFont="1" applyFill="1" applyBorder="1" applyAlignment="1">
      <alignment horizontal="center" wrapText="1"/>
    </xf>
    <xf numFmtId="38" fontId="0" fillId="0" borderId="0" xfId="0" applyNumberFormat="1" applyBorder="1" applyAlignment="1">
      <alignment wrapText="1"/>
    </xf>
    <xf numFmtId="38" fontId="11" fillId="0" borderId="0" xfId="0" applyNumberFormat="1" applyFont="1" applyFill="1" applyBorder="1" applyAlignment="1">
      <alignment wrapText="1"/>
    </xf>
    <xf numFmtId="165" fontId="0" fillId="0" borderId="0" xfId="0" applyNumberFormat="1" applyBorder="1"/>
    <xf numFmtId="0" fontId="4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38" fontId="14" fillId="5" borderId="4" xfId="0" applyNumberFormat="1" applyFont="1" applyFill="1" applyBorder="1" applyAlignment="1">
      <alignment horizontal="center" vertical="center" wrapText="1"/>
    </xf>
    <xf numFmtId="38" fontId="6" fillId="0" borderId="0" xfId="0" applyNumberFormat="1" applyFont="1" applyAlignment="1">
      <alignment vertical="center"/>
    </xf>
    <xf numFmtId="0" fontId="19" fillId="0" borderId="14" xfId="0" applyFont="1" applyFill="1" applyBorder="1"/>
    <xf numFmtId="38" fontId="0" fillId="0" borderId="0" xfId="0" applyNumberForma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0" fontId="0" fillId="0" borderId="0" xfId="0" applyFill="1" applyBorder="1" applyAlignment="1">
      <alignment horizontal="center" vertical="center"/>
    </xf>
    <xf numFmtId="38" fontId="12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8" fontId="13" fillId="0" borderId="0" xfId="0" applyNumberFormat="1" applyFont="1" applyFill="1" applyBorder="1" applyAlignment="1">
      <alignment horizontal="center" vertical="center"/>
    </xf>
    <xf numFmtId="38" fontId="0" fillId="0" borderId="0" xfId="0" applyNumberFormat="1" applyBorder="1" applyAlignment="1">
      <alignment horizontal="center" vertical="center"/>
    </xf>
    <xf numFmtId="38" fontId="0" fillId="0" borderId="0" xfId="0" applyNumberForma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38" fontId="11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8" fillId="0" borderId="0" xfId="14" applyFont="1" applyAlignment="1">
      <alignment horizontal="center"/>
    </xf>
    <xf numFmtId="0" fontId="21" fillId="0" borderId="0" xfId="14" applyFont="1" applyAlignment="1">
      <alignment horizontal="left"/>
    </xf>
    <xf numFmtId="0" fontId="8" fillId="0" borderId="0" xfId="14" applyFont="1"/>
    <xf numFmtId="0" fontId="8" fillId="0" borderId="5" xfId="14" applyFont="1" applyBorder="1" applyAlignment="1">
      <alignment horizontal="center"/>
    </xf>
    <xf numFmtId="0" fontId="8" fillId="0" borderId="14" xfId="14" applyFont="1" applyBorder="1" applyAlignment="1">
      <alignment horizontal="center"/>
    </xf>
    <xf numFmtId="0" fontId="4" fillId="0" borderId="0" xfId="14"/>
    <xf numFmtId="1" fontId="8" fillId="0" borderId="14" xfId="14" applyNumberFormat="1" applyFont="1" applyBorder="1" applyAlignment="1">
      <alignment horizontal="center"/>
    </xf>
    <xf numFmtId="0" fontId="8" fillId="0" borderId="40" xfId="14" applyFont="1" applyBorder="1" applyAlignment="1">
      <alignment horizontal="left"/>
    </xf>
    <xf numFmtId="0" fontId="8" fillId="0" borderId="25" xfId="14" applyFont="1" applyBorder="1" applyAlignment="1">
      <alignment horizontal="left"/>
    </xf>
    <xf numFmtId="0" fontId="22" fillId="11" borderId="1" xfId="14" applyFont="1" applyFill="1" applyBorder="1" applyAlignment="1">
      <alignment horizontal="center" vertical="center" wrapText="1" readingOrder="1"/>
    </xf>
    <xf numFmtId="0" fontId="22" fillId="11" borderId="2" xfId="14" applyFont="1" applyFill="1" applyBorder="1" applyAlignment="1">
      <alignment horizontal="center" vertical="center" wrapText="1" readingOrder="1"/>
    </xf>
    <xf numFmtId="0" fontId="22" fillId="11" borderId="3" xfId="14" applyFont="1" applyFill="1" applyBorder="1" applyAlignment="1">
      <alignment horizontal="center" vertical="center" wrapText="1" readingOrder="1"/>
    </xf>
    <xf numFmtId="0" fontId="8" fillId="0" borderId="0" xfId="14" applyFont="1" applyAlignment="1">
      <alignment vertical="center"/>
    </xf>
    <xf numFmtId="0" fontId="22" fillId="0" borderId="20" xfId="14" applyFont="1" applyBorder="1" applyAlignment="1">
      <alignment vertical="center" wrapText="1" readingOrder="1"/>
    </xf>
    <xf numFmtId="0" fontId="22" fillId="0" borderId="32" xfId="14" applyFont="1" applyBorder="1" applyAlignment="1">
      <alignment horizontal="center" vertical="center" wrapText="1" readingOrder="1"/>
    </xf>
    <xf numFmtId="0" fontId="22" fillId="0" borderId="34" xfId="14" applyFont="1" applyBorder="1" applyAlignment="1">
      <alignment vertical="center" wrapText="1" readingOrder="1"/>
    </xf>
    <xf numFmtId="0" fontId="22" fillId="0" borderId="41" xfId="14" applyFont="1" applyBorder="1" applyAlignment="1">
      <alignment horizontal="center" vertical="center" wrapText="1" readingOrder="1"/>
    </xf>
    <xf numFmtId="0" fontId="23" fillId="15" borderId="0" xfId="0" applyFont="1" applyFill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4" fillId="6" borderId="0" xfId="0" applyFont="1" applyFill="1"/>
    <xf numFmtId="0" fontId="23" fillId="15" borderId="0" xfId="0" applyFont="1" applyFill="1" applyAlignment="1">
      <alignment horizontal="left" vertical="center"/>
    </xf>
    <xf numFmtId="0" fontId="0" fillId="7" borderId="0" xfId="0" applyFill="1"/>
    <xf numFmtId="2" fontId="0" fillId="7" borderId="0" xfId="0" applyNumberForma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21" fillId="17" borderId="37" xfId="0" applyFont="1" applyFill="1" applyBorder="1" applyAlignment="1">
      <alignment horizontal="center"/>
    </xf>
    <xf numFmtId="0" fontId="8" fillId="7" borderId="47" xfId="0" applyFont="1" applyFill="1" applyBorder="1"/>
    <xf numFmtId="0" fontId="8" fillId="7" borderId="48" xfId="0" applyFont="1" applyFill="1" applyBorder="1"/>
    <xf numFmtId="0" fontId="8" fillId="0" borderId="0" xfId="0" applyFont="1" applyBorder="1" applyAlignment="1">
      <alignment horizontal="center"/>
    </xf>
    <xf numFmtId="0" fontId="8" fillId="0" borderId="0" xfId="0" applyFont="1" applyBorder="1" applyAlignment="1">
      <alignment horizontal="left"/>
    </xf>
    <xf numFmtId="164" fontId="8" fillId="0" borderId="0" xfId="1" applyNumberFormat="1" applyFont="1" applyBorder="1" applyAlignment="1">
      <alignment horizontal="left"/>
    </xf>
    <xf numFmtId="1" fontId="8" fillId="0" borderId="0" xfId="0" applyNumberFormat="1" applyFont="1" applyBorder="1" applyAlignment="1">
      <alignment horizontal="center"/>
    </xf>
    <xf numFmtId="0" fontId="8" fillId="0" borderId="0" xfId="0" applyFont="1" applyBorder="1"/>
    <xf numFmtId="164" fontId="8" fillId="0" borderId="0" xfId="1" applyNumberFormat="1" applyFont="1" applyBorder="1" applyAlignment="1">
      <alignment horizontal="center"/>
    </xf>
    <xf numFmtId="165" fontId="8" fillId="0" borderId="0" xfId="0" applyNumberFormat="1" applyFont="1"/>
    <xf numFmtId="0" fontId="8" fillId="7" borderId="1" xfId="0" applyFont="1" applyFill="1" applyBorder="1"/>
    <xf numFmtId="0" fontId="8" fillId="7" borderId="2" xfId="0" applyFont="1" applyFill="1" applyBorder="1"/>
    <xf numFmtId="165" fontId="8" fillId="7" borderId="3" xfId="0" applyNumberFormat="1" applyFont="1" applyFill="1" applyBorder="1"/>
    <xf numFmtId="0" fontId="8" fillId="7" borderId="2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left"/>
    </xf>
    <xf numFmtId="1" fontId="8" fillId="0" borderId="5" xfId="0" applyNumberFormat="1" applyFont="1" applyBorder="1" applyAlignment="1">
      <alignment horizontal="center"/>
    </xf>
    <xf numFmtId="165" fontId="8" fillId="0" borderId="33" xfId="0" applyNumberFormat="1" applyFont="1" applyBorder="1" applyAlignment="1">
      <alignment horizontal="center"/>
    </xf>
    <xf numFmtId="164" fontId="8" fillId="0" borderId="5" xfId="1" applyNumberFormat="1" applyFont="1" applyBorder="1" applyAlignment="1">
      <alignment horizontal="left"/>
    </xf>
    <xf numFmtId="164" fontId="8" fillId="0" borderId="5" xfId="1" applyNumberFormat="1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34" xfId="0" applyFont="1" applyBorder="1" applyAlignment="1">
      <alignment horizontal="center"/>
    </xf>
    <xf numFmtId="0" fontId="8" fillId="0" borderId="50" xfId="0" applyFont="1" applyBorder="1" applyAlignment="1">
      <alignment horizontal="left"/>
    </xf>
    <xf numFmtId="165" fontId="8" fillId="0" borderId="51" xfId="0" applyNumberFormat="1" applyFont="1" applyBorder="1" applyAlignment="1">
      <alignment horizontal="center"/>
    </xf>
    <xf numFmtId="164" fontId="8" fillId="0" borderId="50" xfId="1" applyNumberFormat="1" applyFont="1" applyBorder="1" applyAlignment="1">
      <alignment horizontal="left"/>
    </xf>
    <xf numFmtId="1" fontId="8" fillId="0" borderId="50" xfId="0" applyNumberFormat="1" applyFont="1" applyBorder="1" applyAlignment="1">
      <alignment horizontal="center"/>
    </xf>
    <xf numFmtId="164" fontId="8" fillId="0" borderId="50" xfId="1" applyNumberFormat="1" applyFont="1" applyBorder="1" applyAlignment="1">
      <alignment horizontal="center"/>
    </xf>
    <xf numFmtId="0" fontId="25" fillId="0" borderId="0" xfId="0" applyFont="1" applyAlignment="1">
      <alignment horizontal="center"/>
    </xf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left"/>
    </xf>
    <xf numFmtId="1" fontId="8" fillId="0" borderId="21" xfId="0" applyNumberFormat="1" applyFont="1" applyBorder="1" applyAlignment="1">
      <alignment horizontal="center"/>
    </xf>
    <xf numFmtId="165" fontId="8" fillId="0" borderId="22" xfId="0" applyNumberFormat="1" applyFont="1" applyBorder="1" applyAlignment="1">
      <alignment horizontal="center"/>
    </xf>
    <xf numFmtId="0" fontId="8" fillId="7" borderId="11" xfId="0" applyFont="1" applyFill="1" applyBorder="1"/>
    <xf numFmtId="1" fontId="8" fillId="0" borderId="14" xfId="0" applyNumberFormat="1" applyFont="1" applyBorder="1" applyAlignment="1">
      <alignment horizontal="center"/>
    </xf>
    <xf numFmtId="1" fontId="8" fillId="0" borderId="52" xfId="0" applyNumberFormat="1" applyFont="1" applyBorder="1" applyAlignment="1">
      <alignment horizontal="center"/>
    </xf>
    <xf numFmtId="0" fontId="8" fillId="7" borderId="48" xfId="2" applyFont="1" applyFill="1" applyBorder="1"/>
    <xf numFmtId="165" fontId="8" fillId="7" borderId="49" xfId="2" applyNumberFormat="1" applyFont="1" applyFill="1" applyBorder="1"/>
    <xf numFmtId="0" fontId="6" fillId="0" borderId="0" xfId="0" applyFont="1" applyAlignment="1">
      <alignment horizontal="center" vertical="center"/>
    </xf>
    <xf numFmtId="3" fontId="8" fillId="0" borderId="0" xfId="0" applyNumberFormat="1" applyFont="1" applyBorder="1" applyAlignment="1">
      <alignment horizontal="center"/>
    </xf>
    <xf numFmtId="0" fontId="8" fillId="7" borderId="48" xfId="2" applyFont="1" applyFill="1" applyBorder="1" applyAlignment="1">
      <alignment horizontal="center"/>
    </xf>
    <xf numFmtId="38" fontId="8" fillId="0" borderId="0" xfId="0" applyNumberFormat="1" applyFont="1"/>
    <xf numFmtId="38" fontId="8" fillId="7" borderId="49" xfId="2" applyNumberFormat="1" applyFont="1" applyFill="1" applyBorder="1"/>
    <xf numFmtId="38" fontId="8" fillId="0" borderId="0" xfId="0" applyNumberFormat="1" applyFont="1" applyBorder="1" applyAlignment="1">
      <alignment horizontal="center"/>
    </xf>
    <xf numFmtId="0" fontId="20" fillId="7" borderId="8" xfId="14" applyFont="1" applyFill="1" applyBorder="1" applyAlignment="1">
      <alignment horizontal="left" vertical="center"/>
    </xf>
    <xf numFmtId="0" fontId="20" fillId="7" borderId="8" xfId="14" applyFont="1" applyFill="1" applyBorder="1" applyAlignment="1">
      <alignment horizontal="center" vertical="center"/>
    </xf>
    <xf numFmtId="165" fontId="20" fillId="7" borderId="8" xfId="14" applyNumberFormat="1" applyFont="1" applyFill="1" applyBorder="1" applyAlignment="1">
      <alignment horizontal="center" vertical="center"/>
    </xf>
    <xf numFmtId="0" fontId="20" fillId="0" borderId="0" xfId="14" applyFont="1" applyAlignment="1">
      <alignment vertical="center"/>
    </xf>
    <xf numFmtId="0" fontId="20" fillId="10" borderId="8" xfId="14" applyFont="1" applyFill="1" applyBorder="1" applyAlignment="1">
      <alignment horizontal="left" vertical="center"/>
    </xf>
    <xf numFmtId="0" fontId="20" fillId="10" borderId="8" xfId="14" applyFont="1" applyFill="1" applyBorder="1" applyAlignment="1">
      <alignment horizontal="center" vertical="center"/>
    </xf>
    <xf numFmtId="167" fontId="20" fillId="10" borderId="8" xfId="14" applyNumberFormat="1" applyFont="1" applyFill="1" applyBorder="1" applyAlignment="1">
      <alignment horizontal="center" vertical="center"/>
    </xf>
    <xf numFmtId="165" fontId="20" fillId="10" borderId="8" xfId="14" applyNumberFormat="1" applyFont="1" applyFill="1" applyBorder="1" applyAlignment="1">
      <alignment horizontal="center" vertical="center"/>
    </xf>
    <xf numFmtId="0" fontId="20" fillId="8" borderId="8" xfId="14" applyFont="1" applyFill="1" applyBorder="1" applyAlignment="1">
      <alignment vertical="center"/>
    </xf>
    <xf numFmtId="41" fontId="20" fillId="8" borderId="8" xfId="1" applyNumberFormat="1" applyFont="1" applyFill="1" applyBorder="1" applyAlignment="1">
      <alignment horizontal="center" vertical="center"/>
    </xf>
    <xf numFmtId="0" fontId="20" fillId="8" borderId="8" xfId="14" quotePrefix="1" applyFont="1" applyFill="1" applyBorder="1" applyAlignment="1">
      <alignment horizontal="center" vertical="center"/>
    </xf>
    <xf numFmtId="0" fontId="20" fillId="8" borderId="8" xfId="14" applyFont="1" applyFill="1" applyBorder="1" applyAlignment="1">
      <alignment horizontal="center" vertical="center"/>
    </xf>
    <xf numFmtId="167" fontId="20" fillId="8" borderId="8" xfId="1" quotePrefix="1" applyNumberFormat="1" applyFont="1" applyFill="1" applyBorder="1" applyAlignment="1">
      <alignment horizontal="center" vertical="center"/>
    </xf>
    <xf numFmtId="165" fontId="20" fillId="8" borderId="8" xfId="14" applyNumberFormat="1" applyFont="1" applyFill="1" applyBorder="1" applyAlignment="1">
      <alignment horizontal="center" vertical="center"/>
    </xf>
    <xf numFmtId="167" fontId="20" fillId="8" borderId="8" xfId="1" applyNumberFormat="1" applyFont="1" applyFill="1" applyBorder="1" applyAlignment="1">
      <alignment horizontal="center" vertical="center"/>
    </xf>
    <xf numFmtId="0" fontId="20" fillId="4" borderId="8" xfId="14" applyFont="1" applyFill="1" applyBorder="1" applyAlignment="1">
      <alignment vertical="center"/>
    </xf>
    <xf numFmtId="0" fontId="20" fillId="4" borderId="8" xfId="14" applyFont="1" applyFill="1" applyBorder="1" applyAlignment="1">
      <alignment horizontal="center" vertical="center"/>
    </xf>
    <xf numFmtId="167" fontId="20" fillId="4" borderId="8" xfId="1" applyNumberFormat="1" applyFont="1" applyFill="1" applyBorder="1" applyAlignment="1">
      <alignment horizontal="center" vertical="center"/>
    </xf>
    <xf numFmtId="165" fontId="20" fillId="4" borderId="8" xfId="14" applyNumberFormat="1" applyFont="1" applyFill="1" applyBorder="1" applyAlignment="1">
      <alignment horizontal="center" vertical="center"/>
    </xf>
    <xf numFmtId="0" fontId="20" fillId="6" borderId="8" xfId="14" applyFont="1" applyFill="1" applyBorder="1" applyAlignment="1">
      <alignment vertical="center"/>
    </xf>
    <xf numFmtId="0" fontId="20" fillId="6" borderId="8" xfId="14" applyFont="1" applyFill="1" applyBorder="1" applyAlignment="1">
      <alignment horizontal="center" vertical="center"/>
    </xf>
    <xf numFmtId="0" fontId="20" fillId="6" borderId="8" xfId="14" quotePrefix="1" applyFont="1" applyFill="1" applyBorder="1" applyAlignment="1">
      <alignment horizontal="center" vertical="center"/>
    </xf>
    <xf numFmtId="38" fontId="20" fillId="6" borderId="8" xfId="14" applyNumberFormat="1" applyFont="1" applyFill="1" applyBorder="1" applyAlignment="1">
      <alignment horizontal="center" vertical="center"/>
    </xf>
    <xf numFmtId="167" fontId="20" fillId="6" borderId="8" xfId="1" quotePrefix="1" applyNumberFormat="1" applyFont="1" applyFill="1" applyBorder="1" applyAlignment="1">
      <alignment horizontal="center" vertical="center"/>
    </xf>
    <xf numFmtId="165" fontId="20" fillId="6" borderId="8" xfId="14" applyNumberFormat="1" applyFont="1" applyFill="1" applyBorder="1" applyAlignment="1">
      <alignment horizontal="center" vertical="center"/>
    </xf>
    <xf numFmtId="167" fontId="20" fillId="6" borderId="8" xfId="1" applyNumberFormat="1" applyFont="1" applyFill="1" applyBorder="1" applyAlignment="1">
      <alignment horizontal="center" vertical="center"/>
    </xf>
    <xf numFmtId="0" fontId="20" fillId="7" borderId="8" xfId="14" applyFont="1" applyFill="1" applyBorder="1" applyAlignment="1">
      <alignment vertical="center"/>
    </xf>
    <xf numFmtId="167" fontId="20" fillId="7" borderId="8" xfId="14" applyNumberFormat="1" applyFont="1" applyFill="1" applyBorder="1" applyAlignment="1">
      <alignment horizontal="center" vertical="center"/>
    </xf>
    <xf numFmtId="167" fontId="20" fillId="7" borderId="8" xfId="1" applyNumberFormat="1" applyFont="1" applyFill="1" applyBorder="1" applyAlignment="1">
      <alignment horizontal="center" vertical="center"/>
    </xf>
    <xf numFmtId="0" fontId="22" fillId="0" borderId="21" xfId="14" applyFont="1" applyBorder="1" applyAlignment="1">
      <alignment horizontal="center" vertical="center" wrapText="1" readingOrder="1"/>
    </xf>
    <xf numFmtId="0" fontId="22" fillId="8" borderId="21" xfId="14" applyFont="1" applyFill="1" applyBorder="1" applyAlignment="1">
      <alignment horizontal="center" vertical="center" wrapText="1" readingOrder="1"/>
    </xf>
    <xf numFmtId="0" fontId="22" fillId="13" borderId="22" xfId="14" applyFont="1" applyFill="1" applyBorder="1" applyAlignment="1">
      <alignment horizontal="center" vertical="center" wrapText="1" readingOrder="1"/>
    </xf>
    <xf numFmtId="0" fontId="22" fillId="14" borderId="35" xfId="14" applyFont="1" applyFill="1" applyBorder="1" applyAlignment="1">
      <alignment horizontal="center" vertical="center" wrapText="1" readingOrder="1"/>
    </xf>
    <xf numFmtId="0" fontId="20" fillId="10" borderId="35" xfId="14" applyFont="1" applyFill="1" applyBorder="1" applyAlignment="1">
      <alignment horizontal="center" vertical="center"/>
    </xf>
    <xf numFmtId="0" fontId="22" fillId="8" borderId="35" xfId="14" applyFont="1" applyFill="1" applyBorder="1" applyAlignment="1">
      <alignment horizontal="center" vertical="center" wrapText="1" readingOrder="1"/>
    </xf>
    <xf numFmtId="0" fontId="22" fillId="13" borderId="36" xfId="14" applyFont="1" applyFill="1" applyBorder="1" applyAlignment="1">
      <alignment horizontal="center" vertical="center" wrapText="1" readingOrder="1"/>
    </xf>
    <xf numFmtId="0" fontId="22" fillId="0" borderId="6" xfId="14" applyFont="1" applyBorder="1" applyAlignment="1">
      <alignment vertical="center" wrapText="1" readingOrder="1"/>
    </xf>
    <xf numFmtId="0" fontId="22" fillId="0" borderId="5" xfId="14" applyFont="1" applyBorder="1" applyAlignment="1">
      <alignment horizontal="center" vertical="center" wrapText="1" readingOrder="1"/>
    </xf>
    <xf numFmtId="0" fontId="20" fillId="10" borderId="5" xfId="14" applyFont="1" applyFill="1" applyBorder="1" applyAlignment="1">
      <alignment horizontal="center" vertical="center"/>
    </xf>
    <xf numFmtId="0" fontId="22" fillId="8" borderId="5" xfId="14" applyFont="1" applyFill="1" applyBorder="1" applyAlignment="1">
      <alignment horizontal="center" vertical="center" wrapText="1" readingOrder="1"/>
    </xf>
    <xf numFmtId="0" fontId="22" fillId="0" borderId="38" xfId="14" applyFont="1" applyBorder="1" applyAlignment="1">
      <alignment horizontal="center" vertical="center" wrapText="1" readingOrder="1"/>
    </xf>
    <xf numFmtId="0" fontId="20" fillId="10" borderId="21" xfId="14" applyFont="1" applyFill="1" applyBorder="1" applyAlignment="1">
      <alignment horizontal="center" vertical="center"/>
    </xf>
    <xf numFmtId="0" fontId="20" fillId="4" borderId="21" xfId="14" applyFont="1" applyFill="1" applyBorder="1" applyAlignment="1">
      <alignment horizontal="center" vertical="center"/>
    </xf>
    <xf numFmtId="0" fontId="20" fillId="4" borderId="35" xfId="14" applyFont="1" applyFill="1" applyBorder="1" applyAlignment="1">
      <alignment horizontal="center" vertical="center"/>
    </xf>
    <xf numFmtId="0" fontId="22" fillId="0" borderId="27" xfId="14" applyFont="1" applyBorder="1" applyAlignment="1">
      <alignment vertical="center" wrapText="1" readingOrder="1"/>
    </xf>
    <xf numFmtId="0" fontId="22" fillId="14" borderId="28" xfId="14" applyFont="1" applyFill="1" applyBorder="1" applyAlignment="1">
      <alignment horizontal="center" vertical="center" wrapText="1" readingOrder="1"/>
    </xf>
    <xf numFmtId="0" fontId="22" fillId="0" borderId="39" xfId="14" applyFont="1" applyBorder="1" applyAlignment="1">
      <alignment horizontal="center" vertical="center" wrapText="1" readingOrder="1"/>
    </xf>
    <xf numFmtId="0" fontId="20" fillId="10" borderId="48" xfId="14" applyFont="1" applyFill="1" applyBorder="1" applyAlignment="1">
      <alignment horizontal="center" vertical="center"/>
    </xf>
    <xf numFmtId="38" fontId="22" fillId="13" borderId="36" xfId="14" applyNumberFormat="1" applyFont="1" applyFill="1" applyBorder="1" applyAlignment="1">
      <alignment horizontal="center" vertical="center" wrapText="1" readingOrder="1"/>
    </xf>
    <xf numFmtId="0" fontId="8" fillId="0" borderId="5" xfId="14" quotePrefix="1" applyFont="1" applyBorder="1" applyAlignment="1">
      <alignment horizontal="center"/>
    </xf>
    <xf numFmtId="0" fontId="20" fillId="0" borderId="38" xfId="14" applyFont="1" applyBorder="1" applyAlignment="1">
      <alignment horizontal="center"/>
    </xf>
    <xf numFmtId="0" fontId="20" fillId="7" borderId="4" xfId="14" applyFont="1" applyFill="1" applyBorder="1" applyAlignment="1">
      <alignment horizontal="center"/>
    </xf>
    <xf numFmtId="0" fontId="20" fillId="7" borderId="15" xfId="14" applyFont="1" applyFill="1" applyBorder="1" applyAlignment="1">
      <alignment horizontal="left"/>
    </xf>
    <xf numFmtId="0" fontId="20" fillId="7" borderId="2" xfId="14" applyFont="1" applyFill="1" applyBorder="1" applyAlignment="1">
      <alignment horizontal="center"/>
    </xf>
    <xf numFmtId="0" fontId="20" fillId="7" borderId="11" xfId="14" applyFont="1" applyFill="1" applyBorder="1" applyAlignment="1">
      <alignment horizontal="center"/>
    </xf>
    <xf numFmtId="0" fontId="12" fillId="0" borderId="0" xfId="14" applyFont="1" applyAlignment="1">
      <alignment horizontal="center"/>
    </xf>
    <xf numFmtId="0" fontId="12" fillId="0" borderId="0" xfId="14" applyFont="1"/>
    <xf numFmtId="166" fontId="0" fillId="0" borderId="0" xfId="0" applyNumberFormat="1" applyAlignment="1">
      <alignment horizontal="center"/>
    </xf>
    <xf numFmtId="0" fontId="3" fillId="0" borderId="0" xfId="15"/>
    <xf numFmtId="40" fontId="3" fillId="0" borderId="0" xfId="15" applyNumberFormat="1"/>
    <xf numFmtId="166" fontId="3" fillId="0" borderId="0" xfId="15" applyNumberFormat="1"/>
    <xf numFmtId="1" fontId="3" fillId="0" borderId="0" xfId="15" applyNumberFormat="1"/>
    <xf numFmtId="0" fontId="3" fillId="6" borderId="0" xfId="15" applyFill="1" applyAlignment="1">
      <alignment horizontal="center"/>
    </xf>
    <xf numFmtId="0" fontId="26" fillId="9" borderId="0" xfId="0" applyFont="1" applyFill="1"/>
    <xf numFmtId="37" fontId="3" fillId="0" borderId="0" xfId="1" applyNumberFormat="1" applyFont="1" applyAlignment="1">
      <alignment horizontal="center" vertical="center"/>
    </xf>
    <xf numFmtId="0" fontId="15" fillId="0" borderId="0" xfId="0" applyFont="1" applyFill="1" applyAlignment="1">
      <alignment horizontal="left" vertical="center"/>
    </xf>
    <xf numFmtId="0" fontId="29" fillId="0" borderId="0" xfId="0" applyFont="1"/>
    <xf numFmtId="0" fontId="18" fillId="0" borderId="8" xfId="15" applyFont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vertical="center"/>
    </xf>
    <xf numFmtId="0" fontId="18" fillId="0" borderId="0" xfId="15" applyFont="1" applyBorder="1" applyAlignment="1">
      <alignment vertical="center"/>
    </xf>
    <xf numFmtId="37" fontId="2" fillId="0" borderId="0" xfId="1" applyNumberFormat="1" applyFont="1" applyAlignment="1">
      <alignment horizontal="center" vertical="center"/>
    </xf>
    <xf numFmtId="0" fontId="0" fillId="6" borderId="0" xfId="0" applyFill="1" applyAlignment="1">
      <alignment horizontal="center"/>
    </xf>
    <xf numFmtId="37" fontId="27" fillId="0" borderId="0" xfId="1" applyNumberFormat="1" applyFont="1" applyAlignment="1">
      <alignment horizontal="center" vertical="center"/>
    </xf>
    <xf numFmtId="0" fontId="30" fillId="0" borderId="0" xfId="0" applyFont="1"/>
    <xf numFmtId="0" fontId="31" fillId="9" borderId="0" xfId="0" applyFont="1" applyFill="1"/>
    <xf numFmtId="0" fontId="32" fillId="16" borderId="42" xfId="0" applyFont="1" applyFill="1" applyBorder="1" applyAlignment="1">
      <alignment horizontal="left" vertical="center" wrapText="1" readingOrder="1"/>
    </xf>
    <xf numFmtId="0" fontId="32" fillId="16" borderId="43" xfId="0" applyFont="1" applyFill="1" applyBorder="1" applyAlignment="1">
      <alignment horizontal="center" vertical="center" wrapText="1" readingOrder="1"/>
    </xf>
    <xf numFmtId="0" fontId="32" fillId="16" borderId="44" xfId="0" applyFont="1" applyFill="1" applyBorder="1" applyAlignment="1">
      <alignment horizontal="center" vertical="center" wrapText="1" readingOrder="1"/>
    </xf>
    <xf numFmtId="1" fontId="32" fillId="16" borderId="43" xfId="0" applyNumberFormat="1" applyFont="1" applyFill="1" applyBorder="1" applyAlignment="1">
      <alignment horizontal="center" vertical="center" wrapText="1" readingOrder="1"/>
    </xf>
    <xf numFmtId="0" fontId="32" fillId="16" borderId="45" xfId="0" applyFont="1" applyFill="1" applyBorder="1" applyAlignment="1">
      <alignment horizontal="center" vertical="center" wrapText="1" readingOrder="1"/>
    </xf>
    <xf numFmtId="0" fontId="33" fillId="0" borderId="46" xfId="0" applyFont="1" applyBorder="1" applyAlignment="1">
      <alignment horizontal="left" vertical="center" wrapText="1" readingOrder="1"/>
    </xf>
    <xf numFmtId="1" fontId="33" fillId="0" borderId="46" xfId="0" applyNumberFormat="1" applyFont="1" applyBorder="1" applyAlignment="1">
      <alignment horizontal="center" vertical="center" wrapText="1" readingOrder="1"/>
    </xf>
    <xf numFmtId="1" fontId="30" fillId="0" borderId="0" xfId="0" applyNumberFormat="1" applyFont="1"/>
    <xf numFmtId="0" fontId="18" fillId="6" borderId="0" xfId="15" applyFont="1" applyFill="1" applyAlignment="1">
      <alignment horizontal="center"/>
    </xf>
    <xf numFmtId="2" fontId="32" fillId="16" borderId="43" xfId="0" applyNumberFormat="1" applyFont="1" applyFill="1" applyBorder="1" applyAlignment="1">
      <alignment horizontal="center" vertical="center" wrapText="1" readingOrder="1"/>
    </xf>
    <xf numFmtId="0" fontId="31" fillId="6" borderId="0" xfId="0" applyFont="1" applyFill="1"/>
    <xf numFmtId="0" fontId="33" fillId="0" borderId="46" xfId="0" applyFont="1" applyBorder="1" applyAlignment="1">
      <alignment vertical="center" wrapText="1" readingOrder="1"/>
    </xf>
    <xf numFmtId="1" fontId="32" fillId="16" borderId="44" xfId="0" applyNumberFormat="1" applyFont="1" applyFill="1" applyBorder="1" applyAlignment="1">
      <alignment horizontal="center" vertical="center" wrapText="1" readingOrder="1"/>
    </xf>
    <xf numFmtId="1" fontId="32" fillId="16" borderId="45" xfId="0" applyNumberFormat="1" applyFont="1" applyFill="1" applyBorder="1" applyAlignment="1">
      <alignment horizontal="center" vertical="center" wrapText="1" readingOrder="1"/>
    </xf>
    <xf numFmtId="3" fontId="4" fillId="6" borderId="0" xfId="0" applyNumberFormat="1" applyFont="1" applyFill="1" applyAlignment="1">
      <alignment horizontal="center"/>
    </xf>
    <xf numFmtId="0" fontId="30" fillId="0" borderId="8" xfId="0" applyFont="1" applyBorder="1"/>
    <xf numFmtId="0" fontId="30" fillId="0" borderId="8" xfId="0" applyFont="1" applyBorder="1" applyAlignment="1">
      <alignment horizontal="center"/>
    </xf>
    <xf numFmtId="2" fontId="30" fillId="0" borderId="8" xfId="0" applyNumberFormat="1" applyFont="1" applyBorder="1" applyAlignment="1">
      <alignment horizontal="center"/>
    </xf>
    <xf numFmtId="0" fontId="32" fillId="16" borderId="56" xfId="0" applyFont="1" applyFill="1" applyBorder="1" applyAlignment="1">
      <alignment horizontal="left" vertical="center" wrapText="1" readingOrder="1"/>
    </xf>
    <xf numFmtId="39" fontId="30" fillId="0" borderId="8" xfId="1" applyNumberFormat="1" applyFont="1" applyBorder="1" applyAlignment="1">
      <alignment horizontal="center"/>
    </xf>
    <xf numFmtId="39" fontId="32" fillId="16" borderId="43" xfId="0" applyNumberFormat="1" applyFont="1" applyFill="1" applyBorder="1" applyAlignment="1">
      <alignment horizontal="center" vertical="center" wrapText="1" readingOrder="1"/>
    </xf>
    <xf numFmtId="39" fontId="30" fillId="0" borderId="8" xfId="0" applyNumberFormat="1" applyFont="1" applyBorder="1" applyAlignment="1">
      <alignment horizontal="center"/>
    </xf>
    <xf numFmtId="3" fontId="2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25" fillId="18" borderId="53" xfId="14" applyFont="1" applyFill="1" applyBorder="1" applyAlignment="1">
      <alignment horizontal="left"/>
    </xf>
    <xf numFmtId="0" fontId="25" fillId="18" borderId="54" xfId="14" applyFont="1" applyFill="1" applyBorder="1" applyAlignment="1">
      <alignment horizontal="center"/>
    </xf>
    <xf numFmtId="0" fontId="25" fillId="18" borderId="55" xfId="14" applyFont="1" applyFill="1" applyBorder="1" applyAlignment="1">
      <alignment horizontal="center"/>
    </xf>
    <xf numFmtId="0" fontId="25" fillId="18" borderId="54" xfId="14" quotePrefix="1" applyFont="1" applyFill="1" applyBorder="1" applyAlignment="1">
      <alignment horizontal="center"/>
    </xf>
    <xf numFmtId="0" fontId="0" fillId="20" borderId="0" xfId="0" applyFill="1" applyBorder="1" applyAlignment="1">
      <alignment horizontal="center" vertical="center"/>
    </xf>
    <xf numFmtId="0" fontId="0" fillId="20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38" fontId="12" fillId="0" borderId="0" xfId="0" applyNumberFormat="1" applyFont="1" applyFill="1" applyBorder="1" applyAlignment="1">
      <alignment vertical="center"/>
    </xf>
    <xf numFmtId="38" fontId="13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38" fontId="14" fillId="5" borderId="15" xfId="0" applyNumberFormat="1" applyFont="1" applyFill="1" applyBorder="1" applyAlignment="1">
      <alignment horizontal="center" vertical="center" wrapText="1"/>
    </xf>
    <xf numFmtId="38" fontId="6" fillId="0" borderId="0" xfId="0" applyNumberFormat="1" applyFont="1" applyAlignment="1">
      <alignment horizontal="left" vertical="center"/>
    </xf>
    <xf numFmtId="38" fontId="15" fillId="0" borderId="9" xfId="0" applyNumberFormat="1" applyFont="1" applyFill="1" applyBorder="1" applyAlignment="1">
      <alignment horizontal="center" vertical="center" wrapText="1"/>
    </xf>
    <xf numFmtId="0" fontId="28" fillId="18" borderId="57" xfId="15" applyFont="1" applyFill="1" applyBorder="1" applyAlignment="1">
      <alignment horizontal="center" vertical="center"/>
    </xf>
    <xf numFmtId="0" fontId="28" fillId="18" borderId="58" xfId="15" applyFont="1" applyFill="1" applyBorder="1" applyAlignment="1">
      <alignment horizontal="center" vertical="center"/>
    </xf>
    <xf numFmtId="0" fontId="28" fillId="18" borderId="59" xfId="15" applyFont="1" applyFill="1" applyBorder="1" applyAlignment="1">
      <alignment horizontal="center" vertical="center"/>
    </xf>
    <xf numFmtId="2" fontId="27" fillId="0" borderId="8" xfId="15" applyNumberFormat="1" applyFont="1" applyBorder="1" applyAlignment="1">
      <alignment horizontal="center" vertical="center"/>
    </xf>
    <xf numFmtId="1" fontId="27" fillId="0" borderId="8" xfId="15" applyNumberFormat="1" applyFont="1" applyBorder="1" applyAlignment="1">
      <alignment horizontal="center" vertical="center"/>
    </xf>
    <xf numFmtId="0" fontId="27" fillId="0" borderId="8" xfId="15" applyFont="1" applyBorder="1" applyAlignment="1">
      <alignment vertical="center"/>
    </xf>
    <xf numFmtId="166" fontId="27" fillId="0" borderId="8" xfId="15" applyNumberFormat="1" applyFont="1" applyBorder="1" applyAlignment="1">
      <alignment horizontal="center" vertical="center"/>
    </xf>
    <xf numFmtId="2" fontId="28" fillId="18" borderId="60" xfId="15" applyNumberFormat="1" applyFont="1" applyFill="1" applyBorder="1" applyAlignment="1">
      <alignment horizontal="center" vertical="center"/>
    </xf>
    <xf numFmtId="2" fontId="28" fillId="18" borderId="61" xfId="15" applyNumberFormat="1" applyFont="1" applyFill="1" applyBorder="1" applyAlignment="1">
      <alignment horizontal="center" vertical="center"/>
    </xf>
    <xf numFmtId="1" fontId="28" fillId="18" borderId="61" xfId="15" applyNumberFormat="1" applyFont="1" applyFill="1" applyBorder="1" applyAlignment="1">
      <alignment horizontal="center" vertical="center"/>
    </xf>
    <xf numFmtId="40" fontId="28" fillId="18" borderId="61" xfId="15" applyNumberFormat="1" applyFont="1" applyFill="1" applyBorder="1" applyAlignment="1">
      <alignment horizontal="center" vertical="center"/>
    </xf>
    <xf numFmtId="0" fontId="28" fillId="18" borderId="61" xfId="15" applyFont="1" applyFill="1" applyBorder="1" applyAlignment="1">
      <alignment vertical="center"/>
    </xf>
    <xf numFmtId="166" fontId="28" fillId="18" borderId="62" xfId="15" applyNumberFormat="1" applyFont="1" applyFill="1" applyBorder="1" applyAlignment="1">
      <alignment horizontal="center" vertical="center"/>
    </xf>
    <xf numFmtId="0" fontId="28" fillId="18" borderId="63" xfId="15" applyFont="1" applyFill="1" applyBorder="1" applyAlignment="1">
      <alignment horizontal="center" vertical="center"/>
    </xf>
    <xf numFmtId="0" fontId="28" fillId="18" borderId="62" xfId="15" applyFont="1" applyFill="1" applyBorder="1" applyAlignment="1">
      <alignment horizontal="center" vertical="center"/>
    </xf>
    <xf numFmtId="2" fontId="34" fillId="0" borderId="8" xfId="15" applyNumberFormat="1" applyFont="1" applyBorder="1" applyAlignment="1">
      <alignment horizontal="center" vertical="center"/>
    </xf>
    <xf numFmtId="1" fontId="34" fillId="0" borderId="8" xfId="15" applyNumberFormat="1" applyFont="1" applyBorder="1" applyAlignment="1">
      <alignment horizontal="center" vertical="center"/>
    </xf>
    <xf numFmtId="166" fontId="34" fillId="0" borderId="8" xfId="15" applyNumberFormat="1" applyFont="1" applyBorder="1" applyAlignment="1">
      <alignment horizontal="center" vertical="center"/>
    </xf>
    <xf numFmtId="0" fontId="34" fillId="0" borderId="0" xfId="15" applyFont="1" applyAlignment="1">
      <alignment vertical="center"/>
    </xf>
    <xf numFmtId="2" fontId="35" fillId="18" borderId="60" xfId="15" applyNumberFormat="1" applyFont="1" applyFill="1" applyBorder="1" applyAlignment="1">
      <alignment horizontal="center" vertical="center"/>
    </xf>
    <xf numFmtId="2" fontId="35" fillId="18" borderId="61" xfId="15" applyNumberFormat="1" applyFont="1" applyFill="1" applyBorder="1" applyAlignment="1">
      <alignment horizontal="center" vertical="center"/>
    </xf>
    <xf numFmtId="1" fontId="35" fillId="18" borderId="61" xfId="15" applyNumberFormat="1" applyFont="1" applyFill="1" applyBorder="1" applyAlignment="1">
      <alignment horizontal="center" vertical="center"/>
    </xf>
    <xf numFmtId="40" fontId="35" fillId="18" borderId="61" xfId="15" applyNumberFormat="1" applyFont="1" applyFill="1" applyBorder="1" applyAlignment="1">
      <alignment horizontal="center" vertical="center"/>
    </xf>
    <xf numFmtId="166" fontId="35" fillId="18" borderId="61" xfId="15" applyNumberFormat="1" applyFont="1" applyFill="1" applyBorder="1" applyAlignment="1">
      <alignment horizontal="center" vertical="center"/>
    </xf>
    <xf numFmtId="0" fontId="35" fillId="18" borderId="61" xfId="15" applyFont="1" applyFill="1" applyBorder="1" applyAlignment="1">
      <alignment vertical="center"/>
    </xf>
    <xf numFmtId="166" fontId="35" fillId="18" borderId="64" xfId="15" applyNumberFormat="1" applyFont="1" applyFill="1" applyBorder="1" applyAlignment="1">
      <alignment horizontal="center" vertical="center"/>
    </xf>
    <xf numFmtId="166" fontId="35" fillId="18" borderId="62" xfId="15" applyNumberFormat="1" applyFont="1" applyFill="1" applyBorder="1" applyAlignment="1">
      <alignment horizontal="center" vertical="center"/>
    </xf>
    <xf numFmtId="0" fontId="8" fillId="7" borderId="65" xfId="0" applyFont="1" applyFill="1" applyBorder="1"/>
    <xf numFmtId="0" fontId="8" fillId="7" borderId="50" xfId="0" applyFont="1" applyFill="1" applyBorder="1"/>
    <xf numFmtId="165" fontId="8" fillId="7" borderId="52" xfId="0" applyNumberFormat="1" applyFont="1" applyFill="1" applyBorder="1"/>
    <xf numFmtId="165" fontId="8" fillId="0" borderId="23" xfId="0" applyNumberFormat="1" applyFont="1" applyBorder="1" applyAlignment="1">
      <alignment horizontal="center"/>
    </xf>
    <xf numFmtId="165" fontId="8" fillId="0" borderId="14" xfId="0" applyNumberFormat="1" applyFont="1" applyBorder="1" applyAlignment="1">
      <alignment horizontal="center"/>
    </xf>
    <xf numFmtId="165" fontId="8" fillId="0" borderId="52" xfId="0" applyNumberFormat="1" applyFont="1" applyBorder="1" applyAlignment="1">
      <alignment horizontal="center"/>
    </xf>
    <xf numFmtId="165" fontId="8" fillId="7" borderId="11" xfId="0" applyNumberFormat="1" applyFont="1" applyFill="1" applyBorder="1"/>
    <xf numFmtId="165" fontId="8" fillId="7" borderId="3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38" fontId="33" fillId="0" borderId="46" xfId="0" applyNumberFormat="1" applyFont="1" applyBorder="1" applyAlignment="1">
      <alignment horizontal="center" vertical="center" wrapText="1" readingOrder="1"/>
    </xf>
    <xf numFmtId="38" fontId="30" fillId="0" borderId="0" xfId="0" applyNumberFormat="1" applyFont="1"/>
    <xf numFmtId="38" fontId="33" fillId="0" borderId="46" xfId="0" applyNumberFormat="1" applyFont="1" applyBorder="1" applyAlignment="1">
      <alignment horizontal="left" vertical="center" wrapText="1" readingOrder="1"/>
    </xf>
    <xf numFmtId="38" fontId="32" fillId="16" borderId="43" xfId="0" applyNumberFormat="1" applyFont="1" applyFill="1" applyBorder="1" applyAlignment="1">
      <alignment horizontal="center" vertical="center" wrapText="1" readingOrder="1"/>
    </xf>
    <xf numFmtId="38" fontId="32" fillId="16" borderId="44" xfId="0" applyNumberFormat="1" applyFont="1" applyFill="1" applyBorder="1" applyAlignment="1">
      <alignment horizontal="center" vertical="center" wrapText="1" readingOrder="1"/>
    </xf>
    <xf numFmtId="38" fontId="32" fillId="16" borderId="45" xfId="0" applyNumberFormat="1" applyFont="1" applyFill="1" applyBorder="1" applyAlignment="1">
      <alignment horizontal="center" vertical="center" wrapText="1" readingOrder="1"/>
    </xf>
    <xf numFmtId="38" fontId="32" fillId="16" borderId="42" xfId="0" applyNumberFormat="1" applyFont="1" applyFill="1" applyBorder="1" applyAlignment="1">
      <alignment horizontal="left" vertical="center" wrapText="1" readingOrder="1"/>
    </xf>
    <xf numFmtId="38" fontId="31" fillId="6" borderId="0" xfId="0" applyNumberFormat="1" applyFont="1" applyFill="1"/>
    <xf numFmtId="38" fontId="0" fillId="0" borderId="0" xfId="0" applyNumberFormat="1" applyFill="1" applyBorder="1" applyAlignment="1">
      <alignment wrapText="1"/>
    </xf>
    <xf numFmtId="38" fontId="0" fillId="20" borderId="0" xfId="0" applyNumberFormat="1" applyFill="1" applyBorder="1" applyAlignment="1">
      <alignment wrapText="1"/>
    </xf>
    <xf numFmtId="38" fontId="0" fillId="19" borderId="0" xfId="0" applyNumberFormat="1" applyFill="1" applyBorder="1" applyAlignment="1">
      <alignment wrapText="1"/>
    </xf>
    <xf numFmtId="38" fontId="0" fillId="0" borderId="0" xfId="0" applyNumberFormat="1" applyFill="1" applyBorder="1" applyAlignment="1">
      <alignment horizontal="center" vertical="center"/>
    </xf>
    <xf numFmtId="38" fontId="0" fillId="20" borderId="0" xfId="0" applyNumberFormat="1" applyFill="1" applyBorder="1" applyAlignment="1">
      <alignment horizontal="center" vertical="center"/>
    </xf>
    <xf numFmtId="38" fontId="0" fillId="19" borderId="0" xfId="0" applyNumberFormat="1" applyFill="1" applyBorder="1" applyAlignment="1">
      <alignment horizontal="center" vertical="center"/>
    </xf>
    <xf numFmtId="38" fontId="0" fillId="0" borderId="0" xfId="0" applyNumberFormat="1" applyFill="1" applyBorder="1" applyAlignment="1">
      <alignment horizontal="center" wrapText="1"/>
    </xf>
    <xf numFmtId="38" fontId="0" fillId="20" borderId="0" xfId="0" applyNumberFormat="1" applyFill="1" applyBorder="1" applyAlignment="1">
      <alignment horizontal="center" wrapText="1"/>
    </xf>
    <xf numFmtId="38" fontId="0" fillId="19" borderId="0" xfId="0" applyNumberForma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38" fontId="0" fillId="0" borderId="0" xfId="0" applyNumberFormat="1" applyBorder="1" applyAlignment="1">
      <alignment horizontal="center" wrapText="1"/>
    </xf>
    <xf numFmtId="38" fontId="11" fillId="0" borderId="0" xfId="0" applyNumberFormat="1" applyFont="1" applyFill="1" applyBorder="1" applyAlignment="1">
      <alignment horizontal="center" wrapText="1"/>
    </xf>
    <xf numFmtId="0" fontId="0" fillId="0" borderId="66" xfId="0" applyFill="1" applyBorder="1" applyAlignment="1">
      <alignment horizontal="center" vertical="center"/>
    </xf>
    <xf numFmtId="38" fontId="0" fillId="0" borderId="66" xfId="0" applyNumberFormat="1" applyFill="1" applyBorder="1" applyAlignment="1">
      <alignment horizontal="center" vertical="center"/>
    </xf>
    <xf numFmtId="0" fontId="0" fillId="20" borderId="66" xfId="0" applyFill="1" applyBorder="1" applyAlignment="1">
      <alignment horizontal="center" vertical="center"/>
    </xf>
    <xf numFmtId="0" fontId="0" fillId="19" borderId="66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8" fillId="0" borderId="17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4" fillId="0" borderId="67" xfId="0" applyFont="1" applyFill="1" applyBorder="1" applyAlignment="1">
      <alignment horizontal="center" vertical="center" wrapText="1"/>
    </xf>
    <xf numFmtId="38" fontId="15" fillId="0" borderId="0" xfId="0" applyNumberFormat="1" applyFont="1" applyAlignment="1">
      <alignment horizontal="left" vertical="center"/>
    </xf>
    <xf numFmtId="40" fontId="15" fillId="0" borderId="0" xfId="0" applyNumberFormat="1" applyFont="1" applyAlignment="1">
      <alignment horizontal="center" vertical="center"/>
    </xf>
    <xf numFmtId="9" fontId="6" fillId="0" borderId="0" xfId="18" applyFont="1" applyAlignment="1">
      <alignment horizontal="center" vertical="center"/>
    </xf>
    <xf numFmtId="38" fontId="20" fillId="0" borderId="0" xfId="19" applyNumberFormat="1" applyFont="1" applyAlignment="1">
      <alignment horizontal="center" vertical="center" wrapText="1"/>
    </xf>
    <xf numFmtId="1" fontId="16" fillId="0" borderId="0" xfId="0" applyNumberFormat="1" applyFont="1" applyAlignment="1">
      <alignment horizontal="center" vertical="center"/>
    </xf>
    <xf numFmtId="38" fontId="8" fillId="0" borderId="0" xfId="19" applyNumberFormat="1" applyFont="1" applyAlignment="1">
      <alignment horizontal="center" vertical="center"/>
    </xf>
    <xf numFmtId="0" fontId="20" fillId="9" borderId="15" xfId="14" applyFont="1" applyFill="1" applyBorder="1" applyAlignment="1">
      <alignment horizontal="center"/>
    </xf>
    <xf numFmtId="0" fontId="20" fillId="9" borderId="17" xfId="14" applyFont="1" applyFill="1" applyBorder="1" applyAlignment="1">
      <alignment horizontal="center"/>
    </xf>
    <xf numFmtId="0" fontId="20" fillId="9" borderId="37" xfId="14" applyFont="1" applyFill="1" applyBorder="1" applyAlignment="1">
      <alignment horizontal="center"/>
    </xf>
    <xf numFmtId="0" fontId="24" fillId="17" borderId="15" xfId="0" applyFont="1" applyFill="1" applyBorder="1" applyAlignment="1">
      <alignment horizontal="center"/>
    </xf>
    <xf numFmtId="0" fontId="24" fillId="17" borderId="17" xfId="0" applyFont="1" applyFill="1" applyBorder="1" applyAlignment="1">
      <alignment horizontal="center"/>
    </xf>
    <xf numFmtId="0" fontId="21" fillId="8" borderId="15" xfId="0" applyFont="1" applyFill="1" applyBorder="1" applyAlignment="1">
      <alignment horizontal="center"/>
    </xf>
    <xf numFmtId="0" fontId="21" fillId="8" borderId="17" xfId="0" applyFont="1" applyFill="1" applyBorder="1" applyAlignment="1">
      <alignment horizontal="center"/>
    </xf>
    <xf numFmtId="0" fontId="21" fillId="8" borderId="37" xfId="0" applyFont="1" applyFill="1" applyBorder="1" applyAlignment="1">
      <alignment horizontal="center"/>
    </xf>
    <xf numFmtId="0" fontId="21" fillId="12" borderId="15" xfId="0" applyFont="1" applyFill="1" applyBorder="1" applyAlignment="1">
      <alignment horizontal="center"/>
    </xf>
    <xf numFmtId="0" fontId="21" fillId="12" borderId="17" xfId="0" applyFont="1" applyFill="1" applyBorder="1" applyAlignment="1">
      <alignment horizontal="center"/>
    </xf>
    <xf numFmtId="0" fontId="21" fillId="12" borderId="37" xfId="0" applyFont="1" applyFill="1" applyBorder="1" applyAlignment="1">
      <alignment horizontal="center"/>
    </xf>
    <xf numFmtId="0" fontId="21" fillId="6" borderId="15" xfId="0" applyFont="1" applyFill="1" applyBorder="1" applyAlignment="1">
      <alignment horizontal="center"/>
    </xf>
    <xf numFmtId="0" fontId="21" fillId="6" borderId="17" xfId="0" applyFont="1" applyFill="1" applyBorder="1" applyAlignment="1">
      <alignment horizontal="center"/>
    </xf>
    <xf numFmtId="0" fontId="21" fillId="6" borderId="37" xfId="0" applyFont="1" applyFill="1" applyBorder="1" applyAlignment="1">
      <alignment horizontal="center"/>
    </xf>
  </cellXfs>
  <cellStyles count="20">
    <cellStyle name="Comma" xfId="1" builtinId="3"/>
    <cellStyle name="Normal" xfId="0" builtinId="0"/>
    <cellStyle name="Normal 10" xfId="16" xr:uid="{E39C08C2-5C3B-449E-B1B3-8061C47222A9}"/>
    <cellStyle name="Normal 2" xfId="2" xr:uid="{00000000-0005-0000-0000-000002000000}"/>
    <cellStyle name="Normal 2 2" xfId="10" xr:uid="{00000000-0005-0000-0000-000003000000}"/>
    <cellStyle name="Normal 3" xfId="5" xr:uid="{00000000-0005-0000-0000-000004000000}"/>
    <cellStyle name="Normal 3 2" xfId="13" xr:uid="{00000000-0005-0000-0000-000005000000}"/>
    <cellStyle name="Normal 3 3" xfId="14" xr:uid="{44D9A2D3-8DC1-421E-B849-66312FB3AC54}"/>
    <cellStyle name="Normal 34" xfId="4" xr:uid="{00000000-0005-0000-0000-000006000000}"/>
    <cellStyle name="Normal 4" xfId="6" xr:uid="{00000000-0005-0000-0000-000007000000}"/>
    <cellStyle name="Normal 4 2" xfId="9" xr:uid="{00000000-0005-0000-0000-000008000000}"/>
    <cellStyle name="Normal 5" xfId="12" xr:uid="{00000000-0005-0000-0000-000009000000}"/>
    <cellStyle name="Normal 6" xfId="8" xr:uid="{00000000-0005-0000-0000-00000A000000}"/>
    <cellStyle name="Normal 7" xfId="11" xr:uid="{00000000-0005-0000-0000-00000B000000}"/>
    <cellStyle name="Normal 8" xfId="7" xr:uid="{00000000-0005-0000-0000-00000C000000}"/>
    <cellStyle name="Normal 9" xfId="15" xr:uid="{F5FBB10C-42A3-4B63-A757-E18F89797309}"/>
    <cellStyle name="Normal_CTF Sls update as on 11th Jan' 12" xfId="19" xr:uid="{E3E69D39-672A-46C0-8643-9D5667838508}"/>
    <cellStyle name="Percent" xfId="18" builtinId="5"/>
    <cellStyle name="Percent 2" xfId="17" xr:uid="{95F37071-06E8-4731-A6BA-1C00E74A3C42}"/>
    <cellStyle name="Style 1" xfId="3" xr:uid="{00000000-0005-0000-0000-00000D000000}"/>
  </cellStyles>
  <dxfs count="455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9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8" tint="0.79998168889431442"/>
        </patternFill>
      </fill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alignment wrapText="1"/>
    </dxf>
    <dxf>
      <alignment wrapText="1"/>
    </dxf>
    <dxf>
      <alignment wrapText="1"/>
    </dxf>
    <dxf>
      <fill>
        <patternFill patternType="solid">
          <bgColor theme="0" tint="-0.1499984740745262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horizontal="center"/>
    </dxf>
    <dxf>
      <fill>
        <patternFill patternType="solid"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font>
        <sz val="10"/>
      </font>
    </dxf>
    <dxf>
      <font>
        <b val="0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ill>
        <patternFill>
          <bgColor theme="9" tint="0.39997558519241921"/>
        </patternFill>
      </fill>
    </dxf>
    <dxf>
      <fill>
        <patternFill patternType="solid">
          <bgColor theme="9" tint="0.59999389629810485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/>
      </font>
    </dxf>
    <dxf>
      <font>
        <color theme="1"/>
      </font>
    </dxf>
    <dxf>
      <font>
        <color theme="1"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fill>
        <patternFill>
          <bgColor rgb="FFFFCC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FF99FF"/>
      <color rgb="FFFF9900"/>
      <color rgb="FFFFCCFF"/>
      <color rgb="FF00BCFF"/>
      <color rgb="FF44546A"/>
      <color rgb="FF66CCFF"/>
      <color rgb="FF00CCF0"/>
      <color rgb="FF00CCFF"/>
      <color rgb="FF00B0F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'Surplus Vs Deficit'!$B$4</c:f>
              <c:strCache>
                <c:ptCount val="1"/>
                <c:pt idx="0">
                  <c:v>MUMBAI SM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Deficit'!$C$4:$E$4</c:f>
              <c:numCache>
                <c:formatCode>0.00</c:formatCode>
                <c:ptCount val="3"/>
                <c:pt idx="0" formatCode="#,##0.00_);\(#,##0.00\)">
                  <c:v>0</c:v>
                </c:pt>
                <c:pt idx="1">
                  <c:v>-26.888447252126635</c:v>
                </c:pt>
                <c:pt idx="2" formatCode="#,##0.00_);\(#,##0.00\)">
                  <c:v>-26.888447252126635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5-47E6-B55B-67E2E9F34EA6}"/>
            </c:ext>
          </c:extLst>
        </c:ser>
        <c:ser>
          <c:idx val="1"/>
          <c:order val="1"/>
          <c:tx>
            <c:strRef>
              <c:f>'Surplus Vs Deficit'!$B$5</c:f>
              <c:strCache>
                <c:ptCount val="1"/>
                <c:pt idx="0">
                  <c:v>CHENNAI SM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1.4918414480307007E-3"/>
                  <c:y val="9.98704442935036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Deficit'!$C$5:$E$5</c:f>
              <c:numCache>
                <c:formatCode>0.00</c:formatCode>
                <c:ptCount val="3"/>
                <c:pt idx="0" formatCode="#,##0.00_);\(#,##0.00\)">
                  <c:v>4.4440188557768323</c:v>
                </c:pt>
                <c:pt idx="1">
                  <c:v>-14.056491320724858</c:v>
                </c:pt>
                <c:pt idx="2" formatCode="#,##0.00_);\(#,##0.00\)">
                  <c:v>-9.6124724649480253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5-47E6-B55B-67E2E9F34EA6}"/>
            </c:ext>
          </c:extLst>
        </c:ser>
        <c:ser>
          <c:idx val="2"/>
          <c:order val="2"/>
          <c:tx>
            <c:strRef>
              <c:f>'Surplus Vs Deficit'!$B$6</c:f>
              <c:strCache>
                <c:ptCount val="1"/>
                <c:pt idx="0">
                  <c:v>DELHI SM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0.1092327608832200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Deficit'!$C$6:$E$6</c:f>
              <c:numCache>
                <c:formatCode>0.00</c:formatCode>
                <c:ptCount val="3"/>
                <c:pt idx="0" formatCode="#,##0.00_);\(#,##0.00\)">
                  <c:v>0.9248328814285719</c:v>
                </c:pt>
                <c:pt idx="1">
                  <c:v>-29.089958685714283</c:v>
                </c:pt>
                <c:pt idx="2" formatCode="#,##0.00_);\(#,##0.00\)">
                  <c:v>-28.165125804285712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5-47E6-B55B-67E2E9F34EA6}"/>
            </c:ext>
          </c:extLst>
        </c:ser>
        <c:ser>
          <c:idx val="3"/>
          <c:order val="3"/>
          <c:tx>
            <c:strRef>
              <c:f>'Surplus Vs Deficit'!$B$7</c:f>
              <c:strCache>
                <c:ptCount val="1"/>
                <c:pt idx="0">
                  <c:v>KOLKATA 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0940044238566809E-16"/>
                  <c:y val="7.80236463738655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Deficit'!$C$7:$E$7</c:f>
              <c:numCache>
                <c:formatCode>0.00</c:formatCode>
                <c:ptCount val="3"/>
                <c:pt idx="0" formatCode="#,##0.00_);\(#,##0.00\)">
                  <c:v>0</c:v>
                </c:pt>
                <c:pt idx="1">
                  <c:v>-6.8444947973396246</c:v>
                </c:pt>
                <c:pt idx="2" formatCode="#,##0.00_);\(#,##0.00\)">
                  <c:v>-6.8444947973396246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5-47E6-B55B-67E2E9F3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718296"/>
        <c:axId val="1060718624"/>
      </c:barChart>
      <c:catAx>
        <c:axId val="106071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18624"/>
        <c:crosses val="autoZero"/>
        <c:auto val="1"/>
        <c:lblAlgn val="ctr"/>
        <c:lblOffset val="100"/>
        <c:noMultiLvlLbl val="0"/>
      </c:catAx>
      <c:valAx>
        <c:axId val="1060718624"/>
        <c:scaling>
          <c:orientation val="minMax"/>
          <c:max val="150"/>
          <c:min val="-1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1829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143429440334822E-2"/>
          <c:y val="0.88628039605989373"/>
          <c:w val="0.89390975881567747"/>
          <c:h val="9.9511100347912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992126868878307E-2"/>
          <c:y val="2.625612453785461E-2"/>
          <c:w val="0.89159122087010256"/>
          <c:h val="0.7771518657959546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'Brand Month-wise'!$A$4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rgbClr val="44546A"/>
            </a:solidFill>
            <a:ln w="127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Month-wise'!$B$3:$M$3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Month-wise'!$B$4:$M$4</c:f>
              <c:numCache>
                <c:formatCode>0</c:formatCode>
                <c:ptCount val="12"/>
                <c:pt idx="0">
                  <c:v>61.770059552449993</c:v>
                </c:pt>
                <c:pt idx="1">
                  <c:v>58.452486021500015</c:v>
                </c:pt>
                <c:pt idx="2">
                  <c:v>51.343399883749996</c:v>
                </c:pt>
                <c:pt idx="3">
                  <c:v>62.559958012199992</c:v>
                </c:pt>
                <c:pt idx="4">
                  <c:v>60.664201708799993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7-4AB0-8A63-4D78217B7259}"/>
            </c:ext>
          </c:extLst>
        </c:ser>
        <c:ser>
          <c:idx val="2"/>
          <c:order val="1"/>
          <c:tx>
            <c:strRef>
              <c:f>'Brand Month-wise'!$A$5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00BCFF"/>
            </a:solidFill>
            <a:ln w="15875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Month-wise'!$B$3:$M$3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Month-wise'!$B$5:$M$5</c:f>
              <c:numCache>
                <c:formatCode>0</c:formatCode>
                <c:ptCount val="12"/>
                <c:pt idx="0">
                  <c:v>60.075183660000022</c:v>
                </c:pt>
                <c:pt idx="1">
                  <c:v>46.212094600000022</c:v>
                </c:pt>
                <c:pt idx="2">
                  <c:v>36.951299500000005</c:v>
                </c:pt>
                <c:pt idx="3">
                  <c:v>44.15029598000001</c:v>
                </c:pt>
                <c:pt idx="4">
                  <c:v>39.733733590000007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7-4AB0-8A63-4D78217B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6"/>
        <c:axId val="850520392"/>
        <c:axId val="850526952"/>
      </c:barChart>
      <c:lineChart>
        <c:grouping val="standard"/>
        <c:varyColors val="0"/>
        <c:ser>
          <c:idx val="3"/>
          <c:order val="2"/>
          <c:tx>
            <c:strRef>
              <c:f>'Brand Month-wise'!$A$8</c:f>
              <c:strCache>
                <c:ptCount val="1"/>
                <c:pt idx="0">
                  <c:v>% Gr</c:v>
                </c:pt>
              </c:strCache>
            </c:strRef>
          </c:tx>
          <c:spPr>
            <a:ln w="3492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rgbClr val="FF99FF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29F7-4AB0-8A63-4D78217B7259}"/>
              </c:ext>
            </c:extLst>
          </c:dPt>
          <c:dLbls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650749947583657E-2"/>
                      <c:h val="5.175273234969939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29F7-4AB0-8A63-4D78217B7259}"/>
                </c:ext>
              </c:extLst>
            </c:dLbl>
            <c:dLbl>
              <c:idx val="6"/>
              <c:layout>
                <c:manualLayout>
                  <c:x val="1.491841448030635E-2"/>
                  <c:y val="-4.28810765513738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F7-4AB0-8A63-4D78217B7259}"/>
                </c:ext>
              </c:extLst>
            </c:dLbl>
            <c:dLbl>
              <c:idx val="7"/>
              <c:layout>
                <c:manualLayout>
                  <c:x val="1.926308154000567E-2"/>
                  <c:y val="1.0720269137843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9F7-4AB0-8A63-4D78217B7259}"/>
                </c:ext>
              </c:extLst>
            </c:dLbl>
            <c:spPr>
              <a:solidFill>
                <a:srgbClr val="FF99FF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Month-wise'!$B$3:$M$3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Month-wise'!$B$8:$M$8</c:f>
              <c:numCache>
                <c:formatCode>0</c:formatCode>
                <c:ptCount val="12"/>
                <c:pt idx="0">
                  <c:v>-18.594104423708899</c:v>
                </c:pt>
                <c:pt idx="1">
                  <c:v>-11.905141596626066</c:v>
                </c:pt>
                <c:pt idx="2">
                  <c:v>-36.035122550305744</c:v>
                </c:pt>
                <c:pt idx="3">
                  <c:v>-70.328565513811995</c:v>
                </c:pt>
                <c:pt idx="4">
                  <c:v>-82.297844442965058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F7-4AB0-8A63-4D78217B7259}"/>
            </c:ext>
          </c:extLst>
        </c:ser>
        <c:ser>
          <c:idx val="4"/>
          <c:order val="3"/>
          <c:tx>
            <c:strRef>
              <c:f>'Brand Month-wise'!$A$7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14114034130608E-2"/>
                  <c:y val="-2.8498741439157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44136390470355E-2"/>
                      <c:h val="7.50331149605249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29F7-4AB0-8A63-4D78217B7259}"/>
                </c:ext>
              </c:extLst>
            </c:dLbl>
            <c:dLbl>
              <c:idx val="1"/>
              <c:layout>
                <c:manualLayout>
                  <c:x val="7.5666214500577923E-8"/>
                  <c:y val="-1.62849951080900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804803412364674E-2"/>
                      <c:h val="7.50331149605249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29F7-4AB0-8A63-4D78217B725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13693283741547E-2"/>
                      <c:h val="6.16326843279583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9F7-4AB0-8A63-4D78217B7259}"/>
                </c:ext>
              </c:extLst>
            </c:dLbl>
            <c:dLbl>
              <c:idx val="3"/>
              <c:layout>
                <c:manualLayout>
                  <c:x val="-2.8828827738144654E-3"/>
                  <c:y val="-6.3104516329233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285207603122837E-2"/>
                      <c:h val="7.09618661835023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29F7-4AB0-8A63-4D78217B7259}"/>
                </c:ext>
              </c:extLst>
            </c:dLbl>
            <c:dLbl>
              <c:idx val="4"/>
              <c:layout>
                <c:manualLayout>
                  <c:x val="8.2052228512892508E-3"/>
                  <c:y val="-4.89061536169549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8941480933385E-2"/>
                      <c:h val="9.12157734832454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9F7-4AB0-8A63-4D78217B7259}"/>
                </c:ext>
              </c:extLst>
            </c:dLbl>
            <c:dLbl>
              <c:idx val="5"/>
              <c:layout>
                <c:manualLayout>
                  <c:x val="-3.8437680322048924E-3"/>
                  <c:y val="-6.10687316553376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4492490809203242E-2"/>
                      <c:h val="9.13181100686149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29F7-4AB0-8A63-4D78217B7259}"/>
                </c:ext>
              </c:extLst>
            </c:dLbl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Month-wise'!$B$3:$M$3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'Brand Month-wise'!$B$7:$M$7</c:f>
              <c:numCache>
                <c:formatCode>0</c:formatCode>
                <c:ptCount val="12"/>
                <c:pt idx="0">
                  <c:v>97.256153054198009</c:v>
                </c:pt>
                <c:pt idx="1">
                  <c:v>79.059245800088419</c:v>
                </c:pt>
                <c:pt idx="2">
                  <c:v>71.968937747916769</c:v>
                </c:pt>
                <c:pt idx="3">
                  <c:v>70.572771118852316</c:v>
                </c:pt>
                <c:pt idx="4">
                  <c:v>65.497826511802927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9F7-4AB0-8A63-4D78217B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83784"/>
        <c:axId val="1151285424"/>
      </c:lineChart>
      <c:catAx>
        <c:axId val="85052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6952"/>
        <c:crosses val="autoZero"/>
        <c:auto val="1"/>
        <c:lblAlgn val="ctr"/>
        <c:lblOffset val="100"/>
        <c:noMultiLvlLbl val="0"/>
      </c:catAx>
      <c:valAx>
        <c:axId val="850526952"/>
        <c:scaling>
          <c:orientation val="minMax"/>
          <c:max val="225"/>
          <c:min val="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0392"/>
        <c:crosses val="autoZero"/>
        <c:crossBetween val="between"/>
      </c:valAx>
      <c:valAx>
        <c:axId val="1151285424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83784"/>
        <c:crosses val="max"/>
        <c:crossBetween val="between"/>
      </c:valAx>
      <c:catAx>
        <c:axId val="115128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1285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490077820058297"/>
          <c:y val="0.93220590429374217"/>
          <c:w val="0.47687823234195925"/>
          <c:h val="5.17136919994926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Brand Value'!$B$3</c:f>
              <c:strCache>
                <c:ptCount val="1"/>
                <c:pt idx="0">
                  <c:v>YTD Target</c:v>
                </c:pt>
              </c:strCache>
            </c:strRef>
          </c:tx>
          <c:spPr>
            <a:solidFill>
              <a:srgbClr val="44546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Value'!$B$4:$B$7</c:f>
              <c:numCache>
                <c:formatCode>0</c:formatCode>
                <c:ptCount val="4"/>
                <c:pt idx="0">
                  <c:v>104.07552488999998</c:v>
                </c:pt>
                <c:pt idx="1">
                  <c:v>68.452726529999978</c:v>
                </c:pt>
                <c:pt idx="2">
                  <c:v>88.588922768700044</c:v>
                </c:pt>
                <c:pt idx="3">
                  <c:v>33.672930990000019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B-4D42-B68B-6428E5E3F33E}"/>
            </c:ext>
          </c:extLst>
        </c:ser>
        <c:ser>
          <c:idx val="1"/>
          <c:order val="1"/>
          <c:tx>
            <c:strRef>
              <c:f>'All Brand Value'!$C$3</c:f>
              <c:strCache>
                <c:ptCount val="1"/>
                <c:pt idx="0">
                  <c:v>YTD Sales</c:v>
                </c:pt>
              </c:strCache>
            </c:strRef>
          </c:tx>
          <c:spPr>
            <a:solidFill>
              <a:srgbClr val="00BC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Value'!$C$4:$C$7</c:f>
              <c:numCache>
                <c:formatCode>0</c:formatCode>
                <c:ptCount val="4"/>
                <c:pt idx="0">
                  <c:v>88.605510890000005</c:v>
                </c:pt>
                <c:pt idx="1">
                  <c:v>42.408194750000007</c:v>
                </c:pt>
                <c:pt idx="2">
                  <c:v>65.022478880000008</c:v>
                </c:pt>
                <c:pt idx="3">
                  <c:v>31.086422809999998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B-4D42-B68B-6428E5E3F33E}"/>
            </c:ext>
          </c:extLst>
        </c:ser>
        <c:ser>
          <c:idx val="3"/>
          <c:order val="3"/>
          <c:tx>
            <c:strRef>
              <c:f>'All Brand Value'!$E$3</c:f>
              <c:strCache>
                <c:ptCount val="1"/>
                <c:pt idx="0">
                  <c:v>LYS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Value'!$E$4:$E$7</c:f>
              <c:numCache>
                <c:formatCode>0</c:formatCode>
                <c:ptCount val="4"/>
                <c:pt idx="0">
                  <c:v>331.58265468999997</c:v>
                </c:pt>
                <c:pt idx="1">
                  <c:v>90.538382399999989</c:v>
                </c:pt>
                <c:pt idx="2">
                  <c:v>101.3082392</c:v>
                </c:pt>
                <c:pt idx="3">
                  <c:v>33.847466359999991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BB-4D42-B68B-6428E5E3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7"/>
        <c:axId val="1227604128"/>
        <c:axId val="1227610360"/>
      </c:barChart>
      <c:lineChart>
        <c:grouping val="standard"/>
        <c:varyColors val="0"/>
        <c:ser>
          <c:idx val="2"/>
          <c:order val="2"/>
          <c:tx>
            <c:strRef>
              <c:f>'All Brand Value'!$D$3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Value'!$D$4:$D$7</c:f>
              <c:numCache>
                <c:formatCode>0</c:formatCode>
                <c:ptCount val="4"/>
                <c:pt idx="0">
                  <c:v>85.135780947200971</c:v>
                </c:pt>
                <c:pt idx="1">
                  <c:v>61.952528262572955</c:v>
                </c:pt>
                <c:pt idx="2">
                  <c:v>73.397978943450411</c:v>
                </c:pt>
                <c:pt idx="3">
                  <c:v>92.318731681634304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B-4D42-B68B-6428E5E3F33E}"/>
            </c:ext>
          </c:extLst>
        </c:ser>
        <c:ser>
          <c:idx val="4"/>
          <c:order val="4"/>
          <c:tx>
            <c:strRef>
              <c:f>'All Brand Value'!$F$3</c:f>
              <c:strCache>
                <c:ptCount val="1"/>
                <c:pt idx="0">
                  <c:v>% Gr</c:v>
                </c:pt>
              </c:strCache>
            </c:strRef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3.2100890824996687E-3"/>
                  <c:y val="5.5555540366486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BB-4D42-B68B-6428E5E3F33E}"/>
                </c:ext>
              </c:extLst>
            </c:dLbl>
            <c:spPr>
              <a:solidFill>
                <a:srgbClr val="FF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Value'!$F$4:$F$7</c:f>
              <c:numCache>
                <c:formatCode>0</c:formatCode>
                <c:ptCount val="4"/>
                <c:pt idx="0">
                  <c:v>-73.278001838534593</c:v>
                </c:pt>
                <c:pt idx="1">
                  <c:v>-53.159981848758967</c:v>
                </c:pt>
                <c:pt idx="2">
                  <c:v>-35.817185854316961</c:v>
                </c:pt>
                <c:pt idx="3">
                  <c:v>-8.1573123395224485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B-4D42-B68B-6428E5E3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899152"/>
        <c:axId val="1045898496"/>
      </c:lineChart>
      <c:catAx>
        <c:axId val="122760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10360"/>
        <c:crosses val="autoZero"/>
        <c:auto val="1"/>
        <c:lblAlgn val="ctr"/>
        <c:lblOffset val="100"/>
        <c:noMultiLvlLbl val="0"/>
      </c:catAx>
      <c:valAx>
        <c:axId val="122761036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04128"/>
        <c:crosses val="autoZero"/>
        <c:crossBetween val="between"/>
      </c:valAx>
      <c:valAx>
        <c:axId val="104589849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899152"/>
        <c:crosses val="max"/>
        <c:crossBetween val="between"/>
      </c:valAx>
      <c:catAx>
        <c:axId val="1045899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5898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Analysis'!$H$4</c:f>
              <c:strCache>
                <c:ptCount val="1"/>
                <c:pt idx="0">
                  <c:v>YTD ASP </c:v>
                </c:pt>
              </c:strCache>
            </c:strRef>
          </c:tx>
          <c:spPr>
            <a:solidFill>
              <a:srgbClr val="44546A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Analysis'!$H$5:$H$9</c15:sqref>
                  </c15:fullRef>
                </c:ext>
              </c:extLst>
              <c:f>'Region Analysis'!$H$5:$H$8</c:f>
              <c:numCache>
                <c:formatCode>0.00</c:formatCode>
                <c:ptCount val="4"/>
                <c:pt idx="0">
                  <c:v>122.03431371869999</c:v>
                </c:pt>
                <c:pt idx="1">
                  <c:v>77.286678420000001</c:v>
                </c:pt>
                <c:pt idx="2">
                  <c:v>68.016707639999979</c:v>
                </c:pt>
                <c:pt idx="3">
                  <c:v>24.413363159999999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7-4C91-A5EE-08CF2C65573D}"/>
            </c:ext>
          </c:extLst>
        </c:ser>
        <c:ser>
          <c:idx val="1"/>
          <c:order val="1"/>
          <c:tx>
            <c:strRef>
              <c:f>'Region Analysis'!$I$4</c:f>
              <c:strCache>
                <c:ptCount val="1"/>
                <c:pt idx="0">
                  <c:v>YTD Sale</c:v>
                </c:pt>
              </c:strCache>
            </c:strRef>
          </c:tx>
          <c:spPr>
            <a:solidFill>
              <a:srgbClr val="00BCFF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Analysis'!$I$5:$I$9</c15:sqref>
                  </c15:fullRef>
                </c:ext>
              </c:extLst>
              <c:f>'Region Analysis'!$I$5:$I$8</c:f>
              <c:numCache>
                <c:formatCode>0.00</c:formatCode>
                <c:ptCount val="4"/>
                <c:pt idx="0">
                  <c:v>95.145866466573338</c:v>
                </c:pt>
                <c:pt idx="1">
                  <c:v>67.674205955052003</c:v>
                </c:pt>
                <c:pt idx="2">
                  <c:v>39.851581835714285</c:v>
                </c:pt>
                <c:pt idx="3">
                  <c:v>17.568868362660378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7-4C91-A5EE-08CF2C65573D}"/>
            </c:ext>
          </c:extLst>
        </c:ser>
        <c:ser>
          <c:idx val="4"/>
          <c:order val="4"/>
          <c:tx>
            <c:v>LYS</c:v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Analysis'!$K$5:$K$9</c15:sqref>
                  </c15:fullRef>
                </c:ext>
              </c:extLst>
              <c:f>'Region Analysis'!$K$5:$K$8</c:f>
              <c:numCache>
                <c:formatCode>0.00</c:formatCode>
                <c:ptCount val="4"/>
                <c:pt idx="0">
                  <c:v>261.58468304496881</c:v>
                </c:pt>
                <c:pt idx="1">
                  <c:v>156.03835146485844</c:v>
                </c:pt>
                <c:pt idx="2">
                  <c:v>109.20315785500746</c:v>
                </c:pt>
                <c:pt idx="3">
                  <c:v>28.852294395165163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A-4DEA-9EEE-54C94B9FC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7"/>
        <c:axId val="1021383920"/>
        <c:axId val="1021384248"/>
      </c:barChart>
      <c:lineChart>
        <c:grouping val="standard"/>
        <c:varyColors val="0"/>
        <c:ser>
          <c:idx val="2"/>
          <c:order val="2"/>
          <c:tx>
            <c:strRef>
              <c:f>'Region Analysis'!$J$4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Analysis'!$J$5:$J$9</c15:sqref>
                  </c15:fullRef>
                </c:ext>
              </c:extLst>
              <c:f>'Region Analysis'!$J$5:$J$8</c:f>
              <c:numCache>
                <c:formatCode>0</c:formatCode>
                <c:ptCount val="4"/>
                <c:pt idx="0">
                  <c:v>77.966486283434236</c:v>
                </c:pt>
                <c:pt idx="1">
                  <c:v>87.562575256875689</c:v>
                </c:pt>
                <c:pt idx="2">
                  <c:v>58.59087159384638</c:v>
                </c:pt>
                <c:pt idx="3">
                  <c:v>71.964146224007507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7-4C91-A5EE-08CF2C65573D}"/>
            </c:ext>
          </c:extLst>
        </c:ser>
        <c:ser>
          <c:idx val="3"/>
          <c:order val="3"/>
          <c:tx>
            <c:v>Growth</c:v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6337446762993565E-2"/>
                  <c:y val="3.00281366004366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9A-4DEA-9EEE-54C94B9FC035}"/>
                </c:ext>
              </c:extLst>
            </c:dLbl>
            <c:dLbl>
              <c:idx val="3"/>
              <c:layout>
                <c:manualLayout>
                  <c:x val="1.6247776805184383E-3"/>
                  <c:y val="3.44388865072288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17-4C91-A5EE-08CF2C65573D}"/>
                </c:ext>
              </c:extLst>
            </c:dLbl>
            <c:spPr>
              <a:solidFill>
                <a:srgbClr val="FF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Analysis'!$L$5:$L$9</c15:sqref>
                  </c15:fullRef>
                </c:ext>
              </c:extLst>
              <c:f>'Region Analysis'!$L$5:$L$8</c:f>
              <c:numCache>
                <c:formatCode>0</c:formatCode>
                <c:ptCount val="4"/>
                <c:pt idx="0">
                  <c:v>-63.627126267856866</c:v>
                </c:pt>
                <c:pt idx="1">
                  <c:v>-56.62976100443295</c:v>
                </c:pt>
                <c:pt idx="2">
                  <c:v>-63.506932749484676</c:v>
                </c:pt>
                <c:pt idx="3">
                  <c:v>-39.107551995572216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17-4C91-A5EE-08CF2C6557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32428664"/>
        <c:axId val="1232426368"/>
      </c:lineChart>
      <c:catAx>
        <c:axId val="10213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4248"/>
        <c:crosses val="autoZero"/>
        <c:auto val="1"/>
        <c:lblAlgn val="ctr"/>
        <c:lblOffset val="100"/>
        <c:noMultiLvlLbl val="0"/>
      </c:catAx>
      <c:valAx>
        <c:axId val="10213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3920"/>
        <c:crosses val="autoZero"/>
        <c:crossBetween val="between"/>
      </c:valAx>
      <c:valAx>
        <c:axId val="1232426368"/>
        <c:scaling>
          <c:orientation val="minMax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8664"/>
        <c:crosses val="max"/>
        <c:crossBetween val="between"/>
      </c:valAx>
      <c:catAx>
        <c:axId val="1232428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2426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899056846990076"/>
          <c:y val="0.87283005472617492"/>
          <c:w val="0.60228879888450682"/>
          <c:h val="0.11361984236471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225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73A7-44F2-B471-6795C5EAAC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73A7-44F2-B471-6795C5EAAC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73A7-44F2-B471-6795C5EAAC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73A7-44F2-B471-6795C5EAACA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73A7-44F2-B471-6795C5EAACA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73A7-44F2-B471-6795C5EAAC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Analysis'!$F$5:$F$9</c:f>
              <c:strCache>
                <c:ptCount val="5"/>
                <c:pt idx="0">
                  <c:v>MUMBAI SM</c:v>
                </c:pt>
                <c:pt idx="1">
                  <c:v>CHENNAI SM</c:v>
                </c:pt>
                <c:pt idx="2">
                  <c:v>DELHI SM</c:v>
                </c:pt>
                <c:pt idx="3">
                  <c:v>KOLKATA SM</c:v>
                </c:pt>
                <c:pt idx="4">
                  <c:v>HO</c:v>
                </c:pt>
              </c:strCache>
            </c:strRef>
          </c:cat>
          <c:val>
            <c:numRef>
              <c:f>'Region Analysis'!$N$5:$N$9</c:f>
              <c:numCache>
                <c:formatCode>0.0</c:formatCode>
                <c:ptCount val="5"/>
                <c:pt idx="0">
                  <c:v>41.891851975937485</c:v>
                </c:pt>
                <c:pt idx="1">
                  <c:v>29.796331924247468</c:v>
                </c:pt>
                <c:pt idx="2">
                  <c:v>17.546285816370339</c:v>
                </c:pt>
                <c:pt idx="3">
                  <c:v>7.7354115335306632</c:v>
                </c:pt>
                <c:pt idx="4">
                  <c:v>3.0301187499140538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A7-44F2-B471-6795C5EAACA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583406</xdr:colOff>
      <xdr:row>2</xdr:row>
      <xdr:rowOff>26458</xdr:rowOff>
    </xdr:from>
    <xdr:to>
      <xdr:col>20</xdr:col>
      <xdr:colOff>119062</xdr:colOff>
      <xdr:row>20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D147F-5B04-45BE-8BBC-743FE1E5E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</xdr:colOff>
      <xdr:row>1</xdr:row>
      <xdr:rowOff>0</xdr:rowOff>
    </xdr:from>
    <xdr:to>
      <xdr:col>27</xdr:col>
      <xdr:colOff>631031</xdr:colOff>
      <xdr:row>22</xdr:row>
      <xdr:rowOff>108856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BB9F5-6570-4BA0-BED7-7540E4435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381000</xdr:colOff>
      <xdr:row>0</xdr:row>
      <xdr:rowOff>234041</xdr:rowOff>
    </xdr:from>
    <xdr:to>
      <xdr:col>24</xdr:col>
      <xdr:colOff>510267</xdr:colOff>
      <xdr:row>14</xdr:row>
      <xdr:rowOff>231321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51E48-C91E-490C-9C08-C6D00E4EC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34867</xdr:colOff>
      <xdr:row>0</xdr:row>
      <xdr:rowOff>144576</xdr:rowOff>
    </xdr:from>
    <xdr:to>
      <xdr:col>25</xdr:col>
      <xdr:colOff>505164</xdr:colOff>
      <xdr:row>19</xdr:row>
      <xdr:rowOff>161584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EF1FE-4FF2-4007-BFEA-B9668F846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102054</xdr:colOff>
      <xdr:row>0</xdr:row>
      <xdr:rowOff>139302</xdr:rowOff>
    </xdr:from>
    <xdr:to>
      <xdr:col>34</xdr:col>
      <xdr:colOff>246631</xdr:colOff>
      <xdr:row>13</xdr:row>
      <xdr:rowOff>68036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8333A9-293B-460B-9FDA-D151145D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was Chavan" refreshedDate="44717.478685185182" createdVersion="6" refreshedVersion="7" minRefreshableVersion="3" recordCount="258" xr:uid="{A703CD65-D1AF-4559-BE36-D747F5E5ABB8}">
  <cacheSource type="worksheet">
    <worksheetSource ref="C2:AN260" sheet="Product Value"/>
  </cacheSource>
  <cacheFields count="64">
    <cacheField name="HQ NAME" numFmtId="0">
      <sharedItems count="44">
        <s v="BANGALORE"/>
        <s v="MANGALORE"/>
        <s v="CALICUT"/>
        <s v="ERNAKULAM"/>
        <s v="TRIVANDRUM"/>
        <s v="CHENNAI"/>
        <s v="COIMBATORE"/>
        <s v="MADURAI"/>
        <s v="TRICHY"/>
        <s v="HYDERABAD"/>
        <s v="VIJAYAWADA"/>
        <s v="VISAKHAPATNAM"/>
        <s v="CHANDIGARH"/>
        <s v="JALANDHAR"/>
        <s v="LUDHIANA"/>
        <s v="SRINAGAR"/>
        <s v="DEHRADUN"/>
        <s v="DELHI"/>
        <s v="BHUBANESWAR"/>
        <s v="GUWAHATI"/>
        <s v="KOLKATA"/>
        <s v="SILIGURI"/>
        <s v="JAMSHEDPUR"/>
        <s v="LUCKNOW"/>
        <s v="PATNA"/>
        <s v="VARANASI"/>
        <s v="AHMEDABAD"/>
        <s v="BARODA"/>
        <s v="RAJKOT"/>
        <s v="SURAT"/>
        <s v="BHOPAL"/>
        <s v="INDORE"/>
        <s v="JABALPUR"/>
        <s v="JAIPUR"/>
        <s v="UDAIPUR"/>
        <s v="MUMBAI"/>
        <s v="NAGPUR"/>
        <s v="NASHIK"/>
        <s v="RAIPUR"/>
        <s v="KOLHAPUR"/>
        <s v="PUNE"/>
        <s v="NEPAL"/>
        <s v="HO INSTITUTION"/>
        <s v="TIRUPATHI" u="1"/>
      </sharedItems>
    </cacheField>
    <cacheField name="Head Count" numFmtId="0">
      <sharedItems containsSemiMixedTypes="0" containsString="0" containsNumber="1" containsInteger="1" minValue="0" maxValue="13"/>
    </cacheField>
    <cacheField name="ABM NAME" numFmtId="0">
      <sharedItems count="16">
        <s v="BANGALORE ABM"/>
        <s v="ERNAKuLAM ABM"/>
        <s v="CHENNAI ABM"/>
        <s v="HYDERABAD ABM"/>
        <s v="CHANDIGARH ABM"/>
        <s v="DELHI ABM"/>
        <s v="KOLKATA ABM"/>
        <s v="LUCKNOW ABM"/>
        <s v="AHMEDABAD ABM"/>
        <s v="INDORE ABM"/>
        <s v="MUMBAI ABM"/>
        <s v="NAGPUR ABM"/>
        <s v="PUNE ABM"/>
        <s v="HO"/>
        <s v="CALICUT ABM" u="1"/>
        <s v="HO INSTITUTION" u="1"/>
      </sharedItems>
    </cacheField>
    <cacheField name="RBM NAME" numFmtId="0">
      <sharedItems count="6">
        <s v="CHENNAI SM"/>
        <s v="DELHI SM"/>
        <s v="KOLKATA SM"/>
        <s v="MUMBAI SM"/>
        <s v="HO"/>
        <s v="HO INSTITUTION" u="1"/>
      </sharedItems>
    </cacheField>
    <cacheField name="Code" numFmtId="0">
      <sharedItems containsSemiMixedTypes="0" containsString="0" containsNumber="1" containsInteger="1" minValue="80802625" maxValue="86991217"/>
    </cacheField>
    <cacheField name="Product" numFmtId="0">
      <sharedItems/>
    </cacheField>
    <cacheField name="HQ BRAND" numFmtId="0">
      <sharedItems/>
    </cacheField>
    <cacheField name="Jan' 22 ASP (Rs.)" numFmtId="38">
      <sharedItems containsSemiMixedTypes="0" containsString="0" containsNumber="1" minValue="0" maxValue="3661589.8800000004"/>
    </cacheField>
    <cacheField name="Jan' 22 Sale (Rs.)" numFmtId="38">
      <sharedItems containsSemiMixedTypes="0" containsString="0" containsNumber="1" minValue="-187641.03285714216" maxValue="4877241.820396442"/>
    </cacheField>
    <cacheField name="% Ach" numFmtId="38">
      <sharedItems containsSemiMixedTypes="0" containsString="0" containsNumber="1" minValue="-17.528931461870869" maxValue="517.86631088156798"/>
    </cacheField>
    <cacheField name="Jan' 21 Sale (Rs.)" numFmtId="38">
      <sharedItems containsSemiMixedTypes="0" containsString="0" containsNumber="1" minValue="-193232.78999999998" maxValue="3980611.784477307"/>
    </cacheField>
    <cacheField name="% GR " numFmtId="38">
      <sharedItems containsMixedTypes="1" containsNumber="1" minValue="-299.99584017059681" maxValue="16816.08226567768"/>
    </cacheField>
    <cacheField name="Feb' 22 ASP (Rs.)" numFmtId="38">
      <sharedItems containsSemiMixedTypes="0" containsString="0" containsNumber="1" minValue="0" maxValue="3464931.5999999996"/>
    </cacheField>
    <cacheField name="Feb' 22 Sale (Rs.)" numFmtId="38">
      <sharedItems containsSemiMixedTypes="0" containsString="0" containsNumber="1" minValue="-557444.42428571405" maxValue="2334866.6955579231"/>
    </cacheField>
    <cacheField name="% Ach2" numFmtId="38">
      <sharedItems containsSemiMixedTypes="0" containsString="0" containsNumber="1" minValue="-37.162507334921131" maxValue="326.16887322669822"/>
    </cacheField>
    <cacheField name="Feb' 21 Sale (Rs.)" numFmtId="38">
      <sharedItems containsSemiMixedTypes="0" containsString="0" containsNumber="1" minValue="-206190" maxValue="4072163.7099503558"/>
    </cacheField>
    <cacheField name="% GR 2" numFmtId="38">
      <sharedItems containsMixedTypes="1" containsNumber="1" minValue="-178.27450934692754" maxValue="70866.351973166733"/>
    </cacheField>
    <cacheField name="Mar' 22 ASP (Rs.)" numFmtId="38">
      <sharedItems containsSemiMixedTypes="0" containsString="0" containsNumber="1" minValue="0" maxValue="3043521.0000000005"/>
    </cacheField>
    <cacheField name="Mar' 22 Sale (Rs.)" numFmtId="38">
      <sharedItems containsSemiMixedTypes="0" containsString="0" containsNumber="1" minValue="-465873.32285714266" maxValue="3686792.3172846106"/>
    </cacheField>
    <cacheField name="% Ach3" numFmtId="38">
      <sharedItems containsSemiMixedTypes="0" containsString="0" containsNumber="1" minValue="-34.188525395421948" maxValue="275.02374169040837"/>
    </cacheField>
    <cacheField name="Mar' 21 Sale (Rs.)" numFmtId="38">
      <sharedItems containsSemiMixedTypes="0" containsString="0" containsNumber="1" minValue="-157273.62" maxValue="4972640.9159339238"/>
    </cacheField>
    <cacheField name="% GR 3" numFmtId="38">
      <sharedItems containsMixedTypes="1" containsNumber="1" minValue="-600.01094690749869" maxValue="2102.1560153256705"/>
    </cacheField>
    <cacheField name="Apr' 22 ASP (Rs.)" numFmtId="38">
      <sharedItems containsSemiMixedTypes="0" containsString="0" containsNumber="1" minValue="0" maxValue="3708413.2799999993"/>
    </cacheField>
    <cacheField name="Apr' 22 Sale (Rs.)" numFmtId="38">
      <sharedItems containsSemiMixedTypes="0" containsString="0" containsNumber="1" minValue="-738620.1471428572" maxValue="2558591.9225833388"/>
    </cacheField>
    <cacheField name="% Ach4" numFmtId="38">
      <sharedItems containsSemiMixedTypes="0" containsString="0" containsNumber="1" minValue="-41.034724641046488" maxValue="359.56789788381582"/>
    </cacheField>
    <cacheField name="Apr' 21 Sale (Rs.)" numFmtId="38">
      <sharedItems containsSemiMixedTypes="0" containsString="0" containsNumber="1" minValue="-104400" maxValue="17930615.366272286"/>
    </cacheField>
    <cacheField name="% GR 4" numFmtId="38">
      <sharedItems containsMixedTypes="1" containsNumber="1" minValue="-533.32263384506405" maxValue="2163.9697996715931"/>
    </cacheField>
    <cacheField name="May' 22 ASP (Rs.)" numFmtId="38">
      <sharedItems containsSemiMixedTypes="0" containsString="0" containsNumber="1" minValue="0" maxValue="3596037.1199999992"/>
    </cacheField>
    <cacheField name="May' 22 Sale (Rs.)" numFmtId="38">
      <sharedItems containsSemiMixedTypes="0" containsString="0" containsNumber="1" minValue="-328512" maxValue="2787721.4607687024"/>
    </cacheField>
    <cacheField name="% Ach5" numFmtId="38">
      <sharedItems containsSemiMixedTypes="0" containsString="0" containsNumber="1" minValue="-15.673373125679953" maxValue="319.6022424919696"/>
    </cacheField>
    <cacheField name="May' 21 Sale (Rs.)" numFmtId="38">
      <sharedItems containsSemiMixedTypes="0" containsString="0" containsNumber="1" minValue="-365400" maxValue="18367046.34903542"/>
    </cacheField>
    <cacheField name="% GR 5" numFmtId="38">
      <sharedItems containsMixedTypes="1" containsNumber="1" minValue="-377.33792375414032" maxValue="691.66120691747039"/>
    </cacheField>
    <cacheField name="YTD' 22 ASP (Rs.)" numFmtId="38">
      <sharedItems containsSemiMixedTypes="0" containsString="0" containsNumber="1" minValue="0" maxValue="17474492.879999999"/>
    </cacheField>
    <cacheField name="YTD' 22 Sale (Rs.)" numFmtId="38">
      <sharedItems containsSemiMixedTypes="0" containsString="0" containsNumber="1" minValue="-390735.7099999988" maxValue="16211094.282452021"/>
    </cacheField>
    <cacheField name="% Ach6" numFmtId="38">
      <sharedItems containsSemiMixedTypes="0" containsString="0" containsNumber="1" minValue="0" maxValue="329.53368374885906"/>
    </cacheField>
    <cacheField name="YTD' 21 Sale (Rs.)" numFmtId="38">
      <sharedItems containsSemiMixedTypes="0" containsString="0" containsNumber="1" minValue="-823196.47714285715" maxValue="47420058.821562126"/>
    </cacheField>
    <cacheField name="% GR 6" numFmtId="38">
      <sharedItems containsMixedTypes="1" containsNumber="1" minValue="-1395.4242385753942" maxValue="1871.9734526348443"/>
    </cacheField>
    <cacheField name="PCPM" numFmtId="38">
      <sharedItems containsSemiMixedTypes="0" containsString="0" containsNumber="1" minValue="-23751.064000000002" maxValue="529621.85714285704"/>
    </cacheField>
    <cacheField name="JANACH" numFmtId="0" formula="'Jan'' 22 Sale (Rs.)'/'Jan'' 22 ASP (Rs.)'%" databaseField="0"/>
    <cacheField name="JANGR" numFmtId="0" formula="'Jan'' 22 Sale (Rs.)'/'Jan'' 21 Sale (Rs.)'%-100" databaseField="0"/>
    <cacheField name="FEBACH" numFmtId="0" formula="'Feb'' 22 Sale (Rs.)'/'Feb'' 22 ASP (Rs.)'%" databaseField="0"/>
    <cacheField name="FEBGR" numFmtId="0" formula="'Feb'' 22 Sale (Rs.)'/'Feb'' 21 Sale (Rs.)'%-100" databaseField="0"/>
    <cacheField name="MARCHACH" numFmtId="0" formula="'Mar'' 22 Sale (Rs.)'/'Mar'' 22 ASP (Rs.)'%" databaseField="0"/>
    <cacheField name="MARCHGR" numFmtId="0" formula="'Mar'' 22 Sale (Rs.)'/'Mar'' 21 Sale (Rs.)'%-100" databaseField="0"/>
    <cacheField name="APRILACH" numFmtId="0" formula="'Apr'' 22 Sale (Rs.)'/'Apr'' 22 ASP (Rs.)'%" databaseField="0"/>
    <cacheField name="APRILGR" numFmtId="0" formula="'Apr'' 22 Sale (Rs.)'/'Apr'' 21 Sale (Rs.)'%-100" databaseField="0"/>
    <cacheField name="MAYACH" numFmtId="0" formula="'May'' 22 Sale (Rs.)'/'May'' 22 ASP (Rs.)'%" databaseField="0"/>
    <cacheField name="MAYGR" numFmtId="0" formula="'May'' 22 Sale (Rs.)'/'May'' 21 Sale (Rs.)'%-100" databaseField="0"/>
    <cacheField name="JUNEACH" numFmtId="0" formula="#NAME?/#NAME?%" databaseField="0"/>
    <cacheField name="JUNEGR" numFmtId="0" formula="#NAME?/#NAME?%-100" databaseField="0"/>
    <cacheField name="JULYACH" numFmtId="0" formula="#NAME?/#NAME?%" databaseField="0"/>
    <cacheField name="JULYGR" numFmtId="0" formula="#NAME?/#NAME?%-100" databaseField="0"/>
    <cacheField name="AUGACH" numFmtId="0" formula="#NAME?/#NAME?%" databaseField="0"/>
    <cacheField name="AUGGR" numFmtId="0" formula="#NAME?/#NAME?%-100" databaseField="0"/>
    <cacheField name="SEPACH" numFmtId="0" formula="#NAME?/#NAME?%" databaseField="0"/>
    <cacheField name="SEPGR" numFmtId="0" formula="#NAME?/#NAME?%-100" databaseField="0"/>
    <cacheField name="OCTACH" numFmtId="0" formula="#NAME?/#NAME?%" databaseField="0"/>
    <cacheField name="OCTGR" numFmtId="0" formula="#NAME?/#NAME?%-100" databaseField="0"/>
    <cacheField name="NOVACH" numFmtId="0" formula="#NAME?/#NAME?%" databaseField="0"/>
    <cacheField name="NOVGR" numFmtId="0" formula="#NAME?/#NAME?%-100" databaseField="0"/>
    <cacheField name="DECACH" numFmtId="0" formula="#NAME?/#NAME?%" databaseField="0"/>
    <cacheField name="DECGR" numFmtId="0" formula="#NAME?/#NAME?%-100" databaseField="0"/>
    <cacheField name="YTDACH" numFmtId="0" formula="'YTD'' 22 Sale (Rs.)'/'YTD'' 22 ASP (Rs.)'%" databaseField="0"/>
    <cacheField name="YTDGR" numFmtId="0" formula="'YTD'' 22 Sale (Rs.)'/'YTD'' 21 Sale (Rs.)'%-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was Chavan" refreshedDate="44717.478742129628" createdVersion="6" refreshedVersion="7" minRefreshableVersion="3" recordCount="258" xr:uid="{B2B9618F-B501-44BC-A1C2-A83ED17DEAC0}">
  <cacheSource type="worksheet">
    <worksheetSource ref="C2:AN260" sheet="Product Units"/>
  </cacheSource>
  <cacheFields count="64">
    <cacheField name="HQ NAME" numFmtId="0">
      <sharedItems count="44">
        <s v="BANGALORE"/>
        <s v="MANGALORE"/>
        <s v="CALICUT"/>
        <s v="ERNAKULAM"/>
        <s v="TRIVANDRUM"/>
        <s v="CHENNAI"/>
        <s v="COIMBATORE"/>
        <s v="MADURAI"/>
        <s v="TRICHY"/>
        <s v="HYDERABAD"/>
        <s v="VIJAYAWADA"/>
        <s v="VISAKHAPATNAM"/>
        <s v="CHANDIGARH"/>
        <s v="JALANDHAR"/>
        <s v="LUDHIANA"/>
        <s v="SRINAGAR"/>
        <s v="DEHRADUN"/>
        <s v="DELHI"/>
        <s v="BHUBANESWAR"/>
        <s v="GUWAHATI"/>
        <s v="KOLKATA"/>
        <s v="SILIGURI"/>
        <s v="JAMSHEDPUR"/>
        <s v="LUCKNOW"/>
        <s v="PATNA"/>
        <s v="VARANASI"/>
        <s v="AHMEDABAD"/>
        <s v="BARODA"/>
        <s v="RAJKOT"/>
        <s v="SURAT"/>
        <s v="BHOPAL"/>
        <s v="INDORE"/>
        <s v="JABALPUR"/>
        <s v="JAIPUR"/>
        <s v="UDAIPUR"/>
        <s v="MUMBAI"/>
        <s v="NAGPUR"/>
        <s v="NASHIK"/>
        <s v="RAIPUR"/>
        <s v="KOLHAPUR"/>
        <s v="PUNE"/>
        <s v="NEPAL"/>
        <s v="HO INSTITUTION"/>
        <s v="TIRUPATHI" u="1"/>
      </sharedItems>
    </cacheField>
    <cacheField name="Head Count" numFmtId="0">
      <sharedItems containsSemiMixedTypes="0" containsString="0" containsNumber="1" containsInteger="1" minValue="0" maxValue="13"/>
    </cacheField>
    <cacheField name="ABM NAME" numFmtId="0">
      <sharedItems count="16">
        <s v="BANGALORE ABM"/>
        <s v="ERNAKuLAM ABM"/>
        <s v="CHENNAI ABM"/>
        <s v="HYDERABAD ABM"/>
        <s v="CHANDIGARH ABM"/>
        <s v="DELHI ABM"/>
        <s v="KOLKATA ABM"/>
        <s v="LUCKNOW ABM"/>
        <s v="AHMEDABAD ABM"/>
        <s v="INDORE ABM"/>
        <s v="MUMBAI ABM"/>
        <s v="NAGPUR ABM"/>
        <s v="PUNE ABM"/>
        <s v="HO"/>
        <s v="CALICUT ABM" u="1"/>
        <s v="HO INSTITUTION" u="1"/>
      </sharedItems>
    </cacheField>
    <cacheField name="RBM NAME" numFmtId="0">
      <sharedItems count="6">
        <s v="CHENNAI SM"/>
        <s v="DELHI SM"/>
        <s v="KOLKATA SM"/>
        <s v="MUMBAI SM"/>
        <s v="HO"/>
        <s v="HO INSTITUTION" u="1"/>
      </sharedItems>
    </cacheField>
    <cacheField name="Code" numFmtId="0">
      <sharedItems containsSemiMixedTypes="0" containsString="0" containsNumber="1" containsInteger="1" minValue="80802625" maxValue="86991217"/>
    </cacheField>
    <cacheField name="Product" numFmtId="0">
      <sharedItems count="6">
        <s v="XARELTO 10MG 7TABL"/>
        <s v="XARELTO 15MG 28TABL"/>
        <s v="XARELTO 20MG 28TABL"/>
        <s v="XARELTO 2.5MG TAFI 14 IN"/>
        <s v="XARELTO 15MG 98TABL"/>
        <s v="XARELTO 20MG 98TABL"/>
      </sharedItems>
    </cacheField>
    <cacheField name="HQ BRAND" numFmtId="0">
      <sharedItems/>
    </cacheField>
    <cacheField name="Jan' 22 ASP (Units.)" numFmtId="38">
      <sharedItems containsSemiMixedTypes="0" containsString="0" containsNumber="1" minValue="0" maxValue="5489.6400000000012"/>
    </cacheField>
    <cacheField name="Jan' 22 Sale (Units.)" numFmtId="38">
      <sharedItems containsSemiMixedTypes="0" containsString="0" containsNumber="1" minValue="-441.28571428571377" maxValue="7474.6985527153001"/>
    </cacheField>
    <cacheField name="% Ach" numFmtId="38">
      <sharedItems containsSemiMixedTypes="0" containsString="0" containsNumber="1" minValue="-14.341924060594131" maxValue="526.45564154515546"/>
    </cacheField>
    <cacheField name="Jan' 21 Sale (Units.)" numFmtId="38">
      <sharedItems containsSemiMixedTypes="0" containsString="0" containsNumber="1" minValue="-133" maxValue="6100.5577930868676"/>
    </cacheField>
    <cacheField name="% GR " numFmtId="38">
      <sharedItems containsMixedTypes="1" containsNumber="1" minValue="-300" maxValue="16800"/>
    </cacheField>
    <cacheField name="Feb' 22 ASP (Units.)" numFmtId="38">
      <sharedItems containsSemiMixedTypes="0" containsString="0" containsNumber="1" minValue="0" maxValue="5194.8000000000011"/>
    </cacheField>
    <cacheField name="Feb' 22 Sale (Units.)" numFmtId="38">
      <sharedItems containsSemiMixedTypes="0" containsString="0" containsNumber="1" minValue="-784.71428571428578" maxValue="3578.3391533387467"/>
    </cacheField>
    <cacheField name="% Ach2" numFmtId="38">
      <sharedItems containsSemiMixedTypes="0" containsString="0" containsNumber="1" minValue="-30.4054054054054" maxValue="326.16877232261839"/>
    </cacheField>
    <cacheField name="Feb' 21 Sale (Units.)" numFmtId="38">
      <sharedItems containsSemiMixedTypes="0" containsString="0" containsNumber="1" minValue="-130" maxValue="6240.8619809001721"/>
    </cacheField>
    <cacheField name="% GR 2" numFmtId="38">
      <sharedItems containsMixedTypes="1" containsNumber="1" minValue="-176.92307692307691" maxValue="9606.6666666666679"/>
    </cacheField>
    <cacheField name="Mar' 22 ASP (Units.)" numFmtId="38">
      <sharedItems containsSemiMixedTypes="0" containsString="0" containsNumber="1" minValue="0" maxValue="4563.0000000000009"/>
    </cacheField>
    <cacheField name="Mar' 22 Sale (Units.)" numFmtId="38">
      <sharedItems containsSemiMixedTypes="0" containsString="0" containsNumber="1" minValue="-726.14285714285711" maxValue="5661.522574011804"/>
    </cacheField>
    <cacheField name="% Ach3" numFmtId="38">
      <sharedItems containsSemiMixedTypes="0" containsString="0" containsNumber="1" minValue="-17.806267806267801" maxValue="257.8347578347578"/>
    </cacheField>
    <cacheField name="Mar' 21 Sale (Units.)" numFmtId="38">
      <sharedItems containsSemiMixedTypes="0" containsString="0" containsNumber="1" minValue="-130" maxValue="7620.9047013977133"/>
    </cacheField>
    <cacheField name="% GR 3" numFmtId="38">
      <sharedItems containsMixedTypes="1" containsNumber="1" minValue="-600" maxValue="2100"/>
    </cacheField>
    <cacheField name="Apr' 22 ASP (Units.)" numFmtId="38">
      <sharedItems containsSemiMixedTypes="0" containsString="0" containsNumber="1" minValue="0" maxValue="5559.8399999999992"/>
    </cacheField>
    <cacheField name="Apr' 22 Sale (Units.)" numFmtId="38">
      <sharedItems containsSemiMixedTypes="0" containsString="0" containsNumber="1" minValue="-912.85714285714289" maxValue="3873.3934574872424"/>
    </cacheField>
    <cacheField name="% Ach4" numFmtId="38">
      <sharedItems containsSemiMixedTypes="0" containsString="0" containsNumber="1" minValue="-19.465488215488218" maxValue="364.90445581354675"/>
    </cacheField>
    <cacheField name="Apr' 21 Sale (Units.)" numFmtId="38">
      <sharedItems containsSemiMixedTypes="0" containsString="0" containsNumber="1" minValue="-50" maxValue="27479.869095274564"/>
    </cacheField>
    <cacheField name="% GR 4" numFmtId="38">
      <sharedItems containsMixedTypes="1" containsNumber="1" minValue="-305.55555555555554" maxValue="2066.666666666667"/>
    </cacheField>
    <cacheField name="May' 22 ASP (Units.)" numFmtId="38">
      <sharedItems containsSemiMixedTypes="0" containsString="0" containsNumber="1" minValue="0" maxValue="5391.36"/>
    </cacheField>
    <cacheField name="May' 22 Sale (Units.)" numFmtId="38">
      <sharedItems containsSemiMixedTypes="0" containsString="0" containsNumber="1" minValue="-236" maxValue="4286.867496232373"/>
    </cacheField>
    <cacheField name="% Ach5" numFmtId="38">
      <sharedItems containsSemiMixedTypes="0" containsString="0" containsNumber="1" minValue="-15.673225308641978" maxValue="319.60227272727275"/>
    </cacheField>
    <cacheField name="May' 21 Sale (Units.)" numFmtId="38">
      <sharedItems containsSemiMixedTypes="0" containsString="0" containsNumber="1" minValue="-140" maxValue="28148.728652751422"/>
    </cacheField>
    <cacheField name="% GR 5" numFmtId="38">
      <sharedItems containsMixedTypes="1" containsNumber="1" minValue="-360" maxValue="691.66666666666674"/>
    </cacheField>
    <cacheField name="YTD' 22 ASP (Units.)" numFmtId="38">
      <sharedItems containsSemiMixedTypes="0" containsString="0" containsNumber="1" minValue="0" maxValue="26198.640000000003"/>
    </cacheField>
    <cacheField name="YTD' 22 Sale (Units.)" numFmtId="38">
      <sharedItems containsSemiMixedTypes="0" containsString="0" containsNumber="1" minValue="-458.14285714285643" maxValue="24874.821233785471"/>
    </cacheField>
    <cacheField name="% Ach6" numFmtId="38">
      <sharedItems containsSemiMixedTypes="0" containsString="0" containsNumber="1" minValue="0" maxValue="331.33354676763031"/>
    </cacheField>
    <cacheField name="YTD' 21 Sale (Units.)" numFmtId="38">
      <sharedItems containsSemiMixedTypes="0" containsString="0" containsNumber="1" minValue="-479.42857142857144" maxValue="72674.41585807607"/>
    </cacheField>
    <cacheField name="% GR 6" numFmtId="38">
      <sharedItems containsMixedTypes="1" containsNumber="1" minValue="-1250" maxValue="1872"/>
    </cacheField>
    <cacheField name="PCPM" numFmtId="38">
      <sharedItems containsSemiMixedTypes="0" containsString="0" containsNumber="1" minValue="-5.2" maxValue="816.11428571428564"/>
    </cacheField>
    <cacheField name="JANACH" numFmtId="0" formula="'Jan'' 22 Sale (Units.)'/'Jan'' 22 ASP (Units.)'%" databaseField="0"/>
    <cacheField name="JANGR" numFmtId="0" formula="'Jan'' 22 Sale (Units.)'/'Jan'' 21 Sale (Units.)'%-100" databaseField="0"/>
    <cacheField name="FEBACH" numFmtId="0" formula="'Feb'' 22 Sale (Units.)'/'Feb'' 22 ASP (Units.)'%" databaseField="0"/>
    <cacheField name="FEBGR" numFmtId="0" formula="'Feb'' 22 Sale (Units.)'/'Feb'' 21 Sale (Units.)'%-100" databaseField="0"/>
    <cacheField name="MARCHACH" numFmtId="0" formula="'Mar'' 22 Sale (Units.)'/'Mar'' 22 ASP (Units.)'%" databaseField="0"/>
    <cacheField name="MARCHGR" numFmtId="0" formula="'Mar'' 22 Sale (Units.)'/'Mar'' 21 Sale (Units.)'%-100" databaseField="0"/>
    <cacheField name="APRILACH" numFmtId="0" formula="'Apr'' 22 Sale (Units.)'/'Apr'' 22 ASP (Units.)'%" databaseField="0"/>
    <cacheField name="APRILGR" numFmtId="0" formula="'Apr'' 22 Sale (Units.)'/'Apr'' 21 Sale (Units.)'%-100" databaseField="0"/>
    <cacheField name="MAYACH" numFmtId="0" formula="'May'' 22 Sale (Units.)'/'May'' 22 ASP (Units.)'%" databaseField="0"/>
    <cacheField name="MAYGR" numFmtId="0" formula="'May'' 22 Sale (Units.)'/'May'' 21 Sale (Units.)'%-100" databaseField="0"/>
    <cacheField name="JUNEACH" numFmtId="0" formula="#NAME?/#NAME?%" databaseField="0"/>
    <cacheField name="JUNEGR" numFmtId="0" formula="#NAME?/#NAME?%-100" databaseField="0"/>
    <cacheField name="JULYACH" numFmtId="0" formula="#NAME?/#NAME?%" databaseField="0"/>
    <cacheField name="JULYGR" numFmtId="0" formula="#NAME?/#NAME?%-100" databaseField="0"/>
    <cacheField name="AUGACH" numFmtId="0" formula="#NAME?/#NAME?%" databaseField="0"/>
    <cacheField name="AUGGR" numFmtId="0" formula="#NAME?/#NAME?%-100" databaseField="0"/>
    <cacheField name="SEPACH" numFmtId="0" formula="#NAME?/#NAME?%" databaseField="0"/>
    <cacheField name="SEPGR" numFmtId="0" formula="#NAME?/#NAME?%-100" databaseField="0"/>
    <cacheField name="OCTACH" numFmtId="0" formula="#NAME?/#NAME?%" databaseField="0"/>
    <cacheField name="OCTGR" numFmtId="0" formula="#NAME?/#NAME?%-100" databaseField="0"/>
    <cacheField name="NOVACH" numFmtId="0" formula="#NAME?/#NAME?%" databaseField="0"/>
    <cacheField name="NOVGR" numFmtId="0" formula="#NAME?/#NAME?%-100" databaseField="0"/>
    <cacheField name="DECACH" numFmtId="0" formula="#NAME?/#NAME?%" databaseField="0"/>
    <cacheField name="DECGR" numFmtId="0" formula="#NAME?/#NAME?%-100" databaseField="0"/>
    <cacheField name="YTDACH" numFmtId="0" formula="'YTD'' 22 Sale (Units.)'/'YTD'' 22 ASP (Units.)'%" databaseField="0"/>
    <cacheField name="YTDGR" numFmtId="0" formula="'YTD'' 22 Sale (Units.)'/'YTD'' 21 Sale (Units.)'%-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n v="6"/>
    <x v="0"/>
    <x v="0"/>
    <n v="81571686"/>
    <s v="XARELTO 10MG 7TABL"/>
    <s v="BANGALOREXARELTO 10MG 7TABL"/>
    <n v="1193996.7000000002"/>
    <n v="2162054.972519544"/>
    <n v="181.07713132871669"/>
    <n v="1215464.5444465117"/>
    <n v="77.878900902377438"/>
    <n v="1129869"/>
    <n v="1485201.9068194581"/>
    <n v="131.44903584570054"/>
    <n v="868577.81686127593"/>
    <n v="70.992382949225799"/>
    <n v="992452.5"/>
    <n v="936507.37040391553"/>
    <n v="94.362941340156382"/>
    <n v="2460780.7302263486"/>
    <n v="-61.942672953320255"/>
    <n v="1209265.1999999997"/>
    <n v="950256.36567282805"/>
    <n v="78.581304222831221"/>
    <n v="9431221.1189296748"/>
    <n v="-89.924354930396646"/>
    <n v="1172620.7999999996"/>
    <n v="1150083.331518752"/>
    <n v="98.078025864691512"/>
    <n v="17741139.572040204"/>
    <n v="-93.51742131981608"/>
    <n v="5698204.2000000002"/>
    <n v="6684103.946934497"/>
    <n v="117.30193780936276"/>
    <n v="31717183.782504015"/>
    <n v="-78.925922324094813"/>
    <n v="222803.46489781659"/>
  </r>
  <r>
    <x v="0"/>
    <n v="6"/>
    <x v="0"/>
    <x v="0"/>
    <n v="80802625"/>
    <s v="XARELTO 15MG 28TABL"/>
    <s v="BANGALOREXARELTO 15MG 28TABL"/>
    <n v="876817.50000000035"/>
    <n v="932756.60589860356"/>
    <n v="106.379788941097"/>
    <n v="1422161.6143391943"/>
    <n v="-34.412756152752166"/>
    <n v="829725.00000000012"/>
    <n v="493501.89940281282"/>
    <n v="59.477766657966519"/>
    <n v="681212.83377718821"/>
    <n v="-27.555401934158525"/>
    <n v="728812.50000000023"/>
    <n v="583667.37711446825"/>
    <n v="80.084710006272942"/>
    <n v="1002144.3560957909"/>
    <n v="-41.758153547024726"/>
    <n v="888030"/>
    <n v="544125.96078815626"/>
    <n v="61.273375988216195"/>
    <n v="2132096.3575651683"/>
    <n v="-74.479297858304008"/>
    <n v="861120"/>
    <n v="658696.19185808988"/>
    <n v="76.49296170778635"/>
    <n v="3145939.6810949533"/>
    <n v="-79.062020933954187"/>
    <n v="4184505.0000000009"/>
    <n v="3212748.035062131"/>
    <n v="76.77725406140344"/>
    <n v="8383554.8428722955"/>
    <n v="-61.677974376303965"/>
    <n v="107091.6011687377"/>
  </r>
  <r>
    <x v="0"/>
    <n v="6"/>
    <x v="0"/>
    <x v="0"/>
    <n v="80802633"/>
    <s v="XARELTO 20MG 28TABL"/>
    <s v="BANGALOREXARELTO 20MG 28TABL"/>
    <n v="1105552.5000000005"/>
    <n v="972763.97372128651"/>
    <n v="87.988944326143354"/>
    <n v="15298.738507684466"/>
    <n v="6258.458726728828"/>
    <n v="1046175.0000000002"/>
    <n v="1612145.6140256096"/>
    <n v="154.09903830865861"/>
    <n v="666953.5930705592"/>
    <n v="141.71780927118499"/>
    <n v="918937.50000000023"/>
    <n v="943838.97707855224"/>
    <n v="102.70981182926499"/>
    <n v="749104.54645244556"/>
    <n v="25.995627919803155"/>
    <n v="1119690"/>
    <n v="1488018.6963874265"/>
    <n v="132.89559577985216"/>
    <n v="1401352.3849425286"/>
    <n v="6.1844766795364023"/>
    <n v="1085760"/>
    <n v="1348748.8590996407"/>
    <n v="124.22163821651569"/>
    <n v="3427634.190680881"/>
    <n v="-60.650735053155742"/>
    <n v="5276115.0000000009"/>
    <n v="6365516.1203125147"/>
    <n v="120.64778952529491"/>
    <n v="6260343.4536540993"/>
    <n v="1.6799823753603675"/>
    <n v="212183.87067708382"/>
  </r>
  <r>
    <x v="0"/>
    <n v="6"/>
    <x v="0"/>
    <x v="0"/>
    <n v="86415798"/>
    <s v="XARELTO 2.5MG TAFI 14 IN"/>
    <s v="BANGALOREXARELTO 2.5MG TAFI 14 IN"/>
    <n v="495967.86000000004"/>
    <n v="516458.17026897526"/>
    <n v="104.13137864799853"/>
    <n v="593793.94320615591"/>
    <n v="-13.024008382370937"/>
    <n v="469330.19999999995"/>
    <n v="446563.74807371525"/>
    <n v="95.149161096753474"/>
    <n v="338117.6203446695"/>
    <n v="32.073491945938287"/>
    <n v="412249.50000000006"/>
    <n v="443758.54429863155"/>
    <n v="107.64319769911945"/>
    <n v="469554.84274664737"/>
    <n v="-5.4937775313148052"/>
    <n v="502310.15999999992"/>
    <n v="548940.36396097823"/>
    <n v="109.28314967011185"/>
    <n v="483358.47340683849"/>
    <n v="13.567961288006643"/>
    <n v="487088.63999999984"/>
    <n v="392228.30696378835"/>
    <n v="80.525036872916701"/>
    <n v="881094.70896021707"/>
    <n v="-55.483978853231527"/>
    <n v="2366946.36"/>
    <n v="2347949.1335660885"/>
    <n v="99.197395143592885"/>
    <n v="2765919.5886645284"/>
    <n v="-15.111446363494935"/>
    <n v="78264.971118869624"/>
  </r>
  <r>
    <x v="0"/>
    <n v="6"/>
    <x v="0"/>
    <x v="0"/>
    <n v="86991209"/>
    <s v="XARELTO 15MG 98TABL"/>
    <s v="BANGALOREXARELTO 15MG 98TABL"/>
    <n v="0"/>
    <n v="108971.64"/>
    <n v="0"/>
    <n v="67487.61"/>
    <n v="61.469105217980029"/>
    <n v="0"/>
    <n v="-73079.58"/>
    <n v="0"/>
    <n v="-5593.12"/>
    <n v="1206.5977486626427"/>
    <n v="0"/>
    <n v="-55495.53"/>
    <n v="0"/>
    <n v="0"/>
    <s v="-"/>
    <n v="0"/>
    <n v="-87524.260000000009"/>
    <n v="0"/>
    <n v="0"/>
    <s v="-"/>
    <n v="0"/>
    <n v="-56755.069999999992"/>
    <n v="0"/>
    <n v="0"/>
    <s v="-"/>
    <n v="0"/>
    <n v="-163882.79999999999"/>
    <n v="0"/>
    <n v="61894.49"/>
    <n v="-364.77768861170034"/>
    <n v="-5462.76"/>
  </r>
  <r>
    <x v="0"/>
    <n v="6"/>
    <x v="0"/>
    <x v="0"/>
    <n v="86991217"/>
    <s v="XARELTO 20MG 98TABL"/>
    <s v="BANGALOREXARELTO 20MG 98TABL"/>
    <n v="0"/>
    <n v="177484.29"/>
    <n v="0"/>
    <n v="1064227.1599999999"/>
    <n v="-83.322706216217966"/>
    <n v="0"/>
    <n v="-776.48"/>
    <n v="0"/>
    <n v="1077134.8700000001"/>
    <n v="-100.07208753719021"/>
    <n v="0"/>
    <n v="-10322.280000000001"/>
    <n v="0"/>
    <n v="53136.01"/>
    <n v="-119.42614810558791"/>
    <n v="0"/>
    <n v="-59377.79"/>
    <n v="0"/>
    <n v="237509.92"/>
    <n v="-125.00013052086413"/>
    <n v="0"/>
    <n v="-23481.75"/>
    <n v="0"/>
    <n v="237510.29"/>
    <n v="-109.88662428057327"/>
    <n v="0"/>
    <n v="83525.989999999991"/>
    <n v="0"/>
    <n v="2669518.25"/>
    <n v="-96.871121221965794"/>
    <n v="2784.1996666666664"/>
  </r>
  <r>
    <x v="1"/>
    <n v="1"/>
    <x v="0"/>
    <x v="0"/>
    <n v="81571686"/>
    <s v="XARELTO 10MG 7TABL"/>
    <s v="MANGALOREXARELTO 10MG 7TABL"/>
    <n v="168384.15"/>
    <n v="0"/>
    <n v="0"/>
    <n v="71775.039999999994"/>
    <n v="-100"/>
    <n v="159340.5"/>
    <n v="18922.32"/>
    <n v="11.875398909881669"/>
    <n v="0"/>
    <n v="100"/>
    <n v="139961.25"/>
    <n v="1304.98"/>
    <n v="0.93238664273147032"/>
    <n v="32624.909999999996"/>
    <n v="-96.000050268337901"/>
    <n v="170537.39999999997"/>
    <n v="39150.44"/>
    <n v="22.95709914658017"/>
    <n v="46155.137404537913"/>
    <n v="-15.17641978431034"/>
    <n v="165369.59999999995"/>
    <n v="6524.96"/>
    <n v="3.9456828824644932"/>
    <n v="97875.19"/>
    <n v="-93.333387143360852"/>
    <n v="803592.9"/>
    <n v="65902.700000000012"/>
    <n v="8.201005758015036"/>
    <n v="248430.27740453789"/>
    <n v="-73.472355830168951"/>
    <n v="13180.540000000003"/>
  </r>
  <r>
    <x v="1"/>
    <n v="1"/>
    <x v="0"/>
    <x v="0"/>
    <n v="80802625"/>
    <s v="XARELTO 15MG 28TABL"/>
    <s v="MANGALOREXARELTO 15MG 28TABL"/>
    <n v="110215.08"/>
    <n v="13050.04"/>
    <n v="11.840521278939324"/>
    <n v="32624.92"/>
    <n v="-59.999779309803664"/>
    <n v="104295.6"/>
    <n v="31319.78"/>
    <n v="30.02981909112177"/>
    <n v="26099.96"/>
    <n v="19.999340995158619"/>
    <n v="91611"/>
    <n v="0"/>
    <n v="0"/>
    <n v="-23490.199999999997"/>
    <n v="-100"/>
    <n v="111624.47999999997"/>
    <n v="31320.04"/>
    <n v="28.058397226128182"/>
    <n v="32625.08"/>
    <n v="-4.0001127966582857"/>
    <n v="108241.91999999997"/>
    <n v="6525.02"/>
    <n v="6.0281820573766645"/>
    <n v="26100"/>
    <n v="-74.999923371647512"/>
    <n v="525988.07999999996"/>
    <n v="82214.880000000005"/>
    <n v="15.630559536634367"/>
    <n v="93959.760000000009"/>
    <n v="-12.499904214314725"/>
    <n v="16442.976000000002"/>
  </r>
  <r>
    <x v="1"/>
    <n v="1"/>
    <x v="0"/>
    <x v="0"/>
    <n v="80802633"/>
    <s v="XARELTO 20MG 28TABL"/>
    <s v="MANGALOREXARELTO 20MG 28TABL"/>
    <n v="122461.20000000001"/>
    <n v="3915.01"/>
    <n v="3.1969391121432746"/>
    <n v="13050"/>
    <n v="-69.999923371647512"/>
    <n v="115884"/>
    <n v="46980.029999999992"/>
    <n v="40.540566428497456"/>
    <n v="26099.96"/>
    <n v="80.000390805196616"/>
    <n v="101790"/>
    <n v="18269.87"/>
    <n v="17.94859023479713"/>
    <n v="5220.5199999999986"/>
    <n v="249.96264739910976"/>
    <n v="124027.19999999997"/>
    <n v="26100.080000000002"/>
    <n v="21.043835545751261"/>
    <n v="75689.95"/>
    <n v="-65.517112906006673"/>
    <n v="120268.79999999996"/>
    <n v="6525.02"/>
    <n v="5.4253638516389975"/>
    <n v="6524.92"/>
    <n v="1.5325858401382675E-3"/>
    <n v="584431.19999999995"/>
    <n v="101790.01"/>
    <n v="17.416936330572359"/>
    <n v="126585.34999999999"/>
    <n v="-19.5878433009823"/>
    <n v="20358.002"/>
  </r>
  <r>
    <x v="1"/>
    <n v="1"/>
    <x v="0"/>
    <x v="0"/>
    <n v="86415798"/>
    <s v="XARELTO 2.5MG TAFI 14 IN"/>
    <s v="MANGALOREXARELTO 2.5MG TAFI 14 IN"/>
    <n v="61230.600000000006"/>
    <n v="5879.6399999999994"/>
    <n v="9.6024536751232219"/>
    <n v="19575"/>
    <n v="-69.963524904214566"/>
    <n v="57942"/>
    <n v="25798.890000000003"/>
    <n v="44.525370197784"/>
    <n v="3122.2467289719625"/>
    <n v="726.29248228869471"/>
    <n v="50895"/>
    <n v="6859.4399999999987"/>
    <n v="13.477630415561448"/>
    <n v="4375.1596319663477"/>
    <n v="56.781479466090474"/>
    <n v="62013.599999999984"/>
    <n v="10450.49"/>
    <n v="16.851932479327118"/>
    <n v="-3262.3500000000004"/>
    <n v="100"/>
    <n v="60134.39999999998"/>
    <n v="1632.86"/>
    <n v="2.7153509472115802"/>
    <n v="9787.5300000000007"/>
    <n v="-83.316934916163731"/>
    <n v="292215.59999999998"/>
    <n v="50621.32"/>
    <n v="17.323277744240897"/>
    <n v="33597.586360938309"/>
    <n v="50.669513744755363"/>
    <n v="10124.263999999999"/>
  </r>
  <r>
    <x v="1"/>
    <n v="1"/>
    <x v="0"/>
    <x v="0"/>
    <n v="86991209"/>
    <s v="XARELTO 15MG 98TABL"/>
    <s v="MANGALOREXARELTO 15MG 98TABL"/>
    <n v="0"/>
    <n v="0"/>
    <n v="0"/>
    <n v="0"/>
    <s v="-"/>
    <n v="0"/>
    <n v="0"/>
    <n v="0"/>
    <n v="0"/>
    <s v="-"/>
    <n v="0"/>
    <n v="0"/>
    <n v="0"/>
    <n v="-11186"/>
    <n v="-100"/>
    <n v="0"/>
    <n v="0"/>
    <n v="0"/>
    <n v="0"/>
    <s v="-"/>
    <n v="0"/>
    <n v="0"/>
    <n v="0"/>
    <n v="0"/>
    <s v="-"/>
    <n v="0"/>
    <n v="0"/>
    <n v="0"/>
    <n v="-11186"/>
    <n v="-100"/>
    <n v="0"/>
  </r>
  <r>
    <x v="1"/>
    <n v="1"/>
    <x v="0"/>
    <x v="0"/>
    <n v="86991217"/>
    <s v="XARELTO 20MG 98TABL"/>
    <s v="MANGALOREXARELTO 20MG 98TABL"/>
    <n v="0"/>
    <n v="-77647.3"/>
    <n v="0"/>
    <n v="59377.68"/>
    <n v="-230.76849752297497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77647.3"/>
    <n v="0"/>
    <n v="59377.68"/>
    <n v="-230.76849752297497"/>
    <n v="-15529.460000000001"/>
  </r>
  <r>
    <x v="2"/>
    <n v="1"/>
    <x v="1"/>
    <x v="0"/>
    <n v="81571686"/>
    <s v="XARELTO 10MG 7TABL"/>
    <s v="CALICUTXARELTO 10MG 7TABL"/>
    <n v="168384.15"/>
    <n v="55462.239999999998"/>
    <n v="32.937922007504859"/>
    <n v="114840.36"/>
    <n v="-51.704923251720913"/>
    <n v="159340.5"/>
    <n v="89392.859999999986"/>
    <n v="56.101782032816509"/>
    <n v="47632.61"/>
    <n v="87.67155526434513"/>
    <n v="139961.25"/>
    <n v="46979.609999999993"/>
    <n v="33.566154917879054"/>
    <n v="39149.93"/>
    <n v="19.999218389407062"/>
    <n v="170537.39999999997"/>
    <n v="91350.12"/>
    <n v="53.56603302266835"/>
    <n v="26099.99"/>
    <n v="250.00059386995929"/>
    <n v="165369.59999999995"/>
    <n v="110925.39"/>
    <n v="67.077256037385368"/>
    <n v="32625"/>
    <n v="240.00119540229883"/>
    <n v="803592.9"/>
    <n v="394110.22"/>
    <n v="49.043516935005272"/>
    <n v="260347.88999999998"/>
    <n v="51.37830385335559"/>
    <n v="78822.043999999994"/>
  </r>
  <r>
    <x v="2"/>
    <n v="1"/>
    <x v="1"/>
    <x v="0"/>
    <n v="80802625"/>
    <s v="XARELTO 15MG 28TABL"/>
    <s v="CALICUTXARELTO 15MG 28TABL"/>
    <n v="110215.08"/>
    <n v="26100.06"/>
    <n v="23.681024411541504"/>
    <n v="54809.69"/>
    <n v="-52.380573581058385"/>
    <n v="104295.6"/>
    <n v="75689.990000000005"/>
    <n v="72.572562984440381"/>
    <n v="14623.862063492063"/>
    <n v="417.57866472877436"/>
    <n v="91611"/>
    <n v="28709.95"/>
    <n v="31.338976760432701"/>
    <n v="20879.900000000001"/>
    <n v="37.500419063309693"/>
    <n v="111624.47999999997"/>
    <n v="39150.080000000002"/>
    <n v="35.073023408485319"/>
    <n v="3915.2000000000007"/>
    <n v="899.95096035962388"/>
    <n v="108241.91999999997"/>
    <n v="74384.83"/>
    <n v="68.720907759211983"/>
    <n v="39150"/>
    <n v="89.999565772669229"/>
    <n v="525988.07999999996"/>
    <n v="244034.91000000003"/>
    <n v="46.395520978346134"/>
    <n v="133378.65206349205"/>
    <n v="82.963994780688324"/>
    <n v="48806.982000000004"/>
  </r>
  <r>
    <x v="2"/>
    <n v="1"/>
    <x v="1"/>
    <x v="0"/>
    <n v="80802633"/>
    <s v="XARELTO 20MG 28TABL"/>
    <s v="CALICUTXARELTO 20MG 28TABL"/>
    <n v="122461.20000000001"/>
    <n v="36539.950000000004"/>
    <n v="29.837981336129321"/>
    <n v="-10439.790000000001"/>
    <n v="100"/>
    <n v="115884"/>
    <n v="32625.19"/>
    <n v="28.153317110213663"/>
    <n v="68562.452307692321"/>
    <n v="-52.415368905438584"/>
    <n v="101790"/>
    <n v="41759.790000000008"/>
    <n v="41.025434718538179"/>
    <n v="27404.890000000003"/>
    <n v="52.380797733543204"/>
    <n v="124027.19999999997"/>
    <n v="107010.07999999999"/>
    <n v="86.279525781441507"/>
    <n v="36540.19"/>
    <n v="192.85583900904726"/>
    <n v="120268.79999999996"/>
    <n v="52200.219999999994"/>
    <n v="43.402960701362289"/>
    <n v="62640.19"/>
    <n v="-16.666568220817993"/>
    <n v="584431.19999999995"/>
    <n v="270135.23"/>
    <n v="46.221904306272492"/>
    <n v="184707.93230769233"/>
    <n v="46.249934491172866"/>
    <n v="54027.045999999995"/>
  </r>
  <r>
    <x v="2"/>
    <n v="1"/>
    <x v="1"/>
    <x v="0"/>
    <n v="86415798"/>
    <s v="XARELTO 2.5MG TAFI 14 IN"/>
    <s v="CALICUTXARELTO 2.5MG TAFI 14 IN"/>
    <n v="61230.600000000006"/>
    <n v="18287.73"/>
    <n v="29.866978275568094"/>
    <n v="8156.25"/>
    <n v="124.21737931034482"/>
    <n v="57942"/>
    <n v="27758.550000000003"/>
    <n v="47.907476441959211"/>
    <n v="4567.8999999999996"/>
    <n v="507.68733991549743"/>
    <n v="50895"/>
    <n v="35922.67"/>
    <n v="70.581923568130463"/>
    <n v="1631.25"/>
    <n v="2102.1560153256705"/>
    <n v="62013.599999999984"/>
    <n v="13062.81"/>
    <n v="21.064427802933555"/>
    <n v="-9461.65"/>
    <n v="100"/>
    <n v="60134.39999999998"/>
    <n v="19594.27"/>
    <n v="32.584128219455096"/>
    <n v="4893.75"/>
    <n v="300.39376756066412"/>
    <n v="292215.59999999998"/>
    <n v="114626.03"/>
    <n v="39.226526578320936"/>
    <n v="9787.5"/>
    <n v="1071.1471775223499"/>
    <n v="22925.205999999998"/>
  </r>
  <r>
    <x v="2"/>
    <n v="1"/>
    <x v="1"/>
    <x v="0"/>
    <n v="86991209"/>
    <s v="XARELTO 15MG 98TABL"/>
    <s v="CALICUT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"/>
    <n v="1"/>
    <x v="1"/>
    <x v="0"/>
    <n v="86991217"/>
    <s v="XARELTO 20MG 98TABL"/>
    <s v="CALICUTXARELTO 20MG 98TABL"/>
    <n v="0"/>
    <n v="0"/>
    <n v="0"/>
    <n v="13702.7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3702.7"/>
    <n v="-100"/>
    <n v="0"/>
  </r>
  <r>
    <x v="3"/>
    <n v="1"/>
    <x v="1"/>
    <x v="0"/>
    <n v="81571686"/>
    <s v="XARELTO 10MG 7TABL"/>
    <s v="ERNAKULAMXARELTO 10MG 7TABL"/>
    <n v="168384.15"/>
    <n v="190516.0771428571"/>
    <n v="113.14371165151655"/>
    <n v="275355.89"/>
    <n v="-30.810967165853214"/>
    <n v="159340.5"/>
    <n v="201112.05428571429"/>
    <n v="126.21527752562235"/>
    <n v="292973.69"/>
    <n v="-31.354909621504135"/>
    <n v="139961.25"/>
    <n v="141592.45000000001"/>
    <n v="101.16546544132753"/>
    <n v="185309.96000000002"/>
    <n v="-23.591559784482172"/>
    <n v="170537.39999999997"/>
    <n v="613197.74428571435"/>
    <n v="359.56789788381582"/>
    <n v="206189.44000000003"/>
    <n v="197.39531970488611"/>
    <n v="165369.59999999995"/>
    <n v="86414.268571428576"/>
    <n v="52.255232262416193"/>
    <n v="313784.13232131558"/>
    <n v="-72.460599606438933"/>
    <n v="803592.9"/>
    <n v="1232832.5942857142"/>
    <n v="153.4150680382709"/>
    <n v="1273613.1123213158"/>
    <n v="-3.201954945428767"/>
    <n v="246566.51885714283"/>
  </r>
  <r>
    <x v="3"/>
    <n v="1"/>
    <x v="1"/>
    <x v="0"/>
    <n v="80802625"/>
    <s v="XARELTO 15MG 28TABL"/>
    <s v="ERNAKULAMXARELTO 15MG 28TABL"/>
    <n v="110215.08"/>
    <n v="41759.93"/>
    <n v="37.88948844386811"/>
    <n v="289127.1487254902"/>
    <n v="-85.556551785578364"/>
    <n v="104295.6"/>
    <n v="185309.86"/>
    <n v="177.67754344382692"/>
    <n v="123583.31"/>
    <n v="49.947318938131673"/>
    <n v="91611"/>
    <n v="92655.13"/>
    <n v="101.13974304395761"/>
    <n v="139817.82000000004"/>
    <n v="-33.73153007249006"/>
    <n v="111624.47999999997"/>
    <n v="95264.950000000012"/>
    <n v="85.344137773363002"/>
    <n v="204885.03"/>
    <n v="-53.503215925536381"/>
    <n v="108241.91999999997"/>
    <n v="110925.35999999999"/>
    <n v="102.47911345253301"/>
    <n v="241425.15"/>
    <n v="-54.053933486217161"/>
    <n v="525988.07999999996"/>
    <n v="525915.23"/>
    <n v="99.986149876248149"/>
    <n v="998838.45872549026"/>
    <n v="-47.347318737500004"/>
    <n v="105183.046"/>
  </r>
  <r>
    <x v="3"/>
    <n v="1"/>
    <x v="1"/>
    <x v="0"/>
    <n v="80802633"/>
    <s v="XARELTO 20MG 28TABL"/>
    <s v="ERNAKULAMXARELTO 20MG 28TABL"/>
    <n v="122461.20000000001"/>
    <n v="131805.19999999998"/>
    <n v="107.63017184218346"/>
    <n v="45674.754500000003"/>
    <n v="188.57341751010392"/>
    <n v="115884"/>
    <n v="104400.45000000001"/>
    <n v="90.090478409443946"/>
    <n v="347129.71"/>
    <n v="-69.924657270044676"/>
    <n v="101790"/>
    <n v="46980.43"/>
    <n v="46.154268592199628"/>
    <n v="142730.81365517242"/>
    <n v="-67.084591759210866"/>
    <n v="124027.19999999997"/>
    <n v="40454.71"/>
    <n v="32.617611298166864"/>
    <n v="93961.27"/>
    <n v="-56.945335030060789"/>
    <n v="120268.79999999996"/>
    <n v="135719.97"/>
    <n v="112.8471972780971"/>
    <n v="227070.29000000004"/>
    <n v="-40.229974603899088"/>
    <n v="584431.19999999995"/>
    <n v="459360.76"/>
    <n v="78.599629862334524"/>
    <n v="856566.83815517253"/>
    <n v="-46.371872043360156"/>
    <n v="91872.152000000002"/>
  </r>
  <r>
    <x v="3"/>
    <n v="1"/>
    <x v="1"/>
    <x v="0"/>
    <n v="86415798"/>
    <s v="XARELTO 2.5MG TAFI 14 IN"/>
    <s v="ERNAKULAMXARELTO 2.5MG TAFI 14 IN"/>
    <n v="61230.600000000006"/>
    <n v="17634.829999999998"/>
    <n v="28.800681358667067"/>
    <n v="64271.72840262582"/>
    <n v="-72.562072876696547"/>
    <n v="57942"/>
    <n v="18614.29"/>
    <n v="32.125729177453316"/>
    <n v="21532.74"/>
    <n v="-13.553546831476169"/>
    <n v="50895"/>
    <n v="9143.9500000000007"/>
    <n v="17.966303173199726"/>
    <n v="29362.42"/>
    <n v="-68.858322985639461"/>
    <n v="62013.599999999984"/>
    <n v="22207.39"/>
    <n v="35.81051575783377"/>
    <n v="33603.839999999997"/>
    <n v="-33.914130051803596"/>
    <n v="60134.39999999998"/>
    <n v="24819.53"/>
    <n v="41.273430848233303"/>
    <n v="24142.039999999997"/>
    <n v="2.806266578963502"/>
    <n v="292215.59999999998"/>
    <n v="92419.989999999991"/>
    <n v="31.627329273317368"/>
    <n v="172912.76840262584"/>
    <n v="-46.551089978039748"/>
    <n v="18483.998"/>
  </r>
  <r>
    <x v="3"/>
    <n v="1"/>
    <x v="1"/>
    <x v="0"/>
    <n v="86991209"/>
    <s v="XARELTO 15MG 98TABL"/>
    <s v="ERNAKULAM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3"/>
    <n v="1"/>
    <x v="1"/>
    <x v="0"/>
    <n v="86991217"/>
    <s v="XARELTO 20MG 98TABL"/>
    <s v="ERNAKULAMXARELTO 20MG 98TABL"/>
    <n v="0"/>
    <n v="0"/>
    <n v="0"/>
    <n v="13702.7"/>
    <n v="-100"/>
    <n v="0"/>
    <n v="0"/>
    <n v="0"/>
    <n v="22837.5"/>
    <n v="-100"/>
    <n v="0"/>
    <n v="0"/>
    <n v="0"/>
    <n v="0"/>
    <s v="-"/>
    <n v="0"/>
    <n v="-13702.28"/>
    <n v="0"/>
    <n v="0"/>
    <s v="-"/>
    <n v="0"/>
    <n v="0"/>
    <n v="0"/>
    <n v="0"/>
    <s v="-"/>
    <n v="0"/>
    <n v="-13702.28"/>
    <n v="0"/>
    <n v="36540.199999999997"/>
    <n v="-137.49919266999086"/>
    <n v="-2740.4560000000001"/>
  </r>
  <r>
    <x v="4"/>
    <n v="1"/>
    <x v="1"/>
    <x v="0"/>
    <n v="81571686"/>
    <s v="XARELTO 10MG 7TABL"/>
    <s v="TRIVANDRUMXARELTO 10MG 7TABL"/>
    <n v="168384.15"/>
    <n v="872004.78571428568"/>
    <n v="517.86631088156798"/>
    <n v="274050.02999999997"/>
    <n v="218.19182275378176"/>
    <n v="159340.5"/>
    <n v="394109.99999999994"/>
    <n v="247.3382473382473"/>
    <n v="137024.89000000001"/>
    <n v="187.61927851210095"/>
    <n v="139961.25"/>
    <n v="273397.05"/>
    <n v="195.33767382043243"/>
    <n v="372577.56000000006"/>
    <n v="-26.620097571093666"/>
    <n v="170537.39999999997"/>
    <n v="580072.5"/>
    <n v="340.1438628711357"/>
    <n v="306022.78000000003"/>
    <n v="89.552065372388284"/>
    <n v="165369.59999999995"/>
    <n v="528524.94999999995"/>
    <n v="319.6022424919696"/>
    <n v="585806.61738064222"/>
    <n v="-9.7782554312496046"/>
    <n v="803592.9"/>
    <n v="2648109.2857142854"/>
    <n v="329.53368374885906"/>
    <n v="1675481.8773806421"/>
    <n v="58.050607497718573"/>
    <n v="529621.85714285704"/>
  </r>
  <r>
    <x v="4"/>
    <n v="1"/>
    <x v="1"/>
    <x v="0"/>
    <n v="80802625"/>
    <s v="XARELTO 15MG 28TABL"/>
    <s v="TRIVANDRUMXARELTO 15MG 28TABL"/>
    <n v="110215.08"/>
    <n v="84824.92"/>
    <n v="76.963079825374152"/>
    <n v="192704.98745098041"/>
    <n v="-55.981979957017224"/>
    <n v="104295.6"/>
    <n v="151379.77000000002"/>
    <n v="145.14492461810468"/>
    <n v="115626.88603174602"/>
    <n v="30.920908791436148"/>
    <n v="91611"/>
    <n v="123974.98"/>
    <n v="135.32761349619585"/>
    <n v="99180.569999999992"/>
    <n v="24.999261448084042"/>
    <n v="111624.47999999997"/>
    <n v="170954.77000000002"/>
    <n v="153.15168321500809"/>
    <n v="194780.8635483871"/>
    <n v="-12.232255835783505"/>
    <n v="108241.91999999997"/>
    <n v="137024.58000000002"/>
    <n v="126.59104716546054"/>
    <n v="182699.95"/>
    <n v="-25.000209359663202"/>
    <n v="525988.07999999996"/>
    <n v="668159.02"/>
    <n v="127.02930834478227"/>
    <n v="784993.25703111361"/>
    <n v="-14.883470142531792"/>
    <n v="133631.804"/>
  </r>
  <r>
    <x v="4"/>
    <n v="1"/>
    <x v="1"/>
    <x v="0"/>
    <n v="80802633"/>
    <s v="XARELTO 20MG 28TABL"/>
    <s v="TRIVANDRUMXARELTO 20MG 28TABL"/>
    <n v="184258.75000000006"/>
    <n v="163125.41"/>
    <n v="88.530617948944055"/>
    <n v="56115.350000000013"/>
    <n v="190.69659193072835"/>
    <n v="174362.50000000003"/>
    <n v="91350.03"/>
    <n v="52.390869596386828"/>
    <n v="178784.53999999998"/>
    <n v="-48.904961245530508"/>
    <n v="153156.25000000003"/>
    <n v="217934.85"/>
    <n v="142.29576004896958"/>
    <n v="221849.65"/>
    <n v="-1.7646185152872533"/>
    <n v="186615"/>
    <n v="122670"/>
    <n v="65.734265734265733"/>
    <n v="236204.84"/>
    <n v="-48.066263163786147"/>
    <n v="180960"/>
    <n v="99180.21"/>
    <n v="54.807808355437672"/>
    <n v="156600.1"/>
    <n v="-36.666573009851199"/>
    <n v="879352.50000000012"/>
    <n v="694260.5"/>
    <n v="78.951330666598423"/>
    <n v="849554.48"/>
    <n v="-18.279461018203321"/>
    <n v="138852.1"/>
  </r>
  <r>
    <x v="4"/>
    <n v="1"/>
    <x v="1"/>
    <x v="0"/>
    <n v="86415798"/>
    <s v="XARELTO 2.5MG TAFI 14 IN"/>
    <s v="TRIVANDRUMXARELTO 2.5MG TAFI 14 IN"/>
    <n v="61230.600000000006"/>
    <n v="65314.18"/>
    <n v="106.66918174899477"/>
    <n v="25773.699999999997"/>
    <n v="153.41406162095473"/>
    <n v="57942"/>
    <n v="50291.78"/>
    <n v="86.796762279520905"/>
    <n v="26099.94"/>
    <n v="92.689255224341508"/>
    <n v="50895"/>
    <n v="52251.240000000005"/>
    <n v="102.66478043029768"/>
    <n v="51221.240000000005"/>
    <n v="2.0108845471136618"/>
    <n v="62013.599999999984"/>
    <n v="80665.099999999991"/>
    <n v="130.0764670975399"/>
    <n v="48284.7"/>
    <n v="67.061408686395481"/>
    <n v="60134.39999999998"/>
    <n v="48985.719999999994"/>
    <n v="81.460395381013214"/>
    <n v="45674.75"/>
    <n v="7.2490161413034429"/>
    <n v="292215.59999999998"/>
    <n v="297508.01999999996"/>
    <n v="101.81113533979705"/>
    <n v="197054.33000000002"/>
    <n v="50.977661845847251"/>
    <n v="59501.603999999992"/>
  </r>
  <r>
    <x v="4"/>
    <n v="1"/>
    <x v="1"/>
    <x v="0"/>
    <n v="86991209"/>
    <s v="XARELTO 15MG 98TABL"/>
    <s v="TRIVANDRUMXARELTO 15MG 98TABL"/>
    <n v="0"/>
    <n v="0"/>
    <n v="0"/>
    <n v="-33557.14"/>
    <n v="-100"/>
    <n v="0"/>
    <n v="0"/>
    <n v="0"/>
    <n v="0"/>
    <s v="-"/>
    <n v="0"/>
    <n v="0"/>
    <n v="0"/>
    <n v="0"/>
    <s v="-"/>
    <n v="0"/>
    <n v="0"/>
    <n v="0"/>
    <n v="-11186"/>
    <n v="-100"/>
    <n v="0"/>
    <n v="0"/>
    <n v="0"/>
    <n v="0"/>
    <s v="-"/>
    <n v="0"/>
    <n v="0"/>
    <n v="0"/>
    <n v="-44743.14"/>
    <n v="-100"/>
    <n v="0"/>
  </r>
  <r>
    <x v="4"/>
    <n v="1"/>
    <x v="1"/>
    <x v="0"/>
    <n v="86991217"/>
    <s v="XARELTO 20MG 98TABL"/>
    <s v="TRIVANDRUMXARELTO 20MG 98TABL"/>
    <n v="0"/>
    <n v="0"/>
    <n v="0"/>
    <n v="242543.01000000004"/>
    <n v="-100"/>
    <n v="0"/>
    <n v="0"/>
    <n v="0"/>
    <n v="45674.99"/>
    <n v="-100"/>
    <n v="0"/>
    <n v="0"/>
    <n v="0"/>
    <n v="3541.9900000000007"/>
    <n v="-100"/>
    <n v="0"/>
    <n v="0"/>
    <n v="0"/>
    <n v="-44743"/>
    <n v="-100"/>
    <n v="0"/>
    <n v="0"/>
    <n v="0"/>
    <n v="0"/>
    <s v="-"/>
    <n v="0"/>
    <n v="0"/>
    <n v="0"/>
    <n v="247016.99000000005"/>
    <n v="-100"/>
    <n v="0"/>
  </r>
  <r>
    <x v="5"/>
    <n v="6"/>
    <x v="2"/>
    <x v="0"/>
    <n v="81571686"/>
    <s v="XARELTO 10MG 7TABL"/>
    <s v="CHENNAIXARELTO 10MG 7TABL"/>
    <n v="1193996.7000000002"/>
    <n v="991974.9022613063"/>
    <n v="83.080204682417133"/>
    <n v="1585700.6718973282"/>
    <n v="-37.442487107331239"/>
    <n v="1129869"/>
    <n v="1163576.4839273035"/>
    <n v="102.98330903204737"/>
    <n v="1644756.3069502057"/>
    <n v="-29.2553870132367"/>
    <n v="992452.5"/>
    <n v="487009.2646006748"/>
    <n v="49.071292036714581"/>
    <n v="1097859.9574255457"/>
    <n v="-55.640128660608099"/>
    <n v="1209265.1999999997"/>
    <n v="753160.67473367194"/>
    <n v="62.282506329767216"/>
    <n v="3934271.3880009009"/>
    <n v="-80.856412777452775"/>
    <n v="1172620.7999999996"/>
    <n v="513997.25454954954"/>
    <n v="43.83320290323605"/>
    <n v="6642884.1814796999"/>
    <n v="-92.262438415190658"/>
    <n v="5698204.2000000002"/>
    <n v="3909718.5800725054"/>
    <n v="68.613170796380118"/>
    <n v="14905472.505753681"/>
    <n v="-73.769911832293076"/>
    <n v="130323.95266908352"/>
  </r>
  <r>
    <x v="5"/>
    <n v="6"/>
    <x v="2"/>
    <x v="0"/>
    <n v="80802625"/>
    <s v="XARELTO 15MG 28TABL"/>
    <s v="CHENNAIXARELTO 15MG 28TABL"/>
    <n v="876817.50000000035"/>
    <n v="425204.78440422326"/>
    <n v="48.494103323008851"/>
    <n v="750915.05695363181"/>
    <n v="-43.375115405299539"/>
    <n v="829725.00000000012"/>
    <n v="773388.96611510776"/>
    <n v="93.2102764307581"/>
    <n v="490803.26012289384"/>
    <n v="57.576167265363381"/>
    <n v="728812.50000000023"/>
    <n v="360131.45255850232"/>
    <n v="49.413457172935729"/>
    <n v="400654.26586357033"/>
    <n v="-10.114159952278342"/>
    <n v="888030"/>
    <n v="294795.36927849927"/>
    <n v="33.19655521530796"/>
    <n v="394791.72602639307"/>
    <n v="-25.328888666022522"/>
    <n v="861120"/>
    <n v="469747.5705867603"/>
    <n v="54.550767673118756"/>
    <n v="850906.55674935831"/>
    <n v="-44.794458702810488"/>
    <n v="4184505.0000000009"/>
    <n v="2323268.1429430926"/>
    <n v="55.520740038381888"/>
    <n v="2888070.8657158474"/>
    <n v="-19.55640110765637"/>
    <n v="77442.271431436428"/>
  </r>
  <r>
    <x v="5"/>
    <n v="6"/>
    <x v="2"/>
    <x v="0"/>
    <n v="80802633"/>
    <s v="XARELTO 20MG 28TABL"/>
    <s v="CHENNAIXARELTO 20MG 28TABL"/>
    <n v="1105552.5000000005"/>
    <n v="512835.98572649551"/>
    <n v="46.387302794439456"/>
    <n v="86709.64568203596"/>
    <n v="491.44052739768279"/>
    <n v="1046175.0000000002"/>
    <n v="1117579.515736677"/>
    <n v="106.82529363984771"/>
    <n v="401493.84701469372"/>
    <n v="178.35532824386627"/>
    <n v="918937.50000000023"/>
    <n v="524622.82655781112"/>
    <n v="57.090153199516941"/>
    <n v="344700.29876782058"/>
    <n v="52.1968006506373"/>
    <n v="1119690"/>
    <n v="619364.37433398305"/>
    <n v="55.315701161391374"/>
    <n v="299203.60436781612"/>
    <n v="107.00431588804921"/>
    <n v="1085760"/>
    <n v="417229.89654320985"/>
    <n v="38.42745142049899"/>
    <n v="1033680.4418638241"/>
    <n v="-59.636471810291326"/>
    <n v="5276115.0000000009"/>
    <n v="3191632.5988981766"/>
    <n v="60.492096910286755"/>
    <n v="2165787.8376961905"/>
    <n v="47.365893525988497"/>
    <n v="106387.75329660589"/>
  </r>
  <r>
    <x v="5"/>
    <n v="6"/>
    <x v="2"/>
    <x v="0"/>
    <n v="86415798"/>
    <s v="XARELTO 2.5MG TAFI 14 IN"/>
    <s v="CHENNAIXARELTO 2.5MG TAFI 14 IN"/>
    <n v="495967.86000000004"/>
    <n v="476671.69769449712"/>
    <n v="96.109392591386282"/>
    <n v="486482.11837224022"/>
    <n v="-2.0166045795410952"/>
    <n v="469330.19999999995"/>
    <n v="601123.68968253979"/>
    <n v="128.08118669596371"/>
    <n v="353269.27601356286"/>
    <n v="70.160195210256887"/>
    <n v="412249.50000000006"/>
    <n v="279937.87571847509"/>
    <n v="67.90496427975657"/>
    <n v="359088.98257102643"/>
    <n v="-22.042198645539216"/>
    <n v="502310.15999999992"/>
    <n v="576213.39719220554"/>
    <n v="114.71267019408997"/>
    <n v="329030.53730616096"/>
    <n v="75.124595397673488"/>
    <n v="487088.63999999984"/>
    <n v="430994.98225626751"/>
    <n v="88.483891198174447"/>
    <n v="492436.4524954792"/>
    <n v="-12.477035346967071"/>
    <n v="2366946.36"/>
    <n v="2364941.642543985"/>
    <n v="99.915303638059001"/>
    <n v="2020307.3667584695"/>
    <n v="17.058507109166868"/>
    <n v="78831.388084799502"/>
  </r>
  <r>
    <x v="5"/>
    <n v="6"/>
    <x v="2"/>
    <x v="0"/>
    <n v="86991209"/>
    <s v="XARELTO 15MG 98TABL"/>
    <s v="CHENNAIXARELTO 15MG 98TABL"/>
    <n v="0"/>
    <n v="123316.83000000002"/>
    <n v="0"/>
    <n v="9135.0300000000007"/>
    <n v="1249.9334977553442"/>
    <n v="0"/>
    <n v="-18270.599999999999"/>
    <n v="0"/>
    <n v="-5593"/>
    <n v="226.66905059896294"/>
    <n v="0"/>
    <n v="-6220.9100000000008"/>
    <n v="0"/>
    <n v="0"/>
    <s v="-"/>
    <n v="0"/>
    <n v="-12115.32"/>
    <n v="0"/>
    <n v="0"/>
    <s v="-"/>
    <n v="0"/>
    <n v="-35235.300000000003"/>
    <n v="0"/>
    <n v="48005.429999999993"/>
    <n v="-173.39857178656666"/>
    <n v="0"/>
    <n v="51474.7"/>
    <n v="0"/>
    <n v="51547.459999999992"/>
    <n v="-0.14115147477681944"/>
    <n v="1715.8233333333333"/>
  </r>
  <r>
    <x v="5"/>
    <n v="6"/>
    <x v="2"/>
    <x v="0"/>
    <n v="86991217"/>
    <s v="XARELTO 20MG 98TABL"/>
    <s v="CHENNAIXARELTO 20MG 98TABL"/>
    <n v="0"/>
    <n v="59377.81"/>
    <n v="0"/>
    <n v="625746.75000000012"/>
    <n v="-90.510887991028326"/>
    <n v="0"/>
    <n v="-18270.599999999999"/>
    <n v="0"/>
    <n v="513049.82999999996"/>
    <n v="-103.56117455491604"/>
    <n v="0"/>
    <n v="-33488.89"/>
    <n v="0"/>
    <n v="479587.61000000004"/>
    <n v="-106.9828513709935"/>
    <n v="0"/>
    <n v="-23859.160000000003"/>
    <n v="0"/>
    <n v="182699.98"/>
    <n v="-113.0592023053314"/>
    <n v="0"/>
    <n v="-13698.26"/>
    <n v="0"/>
    <n v="0"/>
    <s v="-"/>
    <n v="0"/>
    <n v="-29939.100000000006"/>
    <n v="0"/>
    <n v="1801084.1700000002"/>
    <n v="-101.6622821131119"/>
    <n v="-997.97000000000025"/>
  </r>
  <r>
    <x v="6"/>
    <n v="1"/>
    <x v="1"/>
    <x v="0"/>
    <n v="81571686"/>
    <s v="XARELTO 10MG 7TABL"/>
    <s v="COIMBATOREXARELTO 10MG 7TABL"/>
    <n v="168384.15"/>
    <n v="386739.32442211057"/>
    <n v="229.67679821533713"/>
    <n v="174504.05764663295"/>
    <n v="121.62196663945178"/>
    <n v="159340.5"/>
    <n v="519719.11344378709"/>
    <n v="326.16887322669822"/>
    <n v="158820.67915151513"/>
    <n v="227.23642552112148"/>
    <n v="139961.25"/>
    <n v="142073.77361079864"/>
    <n v="101.50936320645796"/>
    <n v="71623.651687657417"/>
    <n v="98.361533185107902"/>
    <n v="170537.39999999997"/>
    <n v="59499.567048748359"/>
    <n v="34.889453602991701"/>
    <n v="390052.6351471275"/>
    <n v="-84.745759498252028"/>
    <n v="165369.59999999995"/>
    <n v="-14347.994285714285"/>
    <n v="-8.6763191576409984"/>
    <n v="967840.99770247575"/>
    <n v="-101.48247432375508"/>
    <n v="803592.9"/>
    <n v="1093683.7842397303"/>
    <n v="136.09923435606888"/>
    <n v="1762842.0213354086"/>
    <n v="-37.95905866759233"/>
    <n v="218736.75684794606"/>
  </r>
  <r>
    <x v="6"/>
    <n v="1"/>
    <x v="1"/>
    <x v="0"/>
    <n v="80802625"/>
    <s v="XARELTO 15MG 28TABL"/>
    <s v="COIMBATOREXARELTO 15MG 28TABL"/>
    <n v="146136.25000000003"/>
    <n v="203271.39953242836"/>
    <n v="139.09717782714989"/>
    <n v="181326.23722419929"/>
    <n v="12.10258517695658"/>
    <n v="138287.5"/>
    <n v="158914.4017266187"/>
    <n v="114.91595532974326"/>
    <n v="32647.376128845033"/>
    <n v="386.76010316863596"/>
    <n v="121468.75000000003"/>
    <n v="79770.429563182523"/>
    <n v="65.671565372313879"/>
    <n v="-19034.432888243835"/>
    <n v="100"/>
    <n v="148005"/>
    <n v="123325.09008658008"/>
    <n v="83.324948539968304"/>
    <n v="86391.219494949502"/>
    <n v="42.751880118777308"/>
    <n v="143520"/>
    <n v="88002.194267803425"/>
    <n v="61.317024991501825"/>
    <n v="424719.02977758757"/>
    <n v="-79.279903160004977"/>
    <n v="697417.5"/>
    <n v="653283.51517661312"/>
    <n v="93.671798481772129"/>
    <n v="706049.42973733763"/>
    <n v="-7.4734023339349278"/>
    <n v="130656.70303532263"/>
  </r>
  <r>
    <x v="6"/>
    <n v="1"/>
    <x v="1"/>
    <x v="0"/>
    <n v="80802633"/>
    <s v="XARELTO 20MG 28TABL"/>
    <s v="COIMBATOREXARELTO 20MG 28TABL"/>
    <n v="184258.75000000006"/>
    <n v="251687.99777777775"/>
    <n v="136.59486877978804"/>
    <n v="4285.9002173652716"/>
    <n v="5772.4651768141548"/>
    <n v="174362.50000000003"/>
    <n v="160374.53005224661"/>
    <n v="91.977650040717805"/>
    <n v="119154.8288653514"/>
    <n v="34.593395483346086"/>
    <n v="153156.25000000003"/>
    <n v="303596.80991173867"/>
    <n v="198.22684997297767"/>
    <n v="206254.68780647297"/>
    <n v="47.195107728460926"/>
    <n v="186615"/>
    <n v="349398.75801169581"/>
    <n v="187.22972859185799"/>
    <n v="223853.46390804599"/>
    <n v="56.083695070816987"/>
    <n v="180960"/>
    <n v="229651.32819563153"/>
    <n v="126.90723264568499"/>
    <n v="343834.49982118304"/>
    <n v="-33.208759355135797"/>
    <n v="879352.50000000012"/>
    <n v="1294709.4239490903"/>
    <n v="147.23440530948511"/>
    <n v="897383.38061841868"/>
    <n v="44.276064379179871"/>
    <n v="258941.88478981805"/>
  </r>
  <r>
    <x v="6"/>
    <n v="1"/>
    <x v="1"/>
    <x v="0"/>
    <n v="86415798"/>
    <s v="XARELTO 2.5MG TAFI 14 IN"/>
    <s v="COIMBATOREXARELTO 2.5MG TAFI 14 IN"/>
    <n v="91845.900000000009"/>
    <n v="105155.97"/>
    <n v="114.49174105757578"/>
    <n v="90697.489999999991"/>
    <n v="15.941433439889025"/>
    <n v="86912.999999999985"/>
    <n v="59934.263650793648"/>
    <n v="68.958917136439496"/>
    <n v="177806.09"/>
    <n v="-66.292344851183856"/>
    <n v="76342.5"/>
    <n v="75635.855777126097"/>
    <n v="99.074376365885456"/>
    <n v="52526.439999999995"/>
    <n v="43.995777701908054"/>
    <n v="93020.39999999998"/>
    <n v="98951.26"/>
    <n v="106.37587023921635"/>
    <n v="90045"/>
    <n v="9.8908989949469657"/>
    <n v="90201.599999999962"/>
    <n v="120830.98000000001"/>
    <n v="133.95658170143329"/>
    <n v="214106.92999095842"/>
    <n v="-43.565124209149779"/>
    <n v="438323.39999999997"/>
    <n v="460508.3294279197"/>
    <n v="105.0613153274317"/>
    <n v="625181.94999095844"/>
    <n v="-26.340111157307135"/>
    <n v="92101.665885583934"/>
  </r>
  <r>
    <x v="6"/>
    <n v="1"/>
    <x v="1"/>
    <x v="0"/>
    <n v="86991209"/>
    <s v="XARELTO 15MG 98TABL"/>
    <s v="COIMBATOREXARELTO 15MG 98TABL"/>
    <n v="0"/>
    <n v="4567.51"/>
    <n v="0"/>
    <n v="0"/>
    <n v="100"/>
    <n v="0"/>
    <n v="-45675"/>
    <n v="0"/>
    <n v="-5593"/>
    <n v="716.64580725907388"/>
    <n v="0"/>
    <n v="-45674.95"/>
    <n v="0"/>
    <n v="0"/>
    <s v="-"/>
    <n v="0"/>
    <n v="0"/>
    <n v="0"/>
    <n v="0"/>
    <s v="-"/>
    <n v="0"/>
    <n v="-18269.599999999999"/>
    <n v="0"/>
    <n v="13702.47"/>
    <n v="-233.33070606978157"/>
    <n v="0"/>
    <n v="-105052.04000000001"/>
    <n v="0"/>
    <n v="8109.4699999999993"/>
    <n v="-1395.4242385753942"/>
    <n v="-21010.408000000003"/>
  </r>
  <r>
    <x v="6"/>
    <n v="1"/>
    <x v="1"/>
    <x v="0"/>
    <n v="86991217"/>
    <s v="XARELTO 20MG 98TABL"/>
    <s v="COIMBATOREXARELTO 20MG 98TABL"/>
    <n v="0"/>
    <n v="22837.46"/>
    <n v="0"/>
    <n v="242079.18000000005"/>
    <n v="-90.566119729916466"/>
    <n v="0"/>
    <n v="0"/>
    <n v="0"/>
    <n v="141592.15"/>
    <n v="-100"/>
    <n v="0"/>
    <n v="0"/>
    <n v="0"/>
    <n v="31972.55"/>
    <n v="-100"/>
    <n v="0"/>
    <n v="0"/>
    <n v="0"/>
    <n v="0"/>
    <s v="-"/>
    <n v="0"/>
    <n v="-36540"/>
    <n v="0"/>
    <n v="0"/>
    <s v="-"/>
    <n v="0"/>
    <n v="-13702.54"/>
    <n v="0"/>
    <n v="415643.88000000006"/>
    <n v="-103.29670197477706"/>
    <n v="-2740.5080000000003"/>
  </r>
  <r>
    <x v="7"/>
    <n v="1"/>
    <x v="2"/>
    <x v="0"/>
    <n v="81571686"/>
    <s v="XARELTO 10MG 7TABL"/>
    <s v="MADURAIXARELTO 10MG 7TABL"/>
    <n v="168384.15"/>
    <n v="209681.80221105527"/>
    <n v="124.5258548450405"/>
    <n v="354308.8600000001"/>
    <n v="-40.81948664477224"/>
    <n v="159340.5"/>
    <n v="178045.5231005917"/>
    <n v="111.73902623663896"/>
    <n v="385374.59660606063"/>
    <n v="-53.799361797945856"/>
    <n v="139961.25"/>
    <n v="236291.91994375704"/>
    <n v="168.82667162786632"/>
    <n v="394235.26292191434"/>
    <n v="-40.063220577363964"/>
    <n v="170537.39999999997"/>
    <n v="331591.44704874832"/>
    <n v="194.43913596005825"/>
    <n v="452550.18029425497"/>
    <n v="-26.728247719812529"/>
    <n v="165369.59999999995"/>
    <n v="271501.5931531532"/>
    <n v="164.17865989465614"/>
    <n v="1122807.8005619573"/>
    <n v="-75.8194062227508"/>
    <n v="803592.9"/>
    <n v="1227112.2854573056"/>
    <n v="152.70322640447739"/>
    <n v="2709276.7003841875"/>
    <n v="-54.707015149715218"/>
    <n v="245422.45709146111"/>
  </r>
  <r>
    <x v="7"/>
    <n v="1"/>
    <x v="2"/>
    <x v="0"/>
    <n v="80802625"/>
    <s v="XARELTO 15MG 28TABL"/>
    <s v="MADURAIXARELTO 15MG 28TABL"/>
    <n v="110215.08"/>
    <n v="97888.745625942684"/>
    <n v="88.816109035118131"/>
    <n v="144202.41999999998"/>
    <n v="-32.11712700387227"/>
    <n v="104295.6"/>
    <n v="72384.307158273383"/>
    <n v="69.403030576815681"/>
    <n v="157905.51"/>
    <n v="-54.159733147834181"/>
    <n v="91611"/>
    <n v="16667.866302652106"/>
    <n v="18.194175702319708"/>
    <n v="60750.062815674886"/>
    <n v="-72.563211410620269"/>
    <n v="111624.47999999997"/>
    <n v="67208.356695526702"/>
    <n v="60.209334632982582"/>
    <n v="112229.95999999999"/>
    <n v="-40.115494387125587"/>
    <n v="108241.91999999997"/>
    <n v="116033.38235707121"/>
    <n v="107.19819304486769"/>
    <n v="84754.567733105214"/>
    <n v="36.905166837100694"/>
    <n v="525988.07999999996"/>
    <n v="370182.65813946608"/>
    <n v="70.378526095014564"/>
    <n v="559842.52054877998"/>
    <n v="-33.877359337301087"/>
    <n v="74036.531627893215"/>
  </r>
  <r>
    <x v="7"/>
    <n v="1"/>
    <x v="2"/>
    <x v="0"/>
    <n v="80802633"/>
    <s v="XARELTO 20MG 28TABL"/>
    <s v="MADURAIXARELTO 20MG 28TABL"/>
    <n v="122461.20000000001"/>
    <n v="87293.907606837602"/>
    <n v="71.282910511115034"/>
    <n v="-16457.495788423152"/>
    <n v="100"/>
    <n v="115884"/>
    <n v="160230.19505747128"/>
    <n v="138.26774624406414"/>
    <n v="154390.87886535141"/>
    <n v="3.7821639691633067"/>
    <n v="101790"/>
    <n v="58057.839382171223"/>
    <n v="57.036879243708839"/>
    <n v="140358.54868522074"/>
    <n v="-58.636050368135137"/>
    <n v="124027.19999999997"/>
    <n v="82080.41668615985"/>
    <n v="66.179367659803546"/>
    <n v="147155.38103448277"/>
    <n v="-44.221940027510087"/>
    <n v="120268.79999999996"/>
    <n v="121577.4469325736"/>
    <n v="101.08810176252996"/>
    <n v="93617.084910591468"/>
    <n v="29.866730040446697"/>
    <n v="584431.19999999995"/>
    <n v="509239.80566521361"/>
    <n v="87.134260741933971"/>
    <n v="519064.39770722319"/>
    <n v="-1.8927501260741622"/>
    <n v="101847.96113304273"/>
  </r>
  <r>
    <x v="7"/>
    <n v="1"/>
    <x v="2"/>
    <x v="0"/>
    <n v="86415798"/>
    <s v="XARELTO 2.5MG TAFI 14 IN"/>
    <s v="MADURAIXARELTO 2.5MG TAFI 14 IN"/>
    <n v="61230.600000000006"/>
    <n v="103898.11488614799"/>
    <n v="169.68331991871381"/>
    <n v="36866.270000000004"/>
    <n v="181.82432040493376"/>
    <n v="57942"/>
    <n v="84889.792063492059"/>
    <n v="146.50821867296963"/>
    <n v="30341.33"/>
    <n v="179.78269925376395"/>
    <n v="50895"/>
    <n v="130339.1923655914"/>
    <n v="256.0942968181381"/>
    <n v="18596.16"/>
    <n v="600.89304655149988"/>
    <n v="62013.599999999984"/>
    <n v="77527.799043401232"/>
    <n v="125.01741399209408"/>
    <n v="32040.015921325048"/>
    <n v="141.97178688603779"/>
    <n v="60134.39999999998"/>
    <n v="49300.964846796647"/>
    <n v="81.984629175308413"/>
    <n v="80757.619981916811"/>
    <n v="-38.951934371225789"/>
    <n v="292215.59999999998"/>
    <n v="445955.86320542934"/>
    <n v="152.61192872845575"/>
    <n v="198601.39590324188"/>
    <n v="124.54820177734197"/>
    <n v="89191.172641085868"/>
  </r>
  <r>
    <x v="7"/>
    <n v="1"/>
    <x v="2"/>
    <x v="0"/>
    <n v="86991209"/>
    <s v="XARELTO 15MG 98TABL"/>
    <s v="MADURAIXARELTO 15MG 98TABL"/>
    <n v="0"/>
    <n v="-7175.94"/>
    <n v="0"/>
    <n v="0"/>
    <s v="-"/>
    <n v="0"/>
    <n v="0"/>
    <n v="0"/>
    <n v="0"/>
    <s v="-"/>
    <n v="0"/>
    <n v="-3993"/>
    <n v="0"/>
    <n v="0"/>
    <s v="-"/>
    <n v="0"/>
    <n v="-1301.8"/>
    <n v="0"/>
    <n v="0"/>
    <s v="-"/>
    <n v="0"/>
    <n v="-10234.16"/>
    <n v="0"/>
    <n v="4567.4399999999996"/>
    <n v="-324.06774911109943"/>
    <n v="0"/>
    <n v="-22704.899999999998"/>
    <n v="0"/>
    <n v="4567.4399999999996"/>
    <n v="-597.10341022542161"/>
    <n v="-4540.9799999999996"/>
  </r>
  <r>
    <x v="7"/>
    <n v="1"/>
    <x v="2"/>
    <x v="0"/>
    <n v="86991217"/>
    <s v="XARELTO 20MG 98TABL"/>
    <s v="MADURAIXARELTO 20MG 98TABL"/>
    <n v="0"/>
    <n v="59377.599999999999"/>
    <n v="0"/>
    <n v="58352.240000000005"/>
    <n v="1.75719046946611"/>
    <n v="0"/>
    <n v="0"/>
    <n v="0"/>
    <n v="77647.37"/>
    <n v="-100"/>
    <n v="0"/>
    <n v="0"/>
    <n v="0"/>
    <n v="18270.23"/>
    <n v="-100"/>
    <n v="0"/>
    <n v="0"/>
    <n v="0"/>
    <n v="9135"/>
    <n v="-100"/>
    <n v="0"/>
    <n v="0"/>
    <n v="0"/>
    <n v="0"/>
    <s v="-"/>
    <n v="0"/>
    <n v="59377.599999999999"/>
    <n v="0"/>
    <n v="163404.84"/>
    <n v="-63.662275854252542"/>
    <n v="11875.52"/>
  </r>
  <r>
    <x v="8"/>
    <n v="1"/>
    <x v="2"/>
    <x v="0"/>
    <n v="81571686"/>
    <s v="XARELTO 10MG 7TABL"/>
    <s v="TRICHYXARELTO 10MG 7TABL"/>
    <n v="168384.15"/>
    <n v="505687.98999999987"/>
    <n v="300.31804656198335"/>
    <n v="6525.24"/>
    <n v="7649.7224623155607"/>
    <n v="159340.5"/>
    <n v="158556.83000000002"/>
    <n v="99.508179025420418"/>
    <n v="6525.09"/>
    <n v="2329.9562151633158"/>
    <n v="139961.25"/>
    <n v="133762.53999999998"/>
    <n v="95.571124150434486"/>
    <n v="9787.4"/>
    <n v="1266.6810388867318"/>
    <n v="170537.39999999997"/>
    <n v="235552.61999999997"/>
    <n v="138.12373121673019"/>
    <n v="0"/>
    <n v="100"/>
    <n v="165369.59999999995"/>
    <n v="197054.56"/>
    <n v="119.1600874646852"/>
    <n v="67860.070000000007"/>
    <n v="190.38366744979777"/>
    <n v="803592.9"/>
    <n v="1230614.5399999998"/>
    <n v="153.139050880116"/>
    <n v="90697.8"/>
    <n v="1256.8295372103842"/>
    <n v="246122.90799999997"/>
  </r>
  <r>
    <x v="8"/>
    <n v="1"/>
    <x v="2"/>
    <x v="0"/>
    <n v="80802625"/>
    <s v="XARELTO 15MG 28TABL"/>
    <s v="TRICHYXARELTO 15MG 28TABL"/>
    <n v="110215.08"/>
    <n v="371925.29"/>
    <n v="337.4540852304421"/>
    <n v="7830.1399999999994"/>
    <n v="4649.9187753986516"/>
    <n v="104295.6"/>
    <n v="88740.25"/>
    <n v="85.085324788389912"/>
    <n v="3915.11"/>
    <n v="2166.6093672974707"/>
    <n v="91611"/>
    <n v="114840.11000000002"/>
    <n v="125.35624542904237"/>
    <n v="0"/>
    <n v="100"/>
    <n v="111624.47999999997"/>
    <n v="84824.92"/>
    <n v="75.991323766972997"/>
    <n v="3915.04"/>
    <n v="2066.6424864113778"/>
    <n v="108241.91999999997"/>
    <n v="-16965.159999999989"/>
    <n v="-15.673373125679953"/>
    <n v="16965.169999999998"/>
    <n v="-199.99994105570408"/>
    <n v="525988.07999999996"/>
    <n v="643365.41"/>
    <n v="122.31558745589825"/>
    <n v="32625.46"/>
    <n v="1871.9734526348443"/>
    <n v="128673.08200000001"/>
  </r>
  <r>
    <x v="8"/>
    <n v="1"/>
    <x v="2"/>
    <x v="0"/>
    <n v="80802633"/>
    <s v="XARELTO 20MG 28TABL"/>
    <s v="TRICHYXARELTO 20MG 28TABL"/>
    <n v="122461.20000000001"/>
    <n v="418905.51"/>
    <n v="342.07202771163435"/>
    <n v="0"/>
    <n v="100"/>
    <n v="115884"/>
    <n v="74385.040000000008"/>
    <n v="64.1892237064651"/>
    <n v="0"/>
    <n v="100"/>
    <n v="101790"/>
    <n v="78300.12"/>
    <n v="76.923194812849985"/>
    <n v="14354.83"/>
    <n v="445.46184106673491"/>
    <n v="124027.19999999997"/>
    <n v="66555.12"/>
    <n v="53.661712914586488"/>
    <n v="22185.059999999998"/>
    <n v="199.99972954772267"/>
    <n v="120268.79999999996"/>
    <n v="62639.93"/>
    <n v="52.083275130374645"/>
    <n v="22185.14"/>
    <n v="182.35084385313775"/>
    <n v="584431.19999999995"/>
    <n v="700785.72000000009"/>
    <n v="119.90901923100617"/>
    <n v="58725.03"/>
    <n v="1093.3339497655429"/>
    <n v="140157.14400000003"/>
  </r>
  <r>
    <x v="8"/>
    <n v="1"/>
    <x v="2"/>
    <x v="0"/>
    <n v="86415798"/>
    <s v="XARELTO 2.5MG TAFI 14 IN"/>
    <s v="TRICHYXARELTO 2.5MG TAFI 14 IN"/>
    <n v="61230.600000000006"/>
    <n v="110380.81999999999"/>
    <n v="180.27068165263771"/>
    <n v="652.52"/>
    <n v="16816.08226567768"/>
    <n v="57942"/>
    <n v="9797.16"/>
    <n v="16.908563736149944"/>
    <n v="6525"/>
    <n v="50.148045977011492"/>
    <n v="50895"/>
    <n v="0"/>
    <n v="0"/>
    <n v="3262.47"/>
    <n v="-100"/>
    <n v="62013.599999999984"/>
    <n v="90786.709999999992"/>
    <n v="146.3980642955739"/>
    <n v="6525.01"/>
    <n v="1291.3650707048723"/>
    <n v="60134.39999999998"/>
    <n v="16328.51"/>
    <n v="27.153359807364843"/>
    <n v="9787.52"/>
    <n v="66.829901752435745"/>
    <n v="292215.59999999998"/>
    <n v="227293.2"/>
    <n v="77.782705646105143"/>
    <n v="26752.52"/>
    <n v="749.61416718873591"/>
    <n v="45458.64"/>
  </r>
  <r>
    <x v="8"/>
    <n v="1"/>
    <x v="2"/>
    <x v="0"/>
    <n v="86991209"/>
    <s v="XARELTO 15MG 98TABL"/>
    <s v="TRICHY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36540.199999999997"/>
    <n v="0"/>
    <n v="0"/>
    <s v="-"/>
    <n v="0"/>
    <n v="-36540.199999999997"/>
    <n v="0"/>
    <n v="0"/>
    <s v="-"/>
    <n v="-7308.0399999999991"/>
  </r>
  <r>
    <x v="8"/>
    <n v="1"/>
    <x v="2"/>
    <x v="0"/>
    <n v="86991217"/>
    <s v="XARELTO 20MG 98TABL"/>
    <s v="TRICHYXARELTO 20MG 98TABL"/>
    <n v="0"/>
    <n v="0"/>
    <n v="0"/>
    <n v="9135"/>
    <n v="-100"/>
    <n v="0"/>
    <n v="0"/>
    <n v="0"/>
    <n v="0"/>
    <s v="-"/>
    <n v="0"/>
    <n v="0"/>
    <n v="0"/>
    <n v="0"/>
    <s v="-"/>
    <n v="0"/>
    <n v="0"/>
    <n v="0"/>
    <n v="0"/>
    <s v="-"/>
    <n v="0"/>
    <n v="-36540.199999999997"/>
    <n v="0"/>
    <n v="0"/>
    <s v="-"/>
    <n v="0"/>
    <n v="-36540.199999999997"/>
    <n v="0"/>
    <n v="9135"/>
    <n v="-500.0021893814997"/>
    <n v="-7308.0399999999991"/>
  </r>
  <r>
    <x v="9"/>
    <n v="5"/>
    <x v="3"/>
    <x v="0"/>
    <n v="81571686"/>
    <s v="XARELTO 10MG 7TABL"/>
    <s v="HYDERABADXARELTO 10MG 7TABL"/>
    <n v="1350134.73"/>
    <n v="2135054.1903876523"/>
    <n v="158.13638024018923"/>
    <n v="3776688.2879148214"/>
    <n v="-43.467556027334872"/>
    <n v="1277621.0999999999"/>
    <n v="949939.10402704985"/>
    <n v="74.352177185164663"/>
    <n v="2430835.7628627988"/>
    <n v="-60.92129634836764"/>
    <n v="1122234.75"/>
    <n v="901785.97193475824"/>
    <n v="80.356268769502833"/>
    <n v="2747181.5710910922"/>
    <n v="-67.174140165165795"/>
    <n v="1367399.8799999997"/>
    <n v="933952.15830415988"/>
    <n v="68.301319311521382"/>
    <n v="8560160.881056454"/>
    <n v="-89.089549001690074"/>
    <n v="1325963.5199999996"/>
    <n v="596788.92060810805"/>
    <n v="45.007944155817221"/>
    <n v="15831153.201147957"/>
    <n v="-96.230287755886081"/>
    <n v="6443353.9799999995"/>
    <n v="5517520.3452617275"/>
    <n v="85.631184665439221"/>
    <n v="33346019.704073124"/>
    <n v="-83.453736325274889"/>
    <n v="220700.81381046912"/>
  </r>
  <r>
    <x v="9"/>
    <n v="5"/>
    <x v="3"/>
    <x v="0"/>
    <n v="80802625"/>
    <s v="XARELTO 15MG 28TABL"/>
    <s v="HYDERABADXARELTO 15MG 28TABL"/>
    <n v="942946.54800000007"/>
    <n v="455130.36283559573"/>
    <n v="48.266825283037747"/>
    <n v="695536.1444616568"/>
    <n v="-34.564096135095113"/>
    <n v="892302.36"/>
    <n v="475212.94935251796"/>
    <n v="53.256941890472859"/>
    <n v="790442.51064210641"/>
    <n v="-39.880137650177183"/>
    <n v="783779.10000000009"/>
    <n v="349316.38975038991"/>
    <n v="44.568219508582182"/>
    <n v="726432.13156748924"/>
    <n v="-51.913417018512398"/>
    <n v="955004.68799999985"/>
    <n v="519903.86580086587"/>
    <n v="54.439928131626722"/>
    <n v="1423316.5564174"/>
    <n v="-63.472365760326369"/>
    <n v="926065.15199999977"/>
    <n v="469162.68427783344"/>
    <n v="50.661952160125509"/>
    <n v="2134158.9254576559"/>
    <n v="-78.016506705224657"/>
    <n v="4500097.8480000002"/>
    <n v="2268726.2520172028"/>
    <n v="50.415042709026949"/>
    <n v="5769886.2685463084"/>
    <n v="-60.679879179164551"/>
    <n v="90749.050080688117"/>
  </r>
  <r>
    <x v="9"/>
    <n v="5"/>
    <x v="3"/>
    <x v="0"/>
    <n v="80802633"/>
    <s v="XARELTO 20MG 28TABL"/>
    <s v="HYDERABADXARELTO 20MG 28TABL"/>
    <n v="1179029.2200000004"/>
    <n v="1125341.4890598289"/>
    <n v="95.446446107572172"/>
    <n v="279395.44743413181"/>
    <n v="302.77731773891236"/>
    <n v="1115705.4000000001"/>
    <n v="822504.79074190173"/>
    <n v="73.720606778626475"/>
    <n v="388569.51767202601"/>
    <n v="111.67506799546251"/>
    <n v="980011.50000000023"/>
    <n v="752565.25598411285"/>
    <n v="76.791471935187772"/>
    <n v="862650.38773552212"/>
    <n v="-12.761268448552528"/>
    <n v="1194106.32"/>
    <n v="1136781.5159844055"/>
    <n v="95.199355111394567"/>
    <n v="1366153.012413793"/>
    <n v="-16.789590503052182"/>
    <n v="1157921.28"/>
    <n v="897129.38149097806"/>
    <n v="77.477579606359598"/>
    <n v="2194762.7846217328"/>
    <n v="-59.124084489814315"/>
    <n v="5626773.7200000016"/>
    <n v="4734322.4332612278"/>
    <n v="84.139200700987601"/>
    <n v="5091531.1498772055"/>
    <n v="-7.0157425360069254"/>
    <n v="189372.89733044911"/>
  </r>
  <r>
    <x v="9"/>
    <n v="5"/>
    <x v="3"/>
    <x v="0"/>
    <n v="86415798"/>
    <s v="XARELTO 2.5MG TAFI 14 IN"/>
    <s v="HYDERABADXARELTO 2.5MG TAFI 14 IN"/>
    <n v="495967.86000000004"/>
    <n v="637256.17071157519"/>
    <n v="128.48739245151393"/>
    <n v="472672.57439939026"/>
    <n v="34.819789686616787"/>
    <n v="469330.19999999995"/>
    <n v="490118.3215873015"/>
    <n v="104.42931684074486"/>
    <n v="349056.65108097729"/>
    <n v="40.412256884226935"/>
    <n v="412249.50000000006"/>
    <n v="266997.63581622683"/>
    <n v="64.766030235628364"/>
    <n v="361994.88647412439"/>
    <n v="-26.24270513409256"/>
    <n v="502310.15999999992"/>
    <n v="491997.5044995572"/>
    <n v="97.946954626511499"/>
    <n v="486158.49492055312"/>
    <n v="1.2010506120968358"/>
    <n v="487088.63999999984"/>
    <n v="486952.7765738162"/>
    <n v="99.972107042737917"/>
    <n v="860541.07923146489"/>
    <n v="-43.413186386325023"/>
    <n v="2366946.36"/>
    <n v="2373322.4091884769"/>
    <n v="100.26937869384065"/>
    <n v="2530423.68610651"/>
    <n v="-6.2084969319806049"/>
    <n v="94932.89636753907"/>
  </r>
  <r>
    <x v="9"/>
    <n v="5"/>
    <x v="3"/>
    <x v="0"/>
    <n v="86991209"/>
    <s v="XARELTO 15MG 98TABL"/>
    <s v="HYDERABADXARELTO 15MG 98TABL"/>
    <n v="0"/>
    <n v="45675.07"/>
    <n v="0"/>
    <n v="-16779.189999999999"/>
    <n v="100"/>
    <n v="0"/>
    <n v="0"/>
    <n v="0"/>
    <n v="0"/>
    <s v="-"/>
    <n v="0"/>
    <n v="-71298.679999999993"/>
    <n v="0"/>
    <n v="-16772.25"/>
    <n v="325.09907734501928"/>
    <n v="0"/>
    <n v="-9135.7999999999993"/>
    <n v="0"/>
    <n v="0"/>
    <s v="-"/>
    <n v="0"/>
    <n v="0"/>
    <n v="0"/>
    <n v="146160.14000000001"/>
    <n v="-100"/>
    <n v="0"/>
    <n v="-34759.409999999989"/>
    <n v="0"/>
    <n v="112608.70000000001"/>
    <n v="-130.86742853793712"/>
    <n v="-1390.3763999999996"/>
  </r>
  <r>
    <x v="9"/>
    <n v="5"/>
    <x v="3"/>
    <x v="0"/>
    <n v="86991217"/>
    <s v="XARELTO 20MG 98TABL"/>
    <s v="HYDERABADXARELTO 20MG 98TABL"/>
    <n v="0"/>
    <n v="73080.03"/>
    <n v="0"/>
    <n v="1593032.0383333331"/>
    <n v="-95.412519758456455"/>
    <n v="0"/>
    <n v="4567.46"/>
    <n v="0"/>
    <n v="808447.0900000002"/>
    <n v="-99.435032909822212"/>
    <n v="0"/>
    <n v="-12834.68"/>
    <n v="0"/>
    <n v="182699.35"/>
    <n v="-107.02502772998372"/>
    <n v="0"/>
    <n v="-34720.720000000001"/>
    <n v="0"/>
    <n v="303971.72000000003"/>
    <n v="-111.42235205301336"/>
    <n v="0"/>
    <n v="0"/>
    <n v="0"/>
    <n v="274049.84000000003"/>
    <n v="-100"/>
    <n v="0"/>
    <n v="30092.090000000004"/>
    <n v="0"/>
    <n v="3162200.0383333336"/>
    <n v="-99.048381201846411"/>
    <n v="1203.6836000000001"/>
  </r>
  <r>
    <x v="10"/>
    <n v="1"/>
    <x v="3"/>
    <x v="0"/>
    <n v="81571686"/>
    <s v="XARELTO 10MG 7TABL"/>
    <s v="VIJAYAWADAXARELTO 10MG 7TABL"/>
    <n v="285603.99500000005"/>
    <n v="359406.40768844227"/>
    <n v="125.84081944947661"/>
    <n v="168255.02843170872"/>
    <n v="113.60812276366408"/>
    <n v="270264.65000000002"/>
    <n v="131280.70860355027"/>
    <n v="48.574872297783031"/>
    <n v="136188.21115151516"/>
    <n v="-3.6034708925760697"/>
    <n v="237394.62500000006"/>
    <n v="251704.46888638925"/>
    <n v="106.02787189743205"/>
    <n v="255389.99076011643"/>
    <n v="-1.4430956603890195"/>
    <n v="289256.21999999997"/>
    <n v="313068.01766798418"/>
    <n v="108.23207800613041"/>
    <n v="1067698.5093948026"/>
    <n v="-70.678237825260368"/>
    <n v="280490.88"/>
    <n v="291585.95916666667"/>
    <n v="103.95559355322592"/>
    <n v="1246989.5107971523"/>
    <n v="-76.616807387556378"/>
    <n v="1363010.37"/>
    <n v="1347045.5620130326"/>
    <n v="98.828709719430265"/>
    <n v="2874521.2505352953"/>
    <n v="-53.138437861185238"/>
    <n v="269409.11240260652"/>
  </r>
  <r>
    <x v="10"/>
    <n v="1"/>
    <x v="3"/>
    <x v="0"/>
    <n v="80802625"/>
    <s v="XARELTO 15MG 28TABL"/>
    <s v="VIJAYAWADAXARELTO 15MG 28TABL"/>
    <n v="179200.774"/>
    <n v="162898.94328808444"/>
    <n v="90.903035546087779"/>
    <n v="169771.38281138791"/>
    <n v="-4.048055337417253"/>
    <n v="169576.18000000002"/>
    <n v="86460.719496402875"/>
    <n v="50.986358754161621"/>
    <n v="75598.746018572259"/>
    <n v="14.367928107117237"/>
    <n v="148952.05000000002"/>
    <n v="123332.23825273012"/>
    <n v="82.799960291066895"/>
    <n v="205963.73193033383"/>
    <n v="-40.119438943528841"/>
    <n v="181492.34399999995"/>
    <n v="155464.53854256854"/>
    <n v="85.659006389034559"/>
    <n v="254214.44166666665"/>
    <n v="-38.845119292467992"/>
    <n v="175992.57599999994"/>
    <n v="169542.87841023068"/>
    <n v="96.335244510672283"/>
    <n v="510403.89208725409"/>
    <n v="-66.782604709987766"/>
    <n v="855213.92399999988"/>
    <n v="697699.31799001666"/>
    <n v="81.581847349578084"/>
    <n v="1215952.1945142148"/>
    <n v="-42.621155573574612"/>
    <n v="139539.86359800334"/>
  </r>
  <r>
    <x v="10"/>
    <n v="1"/>
    <x v="3"/>
    <x v="0"/>
    <n v="80802633"/>
    <s v="XARELTO 20MG 28TABL"/>
    <s v="VIJAYAWADAXARELTO 20MG 28TABL"/>
    <n v="220997.11000000004"/>
    <n v="277329.54076923081"/>
    <n v="125.49012101073662"/>
    <n v="77581.628962075862"/>
    <n v="257.46805587801913"/>
    <n v="209127.69999999998"/>
    <n v="202881.52530825496"/>
    <n v="97.01322460307982"/>
    <n v="60002.909419038107"/>
    <n v="238.11947999288748"/>
    <n v="183693.25"/>
    <n v="120598.21911738747"/>
    <n v="65.651960056990376"/>
    <n v="157024.56211132446"/>
    <n v="-23.197863126733054"/>
    <n v="223823.15999999997"/>
    <n v="180355.87296296295"/>
    <n v="80.579629455219461"/>
    <n v="409412.60367816093"/>
    <n v="-55.947650037481353"/>
    <n v="217040.63999999996"/>
    <n v="161195.9335042735"/>
    <n v="74.269930969736151"/>
    <n v="555208.03826685017"/>
    <n v="-70.966570655665151"/>
    <n v="1054681.8599999999"/>
    <n v="942361.09166210971"/>
    <n v="89.350270200163479"/>
    <n v="1259229.7424374495"/>
    <n v="-25.163688570600911"/>
    <n v="188472.21833242194"/>
  </r>
  <r>
    <x v="10"/>
    <n v="1"/>
    <x v="3"/>
    <x v="0"/>
    <n v="86415798"/>
    <s v="XARELTO 2.5MG TAFI 14 IN"/>
    <s v="VIJAYAWADAXARELTO 2.5MG TAFI 14 IN"/>
    <n v="88260.430000000022"/>
    <n v="183958.8991555977"/>
    <n v="208.4273769747073"/>
    <n v="106579.72166996797"/>
    <n v="72.602157589827556"/>
    <n v="83520.10000000002"/>
    <n v="171222.27253968251"/>
    <n v="205.00726476582579"/>
    <n v="69986.596183898364"/>
    <n v="144.65009284031331"/>
    <n v="73362.250000000015"/>
    <n v="114857.41990224831"/>
    <n v="156.56201916141924"/>
    <n v="129374.35152367549"/>
    <n v="-11.220872955464131"/>
    <n v="89389.08"/>
    <n v="160373.21668733394"/>
    <n v="179.41030010302595"/>
    <n v="155965.71577835767"/>
    <n v="2.8259421546461994"/>
    <n v="86680.320000000007"/>
    <n v="155401.04869080783"/>
    <n v="179.28065873638656"/>
    <n v="226896.65988245932"/>
    <n v="-31.510208757012478"/>
    <n v="421212.18000000005"/>
    <n v="785812.85697567021"/>
    <n v="186.5598608700418"/>
    <n v="688803.04503835877"/>
    <n v="14.083824488886961"/>
    <n v="157162.57139513403"/>
  </r>
  <r>
    <x v="10"/>
    <n v="1"/>
    <x v="3"/>
    <x v="0"/>
    <n v="86991209"/>
    <s v="XARELTO 15MG 98TABL"/>
    <s v="VIJAYAWADAXARELTO 15MG 98TABL"/>
    <n v="0"/>
    <n v="22837.5"/>
    <n v="0"/>
    <n v="0"/>
    <n v="100"/>
    <n v="0"/>
    <n v="0"/>
    <n v="0"/>
    <n v="0"/>
    <s v="-"/>
    <n v="0"/>
    <n v="-867.83"/>
    <n v="0"/>
    <n v="0"/>
    <s v="-"/>
    <n v="0"/>
    <n v="-9134.7999999999993"/>
    <n v="0"/>
    <n v="0"/>
    <s v="-"/>
    <n v="0"/>
    <n v="0"/>
    <n v="0"/>
    <n v="27405.1"/>
    <n v="-100"/>
    <n v="0"/>
    <n v="12834.869999999999"/>
    <n v="0"/>
    <n v="27405.1"/>
    <n v="-53.166126013041371"/>
    <n v="2566.9739999999997"/>
  </r>
  <r>
    <x v="10"/>
    <n v="1"/>
    <x v="3"/>
    <x v="0"/>
    <n v="86991217"/>
    <s v="XARELTO 20MG 98TABL"/>
    <s v="VIJAYAWADAXARELTO 20MG 98TABL"/>
    <n v="0"/>
    <n v="4567.32"/>
    <n v="0"/>
    <n v="63945.64"/>
    <n v="-92.857495835525299"/>
    <n v="0"/>
    <n v="0"/>
    <n v="0"/>
    <n v="59377.590000000011"/>
    <n v="-100"/>
    <n v="0"/>
    <n v="-1918.35"/>
    <n v="0"/>
    <n v="54809.950000000004"/>
    <n v="-103.50000319285093"/>
    <n v="0"/>
    <n v="-22372"/>
    <n v="0"/>
    <n v="109620.03"/>
    <n v="-120.40867896131756"/>
    <n v="0"/>
    <n v="0"/>
    <n v="0"/>
    <n v="41107.440000000002"/>
    <n v="-100"/>
    <n v="0"/>
    <n v="-19723.03"/>
    <n v="0"/>
    <n v="328860.65000000002"/>
    <n v="-105.99738217387821"/>
    <n v="-3944.6059999999998"/>
  </r>
  <r>
    <x v="11"/>
    <n v="1"/>
    <x v="3"/>
    <x v="0"/>
    <n v="81571686"/>
    <s v="XARELTO 10MG 7TABL"/>
    <s v="VISAKHAPATNAMXARELTO 10MG 7TABL"/>
    <n v="251927.16500000004"/>
    <n v="126888.58577889448"/>
    <n v="50.367170915805943"/>
    <n v="548901.8220826023"/>
    <n v="-76.883191005367166"/>
    <n v="238396.55000000005"/>
    <n v="93641.950331360946"/>
    <n v="39.279910020241878"/>
    <n v="341336.95122826257"/>
    <n v="-72.5661256437661"/>
    <n v="209402.37500000003"/>
    <n v="63192.428053993252"/>
    <n v="30.177512577874651"/>
    <n v="422054.91797970165"/>
    <n v="-85.027439472454517"/>
    <n v="255148.73999999996"/>
    <n v="78813.259604743085"/>
    <n v="30.889143173798583"/>
    <n v="650672.59489954484"/>
    <n v="-87.887416771116534"/>
    <n v="247416.95999999999"/>
    <n v="167503.10364864866"/>
    <n v="67.700736299018743"/>
    <n v="1535418.5306095402"/>
    <n v="-89.09072019717307"/>
    <n v="1202291.79"/>
    <n v="530039.32741764048"/>
    <n v="44.08574788800982"/>
    <n v="3498384.8167996514"/>
    <n v="-84.849027331918151"/>
    <n v="106007.86548352809"/>
  </r>
  <r>
    <x v="11"/>
    <n v="1"/>
    <x v="3"/>
    <x v="0"/>
    <n v="80802625"/>
    <s v="XARELTO 15MG 28TABL"/>
    <s v="VISAKHAPATNAMXARELTO 15MG 28TABL"/>
    <n v="157157.75800000003"/>
    <n v="95965.454690799394"/>
    <n v="61.063135483772534"/>
    <n v="126097.92056939504"/>
    <n v="-23.896084679693786"/>
    <n v="148717.06"/>
    <n v="108228.71431654676"/>
    <n v="72.774915209154059"/>
    <n v="84934.950644225188"/>
    <n v="27.4254161515844"/>
    <n v="130629.85"/>
    <n v="97611.671731669267"/>
    <n v="74.723864209956034"/>
    <n v="94274.051335268508"/>
    <n v="3.5403383530544517"/>
    <n v="159167.44799999995"/>
    <n v="188740.93184704185"/>
    <n v="118.5801080677262"/>
    <n v="170433.12722222225"/>
    <n v="10.741928475529676"/>
    <n v="154344.19199999995"/>
    <n v="118192.17178535607"/>
    <n v="76.577012878693949"/>
    <n v="680194.52662104368"/>
    <n v="-82.623769060228796"/>
    <n v="750016.30799999996"/>
    <n v="608738.94437141344"/>
    <n v="81.16342776528181"/>
    <n v="1155934.5763921547"/>
    <n v="-47.33794136763526"/>
    <n v="121747.78887428269"/>
  </r>
  <r>
    <x v="11"/>
    <n v="1"/>
    <x v="3"/>
    <x v="0"/>
    <n v="80802633"/>
    <s v="XARELTO 20MG 28TABL"/>
    <s v="VISAKHAPATNAMXARELTO 20MG 28TABL"/>
    <n v="196504.87000000002"/>
    <n v="145439.98726495725"/>
    <n v="74.013426366968531"/>
    <n v="66773.562634730537"/>
    <n v="117.8107345575574"/>
    <n v="185950.90000000002"/>
    <n v="102963.0101462905"/>
    <n v="55.371073840616255"/>
    <n v="56472.973665298246"/>
    <n v="82.322628796789672"/>
    <n v="163335.25000000003"/>
    <n v="78033.954580759048"/>
    <n v="47.775329930776756"/>
    <n v="189117.55966410751"/>
    <n v="-58.737858758670811"/>
    <n v="199017.72"/>
    <n v="205270.16520467837"/>
    <n v="103.14165251449889"/>
    <n v="212393.1091954023"/>
    <n v="-3.3536605861213644"/>
    <n v="192986.88"/>
    <n v="136727.04765432098"/>
    <n v="70.847846057887963"/>
    <n v="805694.89125859691"/>
    <n v="-83.029922475897038"/>
    <n v="937795.62"/>
    <n v="668434.16485100612"/>
    <n v="71.277168563765102"/>
    <n v="1330452.0964181356"/>
    <n v="-49.758870187767357"/>
    <n v="133686.83297020121"/>
  </r>
  <r>
    <x v="11"/>
    <n v="1"/>
    <x v="3"/>
    <x v="0"/>
    <n v="86415798"/>
    <s v="XARELTO 2.5MG TAFI 14 IN"/>
    <s v="VISAKHAPATNAMXARELTO 2.5MG TAFI 14 IN"/>
    <n v="76014.310000000012"/>
    <n v="57708.244032258066"/>
    <n v="75.917605556451221"/>
    <n v="76668.76288840262"/>
    <n v="-24.730435371369012"/>
    <n v="71931.7"/>
    <n v="46673.248730158732"/>
    <n v="64.885507683203272"/>
    <n v="81934.553457943926"/>
    <n v="-43.035939343813496"/>
    <n v="63183.250000000015"/>
    <n v="86793.462737047914"/>
    <n v="137.36783520481757"/>
    <n v="80362.323985213952"/>
    <n v="8.002678908361645"/>
    <n v="76986.359999999986"/>
    <n v="82572.095801594332"/>
    <n v="107.2554875975359"/>
    <n v="84425.612130177513"/>
    <n v="-2.1954431621119994"/>
    <n v="74653.439999999988"/>
    <n v="53847.113147632313"/>
    <n v="72.129446610407129"/>
    <n v="186890.92332730562"/>
    <n v="-71.187946322396385"/>
    <n v="362769.06"/>
    <n v="327594.16444869136"/>
    <n v="90.303777408330077"/>
    <n v="510282.17578904366"/>
    <n v="-35.801370302198748"/>
    <n v="65518.832889738274"/>
  </r>
  <r>
    <x v="11"/>
    <n v="1"/>
    <x v="3"/>
    <x v="0"/>
    <n v="86991209"/>
    <s v="XARELTO 15MG 98TABL"/>
    <s v="VISAKHAPATNAMXARELTO 15MG 98TABL"/>
    <n v="0"/>
    <n v="0"/>
    <n v="0"/>
    <n v="13702.55"/>
    <n v="-100"/>
    <n v="0"/>
    <n v="0"/>
    <n v="0"/>
    <n v="0"/>
    <s v="-"/>
    <n v="0"/>
    <n v="-9135.7999999999993"/>
    <n v="0"/>
    <n v="0"/>
    <s v="-"/>
    <n v="0"/>
    <n v="0"/>
    <n v="0"/>
    <n v="0"/>
    <s v="-"/>
    <n v="0"/>
    <n v="0"/>
    <n v="0"/>
    <n v="132457.20000000001"/>
    <n v="-100"/>
    <n v="0"/>
    <n v="-9135.7999999999993"/>
    <n v="0"/>
    <n v="146159.75"/>
    <n v="-106.25055803666878"/>
    <n v="-1827.1599999999999"/>
  </r>
  <r>
    <x v="11"/>
    <n v="1"/>
    <x v="3"/>
    <x v="0"/>
    <n v="86991217"/>
    <s v="XARELTO 20MG 98TABL"/>
    <s v="VISAKHAPATNAMXARELTO 20MG 98TABL"/>
    <n v="0"/>
    <n v="0"/>
    <n v="0"/>
    <n v="251212.69999999998"/>
    <n v="-100"/>
    <n v="0"/>
    <n v="0"/>
    <n v="0"/>
    <n v="59377.47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10590.17"/>
    <n v="-100"/>
    <n v="0"/>
  </r>
  <r>
    <x v="12"/>
    <n v="2"/>
    <x v="4"/>
    <x v="1"/>
    <n v="81571686"/>
    <s v="XARELTO 10MG 7TABL"/>
    <s v="CHANDIGARHXARELTO 10MG 7TABL"/>
    <n v="704151.9"/>
    <n v="-80258.490000000049"/>
    <n v="-11.397894403182047"/>
    <n v="808829.78891963093"/>
    <n v="-109.92279106178852"/>
    <n v="666333"/>
    <n v="773637.7214285715"/>
    <n v="116.10376815024492"/>
    <n v="576565.26730318251"/>
    <n v="34.180424195021772"/>
    <n v="585292.5"/>
    <n v="1086978.2842857144"/>
    <n v="185.71539602604071"/>
    <n v="540269.6"/>
    <n v="101.19182798471621"/>
    <n v="713156.39999999991"/>
    <n v="458706.61000000004"/>
    <n v="64.320618871260223"/>
    <n v="2265923.4570226893"/>
    <n v="-79.756306040332106"/>
    <n v="691545.59999999974"/>
    <n v="288405.49000000005"/>
    <n v="41.704479068336227"/>
    <n v="3451384.3177039865"/>
    <n v="-91.6437735281865"/>
    <n v="3360479.3999999994"/>
    <n v="2527469.615714286"/>
    <n v="75.211578910862727"/>
    <n v="7642972.4309494887"/>
    <n v="-66.930802923224761"/>
    <n v="252746.9615714286"/>
  </r>
  <r>
    <x v="12"/>
    <n v="2"/>
    <x v="4"/>
    <x v="1"/>
    <n v="80802625"/>
    <s v="XARELTO 15MG 28TABL"/>
    <s v="CHANDIGARHXARELTO 15MG 28TABL"/>
    <n v="292272.50000000006"/>
    <n v="-16311.940000000002"/>
    <n v="-5.581072458065675"/>
    <n v="302108.07000000018"/>
    <n v="-105.39937248283371"/>
    <n v="276575"/>
    <n v="151380.29999999996"/>
    <n v="54.733905812166668"/>
    <n v="277964.88"/>
    <n v="-45.539774665058417"/>
    <n v="242937.50000000006"/>
    <n v="202927.17000000004"/>
    <n v="83.530607666580906"/>
    <n v="199664.96"/>
    <n v="1.6338420121387571"/>
    <n v="296010"/>
    <n v="91350.03"/>
    <n v="30.860454038714909"/>
    <n v="127889.84000000003"/>
    <n v="-28.57131575111832"/>
    <n v="287040"/>
    <n v="200317.95"/>
    <n v="69.78746864548495"/>
    <n v="516779.44999999995"/>
    <n v="-61.237245405172359"/>
    <n v="1394835"/>
    <n v="629663.51"/>
    <n v="45.142508612129753"/>
    <n v="1424407.2000000002"/>
    <n v="-55.794697611750351"/>
    <n v="62966.351000000002"/>
  </r>
  <r>
    <x v="12"/>
    <n v="2"/>
    <x v="4"/>
    <x v="1"/>
    <n v="80802633"/>
    <s v="XARELTO 20MG 28TABL"/>
    <s v="CHANDIGARHXARELTO 20MG 28TABL"/>
    <n v="368517.50000000012"/>
    <n v="-64597.179999999993"/>
    <n v="-17.528931461870869"/>
    <n v="561019.71779999998"/>
    <n v="-111.51424414338116"/>
    <n v="348725.00000000006"/>
    <n v="314505.89999999991"/>
    <n v="90.187368270126854"/>
    <n v="426735.1"/>
    <n v="-26.299500556668548"/>
    <n v="306312.50000000006"/>
    <n v="276660.35999999993"/>
    <n v="90.319644154254192"/>
    <n v="483975.56827586197"/>
    <n v="-42.835883020792096"/>
    <n v="373230"/>
    <n v="391499.35000000003"/>
    <n v="104.89493073975834"/>
    <n v="467190.23000000004"/>
    <n v="-16.201297702651019"/>
    <n v="361920"/>
    <n v="335384.98000000004"/>
    <n v="92.66826370468614"/>
    <n v="512863.99999999988"/>
    <n v="-34.605474355774604"/>
    <n v="1758705.0000000002"/>
    <n v="1253453.4099999999"/>
    <n v="71.2713849110567"/>
    <n v="2451784.6160758617"/>
    <n v="-48.875875891325997"/>
    <n v="125345.34099999999"/>
  </r>
  <r>
    <x v="12"/>
    <n v="2"/>
    <x v="4"/>
    <x v="1"/>
    <n v="86415798"/>
    <s v="XARELTO 2.5MG TAFI 14 IN"/>
    <s v="CHANDIGARHXARELTO 2.5MG TAFI 14 IN"/>
    <n v="139782.50000000003"/>
    <n v="74706.48000000001"/>
    <n v="53.444801745569009"/>
    <n v="134741.33608315099"/>
    <n v="-44.555633652098066"/>
    <n v="132275"/>
    <n v="95358.489999999991"/>
    <n v="72.091090531090529"/>
    <n v="178715.16336448598"/>
    <n v="-46.642194089866756"/>
    <n v="116187.50000000001"/>
    <n v="101889.78000000003"/>
    <n v="87.694270037654661"/>
    <n v="150051.2462039958"/>
    <n v="-32.096678583075487"/>
    <n v="141569.99999999997"/>
    <n v="93728.4"/>
    <n v="66.206399660945124"/>
    <n v="81888.149999999994"/>
    <n v="14.459051767563437"/>
    <n v="137279.99999999997"/>
    <n v="109402.22000000002"/>
    <n v="79.692759324009344"/>
    <n v="188571.47"/>
    <n v="-41.98368395813003"/>
    <n v="667095"/>
    <n v="475085.37000000005"/>
    <n v="71.217048546309002"/>
    <n v="733967.36565163278"/>
    <n v="-35.271594864683308"/>
    <n v="47508.537000000004"/>
  </r>
  <r>
    <x v="12"/>
    <n v="2"/>
    <x v="4"/>
    <x v="1"/>
    <n v="86991209"/>
    <s v="XARELTO 15MG 98TABL"/>
    <s v="CHANDIGARHXARELTO 15MG 98TABL"/>
    <n v="0"/>
    <n v="31972.440000000002"/>
    <n v="0"/>
    <n v="26379.559999999998"/>
    <n v="21.201566667525938"/>
    <n v="0"/>
    <n v="0"/>
    <n v="0"/>
    <n v="-9135.07"/>
    <n v="-100"/>
    <n v="0"/>
    <n v="0"/>
    <n v="0"/>
    <n v="2.0000000000436557E-2"/>
    <n v="-100"/>
    <n v="0"/>
    <n v="-15753.45"/>
    <n v="0"/>
    <n v="-5592.6400000000012"/>
    <n v="181.68181753161292"/>
    <n v="0"/>
    <n v="-9783.5299999999988"/>
    <n v="0"/>
    <n v="0"/>
    <s v="-"/>
    <n v="0"/>
    <n v="6435.4600000000028"/>
    <n v="0"/>
    <n v="11651.869999999997"/>
    <n v="-44.768865426751205"/>
    <n v="643.54600000000028"/>
  </r>
  <r>
    <x v="12"/>
    <n v="2"/>
    <x v="4"/>
    <x v="1"/>
    <n v="86991217"/>
    <s v="XARELTO 20MG 98TABL"/>
    <s v="CHANDIGARHXARELTO 20MG 98TABL"/>
    <n v="0"/>
    <n v="27405.119999999995"/>
    <n v="0"/>
    <n v="89873.540000000008"/>
    <n v="-69.507020642560661"/>
    <n v="0"/>
    <n v="1306.2199999999998"/>
    <n v="0"/>
    <n v="535771.81999999995"/>
    <n v="-99.756198450302961"/>
    <n v="0"/>
    <n v="4567.54"/>
    <n v="0"/>
    <n v="74571.25"/>
    <n v="-93.874931692844086"/>
    <n v="0"/>
    <n v="-648.55999999999995"/>
    <n v="0"/>
    <n v="37237.079999999994"/>
    <n v="-101.74170477384371"/>
    <n v="0"/>
    <n v="-8482.2000000000007"/>
    <n v="0"/>
    <n v="-22836.980000000007"/>
    <n v="-62.857610769900404"/>
    <n v="0"/>
    <n v="24148.119999999995"/>
    <n v="0"/>
    <n v="714616.71"/>
    <n v="-96.62082908752582"/>
    <n v="2414.8119999999994"/>
  </r>
  <r>
    <x v="13"/>
    <n v="1"/>
    <x v="4"/>
    <x v="1"/>
    <n v="81571686"/>
    <s v="XARELTO 10MG 7TABL"/>
    <s v="JALANDHARXARELTO 10MG 7TABL"/>
    <n v="263291.58"/>
    <n v="184945.29714285713"/>
    <n v="70.243528920619909"/>
    <n v="528525.90000000014"/>
    <n v="-65.007335091268544"/>
    <n v="249150.59999999998"/>
    <n v="182699.49"/>
    <n v="73.328938401111614"/>
    <n v="528525.24"/>
    <n v="-65.43221095741805"/>
    <n v="218848.50000000003"/>
    <n v="115492.03000000001"/>
    <n v="52.772593826322776"/>
    <n v="719055.26"/>
    <n v="-83.938365182114097"/>
    <n v="266658.47999999992"/>
    <n v="311933.50428571424"/>
    <n v="116.97865535186217"/>
    <n v="1392743.3148090756"/>
    <n v="-77.602943703343087"/>
    <n v="258577.91999999993"/>
    <n v="643720.66285714286"/>
    <n v="248.94649274661313"/>
    <n v="2063391.8985714284"/>
    <n v="-68.802791980388349"/>
    <n v="1256527.0799999998"/>
    <n v="1438790.9842857141"/>
    <n v="114.50537017361491"/>
    <n v="5232241.6133805048"/>
    <n v="-72.501442200102758"/>
    <n v="287758.19685714284"/>
  </r>
  <r>
    <x v="13"/>
    <n v="1"/>
    <x v="4"/>
    <x v="1"/>
    <n v="80802625"/>
    <s v="XARELTO 15MG 28TABL"/>
    <s v="JALANDHARXARELTO 15MG 28TABL"/>
    <n v="110215.08"/>
    <n v="34582.01"/>
    <n v="31.376840628342325"/>
    <n v="57420.220000000008"/>
    <n v="-39.773811385605981"/>
    <n v="104295.6"/>
    <n v="37193.26999999999"/>
    <n v="35.661398946839547"/>
    <n v="107010.87000000002"/>
    <n v="-65.243465453556269"/>
    <n v="91611"/>
    <n v="24795.07"/>
    <n v="27.065603475565162"/>
    <n v="40455.279999999992"/>
    <n v="-38.70992859275723"/>
    <n v="111624.47999999997"/>
    <n v="58072.52"/>
    <n v="52.024896330984035"/>
    <n v="47148.446774193544"/>
    <n v="23.169529376279883"/>
    <n v="108241.91999999997"/>
    <n v="33929.65"/>
    <n v="31.346127267513374"/>
    <n v="202275.22999999998"/>
    <n v="-83.225998556521233"/>
    <n v="525988.07999999996"/>
    <n v="188572.52"/>
    <n v="35.851101416594837"/>
    <n v="454310.04677419353"/>
    <n v="-58.49254901163863"/>
    <n v="37714.504000000001"/>
  </r>
  <r>
    <x v="13"/>
    <n v="1"/>
    <x v="4"/>
    <x v="1"/>
    <n v="80802633"/>
    <s v="XARELTO 20MG 28TABL"/>
    <s v="JALANDHARXARELTO 20MG 28TABL"/>
    <n v="122461.20000000001"/>
    <n v="56115.310000000005"/>
    <n v="45.822930038248849"/>
    <n v="109881.31890000003"/>
    <n v="-48.930982480225765"/>
    <n v="115884"/>
    <n v="8482.43"/>
    <n v="7.3197594145870015"/>
    <n v="46528.969230769231"/>
    <n v="-81.769572504540591"/>
    <n v="101790"/>
    <n v="86130.020000000019"/>
    <n v="84.615404263680148"/>
    <n v="191834.68"/>
    <n v="-55.101955496263756"/>
    <n v="124027.19999999997"/>
    <n v="73079.39999999998"/>
    <n v="58.92207515770734"/>
    <n v="138330.06"/>
    <n v="-47.170267980798982"/>
    <n v="120268.79999999996"/>
    <n v="135719.87"/>
    <n v="112.84711413101323"/>
    <n v="148769.74999999997"/>
    <n v="-8.7718639037841939"/>
    <n v="584431.19999999995"/>
    <n v="359527.02999999997"/>
    <n v="61.517425832159539"/>
    <n v="635344.77813076926"/>
    <n v="-43.412294808221333"/>
    <n v="71905.405999999988"/>
  </r>
  <r>
    <x v="13"/>
    <n v="1"/>
    <x v="4"/>
    <x v="1"/>
    <n v="86415798"/>
    <s v="XARELTO 2.5MG TAFI 14 IN"/>
    <s v="JALANDHARXARELTO 2.5MG TAFI 14 IN"/>
    <n v="61230.600000000006"/>
    <n v="60712.799999999996"/>
    <n v="99.154344396429224"/>
    <n v="74385.09"/>
    <n v="-18.380417365899532"/>
    <n v="57942"/>
    <n v="28738.390000000003"/>
    <n v="49.59854682268476"/>
    <n v="60029.600000000006"/>
    <n v="-52.126301024827754"/>
    <n v="50895"/>
    <n v="40495.03"/>
    <n v="79.565831614107481"/>
    <n v="54992.177223974766"/>
    <n v="-26.362199054112892"/>
    <n v="62013.599999999984"/>
    <n v="39841.469999999994"/>
    <n v="64.24634273772206"/>
    <n v="101142.39836010143"/>
    <n v="-60.608537422505279"/>
    <n v="60134.39999999998"/>
    <n v="22206.84"/>
    <n v="36.928679757343559"/>
    <n v="88413.68"/>
    <n v="-74.883027151454385"/>
    <n v="292215.59999999998"/>
    <n v="191994.53"/>
    <n v="65.703039125905661"/>
    <n v="378962.94558407622"/>
    <n v="-49.336859385001709"/>
    <n v="38398.906000000003"/>
  </r>
  <r>
    <x v="13"/>
    <n v="1"/>
    <x v="4"/>
    <x v="1"/>
    <n v="86991209"/>
    <s v="XARELTO 15MG 98TABL"/>
    <s v="JALANDHARXARELTO 15MG 98TABL"/>
    <n v="0"/>
    <n v="45674.93"/>
    <n v="0"/>
    <n v="-4855.18"/>
    <n v="100"/>
    <n v="0"/>
    <n v="0"/>
    <n v="0"/>
    <n v="-5592.86"/>
    <n v="-100"/>
    <n v="0"/>
    <n v="0"/>
    <n v="0"/>
    <n v="0"/>
    <s v="-"/>
    <n v="0"/>
    <n v="-1301.7"/>
    <n v="0"/>
    <n v="0"/>
    <s v="-"/>
    <n v="0"/>
    <n v="-1301.8399999999999"/>
    <n v="0"/>
    <n v="-4567.38"/>
    <n v="-71.497007036857013"/>
    <n v="0"/>
    <n v="43071.390000000007"/>
    <n v="0"/>
    <n v="-15015.420000000002"/>
    <n v="100"/>
    <n v="8614.2780000000021"/>
  </r>
  <r>
    <x v="13"/>
    <n v="1"/>
    <x v="4"/>
    <x v="1"/>
    <n v="86991217"/>
    <s v="XARELTO 20MG 98TABL"/>
    <s v="JALANDHARXARELTO 20MG 98TABL"/>
    <n v="0"/>
    <n v="41107.520000000004"/>
    <n v="0"/>
    <n v="27442.21"/>
    <n v="49.796681827010303"/>
    <n v="0"/>
    <n v="0"/>
    <n v="0"/>
    <n v="81190.22"/>
    <n v="-100"/>
    <n v="0"/>
    <n v="-3993.07"/>
    <n v="0"/>
    <n v="0"/>
    <s v="-"/>
    <n v="0"/>
    <n v="0"/>
    <n v="0"/>
    <n v="0"/>
    <s v="-"/>
    <n v="0"/>
    <n v="-648.70000000000005"/>
    <n v="0"/>
    <n v="4567.55"/>
    <n v="-114.20236231677814"/>
    <n v="0"/>
    <n v="36465.750000000007"/>
    <n v="0"/>
    <n v="113199.98"/>
    <n v="-67.786434237885899"/>
    <n v="7293.1500000000015"/>
  </r>
  <r>
    <x v="14"/>
    <n v="1"/>
    <x v="4"/>
    <x v="1"/>
    <n v="81571686"/>
    <s v="XARELTO 10MG 7TABL"/>
    <s v="LUDHIANAXARELTO 10MG 7TABL"/>
    <n v="168384.15"/>
    <n v="68512.91"/>
    <n v="40.688455534561896"/>
    <n v="22837.440000000002"/>
    <n v="200.00258347695711"/>
    <n v="159340.5"/>
    <n v="50894.91"/>
    <n v="31.94097545821684"/>
    <n v="31319.97"/>
    <n v="62.49986829489302"/>
    <n v="139961.25"/>
    <n v="31320.06"/>
    <n v="22.377665246630766"/>
    <n v="34095.072121982208"/>
    <n v="-8.1390416540373423"/>
    <n v="170537.39999999997"/>
    <n v="56899.605714285717"/>
    <n v="33.36488401622502"/>
    <n v="118102.70999999999"/>
    <n v="-51.821930492292921"/>
    <n v="165369.59999999995"/>
    <n v="81562.76999999999"/>
    <n v="49.321501654475803"/>
    <n v="166387.16999999998"/>
    <n v="-50.98013266287299"/>
    <n v="803592.9"/>
    <n v="289190.25571428571"/>
    <n v="35.987159134219041"/>
    <n v="372742.36212198215"/>
    <n v="-22.41551132853354"/>
    <n v="57838.051142857141"/>
  </r>
  <r>
    <x v="14"/>
    <n v="1"/>
    <x v="4"/>
    <x v="1"/>
    <n v="80802625"/>
    <s v="XARELTO 15MG 28TABL"/>
    <s v="LUDHIANAXARELTO 15MG 28TABL"/>
    <n v="110215.08"/>
    <n v="48285.04"/>
    <n v="43.809830741854924"/>
    <n v="0"/>
    <n v="100"/>
    <n v="104295.6"/>
    <n v="13050.14"/>
    <n v="12.512646746363218"/>
    <n v="6524.91"/>
    <n v="100.00490428220465"/>
    <n v="91611"/>
    <n v="26099.85"/>
    <n v="28.489864754232567"/>
    <n v="33930.01"/>
    <n v="-23.077387834545306"/>
    <n v="111624.47999999997"/>
    <n v="3915"/>
    <n v="3.5072951739618414"/>
    <n v="91350.25"/>
    <n v="-95.714297443083083"/>
    <n v="108241.91999999997"/>
    <n v="39150.04"/>
    <n v="36.169018435740995"/>
    <n v="15659.91"/>
    <n v="150.00169221917625"/>
    <n v="525988.07999999996"/>
    <n v="130500.07"/>
    <n v="24.81046148422223"/>
    <n v="147465.07999999999"/>
    <n v="-11.504425318861919"/>
    <n v="26100.014000000003"/>
  </r>
  <r>
    <x v="14"/>
    <n v="1"/>
    <x v="4"/>
    <x v="1"/>
    <n v="80802633"/>
    <s v="XARELTO 20MG 28TABL"/>
    <s v="LUDHIANAXARELTO 20MG 28TABL"/>
    <n v="122461.20000000001"/>
    <n v="117450.06"/>
    <n v="95.907977383857087"/>
    <n v="6524.97"/>
    <n v="1700.0091954445766"/>
    <n v="115884"/>
    <n v="62640.260000000009"/>
    <n v="54.054278416347394"/>
    <n v="16964.82"/>
    <n v="269.23621942348939"/>
    <n v="101790"/>
    <n v="7830.34"/>
    <n v="7.6926417133313691"/>
    <n v="50894.68"/>
    <n v="-84.614619838458552"/>
    <n v="124027.19999999997"/>
    <n v="65902.06"/>
    <n v="53.135167124630733"/>
    <n v="143550.38"/>
    <n v="-54.091337131953253"/>
    <n v="120268.79999999996"/>
    <n v="139634.88"/>
    <n v="116.10233077905495"/>
    <n v="220544.91"/>
    <n v="-36.686419106203807"/>
    <n v="584431.19999999995"/>
    <n v="393457.6"/>
    <n v="67.323168236055835"/>
    <n v="438479.76"/>
    <n v="-10.267785222287117"/>
    <n v="78691.51999999999"/>
  </r>
  <r>
    <x v="14"/>
    <n v="1"/>
    <x v="4"/>
    <x v="1"/>
    <n v="86415798"/>
    <s v="XARELTO 2.5MG TAFI 14 IN"/>
    <s v="LUDHIANAXARELTO 2.5MG TAFI 14 IN"/>
    <n v="61230.600000000006"/>
    <n v="31654.760000000002"/>
    <n v="51.697615244665251"/>
    <n v="1305"/>
    <n v="2325.6521072796936"/>
    <n v="57942"/>
    <n v="38862.07"/>
    <n v="67.070639605122366"/>
    <n v="4893.74"/>
    <n v="694.11799564341391"/>
    <n v="50895"/>
    <n v="24819.179999999997"/>
    <n v="48.765458296492774"/>
    <n v="17291.27"/>
    <n v="43.535899907872562"/>
    <n v="62013.599999999984"/>
    <n v="34289.200000000004"/>
    <n v="55.293032496097652"/>
    <n v="15660.03"/>
    <n v="118.95998922096575"/>
    <n v="60134.39999999998"/>
    <n v="29391.32"/>
    <n v="48.876050979140075"/>
    <n v="6524.96"/>
    <n v="350.44444716902478"/>
    <n v="292215.59999999998"/>
    <n v="159016.53"/>
    <n v="54.417536230098598"/>
    <n v="45675"/>
    <n v="248.14784893267654"/>
    <n v="31803.306"/>
  </r>
  <r>
    <x v="14"/>
    <n v="1"/>
    <x v="4"/>
    <x v="1"/>
    <n v="86991209"/>
    <s v="XARELTO 15MG 98TABL"/>
    <s v="LUDHIANAXARELTO 15MG 98TABL"/>
    <n v="0"/>
    <n v="-18269.599999999999"/>
    <n v="0"/>
    <n v="9134.99"/>
    <n v="-299.99584017059681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18269.599999999999"/>
    <n v="0"/>
    <n v="9134.99"/>
    <n v="-299.99584017059681"/>
    <n v="-3653.9199999999996"/>
  </r>
  <r>
    <x v="14"/>
    <n v="1"/>
    <x v="4"/>
    <x v="1"/>
    <n v="86991217"/>
    <s v="XARELTO 20MG 98TABL"/>
    <s v="LUDHIANAXARELTO 20MG 98TABL"/>
    <n v="0"/>
    <n v="9135.43"/>
    <n v="0"/>
    <n v="22837.710000000003"/>
    <n v="-59.998484961933578"/>
    <n v="0"/>
    <n v="0"/>
    <n v="0"/>
    <n v="59377.39"/>
    <n v="-100"/>
    <n v="0"/>
    <n v="0"/>
    <n v="0"/>
    <n v="0"/>
    <s v="-"/>
    <n v="0"/>
    <n v="-648.16"/>
    <n v="0"/>
    <n v="9135.1200000000008"/>
    <n v="-107.0952543590013"/>
    <n v="0"/>
    <n v="0"/>
    <n v="0"/>
    <n v="0"/>
    <s v="-"/>
    <n v="0"/>
    <n v="8487.27"/>
    <n v="0"/>
    <n v="91350.22"/>
    <n v="-90.709086414898621"/>
    <n v="1697.4540000000002"/>
  </r>
  <r>
    <x v="15"/>
    <n v="1"/>
    <x v="4"/>
    <x v="1"/>
    <n v="81571686"/>
    <s v="XARELTO 10MG 7TABL"/>
    <s v="SRINAGARXARELTO 10MG 7TABL"/>
    <n v="168384.15"/>
    <n v="247921.7542857143"/>
    <n v="147.2358023517738"/>
    <n v="105877.65027667984"/>
    <n v="134.15872343015201"/>
    <n v="159340.5"/>
    <n v="37192.439999999995"/>
    <n v="23.34148568631327"/>
    <n v="2216.5331658291457"/>
    <n v="1577.9554925399593"/>
    <n v="139961.25"/>
    <n v="39149.910000000003"/>
    <n v="27.971963668515397"/>
    <n v="222211.2689707751"/>
    <n v="-82.381672099109906"/>
    <n v="170537.39999999997"/>
    <n v="32624.83"/>
    <n v="19.130601264004266"/>
    <n v="5763.088854454898"/>
    <n v="466.09972228314393"/>
    <n v="165369.59999999995"/>
    <n v="19575.099999999999"/>
    <n v="11.837181682727662"/>
    <n v="424394.86461733078"/>
    <n v="-95.387526656890515"/>
    <n v="803592.9"/>
    <n v="376464.03428571433"/>
    <n v="46.847605831972174"/>
    <n v="760463.40588506986"/>
    <n v="-50.495443781734053"/>
    <n v="75292.806857142859"/>
  </r>
  <r>
    <x v="15"/>
    <n v="1"/>
    <x v="4"/>
    <x v="1"/>
    <n v="80802625"/>
    <s v="XARELTO 15MG 28TABL"/>
    <s v="SRINAGARXARELTO 15MG 28TABL"/>
    <n v="110215.08"/>
    <n v="26100.07"/>
    <n v="23.681033484710074"/>
    <n v="377144.72"/>
    <n v="-93.079561076713475"/>
    <n v="104295.6"/>
    <n v="-7177.5300000000007"/>
    <n v="-6.8819106462784623"/>
    <n v="-43065.2"/>
    <n v="-83.33334107353501"/>
    <n v="91611"/>
    <n v="-6524.9799999999959"/>
    <n v="-7.1224852910676617"/>
    <n v="-6525.09"/>
    <n v="-1.6858005024289469E-3"/>
    <n v="111624.47999999997"/>
    <n v="7830.0500000000038"/>
    <n v="7.0146351409654999"/>
    <n v="130499.82"/>
    <n v="-93.999953409897415"/>
    <n v="108241.91999999997"/>
    <n v="23489.83"/>
    <n v="21.701231833286041"/>
    <n v="73266.548571428575"/>
    <n v="-67.939215838590457"/>
    <n v="525988.07999999996"/>
    <n v="43717.44000000001"/>
    <n v="8.3114887318359028"/>
    <n v="531320.79857142852"/>
    <n v="-91.771931360951072"/>
    <n v="8743.4880000000012"/>
  </r>
  <r>
    <x v="15"/>
    <n v="1"/>
    <x v="4"/>
    <x v="1"/>
    <n v="80802633"/>
    <s v="XARELTO 20MG 28TABL"/>
    <s v="SRINAGARXARELTO 20MG 28TABL"/>
    <n v="122461.20000000001"/>
    <n v="62640.11"/>
    <n v="51.150984965033821"/>
    <n v="408464.77"/>
    <n v="-84.664501175952097"/>
    <n v="115884"/>
    <n v="-30015.160000000003"/>
    <n v="-25.901038970004493"/>
    <n v="0"/>
    <s v="-"/>
    <n v="101790"/>
    <n v="24795.059999999998"/>
    <n v="24.359033303860887"/>
    <n v="146159.5"/>
    <n v="-83.035615201201438"/>
    <n v="124027.19999999997"/>
    <n v="5219.9700000000012"/>
    <n v="4.2087300205116316"/>
    <n v="130499.83"/>
    <n v="-96.000017777800934"/>
    <n v="120268.79999999996"/>
    <n v="123974.62"/>
    <n v="103.08128126330357"/>
    <n v="15660.06"/>
    <n v="691.66120691747039"/>
    <n v="584431.19999999995"/>
    <n v="186614.59999999998"/>
    <n v="31.930978359813778"/>
    <n v="700784.16"/>
    <n v="-73.370602440557448"/>
    <n v="37322.92"/>
  </r>
  <r>
    <x v="15"/>
    <n v="1"/>
    <x v="4"/>
    <x v="1"/>
    <n v="86415798"/>
    <s v="XARELTO 2.5MG TAFI 14 IN"/>
    <s v="SRINAGARXARELTO 2.5MG TAFI 14 IN"/>
    <n v="61230.600000000006"/>
    <n v="17617.47"/>
    <n v="28.772329521513754"/>
    <n v="48937.53"/>
    <n v="-64.000083371596389"/>
    <n v="57942"/>
    <n v="-3915.01"/>
    <n v="-6.756774015394706"/>
    <n v="0"/>
    <s v="-"/>
    <n v="50895"/>
    <n v="7837.72"/>
    <n v="15.399783868749386"/>
    <n v="10295.907223974762"/>
    <n v="-23.875382426239199"/>
    <n v="62013.599999999984"/>
    <n v="-326.25"/>
    <n v="-0.52609427609427617"/>
    <n v="23499.386720202878"/>
    <n v="-101.38833410371308"/>
    <n v="60134.39999999998"/>
    <n v="24166.1"/>
    <n v="40.186814868028961"/>
    <n v="42412.59"/>
    <n v="-43.021400013533714"/>
    <n v="292215.59999999998"/>
    <n v="45380.03"/>
    <n v="15.529639759136748"/>
    <n v="125145.41394417764"/>
    <n v="-63.738159817632457"/>
    <n v="9076.0059999999994"/>
  </r>
  <r>
    <x v="15"/>
    <n v="1"/>
    <x v="4"/>
    <x v="1"/>
    <n v="86991209"/>
    <s v="XARELTO 15MG 98TABL"/>
    <s v="SRINAGARXARELTO 15MG 98TABL"/>
    <n v="0"/>
    <n v="0"/>
    <n v="0"/>
    <n v="0"/>
    <s v="-"/>
    <n v="0"/>
    <n v="-9135.0300000000007"/>
    <n v="0"/>
    <n v="-78299.989999999991"/>
    <n v="-88.333293529156265"/>
    <n v="0"/>
    <n v="0"/>
    <n v="0"/>
    <n v="0"/>
    <s v="-"/>
    <n v="0"/>
    <n v="0"/>
    <n v="0"/>
    <n v="0"/>
    <s v="-"/>
    <n v="0"/>
    <n v="0"/>
    <n v="0"/>
    <n v="0"/>
    <s v="-"/>
    <n v="0"/>
    <n v="-9135.0300000000007"/>
    <n v="0"/>
    <n v="-78299.989999999991"/>
    <n v="-88.333293529156265"/>
    <n v="-1827.0060000000001"/>
  </r>
  <r>
    <x v="15"/>
    <n v="1"/>
    <x v="4"/>
    <x v="1"/>
    <n v="86991217"/>
    <s v="XARELTO 20MG 98TABL"/>
    <s v="SRINAGARXARELTO 20MG 98TABL"/>
    <n v="0"/>
    <n v="0"/>
    <n v="0"/>
    <n v="0"/>
    <s v="-"/>
    <n v="0"/>
    <n v="0"/>
    <n v="0"/>
    <n v="-5592.86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5592.86"/>
    <n v="-100"/>
    <n v="0"/>
  </r>
  <r>
    <x v="16"/>
    <n v="1"/>
    <x v="5"/>
    <x v="1"/>
    <n v="81571686"/>
    <s v="XARELTO 10MG 7TABL"/>
    <s v="DEHRADUNXARELTO 10MG 7TABL"/>
    <n v="168384.15"/>
    <n v="723631.42142857134"/>
    <n v="429.7503187969719"/>
    <n v="663826.35271409759"/>
    <n v="9.0091435011515841"/>
    <n v="159340.5"/>
    <n v="184004.61000000002"/>
    <n v="115.47887072025004"/>
    <n v="242877.68413735344"/>
    <n v="-24.239803811724101"/>
    <n v="139961.25"/>
    <n v="197055.35"/>
    <n v="140.7927908617564"/>
    <n v="86915.917395171549"/>
    <n v="126.71951916939329"/>
    <n v="170537.39999999997"/>
    <n v="260347.46000000002"/>
    <n v="152.662970116819"/>
    <n v="234446.7036635307"/>
    <n v="11.047609512838847"/>
    <n v="165369.59999999995"/>
    <n v="420313.8142857143"/>
    <n v="254.16631248168613"/>
    <n v="879929.03079063876"/>
    <n v="-52.233214318653452"/>
    <n v="803592.9"/>
    <n v="1785352.6557142856"/>
    <n v="222.17128296109703"/>
    <n v="2107995.6887007919"/>
    <n v="-15.30567802941566"/>
    <n v="357070.5311428571"/>
  </r>
  <r>
    <x v="16"/>
    <n v="1"/>
    <x v="5"/>
    <x v="1"/>
    <n v="80802625"/>
    <s v="XARELTO 15MG 28TABL"/>
    <s v="DEHRADUNXARELTO 15MG 28TABL"/>
    <n v="110215.08"/>
    <n v="104399.33"/>
    <n v="94.723271987825981"/>
    <n v="137024.03999999995"/>
    <n v="-23.809478979017086"/>
    <n v="104295.6"/>
    <n v="120059.93000000001"/>
    <n v="115.11504799818975"/>
    <n v="152685.86000000002"/>
    <n v="-21.368010109122096"/>
    <n v="91611"/>
    <n v="42412.47"/>
    <n v="46.296263549137116"/>
    <n v="45674.670000000006"/>
    <n v="-7.1422519308842283"/>
    <n v="111624.47999999997"/>
    <n v="60029.869999999995"/>
    <n v="53.778409538839519"/>
    <n v="60030.36"/>
    <n v="-8.1625364232706943E-4"/>
    <n v="108241.91999999997"/>
    <n v="26100"/>
    <n v="24.112654320987662"/>
    <n v="292320.01"/>
    <n v="-91.071428876866833"/>
    <n v="525988.07999999996"/>
    <n v="353001.6"/>
    <n v="67.112091209367321"/>
    <n v="687734.94"/>
    <n v="-48.671853141560611"/>
    <n v="70600.319999999992"/>
  </r>
  <r>
    <x v="16"/>
    <n v="1"/>
    <x v="5"/>
    <x v="1"/>
    <n v="80802633"/>
    <s v="XARELTO 20MG 28TABL"/>
    <s v="DEHRADUNXARELTO 20MG 28TABL"/>
    <n v="122461.20000000001"/>
    <n v="11745.11"/>
    <n v="9.5908826632435407"/>
    <n v="72558.286699999997"/>
    <n v="-83.812861998021788"/>
    <n v="115884"/>
    <n v="123975.47000000002"/>
    <n v="106.98238755997379"/>
    <n v="147965.77307692304"/>
    <n v="-16.213413803779602"/>
    <n v="101790"/>
    <n v="95264.78"/>
    <n v="93.589527458492981"/>
    <n v="47133.770965517237"/>
    <n v="102.115761265304"/>
    <n v="124027.19999999997"/>
    <n v="108967.31999999999"/>
    <n v="87.85759897828865"/>
    <n v="61335.15"/>
    <n v="77.658846517861292"/>
    <n v="120268.79999999996"/>
    <n v="48284.950000000012"/>
    <n v="40.147527870902536"/>
    <n v="202274.85000000003"/>
    <n v="-76.129039275026031"/>
    <n v="584431.19999999995"/>
    <n v="388237.63"/>
    <n v="66.429997234918332"/>
    <n v="531267.83074244042"/>
    <n v="-26.922428286794144"/>
    <n v="77647.525999999998"/>
  </r>
  <r>
    <x v="16"/>
    <n v="1"/>
    <x v="5"/>
    <x v="1"/>
    <n v="86415798"/>
    <s v="XARELTO 2.5MG TAFI 14 IN"/>
    <s v="DEHRADUNXARELTO 2.5MG TAFI 14 IN"/>
    <n v="61230.600000000006"/>
    <n v="26778.720000000001"/>
    <n v="43.734211325709694"/>
    <n v="32950.78"/>
    <n v="-18.731149915115807"/>
    <n v="57942"/>
    <n v="26452.34"/>
    <n v="45.653135894515209"/>
    <n v="23023.146728971966"/>
    <n v="14.894546394532554"/>
    <n v="50895"/>
    <n v="51924.54"/>
    <n v="102.02287061597407"/>
    <n v="19056.84963196635"/>
    <n v="172.47179362165252"/>
    <n v="62013.599999999984"/>
    <n v="46377.24"/>
    <n v="74.785595417779334"/>
    <n v="16638.89"/>
    <n v="178.7279680315213"/>
    <n v="60134.39999999998"/>
    <n v="46699.4"/>
    <n v="77.658378565346979"/>
    <n v="52199.81"/>
    <n v="-10.537222261920107"/>
    <n v="292215.59999999998"/>
    <n v="198232.24"/>
    <n v="67.837665066478309"/>
    <n v="143869.47636093831"/>
    <n v="37.786169112534282"/>
    <n v="39646.447999999997"/>
  </r>
  <r>
    <x v="16"/>
    <n v="1"/>
    <x v="5"/>
    <x v="1"/>
    <n v="86991209"/>
    <s v="XARELTO 15MG 98TABL"/>
    <s v="DEHRADUNXARELTO 15MG 98TABL"/>
    <n v="0"/>
    <n v="0"/>
    <n v="0"/>
    <n v="0"/>
    <s v="-"/>
    <n v="0"/>
    <n v="0"/>
    <n v="0"/>
    <n v="-22371.43"/>
    <n v="-100"/>
    <n v="0"/>
    <n v="0"/>
    <n v="0"/>
    <n v="0"/>
    <s v="-"/>
    <n v="0"/>
    <n v="0"/>
    <n v="0"/>
    <n v="0"/>
    <s v="-"/>
    <n v="0"/>
    <n v="0"/>
    <n v="0"/>
    <n v="59377.66"/>
    <n v="-100"/>
    <n v="0"/>
    <n v="0"/>
    <n v="0"/>
    <n v="37006.230000000003"/>
    <n v="-100"/>
    <n v="0"/>
  </r>
  <r>
    <x v="16"/>
    <n v="1"/>
    <x v="5"/>
    <x v="1"/>
    <n v="86991217"/>
    <s v="XARELTO 20MG 98TABL"/>
    <s v="DEHRADUNXARELTO 20MG 98TABL"/>
    <n v="0"/>
    <n v="77647.58"/>
    <n v="0"/>
    <n v="95916.71"/>
    <n v="-19.046868892813364"/>
    <n v="0"/>
    <n v="-9135.7999999999993"/>
    <n v="0"/>
    <n v="13702.5"/>
    <n v="-166.67250501733258"/>
    <n v="0"/>
    <n v="0"/>
    <n v="0"/>
    <n v="0"/>
    <s v="-"/>
    <n v="0"/>
    <n v="0"/>
    <n v="0"/>
    <n v="0"/>
    <s v="-"/>
    <n v="0"/>
    <n v="0"/>
    <n v="0"/>
    <n v="13702.5"/>
    <n v="-100"/>
    <n v="0"/>
    <n v="68511.78"/>
    <n v="0"/>
    <n v="123321.71"/>
    <n v="-44.444672393855072"/>
    <n v="13702.356"/>
  </r>
  <r>
    <x v="17"/>
    <n v="11"/>
    <x v="5"/>
    <x v="1"/>
    <n v="81571686"/>
    <s v="XARELTO 10MG 7TABL"/>
    <s v="DELHIXARELTO 10MG 7TABL"/>
    <n v="3030914.6999999997"/>
    <n v="3349094.3028571433"/>
    <n v="110.49780790126306"/>
    <n v="3813098.0429907748"/>
    <n v="-12.168681080376672"/>
    <n v="2868128.9999999995"/>
    <n v="1874821.221428571"/>
    <n v="65.367395309924049"/>
    <n v="1643910.3694639865"/>
    <n v="14.046438069484012"/>
    <n v="2519302.5"/>
    <n v="1308263.1000000001"/>
    <n v="51.929575745667698"/>
    <n v="2598049.2738881828"/>
    <n v="-49.644407704320301"/>
    <n v="3069673.1999999993"/>
    <n v="2194358.2900000014"/>
    <n v="71.485078281297234"/>
    <n v="7298163.6076923097"/>
    <n v="-69.932733657996721"/>
    <n v="2976652.7999999993"/>
    <n v="1581984.4499999995"/>
    <n v="53.14642171233406"/>
    <n v="18367046.34903542"/>
    <n v="-91.386832591713471"/>
    <n v="14464672.199999997"/>
    <n v="10308521.364285715"/>
    <n v="71.266885427833728"/>
    <n v="33720267.643070675"/>
    <n v="-69.429301471146374"/>
    <n v="187427.6611688312"/>
  </r>
  <r>
    <x v="17"/>
    <n v="11"/>
    <x v="5"/>
    <x v="1"/>
    <n v="80802625"/>
    <s v="XARELTO 15MG 28TABL"/>
    <s v="DELHIXARELTO 15MG 28TABL"/>
    <n v="2155317.12"/>
    <n v="1267155.2100000002"/>
    <n v="58.792054229124304"/>
    <n v="1649412.4678921581"/>
    <n v="-23.175358822202782"/>
    <n v="2039558.4"/>
    <n v="823453.88999999966"/>
    <n v="40.374126575635181"/>
    <n v="1135121.9982539688"/>
    <n v="-27.456793959889183"/>
    <n v="1791504"/>
    <n v="448919.66000000009"/>
    <n v="25.058256079807808"/>
    <n v="1952281.5099999998"/>
    <n v="-77.005382794410622"/>
    <n v="2182878.7199999993"/>
    <n v="607476.46999999986"/>
    <n v="27.829144351180449"/>
    <n v="2093936.5412903223"/>
    <n v="-70.988783183197057"/>
    <n v="2116730.8799999994"/>
    <n v="578767.2799999998"/>
    <n v="27.342506573154918"/>
    <n v="5186722.8800000008"/>
    <n v="-88.841368752671826"/>
    <n v="10285989.119999997"/>
    <n v="3725772.5099999993"/>
    <n v="36.221820444624392"/>
    <n v="12017475.397436449"/>
    <n v="-68.997044830274618"/>
    <n v="67741.318363636354"/>
  </r>
  <r>
    <x v="17"/>
    <n v="11"/>
    <x v="5"/>
    <x v="1"/>
    <n v="80802633"/>
    <s v="XARELTO 20MG 28TABL"/>
    <s v="DELHIXARELTO 20MG 28TABL"/>
    <n v="2694146.4"/>
    <n v="1177111.6500000008"/>
    <n v="43.691450843205878"/>
    <n v="1892513.1758999997"/>
    <n v="-37.801666852849465"/>
    <n v="2549448"/>
    <n v="961784.36999999976"/>
    <n v="37.725200513993606"/>
    <n v="1045405.8946153841"/>
    <n v="-7.9989528513371795"/>
    <n v="2239380"/>
    <n v="640754.49999999988"/>
    <n v="28.613031285445075"/>
    <n v="1546373.7084827588"/>
    <n v="-58.564058837453786"/>
    <n v="2728598.3999999994"/>
    <n v="1400915.65"/>
    <n v="51.341950871187208"/>
    <n v="1840050.1999999995"/>
    <n v="-23.865357042976299"/>
    <n v="2645913.5999999992"/>
    <n v="970918.8899999999"/>
    <n v="36.695033806092546"/>
    <n v="5931227.3999999985"/>
    <n v="-83.630388374588364"/>
    <n v="12857486.4"/>
    <n v="5151485.0600000005"/>
    <n v="40.066035457754793"/>
    <n v="12255570.378998142"/>
    <n v="-57.966174558241001"/>
    <n v="93663.364727272739"/>
  </r>
  <r>
    <x v="17"/>
    <n v="11"/>
    <x v="5"/>
    <x v="1"/>
    <n v="86415798"/>
    <s v="XARELTO 2.5MG TAFI 14 IN"/>
    <s v="DELHIXARELTO 2.5MG TAFI 14 IN"/>
    <n v="875597.58000000007"/>
    <n v="992688.38999999955"/>
    <n v="113.3726740085325"/>
    <n v="1132088.4266520787"/>
    <n v="-12.313528993872538"/>
    <n v="828570.6"/>
    <n v="657060.65999999992"/>
    <n v="79.300503783262386"/>
    <n v="801909.57841121487"/>
    <n v="-18.062998910450375"/>
    <n v="727798.50000000012"/>
    <n v="627994.87999999989"/>
    <n v="86.286915952698408"/>
    <n v="613972.35056782328"/>
    <n v="2.2839024296791308"/>
    <n v="886794.47999999975"/>
    <n v="825896.63999999955"/>
    <n v="93.132812464055903"/>
    <n v="1005293.1110566356"/>
    <n v="-17.845190530359588"/>
    <n v="859921.91999999981"/>
    <n v="850715.75"/>
    <n v="98.929417917384896"/>
    <n v="1715421.96"/>
    <n v="-50.407784799490386"/>
    <n v="4178683.08"/>
    <n v="3954356.3199999989"/>
    <n v="94.631639784465264"/>
    <n v="5268685.4266877528"/>
    <n v="-24.94605390616438"/>
    <n v="71897.387636363608"/>
  </r>
  <r>
    <x v="17"/>
    <n v="11"/>
    <x v="5"/>
    <x v="1"/>
    <n v="86991209"/>
    <s v="XARELTO 15MG 98TABL"/>
    <s v="DELHIXARELTO 15MG 98TABL"/>
    <n v="0"/>
    <n v="191835.00999999998"/>
    <n v="0"/>
    <n v="-55928.58"/>
    <n v="100"/>
    <n v="0"/>
    <n v="45674.95"/>
    <n v="0"/>
    <n v="0"/>
    <n v="100"/>
    <n v="0"/>
    <n v="-44040.2"/>
    <n v="0"/>
    <n v="-44742.78"/>
    <n v="-1.570264520890305"/>
    <n v="0"/>
    <n v="-111574.36"/>
    <n v="0"/>
    <n v="0"/>
    <s v="-"/>
    <n v="0"/>
    <n v="-4567.41"/>
    <n v="0"/>
    <n v="278617.45"/>
    <n v="-101.63931225413197"/>
    <n v="0"/>
    <n v="77327.989999999947"/>
    <n v="0"/>
    <n v="177946.09000000003"/>
    <n v="-56.544147724740718"/>
    <n v="1405.9634545454535"/>
  </r>
  <r>
    <x v="17"/>
    <n v="11"/>
    <x v="5"/>
    <x v="1"/>
    <n v="86991217"/>
    <s v="XARELTO 20MG 98TABL"/>
    <s v="DELHIXARELTO 20MG 98TABL"/>
    <n v="0"/>
    <n v="330447.64999999997"/>
    <n v="0"/>
    <n v="594707.39999999979"/>
    <n v="-44.435255051475721"/>
    <n v="0"/>
    <n v="-5860.13"/>
    <n v="0"/>
    <n v="1315439.6399999999"/>
    <n v="-100.44548832358434"/>
    <n v="0"/>
    <n v="-1954.87"/>
    <n v="0"/>
    <n v="1490.9800000000032"/>
    <n v="-231.11309340165499"/>
    <n v="0"/>
    <n v="13702.53"/>
    <n v="0"/>
    <n v="467935.84"/>
    <n v="-97.071707522980077"/>
    <n v="0"/>
    <n v="-18256.05"/>
    <n v="0"/>
    <n v="584640.35"/>
    <n v="-103.12261204687634"/>
    <n v="0"/>
    <n v="318079.13"/>
    <n v="0"/>
    <n v="2964214.2099999995"/>
    <n v="-89.269360867141913"/>
    <n v="5783.2569090909092"/>
  </r>
  <r>
    <x v="18"/>
    <n v="1"/>
    <x v="6"/>
    <x v="2"/>
    <n v="81571686"/>
    <s v="XARELTO 10MG 7TABL"/>
    <s v="BHUBANESWARXARELTO 10MG 7TABL"/>
    <n v="168384.15"/>
    <n v="33659.420251256284"/>
    <n v="19.989660696245036"/>
    <n v="70470.5"/>
    <n v="-52.236155197910783"/>
    <n v="159340.5"/>
    <n v="59023.565514792899"/>
    <n v="37.042412641351632"/>
    <n v="16472.188969696967"/>
    <n v="258.32253760186637"/>
    <n v="139961.25"/>
    <n v="53970.788110236223"/>
    <n v="38.561236135170432"/>
    <n v="26224.842921914358"/>
    <n v="105.80023404119771"/>
    <n v="170537.39999999997"/>
    <n v="130719.81268774702"/>
    <n v="76.651697919486907"/>
    <n v="158604.98020666168"/>
    <n v="-17.58152075841528"/>
    <n v="165369.59999999995"/>
    <n v="7439.653400900901"/>
    <n v="4.4988035291256097"/>
    <n v="935631.62828842551"/>
    <n v="-99.20485229699743"/>
    <n v="803592.9"/>
    <n v="284813.23996493331"/>
    <n v="35.442478394835653"/>
    <n v="1207404.1403866985"/>
    <n v="-76.411109549970945"/>
    <n v="56962.647992986662"/>
  </r>
  <r>
    <x v="18"/>
    <n v="1"/>
    <x v="6"/>
    <x v="2"/>
    <n v="80802625"/>
    <s v="XARELTO 15MG 28TABL"/>
    <s v="BHUBANESWARXARELTO 15MG 28TABL"/>
    <n v="110215.08"/>
    <n v="33284.657812971345"/>
    <n v="30.199731119345323"/>
    <n v="48067.988725490199"/>
    <n v="-30.75504364649926"/>
    <n v="104295.6"/>
    <n v="61334.98"/>
    <n v="58.808789632544418"/>
    <n v="-3128.3939682539681"/>
    <n v="100"/>
    <n v="91611"/>
    <n v="9134.7999999999993"/>
    <n v="9.9712916571154118"/>
    <n v="11744.720000000001"/>
    <n v="-22.222070853966727"/>
    <n v="111624.47999999997"/>
    <n v="54647.685021645026"/>
    <n v="48.956720803219007"/>
    <n v="26268.346774193553"/>
    <n v="108.03625554133384"/>
    <n v="108241.91999999997"/>
    <n v="39606.036624874621"/>
    <n v="36.590293875861249"/>
    <n v="108315.29000000001"/>
    <n v="-63.434491450953395"/>
    <n v="525988.07999999996"/>
    <n v="198008.159459491"/>
    <n v="37.644989874958952"/>
    <n v="191267.95153142978"/>
    <n v="3.5239609532565339"/>
    <n v="39601.6318918982"/>
  </r>
  <r>
    <x v="18"/>
    <n v="1"/>
    <x v="6"/>
    <x v="2"/>
    <n v="80802633"/>
    <s v="XARELTO 20MG 28TABL"/>
    <s v="BHUBANESWARXARELTO 20MG 28TABL"/>
    <n v="122461.20000000001"/>
    <n v="0"/>
    <n v="0"/>
    <n v="10701.058900000002"/>
    <n v="-100"/>
    <n v="115884"/>
    <n v="15008.32"/>
    <n v="12.951158054606331"/>
    <n v="49591.83"/>
    <n v="-69.736305355136125"/>
    <n v="101790"/>
    <n v="16964.78"/>
    <n v="16.66645053541605"/>
    <n v="20060.873655172414"/>
    <n v="-15.433493617433413"/>
    <n v="124027.19999999997"/>
    <n v="-50894.22"/>
    <n v="-41.034724641046488"/>
    <n v="11745.11"/>
    <n v="-533.32263384506405"/>
    <n v="120268.79999999996"/>
    <n v="19575.29"/>
    <n v="16.276282793209884"/>
    <n v="151380.16"/>
    <n v="-87.068787613911894"/>
    <n v="584431.19999999995"/>
    <n v="654.16999999999825"/>
    <n v="0.11193276471208215"/>
    <n v="243479.03255517242"/>
    <n v="-99.731323887262548"/>
    <n v="130.83399999999966"/>
  </r>
  <r>
    <x v="18"/>
    <n v="1"/>
    <x v="6"/>
    <x v="2"/>
    <n v="86415798"/>
    <s v="XARELTO 2.5MG TAFI 14 IN"/>
    <s v="BHUBANESWARXARELTO 2.5MG TAFI 14 IN"/>
    <n v="61230.600000000006"/>
    <n v="0"/>
    <n v="0"/>
    <n v="6525.08"/>
    <n v="-100"/>
    <n v="57942"/>
    <n v="3262.52"/>
    <n v="5.6306651479065275"/>
    <n v="8406.2675700934578"/>
    <n v="-61.189434278693454"/>
    <n v="50895"/>
    <n v="3262.5"/>
    <n v="6.4102564102564106"/>
    <n v="1256.9724079915875"/>
    <n v="159.55223672832085"/>
    <n v="62013.599999999984"/>
    <n v="-652.5"/>
    <n v="-1.0521885521885523"/>
    <n v="4654.8329501267963"/>
    <n v="-114.01768886211536"/>
    <n v="60134.39999999998"/>
    <n v="4893.7700000000004"/>
    <n v="8.1380540921668825"/>
    <n v="18596.36"/>
    <n v="-73.684258639862861"/>
    <n v="292215.59999999998"/>
    <n v="10766.29"/>
    <n v="3.6843652426496059"/>
    <n v="39439.512928211843"/>
    <n v="-72.701767337753637"/>
    <n v="2153.2580000000003"/>
  </r>
  <r>
    <x v="18"/>
    <n v="1"/>
    <x v="6"/>
    <x v="2"/>
    <n v="86991209"/>
    <s v="XARELTO 15MG 98TABL"/>
    <s v="BHUBANESWA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18"/>
    <n v="1"/>
    <x v="6"/>
    <x v="2"/>
    <n v="86991217"/>
    <s v="XARELTO 20MG 98TABL"/>
    <s v="BHUBANESWARXARELTO 20MG 98TABL"/>
    <n v="0"/>
    <n v="9135.14"/>
    <n v="0"/>
    <n v="-89485.72"/>
    <n v="100"/>
    <n v="0"/>
    <n v="0"/>
    <n v="0"/>
    <n v="-16778.580000000002"/>
    <n v="-100"/>
    <n v="0"/>
    <n v="0"/>
    <n v="0"/>
    <n v="0"/>
    <s v="-"/>
    <n v="0"/>
    <n v="0"/>
    <n v="0"/>
    <n v="0"/>
    <s v="-"/>
    <n v="0"/>
    <n v="0"/>
    <n v="0"/>
    <n v="0"/>
    <s v="-"/>
    <n v="0"/>
    <n v="9135.14"/>
    <n v="0"/>
    <n v="-106264.3"/>
    <n v="100"/>
    <n v="1827.0279999999998"/>
  </r>
  <r>
    <x v="19"/>
    <n v="1"/>
    <x v="6"/>
    <x v="2"/>
    <n v="81571686"/>
    <s v="XARELTO 10MG 7TABL"/>
    <s v="GUWAHATIXARELTO 10MG 7TABL"/>
    <n v="235088.75000000006"/>
    <n v="478136.86000000004"/>
    <n v="203.38568306650143"/>
    <n v="106358.58999999998"/>
    <n v="349.55170992770786"/>
    <n v="222462.50000000003"/>
    <n v="35887.799999999996"/>
    <n v="16.132067202337467"/>
    <n v="93676.692194304851"/>
    <n v="-61.689723281901038"/>
    <n v="195406.25000000003"/>
    <n v="71446.650000000009"/>
    <n v="36.563134495442185"/>
    <n v="77191.906848792889"/>
    <n v="-7.4428228078974144"/>
    <n v="238094.99999999997"/>
    <n v="36540.019999999997"/>
    <n v="15.346823746823747"/>
    <n v="107662.54"/>
    <n v="-66.060600093588732"/>
    <n v="230880"/>
    <n v="99179.59"/>
    <n v="42.957202875952873"/>
    <n v="322109.95846932317"/>
    <n v="-69.209399649950413"/>
    <n v="1121932.5"/>
    <n v="721190.92"/>
    <n v="64.281132777595801"/>
    <n v="706999.68751242082"/>
    <n v="2.0072473493603695"/>
    <n v="144238.18400000001"/>
  </r>
  <r>
    <x v="19"/>
    <n v="1"/>
    <x v="6"/>
    <x v="2"/>
    <n v="80802625"/>
    <s v="XARELTO 15MG 28TABL"/>
    <s v="GUWAHATIXARELTO 15MG 28TABL"/>
    <n v="110215.08"/>
    <n v="314817.2300000001"/>
    <n v="285.63897971130638"/>
    <n v="67859.92"/>
    <n v="363.92219442640089"/>
    <n v="104295.6"/>
    <n v="14354.859999999999"/>
    <n v="13.763629529913052"/>
    <n v="103094.28"/>
    <n v="-86.075987920959335"/>
    <n v="91611"/>
    <n v="-31320.45"/>
    <n v="-34.188525395421948"/>
    <n v="71775.049999999988"/>
    <n v="-143.63696019717159"/>
    <n v="111624.47999999997"/>
    <n v="74385.210000000006"/>
    <n v="66.638796436050612"/>
    <n v="145360.07032258061"/>
    <n v="-48.826930370269075"/>
    <n v="108241.91999999997"/>
    <n v="44369.939999999995"/>
    <n v="40.991456914289778"/>
    <n v="140939.94"/>
    <n v="-68.518547687759764"/>
    <n v="525988.07999999996"/>
    <n v="416606.7900000001"/>
    <n v="79.204606689946303"/>
    <n v="529029.26032258058"/>
    <n v="-21.250709318805889"/>
    <n v="83321.358000000022"/>
  </r>
  <r>
    <x v="19"/>
    <n v="1"/>
    <x v="6"/>
    <x v="2"/>
    <n v="80802633"/>
    <s v="XARELTO 20MG 28TABL"/>
    <s v="GUWAHATIXARELTO 20MG 28TABL"/>
    <n v="122461.20000000001"/>
    <n v="0"/>
    <n v="0"/>
    <n v="104400.42000000001"/>
    <n v="-100"/>
    <n v="115884"/>
    <n v="-7177.630000000001"/>
    <n v="-6.1938058748403586"/>
    <n v="65249.91"/>
    <n v="-111.000214406426"/>
    <n v="101790"/>
    <n v="-28710.52"/>
    <n v="-28.205639060811475"/>
    <n v="37844.899999999994"/>
    <n v="-175.86364344997611"/>
    <n v="124027.19999999997"/>
    <n v="44369.79"/>
    <n v="35.77424145671273"/>
    <n v="82215.040000000008"/>
    <n v="-46.032027716583251"/>
    <n v="120268.79999999996"/>
    <n v="20879.920000000006"/>
    <n v="17.361044593444028"/>
    <n v="57419.96"/>
    <n v="-63.636477629033521"/>
    <n v="584431.19999999995"/>
    <n v="29361.560000000005"/>
    <n v="5.023954915480215"/>
    <n v="347130.23000000004"/>
    <n v="-91.54162977969392"/>
    <n v="5872.3120000000008"/>
  </r>
  <r>
    <x v="19"/>
    <n v="1"/>
    <x v="6"/>
    <x v="2"/>
    <n v="86415798"/>
    <s v="XARELTO 2.5MG TAFI 14 IN"/>
    <s v="GUWAHATIXARELTO 2.5MG TAFI 14 IN"/>
    <n v="61230.600000000006"/>
    <n v="84176.109999999986"/>
    <n v="137.47392643547505"/>
    <n v="15007.3"/>
    <n v="460.90109480053036"/>
    <n v="57942"/>
    <n v="14700.53"/>
    <n v="25.371112491802151"/>
    <n v="26752.41"/>
    <n v="-45.049698326244247"/>
    <n v="50895"/>
    <n v="29064.79"/>
    <n v="57.107358286668635"/>
    <n v="41759.699999999997"/>
    <n v="-30.399907087455119"/>
    <n v="62013.599999999984"/>
    <n v="24166.22"/>
    <n v="38.969226105241439"/>
    <n v="37031.739180050725"/>
    <n v="-34.741871337713121"/>
    <n v="60134.39999999998"/>
    <n v="67927.05"/>
    <n v="112.95872246168587"/>
    <n v="26100"/>
    <n v="160.25689655172414"/>
    <n v="292215.59999999998"/>
    <n v="220034.7"/>
    <n v="75.298752017346104"/>
    <n v="146651.14918005074"/>
    <n v="50.039533430353629"/>
    <n v="44006.94"/>
  </r>
  <r>
    <x v="19"/>
    <n v="1"/>
    <x v="6"/>
    <x v="2"/>
    <n v="86991209"/>
    <s v="XARELTO 15MG 98TABL"/>
    <s v="GUWAHATIXARELTO 15MG 98TABL"/>
    <n v="0"/>
    <n v="95917.66"/>
    <n v="0"/>
    <n v="0"/>
    <n v="100"/>
    <n v="0"/>
    <n v="22837.42"/>
    <n v="0"/>
    <n v="0"/>
    <n v="100"/>
    <n v="0"/>
    <n v="0"/>
    <n v="0"/>
    <n v="0"/>
    <s v="-"/>
    <n v="0"/>
    <n v="0"/>
    <n v="0"/>
    <n v="0"/>
    <s v="-"/>
    <n v="0"/>
    <n v="0"/>
    <n v="0"/>
    <n v="0"/>
    <s v="-"/>
    <n v="0"/>
    <n v="118755.08"/>
    <n v="0"/>
    <n v="0"/>
    <n v="100"/>
    <n v="23751.016"/>
  </r>
  <r>
    <x v="19"/>
    <n v="1"/>
    <x v="6"/>
    <x v="2"/>
    <n v="86991217"/>
    <s v="XARELTO 20MG 98TABL"/>
    <s v="GUWAHATIXARELTO 20MG 98TABL"/>
    <n v="0"/>
    <n v="73079.990000000005"/>
    <n v="0"/>
    <n v="0"/>
    <n v="100"/>
    <n v="0"/>
    <n v="0"/>
    <n v="0"/>
    <n v="0"/>
    <s v="-"/>
    <n v="0"/>
    <n v="73079.790000000008"/>
    <n v="0"/>
    <n v="0"/>
    <n v="100"/>
    <n v="0"/>
    <n v="54809.86"/>
    <n v="0"/>
    <n v="0"/>
    <n v="100"/>
    <n v="0"/>
    <n v="0"/>
    <n v="0"/>
    <n v="0"/>
    <s v="-"/>
    <n v="0"/>
    <n v="200969.64"/>
    <n v="0"/>
    <n v="0"/>
    <n v="100"/>
    <n v="40193.928"/>
  </r>
  <r>
    <x v="20"/>
    <n v="5"/>
    <x v="6"/>
    <x v="2"/>
    <n v="81571686"/>
    <s v="XARELTO 10MG 7TABL"/>
    <s v="KOLKATAXARELTO 10MG 7TABL"/>
    <n v="1530765"/>
    <n v="1235942.8298994971"/>
    <n v="80.740207014107142"/>
    <n v="1153303.4311013005"/>
    <n v="7.1654515689148184"/>
    <n v="1448550"/>
    <n v="876257.04791715997"/>
    <n v="60.492012558569606"/>
    <n v="668576.85130866454"/>
    <n v="31.063025320422724"/>
    <n v="1272375"/>
    <n v="712688.7178852642"/>
    <n v="56.012474143649804"/>
    <n v="746355.03330790973"/>
    <n v="-4.5107641698929086"/>
    <n v="1550339.9999999998"/>
    <n v="1037000.3679314887"/>
    <n v="66.888577210901403"/>
    <n v="1229454.3376867324"/>
    <n v="-15.653608585199976"/>
    <n v="1503359.9999999998"/>
    <n v="1024245.2888738741"/>
    <n v="68.130407146250676"/>
    <n v="4214206.3864464294"/>
    <n v="-75.695417002641051"/>
    <n v="7305390"/>
    <n v="4886134.2525072843"/>
    <n v="66.883961739308717"/>
    <n v="8011896.0398510369"/>
    <n v="-39.014008317085818"/>
    <n v="195445.37010029139"/>
  </r>
  <r>
    <x v="20"/>
    <n v="5"/>
    <x v="6"/>
    <x v="2"/>
    <n v="80802625"/>
    <s v="XARELTO 15MG 28TABL"/>
    <s v="KOLKATAXARELTO 15MG 28TABL"/>
    <n v="730681.25000000035"/>
    <n v="817501.58736048243"/>
    <n v="111.88210828736635"/>
    <n v="1051410.2035580217"/>
    <n v="-22.247132033337849"/>
    <n v="691437.50000000012"/>
    <n v="642443.58133093535"/>
    <n v="92.914194172421261"/>
    <n v="677916.24320620182"/>
    <n v="-5.2326024388350305"/>
    <n v="607343.75000000023"/>
    <n v="713045.6551950078"/>
    <n v="117.40396689601359"/>
    <n v="442955.28756168362"/>
    <n v="60.97463450997023"/>
    <n v="740025"/>
    <n v="616300.68047619064"/>
    <n v="83.281062190627424"/>
    <n v="943819.31348647783"/>
    <n v="-34.701412476974014"/>
    <n v="717600.00000000012"/>
    <n v="470153.25108826475"/>
    <n v="65.51745416503131"/>
    <n v="1470913.4937296836"/>
    <n v="-68.036648443809369"/>
    <n v="3487087.5000000009"/>
    <n v="3259444.7554508806"/>
    <n v="93.471837327020907"/>
    <n v="4587014.5415420681"/>
    <n v="-28.941913614358924"/>
    <n v="130377.79021803522"/>
  </r>
  <r>
    <x v="20"/>
    <n v="5"/>
    <x v="6"/>
    <x v="2"/>
    <n v="80802633"/>
    <s v="XARELTO 20MG 28TABL"/>
    <s v="KOLKATAXARELTO 20MG 28TABL"/>
    <n v="921293.75000000035"/>
    <n v="426213.3371794874"/>
    <n v="46.262480037391683"/>
    <n v="256751.34626786422"/>
    <n v="66.002376764492766"/>
    <n v="871812.50000000023"/>
    <n v="580542.82040752354"/>
    <n v="66.590329962867415"/>
    <n v="91011.848803387737"/>
    <n v="537.87608760884109"/>
    <n v="765781.25000000023"/>
    <n v="632764.15312444814"/>
    <n v="82.629883289052572"/>
    <n v="265236.75080773054"/>
    <n v="138.56579120256879"/>
    <n v="933075.00000000012"/>
    <n v="783885.92898635485"/>
    <n v="84.011031158948072"/>
    <n v="460501.24114942539"/>
    <n v="70.224498641904034"/>
    <n v="904800"/>
    <n v="340661.71700854704"/>
    <n v="37.650499227292997"/>
    <n v="1102481.6807221456"/>
    <n v="-69.100464618567869"/>
    <n v="4396762.5000000009"/>
    <n v="2764067.9567063609"/>
    <n v="62.865982793165664"/>
    <n v="2175982.8677505534"/>
    <n v="27.026181946172528"/>
    <n v="110562.71826825445"/>
  </r>
  <r>
    <x v="20"/>
    <n v="5"/>
    <x v="6"/>
    <x v="2"/>
    <n v="86415798"/>
    <s v="XARELTO 2.5MG TAFI 14 IN"/>
    <s v="KOLKATAXARELTO 2.5MG TAFI 14 IN"/>
    <n v="306153.00000000006"/>
    <n v="354005.48"/>
    <n v="115.63025023435992"/>
    <n v="381712.68619256024"/>
    <n v="-7.2586547931977776"/>
    <n v="289710"/>
    <n v="267787.81999999995"/>
    <n v="92.433060646853733"/>
    <n v="189542.12130841121"/>
    <n v="41.281430297106454"/>
    <n v="254475"/>
    <n v="302730.77"/>
    <n v="118.96287258080362"/>
    <n v="228359.43121976859"/>
    <n v="32.567666850009743"/>
    <n v="310067.99999999994"/>
    <n v="496715.01000000013"/>
    <n v="160.19550872711798"/>
    <n v="410093.2775316991"/>
    <n v="21.122446334567243"/>
    <n v="300671.99999999994"/>
    <n v="316119.66000000003"/>
    <n v="105.13771152618139"/>
    <n v="488069.08999999985"/>
    <n v="-35.230551068087493"/>
    <n v="1461078"/>
    <n v="1737358.7400000002"/>
    <n v="118.90937650145989"/>
    <n v="1697776.6062524391"/>
    <n v="2.3314100101150501"/>
    <n v="69494.349600000001"/>
  </r>
  <r>
    <x v="20"/>
    <n v="5"/>
    <x v="6"/>
    <x v="2"/>
    <n v="86991209"/>
    <s v="XARELTO 15MG 98TABL"/>
    <s v="KOLKATAXARELTO 15MG 98TABL"/>
    <n v="0"/>
    <n v="-649.16000000000031"/>
    <n v="0"/>
    <n v="0"/>
    <s v="-"/>
    <n v="0"/>
    <n v="-31315.149999999998"/>
    <n v="0"/>
    <n v="0"/>
    <s v="-"/>
    <n v="0"/>
    <n v="-8815.27"/>
    <n v="0"/>
    <n v="0"/>
    <s v="-"/>
    <n v="0"/>
    <n v="0"/>
    <n v="0"/>
    <n v="0"/>
    <s v="-"/>
    <n v="0"/>
    <n v="-4567.9399999999996"/>
    <n v="0"/>
    <n v="22837.43"/>
    <n v="-120.00198796449513"/>
    <n v="0"/>
    <n v="-45347.520000000004"/>
    <n v="0"/>
    <n v="22837.43"/>
    <n v="-298.56665132635328"/>
    <n v="-1813.9008000000001"/>
  </r>
  <r>
    <x v="20"/>
    <n v="5"/>
    <x v="6"/>
    <x v="2"/>
    <n v="86991217"/>
    <s v="XARELTO 20MG 98TABL"/>
    <s v="KOLKATAXARELTO 20MG 98TABL"/>
    <n v="0"/>
    <n v="100485.10999999996"/>
    <n v="0"/>
    <n v="516128.77999999991"/>
    <n v="-80.531000422026466"/>
    <n v="0"/>
    <n v="31972.700000000004"/>
    <n v="0"/>
    <n v="484152.80000000005"/>
    <n v="-93.396155098142572"/>
    <n v="0"/>
    <n v="-1324.58"/>
    <n v="0"/>
    <n v="274049.52"/>
    <n v="-100.48333600438345"/>
    <n v="0"/>
    <n v="-13702.38"/>
    <n v="0"/>
    <n v="31972.559999999998"/>
    <n v="-142.85668710919614"/>
    <n v="0"/>
    <n v="0"/>
    <n v="0"/>
    <n v="63945.61"/>
    <n v="-100"/>
    <n v="0"/>
    <n v="117430.84999999998"/>
    <n v="0"/>
    <n v="1370249.2700000003"/>
    <n v="-91.429964418079933"/>
    <n v="4697.2339999999986"/>
  </r>
  <r>
    <x v="21"/>
    <n v="1"/>
    <x v="6"/>
    <x v="2"/>
    <n v="81571686"/>
    <s v="XARELTO 10MG 7TABL"/>
    <s v="SILIGURIXARELTO 10MG 7TABL"/>
    <n v="235088.75000000006"/>
    <n v="494810.23"/>
    <n v="210.47805562792769"/>
    <n v="246103.1678392622"/>
    <n v="101.05804990010381"/>
    <n v="222462.50000000003"/>
    <n v="140286.54000000004"/>
    <n v="63.060758554812615"/>
    <n v="186614.97000000003"/>
    <n v="-24.825677168342921"/>
    <n v="195406.25000000003"/>
    <n v="156600.07"/>
    <n v="80.140768271229803"/>
    <n v="122017.39"/>
    <n v="28.342419060102827"/>
    <n v="238094.99999999997"/>
    <n v="224497.83428571429"/>
    <n v="94.289184689184694"/>
    <n v="904980.7596181517"/>
    <n v="-75.193082073873143"/>
    <n v="230880"/>
    <n v="221887.37428571432"/>
    <n v="96.105065092565098"/>
    <n v="4370084.4331119563"/>
    <n v="-94.922583815441129"/>
    <n v="1121932.5"/>
    <n v="1238082.0485714287"/>
    <n v="110.35263249539777"/>
    <n v="5829800.7205693703"/>
    <n v="-78.76287530372889"/>
    <n v="247616.40971428575"/>
  </r>
  <r>
    <x v="21"/>
    <n v="1"/>
    <x v="6"/>
    <x v="2"/>
    <n v="80802625"/>
    <s v="XARELTO 15MG 28TABL"/>
    <s v="SILIGURIXARELTO 15MG 28TABL"/>
    <n v="146136.25000000003"/>
    <n v="109620.12999999999"/>
    <n v="75.012277925566025"/>
    <n v="173130.43745098039"/>
    <n v="-36.683501980385458"/>
    <n v="138287.5"/>
    <n v="110272.65"/>
    <n v="79.741589080719507"/>
    <n v="90832.436031746038"/>
    <n v="21.402281847268284"/>
    <n v="121468.75000000003"/>
    <n v="150074.86000000002"/>
    <n v="123.55018060200668"/>
    <n v="93960.309999999983"/>
    <n v="59.72154625713776"/>
    <n v="148005"/>
    <n v="138330.23999999999"/>
    <n v="93.463220837133875"/>
    <n v="192340.29032258064"/>
    <n v="-28.080466256964925"/>
    <n v="143520"/>
    <n v="40454.990000000005"/>
    <n v="28.187702062430326"/>
    <n v="214019.61"/>
    <n v="-81.097531202864999"/>
    <n v="697417.5"/>
    <n v="548752.87"/>
    <n v="78.68355325181831"/>
    <n v="764283.08380530705"/>
    <n v="-28.200311948839513"/>
    <n v="109750.57399999999"/>
  </r>
  <r>
    <x v="21"/>
    <n v="1"/>
    <x v="6"/>
    <x v="2"/>
    <n v="80802633"/>
    <s v="XARELTO 20MG 28TABL"/>
    <s v="SILIGURIXARELTO 20MG 28TABL"/>
    <n v="184258.75000000006"/>
    <n v="71774.63"/>
    <n v="38.953173187162065"/>
    <n v="49067.936700000006"/>
    <n v="46.276030391960603"/>
    <n v="174362.50000000003"/>
    <n v="142244.41000000006"/>
    <n v="81.579703204530816"/>
    <n v="200.43923076923056"/>
    <n v="70866.351973166733"/>
    <n v="153156.25000000003"/>
    <n v="109620.01"/>
    <n v="71.573971026321146"/>
    <n v="67527.427310344821"/>
    <n v="62.334053533839921"/>
    <n v="186615"/>
    <n v="198360.69000000003"/>
    <n v="106.29407603890364"/>
    <n v="84825.13"/>
    <n v="133.84660889998051"/>
    <n v="180960"/>
    <n v="150075.23000000004"/>
    <n v="82.932819407603915"/>
    <n v="412380.11"/>
    <n v="-63.607548870385614"/>
    <n v="879352.50000000012"/>
    <n v="672074.9700000002"/>
    <n v="76.428391344767888"/>
    <n v="614001.04324111412"/>
    <n v="9.4582781899412538"/>
    <n v="134414.99400000004"/>
  </r>
  <r>
    <x v="21"/>
    <n v="1"/>
    <x v="6"/>
    <x v="2"/>
    <n v="86415798"/>
    <s v="XARELTO 2.5MG TAFI 14 IN"/>
    <s v="SILIGURIXARELTO 2.5MG TAFI 14 IN"/>
    <n v="69891.250000000015"/>
    <n v="25148.34"/>
    <n v="35.982100763686432"/>
    <n v="33277.849124726476"/>
    <n v="-24.429190403072042"/>
    <n v="66137.5"/>
    <n v="25472.38"/>
    <n v="38.514277074277075"/>
    <n v="11744.83"/>
    <n v="116.88164068786011"/>
    <n v="58093.750000000007"/>
    <n v="23513.1"/>
    <n v="40.474405594405582"/>
    <n v="28311.798611987382"/>
    <n v="-16.949465760736189"/>
    <n v="70784.999999999985"/>
    <n v="50292.520000000004"/>
    <n v="71.049685667867507"/>
    <n v="17617.53"/>
    <n v="185.46862131070588"/>
    <n v="68639.999999999985"/>
    <n v="33309.990000000005"/>
    <n v="48.528540209790229"/>
    <n v="144854.15"/>
    <n v="-77.004462764787888"/>
    <n v="333547.5"/>
    <n v="157736.33000000002"/>
    <n v="47.290514844212602"/>
    <n v="235806.15773671385"/>
    <n v="-33.107628946603512"/>
    <n v="31547.266000000003"/>
  </r>
  <r>
    <x v="21"/>
    <n v="1"/>
    <x v="6"/>
    <x v="2"/>
    <n v="86991209"/>
    <s v="XARELTO 15MG 98TABL"/>
    <s v="SILIGURI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1"/>
    <n v="1"/>
    <x v="6"/>
    <x v="2"/>
    <n v="86991217"/>
    <s v="XARELTO 20MG 98TABL"/>
    <s v="SILIGURIXARELTO 20MG 98TABL"/>
    <n v="0"/>
    <n v="18269.940000000002"/>
    <n v="0"/>
    <n v="45674.979999999996"/>
    <n v="-60.000113847887825"/>
    <n v="0"/>
    <n v="4567.4799999999996"/>
    <n v="0"/>
    <n v="159862.41999999998"/>
    <n v="-97.142868223813949"/>
    <n v="0"/>
    <n v="0"/>
    <n v="0"/>
    <n v="13702.550000000001"/>
    <n v="-100"/>
    <n v="0"/>
    <n v="0"/>
    <n v="0"/>
    <n v="4567.47"/>
    <n v="-100"/>
    <n v="0"/>
    <n v="0"/>
    <n v="0"/>
    <n v="13702.55"/>
    <n v="-100"/>
    <n v="0"/>
    <n v="22837.420000000002"/>
    <n v="0"/>
    <n v="237509.96999999994"/>
    <n v="-90.384647852888023"/>
    <n v="4567.4840000000004"/>
  </r>
  <r>
    <x v="22"/>
    <n v="1"/>
    <x v="7"/>
    <x v="1"/>
    <n v="81571686"/>
    <s v="XARELTO 10MG 7TABL"/>
    <s v="JAMSHEDPURXARELTO 10MG 7TABL"/>
    <n v="168384.15"/>
    <n v="49356.12999999999"/>
    <n v="29.311624639254937"/>
    <n v="92654.92"/>
    <n v="-46.731236722237746"/>
    <n v="159340.5"/>
    <n v="20880.070000000003"/>
    <n v="13.10405703509152"/>
    <n v="30667.409999999996"/>
    <n v="-31.914465551541497"/>
    <n v="139961.25"/>
    <n v="28057.43"/>
    <n v="20.046570032776931"/>
    <n v="14355.42"/>
    <n v="95.448339372864041"/>
    <n v="170537.39999999997"/>
    <n v="27405.170000000002"/>
    <n v="16.069888481940037"/>
    <n v="398468.34702268947"/>
    <n v="-93.122372152074732"/>
    <n v="165369.59999999995"/>
    <n v="43065.009999999995"/>
    <n v="26.041672713727316"/>
    <n v="491798.57142857142"/>
    <n v="-91.243364153152129"/>
    <n v="803592.9"/>
    <n v="168763.81"/>
    <n v="21.001157426851332"/>
    <n v="1027944.6684512608"/>
    <n v="-83.582403296641857"/>
    <n v="33752.762000000002"/>
  </r>
  <r>
    <x v="22"/>
    <n v="1"/>
    <x v="7"/>
    <x v="1"/>
    <n v="80802625"/>
    <s v="XARELTO 15MG 28TABL"/>
    <s v="JAMSHEDPURXARELTO 15MG 28TABL"/>
    <n v="110215.08"/>
    <n v="10439.86"/>
    <n v="9.4722609646520244"/>
    <n v="44369.599999999999"/>
    <n v="-76.470691644729726"/>
    <n v="104295.6"/>
    <n v="6525.1"/>
    <n v="6.2563521375781912"/>
    <n v="10440.200000000001"/>
    <n v="-37.500239459014189"/>
    <n v="91611"/>
    <n v="1305"/>
    <n v="1.4245014245014245"/>
    <n v="-5220.0299999999988"/>
    <n v="100"/>
    <n v="111624.47999999997"/>
    <n v="-2609.6000000000004"/>
    <n v="-2.3378384383067234"/>
    <n v="83520.290000000008"/>
    <n v="-103.1245102238031"/>
    <n v="108241.91999999997"/>
    <n v="31319.65"/>
    <n v="28.934861835414608"/>
    <n v="142431.22857142857"/>
    <n v="-78.010686059417552"/>
    <n v="525988.07999999996"/>
    <n v="46980.01"/>
    <n v="8.931763244520674"/>
    <n v="275541.28857142857"/>
    <n v="-82.949920048798276"/>
    <n v="9396.0020000000004"/>
  </r>
  <r>
    <x v="22"/>
    <n v="1"/>
    <x v="7"/>
    <x v="1"/>
    <n v="80802633"/>
    <s v="XARELTO 20MG 28TABL"/>
    <s v="JAMSHEDPURXARELTO 20MG 28TABL"/>
    <n v="122461.20000000001"/>
    <n v="23490.080000000002"/>
    <n v="19.181651004563079"/>
    <n v="30015.47"/>
    <n v="-21.740089360586381"/>
    <n v="115884"/>
    <n v="-6525.1"/>
    <n v="-5.6307169238203727"/>
    <n v="26099"/>
    <n v="-125.00134104754972"/>
    <n v="101790"/>
    <n v="37845.019999999997"/>
    <n v="37.179506827782689"/>
    <n v="5220.1000000000004"/>
    <n v="624.98649451159929"/>
    <n v="124027.19999999997"/>
    <n v="1305.4300000000003"/>
    <n v="1.0525352503321856"/>
    <n v="66554.710000000006"/>
    <n v="-98.038561057511927"/>
    <n v="120268.79999999996"/>
    <n v="9135.2000000000007"/>
    <n v="7.5956524052788446"/>
    <n v="130500.19"/>
    <n v="-92.999856935074192"/>
    <n v="584431.19999999995"/>
    <n v="65250.630000000005"/>
    <n v="11.164809476290795"/>
    <n v="258389.47"/>
    <n v="-74.747179132338474"/>
    <n v="13050.126"/>
  </r>
  <r>
    <x v="22"/>
    <n v="1"/>
    <x v="7"/>
    <x v="1"/>
    <n v="86415798"/>
    <s v="XARELTO 2.5MG TAFI 14 IN"/>
    <s v="JAMSHEDPURXARELTO 2.5MG TAFI 14 IN"/>
    <n v="61230.600000000006"/>
    <n v="3262.53"/>
    <n v="5.3282672389295547"/>
    <n v="4893.09"/>
    <n v="-33.323727951049335"/>
    <n v="57942"/>
    <n v="9461.2000000000007"/>
    <n v="16.328742535639091"/>
    <n v="3844.8433644859815"/>
    <n v="146.07504397685318"/>
    <n v="50895"/>
    <n v="7180.67"/>
    <n v="14.108792612240888"/>
    <n v="652.5"/>
    <n v="1000.4858237547892"/>
    <n v="62013.599999999984"/>
    <n v="6851.0500000000011"/>
    <n v="11.047657288078748"/>
    <n v="10775.856720202873"/>
    <n v="-36.422224442206399"/>
    <n v="60134.39999999998"/>
    <n v="10113.74"/>
    <n v="16.818559759472119"/>
    <n v="36866.43"/>
    <n v="-72.566532750797947"/>
    <n v="292215.59999999998"/>
    <n v="36869.19"/>
    <n v="12.617119003913549"/>
    <n v="57032.720084688859"/>
    <n v="-35.354319511234408"/>
    <n v="7373.8380000000006"/>
  </r>
  <r>
    <x v="22"/>
    <n v="1"/>
    <x v="7"/>
    <x v="1"/>
    <n v="86991209"/>
    <s v="XARELTO 15MG 98TABL"/>
    <s v="JAMSHEDPU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2"/>
    <n v="1"/>
    <x v="7"/>
    <x v="1"/>
    <n v="86991217"/>
    <s v="XARELTO 20MG 98TABL"/>
    <s v="JAMSHEDPUR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45675"/>
    <n v="-100"/>
    <n v="0"/>
    <n v="0"/>
    <n v="0"/>
    <n v="45675"/>
    <n v="-100"/>
    <n v="0"/>
  </r>
  <r>
    <x v="23"/>
    <n v="1"/>
    <x v="7"/>
    <x v="1"/>
    <n v="81571686"/>
    <s v="XARELTO 10MG 7TABL"/>
    <s v="LUCKNOWXARELTO 10MG 7TABL"/>
    <n v="260230.05000000005"/>
    <n v="173976.13857142857"/>
    <n v="66.854745857147762"/>
    <n v="311956.73243741767"/>
    <n v="-44.23068314246742"/>
    <n v="246253.49999999997"/>
    <n v="227133.13714285719"/>
    <n v="92.235496000201906"/>
    <n v="284921.81194304861"/>
    <n v="-20.282292326479549"/>
    <n v="216303.75"/>
    <n v="167040.15"/>
    <n v="77.224805395190785"/>
    <n v="147141.93424396444"/>
    <n v="13.523144070570595"/>
    <n v="263557.79999999993"/>
    <n v="217197.49714285709"/>
    <n v="82.409815662013088"/>
    <n v="924390.05946319876"/>
    <n v="-76.503696148681485"/>
    <n v="255571.19999999992"/>
    <n v="246039.82285714286"/>
    <n v="96.270558989879518"/>
    <n v="3014759.6471297555"/>
    <n v="-91.83882459447841"/>
    <n v="1241916.2999999998"/>
    <n v="1031386.7457142858"/>
    <n v="83.048007801675993"/>
    <n v="4683170.1852173852"/>
    <n v="-77.976740008938833"/>
    <n v="206277.34914285716"/>
  </r>
  <r>
    <x v="23"/>
    <n v="1"/>
    <x v="7"/>
    <x v="1"/>
    <n v="80802625"/>
    <s v="XARELTO 15MG 28TABL"/>
    <s v="LUCKNOWXARELTO 15MG 28TABL"/>
    <n v="146136.25000000003"/>
    <n v="202274.43"/>
    <n v="138.41495864304713"/>
    <n v="131586.88872549028"/>
    <n v="53.71928917779519"/>
    <n v="138287.5"/>
    <n v="206190.28999999998"/>
    <n v="149.10262315827532"/>
    <n v="161177.9050793651"/>
    <n v="27.927143548906713"/>
    <n v="121468.75000000003"/>
    <n v="77647.780000000013"/>
    <n v="63.924079238487266"/>
    <n v="107009.9"/>
    <n v="-27.438694924488274"/>
    <n v="148005"/>
    <n v="104400.08"/>
    <n v="70.538211546907206"/>
    <n v="154832.37387096774"/>
    <n v="-32.572189271603094"/>
    <n v="143520"/>
    <n v="140939.63"/>
    <n v="98.202083333333334"/>
    <n v="936990.75999999989"/>
    <n v="-84.958268958810223"/>
    <n v="697417.5"/>
    <n v="731452.21"/>
    <n v="104.88010553219556"/>
    <n v="1491597.8276758231"/>
    <n v="-50.961834589171154"/>
    <n v="146290.44199999998"/>
  </r>
  <r>
    <x v="23"/>
    <n v="1"/>
    <x v="7"/>
    <x v="1"/>
    <n v="80802633"/>
    <s v="XARELTO 20MG 28TABL"/>
    <s v="LUCKNOWXARELTO 20MG 28TABL"/>
    <n v="184258.75000000006"/>
    <n v="104399.75"/>
    <n v="56.659317400123449"/>
    <n v="16443.286700000004"/>
    <n v="534.90804426587033"/>
    <n v="174362.50000000003"/>
    <n v="302759.17"/>
    <n v="173.63777761846725"/>
    <n v="127487.76153846152"/>
    <n v="137.4809678564018"/>
    <n v="153156.25000000003"/>
    <n v="223807.27000000002"/>
    <n v="146.1300273413589"/>
    <n v="211895.80365517241"/>
    <n v="5.6213790643120376"/>
    <n v="186615"/>
    <n v="305369.8"/>
    <n v="163.63625646384267"/>
    <n v="323640.19000000006"/>
    <n v="-5.6452784804013589"/>
    <n v="180960"/>
    <n v="236205.15000000005"/>
    <n v="130.52892904509287"/>
    <n v="893925.44"/>
    <n v="-73.576638561712699"/>
    <n v="879352.50000000012"/>
    <n v="1172541.1400000001"/>
    <n v="133.34142337685967"/>
    <n v="1573392.481893634"/>
    <n v="-25.476881738445513"/>
    <n v="234508.22800000003"/>
  </r>
  <r>
    <x v="23"/>
    <n v="1"/>
    <x v="7"/>
    <x v="1"/>
    <n v="86415798"/>
    <s v="XARELTO 2.5MG TAFI 14 IN"/>
    <s v="LUCKNOWXARELTO 2.5MG TAFI 14 IN"/>
    <n v="69891.250000000015"/>
    <n v="244926.5"/>
    <n v="350.43943269007201"/>
    <n v="77647.127527352277"/>
    <n v="215.43536483525583"/>
    <n v="66137.5"/>
    <n v="62701.729999999996"/>
    <n v="94.805110565110553"/>
    <n v="108699.53504672898"/>
    <n v="-42.316468995893068"/>
    <n v="58093.750000000007"/>
    <n v="82949.47"/>
    <n v="142.78553200645507"/>
    <n v="45290.799263932706"/>
    <n v="83.148611523967418"/>
    <n v="70784.999999999985"/>
    <n v="128995.3"/>
    <n v="182.23536059899698"/>
    <n v="37785.737210481828"/>
    <n v="241.38622010057406"/>
    <n v="68639.999999999985"/>
    <n v="98950.89999999998"/>
    <n v="144.1592365967366"/>
    <n v="159862.72"/>
    <n v="-38.102579513222352"/>
    <n v="333547.5"/>
    <n v="618523.89999999991"/>
    <n v="185.43802606825113"/>
    <n v="429285.91904849582"/>
    <n v="44.082037764235679"/>
    <n v="123704.77999999998"/>
  </r>
  <r>
    <x v="23"/>
    <n v="1"/>
    <x v="7"/>
    <x v="1"/>
    <n v="86991209"/>
    <s v="XARELTO 15MG 98TABL"/>
    <s v="LUCKNOWXARELTO 15MG 98TABL"/>
    <n v="0"/>
    <n v="0"/>
    <n v="0"/>
    <n v="-44743"/>
    <n v="-100"/>
    <n v="0"/>
    <n v="0"/>
    <n v="0"/>
    <n v="-16778.599999999999"/>
    <n v="-100"/>
    <n v="0"/>
    <n v="0"/>
    <n v="0"/>
    <n v="0"/>
    <s v="-"/>
    <n v="0"/>
    <n v="-27405.25"/>
    <n v="0"/>
    <n v="0"/>
    <s v="-"/>
    <n v="0"/>
    <n v="0"/>
    <n v="0"/>
    <n v="9135.18"/>
    <n v="-100"/>
    <n v="0"/>
    <n v="-27405.25"/>
    <n v="0"/>
    <n v="-52386.42"/>
    <n v="-47.686346957856635"/>
    <n v="-5481.05"/>
  </r>
  <r>
    <x v="23"/>
    <n v="1"/>
    <x v="7"/>
    <x v="1"/>
    <n v="86991217"/>
    <s v="XARELTO 20MG 98TABL"/>
    <s v="LUCKNOWXARELTO 20MG 98TABL"/>
    <n v="0"/>
    <n v="27405.019999999997"/>
    <n v="0"/>
    <n v="164896.13"/>
    <n v="-83.380434701529992"/>
    <n v="0"/>
    <n v="-45675"/>
    <n v="0"/>
    <n v="58352.329999999994"/>
    <n v="-178.27450934692754"/>
    <n v="0"/>
    <n v="0"/>
    <n v="0"/>
    <n v="0"/>
    <s v="-"/>
    <n v="0"/>
    <n v="-18270.21"/>
    <n v="0"/>
    <n v="0"/>
    <s v="-"/>
    <n v="0"/>
    <n v="0"/>
    <n v="0"/>
    <n v="0"/>
    <s v="-"/>
    <n v="0"/>
    <n v="-36540.19"/>
    <n v="0"/>
    <n v="223248.46"/>
    <n v="-116.36749924277194"/>
    <n v="-7308.0380000000005"/>
  </r>
  <r>
    <x v="24"/>
    <n v="1"/>
    <x v="7"/>
    <x v="1"/>
    <n v="81571686"/>
    <s v="XARELTO 10MG 7TABL"/>
    <s v="PATNAXARELTO 10MG 7TABL"/>
    <n v="168384.15"/>
    <n v="58725"/>
    <n v="34.875610323180659"/>
    <n v="366078.38407114631"/>
    <n v="-83.958353578017608"/>
    <n v="159340.5"/>
    <n v="7177.55"/>
    <n v="4.5045358838462288"/>
    <n v="145152.60827470684"/>
    <n v="-95.055169806927466"/>
    <n v="139961.25"/>
    <n v="16965.04"/>
    <n v="12.121240700551047"/>
    <n v="196834.0669123253"/>
    <n v="-91.381044823121684"/>
    <n v="170537.39999999997"/>
    <n v="36539.990000000005"/>
    <n v="21.426379198932324"/>
    <n v="787536.49205866084"/>
    <n v="-95.360216273345941"/>
    <n v="165369.59999999995"/>
    <n v="45674.959999999992"/>
    <n v="27.619925306706921"/>
    <n v="867417.3319765972"/>
    <n v="-94.73437314240428"/>
    <n v="803592.9"/>
    <n v="165082.53999999998"/>
    <n v="20.543056067319657"/>
    <n v="2363018.8832934364"/>
    <n v="-93.013913635344394"/>
    <n v="33016.507999999994"/>
  </r>
  <r>
    <x v="24"/>
    <n v="1"/>
    <x v="7"/>
    <x v="1"/>
    <n v="80802625"/>
    <s v="XARELTO 15MG 28TABL"/>
    <s v="PATNAXARELTO 15MG 28TABL"/>
    <n v="110215.08"/>
    <n v="63945.209999999992"/>
    <n v="58.018566969238677"/>
    <n v="154206.42598039217"/>
    <n v="-58.532720284866194"/>
    <n v="104295.6"/>
    <n v="16965.12"/>
    <n v="16.266381323852585"/>
    <n v="229970.08222222223"/>
    <n v="-92.622901276520636"/>
    <n v="91611"/>
    <n v="33930.17"/>
    <n v="37.037222604272408"/>
    <n v="53504.700000000004"/>
    <n v="-36.584692559719059"/>
    <n v="111624.47999999997"/>
    <n v="28709.89"/>
    <n v="25.720066064361514"/>
    <n v="126879.3243548387"/>
    <n v="-77.372286504530777"/>
    <n v="108241.91999999997"/>
    <n v="32624.959999999995"/>
    <n v="30.140780946975081"/>
    <n v="461970.29"/>
    <n v="-92.937866199144537"/>
    <n v="525988.07999999996"/>
    <n v="176175.34999999998"/>
    <n v="33.494171578945284"/>
    <n v="1026530.8225574531"/>
    <n v="-82.837792482345094"/>
    <n v="35235.069999999992"/>
  </r>
  <r>
    <x v="24"/>
    <n v="1"/>
    <x v="7"/>
    <x v="1"/>
    <n v="80802633"/>
    <s v="XARELTO 20MG 28TABL"/>
    <s v="PATNAXARELTO 20MG 28TABL"/>
    <n v="122461.20000000001"/>
    <n v="61335.32"/>
    <n v="50.085512799155971"/>
    <n v="163385.42340000003"/>
    <n v="-62.459735560473511"/>
    <n v="115884"/>
    <n v="-43065.4"/>
    <n v="-37.162507334921131"/>
    <n v="62740.504615384605"/>
    <n v="-168.64050626306238"/>
    <n v="101790"/>
    <n v="7829.98"/>
    <n v="7.6922880440121819"/>
    <n v="34568.124620689661"/>
    <n v="-77.349132803942709"/>
    <n v="124027.19999999997"/>
    <n v="33929.89"/>
    <n v="27.356813666679574"/>
    <n v="44370.17"/>
    <n v="-23.529952668651021"/>
    <n v="120268.79999999996"/>
    <n v="22185.139999999992"/>
    <n v="18.446296961472967"/>
    <n v="206189.9"/>
    <n v="-89.24043321229604"/>
    <n v="584431.19999999995"/>
    <n v="82214.929999999993"/>
    <n v="14.067512138297886"/>
    <n v="511254.12263607432"/>
    <n v="-83.918969772587445"/>
    <n v="16442.985999999997"/>
  </r>
  <r>
    <x v="24"/>
    <n v="1"/>
    <x v="7"/>
    <x v="1"/>
    <n v="86415798"/>
    <s v="XARELTO 2.5MG TAFI 14 IN"/>
    <s v="PATNAXARELTO 2.5MG TAFI 14 IN"/>
    <n v="61230.600000000006"/>
    <n v="9787.56"/>
    <n v="15.984752721678374"/>
    <n v="6851.1891247264766"/>
    <n v="42.859287954494363"/>
    <n v="57942"/>
    <n v="9787.58"/>
    <n v="16.89202996099548"/>
    <n v="9717.7533644859814"/>
    <n v="0.71854710543698275"/>
    <n v="50895"/>
    <n v="1631.22"/>
    <n v="3.2050692602416744"/>
    <n v="13558.397223974762"/>
    <n v="-87.968931924227888"/>
    <n v="62013.599999999984"/>
    <n v="0"/>
    <n v="0"/>
    <n v="61996.64672020288"/>
    <n v="-100"/>
    <n v="60134.39999999998"/>
    <n v="19248.670000000002"/>
    <n v="32.009415575776941"/>
    <n v="13702.51"/>
    <n v="40.475504122967266"/>
    <n v="292215.59999999998"/>
    <n v="40455.03"/>
    <n v="13.844240348564552"/>
    <n v="105826.49643339009"/>
    <n v="-61.772305270010115"/>
    <n v="8091.0059999999994"/>
  </r>
  <r>
    <x v="24"/>
    <n v="1"/>
    <x v="7"/>
    <x v="1"/>
    <n v="86991209"/>
    <s v="XARELTO 15MG 98TABL"/>
    <s v="PATNA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4"/>
    <n v="1"/>
    <x v="7"/>
    <x v="1"/>
    <n v="86991217"/>
    <s v="XARELTO 20MG 98TABL"/>
    <s v="PATNAXARELTO 20MG 98TABL"/>
    <n v="0"/>
    <n v="9135.01"/>
    <n v="0"/>
    <n v="0"/>
    <n v="100"/>
    <n v="0"/>
    <n v="0"/>
    <n v="0"/>
    <n v="22837.56"/>
    <n v="-100"/>
    <n v="0"/>
    <n v="0"/>
    <n v="0"/>
    <n v="54810.05"/>
    <n v="-100"/>
    <n v="0"/>
    <n v="0"/>
    <n v="0"/>
    <n v="0"/>
    <s v="-"/>
    <n v="0"/>
    <n v="0"/>
    <n v="0"/>
    <n v="0"/>
    <s v="-"/>
    <n v="0"/>
    <n v="9135.01"/>
    <n v="0"/>
    <n v="77647.61"/>
    <n v="-88.235297905498953"/>
    <n v="1827.002"/>
  </r>
  <r>
    <x v="25"/>
    <n v="1"/>
    <x v="7"/>
    <x v="1"/>
    <n v="81571686"/>
    <s v="XARELTO 10MG 7TABL"/>
    <s v="VARANASIXARELTO 10MG 7TABL"/>
    <n v="168384.15"/>
    <n v="14355.26"/>
    <n v="8.5253035989432497"/>
    <n v="69165.34"/>
    <n v="-79.245009133187224"/>
    <n v="159340.5"/>
    <n v="30667.229999999996"/>
    <n v="19.246349798073933"/>
    <n v="88740.180000000008"/>
    <n v="-65.441550828497313"/>
    <n v="139961.25"/>
    <n v="19575.189999999999"/>
    <n v="13.986149737873875"/>
    <n v="75689.420000000013"/>
    <n v="-74.137481830353579"/>
    <n v="170537.39999999997"/>
    <n v="42412.33"/>
    <n v="24.869811548669098"/>
    <n v="447061.99183176534"/>
    <n v="-90.513098680963182"/>
    <n v="165369.59999999995"/>
    <n v="13050.130000000001"/>
    <n v="7.8914927532025265"/>
    <n v="558180.11116065772"/>
    <n v="-97.662021677400134"/>
    <n v="803592.9"/>
    <n v="120060.14"/>
    <n v="14.940418214247538"/>
    <n v="1238837.0429924231"/>
    <n v="-90.308641424703154"/>
    <n v="24012.027999999998"/>
  </r>
  <r>
    <x v="25"/>
    <n v="1"/>
    <x v="7"/>
    <x v="1"/>
    <n v="80802625"/>
    <s v="XARELTO 15MG 28TABL"/>
    <s v="VARANASIXARELTO 15MG 28TABL"/>
    <n v="110215.08"/>
    <n v="3915"/>
    <n v="3.5521454958795107"/>
    <n v="33712.748725490193"/>
    <n v="-88.38718245172376"/>
    <n v="104295.6"/>
    <n v="19574.98"/>
    <n v="18.768749592504378"/>
    <n v="-30013.899999999998"/>
    <n v="100"/>
    <n v="91611"/>
    <n v="15659.789999999999"/>
    <n v="17.093787863902804"/>
    <n v="48284.89"/>
    <n v="-67.567928600437938"/>
    <n v="111624.47999999997"/>
    <n v="2609.6399999999985"/>
    <n v="2.3378742727401725"/>
    <n v="41759.619999999995"/>
    <n v="-93.750805203687207"/>
    <n v="108241.91999999997"/>
    <n v="27404.76"/>
    <n v="25.318065311480069"/>
    <n v="173565.11"/>
    <n v="-84.210674599290144"/>
    <n v="525988.07999999996"/>
    <n v="69164.17"/>
    <n v="13.149379734993234"/>
    <n v="267308.46872549015"/>
    <n v="-74.1257093986695"/>
    <n v="13832.833999999999"/>
  </r>
  <r>
    <x v="25"/>
    <n v="1"/>
    <x v="7"/>
    <x v="1"/>
    <n v="80802633"/>
    <s v="XARELTO 20MG 28TABL"/>
    <s v="VARANASIXARELTO 20MG 28TABL"/>
    <n v="122461.20000000001"/>
    <n v="-6524.6"/>
    <n v="-5.3278916097506803"/>
    <n v="5220.1100000000006"/>
    <n v="-224.98970328211476"/>
    <n v="115884"/>
    <n v="43064.87"/>
    <n v="37.1620499810155"/>
    <n v="10439.950000000001"/>
    <n v="312.50073036748262"/>
    <n v="101790"/>
    <n v="36540.549999999996"/>
    <n v="35.897976225562431"/>
    <n v="80910.28"/>
    <n v="-54.838186198342171"/>
    <n v="124027.19999999997"/>
    <n v="39149.359999999993"/>
    <n v="31.565140549814881"/>
    <n v="133109.97"/>
    <n v="-70.588709470823261"/>
    <n v="120268.79999999996"/>
    <n v="39150.28"/>
    <n v="32.552316145168163"/>
    <n v="260999.4"/>
    <n v="-84.999858237222"/>
    <n v="584431.19999999995"/>
    <n v="151380.46"/>
    <n v="25.902186604685031"/>
    <n v="490679.70999999996"/>
    <n v="-69.148824189204802"/>
    <n v="30276.091999999997"/>
  </r>
  <r>
    <x v="25"/>
    <n v="1"/>
    <x v="7"/>
    <x v="1"/>
    <n v="86415798"/>
    <s v="XARELTO 2.5MG TAFI 14 IN"/>
    <s v="VARANASIXARELTO 2.5MG TAFI 14 IN"/>
    <n v="61230.600000000006"/>
    <n v="7837.3399999999992"/>
    <n v="12.799711255483368"/>
    <n v="-0.16000000000076398"/>
    <n v="100"/>
    <n v="57942"/>
    <n v="11103.739999999998"/>
    <n v="19.163542853198024"/>
    <n v="15985.310000000001"/>
    <n v="-30.537850063589644"/>
    <n v="50895"/>
    <n v="9797.31"/>
    <n v="19.2500442086649"/>
    <n v="3262.6899999999996"/>
    <n v="200.2832018978205"/>
    <n v="62013.599999999984"/>
    <n v="22533.119999999995"/>
    <n v="36.335771508185303"/>
    <n v="18274.498360101436"/>
    <n v="23.303630862975552"/>
    <n v="60134.39999999998"/>
    <n v="21553.72"/>
    <n v="35.842579289059188"/>
    <n v="70469.759999999995"/>
    <n v="-69.414228173900398"/>
    <n v="292215.59999999998"/>
    <n v="72825.23"/>
    <n v="24.921746135387707"/>
    <n v="107992.09836010143"/>
    <n v="-32.564297660776006"/>
    <n v="14565.045999999998"/>
  </r>
  <r>
    <x v="25"/>
    <n v="1"/>
    <x v="7"/>
    <x v="1"/>
    <n v="86991209"/>
    <s v="XARELTO 15MG 98TABL"/>
    <s v="VARANASIXARELTO 15MG 98TABL"/>
    <n v="0"/>
    <n v="0"/>
    <n v="0"/>
    <n v="-5592.94"/>
    <n v="-100"/>
    <n v="0"/>
    <n v="0"/>
    <n v="0"/>
    <n v="-11185.72"/>
    <n v="-100"/>
    <n v="0"/>
    <n v="0"/>
    <n v="0"/>
    <n v="-5592.86"/>
    <n v="-100"/>
    <n v="0"/>
    <n v="-6522.36"/>
    <n v="0"/>
    <n v="0"/>
    <s v="-"/>
    <n v="0"/>
    <n v="0"/>
    <n v="0"/>
    <n v="13702.58"/>
    <n v="-100"/>
    <n v="0"/>
    <n v="-6522.36"/>
    <n v="0"/>
    <n v="-8668.94"/>
    <n v="-24.761735575514436"/>
    <n v="-1304.472"/>
  </r>
  <r>
    <x v="25"/>
    <n v="1"/>
    <x v="7"/>
    <x v="1"/>
    <n v="86991217"/>
    <s v="XARELTO 20MG 98TABL"/>
    <s v="VARANASIXARELTO 20MG 98TABL"/>
    <n v="0"/>
    <n v="54809.97"/>
    <n v="0"/>
    <n v="49216.960000000006"/>
    <n v="11.363989161459784"/>
    <n v="0"/>
    <n v="0"/>
    <n v="0"/>
    <n v="8949.18"/>
    <n v="-100"/>
    <n v="0"/>
    <n v="0"/>
    <n v="0"/>
    <n v="-793.7"/>
    <n v="-100"/>
    <n v="0"/>
    <n v="0"/>
    <n v="0"/>
    <n v="0"/>
    <s v="-"/>
    <n v="0"/>
    <n v="0"/>
    <n v="0"/>
    <n v="0"/>
    <s v="-"/>
    <n v="0"/>
    <n v="54809.97"/>
    <n v="0"/>
    <n v="57372.44000000001"/>
    <n v="-4.4663779333770748"/>
    <n v="10961.994000000001"/>
  </r>
  <r>
    <x v="26"/>
    <n v="3"/>
    <x v="8"/>
    <x v="3"/>
    <n v="81571686"/>
    <s v="XARELTO 10MG 7TABL"/>
    <s v="AHMEDABADXARELTO 10MG 7TABL"/>
    <n v="551075.4"/>
    <n v="940905.14999999991"/>
    <n v="170.73982072144753"/>
    <n v="1291558.2367852437"/>
    <n v="-27.149614844936281"/>
    <n v="521477.99999999994"/>
    <n v="1480523.0499999998"/>
    <n v="283.909014378363"/>
    <n v="359023.48413735343"/>
    <n v="312.37498810344914"/>
    <n v="458055"/>
    <n v="694260.28"/>
    <n v="151.56701269498205"/>
    <n v="552509.46636594657"/>
    <n v="25.655816282461103"/>
    <n v="558122.39999999991"/>
    <n v="1132088.8299999998"/>
    <n v="202.83880919310889"/>
    <n v="4731269.2806862202"/>
    <n v="-76.072196215477248"/>
    <n v="541209.59999999986"/>
    <n v="279923.24999999994"/>
    <n v="51.721782096991632"/>
    <n v="5101216.2951644547"/>
    <n v="-94.512617505253701"/>
    <n v="2629940.3999999994"/>
    <n v="4527700.5599999996"/>
    <n v="172.15981624526549"/>
    <n v="12035576.763139218"/>
    <n v="-62.38069309759404"/>
    <n v="301846.70399999997"/>
  </r>
  <r>
    <x v="26"/>
    <n v="3"/>
    <x v="8"/>
    <x v="3"/>
    <n v="80802625"/>
    <s v="XARELTO 15MG 28TABL"/>
    <s v="AHMEDABADXARELTO 15MG 28TABL"/>
    <n v="661290.4800000001"/>
    <n v="387584.72000000003"/>
    <n v="58.610358340558591"/>
    <n v="553320.87000000011"/>
    <n v="-29.952990929114975"/>
    <n v="625773.6"/>
    <n v="450225.09000000008"/>
    <n v="71.946961329145253"/>
    <n v="364094.03000000009"/>
    <n v="23.656268134910093"/>
    <n v="549666"/>
    <n v="258390.14999999997"/>
    <n v="47.008574297846323"/>
    <n v="167691.97000000003"/>
    <n v="54.086179558866121"/>
    <n v="669746.87999999989"/>
    <n v="201621.67"/>
    <n v="30.104159649090125"/>
    <n v="981444.53338709683"/>
    <n v="-79.456641395293474"/>
    <n v="649451.51999999979"/>
    <n v="108968.23"/>
    <n v="16.778501034226547"/>
    <n v="1719989.0200000003"/>
    <n v="-93.664597347255153"/>
    <n v="3155928.4799999995"/>
    <n v="1406789.8599999999"/>
    <n v="44.576100786669286"/>
    <n v="3786540.4233870972"/>
    <n v="-62.847620711741598"/>
    <n v="93785.990666666665"/>
  </r>
  <r>
    <x v="26"/>
    <n v="3"/>
    <x v="8"/>
    <x v="3"/>
    <n v="80802633"/>
    <s v="XARELTO 20MG 28TABL"/>
    <s v="AHMEDABADXARELTO 20MG 28TABL"/>
    <n v="734767.20000000007"/>
    <n v="86130.62"/>
    <n v="11.722164516870103"/>
    <n v="138982.62450000003"/>
    <n v="-38.027778429238133"/>
    <n v="695303.99999999988"/>
    <n v="391499.7900000001"/>
    <n v="56.306276103689918"/>
    <n v="57420.090000000004"/>
    <n v="581.81674741366669"/>
    <n v="610740"/>
    <n v="636187.74"/>
    <n v="104.1667059632577"/>
    <n v="182686.35462068964"/>
    <n v="248.24042623266087"/>
    <n v="744163.19999999984"/>
    <n v="401938.74"/>
    <n v="54.012176361314303"/>
    <n v="844334.92"/>
    <n v="-52.395817053261283"/>
    <n v="721612.7999999997"/>
    <n v="211409.60000000006"/>
    <n v="29.296819568610779"/>
    <n v="1092284.5199999998"/>
    <n v="-80.645189405412424"/>
    <n v="3506587.1999999997"/>
    <n v="1727166.4900000002"/>
    <n v="49.25491343834257"/>
    <n v="2315708.5091206897"/>
    <n v="-25.415203027611099"/>
    <n v="115144.43266666669"/>
  </r>
  <r>
    <x v="26"/>
    <n v="3"/>
    <x v="8"/>
    <x v="3"/>
    <n v="86415798"/>
    <s v="XARELTO 2.5MG TAFI 14 IN"/>
    <s v="AHMEDABADXARELTO 2.5MG TAFI 14 IN"/>
    <n v="413306.55000000005"/>
    <n v="522186.34999999992"/>
    <n v="126.34359411918341"/>
    <n v="414338.11809628003"/>
    <n v="26.029039374711616"/>
    <n v="391108.5"/>
    <n v="516306.93000000005"/>
    <n v="132.01117592688476"/>
    <n v="550288.62018691585"/>
    <n v="-6.1752485768964931"/>
    <n v="343541.25"/>
    <n v="424216.50999999995"/>
    <n v="123.48342739045165"/>
    <n v="319983.63611987379"/>
    <n v="32.574438850703586"/>
    <n v="418591.79999999993"/>
    <n v="418009.22999999992"/>
    <n v="99.860826227365166"/>
    <n v="528853.29589180066"/>
    <n v="-20.959322132026301"/>
    <n v="405907.1999999999"/>
    <n v="331141.76000000013"/>
    <n v="81.580656859498973"/>
    <n v="631618.54999999981"/>
    <n v="-47.572508755482204"/>
    <n v="1972455.3"/>
    <n v="2211860.7800000003"/>
    <n v="112.13743500296307"/>
    <n v="2445082.2202948704"/>
    <n v="-9.538388458231239"/>
    <n v="147457.38533333334"/>
  </r>
  <r>
    <x v="26"/>
    <n v="3"/>
    <x v="8"/>
    <x v="3"/>
    <n v="86991209"/>
    <s v="XARELTO 15MG 98TABL"/>
    <s v="AHMEDABADXARELTO 15MG 98TABL"/>
    <n v="0"/>
    <n v="18270.03"/>
    <n v="0"/>
    <n v="59377.180000000008"/>
    <n v="-69.230552882437337"/>
    <n v="0"/>
    <n v="0"/>
    <n v="0"/>
    <n v="0"/>
    <s v="-"/>
    <n v="0"/>
    <n v="-10332.65"/>
    <n v="0"/>
    <n v="0"/>
    <s v="-"/>
    <n v="0"/>
    <n v="0"/>
    <n v="0"/>
    <n v="0"/>
    <s v="-"/>
    <n v="0"/>
    <n v="-73034.259999999995"/>
    <n v="0"/>
    <n v="73080"/>
    <n v="-199.93741105637656"/>
    <n v="0"/>
    <n v="-65096.88"/>
    <n v="0"/>
    <n v="132457.18"/>
    <n v="-149.14560313000774"/>
    <n v="-4339.7919999999995"/>
  </r>
  <r>
    <x v="26"/>
    <n v="3"/>
    <x v="8"/>
    <x v="3"/>
    <n v="86991217"/>
    <s v="XARELTO 20MG 98TABL"/>
    <s v="AHMEDABADXARELTO 20MG 98TABL"/>
    <n v="0"/>
    <n v="73080.24000000002"/>
    <n v="0"/>
    <n v="584640.15000000014"/>
    <n v="-87.499962156208397"/>
    <n v="0"/>
    <n v="0"/>
    <n v="0"/>
    <n v="278151.21000000002"/>
    <n v="-100"/>
    <n v="0"/>
    <n v="-35233.96"/>
    <n v="0"/>
    <n v="-11185.72"/>
    <n v="214.99054151185618"/>
    <n v="0"/>
    <n v="0"/>
    <n v="0"/>
    <n v="0"/>
    <s v="-"/>
    <n v="0"/>
    <n v="-49922.62"/>
    <n v="0"/>
    <n v="790177.28000000003"/>
    <n v="-106.31790121831901"/>
    <n v="0"/>
    <n v="-12076.339999999982"/>
    <n v="0"/>
    <n v="1641782.9200000002"/>
    <n v="-100.73556253100745"/>
    <n v="-805.08933333333221"/>
  </r>
  <r>
    <x v="27"/>
    <n v="1"/>
    <x v="8"/>
    <x v="3"/>
    <n v="81571686"/>
    <s v="XARELTO 10MG 7TABL"/>
    <s v="BARODAXARELTO 10MG 7TABL"/>
    <n v="168384.15"/>
    <n v="122670.07999999999"/>
    <n v="72.851322407720673"/>
    <n v="501132.31703557313"/>
    <n v="-75.521419028481418"/>
    <n v="159340.5"/>
    <n v="184657.84"/>
    <n v="115.88882926813962"/>
    <n v="309088.38658291451"/>
    <n v="-40.257270083337602"/>
    <n v="139961.25"/>
    <n v="23489.920000000002"/>
    <n v="16.783159624538936"/>
    <n v="422788.4452731894"/>
    <n v="-94.444048728715444"/>
    <n v="170537.39999999997"/>
    <n v="173564.90999999997"/>
    <n v="101.77527627370888"/>
    <n v="1563661.4344272274"/>
    <n v="-88.900096518427134"/>
    <n v="165369.59999999995"/>
    <n v="75037.14"/>
    <n v="45.375413618948116"/>
    <n v="1704376.0930866539"/>
    <n v="-95.597383681666969"/>
    <n v="803592.9"/>
    <n v="579419.8899999999"/>
    <n v="72.103659701323878"/>
    <n v="4501046.6764055584"/>
    <n v="-87.126996637530709"/>
    <n v="115883.97799999997"/>
  </r>
  <r>
    <x v="27"/>
    <n v="1"/>
    <x v="8"/>
    <x v="3"/>
    <n v="80802625"/>
    <s v="XARELTO 15MG 28TABL"/>
    <s v="BARODAXARELTO 15MG 28TABL"/>
    <n v="171445.68"/>
    <n v="159210.44999999998"/>
    <n v="92.863494723226609"/>
    <n v="252517.79000000004"/>
    <n v="-36.950798595219787"/>
    <n v="162237.59999999998"/>
    <n v="97874.73000000001"/>
    <n v="60.328018905605127"/>
    <n v="117449.97"/>
    <n v="-16.666875266123952"/>
    <n v="142506"/>
    <n v="86782.59"/>
    <n v="60.897499052671463"/>
    <n v="453487.41000000009"/>
    <n v="-80.86328570841691"/>
    <n v="173638.07999999993"/>
    <n v="97222.48000000001"/>
    <n v="55.991450723251518"/>
    <n v="347130.50000000006"/>
    <n v="-71.992527306013159"/>
    <n v="168376.31999999998"/>
    <n v="92002.28"/>
    <n v="54.640866364106309"/>
    <n v="541575.63"/>
    <n v="-83.01210857659899"/>
    <n v="818203.67999999982"/>
    <n v="533092.53"/>
    <n v="65.154012751445961"/>
    <n v="1712161.3000000003"/>
    <n v="-68.864351156634598"/>
    <n v="106618.50600000001"/>
  </r>
  <r>
    <x v="27"/>
    <n v="1"/>
    <x v="8"/>
    <x v="3"/>
    <n v="80802633"/>
    <s v="XARELTO 20MG 28TABL"/>
    <s v="BARODAXARELTO 20MG 28TABL"/>
    <n v="220430.16"/>
    <n v="198359.94999999995"/>
    <n v="89.987663212692823"/>
    <n v="50111.957799999989"/>
    <n v="295.83356689368861"/>
    <n v="208591.2"/>
    <n v="165735.38000000003"/>
    <n v="79.454636628966142"/>
    <n v="73080.14"/>
    <n v="126.78579980826535"/>
    <n v="183222"/>
    <n v="75689.919999999998"/>
    <n v="41.310497647662395"/>
    <n v="77481.533655172403"/>
    <n v="-2.3123105218152915"/>
    <n v="223248.95999999993"/>
    <n v="103094.96"/>
    <n v="46.179368539947525"/>
    <n v="104400.31999999999"/>
    <n v="-1.2503409951233664"/>
    <n v="216483.83999999994"/>
    <n v="118755.06999999999"/>
    <n v="54.856320915223989"/>
    <n v="294277.83"/>
    <n v="-59.645254282322256"/>
    <n v="1051976.1599999999"/>
    <n v="661635.27999999991"/>
    <n v="62.894512742570129"/>
    <n v="599351.78145517246"/>
    <n v="10.391810030765015"/>
    <n v="132327.05599999998"/>
  </r>
  <r>
    <x v="27"/>
    <n v="1"/>
    <x v="8"/>
    <x v="3"/>
    <n v="86415798"/>
    <s v="XARELTO 2.5MG TAFI 14 IN"/>
    <s v="BARODAXARELTO 2.5MG TAFI 14 IN"/>
    <n v="107153.55"/>
    <n v="153162.29000000004"/>
    <n v="142.93720553355445"/>
    <n v="126584.30984682712"/>
    <n v="20.996267377318333"/>
    <n v="101398.5"/>
    <n v="93725.84"/>
    <n v="92.433162226265665"/>
    <n v="63618.79"/>
    <n v="47.324147472782784"/>
    <n v="89066.25"/>
    <n v="134547.96000000002"/>
    <n v="151.06503305123996"/>
    <n v="71122.720000000001"/>
    <n v="89.177185574454995"/>
    <n v="108523.79999999997"/>
    <n v="75764.760000000009"/>
    <n v="69.813957859934888"/>
    <n v="275529.57590025361"/>
    <n v="-72.502131666827609"/>
    <n v="105235.19999999997"/>
    <n v="47679.09"/>
    <n v="45.30716908410875"/>
    <n v="264263.44"/>
    <n v="-81.957742622286304"/>
    <n v="511377.29999999993"/>
    <n v="504879.94000000006"/>
    <n v="98.729439104942699"/>
    <n v="801118.83574708062"/>
    <n v="-36.978146378348974"/>
    <n v="100975.98800000001"/>
  </r>
  <r>
    <x v="27"/>
    <n v="1"/>
    <x v="8"/>
    <x v="3"/>
    <n v="86991209"/>
    <s v="XARELTO 15MG 98TABL"/>
    <s v="BARODAXARELTO 15MG 98TABL"/>
    <n v="0"/>
    <n v="0"/>
    <n v="0"/>
    <n v="9134.7999999999993"/>
    <n v="-100"/>
    <n v="0"/>
    <n v="0"/>
    <n v="0"/>
    <n v="0"/>
    <s v="-"/>
    <n v="0"/>
    <n v="-3608.27"/>
    <n v="0"/>
    <n v="0"/>
    <s v="-"/>
    <n v="0"/>
    <n v="-16306.28"/>
    <n v="0"/>
    <n v="0"/>
    <s v="-"/>
    <n v="0"/>
    <n v="-639.46"/>
    <n v="0"/>
    <n v="68512.56"/>
    <n v="-100.93334711182884"/>
    <n v="0"/>
    <n v="-20554.009999999998"/>
    <n v="0"/>
    <n v="77647.360000000001"/>
    <n v="-126.47097080956777"/>
    <n v="-4110.8019999999997"/>
  </r>
  <r>
    <x v="27"/>
    <n v="1"/>
    <x v="8"/>
    <x v="3"/>
    <n v="86991217"/>
    <s v="XARELTO 20MG 98TABL"/>
    <s v="BARODAXARELTO 20MG 98TABL"/>
    <n v="0"/>
    <n v="47684.759999999987"/>
    <n v="0"/>
    <n v="191835.42"/>
    <n v="-75.142880287696613"/>
    <n v="0"/>
    <n v="-4567.8999999999996"/>
    <n v="0"/>
    <n v="27404.94"/>
    <n v="-116.6681627473003"/>
    <n v="0"/>
    <n v="-9135.2099999999991"/>
    <n v="0"/>
    <n v="0"/>
    <s v="-"/>
    <n v="0"/>
    <n v="-13702.78"/>
    <n v="0"/>
    <n v="0"/>
    <s v="-"/>
    <n v="0"/>
    <n v="0"/>
    <n v="0"/>
    <n v="369318.99000000005"/>
    <n v="-100"/>
    <n v="0"/>
    <n v="20278.869999999988"/>
    <n v="0"/>
    <n v="588559.35000000009"/>
    <n v="-96.5544902141135"/>
    <n v="4055.7739999999976"/>
  </r>
  <r>
    <x v="28"/>
    <n v="1"/>
    <x v="8"/>
    <x v="3"/>
    <n v="81571686"/>
    <s v="XARELTO 10MG 7TABL"/>
    <s v="RAJKOTXARELTO 10MG 7TABL"/>
    <n v="168384.15"/>
    <n v="190529.62"/>
    <n v="113.1517544852054"/>
    <n v="377145.71999999991"/>
    <n v="-49.481166059633381"/>
    <n v="159340.5"/>
    <n v="138329.92000000001"/>
    <n v="86.814036607140068"/>
    <n v="281880.38"/>
    <n v="-50.926020463006324"/>
    <n v="139961.25"/>
    <n v="165083.03"/>
    <n v="117.9490966249587"/>
    <n v="165082.59000000003"/>
    <n v="2.6653325464565114E-4"/>
    <n v="170537.39999999997"/>
    <n v="181395.03000000003"/>
    <n v="106.36671486723738"/>
    <n v="1819000.5574045375"/>
    <n v="-90.027763913452247"/>
    <n v="165369.59999999995"/>
    <n v="153479.3842857143"/>
    <n v="92.809914449641497"/>
    <n v="1783822.8292346618"/>
    <n v="-91.396041032193551"/>
    <n v="803592.9"/>
    <n v="828816.98428571434"/>
    <n v="103.13891328379262"/>
    <n v="4426932.0766391987"/>
    <n v="-81.277847278042529"/>
    <n v="165763.39685714286"/>
  </r>
  <r>
    <x v="28"/>
    <n v="1"/>
    <x v="8"/>
    <x v="3"/>
    <n v="80802625"/>
    <s v="XARELTO 15MG 28TABL"/>
    <s v="RAJKOTXARELTO 15MG 28TABL"/>
    <n v="110215.08"/>
    <n v="71774.759999999995"/>
    <n v="65.122449668411974"/>
    <n v="236205.47999999998"/>
    <n v="-69.613423024732526"/>
    <n v="104295.6"/>
    <n v="138329.87999999998"/>
    <n v="132.63251757504628"/>
    <n v="200970.68000000002"/>
    <n v="-31.16912377467203"/>
    <n v="91611"/>
    <n v="150727.88"/>
    <n v="164.53032932726418"/>
    <n v="28709.55"/>
    <n v="425.00955257048611"/>
    <n v="111624.47999999997"/>
    <n v="46980"/>
    <n v="42.087542087542097"/>
    <n v="407160.30000000005"/>
    <n v="-88.461546963198529"/>
    <n v="108241.91999999997"/>
    <n v="45675.119999999988"/>
    <n v="42.197255924506891"/>
    <n v="743849.94"/>
    <n v="-93.859632495231494"/>
    <n v="525988.07999999996"/>
    <n v="453487.63999999996"/>
    <n v="86.216334027949827"/>
    <n v="1616895.95"/>
    <n v="-71.953195875096355"/>
    <n v="90697.527999999991"/>
  </r>
  <r>
    <x v="28"/>
    <n v="1"/>
    <x v="8"/>
    <x v="3"/>
    <n v="80802633"/>
    <s v="XARELTO 20MG 28TABL"/>
    <s v="RAJKOTXARELTO 20MG 28TABL"/>
    <n v="122461.20000000001"/>
    <n v="65249.8"/>
    <n v="53.28201912115837"/>
    <n v="96831.168900000019"/>
    <n v="-32.614879339745343"/>
    <n v="115884"/>
    <n v="198359.79000000004"/>
    <n v="171.17098995547275"/>
    <n v="95266.119999999981"/>
    <n v="108.21650970985286"/>
    <n v="101790"/>
    <n v="30667.360000000001"/>
    <n v="30.128067590136556"/>
    <n v="19575.07"/>
    <n v="56.66539123487172"/>
    <n v="124027.19999999997"/>
    <n v="116145.05000000002"/>
    <n v="93.64482145851882"/>
    <n v="371925.38"/>
    <n v="-68.771948287046172"/>
    <n v="120268.79999999996"/>
    <n v="36539.949999999997"/>
    <n v="30.381902870902518"/>
    <n v="288405.32"/>
    <n v="-87.330348136435205"/>
    <n v="584431.19999999995"/>
    <n v="446961.95"/>
    <n v="76.478112393725738"/>
    <n v="872003.05890000006"/>
    <n v="-48.743075447025817"/>
    <n v="89392.39"/>
  </r>
  <r>
    <x v="28"/>
    <n v="1"/>
    <x v="8"/>
    <x v="3"/>
    <n v="86415798"/>
    <s v="XARELTO 2.5MG TAFI 14 IN"/>
    <s v="RAJKOTXARELTO 2.5MG TAFI 14 IN"/>
    <n v="61230.600000000006"/>
    <n v="81642.710000000006"/>
    <n v="133.33645268868833"/>
    <n v="44044.420000000006"/>
    <n v="85.364479768379255"/>
    <n v="57942"/>
    <n v="100256.54000000001"/>
    <n v="173.02913258085675"/>
    <n v="69222.895046728983"/>
    <n v="44.831475095518243"/>
    <n v="50895"/>
    <n v="120831.34"/>
    <n v="237.41298752333236"/>
    <n v="39802.649999999994"/>
    <n v="203.57611867551537"/>
    <n v="62013.599999999984"/>
    <n v="84255.39"/>
    <n v="135.86598746081509"/>
    <n v="64437.009180050722"/>
    <n v="30.756208384179502"/>
    <n v="60134.39999999998"/>
    <n v="50627.3"/>
    <n v="84.190247179650939"/>
    <n v="70795.909999999974"/>
    <n v="-28.488383015346471"/>
    <n v="292215.59999999998"/>
    <n v="437613.27999999997"/>
    <n v="149.75698764884558"/>
    <n v="288302.88422677969"/>
    <n v="51.78942145295099"/>
    <n v="87522.655999999988"/>
  </r>
  <r>
    <x v="28"/>
    <n v="1"/>
    <x v="8"/>
    <x v="3"/>
    <n v="86991209"/>
    <s v="XARELTO 15MG 98TABL"/>
    <s v="RAJKOTXARELTO 15MG 98TABL"/>
    <n v="0"/>
    <n v="-9134.7999999999993"/>
    <n v="0"/>
    <n v="0"/>
    <s v="-"/>
    <n v="0"/>
    <n v="0"/>
    <n v="0"/>
    <n v="0"/>
    <s v="-"/>
    <n v="0"/>
    <n v="-17616.71"/>
    <n v="0"/>
    <n v="0"/>
    <s v="-"/>
    <n v="0"/>
    <n v="0"/>
    <n v="0"/>
    <n v="0"/>
    <s v="-"/>
    <n v="0"/>
    <n v="-5206.8999999999996"/>
    <n v="0"/>
    <n v="59377.64"/>
    <n v="-108.7691258864448"/>
    <n v="0"/>
    <n v="-31958.409999999996"/>
    <n v="0"/>
    <n v="59377.64"/>
    <n v="-153.82229741700746"/>
    <n v="-6391.6819999999989"/>
  </r>
  <r>
    <x v="28"/>
    <n v="1"/>
    <x v="8"/>
    <x v="3"/>
    <n v="86991217"/>
    <s v="XARELTO 20MG 98TABL"/>
    <s v="RAJKOTXARELTO 20MG 98TABL"/>
    <n v="0"/>
    <n v="-118755.32"/>
    <n v="0"/>
    <n v="105052.90999999999"/>
    <n v="-213.04334168372873"/>
    <n v="0"/>
    <n v="0"/>
    <n v="0"/>
    <n v="66927.48"/>
    <n v="-100"/>
    <n v="0"/>
    <n v="0"/>
    <n v="0"/>
    <n v="-5593"/>
    <n v="-100"/>
    <n v="0"/>
    <n v="0"/>
    <n v="0"/>
    <n v="0"/>
    <s v="-"/>
    <n v="0"/>
    <n v="0"/>
    <n v="0"/>
    <n v="191834.69"/>
    <n v="-100"/>
    <n v="0"/>
    <n v="-118755.32"/>
    <n v="0"/>
    <n v="358222.07999999996"/>
    <n v="-133.15131216925545"/>
    <n v="-23751.064000000002"/>
  </r>
  <r>
    <x v="29"/>
    <n v="2"/>
    <x v="8"/>
    <x v="3"/>
    <n v="81571686"/>
    <s v="XARELTO 10MG 7TABL"/>
    <s v="SURATXARELTO 10MG 7TABL"/>
    <n v="636798.24"/>
    <n v="280574.8299999999"/>
    <n v="44.060239550913316"/>
    <n v="914263.31783926219"/>
    <n v="-69.311376216744577"/>
    <n v="602596.79999999993"/>
    <n v="480240.11999999994"/>
    <n v="79.695099608892718"/>
    <n v="548186.15438860969"/>
    <n v="-12.394700932275413"/>
    <n v="529308"/>
    <n v="591165.22000000009"/>
    <n v="111.68643209624643"/>
    <n v="1034834.0152731892"/>
    <n v="-42.873425952862931"/>
    <n v="644941.43999999983"/>
    <n v="496553.03"/>
    <n v="76.991956044877526"/>
    <n v="6335783.1599999992"/>
    <n v="-92.16272057517827"/>
    <n v="625397.75999999978"/>
    <n v="251865.12"/>
    <n v="40.272788952745863"/>
    <n v="4822786.1938519916"/>
    <n v="-94.777601372396035"/>
    <n v="3039042.2399999998"/>
    <n v="2100398.3199999998"/>
    <n v="69.113824492284778"/>
    <n v="13655852.841353051"/>
    <n v="-84.619061552570983"/>
    <n v="210039.83199999999"/>
  </r>
  <r>
    <x v="29"/>
    <n v="2"/>
    <x v="8"/>
    <x v="3"/>
    <n v="80802625"/>
    <s v="XARELTO 15MG 28TABL"/>
    <s v="SURATXARELTO 15MG 28TABL"/>
    <n v="367383.60000000003"/>
    <n v="437175.18000000005"/>
    <n v="118.99692310707393"/>
    <n v="445005.16"/>
    <n v="-1.7595256648259863"/>
    <n v="347651.99999999994"/>
    <n v="394762.32"/>
    <n v="113.55099927513723"/>
    <n v="163125.06"/>
    <n v="141.99980064375148"/>
    <n v="305370"/>
    <n v="296234.96000000008"/>
    <n v="97.008533909683365"/>
    <n v="331470.46999999997"/>
    <n v="-10.630060047279599"/>
    <n v="372081.59999999992"/>
    <n v="365399.98"/>
    <n v="98.204259495766536"/>
    <n v="438480.26"/>
    <n v="-16.666720640970254"/>
    <n v="360806.39999999985"/>
    <n v="84825.539999999979"/>
    <n v="23.509987627713926"/>
    <n v="997020.32000000007"/>
    <n v="-91.492095166124599"/>
    <n v="1753293.5999999999"/>
    <n v="1578397.98"/>
    <n v="90.02473858342951"/>
    <n v="2375101.27"/>
    <n v="-33.543971369271333"/>
    <n v="157839.79800000001"/>
  </r>
  <r>
    <x v="29"/>
    <n v="2"/>
    <x v="8"/>
    <x v="3"/>
    <n v="80802633"/>
    <s v="XARELTO 20MG 28TABL"/>
    <s v="SURATXARELTO 20MG 28TABL"/>
    <n v="428614.2"/>
    <n v="319072.98000000004"/>
    <n v="74.442932595326994"/>
    <n v="162340.90780000002"/>
    <n v="96.545026342399211"/>
    <n v="405594"/>
    <n v="469799.96000000008"/>
    <n v="115.83010596803702"/>
    <n v="164630.83923076923"/>
    <n v="185.36570802598163"/>
    <n v="356265"/>
    <n v="261000.27000000002"/>
    <n v="73.260149046355949"/>
    <n v="186615.38"/>
    <n v="39.859999749216826"/>
    <n v="434095.1999999999"/>
    <n v="428040.1"/>
    <n v="98.605121641520114"/>
    <n v="403245.41"/>
    <n v="6.1487841857889975"/>
    <n v="420940.79999999987"/>
    <n v="129847.67999999999"/>
    <n v="30.847016967706633"/>
    <n v="489374.83000000007"/>
    <n v="-73.46662066784269"/>
    <n v="2045509.1999999997"/>
    <n v="1607760.99"/>
    <n v="78.599548220071568"/>
    <n v="1406207.3670307694"/>
    <n v="14.3331366123344"/>
    <n v="160776.09899999999"/>
  </r>
  <r>
    <x v="29"/>
    <n v="2"/>
    <x v="8"/>
    <x v="3"/>
    <n v="86415798"/>
    <s v="XARELTO 2.5MG TAFI 14 IN"/>
    <s v="SURATXARELTO 2.5MG TAFI 14 IN"/>
    <n v="183691.80000000002"/>
    <n v="466343.50000000006"/>
    <n v="253.87279127320872"/>
    <n v="258391.12"/>
    <n v="80.479692955392608"/>
    <n v="173825.99999999997"/>
    <n v="260930.53999999998"/>
    <n v="150.11019065042055"/>
    <n v="83123.103364485971"/>
    <n v="213.90856385119224"/>
    <n v="152685"/>
    <n v="229906.68"/>
    <n v="150.57581294822674"/>
    <n v="117450.62"/>
    <n v="95.747523512434412"/>
    <n v="186040.79999999996"/>
    <n v="263871.08"/>
    <n v="141.835059836337"/>
    <n v="304313.17377007613"/>
    <n v="-13.289629649957959"/>
    <n v="180403.19999999992"/>
    <n v="201821.30000000002"/>
    <n v="111.87235037959421"/>
    <n v="149096.26"/>
    <n v="35.36308690774672"/>
    <n v="876646.79999999993"/>
    <n v="1422873.1"/>
    <n v="162.30859452176182"/>
    <n v="912374.27713456214"/>
    <n v="55.95278556830101"/>
    <n v="142287.31"/>
  </r>
  <r>
    <x v="29"/>
    <n v="2"/>
    <x v="8"/>
    <x v="3"/>
    <n v="86991209"/>
    <s v="XARELTO 15MG 98TABL"/>
    <s v="SURATXARELTO 15MG 98TABL"/>
    <n v="0"/>
    <n v="-3261.2199999999975"/>
    <n v="0"/>
    <n v="13702.7"/>
    <n v="-123.79983506900098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4567.4799999999996"/>
    <n v="-100"/>
    <n v="0"/>
    <n v="-3261.2199999999975"/>
    <n v="0"/>
    <n v="18270.18"/>
    <n v="-117.84996097465924"/>
    <n v="-326.12199999999973"/>
  </r>
  <r>
    <x v="29"/>
    <n v="2"/>
    <x v="8"/>
    <x v="3"/>
    <n v="86991217"/>
    <s v="XARELTO 20MG 98TABL"/>
    <s v="SURATXARELTO 20MG 98TABL"/>
    <n v="0"/>
    <n v="133110.35"/>
    <n v="0"/>
    <n v="296888.34999999998"/>
    <n v="-55.164845639783437"/>
    <n v="0"/>
    <n v="0"/>
    <n v="0"/>
    <n v="111670.7"/>
    <n v="-100"/>
    <n v="0"/>
    <n v="0"/>
    <n v="0"/>
    <n v="0"/>
    <s v="-"/>
    <n v="0"/>
    <n v="-18269.98"/>
    <n v="0"/>
    <n v="0"/>
    <s v="-"/>
    <n v="0"/>
    <n v="-18270.18"/>
    <n v="0"/>
    <n v="244128.3"/>
    <n v="-107.48384353637002"/>
    <n v="0"/>
    <n v="96570.19"/>
    <n v="0"/>
    <n v="652687.35"/>
    <n v="-85.204219141063476"/>
    <n v="9657.0190000000002"/>
  </r>
  <r>
    <x v="30"/>
    <n v="1"/>
    <x v="9"/>
    <x v="3"/>
    <n v="81571686"/>
    <s v="XARELTO 10MG 7TABL"/>
    <s v="BHOPALXARELTO 10MG 7TABL"/>
    <n v="211579.87500000003"/>
    <n v="93959.86"/>
    <n v="44.408694352428363"/>
    <n v="289710.67000000004"/>
    <n v="-67.567690896576238"/>
    <n v="200216.25"/>
    <n v="78299.710000000006"/>
    <n v="39.107569940002378"/>
    <n v="139783.61413735343"/>
    <n v="-43.985058275098275"/>
    <n v="175865.625"/>
    <n v="53504.85"/>
    <n v="30.423711285249745"/>
    <n v="321030.02"/>
    <n v="-83.333381096260098"/>
    <n v="214285.49999999994"/>
    <n v="40325.269999999982"/>
    <n v="18.81847815181148"/>
    <n v="1283039.8347315995"/>
    <n v="-96.857052376052252"/>
    <n v="207791.99999999994"/>
    <n v="53504.99"/>
    <n v="25.74930218680219"/>
    <n v="1302388.5819512964"/>
    <n v="-95.891779861902933"/>
    <n v="1009739.25"/>
    <n v="319594.68"/>
    <n v="31.651208963106068"/>
    <n v="3335952.7208202495"/>
    <n v="-90.419687964839696"/>
    <n v="63918.936000000002"/>
  </r>
  <r>
    <x v="30"/>
    <n v="1"/>
    <x v="9"/>
    <x v="3"/>
    <n v="80802625"/>
    <s v="XARELTO 15MG 28TABL"/>
    <s v="BHOPALXARELTO 15MG 28TABL"/>
    <n v="131522.62500000003"/>
    <n v="46980"/>
    <n v="35.720089984517863"/>
    <n v="228374.63"/>
    <n v="-79.428538099875624"/>
    <n v="124458.75000000001"/>
    <n v="54809.919999999991"/>
    <n v="44.038623238623231"/>
    <n v="176174.55999999997"/>
    <n v="-68.888856597683571"/>
    <n v="109321.87500000003"/>
    <n v="76995.320000000007"/>
    <n v="70.429929965983476"/>
    <n v="52199.85"/>
    <n v="47.501036880374187"/>
    <n v="133204.49999999997"/>
    <n v="35235.18"/>
    <n v="26.451944191074634"/>
    <n v="142329.27338709679"/>
    <n v="-75.243898067146091"/>
    <n v="129167.99999999997"/>
    <n v="99832.87000000001"/>
    <n v="77.289166047318247"/>
    <n v="84825.01"/>
    <n v="17.692730009698806"/>
    <n v="627675.75000000012"/>
    <n v="313853.28999999998"/>
    <n v="50.002455885861437"/>
    <n v="683903.32338709675"/>
    <n v="-54.108529777920737"/>
    <n v="62770.657999999996"/>
  </r>
  <r>
    <x v="30"/>
    <n v="1"/>
    <x v="9"/>
    <x v="3"/>
    <n v="80802633"/>
    <s v="XARELTO 20MG 28TABL"/>
    <s v="BHOPALXARELTO 20MG 28TABL"/>
    <n v="165832.87500000003"/>
    <n v="33929.869999999995"/>
    <n v="20.460279664089516"/>
    <n v="-32364.581100000003"/>
    <n v="100"/>
    <n v="156926.25000000003"/>
    <n v="71775.540000000023"/>
    <n v="45.738389848734684"/>
    <n v="128090.43923076923"/>
    <n v="-43.964951302346336"/>
    <n v="137840.62500000003"/>
    <n v="44369.729999999996"/>
    <n v="32.18915323403386"/>
    <n v="30500.913655172411"/>
    <n v="45.470166899330508"/>
    <n v="167953.49999999997"/>
    <n v="15007.35999999999"/>
    <n v="8.935425579103736"/>
    <n v="105704.98999999999"/>
    <n v="-85.802600236753264"/>
    <n v="162863.99999999997"/>
    <n v="83520.010000000009"/>
    <n v="51.282057422143644"/>
    <n v="79605.219999999987"/>
    <n v="4.917755393427754"/>
    <n v="791417.25000000012"/>
    <n v="248602.51"/>
    <n v="31.412318849507002"/>
    <n v="311536.98178594158"/>
    <n v="-20.201284427023225"/>
    <n v="49720.502"/>
  </r>
  <r>
    <x v="30"/>
    <n v="1"/>
    <x v="9"/>
    <x v="3"/>
    <n v="86415798"/>
    <s v="XARELTO 2.5MG TAFI 14 IN"/>
    <s v="BHOPALXARELTO 2.5MG TAFI 14 IN"/>
    <n v="62902.125000000015"/>
    <n v="35921.109999999993"/>
    <n v="57.106353720164442"/>
    <n v="58398.879999999997"/>
    <n v="-38.490070357513716"/>
    <n v="59523.750000000007"/>
    <n v="18616.060000000001"/>
    <n v="31.275012075012075"/>
    <n v="37192.530000000006"/>
    <n v="-49.946776946876163"/>
    <n v="52284.375000000007"/>
    <n v="28738.560000000001"/>
    <n v="54.965866953559249"/>
    <n v="45846.844079915878"/>
    <n v="-37.316165208873123"/>
    <n v="63706.499999999993"/>
    <n v="24492.53"/>
    <n v="38.445888567100688"/>
    <n v="45518.987540152157"/>
    <n v="-46.192717976437386"/>
    <n v="61775.999999999985"/>
    <n v="22859.75"/>
    <n v="37.004257316757325"/>
    <n v="220544.52"/>
    <n v="-89.634859211192378"/>
    <n v="300192.75"/>
    <n v="130628.01"/>
    <n v="43.514711797669996"/>
    <n v="407501.76162006799"/>
    <n v="-67.944185202862926"/>
    <n v="26125.601999999999"/>
  </r>
  <r>
    <x v="30"/>
    <n v="1"/>
    <x v="9"/>
    <x v="3"/>
    <n v="86991209"/>
    <s v="XARELTO 15MG 98TABL"/>
    <s v="BHOPALXARELTO 15MG 98TABL"/>
    <n v="0"/>
    <n v="41107.79"/>
    <n v="0"/>
    <n v="9135"/>
    <n v="350.00317460317461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3702.44"/>
    <n v="-100"/>
    <n v="0"/>
    <n v="41107.79"/>
    <n v="0"/>
    <n v="22837.440000000002"/>
    <n v="80.001742752252426"/>
    <n v="8221.5580000000009"/>
  </r>
  <r>
    <x v="30"/>
    <n v="1"/>
    <x v="9"/>
    <x v="3"/>
    <n v="86991217"/>
    <s v="XARELTO 20MG 98TABL"/>
    <s v="BHOPALXARELTO 20MG 98TABL"/>
    <n v="0"/>
    <n v="18270.2"/>
    <n v="0"/>
    <n v="63944.729999999996"/>
    <n v="-71.428138018566969"/>
    <n v="0"/>
    <n v="0"/>
    <n v="0"/>
    <n v="54810.130000000005"/>
    <n v="-100"/>
    <n v="0"/>
    <n v="0"/>
    <n v="0"/>
    <n v="31972.54"/>
    <n v="-100"/>
    <n v="0"/>
    <n v="-1301.81"/>
    <n v="0"/>
    <n v="4567.49"/>
    <n v="-128.50164970257188"/>
    <n v="0"/>
    <n v="0"/>
    <n v="0"/>
    <n v="0"/>
    <s v="-"/>
    <n v="0"/>
    <n v="16968.39"/>
    <n v="0"/>
    <n v="155294.88999999998"/>
    <n v="-89.073439570355475"/>
    <n v="3393.6779999999999"/>
  </r>
  <r>
    <x v="31"/>
    <n v="2"/>
    <x v="9"/>
    <x v="3"/>
    <n v="81571686"/>
    <s v="XARELTO 10MG 7TABL"/>
    <s v="INDOREXARELTO 10MG 7TABL"/>
    <n v="489844.80000000005"/>
    <n v="249253.59999999998"/>
    <n v="50.884198423663975"/>
    <n v="1369882.1781159423"/>
    <n v="-81.804741752111184"/>
    <n v="463536"/>
    <n v="142896.85999999999"/>
    <n v="30.827564633599117"/>
    <n v="1581611.090720268"/>
    <n v="-90.965107614734507"/>
    <n v="407160"/>
    <n v="120712.25"/>
    <n v="29.647374496512427"/>
    <n v="1625283.7858195677"/>
    <n v="-92.572850904365026"/>
    <n v="496108.79999999987"/>
    <n v="165735.63"/>
    <n v="33.407113520260083"/>
    <n v="8483959.4639678989"/>
    <n v="-98.046482533257105"/>
    <n v="481075.19999999984"/>
    <n v="181269.49000000005"/>
    <n v="37.680073718204575"/>
    <n v="8595604.4354332667"/>
    <n v="-97.891137367225028"/>
    <n v="2337724.7999999998"/>
    <n v="859867.83000000007"/>
    <n v="36.782252128223135"/>
    <n v="21656340.954056941"/>
    <n v="-96.029487013414794"/>
    <n v="85986.78300000001"/>
  </r>
  <r>
    <x v="31"/>
    <n v="2"/>
    <x v="9"/>
    <x v="3"/>
    <n v="80802625"/>
    <s v="XARELTO 15MG 28TABL"/>
    <s v="INDOREXARELTO 15MG 28TABL"/>
    <n v="292272.50000000006"/>
    <n v="142244.92000000001"/>
    <n v="48.668595232189134"/>
    <n v="827807.17872549035"/>
    <n v="-82.816660249431109"/>
    <n v="276575"/>
    <n v="88087.86"/>
    <n v="31.849538099972882"/>
    <n v="510255.99000000011"/>
    <n v="-82.736535831749862"/>
    <n v="242937.50000000006"/>
    <n v="95917.49"/>
    <n v="39.482373038332902"/>
    <n v="542879.85"/>
    <n v="-82.331727729441425"/>
    <n v="296010"/>
    <n v="152685.56999999995"/>
    <n v="51.581220229046302"/>
    <n v="1935568.4001612898"/>
    <n v="-92.111590063813978"/>
    <n v="287040"/>
    <n v="174869.31000000003"/>
    <n v="60.921582357859542"/>
    <n v="1753920.5800000003"/>
    <n v="-90.029804542233038"/>
    <n v="1394835"/>
    <n v="653805.15"/>
    <n v="46.873296841561903"/>
    <n v="5570431.9988867808"/>
    <n v="-88.262936337241726"/>
    <n v="65380.514999999999"/>
  </r>
  <r>
    <x v="31"/>
    <n v="2"/>
    <x v="9"/>
    <x v="3"/>
    <n v="80802633"/>
    <s v="XARELTO 20MG 28TABL"/>
    <s v="INDOREXARELTO 20MG 28TABL"/>
    <n v="368517.50000000012"/>
    <n v="245340.62999999995"/>
    <n v="66.575028322942572"/>
    <n v="-2061.5122000000006"/>
    <n v="100"/>
    <n v="348725.00000000006"/>
    <n v="245339.48000000004"/>
    <n v="70.353281238798488"/>
    <n v="462070.49461538455"/>
    <n v="-46.904318094533551"/>
    <n v="306312.50000000006"/>
    <n v="120059.41000000003"/>
    <n v="39.19507365843706"/>
    <n v="193292.79096551726"/>
    <n v="-37.887280016864047"/>
    <n v="373230"/>
    <n v="238815.22999999998"/>
    <n v="63.986075610213533"/>
    <n v="1005501.3000000002"/>
    <n v="-76.249137619215418"/>
    <n v="361920"/>
    <n v="206190.52000000002"/>
    <n v="56.971297524314771"/>
    <n v="-104400.81000000019"/>
    <n v="100"/>
    <n v="1758705.0000000002"/>
    <n v="1055745.27"/>
    <n v="60.029696282207638"/>
    <n v="1554402.2633809017"/>
    <n v="-32.080305409250883"/>
    <n v="105574.527"/>
  </r>
  <r>
    <x v="31"/>
    <n v="2"/>
    <x v="9"/>
    <x v="3"/>
    <n v="86415798"/>
    <s v="XARELTO 2.5MG TAFI 14 IN"/>
    <s v="INDOREXARELTO 2.5MG TAFI 14 IN"/>
    <n v="122461.20000000001"/>
    <n v="75727.420000000013"/>
    <n v="61.837888245419784"/>
    <n v="96582.613041575489"/>
    <n v="-21.593113278678871"/>
    <n v="115884"/>
    <n v="56171.62999999999"/>
    <n v="48.472291256774007"/>
    <n v="63990.313457943936"/>
    <n v="-12.218542206520965"/>
    <n v="101790"/>
    <n v="68905.120000000024"/>
    <n v="67.693407996856294"/>
    <n v="69251.122039957932"/>
    <n v="-0.49963383951853757"/>
    <n v="124027.19999999997"/>
    <n v="59112.37"/>
    <n v="47.660811499413043"/>
    <n v="156278.58836010145"/>
    <n v="-62.175003869505375"/>
    <n v="120268.79999999996"/>
    <n v="77070.689999999988"/>
    <n v="64.082031250000014"/>
    <n v="213366.73999999996"/>
    <n v="-63.878770421294341"/>
    <n v="584431.19999999995"/>
    <n v="336987.23"/>
    <n v="57.660718661152927"/>
    <n v="599469.37689957884"/>
    <n v="-43.785747364964905"/>
    <n v="33698.722999999998"/>
  </r>
  <r>
    <x v="31"/>
    <n v="2"/>
    <x v="9"/>
    <x v="3"/>
    <n v="86991209"/>
    <s v="XARELTO 15MG 98TABL"/>
    <s v="INDOREXARELTO 15MG 98TABL"/>
    <n v="0"/>
    <n v="105052.08"/>
    <n v="0"/>
    <n v="21812.17"/>
    <n v="381.62140676512246"/>
    <n v="0"/>
    <n v="0"/>
    <n v="0"/>
    <n v="0"/>
    <s v="-"/>
    <n v="0"/>
    <n v="0"/>
    <n v="0"/>
    <n v="0"/>
    <s v="-"/>
    <n v="0"/>
    <n v="0"/>
    <n v="0"/>
    <n v="0"/>
    <s v="-"/>
    <n v="0"/>
    <n v="-6522.74"/>
    <n v="0"/>
    <n v="50242.520000000004"/>
    <n v="-112.9825096352651"/>
    <n v="0"/>
    <n v="98529.34"/>
    <n v="0"/>
    <n v="72054.69"/>
    <n v="36.742438278479852"/>
    <n v="9852.9339999999993"/>
  </r>
  <r>
    <x v="31"/>
    <n v="2"/>
    <x v="9"/>
    <x v="3"/>
    <n v="86991217"/>
    <s v="XARELTO 20MG 98TABL"/>
    <s v="INDOREXARELTO 20MG 98TABL"/>
    <n v="0"/>
    <n v="109619.84"/>
    <n v="0"/>
    <n v="391781.43999999989"/>
    <n v="-72.020154910860498"/>
    <n v="0"/>
    <n v="13702.73"/>
    <n v="0"/>
    <n v="191834.51999999996"/>
    <n v="-92.857005089594921"/>
    <n v="0"/>
    <n v="0"/>
    <n v="0"/>
    <n v="108825.88"/>
    <n v="-100"/>
    <n v="0"/>
    <n v="0"/>
    <n v="0"/>
    <n v="114187.56"/>
    <n v="-100"/>
    <n v="0"/>
    <n v="-1955"/>
    <n v="0"/>
    <n v="95917.74"/>
    <n v="-102.03820482008855"/>
    <n v="0"/>
    <n v="121367.56999999999"/>
    <n v="0"/>
    <n v="902547.1399999999"/>
    <n v="-86.552772190935087"/>
    <n v="12136.757"/>
  </r>
  <r>
    <x v="32"/>
    <n v="1"/>
    <x v="9"/>
    <x v="3"/>
    <n v="81571686"/>
    <s v="XARELTO 10MG 7TABL"/>
    <s v="JABALPURXARELTO 10MG 7TABL"/>
    <n v="168384.15"/>
    <n v="58072.479999999996"/>
    <n v="34.488091664209485"/>
    <n v="116040.63567852438"/>
    <n v="-49.955048366951111"/>
    <n v="159340.5"/>
    <n v="266995.19142857142"/>
    <n v="167.56266701094287"/>
    <n v="44542.158777219425"/>
    <n v="499.42130951480294"/>
    <n v="139961.25"/>
    <n v="108314.83000000002"/>
    <n v="77.389155927086975"/>
    <n v="51287.893697585765"/>
    <n v="111.18985825128286"/>
    <n v="170537.39999999997"/>
    <n v="69164.7"/>
    <n v="40.556910097139991"/>
    <n v="544801.35961815156"/>
    <n v="-87.304602167572199"/>
    <n v="165369.59999999995"/>
    <n v="99962.77"/>
    <n v="60.448093240837515"/>
    <n v="930891.86846932315"/>
    <n v="-89.261613149079281"/>
    <n v="803592.9"/>
    <n v="602509.97142857139"/>
    <n v="74.977015280818364"/>
    <n v="1687563.9162408044"/>
    <n v="-64.297057691852359"/>
    <n v="120501.99428571427"/>
  </r>
  <r>
    <x v="32"/>
    <n v="1"/>
    <x v="9"/>
    <x v="3"/>
    <n v="80802625"/>
    <s v="XARELTO 15MG 28TABL"/>
    <s v="JABALPURXARELTO 15MG 28TABL"/>
    <n v="110215.08"/>
    <n v="49589.81"/>
    <n v="44.993670557604268"/>
    <n v="135719.93000000002"/>
    <n v="-63.461659610346111"/>
    <n v="104295.6"/>
    <n v="13049.94"/>
    <n v="12.512454983719351"/>
    <n v="112229.87000000001"/>
    <n v="-88.372133015925257"/>
    <n v="91611"/>
    <n v="5220.380000000001"/>
    <n v="5.6984204953553625"/>
    <n v="233594.62"/>
    <n v="-97.765196818317136"/>
    <n v="111624.47999999997"/>
    <n v="30015.190000000006"/>
    <n v="26.889433213933014"/>
    <n v="79604.86"/>
    <n v="-62.294776977184547"/>
    <n v="108241.91999999997"/>
    <n v="93960.069999999992"/>
    <n v="86.805620225509699"/>
    <n v="191834.97"/>
    <n v="-51.020364013923015"/>
    <n v="525988.07999999996"/>
    <n v="191835.39"/>
    <n v="36.471432964792669"/>
    <n v="752984.25"/>
    <n v="-74.523319710870439"/>
    <n v="38367.078000000001"/>
  </r>
  <r>
    <x v="32"/>
    <n v="1"/>
    <x v="9"/>
    <x v="3"/>
    <n v="80802633"/>
    <s v="XARELTO 20MG 28TABL"/>
    <s v="JABALPURXARELTO 20MG 28TABL"/>
    <n v="122461.20000000001"/>
    <n v="14354.869999999999"/>
    <n v="11.721973980330095"/>
    <n v="-7830.42"/>
    <n v="100"/>
    <n v="115884"/>
    <n v="35234.800000000003"/>
    <n v="30.405232819025926"/>
    <n v="20880.38"/>
    <n v="68.74597109822713"/>
    <n v="101790"/>
    <n v="11744.739999999998"/>
    <n v="11.538206110619901"/>
    <n v="12230.853655172414"/>
    <n v="-3.9744867273989399"/>
    <n v="124027.19999999997"/>
    <n v="10439.550000000007"/>
    <n v="8.4171455938697388"/>
    <n v="110925.32"/>
    <n v="-90.588668123743062"/>
    <n v="120268.79999999996"/>
    <n v="39150.149999999994"/>
    <n v="32.552208053959134"/>
    <n v="116144.84"/>
    <n v="-66.291959246747425"/>
    <n v="584431.19999999995"/>
    <n v="110924.11"/>
    <n v="18.979840569771088"/>
    <n v="252350.97365517242"/>
    <n v="-56.043716260206153"/>
    <n v="22184.822"/>
  </r>
  <r>
    <x v="32"/>
    <n v="1"/>
    <x v="9"/>
    <x v="3"/>
    <n v="86415798"/>
    <s v="XARELTO 2.5MG TAFI 14 IN"/>
    <s v="JABALPURXARELTO 2.5MG TAFI 14 IN"/>
    <n v="61230.600000000006"/>
    <n v="18935.5"/>
    <n v="30.924897028609877"/>
    <n v="25447.260722100655"/>
    <n v="-25.589240402780419"/>
    <n v="57942"/>
    <n v="29391.21"/>
    <n v="50.72522522522523"/>
    <n v="32875.197570093456"/>
    <n v="-10.597617132688626"/>
    <n v="50895"/>
    <n v="16332.49"/>
    <n v="32.090558994007267"/>
    <n v="9134.89"/>
    <n v="78.792410198699713"/>
    <n v="62013.599999999984"/>
    <n v="28738.03"/>
    <n v="46.341496058929017"/>
    <n v="18922.38"/>
    <n v="51.873231591374861"/>
    <n v="60134.39999999998"/>
    <n v="19920.820000000003"/>
    <n v="33.127161824180519"/>
    <n v="34908.770000000004"/>
    <n v="-42.934626456331742"/>
    <n v="292215.59999999998"/>
    <n v="113318.05"/>
    <n v="38.778918716180797"/>
    <n v="121288.49829219411"/>
    <n v="-6.5714790803928054"/>
    <n v="22663.61"/>
  </r>
  <r>
    <x v="32"/>
    <n v="1"/>
    <x v="9"/>
    <x v="3"/>
    <n v="86991209"/>
    <s v="XARELTO 15MG 98TABL"/>
    <s v="JABALPURXARELTO 15MG 98TABL"/>
    <n v="0"/>
    <n v="0"/>
    <n v="0"/>
    <n v="18269.78"/>
    <n v="-100"/>
    <n v="0"/>
    <n v="0"/>
    <n v="0"/>
    <n v="0"/>
    <s v="-"/>
    <n v="0"/>
    <n v="-9134.74"/>
    <n v="0"/>
    <n v="0"/>
    <s v="-"/>
    <n v="0"/>
    <n v="0"/>
    <n v="0"/>
    <n v="-3193.49"/>
    <n v="-100"/>
    <n v="0"/>
    <n v="0"/>
    <n v="0"/>
    <n v="0"/>
    <s v="-"/>
    <n v="0"/>
    <n v="-9134.74"/>
    <n v="0"/>
    <n v="15076.289999999999"/>
    <n v="-160.59010539064982"/>
    <n v="-1826.9479999999999"/>
  </r>
  <r>
    <x v="32"/>
    <n v="1"/>
    <x v="9"/>
    <x v="3"/>
    <n v="86991217"/>
    <s v="XARELTO 20MG 98TABL"/>
    <s v="JABALPURXARELTO 20MG 98TABL"/>
    <n v="0"/>
    <n v="59378.14"/>
    <n v="0"/>
    <n v="91350.720000000001"/>
    <n v="-34.999811714675047"/>
    <n v="0"/>
    <n v="0"/>
    <n v="0"/>
    <n v="77648.38"/>
    <n v="-100"/>
    <n v="0"/>
    <n v="-27405.4"/>
    <n v="0"/>
    <n v="27404.92"/>
    <n v="-200.00175151031277"/>
    <n v="0"/>
    <n v="-17585.04"/>
    <n v="0"/>
    <n v="9134.7999999999993"/>
    <n v="-292.5060209309454"/>
    <n v="0"/>
    <n v="-4567.8999999999996"/>
    <n v="0"/>
    <n v="50242.1"/>
    <n v="-109.09177761279882"/>
    <n v="0"/>
    <n v="9819.7999999999975"/>
    <n v="0"/>
    <n v="255780.92"/>
    <n v="-96.160855156827182"/>
    <n v="1963.9599999999996"/>
  </r>
  <r>
    <x v="33"/>
    <n v="2"/>
    <x v="9"/>
    <x v="3"/>
    <n v="81571686"/>
    <s v="XARELTO 10MG 7TABL"/>
    <s v="JAIPURXARELTO 10MG 7TABL"/>
    <n v="379629.72"/>
    <n v="302865.87000000005"/>
    <n v="79.779283350102332"/>
    <n v="711422.2643478259"/>
    <n v="-57.428114752967019"/>
    <n v="359240.39999999997"/>
    <n v="194993.11"/>
    <n v="54.279282062930562"/>
    <n v="468437.37654941372"/>
    <n v="-58.373708042609429"/>
    <n v="315549"/>
    <n v="530548.78999999992"/>
    <n v="168.13515175139202"/>
    <n v="262053.11218551462"/>
    <n v="102.45849613280296"/>
    <n v="384484.31999999989"/>
    <n v="412379.85999999993"/>
    <n v="107.25531277842489"/>
    <n v="840499.78320420557"/>
    <n v="-50.936351413691057"/>
    <n v="372833.27999999991"/>
    <n v="396719.54000000004"/>
    <n v="106.40668665629853"/>
    <n v="4945610.7835578742"/>
    <n v="-91.978350958815241"/>
    <n v="1811736.7199999997"/>
    <n v="1837507.17"/>
    <n v="101.42241693925595"/>
    <n v="7228023.3198448336"/>
    <n v="-74.578012705699933"/>
    <n v="183750.717"/>
  </r>
  <r>
    <x v="33"/>
    <n v="2"/>
    <x v="9"/>
    <x v="3"/>
    <n v="80802625"/>
    <s v="XARELTO 15MG 28TABL"/>
    <s v="JAIPURXARELTO 15MG 28TABL"/>
    <n v="318399.12"/>
    <n v="244035.62999999992"/>
    <n v="76.644567987499443"/>
    <n v="357569.70999999996"/>
    <n v="-31.751593276734781"/>
    <n v="301298.39999999997"/>
    <n v="109620.33999999998"/>
    <n v="36.382649227476811"/>
    <n v="251346.85603174602"/>
    <n v="-56.386826662293906"/>
    <n v="264654"/>
    <n v="65249.930000000008"/>
    <n v="24.654805897511469"/>
    <n v="125280.29000000001"/>
    <n v="-47.916843104370209"/>
    <n v="322470.71999999991"/>
    <n v="86782.66"/>
    <n v="26.911795278653525"/>
    <n v="293962.25354838709"/>
    <n v="-70.478298165000524"/>
    <n v="312698.87999999989"/>
    <n v="103748.01999999999"/>
    <n v="33.178251230065179"/>
    <n v="768645.2799999998"/>
    <n v="-86.50248395462728"/>
    <n v="1519521.1199999999"/>
    <n v="609436.57999999996"/>
    <n v="40.107147704534704"/>
    <n v="1796804.3895801329"/>
    <n v="-66.082196618942504"/>
    <n v="60943.657999999996"/>
  </r>
  <r>
    <x v="33"/>
    <n v="2"/>
    <x v="9"/>
    <x v="3"/>
    <n v="80802633"/>
    <s v="XARELTO 20MG 28TABL"/>
    <s v="JAIPURXARELTO 20MG 28TABL"/>
    <n v="428614.2"/>
    <n v="425430.69999999995"/>
    <n v="99.257257459038911"/>
    <n v="102313.19779999998"/>
    <n v="315.8121426637689"/>
    <n v="405594"/>
    <n v="307327.71000000002"/>
    <n v="75.772252548114622"/>
    <n v="325246.21384615387"/>
    <n v="-5.5092121240278544"/>
    <n v="356265"/>
    <n v="165734.72999999995"/>
    <n v="46.520070733863825"/>
    <n v="162792.5273103448"/>
    <n v="1.8073327678279583"/>
    <n v="434095.1999999999"/>
    <n v="284489.09000000003"/>
    <n v="65.536105904879861"/>
    <n v="360179.75"/>
    <n v="-21.014690581577668"/>
    <n v="420940.79999999987"/>
    <n v="343215.71"/>
    <n v="81.535386923766993"/>
    <n v="601605.11"/>
    <n v="-42.950000873496563"/>
    <n v="2045509.1999999997"/>
    <n v="1526197.94"/>
    <n v="74.612127875054298"/>
    <n v="1552136.7989564985"/>
    <n v="-1.6711709286151404"/>
    <n v="152619.79399999999"/>
  </r>
  <r>
    <x v="33"/>
    <n v="2"/>
    <x v="9"/>
    <x v="3"/>
    <n v="86415798"/>
    <s v="XARELTO 2.5MG TAFI 14 IN"/>
    <s v="JAIPURXARELTO 2.5MG TAFI 14 IN"/>
    <n v="122461.20000000001"/>
    <n v="142390.57"/>
    <n v="116.27402801867041"/>
    <n v="153990.2884026258"/>
    <n v="-7.5327597103376718"/>
    <n v="115884"/>
    <n v="87850.77"/>
    <n v="75.809231645438544"/>
    <n v="124954.32999999999"/>
    <n v="-29.693696889095392"/>
    <n v="101790"/>
    <n v="81643.420000000013"/>
    <n v="80.20770213184008"/>
    <n v="76913.085467928482"/>
    <n v="6.1502337388922115"/>
    <n v="124027.19999999997"/>
    <n v="120833.16999999998"/>
    <n v="97.424734251841542"/>
    <n v="113880.20344040575"/>
    <n v="6.1055094296813195"/>
    <n v="120268.79999999996"/>
    <n v="108095.12999999999"/>
    <n v="89.87794839559389"/>
    <n v="214019.88999999998"/>
    <n v="-49.492951332700905"/>
    <n v="584431.19999999995"/>
    <n v="540813.05999999994"/>
    <n v="92.536651020684715"/>
    <n v="683757.79731096001"/>
    <n v="-20.905756083970701"/>
    <n v="54081.305999999997"/>
  </r>
  <r>
    <x v="33"/>
    <n v="2"/>
    <x v="9"/>
    <x v="3"/>
    <n v="86991209"/>
    <s v="XARELTO 15MG 98TABL"/>
    <s v="JAIPURXARELTO 15MG 98TABL"/>
    <n v="0"/>
    <n v="0"/>
    <n v="0"/>
    <n v="-22371.86"/>
    <n v="-100"/>
    <n v="0"/>
    <n v="0"/>
    <n v="0"/>
    <n v="0"/>
    <s v="-"/>
    <n v="0"/>
    <n v="-36540.199999999997"/>
    <n v="0"/>
    <n v="0"/>
    <s v="-"/>
    <n v="0"/>
    <n v="0"/>
    <n v="0"/>
    <n v="0"/>
    <s v="-"/>
    <n v="0"/>
    <n v="-4567.87"/>
    <n v="0"/>
    <n v="0"/>
    <s v="-"/>
    <n v="0"/>
    <n v="-41108.07"/>
    <n v="0"/>
    <n v="-22371.86"/>
    <n v="83.749004329546125"/>
    <n v="-4110.8069999999998"/>
  </r>
  <r>
    <x v="33"/>
    <n v="2"/>
    <x v="9"/>
    <x v="3"/>
    <n v="86991217"/>
    <s v="XARELTO 20MG 98TABL"/>
    <s v="JAIPURXARELTO 20MG 98TABL"/>
    <n v="0"/>
    <n v="18269.879999999997"/>
    <n v="0"/>
    <n v="551642.63"/>
    <n v="-96.688094971920492"/>
    <n v="0"/>
    <n v="0"/>
    <n v="0"/>
    <n v="172539.84999999998"/>
    <n v="-100"/>
    <n v="0"/>
    <n v="-22838"/>
    <n v="0"/>
    <n v="4567.5"/>
    <n v="-600.01094690749869"/>
    <n v="0"/>
    <n v="5221.0200000000004"/>
    <n v="0"/>
    <n v="0"/>
    <n v="100"/>
    <n v="0"/>
    <n v="-1954.76"/>
    <n v="0"/>
    <n v="246645.20999999996"/>
    <n v="-100.79253921047159"/>
    <n v="0"/>
    <n v="-1301.8600000000022"/>
    <n v="0"/>
    <n v="975395.19"/>
    <n v="-100.13347000409136"/>
    <n v="-130.18600000000021"/>
  </r>
  <r>
    <x v="34"/>
    <n v="1"/>
    <x v="9"/>
    <x v="3"/>
    <n v="81571686"/>
    <s v="XARELTO 10MG 7TABL"/>
    <s v="UDAIPURXARELTO 10MG 7TABL"/>
    <n v="168384.15"/>
    <n v="73732.460000000006"/>
    <n v="43.788242539455169"/>
    <n v="323972.92351778655"/>
    <n v="-77.241165959366981"/>
    <n v="159340.5"/>
    <n v="41760.540000000008"/>
    <n v="26.208365104916833"/>
    <n v="49590.05"/>
    <n v="-15.788469662764996"/>
    <n v="139961.25"/>
    <n v="71774.920000000013"/>
    <n v="51.281994123373444"/>
    <n v="137874.39684879291"/>
    <n v="-47.941806716503216"/>
    <n v="170537.39999999997"/>
    <n v="84825.09"/>
    <n v="49.739875241442647"/>
    <n v="503730.34"/>
    <n v="-83.160615260935046"/>
    <n v="165369.59999999995"/>
    <n v="198284.04571428572"/>
    <n v="119.90356493230061"/>
    <n v="1151233.7334819736"/>
    <n v="-82.77638676252441"/>
    <n v="803592.9"/>
    <n v="470377.0557142857"/>
    <n v="58.534247342688779"/>
    <n v="2166401.4438485531"/>
    <n v="-78.287631913747546"/>
    <n v="94075.411142857134"/>
  </r>
  <r>
    <x v="34"/>
    <n v="1"/>
    <x v="9"/>
    <x v="3"/>
    <n v="80802625"/>
    <s v="XARELTO 15MG 28TABL"/>
    <s v="UDAIPURXARELTO 15MG 28TABL"/>
    <n v="110215.08"/>
    <n v="23489.88"/>
    <n v="21.312764097254203"/>
    <n v="97875.38"/>
    <n v="-76.00021578460283"/>
    <n v="104295.6"/>
    <n v="35235.1"/>
    <n v="33.783879665105715"/>
    <n v="54809.969999999994"/>
    <n v="-35.714068079219899"/>
    <n v="91611"/>
    <n v="33930.069999999992"/>
    <n v="37.037113447075122"/>
    <n v="53504.960000000006"/>
    <n v="-36.585187616250927"/>
    <n v="111624.47999999997"/>
    <n v="37844.910000000003"/>
    <n v="33.903772720822538"/>
    <n v="43233.226774193543"/>
    <n v="-12.463369441139875"/>
    <n v="108241.91999999997"/>
    <n v="39150.050000000003"/>
    <n v="36.169027674305866"/>
    <n v="96569.95"/>
    <n v="-59.459386693272592"/>
    <n v="525988.07999999996"/>
    <n v="169650.01"/>
    <n v="32.253584529900373"/>
    <n v="345993.48677419353"/>
    <n v="-50.967282193170576"/>
    <n v="33930.002"/>
  </r>
  <r>
    <x v="34"/>
    <n v="1"/>
    <x v="9"/>
    <x v="3"/>
    <n v="80802633"/>
    <s v="XARELTO 20MG 28TABL"/>
    <s v="UDAIPURXARELTO 20MG 28TABL"/>
    <n v="122461.20000000001"/>
    <n v="128542.9"/>
    <n v="104.96622603730813"/>
    <n v="-11745.64"/>
    <n v="100"/>
    <n v="115884"/>
    <n v="84825.07"/>
    <n v="73.198258603431029"/>
    <n v="36540.090000000004"/>
    <n v="132.14247693423852"/>
    <n v="101790"/>
    <n v="66555.16"/>
    <n v="65.384772570979479"/>
    <n v="96570.150000000023"/>
    <n v="-31.08102244844811"/>
    <n v="124027.19999999997"/>
    <n v="71774.880000000005"/>
    <n v="57.870273617400073"/>
    <n v="181395.38"/>
    <n v="-60.431803720690127"/>
    <n v="120268.79999999996"/>
    <n v="96570.659999999974"/>
    <n v="80.295687659642397"/>
    <n v="210104.85000000006"/>
    <n v="-54.036920137731265"/>
    <n v="584431.19999999995"/>
    <n v="448268.67"/>
    <n v="76.701700730556482"/>
    <n v="512864.83000000007"/>
    <n v="-12.595162744928345"/>
    <n v="89653.733999999997"/>
  </r>
  <r>
    <x v="34"/>
    <n v="1"/>
    <x v="9"/>
    <x v="3"/>
    <n v="86415798"/>
    <s v="XARELTO 2.5MG TAFI 14 IN"/>
    <s v="UDAIPURXARELTO 2.5MG TAFI 14 IN"/>
    <n v="61230.600000000006"/>
    <n v="7519.7599999999993"/>
    <n v="12.28104901797467"/>
    <n v="2935.9799999999996"/>
    <n v="156.12436052016704"/>
    <n v="57942"/>
    <n v="29391.27"/>
    <n v="50.725328777052923"/>
    <n v="10440.039999999999"/>
    <n v="181.52449607472772"/>
    <n v="50895"/>
    <n v="27758.42"/>
    <n v="54.540563906081147"/>
    <n v="27731.37"/>
    <n v="9.7542963077557943E-2"/>
    <n v="62013.599999999984"/>
    <n v="29064.29"/>
    <n v="46.867606460518353"/>
    <n v="41107.75"/>
    <n v="-29.297297954765213"/>
    <n v="60134.39999999998"/>
    <n v="22859.85"/>
    <n v="38.014597302043434"/>
    <n v="30015.02"/>
    <n v="-23.838631458516431"/>
    <n v="292215.59999999998"/>
    <n v="116593.59"/>
    <n v="39.89985134263879"/>
    <n v="112230.16"/>
    <n v="3.8879299468164277"/>
    <n v="23318.718000000001"/>
  </r>
  <r>
    <x v="34"/>
    <n v="1"/>
    <x v="9"/>
    <x v="3"/>
    <n v="86991209"/>
    <s v="XARELTO 15MG 98TABL"/>
    <s v="UDAIPURXARELTO 15MG 98TABL"/>
    <n v="0"/>
    <n v="0"/>
    <n v="0"/>
    <n v="0"/>
    <s v="-"/>
    <n v="0"/>
    <n v="9134.9599999999991"/>
    <n v="0"/>
    <n v="0"/>
    <n v="100"/>
    <n v="0"/>
    <n v="0"/>
    <n v="0"/>
    <n v="0"/>
    <s v="-"/>
    <n v="0"/>
    <n v="0"/>
    <n v="0"/>
    <n v="11185.77"/>
    <n v="-100"/>
    <n v="0"/>
    <n v="0"/>
    <n v="0"/>
    <n v="0"/>
    <s v="-"/>
    <n v="0"/>
    <n v="9134.9599999999991"/>
    <n v="0"/>
    <n v="11185.77"/>
    <n v="-18.334097697342258"/>
    <n v="1826.9919999999997"/>
  </r>
  <r>
    <x v="34"/>
    <n v="1"/>
    <x v="9"/>
    <x v="3"/>
    <n v="86991217"/>
    <s v="XARELTO 20MG 98TABL"/>
    <s v="UDAIPURXARELTO 20MG 98TABL"/>
    <n v="0"/>
    <n v="0"/>
    <n v="0"/>
    <n v="238534.47000000003"/>
    <n v="-100"/>
    <n v="0"/>
    <n v="0"/>
    <n v="0"/>
    <n v="19295.37"/>
    <n v="-100"/>
    <n v="0"/>
    <n v="-4567.47"/>
    <n v="0"/>
    <n v="-5592.86"/>
    <n v="-18.333911451386214"/>
    <n v="0"/>
    <n v="0"/>
    <n v="0"/>
    <n v="0"/>
    <s v="-"/>
    <n v="0"/>
    <n v="0"/>
    <n v="0"/>
    <n v="50242.46"/>
    <n v="-100"/>
    <n v="0"/>
    <n v="-4567.47"/>
    <n v="0"/>
    <n v="302479.44000000006"/>
    <n v="-101.51001006878352"/>
    <n v="-913.49400000000003"/>
  </r>
  <r>
    <x v="35"/>
    <n v="13"/>
    <x v="10"/>
    <x v="3"/>
    <n v="81571686"/>
    <s v="XARELTO 10MG 7TABL"/>
    <s v="MUMBAIXARELTO 10MG 7TABL"/>
    <n v="3581990.1"/>
    <n v="4877241.820396442"/>
    <n v="136.16011446811208"/>
    <n v="3980611.784477307"/>
    <n v="22.524930449525641"/>
    <n v="3389607"/>
    <n v="2334866.6955579231"/>
    <n v="68.883109326772185"/>
    <n v="4072163.7099503558"/>
    <n v="-42.662749784527023"/>
    <n v="2977357.5"/>
    <n v="3686792.3172846106"/>
    <n v="123.82766655615292"/>
    <n v="4972640.9159339238"/>
    <n v="-25.858464755197687"/>
    <n v="3627795.5999999987"/>
    <n v="2524471.9884443404"/>
    <n v="69.586941128776431"/>
    <n v="17930615.366272286"/>
    <n v="-85.920884828119711"/>
    <n v="3517862.399999999"/>
    <n v="2787721.4607687024"/>
    <n v="79.244755587049212"/>
    <n v="16464027.044928253"/>
    <n v="-83.067803198079289"/>
    <n v="17094612.599999998"/>
    <n v="16211094.282452021"/>
    <n v="94.831597894485313"/>
    <n v="47420058.821562126"/>
    <n v="-65.813846112141988"/>
    <n v="249401.45049926187"/>
  </r>
  <r>
    <x v="35"/>
    <n v="13"/>
    <x v="10"/>
    <x v="3"/>
    <n v="80802625"/>
    <s v="XARELTO 15MG 28TABL"/>
    <s v="MUMBAIXARELTO 15MG 28TABL"/>
    <n v="2228793.8400000003"/>
    <n v="1590715.9659588421"/>
    <n v="71.371157682257504"/>
    <n v="3158790.3619790999"/>
    <n v="-49.641610120584282"/>
    <n v="2109088.7999999998"/>
    <n v="1315049.0764035264"/>
    <n v="62.351527181004727"/>
    <n v="1496936.2615349751"/>
    <n v="-12.150629910250132"/>
    <n v="1852578.0000000002"/>
    <n v="1082315.2656141615"/>
    <n v="58.422115863092479"/>
    <n v="1889595.6999274313"/>
    <n v="-42.722389469042128"/>
    <n v="2257295.0399999996"/>
    <n v="1546054.8450927236"/>
    <n v="68.49148284544691"/>
    <n v="2893594.1866471167"/>
    <n v="-46.569741803214711"/>
    <n v="2188892.1599999992"/>
    <n v="1252399.3918596618"/>
    <n v="57.216130367046603"/>
    <n v="4019982.6677331049"/>
    <n v="-68.845651949890168"/>
    <n v="10636647.84"/>
    <n v="6786534.5449289158"/>
    <n v="63.803320811351746"/>
    <n v="13458899.177821727"/>
    <n v="-49.575857168823148"/>
    <n v="104408.22376813716"/>
  </r>
  <r>
    <x v="35"/>
    <n v="13"/>
    <x v="10"/>
    <x v="3"/>
    <n v="80802633"/>
    <s v="XARELTO 20MG 28TABL"/>
    <s v="MUMBAIXARELTO 20MG 28TABL"/>
    <n v="3661589.8800000004"/>
    <n v="2855506.7386118807"/>
    <n v="77.985433437233567"/>
    <n v="1278637.5613500006"/>
    <n v="123.32417136228995"/>
    <n v="3464931.5999999996"/>
    <n v="2325589.0621390534"/>
    <n v="67.11789237452922"/>
    <n v="1856380.1492307696"/>
    <n v="25.275475667131573"/>
    <n v="3043521.0000000005"/>
    <n v="3073889.0889408654"/>
    <n v="100.99779462474103"/>
    <n v="2459075.958351512"/>
    <n v="25.001795023912365"/>
    <n v="3708413.2799999993"/>
    <n v="2558591.9225833388"/>
    <n v="68.994249815202352"/>
    <n v="3048855.5278160917"/>
    <n v="-16.080250466440788"/>
    <n v="3596037.1199999992"/>
    <n v="2304350.9624810936"/>
    <n v="64.080288539432374"/>
    <n v="2891413.9569463539"/>
    <n v="-20.303664684708878"/>
    <n v="17474492.879999999"/>
    <n v="13117927.77475623"/>
    <n v="75.069004089784102"/>
    <n v="11534363.153694727"/>
    <n v="13.729103201976528"/>
    <n v="201814.27345778816"/>
  </r>
  <r>
    <x v="35"/>
    <n v="13"/>
    <x v="10"/>
    <x v="3"/>
    <n v="86415798"/>
    <s v="XARELTO 2.5MG TAFI 14 IN"/>
    <s v="MUMBAIXARELTO 2.5MG TAFI 14 IN"/>
    <n v="994997.25000000012"/>
    <n v="882320.14442816435"/>
    <n v="88.675636483232907"/>
    <n v="1210281.7750397706"/>
    <n v="-27.097956639133002"/>
    <n v="941557.5"/>
    <n v="795595.0811353242"/>
    <n v="84.497768976968914"/>
    <n v="695503.26255460584"/>
    <n v="14.391279519391162"/>
    <n v="827043.75"/>
    <n v="906465.10324413457"/>
    <n v="109.60304134383877"/>
    <n v="613180.99412184744"/>
    <n v="47.829941230045279"/>
    <n v="1007720.9999999998"/>
    <n v="1027385.9800783222"/>
    <n v="101.95143100901167"/>
    <n v="906881.31189655408"/>
    <n v="13.287810279137588"/>
    <n v="977183.99999999977"/>
    <n v="856330.91860766453"/>
    <n v="87.632515330548259"/>
    <n v="1247617.9933182641"/>
    <n v="-31.362730964620127"/>
    <n v="4748503.5"/>
    <n v="4468097.2274936102"/>
    <n v="94.09484961932975"/>
    <n v="4673465.3369310424"/>
    <n v="-4.394343268464084"/>
    <n v="68739.95734605554"/>
  </r>
  <r>
    <x v="35"/>
    <n v="13"/>
    <x v="10"/>
    <x v="3"/>
    <n v="86991209"/>
    <s v="XARELTO 15MG 98TABL"/>
    <s v="MUMBAIXARELTO 15MG 98TABL"/>
    <n v="0"/>
    <n v="236860.71000000002"/>
    <n v="0"/>
    <n v="-193232.78999999998"/>
    <n v="100"/>
    <n v="0"/>
    <n v="0"/>
    <n v="0"/>
    <n v="-19689.110000000004"/>
    <n v="-100"/>
    <n v="0"/>
    <n v="-48808.350000000006"/>
    <n v="0"/>
    <n v="-44742.2"/>
    <n v="9.0879527604811727"/>
    <n v="0"/>
    <n v="-47712.02"/>
    <n v="0"/>
    <n v="-16778.43"/>
    <n v="184.36522368302633"/>
    <n v="0"/>
    <n v="-51630.93"/>
    <n v="0"/>
    <n v="487697.31999999995"/>
    <n v="-110.58667494830605"/>
    <n v="0"/>
    <n v="88709.410000000033"/>
    <n v="0"/>
    <n v="213254.78999999998"/>
    <n v="-58.402148903665868"/>
    <n v="1364.7601538461545"/>
  </r>
  <r>
    <x v="35"/>
    <n v="13"/>
    <x v="10"/>
    <x v="3"/>
    <n v="86991217"/>
    <s v="XARELTO 20MG 98TABL"/>
    <s v="MUMBAIXARELTO 20MG 98TABL"/>
    <n v="0"/>
    <n v="273025.27"/>
    <n v="0"/>
    <n v="3093131.1099999985"/>
    <n v="-91.173175003241283"/>
    <n v="0"/>
    <n v="-5593"/>
    <n v="0"/>
    <n v="997209.25"/>
    <n v="-100.5608652346536"/>
    <n v="0"/>
    <n v="-27781.69"/>
    <n v="0"/>
    <n v="27405.05"/>
    <n v="-201.37434523928982"/>
    <n v="0"/>
    <n v="-29723.439999999999"/>
    <n v="0"/>
    <n v="-11418.73"/>
    <n v="160.30425450115729"/>
    <n v="0"/>
    <n v="-4793"/>
    <n v="0"/>
    <n v="1480437.37"/>
    <n v="-100.32375567498677"/>
    <n v="0"/>
    <n v="205134.14"/>
    <n v="0"/>
    <n v="5586764.0499999989"/>
    <n v="-96.328211856378644"/>
    <n v="3155.909846153846"/>
  </r>
  <r>
    <x v="36"/>
    <n v="2"/>
    <x v="11"/>
    <x v="3"/>
    <n v="81571686"/>
    <s v="XARELTO 10MG 7TABL"/>
    <s v="NAGPURXARELTO 10MG 7TABL"/>
    <n v="367383.60000000003"/>
    <n v="-37730.979195979875"/>
    <n v="-10.270186038783406"/>
    <n v="385361.47469949315"/>
    <n v="-109.79106155471371"/>
    <n v="347651.99999999994"/>
    <n v="142014.15723076923"/>
    <n v="40.849515386297"/>
    <n v="368530.26487894013"/>
    <n v="-61.464723317250488"/>
    <n v="305370"/>
    <n v="106403.48716535432"/>
    <n v="34.844119319302592"/>
    <n v="593046.78554767498"/>
    <n v="-82.058163072734402"/>
    <n v="372081.59999999992"/>
    <n v="206050.35960474311"/>
    <n v="55.377734240215894"/>
    <n v="3299609.006559303"/>
    <n v="-93.755309820189751"/>
    <n v="360806.39999999985"/>
    <n v="177475.5431081081"/>
    <n v="49.188579556268451"/>
    <n v="1866760.9066425913"/>
    <n v="-90.49286159375913"/>
    <n v="1753293.5999999999"/>
    <n v="594212.56791299488"/>
    <n v="33.891218670563504"/>
    <n v="6513308.4383280035"/>
    <n v="-90.876947199117566"/>
    <n v="59421.256791299485"/>
  </r>
  <r>
    <x v="36"/>
    <n v="2"/>
    <x v="11"/>
    <x v="3"/>
    <n v="80802625"/>
    <s v="XARELTO 15MG 28TABL"/>
    <s v="NAGPURXARELTO 15MG 28TABL"/>
    <n v="367383.60000000003"/>
    <n v="229789.92500754152"/>
    <n v="62.547681771189978"/>
    <n v="393009.01200282603"/>
    <n v="-41.530621947699977"/>
    <n v="347651.99999999994"/>
    <n v="270187.85183453234"/>
    <n v="77.717905213987663"/>
    <n v="196255.56096343588"/>
    <n v="37.671437440119547"/>
    <n v="305370"/>
    <n v="103790.74368174728"/>
    <n v="33.988520051657751"/>
    <n v="374151.07896952104"/>
    <n v="-72.259670086317669"/>
    <n v="372081.59999999992"/>
    <n v="174336.33589706587"/>
    <n v="46.854328700227562"/>
    <n v="801792.50093434344"/>
    <n v="-78.256676672093022"/>
    <n v="360806.39999999985"/>
    <n v="214200.31357071217"/>
    <n v="59.367104788249947"/>
    <n v="590532.35959794698"/>
    <n v="-63.727590861143248"/>
    <n v="1753293.5999999999"/>
    <n v="992305.16999159916"/>
    <n v="56.596634470781119"/>
    <n v="2355740.5124680735"/>
    <n v="-57.877144586184663"/>
    <n v="99230.51699915991"/>
  </r>
  <r>
    <x v="36"/>
    <n v="2"/>
    <x v="11"/>
    <x v="3"/>
    <n v="80802633"/>
    <s v="XARELTO 20MG 28TABL"/>
    <s v="NAGPURXARELTO 20MG 28TABL"/>
    <n v="368517.50000000012"/>
    <n v="269249.5988888889"/>
    <n v="73.062907158788605"/>
    <n v="-52245.098405289413"/>
    <n v="100"/>
    <n v="348725.00000000006"/>
    <n v="630125.27031347936"/>
    <n v="180.69403407082351"/>
    <n v="299162.69799576188"/>
    <n v="110.62962546300008"/>
    <n v="306312.50000000006"/>
    <n v="289648.23338923213"/>
    <n v="94.559717082793583"/>
    <n v="265526.96373320534"/>
    <n v="9.0843013895429578"/>
    <n v="373230"/>
    <n v="303603.07849252754"/>
    <n v="81.344768237421306"/>
    <n v="614700.31712643674"/>
    <n v="-50.609578353270983"/>
    <n v="361920"/>
    <n v="427329.94809116813"/>
    <n v="118.07304047611852"/>
    <n v="318739.7929367263"/>
    <n v="34.06859060613067"/>
    <n v="1758705.0000000002"/>
    <n v="1919956.1291752961"/>
    <n v="109.16874229477347"/>
    <n v="1445884.6733868408"/>
    <n v="32.787639603232691"/>
    <n v="191995.61291752959"/>
  </r>
  <r>
    <x v="36"/>
    <n v="2"/>
    <x v="11"/>
    <x v="3"/>
    <n v="86415798"/>
    <s v="XARELTO 2.5MG TAFI 14 IN"/>
    <s v="NAGPURXARELTO 2.5MG TAFI 14 IN"/>
    <n v="146953.44"/>
    <n v="147763.30302656544"/>
    <n v="100.55110178201031"/>
    <n v="91741.969579059805"/>
    <n v="61.064018686920093"/>
    <n v="139060.79999999999"/>
    <n v="129036.70396825398"/>
    <n v="92.791573159548904"/>
    <n v="77491.784756225636"/>
    <n v="66.516624148196883"/>
    <n v="122148.00000000001"/>
    <n v="124975.29672531772"/>
    <n v="102.31464839810533"/>
    <n v="129128.4196627356"/>
    <n v="-3.2162733411167181"/>
    <n v="148832.63999999996"/>
    <n v="119324.41716563329"/>
    <n v="80.173554111271116"/>
    <n v="280870.04126061231"/>
    <n v="-57.516146389242301"/>
    <n v="144322.55999999997"/>
    <n v="84900.28623955432"/>
    <n v="58.826760168025245"/>
    <n v="431186.45316455711"/>
    <n v="-80.310075695454856"/>
    <n v="701317.43999999983"/>
    <n v="606000.00712532469"/>
    <n v="86.408803283905911"/>
    <n v="1010418.6684231905"/>
    <n v="-40.024860380794586"/>
    <n v="60600.00071253247"/>
  </r>
  <r>
    <x v="36"/>
    <n v="2"/>
    <x v="11"/>
    <x v="3"/>
    <n v="86991209"/>
    <s v="XARELTO 15MG 98TABL"/>
    <s v="NAGPURXARELTO 15MG 98TABL"/>
    <n v="0"/>
    <n v="91351.090000000011"/>
    <n v="0"/>
    <n v="-183072.9"/>
    <n v="100"/>
    <n v="0"/>
    <n v="0"/>
    <n v="0"/>
    <n v="18270.099999999999"/>
    <n v="-100"/>
    <n v="0"/>
    <n v="0"/>
    <n v="0"/>
    <n v="0"/>
    <s v="-"/>
    <n v="0"/>
    <n v="-4567.53"/>
    <n v="0"/>
    <n v="0"/>
    <s v="-"/>
    <n v="0"/>
    <n v="0"/>
    <n v="0"/>
    <n v="0"/>
    <s v="-"/>
    <n v="0"/>
    <n v="86783.560000000012"/>
    <n v="0"/>
    <n v="-164802.79999999999"/>
    <n v="100"/>
    <n v="8678.3560000000016"/>
  </r>
  <r>
    <x v="36"/>
    <n v="2"/>
    <x v="11"/>
    <x v="3"/>
    <n v="86991217"/>
    <s v="XARELTO 20MG 98TABL"/>
    <s v="NAGPURXARELTO 20MG 98TABL"/>
    <n v="0"/>
    <n v="178132.51"/>
    <n v="0"/>
    <n v="-33743.350000000006"/>
    <n v="100"/>
    <n v="0"/>
    <n v="4567.49"/>
    <n v="0"/>
    <n v="106823.56"/>
    <n v="-95.724267193491769"/>
    <n v="0"/>
    <n v="4567.3900000000003"/>
    <n v="0"/>
    <n v="0"/>
    <n v="100"/>
    <n v="0"/>
    <n v="0"/>
    <n v="0"/>
    <n v="0"/>
    <s v="-"/>
    <n v="0"/>
    <n v="0"/>
    <n v="0"/>
    <n v="18269.849999999999"/>
    <n v="-100"/>
    <n v="0"/>
    <n v="187267.39"/>
    <n v="0"/>
    <n v="91350.06"/>
    <n v="104.99974493722283"/>
    <n v="18726.739000000001"/>
  </r>
  <r>
    <x v="37"/>
    <n v="1"/>
    <x v="11"/>
    <x v="3"/>
    <n v="81571686"/>
    <s v="XARELTO 10MG 7TABL"/>
    <s v="NASHIKXARELTO 10MG 7TABL"/>
    <n v="168384.15"/>
    <n v="197990.38940396567"/>
    <n v="117.58255714921249"/>
    <n v="313963.48783926212"/>
    <n v="-36.938403007763256"/>
    <n v="159340.5"/>
    <n v="87609.312244142755"/>
    <n v="54.982450942568121"/>
    <n v="87021.714511649159"/>
    <n v="0.67523116016627682"/>
    <n v="139961.25"/>
    <n v="96447.403738606445"/>
    <n v="68.910075995038952"/>
    <n v="658766.1536975858"/>
    <n v="-85.359386908805618"/>
    <n v="170537.39999999997"/>
    <n v="99835.021786135214"/>
    <n v="58.541423632666643"/>
    <n v="2275267.34"/>
    <n v="-95.612163017901224"/>
    <n v="165369.59999999995"/>
    <n v="145256.19813073924"/>
    <n v="87.837303912411528"/>
    <n v="709920.45000000007"/>
    <n v="-79.539088058283255"/>
    <n v="803592.9"/>
    <n v="627138.32530358934"/>
    <n v="78.041795205456566"/>
    <n v="4044939.1460484974"/>
    <n v="-84.495729041653419"/>
    <n v="125427.66506071787"/>
  </r>
  <r>
    <x v="37"/>
    <n v="1"/>
    <x v="11"/>
    <x v="3"/>
    <n v="80802625"/>
    <s v="XARELTO 15MG 28TABL"/>
    <s v="NASHIKXARELTO 15MG 28TABL"/>
    <n v="110215.08"/>
    <n v="26986.384122531526"/>
    <n v="24.485201228844115"/>
    <n v="39930.909999999989"/>
    <n v="-32.417307488029863"/>
    <n v="104295.6"/>
    <n v="-20819.272417395845"/>
    <n v="-19.961793611040008"/>
    <n v="88087.470000000016"/>
    <n v="-123.63477168477633"/>
    <n v="91611"/>
    <n v="77455.704505117974"/>
    <n v="84.548476171112611"/>
    <n v="66555.039999999994"/>
    <n v="16.378420785440113"/>
    <n v="111624.47999999997"/>
    <n v="87665.243384869784"/>
    <n v="78.535858249794131"/>
    <n v="310589.98"/>
    <n v="-71.774606706607273"/>
    <n v="108241.91999999997"/>
    <n v="67508.360160746277"/>
    <n v="62.368036487847135"/>
    <n v="146159.71"/>
    <n v="-53.811922477989128"/>
    <n v="525988.07999999996"/>
    <n v="238796.41975586972"/>
    <n v="45.399587716107504"/>
    <n v="651323.11"/>
    <n v="-63.336719350266918"/>
    <n v="47759.283951173944"/>
  </r>
  <r>
    <x v="37"/>
    <n v="1"/>
    <x v="11"/>
    <x v="3"/>
    <n v="80802633"/>
    <s v="XARELTO 20MG 28TABL"/>
    <s v="NASHIKXARELTO 20MG 28TABL"/>
    <n v="122461.20000000001"/>
    <n v="83937.182235500455"/>
    <n v="68.541858348195547"/>
    <n v="-180742.53"/>
    <n v="100"/>
    <n v="115884"/>
    <n v="87469.69995658996"/>
    <n v="75.480394149830843"/>
    <n v="79002.522307692299"/>
    <n v="10.717604199927209"/>
    <n v="101790"/>
    <n v="127431.16995586937"/>
    <n v="125.19026422622002"/>
    <n v="163124.97"/>
    <n v="-21.881260756174015"/>
    <n v="124027.19999999997"/>
    <n v="92922.077924950529"/>
    <n v="74.920725393260952"/>
    <n v="190530.37"/>
    <n v="-51.229781412301605"/>
    <n v="120268.79999999996"/>
    <n v="105651.2537787248"/>
    <n v="87.845936584321805"/>
    <n v="76995.14"/>
    <n v="37.218081269447396"/>
    <n v="584431.19999999995"/>
    <n v="497411.3838516351"/>
    <n v="85.110340421872607"/>
    <n v="328910.47230769228"/>
    <n v="51.230023283148"/>
    <n v="99482.276770327022"/>
  </r>
  <r>
    <x v="37"/>
    <n v="1"/>
    <x v="11"/>
    <x v="3"/>
    <n v="86415798"/>
    <s v="XARELTO 2.5MG TAFI 14 IN"/>
    <s v="NASHIKXARELTO 2.5MG TAFI 14 IN"/>
    <n v="61230.600000000006"/>
    <n v="42028.887142247215"/>
    <n v="68.640332027200799"/>
    <n v="11744.949999999988"/>
    <n v="257.84645436759848"/>
    <n v="57942"/>
    <n v="32483.485560936235"/>
    <n v="56.06207165948058"/>
    <n v="32100.711682242989"/>
    <n v="1.1924155529080736"/>
    <n v="50895"/>
    <n v="64382.295878543489"/>
    <n v="126.50023750573433"/>
    <n v="137025.03"/>
    <n v="-53.014207784852523"/>
    <n v="62013.599999999984"/>
    <n v="67908.383769314038"/>
    <n v="109.50563065087989"/>
    <n v="189877.27000000002"/>
    <n v="-64.235643492602335"/>
    <n v="60134.39999999998"/>
    <n v="48978.810981261086"/>
    <n v="81.448906085802975"/>
    <n v="50568.800000000003"/>
    <n v="-3.144209510091045"/>
    <n v="292215.59999999998"/>
    <n v="255781.86333230205"/>
    <n v="87.531898821384644"/>
    <n v="421316.76168224297"/>
    <n v="-39.289891455775333"/>
    <n v="51156.372666460411"/>
  </r>
  <r>
    <x v="37"/>
    <n v="1"/>
    <x v="11"/>
    <x v="3"/>
    <n v="86991209"/>
    <s v="XARELTO 15MG 98TABL"/>
    <s v="NASHIKXARELTO 15MG 98TABL"/>
    <n v="0"/>
    <n v="4567.5200000000004"/>
    <n v="0"/>
    <n v="-5593"/>
    <n v="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4567.5200000000004"/>
    <n v="0"/>
    <n v="-5593"/>
    <n v="100"/>
    <n v="913.50400000000013"/>
  </r>
  <r>
    <x v="37"/>
    <n v="1"/>
    <x v="11"/>
    <x v="3"/>
    <n v="86991217"/>
    <s v="XARELTO 20MG 98TABL"/>
    <s v="NASHIKXARELTO 20MG 98TABL"/>
    <n v="0"/>
    <n v="41107.800000000003"/>
    <n v="0"/>
    <n v="31320.17"/>
    <n v="31.250245448859346"/>
    <n v="0"/>
    <n v="0.15999999999985448"/>
    <n v="0"/>
    <n v="27405.07"/>
    <n v="-99.99941616642468"/>
    <n v="0"/>
    <n v="0"/>
    <n v="0"/>
    <n v="0"/>
    <s v="-"/>
    <n v="0"/>
    <n v="0"/>
    <n v="0"/>
    <n v="0"/>
    <s v="-"/>
    <n v="0"/>
    <n v="0"/>
    <n v="0"/>
    <n v="31972.580000000075"/>
    <n v="-100"/>
    <n v="0"/>
    <n v="41107.960000000006"/>
    <n v="0"/>
    <n v="90697.820000000065"/>
    <n v="-54.675911725331467"/>
    <n v="8221.5920000000006"/>
  </r>
  <r>
    <x v="38"/>
    <n v="1"/>
    <x v="11"/>
    <x v="3"/>
    <n v="81571686"/>
    <s v="XARELTO 10MG 7TABL"/>
    <s v="RAIPURXARELTO 10MG 7TABL"/>
    <n v="168384.15"/>
    <n v="78299.459999999992"/>
    <n v="46.500493068973533"/>
    <n v="396067.29000000004"/>
    <n v="-80.230768362618392"/>
    <n v="159340.5"/>
    <n v="76342.05"/>
    <n v="47.911265497472399"/>
    <n v="122017.42"/>
    <n v="-37.433482858431191"/>
    <n v="139961.25"/>
    <n v="37845.1"/>
    <n v="27.039698487974348"/>
    <n v="148769.90000000002"/>
    <n v="-74.561319191583792"/>
    <n v="170537.39999999997"/>
    <n v="63945.5"/>
    <n v="37.49646705062937"/>
    <n v="1494878.43"/>
    <n v="-95.722361182240078"/>
    <n v="165369.59999999995"/>
    <n v="36539.630000000005"/>
    <n v="22.095735854715748"/>
    <n v="1972507.9599999995"/>
    <n v="-98.147554750552189"/>
    <n v="803592.9"/>
    <n v="292971.74"/>
    <n v="36.457731271642643"/>
    <n v="4134240.9999999995"/>
    <n v="-92.913530198166967"/>
    <n v="58594.347999999998"/>
  </r>
  <r>
    <x v="38"/>
    <n v="1"/>
    <x v="11"/>
    <x v="3"/>
    <n v="80802625"/>
    <s v="XARELTO 15MG 28TABL"/>
    <s v="RAIPURXARELTO 15MG 28TABL"/>
    <n v="110215.08"/>
    <n v="65250.289999999994"/>
    <n v="59.202688053213755"/>
    <n v="110927.80999999995"/>
    <n v="-41.177699262249909"/>
    <n v="104295.6"/>
    <n v="52852.31"/>
    <n v="50.675493501163992"/>
    <n v="63946.619999999995"/>
    <n v="-17.349329800386627"/>
    <n v="91611"/>
    <n v="27404.809999999998"/>
    <n v="29.91432251585508"/>
    <n v="15006.600000000004"/>
    <n v="82.618381245585226"/>
    <n v="111624.47999999997"/>
    <n v="60030.359999999993"/>
    <n v="53.778848510649283"/>
    <n v="477630.15999999992"/>
    <n v="-87.431622827168198"/>
    <n v="108241.91999999997"/>
    <n v="76342.069999999992"/>
    <n v="70.529116630599333"/>
    <n v="447614.03"/>
    <n v="-82.944665519085717"/>
    <n v="525988.07999999996"/>
    <n v="281879.83999999997"/>
    <n v="53.590537641081141"/>
    <n v="1115125.2199999997"/>
    <n v="-74.722135689837586"/>
    <n v="56375.967999999993"/>
  </r>
  <r>
    <x v="38"/>
    <n v="1"/>
    <x v="11"/>
    <x v="3"/>
    <n v="80802633"/>
    <s v="XARELTO 20MG 28TABL"/>
    <s v="RAIPURXARELTO 20MG 28TABL"/>
    <n v="122461.20000000001"/>
    <n v="68514.36"/>
    <n v="55.947810408521228"/>
    <n v="82217.799999999974"/>
    <n v="-16.667242373305996"/>
    <n v="115884"/>
    <n v="62640.680000000008"/>
    <n v="54.054640847744309"/>
    <n v="76996.599999999991"/>
    <n v="-18.644875228256808"/>
    <n v="101790"/>
    <n v="50894.810000000005"/>
    <n v="49.999813341192656"/>
    <n v="23490.429999999997"/>
    <n v="116.66189167248112"/>
    <n v="124027.19999999997"/>
    <n v="82214.659999999989"/>
    <n v="66.287604654462896"/>
    <n v="293625.05999999988"/>
    <n v="-72.000121515513683"/>
    <n v="120268.79999999996"/>
    <n v="70469.929999999993"/>
    <n v="58.593691797041302"/>
    <n v="237509.24000000002"/>
    <n v="-70.329604860846672"/>
    <n v="584431.19999999995"/>
    <n v="334734.44"/>
    <n v="57.275251560833851"/>
    <n v="713839.12999999989"/>
    <n v="-53.107860590382593"/>
    <n v="66946.888000000006"/>
  </r>
  <r>
    <x v="38"/>
    <n v="1"/>
    <x v="11"/>
    <x v="3"/>
    <n v="86415798"/>
    <s v="XARELTO 2.5MG TAFI 14 IN"/>
    <s v="RAIPURXARELTO 2.5MG TAFI 14 IN"/>
    <n v="61230.600000000006"/>
    <n v="15022.810000000001"/>
    <n v="24.534807759518934"/>
    <n v="14681.16"/>
    <n v="2.3271321884646881"/>
    <n v="57942"/>
    <n v="21554.19"/>
    <n v="37.199596147872008"/>
    <n v="4894.16"/>
    <n v="340.40632100299126"/>
    <n v="50895"/>
    <n v="8817.6200000000008"/>
    <n v="17.325120345810003"/>
    <n v="1909.4724079915875"/>
    <n v="361.78305395229614"/>
    <n v="62013.599999999984"/>
    <n v="17961.34"/>
    <n v="28.963549930982889"/>
    <n v="14354.96"/>
    <n v="25.122884354954664"/>
    <n v="60134.39999999998"/>
    <n v="29718.000000000004"/>
    <n v="49.419300766283548"/>
    <n v="26099.929999999997"/>
    <n v="13.862374343532764"/>
    <n v="292215.59999999998"/>
    <n v="93073.96"/>
    <n v="31.851126360125882"/>
    <n v="61939.682407991582"/>
    <n v="50.265478255005405"/>
    <n v="18614.792000000001"/>
  </r>
  <r>
    <x v="38"/>
    <n v="1"/>
    <x v="11"/>
    <x v="3"/>
    <n v="86991209"/>
    <s v="XARELTO 15MG 98TABL"/>
    <s v="RAIPURXARELTO 15MG 98TABL"/>
    <n v="0"/>
    <n v="0"/>
    <n v="0"/>
    <n v="0"/>
    <s v="-"/>
    <n v="0"/>
    <n v="-4567.08"/>
    <n v="0"/>
    <n v="0"/>
    <s v="-"/>
    <n v="0"/>
    <n v="0"/>
    <n v="0"/>
    <n v="0"/>
    <s v="-"/>
    <n v="0"/>
    <n v="0"/>
    <n v="0"/>
    <n v="0"/>
    <s v="-"/>
    <n v="0"/>
    <n v="0"/>
    <n v="0"/>
    <n v="22837.5"/>
    <n v="-100"/>
    <n v="0"/>
    <n v="-4567.08"/>
    <n v="0"/>
    <n v="22837.5"/>
    <n v="-119.99816091954023"/>
    <n v="-913.41599999999994"/>
  </r>
  <r>
    <x v="38"/>
    <n v="1"/>
    <x v="11"/>
    <x v="3"/>
    <n v="86991217"/>
    <s v="XARELTO 20MG 98TABL"/>
    <s v="RAIPURXARELTO 20MG 98TABL"/>
    <n v="0"/>
    <n v="36539.86"/>
    <n v="0"/>
    <n v="0"/>
    <n v="100"/>
    <n v="0"/>
    <n v="-9134.7999999999993"/>
    <n v="0"/>
    <n v="0"/>
    <s v="-"/>
    <n v="0"/>
    <n v="0"/>
    <n v="0"/>
    <n v="0"/>
    <s v="-"/>
    <n v="0"/>
    <n v="9134.85"/>
    <n v="0"/>
    <n v="0"/>
    <n v="100"/>
    <n v="0"/>
    <n v="0"/>
    <n v="0"/>
    <n v="0"/>
    <s v="-"/>
    <n v="0"/>
    <n v="36539.910000000003"/>
    <n v="0"/>
    <n v="0"/>
    <n v="100"/>
    <n v="7307.9820000000009"/>
  </r>
  <r>
    <x v="39"/>
    <n v="1"/>
    <x v="12"/>
    <x v="3"/>
    <n v="81571686"/>
    <s v="XARELTO 10MG 7TABL"/>
    <s v="KOLHAPURXARELTO 10MG 7TABL"/>
    <n v="168384.15"/>
    <n v="195974.38787409701"/>
    <n v="116.38529390925275"/>
    <n v="80257.009999999995"/>
    <n v="144.18351477845616"/>
    <n v="159340.5"/>
    <n v="55301.025544430158"/>
    <n v="34.706195565113802"/>
    <n v="145507.15999999997"/>
    <n v="-61.99429255273062"/>
    <n v="139961.25"/>
    <n v="75564.909265425289"/>
    <n v="53.989878816761994"/>
    <n v="142897.46"/>
    <n v="-47.11948745245347"/>
    <n v="170537.39999999997"/>
    <n v="89473.006536039044"/>
    <n v="52.465328154433614"/>
    <n v="212714.82999999993"/>
    <n v="-57.937579370446777"/>
    <n v="165369.59999999995"/>
    <n v="85622.06955230594"/>
    <n v="51.776184711280649"/>
    <n v="508703.19192599616"/>
    <n v="-83.168560584781659"/>
    <n v="803592.9"/>
    <n v="501935.39877229743"/>
    <n v="62.461402878534322"/>
    <n v="1090079.6519259962"/>
    <n v="-53.95424564751228"/>
    <n v="100387.07975445948"/>
  </r>
  <r>
    <x v="39"/>
    <n v="1"/>
    <x v="12"/>
    <x v="3"/>
    <n v="80802625"/>
    <s v="XARELTO 15MG 28TABL"/>
    <s v="KOLHAPURXARELTO 15MG 28TABL"/>
    <n v="110215.08"/>
    <n v="61214.568321645223"/>
    <n v="55.541009743535291"/>
    <n v="50894.929999999986"/>
    <n v="20.276358218088205"/>
    <n v="104295.6"/>
    <n v="28832.085165208304"/>
    <n v="27.644584397815727"/>
    <n v="48285.8"/>
    <n v="-40.28868701521295"/>
    <n v="91611"/>
    <n v="15653.763733762629"/>
    <n v="17.087209760577473"/>
    <n v="103095.03000000001"/>
    <n v="-84.816180048870805"/>
    <n v="111624.47999999997"/>
    <n v="77168.252242845469"/>
    <n v="69.132014987075848"/>
    <n v="54809.59"/>
    <n v="40.793339710889057"/>
    <n v="108241.91999999997"/>
    <n v="68123.35730196831"/>
    <n v="62.936205586493969"/>
    <n v="144855.02000000002"/>
    <n v="-52.971352113328003"/>
    <n v="525988.07999999996"/>
    <n v="250992.02676542994"/>
    <n v="47.718196725186232"/>
    <n v="401940.37"/>
    <n v="-37.554909758024564"/>
    <n v="50198.405353085989"/>
  </r>
  <r>
    <x v="39"/>
    <n v="1"/>
    <x v="12"/>
    <x v="3"/>
    <n v="80802633"/>
    <s v="XARELTO 20MG 28TABL"/>
    <s v="KOLHAPURXARELTO 20MG 28TABL"/>
    <n v="122461.20000000001"/>
    <n v="142692.74901425614"/>
    <n v="116.52078292084035"/>
    <n v="30014.799999999988"/>
    <n v="375.40796211954165"/>
    <n v="115884"/>
    <n v="106254.99720257234"/>
    <n v="91.690826345804723"/>
    <n v="36540.47"/>
    <n v="190.78716612723468"/>
    <n v="101790"/>
    <n v="96619.140000000014"/>
    <n v="94.920070733863852"/>
    <n v="50895.549999999996"/>
    <n v="89.838089970537737"/>
    <n v="124027.19999999997"/>
    <n v="126436.42342105063"/>
    <n v="101.94249601784983"/>
    <n v="48284.94"/>
    <n v="161.85478002261289"/>
    <n v="120268.79999999996"/>
    <n v="136141.94431754877"/>
    <n v="113.19805661780013"/>
    <n v="202275.02999999997"/>
    <n v="-32.694636447440502"/>
    <n v="584431.19999999995"/>
    <n v="608145.25395542791"/>
    <n v="104.05762970139649"/>
    <n v="368010.78999999992"/>
    <n v="65.252017190970975"/>
    <n v="121629.05079108558"/>
  </r>
  <r>
    <x v="39"/>
    <n v="1"/>
    <x v="12"/>
    <x v="3"/>
    <n v="86415798"/>
    <s v="XARELTO 2.5MG TAFI 14 IN"/>
    <s v="KOLHAPURXARELTO 2.5MG TAFI 14 IN"/>
    <n v="61230.600000000006"/>
    <n v="51970.374392857128"/>
    <n v="84.876474169544522"/>
    <n v="29035.739999999998"/>
    <n v="78.98760077358844"/>
    <n v="57942"/>
    <n v="31590.326779661016"/>
    <n v="54.520601255843808"/>
    <n v="32951.71"/>
    <n v="-4.1314493855978327"/>
    <n v="50895"/>
    <n v="18561.812499999996"/>
    <n v="36.470797720797712"/>
    <n v="31646.290000000005"/>
    <n v="-41.346007699480751"/>
    <n v="62013.599999999984"/>
    <n v="44565.764722222208"/>
    <n v="71.864501854790262"/>
    <n v="30993.61"/>
    <n v="43.790170690739814"/>
    <n v="60134.39999999998"/>
    <n v="51157.845303030284"/>
    <n v="85.072513075760796"/>
    <n v="53504.53"/>
    <n v="-4.3859551648612154"/>
    <n v="292215.59999999998"/>
    <n v="197846.12369777061"/>
    <n v="67.705531018114925"/>
    <n v="178131.88"/>
    <n v="11.067218118267547"/>
    <n v="39569.22473955412"/>
  </r>
  <r>
    <x v="39"/>
    <n v="1"/>
    <x v="12"/>
    <x v="3"/>
    <n v="86991209"/>
    <s v="XARELTO 15MG 98TABL"/>
    <s v="KOLHAPURXARELTO 15MG 98TABL"/>
    <n v="0"/>
    <n v="9134.99"/>
    <n v="0"/>
    <n v="4567.49"/>
    <n v="100.0002189386293"/>
    <n v="0"/>
    <n v="0"/>
    <n v="0"/>
    <n v="0"/>
    <s v="-"/>
    <n v="0"/>
    <n v="0"/>
    <n v="0"/>
    <n v="0"/>
    <s v="-"/>
    <n v="0"/>
    <n v="-5480.96"/>
    <n v="0"/>
    <n v="0"/>
    <s v="-"/>
    <n v="0"/>
    <n v="-9135.17"/>
    <n v="0"/>
    <n v="3542.1500000000005"/>
    <n v="-357.89901613426866"/>
    <n v="0"/>
    <n v="-5481.14"/>
    <n v="0"/>
    <n v="8109.64"/>
    <n v="-167.58795704864826"/>
    <n v="-1096.2280000000001"/>
  </r>
  <r>
    <x v="39"/>
    <n v="1"/>
    <x v="12"/>
    <x v="3"/>
    <n v="86991217"/>
    <s v="XARELTO 20MG 98TABL"/>
    <s v="KOLHAPURXARELTO 20MG 98TABL"/>
    <n v="0"/>
    <n v="31972.089999999997"/>
    <n v="0"/>
    <n v="54810.289999999994"/>
    <n v="-41.667723341730181"/>
    <n v="0"/>
    <n v="0"/>
    <n v="0"/>
    <n v="-24981.190000000002"/>
    <n v="-100"/>
    <n v="0"/>
    <n v="0"/>
    <n v="0"/>
    <n v="6851.3099999999995"/>
    <n v="-100"/>
    <n v="0"/>
    <n v="4567.51"/>
    <n v="0"/>
    <n v="0"/>
    <n v="100"/>
    <n v="0"/>
    <n v="0"/>
    <n v="0"/>
    <n v="36539.379999999997"/>
    <n v="-100"/>
    <n v="0"/>
    <n v="36539.599999999999"/>
    <n v="0"/>
    <n v="73219.789999999979"/>
    <n v="-50.096005465189108"/>
    <n v="7307.92"/>
  </r>
  <r>
    <x v="40"/>
    <n v="5"/>
    <x v="12"/>
    <x v="3"/>
    <n v="81571686"/>
    <s v="XARELTO 10MG 7TABL"/>
    <s v="PUNEXARELTO 10MG 7TABL"/>
    <n v="1175443.7500000005"/>
    <n v="2024064.251816004"/>
    <n v="172.19575601265507"/>
    <n v="2669323.3268938619"/>
    <n v="-24.17313289015118"/>
    <n v="1112312.5000000002"/>
    <n v="1301571.6643091096"/>
    <n v="117.01492739757121"/>
    <n v="1563543.1237935133"/>
    <n v="-16.754987790090553"/>
    <n v="977031.25000000023"/>
    <n v="796136.89768764551"/>
    <n v="81.485305376634102"/>
    <n v="4584721.6306536328"/>
    <n v="-82.635000293918779"/>
    <n v="1190475"/>
    <n v="1034962.1943571944"/>
    <n v="86.936911262915586"/>
    <n v="10079441.118071349"/>
    <n v="-89.731948604753299"/>
    <n v="1154400"/>
    <n v="752855.03780620557"/>
    <n v="65.216132866095421"/>
    <n v="9509163.6123573314"/>
    <n v="-92.082846941156248"/>
    <n v="5609662.5000000009"/>
    <n v="5909590.0459761592"/>
    <n v="105.34662372248167"/>
    <n v="28406192.811769687"/>
    <n v="-79.196120771497377"/>
    <n v="236383.60183904637"/>
  </r>
  <r>
    <x v="40"/>
    <n v="5"/>
    <x v="12"/>
    <x v="3"/>
    <n v="80802625"/>
    <s v="XARELTO 15MG 28TABL"/>
    <s v="PUNEXARELTO 15MG 28TABL"/>
    <n v="730681.25000000035"/>
    <n v="706616.52514030878"/>
    <n v="96.706535871874152"/>
    <n v="1099783.5136986249"/>
    <n v="-35.749489209569674"/>
    <n v="691437.50000000012"/>
    <n v="444945.02011491352"/>
    <n v="64.350721520732307"/>
    <n v="386349.63521552488"/>
    <n v="15.16641393143837"/>
    <n v="607343.75000000023"/>
    <n v="454510.01199660799"/>
    <n v="74.835710748090818"/>
    <n v="731157.81682148052"/>
    <n v="-37.836948256605844"/>
    <n v="740025"/>
    <n v="395100.69484542194"/>
    <n v="53.39018206755474"/>
    <n v="1604051.3060231346"/>
    <n v="-75.368574972518772"/>
    <n v="717600.00000000012"/>
    <n v="480673.6558506267"/>
    <n v="66.983508340388326"/>
    <n v="2140949.2694183057"/>
    <n v="-77.548573302662817"/>
    <n v="3487087.5000000009"/>
    <n v="2481845.9079478788"/>
    <n v="71.172458619058986"/>
    <n v="5962291.5411770707"/>
    <n v="-58.374294668289323"/>
    <n v="99273.836317915149"/>
  </r>
  <r>
    <x v="40"/>
    <n v="5"/>
    <x v="12"/>
    <x v="3"/>
    <n v="80802633"/>
    <s v="XARELTO 20MG 28TABL"/>
    <s v="PUNEXARELTO 20MG 28TABL"/>
    <n v="1085647.45245"/>
    <n v="738772.84214357345"/>
    <n v="68.04905593214184"/>
    <n v="142164.2101378243"/>
    <n v="419.66162329277779"/>
    <n v="1027339.0214999999"/>
    <n v="722148.74891233002"/>
    <n v="70.293129512196771"/>
    <n v="722341.17155160953"/>
    <n v="-2.6638747292537346E-2"/>
    <n v="902392.38375000004"/>
    <n v="637009.93197705213"/>
    <n v="70.591235414674131"/>
    <n v="1177467.0414018796"/>
    <n v="-45.899977699704024"/>
    <n v="1099530.4121999997"/>
    <n v="965871.73902046692"/>
    <n v="87.844022166508225"/>
    <n v="1378438.674367816"/>
    <n v="-29.930017418915057"/>
    <n v="1066211.3087999995"/>
    <n v="734589.99090228986"/>
    <n v="68.897223734107357"/>
    <n v="1167724.1579711142"/>
    <n v="-37.092164627422108"/>
    <n v="5181120.5786999995"/>
    <n v="3798393.2529557124"/>
    <n v="73.312195600527247"/>
    <n v="4588135.255430243"/>
    <n v="-17.21270098870427"/>
    <n v="151935.7301182285"/>
  </r>
  <r>
    <x v="40"/>
    <n v="5"/>
    <x v="12"/>
    <x v="3"/>
    <n v="86415798"/>
    <s v="XARELTO 2.5MG TAFI 14 IN"/>
    <s v="PUNEXARELTO 2.5MG TAFI 14 IN"/>
    <n v="349456.25"/>
    <n v="373585.56426111399"/>
    <n v="106.90481691516864"/>
    <n v="473535.43162838201"/>
    <n v="-21.107157076623153"/>
    <n v="330687.5"/>
    <n v="331760.45622814103"/>
    <n v="100.32446228785214"/>
    <n v="187122.80841185476"/>
    <n v="77.295573449250924"/>
    <n v="290468.75"/>
    <n v="210730.23503665684"/>
    <n v="72.548332664583313"/>
    <n v="349236.43958770519"/>
    <n v="-39.659722998712084"/>
    <n v="353924.99999999994"/>
    <n v="292848.44707943778"/>
    <n v="82.743080336070591"/>
    <n v="410313.65848677518"/>
    <n v="-28.62815043509535"/>
    <n v="343199.99999999994"/>
    <n v="285944.49638938124"/>
    <n v="83.317160952616916"/>
    <n v="398807.44964737806"/>
    <n v="-28.300111584622911"/>
    <n v="1667737.5"/>
    <n v="1494869.1989947306"/>
    <n v="89.634561733769885"/>
    <n v="1819015.7877620952"/>
    <n v="-17.81988869740141"/>
    <n v="59794.76795978922"/>
  </r>
  <r>
    <x v="40"/>
    <n v="5"/>
    <x v="12"/>
    <x v="3"/>
    <n v="86991209"/>
    <s v="XARELTO 15MG 98TABL"/>
    <s v="PUNEXARELTO 15MG 98TABL"/>
    <n v="0"/>
    <n v="91350.719999999987"/>
    <n v="0"/>
    <n v="-36726.490000000005"/>
    <n v="100"/>
    <n v="0"/>
    <n v="-3197.36"/>
    <n v="0"/>
    <n v="0"/>
    <s v="-"/>
    <n v="0"/>
    <n v="-137.03"/>
    <n v="0"/>
    <n v="-2283.88"/>
    <n v="-94.000122598385204"/>
    <n v="0"/>
    <n v="-47292.229999999996"/>
    <n v="0"/>
    <n v="0"/>
    <s v="-"/>
    <n v="0"/>
    <n v="0"/>
    <n v="0"/>
    <n v="0"/>
    <s v="-"/>
    <n v="0"/>
    <n v="40724.099999999991"/>
    <n v="0"/>
    <n v="-39010.370000000003"/>
    <n v="100"/>
    <n v="1628.9639999999995"/>
  </r>
  <r>
    <x v="40"/>
    <n v="5"/>
    <x v="12"/>
    <x v="3"/>
    <n v="86991217"/>
    <s v="XARELTO 20MG 98TABL"/>
    <s v="PUNEXARELTO 20MG 98TABL"/>
    <n v="0"/>
    <n v="77648.009999999995"/>
    <n v="0"/>
    <n v="1166671.0116666667"/>
    <n v="-93.344481072768346"/>
    <n v="0"/>
    <n v="0"/>
    <n v="0"/>
    <n v="165082.37"/>
    <n v="-100"/>
    <n v="0"/>
    <n v="8906.5700000000015"/>
    <n v="0"/>
    <n v="0"/>
    <n v="100"/>
    <n v="0"/>
    <n v="-10880.1"/>
    <n v="0"/>
    <n v="-11185.72"/>
    <n v="-2.7322335978372365"/>
    <n v="0"/>
    <n v="0"/>
    <n v="0"/>
    <n v="388237.05999999994"/>
    <n v="-100"/>
    <n v="0"/>
    <n v="75674.48"/>
    <n v="0"/>
    <n v="1708804.7216666667"/>
    <n v="-95.571496319006442"/>
    <n v="3026.9791999999998"/>
  </r>
  <r>
    <x v="41"/>
    <n v="1"/>
    <x v="13"/>
    <x v="4"/>
    <n v="81571686"/>
    <s v="XARELTO 10MG 7TABL"/>
    <s v="NEPALXARELTO 10MG 7TABL"/>
    <n v="342891.36"/>
    <n v="263784"/>
    <n v="76.929322453619136"/>
    <n v="86782.499999999985"/>
    <n v="203.95989974937351"/>
    <n v="324475.19999999995"/>
    <n v="174000"/>
    <n v="53.625053625053631"/>
    <n v="84824.999999999985"/>
    <n v="105.12820512820517"/>
    <n v="285012"/>
    <n v="278400"/>
    <n v="97.680097680097688"/>
    <n v="84824.999999999985"/>
    <n v="228.20512820512823"/>
    <n v="347276.15999999986"/>
    <n v="522000"/>
    <n v="150.31265031265039"/>
    <n v="32624.999999999993"/>
    <n v="1500.0000000000002"/>
    <n v="336752.63999999996"/>
    <n v="272832"/>
    <n v="81.018518518518519"/>
    <n v="35887.499999999993"/>
    <n v="660.24242424242436"/>
    <n v="1636407.3599999996"/>
    <n v="1511016"/>
    <n v="92.337399411354411"/>
    <n v="324944.99999999994"/>
    <n v="365.00669344042848"/>
    <n v="302203.2"/>
  </r>
  <r>
    <x v="41"/>
    <n v="1"/>
    <x v="13"/>
    <x v="4"/>
    <n v="80802625"/>
    <s v="XARELTO 15MG 28TABL"/>
    <s v="NEPALXARELTO 15MG 28TABL"/>
    <n v="110215.08"/>
    <n v="250560"/>
    <n v="227.33731173628868"/>
    <n v="190530"/>
    <n v="31.506849315068507"/>
    <n v="104295.6"/>
    <n v="243600"/>
    <n v="233.56690023356688"/>
    <n v="206190"/>
    <n v="18.143459915611814"/>
    <n v="91611"/>
    <n v="251952"/>
    <n v="275.02374169040837"/>
    <n v="109620"/>
    <n v="129.84126984126982"/>
    <n v="111624.47999999997"/>
    <n v="243600"/>
    <n v="218.23169971318126"/>
    <n v="60030"/>
    <n v="305.79710144927537"/>
    <n v="108241.91999999997"/>
    <n v="130848"/>
    <n v="120.88477366255148"/>
    <n v="208800"/>
    <n v="-37.333333333333336"/>
    <n v="525988.07999999996"/>
    <n v="1120560"/>
    <n v="213.03904833736917"/>
    <n v="775170"/>
    <n v="44.55667789001123"/>
    <n v="224112"/>
  </r>
  <r>
    <x v="41"/>
    <n v="1"/>
    <x v="13"/>
    <x v="4"/>
    <n v="80802633"/>
    <s v="XARELTO 20MG 28TABL"/>
    <s v="NEPALXARELTO 20MG 28TABL"/>
    <n v="122461.20000000001"/>
    <n v="153120"/>
    <n v="125.03552145495878"/>
    <n v="242729.99999999997"/>
    <n v="-36.917562724014331"/>
    <n v="115884"/>
    <n v="250560"/>
    <n v="216.21621621621622"/>
    <n v="182699.99999999997"/>
    <n v="37.142857142857167"/>
    <n v="101790"/>
    <n v="257520"/>
    <n v="252.991452991453"/>
    <n v="112229.99999999999"/>
    <n v="129.45736434108528"/>
    <n v="124027.19999999997"/>
    <n v="133632"/>
    <n v="107.74410774410777"/>
    <n v="104399.99999999999"/>
    <n v="28.000000000000028"/>
    <n v="120268.79999999996"/>
    <n v="328512"/>
    <n v="273.14814814814821"/>
    <n v="365399.99999999994"/>
    <n v="-10.095238095238088"/>
    <n v="584431.19999999995"/>
    <n v="1123344"/>
    <n v="192.21150410861023"/>
    <n v="1007459.9999999998"/>
    <n v="11.502590673575142"/>
    <n v="224668.79999999999"/>
  </r>
  <r>
    <x v="41"/>
    <n v="1"/>
    <x v="13"/>
    <x v="4"/>
    <n v="86415798"/>
    <s v="XARELTO 2.5MG TAFI 14 IN"/>
    <s v="NEPALXARELTO 2.5MG TAFI 14 IN"/>
    <n v="61230.600000000006"/>
    <n v="0"/>
    <n v="0"/>
    <n v="0"/>
    <s v="-"/>
    <n v="57942"/>
    <n v="0"/>
    <n v="0"/>
    <n v="0"/>
    <s v="-"/>
    <n v="50895"/>
    <n v="0"/>
    <n v="0"/>
    <n v="0"/>
    <s v="-"/>
    <n v="62013.599999999984"/>
    <n v="0"/>
    <n v="0"/>
    <n v="0"/>
    <s v="-"/>
    <n v="60134.39999999998"/>
    <n v="45240"/>
    <n v="75.231481481481509"/>
    <n v="0"/>
    <n v="100"/>
    <n v="292215.59999999998"/>
    <n v="45240"/>
    <n v="15.48171966178397"/>
    <n v="0"/>
    <n v="100"/>
    <n v="9048"/>
  </r>
  <r>
    <x v="41"/>
    <n v="1"/>
    <x v="13"/>
    <x v="4"/>
    <n v="86991209"/>
    <s v="XARELTO 15MG 98TABL"/>
    <s v="NEPAL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1"/>
    <n v="1"/>
    <x v="13"/>
    <x v="4"/>
    <n v="86991217"/>
    <s v="XARELTO 20MG 98TABL"/>
    <s v="NEPAL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1571686"/>
    <s v="XARELTO 10MG 7TABL"/>
    <s v="HO INSTITUTIONXARELTO 10MG 7TABL"/>
    <n v="0"/>
    <n v="-187641.03285714216"/>
    <n v="0"/>
    <n v="-86782.499999999985"/>
    <n v="116.21989785629845"/>
    <n v="0"/>
    <n v="-557444.42428571405"/>
    <n v="0"/>
    <n v="-84824.999999999985"/>
    <n v="557.16996673824246"/>
    <n v="0"/>
    <n v="-465873.32285714266"/>
    <n v="0"/>
    <n v="-84824.999999999985"/>
    <n v="449.21700307355468"/>
    <n v="0"/>
    <n v="-738620.1471428572"/>
    <n v="0"/>
    <n v="-32625"/>
    <n v="2163.9697996715931"/>
    <n v="0"/>
    <n v="1558843.2171428574"/>
    <n v="0"/>
    <n v="-23769.642857142855"/>
    <n v="100"/>
    <n v="0"/>
    <n v="-390735.7099999988"/>
    <n v="0"/>
    <n v="-312827.14285714278"/>
    <n v="24.904669854186579"/>
    <n v="0"/>
  </r>
  <r>
    <x v="42"/>
    <n v="0"/>
    <x v="13"/>
    <x v="4"/>
    <n v="80802625"/>
    <s v="XARELTO 15MG 28TABL"/>
    <s v="HO INSTITUTIONXARELTO 15MG 28TABL"/>
    <n v="0"/>
    <n v="1108506.0100000002"/>
    <n v="0"/>
    <n v="-190530"/>
    <n v="100"/>
    <n v="0"/>
    <n v="1111150"/>
    <n v="0"/>
    <n v="-206190"/>
    <n v="100"/>
    <n v="0"/>
    <n v="-251952"/>
    <n v="0"/>
    <n v="-157273.62"/>
    <n v="60.199784299490261"/>
    <n v="0"/>
    <n v="-327611.58999999997"/>
    <n v="0"/>
    <n v="-60030"/>
    <n v="445.74644344494413"/>
    <n v="0"/>
    <n v="-130848"/>
    <n v="0"/>
    <n v="-209172.85714285713"/>
    <n v="-37.445038621509205"/>
    <n v="0"/>
    <n v="1509244.4200000004"/>
    <n v="0"/>
    <n v="-823196.47714285715"/>
    <n v="100"/>
    <n v="0"/>
  </r>
  <r>
    <x v="42"/>
    <n v="0"/>
    <x v="13"/>
    <x v="4"/>
    <n v="80802633"/>
    <s v="XARELTO 20MG 28TABL"/>
    <s v="HO INSTITUTIONXARELTO 20MG 28TABL"/>
    <n v="0"/>
    <n v="1238880"/>
    <n v="0"/>
    <n v="1338582"/>
    <n v="-7.4483296503314733"/>
    <n v="0"/>
    <n v="1141440"/>
    <n v="0"/>
    <n v="-182699.99999999997"/>
    <n v="100"/>
    <n v="0"/>
    <n v="-257520"/>
    <n v="0"/>
    <n v="-112229.99999999999"/>
    <n v="129.45736434108528"/>
    <n v="0"/>
    <n v="-133632"/>
    <n v="0"/>
    <n v="-104400"/>
    <n v="28"/>
    <n v="0"/>
    <n v="-328512"/>
    <n v="0"/>
    <n v="-365400"/>
    <n v="-10.095238095238102"/>
    <n v="0"/>
    <n v="1660656"/>
    <n v="0"/>
    <n v="573852"/>
    <n v="189.38750758035172"/>
    <n v="0"/>
  </r>
  <r>
    <x v="42"/>
    <n v="0"/>
    <x v="13"/>
    <x v="4"/>
    <n v="86415798"/>
    <s v="XARELTO 2.5MG TAFI 14 IN"/>
    <s v="HO INSTITUTIONXARELTO 2.5MG TAFI 14 IN"/>
    <n v="0"/>
    <n v="0"/>
    <n v="0"/>
    <n v="0"/>
    <s v="-"/>
    <n v="0"/>
    <n v="0"/>
    <n v="0"/>
    <n v="0"/>
    <s v="-"/>
    <n v="0"/>
    <n v="0"/>
    <n v="0"/>
    <n v="0"/>
    <s v="-"/>
    <n v="0"/>
    <n v="348000"/>
    <n v="0"/>
    <n v="0"/>
    <n v="100"/>
    <n v="0"/>
    <n v="-45240"/>
    <n v="0"/>
    <n v="16312.23"/>
    <n v="-377.33792375414032"/>
    <n v="0"/>
    <n v="302760"/>
    <n v="0"/>
    <n v="16312.23"/>
    <n v="1756.0307205084775"/>
    <n v="0"/>
  </r>
  <r>
    <x v="42"/>
    <n v="0"/>
    <x v="13"/>
    <x v="4"/>
    <n v="86991209"/>
    <s v="XARELTO 15MG 98TABL"/>
    <s v="HO INSTITUTION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6991217"/>
    <s v="XARELTO 20MG 98TABL"/>
    <s v="HO INSTITUTION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6540.28"/>
    <n v="-100"/>
    <n v="0"/>
    <n v="0"/>
    <n v="0"/>
    <n v="36540.28"/>
    <n v="-1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n v="6"/>
    <x v="0"/>
    <x v="0"/>
    <n v="81571686"/>
    <x v="0"/>
    <s v="BANGALOREXARELTO 10MG 7TABL"/>
    <n v="1829.8800000000006"/>
    <n v="3313.4933015025272"/>
    <n v="181.07708163937122"/>
    <n v="1862.7831009779816"/>
    <n v="77.878642970451409"/>
    <n v="1731.6000000000004"/>
    <n v="2280.3090331792127"/>
    <n v="131.68797835407787"/>
    <n v="1331.1542735321627"/>
    <n v="71.303137323708341"/>
    <n v="1521.0000000000002"/>
    <n v="1490.1810604425157"/>
    <n v="97.973771232249533"/>
    <n v="3769.3119800985155"/>
    <n v="-60.465435912164324"/>
    <n v="1853.28"/>
    <n v="1457.4238658253805"/>
    <n v="78.640241400402559"/>
    <n v="14453.978712061429"/>
    <n v="-89.91679803285443"/>
    <n v="1797.1199999999997"/>
    <n v="1762.5797743549431"/>
    <n v="98.078023412735007"/>
    <n v="27189.483532615963"/>
    <n v="-93.517420909299034"/>
    <n v="8732.880000000001"/>
    <n v="10303.987035304579"/>
    <n v="117.99070908227958"/>
    <n v="48606.711599286049"/>
    <n v="-78.801308098661977"/>
    <n v="343.46623451015262"/>
  </r>
  <r>
    <x v="0"/>
    <n v="6"/>
    <x v="0"/>
    <x v="0"/>
    <n v="80802625"/>
    <x v="1"/>
    <s v="BANGALOREXARELTO 15MG 28TABL"/>
    <n v="671.8908045977015"/>
    <n v="724.75609225087248"/>
    <n v="107.86813680011953"/>
    <n v="1256.3645848161329"/>
    <n v="-42.313234469519891"/>
    <n v="635.80459770114965"/>
    <n v="397.93881227785175"/>
    <n v="62.588225017035327"/>
    <n v="531.50221098305838"/>
    <n v="-25.129415446488892"/>
    <n v="558.47701149425313"/>
    <n v="458.94774553056061"/>
    <n v="82.178448903851304"/>
    <n v="776.47822931785197"/>
    <n v="-40.893675031461832"/>
    <n v="680.48275862068976"/>
    <n v="430.29915114495827"/>
    <n v="63.234394361020513"/>
    <n v="1635.4317367220592"/>
    <n v="-73.688956776183232"/>
    <n v="659.86206896551732"/>
    <n v="509.24815129497949"/>
    <n v="77.174939316233292"/>
    <n v="2497.6826347305391"/>
    <n v="-79.611174605859418"/>
    <n v="3206.5172413793111"/>
    <n v="2521.1899524992223"/>
    <n v="78.627051180760546"/>
    <n v="6697.4593965696422"/>
    <n v="-62.356024826510406"/>
    <n v="84.039665083307412"/>
  </r>
  <r>
    <x v="0"/>
    <n v="6"/>
    <x v="0"/>
    <x v="0"/>
    <n v="80802633"/>
    <x v="2"/>
    <s v="BANGALOREXARELTO 20MG 28TABL"/>
    <n v="847.1666666666672"/>
    <n v="749.65969724962042"/>
    <n v="88.490225919687589"/>
    <n v="165.22215568862299"/>
    <n v="353.72831151194157"/>
    <n v="801.66666666666697"/>
    <n v="1245.359656549977"/>
    <n v="155.34631890436299"/>
    <n v="522.41443627742422"/>
    <n v="138.38538334125172"/>
    <n v="704.16666666666697"/>
    <n v="736.68833632609994"/>
    <n v="104.61846196346977"/>
    <n v="745.56744324574743"/>
    <n v="-1.1909193460746224"/>
    <n v="858.00000000000011"/>
    <n v="1145.479416879464"/>
    <n v="133.50575954306103"/>
    <n v="1081.2500410509031"/>
    <n v="5.94028886844103"/>
    <n v="832.00000000000011"/>
    <n v="1033.5232747925413"/>
    <n v="124.22154745102659"/>
    <n v="2638.5392022008255"/>
    <n v="-60.829716915690632"/>
    <n v="4043.0000000000009"/>
    <n v="4910.7103817977022"/>
    <n v="121.46204258713088"/>
    <n v="5152.993278463523"/>
    <n v="-4.7017894954068851"/>
    <n v="163.6903460599234"/>
  </r>
  <r>
    <x v="0"/>
    <n v="6"/>
    <x v="0"/>
    <x v="0"/>
    <n v="86415798"/>
    <x v="3"/>
    <s v="BANGALOREXARELTO 2.5MG TAFI 14 IN"/>
    <n v="1520.2080000000003"/>
    <n v="1581.7210626185959"/>
    <n v="104.04635830219257"/>
    <n v="1847.0568720379144"/>
    <n v="-14.365329700247159"/>
    <n v="1438.5600000000002"/>
    <n v="1370.4219224412927"/>
    <n v="95.26345251093403"/>
    <n v="1036.3759163196869"/>
    <n v="32.232127441541593"/>
    <n v="1263.6000000000004"/>
    <n v="1390.7290983842217"/>
    <n v="110.06086565243918"/>
    <n v="1447.250020221629"/>
    <n v="-3.905401350676911"/>
    <n v="1539.6479999999999"/>
    <n v="1687.483105337401"/>
    <n v="109.60187687948162"/>
    <n v="1482.5581486517942"/>
    <n v="13.822389150264428"/>
    <n v="1492.9919999999997"/>
    <n v="1201.0464252553388"/>
    <n v="80.445603543444236"/>
    <n v="2700.6735985533455"/>
    <n v="-55.527894007676586"/>
    <n v="7255.0079999999998"/>
    <n v="7231.4016140368494"/>
    <n v="99.674619435800068"/>
    <n v="8513.9145557843694"/>
    <n v="-15.063728128163774"/>
    <n v="241.04672046789497"/>
  </r>
  <r>
    <x v="0"/>
    <n v="6"/>
    <x v="0"/>
    <x v="0"/>
    <n v="86991209"/>
    <x v="4"/>
    <s v="BANGALOREXARELTO 15MG 98TABL"/>
    <n v="0"/>
    <n v="23.858000000000001"/>
    <n v="0"/>
    <n v="15"/>
    <n v="59.053333333333342"/>
    <n v="0"/>
    <n v="-16"/>
    <n v="0"/>
    <n v="-1"/>
    <n v="1500"/>
    <n v="0"/>
    <n v="-11"/>
    <n v="0"/>
    <n v="0"/>
    <s v="-"/>
    <n v="0"/>
    <n v="-17.141999999999999"/>
    <n v="0"/>
    <n v="0"/>
    <s v="-"/>
    <n v="0"/>
    <n v="-12.425999999999998"/>
    <n v="0"/>
    <n v="0"/>
    <s v="-"/>
    <n v="0"/>
    <n v="-32.709999999999994"/>
    <n v="0"/>
    <n v="14"/>
    <n v="-333.64285714285711"/>
    <n v="-1.0903333333333332"/>
  </r>
  <r>
    <x v="0"/>
    <n v="6"/>
    <x v="0"/>
    <x v="0"/>
    <n v="86991217"/>
    <x v="5"/>
    <s v="BANGALOREXARELTO 20MG 98TABL"/>
    <n v="0"/>
    <n v="38.857999999999997"/>
    <n v="0"/>
    <n v="233"/>
    <n v="-83.322746781115882"/>
    <n v="0"/>
    <n v="-0.17"/>
    <n v="0"/>
    <n v="236"/>
    <n v="-100.07203389830508"/>
    <n v="0"/>
    <n v="-0.33"/>
    <n v="0"/>
    <n v="11.858000000000001"/>
    <n v="-102.78293135435993"/>
    <n v="0"/>
    <n v="-13"/>
    <n v="0"/>
    <n v="52"/>
    <n v="-125"/>
    <n v="0"/>
    <n v="-5.141"/>
    <n v="0"/>
    <n v="52"/>
    <n v="-109.88653846153846"/>
    <n v="0"/>
    <n v="20.216999999999999"/>
    <n v="0"/>
    <n v="584.85799999999995"/>
    <n v="-96.543263493018813"/>
    <n v="0.67389999999999994"/>
  </r>
  <r>
    <x v="1"/>
    <n v="1"/>
    <x v="0"/>
    <x v="0"/>
    <n v="81571686"/>
    <x v="0"/>
    <s v="MANGALOREXARELTO 10MG 7TABL"/>
    <n v="258.06000000000006"/>
    <n v="0"/>
    <n v="0"/>
    <n v="110"/>
    <n v="-100"/>
    <n v="244.20000000000005"/>
    <n v="29"/>
    <n v="11.875511875511872"/>
    <n v="0"/>
    <n v="100"/>
    <n v="214.50000000000003"/>
    <n v="2"/>
    <n v="0.93240093240093225"/>
    <n v="50"/>
    <n v="-96"/>
    <n v="261.36"/>
    <n v="60"/>
    <n v="22.956841138659321"/>
    <n v="70.736026563364689"/>
    <n v="-15.17759349084649"/>
    <n v="253.43999999999997"/>
    <n v="10"/>
    <n v="3.9457070707070709"/>
    <n v="150"/>
    <n v="-93.333333333333329"/>
    <n v="1231.5600000000002"/>
    <n v="101"/>
    <n v="8.2009808697911577"/>
    <n v="380.7360265633647"/>
    <n v="-73.47243419235744"/>
    <n v="20.2"/>
  </r>
  <r>
    <x v="1"/>
    <n v="1"/>
    <x v="0"/>
    <x v="0"/>
    <n v="80802625"/>
    <x v="1"/>
    <s v="MANGALOREXARELTO 15MG 28TABL"/>
    <n v="84.456000000000017"/>
    <n v="10"/>
    <n v="11.840484986265034"/>
    <n v="25"/>
    <n v="-60"/>
    <n v="79.920000000000016"/>
    <n v="24"/>
    <n v="30.030030030030026"/>
    <n v="20"/>
    <n v="20"/>
    <n v="70.200000000000017"/>
    <n v="0"/>
    <n v="0"/>
    <n v="-9"/>
    <n v="-100"/>
    <n v="85.535999999999987"/>
    <n v="24"/>
    <n v="28.058361391694728"/>
    <n v="25"/>
    <n v="-4"/>
    <n v="82.943999999999988"/>
    <n v="5"/>
    <n v="6.0281635802469147"/>
    <n v="20"/>
    <n v="-75"/>
    <n v="403.05600000000004"/>
    <n v="63"/>
    <n v="15.630582350839584"/>
    <n v="81"/>
    <n v="-22.222222222222229"/>
    <n v="12.6"/>
  </r>
  <r>
    <x v="1"/>
    <n v="1"/>
    <x v="0"/>
    <x v="0"/>
    <n v="80802633"/>
    <x v="2"/>
    <s v="MANGALOREXARELTO 20MG 28TABL"/>
    <n v="93.840000000000032"/>
    <n v="3"/>
    <n v="3.1969309462915589"/>
    <n v="10"/>
    <n v="-70"/>
    <n v="88.800000000000011"/>
    <n v="36"/>
    <n v="40.540540540540533"/>
    <n v="20"/>
    <n v="80"/>
    <n v="78.000000000000014"/>
    <n v="14"/>
    <n v="17.948717948717945"/>
    <n v="12"/>
    <n v="16.666666666666671"/>
    <n v="95.039999999999992"/>
    <n v="20"/>
    <n v="21.043771043771045"/>
    <n v="58.5"/>
    <n v="-65.81196581196582"/>
    <n v="92.159999999999982"/>
    <n v="5"/>
    <n v="5.4253472222222232"/>
    <n v="5"/>
    <n v="0"/>
    <n v="447.84000000000003"/>
    <n v="78"/>
    <n v="17.416934619506964"/>
    <n v="105.5"/>
    <n v="-26.066350710900466"/>
    <n v="15.6"/>
  </r>
  <r>
    <x v="1"/>
    <n v="1"/>
    <x v="0"/>
    <x v="0"/>
    <n v="86415798"/>
    <x v="3"/>
    <s v="MANGALOREXARELTO 2.5MG TAFI 14 IN"/>
    <n v="187.68000000000006"/>
    <n v="18"/>
    <n v="9.5907928388746768"/>
    <n v="60"/>
    <n v="-70"/>
    <n v="177.60000000000002"/>
    <n v="79"/>
    <n v="44.481981981981974"/>
    <n v="9.5700934579439245"/>
    <n v="725.48828125"/>
    <n v="156.00000000000003"/>
    <n v="24"/>
    <n v="15.384615384615381"/>
    <n v="34.411146161934809"/>
    <n v="-30.255156608097792"/>
    <n v="190.07999999999998"/>
    <n v="33"/>
    <n v="17.361111111111114"/>
    <n v="10"/>
    <n v="230"/>
    <n v="184.31999999999996"/>
    <n v="5"/>
    <n v="2.7126736111111116"/>
    <n v="30"/>
    <n v="-83.333333333333329"/>
    <n v="895.68000000000006"/>
    <n v="159"/>
    <n v="17.7518756698821"/>
    <n v="143.98123961987875"/>
    <n v="10.431053670444783"/>
    <n v="31.8"/>
  </r>
  <r>
    <x v="1"/>
    <n v="1"/>
    <x v="0"/>
    <x v="0"/>
    <n v="86991209"/>
    <x v="4"/>
    <s v="MANGALOREXARELTO 15MG 98TABL"/>
    <n v="0"/>
    <n v="0"/>
    <n v="0"/>
    <n v="0"/>
    <s v="-"/>
    <n v="0"/>
    <n v="0"/>
    <n v="0"/>
    <n v="0"/>
    <s v="-"/>
    <n v="0"/>
    <n v="0"/>
    <n v="0"/>
    <n v="-2"/>
    <n v="-100"/>
    <n v="0"/>
    <n v="0"/>
    <n v="0"/>
    <n v="0"/>
    <s v="-"/>
    <n v="0"/>
    <n v="0"/>
    <n v="0"/>
    <n v="0"/>
    <s v="-"/>
    <n v="0"/>
    <n v="0"/>
    <n v="0"/>
    <n v="-2"/>
    <n v="-100"/>
    <n v="0"/>
  </r>
  <r>
    <x v="1"/>
    <n v="1"/>
    <x v="0"/>
    <x v="0"/>
    <n v="86991217"/>
    <x v="5"/>
    <s v="MANGALOREXARELTO 20MG 98TABL"/>
    <n v="0"/>
    <n v="-17"/>
    <n v="0"/>
    <n v="13"/>
    <n v="-230.76923076923077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17"/>
    <n v="0"/>
    <n v="13"/>
    <n v="-230.76923076923077"/>
    <n v="-3.4"/>
  </r>
  <r>
    <x v="2"/>
    <n v="1"/>
    <x v="1"/>
    <x v="0"/>
    <n v="81571686"/>
    <x v="0"/>
    <s v="CALICUTXARELTO 10MG 7TABL"/>
    <n v="258.06000000000006"/>
    <n v="85"/>
    <n v="32.938076416337282"/>
    <n v="176"/>
    <n v="-51.704545454545453"/>
    <n v="244.20000000000005"/>
    <n v="137"/>
    <n v="56.101556101556085"/>
    <n v="73"/>
    <n v="87.671232876712338"/>
    <n v="214.50000000000003"/>
    <n v="72"/>
    <n v="33.56643356643356"/>
    <n v="60"/>
    <n v="20"/>
    <n v="261.36"/>
    <n v="140"/>
    <n v="53.565962656871747"/>
    <n v="40"/>
    <n v="250"/>
    <n v="253.43999999999997"/>
    <n v="170"/>
    <n v="67.077020202020208"/>
    <n v="50"/>
    <n v="240"/>
    <n v="1231.5600000000002"/>
    <n v="604"/>
    <n v="49.043489557959006"/>
    <n v="399"/>
    <n v="51.378446115288199"/>
    <n v="120.8"/>
  </r>
  <r>
    <x v="2"/>
    <n v="1"/>
    <x v="1"/>
    <x v="0"/>
    <n v="80802625"/>
    <x v="1"/>
    <s v="CALICUTXARELTO 15MG 28TABL"/>
    <n v="84.456000000000017"/>
    <n v="20"/>
    <n v="23.680969972530068"/>
    <n v="43"/>
    <n v="-53.488372093023258"/>
    <n v="79.920000000000016"/>
    <n v="58"/>
    <n v="72.572572572572554"/>
    <n v="16.206349206349206"/>
    <n v="257.8844270323213"/>
    <n v="70.200000000000017"/>
    <n v="22"/>
    <n v="31.33903133903133"/>
    <n v="16"/>
    <n v="37.5"/>
    <n v="85.535999999999987"/>
    <n v="30"/>
    <n v="35.072951739618411"/>
    <n v="10"/>
    <n v="200"/>
    <n v="82.943999999999988"/>
    <n v="57"/>
    <n v="68.721064814814824"/>
    <n v="30"/>
    <n v="90"/>
    <n v="403.05600000000004"/>
    <n v="187"/>
    <n v="46.395538089000034"/>
    <n v="115.2063492063492"/>
    <n v="62.317442821713968"/>
    <n v="37.4"/>
  </r>
  <r>
    <x v="2"/>
    <n v="1"/>
    <x v="1"/>
    <x v="0"/>
    <n v="80802633"/>
    <x v="2"/>
    <s v="CALICUTXARELTO 20MG 28TABL"/>
    <n v="93.840000000000032"/>
    <n v="28"/>
    <n v="29.838022165387883"/>
    <n v="-4"/>
    <n v="100"/>
    <n v="88.800000000000011"/>
    <n v="25"/>
    <n v="28.153153153153148"/>
    <n v="53.03846153846154"/>
    <n v="-52.864394488759977"/>
    <n v="78.000000000000014"/>
    <n v="32.5"/>
    <n v="41.666666666666657"/>
    <n v="21"/>
    <n v="54.761904761904759"/>
    <n v="95.039999999999992"/>
    <n v="82"/>
    <n v="86.279461279461287"/>
    <n v="29"/>
    <n v="182.75862068965517"/>
    <n v="92.159999999999982"/>
    <n v="40"/>
    <n v="43.402777777777786"/>
    <n v="48"/>
    <n v="-16.666666666666657"/>
    <n v="447.84000000000003"/>
    <n v="207.5"/>
    <n v="46.333511968560195"/>
    <n v="147.03846153846155"/>
    <n v="41.119539628563956"/>
    <n v="41.5"/>
  </r>
  <r>
    <x v="2"/>
    <n v="1"/>
    <x v="1"/>
    <x v="0"/>
    <n v="86415798"/>
    <x v="3"/>
    <s v="CALICUTXARELTO 2.5MG TAFI 14 IN"/>
    <n v="187.68000000000006"/>
    <n v="56"/>
    <n v="29.838022165387883"/>
    <n v="25"/>
    <n v="124"/>
    <n v="177.60000000000002"/>
    <n v="85"/>
    <n v="47.860360360360353"/>
    <n v="14"/>
    <n v="507.14285714285711"/>
    <n v="156.00000000000003"/>
    <n v="110"/>
    <n v="70.512820512820497"/>
    <n v="5"/>
    <n v="2100"/>
    <n v="190.07999999999998"/>
    <n v="40"/>
    <n v="21.043771043771045"/>
    <n v="-12"/>
    <n v="100"/>
    <n v="184.31999999999996"/>
    <n v="60"/>
    <n v="32.552083333333336"/>
    <n v="15"/>
    <n v="300"/>
    <n v="895.68000000000006"/>
    <n v="351"/>
    <n v="39.188102893890672"/>
    <n v="47"/>
    <n v="646.80851063829789"/>
    <n v="70.2"/>
  </r>
  <r>
    <x v="2"/>
    <n v="1"/>
    <x v="1"/>
    <x v="0"/>
    <n v="86991209"/>
    <x v="4"/>
    <s v="CALICUT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"/>
    <n v="1"/>
    <x v="1"/>
    <x v="0"/>
    <n v="86991217"/>
    <x v="5"/>
    <s v="CALICUTXARELTO 20MG 98TABL"/>
    <n v="0"/>
    <n v="0"/>
    <n v="0"/>
    <n v="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"/>
    <n v="-100"/>
    <n v="0"/>
  </r>
  <r>
    <x v="3"/>
    <n v="1"/>
    <x v="1"/>
    <x v="0"/>
    <n v="81571686"/>
    <x v="0"/>
    <s v="ERNAKULAMXARELTO 10MG 7TABL"/>
    <n v="258.06000000000006"/>
    <n v="295.71428571428572"/>
    <n v="114.59129106187928"/>
    <n v="422"/>
    <n v="-29.925524712254571"/>
    <n v="244.20000000000005"/>
    <n v="308.71428571428572"/>
    <n v="126.41862641862639"/>
    <n v="449"/>
    <n v="-31.244034362074458"/>
    <n v="214.50000000000003"/>
    <n v="217"/>
    <n v="101.16550116550114"/>
    <n v="284"/>
    <n v="-23.591549295774641"/>
    <n v="261.36"/>
    <n v="953.71428571428578"/>
    <n v="364.90445581354675"/>
    <n v="316"/>
    <n v="201.80831826401447"/>
    <n v="253.43999999999997"/>
    <n v="133.42857142857144"/>
    <n v="52.647005772005784"/>
    <n v="480.89563567362427"/>
    <n v="-72.254152142248358"/>
    <n v="1231.5600000000002"/>
    <n v="1908.5714285714289"/>
    <n v="154.97185915192347"/>
    <n v="1951.8956356736244"/>
    <n v="-2.21959649431993"/>
    <n v="381.71428571428578"/>
  </r>
  <r>
    <x v="3"/>
    <n v="1"/>
    <x v="1"/>
    <x v="0"/>
    <n v="80802625"/>
    <x v="1"/>
    <s v="ERNAKULAMXARELTO 15MG 28TABL"/>
    <n v="84.456000000000017"/>
    <n v="32"/>
    <n v="37.889551956048109"/>
    <n v="221.69333333333336"/>
    <n v="-85.565646238046554"/>
    <n v="79.920000000000016"/>
    <n v="142"/>
    <n v="177.67767767767765"/>
    <n v="96.35"/>
    <n v="47.379346133886884"/>
    <n v="70.200000000000017"/>
    <n v="71"/>
    <n v="101.13960113960111"/>
    <n v="108.57"/>
    <n v="-34.604402689509072"/>
    <n v="85.535999999999987"/>
    <n v="73"/>
    <n v="85.344182566404797"/>
    <n v="157"/>
    <n v="-53.503184713375795"/>
    <n v="82.943999999999988"/>
    <n v="85"/>
    <n v="102.47878086419755"/>
    <n v="185"/>
    <n v="-54.054054054054056"/>
    <n v="403.05600000000004"/>
    <n v="403"/>
    <n v="99.986106149021467"/>
    <n v="768.61333333333334"/>
    <n v="-47.567914512715539"/>
    <n v="80.599999999999994"/>
  </r>
  <r>
    <x v="3"/>
    <n v="1"/>
    <x v="1"/>
    <x v="0"/>
    <n v="80802633"/>
    <x v="2"/>
    <s v="ERNAKULAMXARELTO 20MG 28TABL"/>
    <n v="93.840000000000032"/>
    <n v="101"/>
    <n v="107.63000852514915"/>
    <n v="38"/>
    <n v="165.78947368421052"/>
    <n v="88.800000000000011"/>
    <n v="80"/>
    <n v="90.090090090090072"/>
    <n v="266"/>
    <n v="-69.924812030075188"/>
    <n v="78.000000000000014"/>
    <n v="36"/>
    <n v="46.153846153846146"/>
    <n v="109.37241379310345"/>
    <n v="-67.084935998486657"/>
    <n v="95.039999999999992"/>
    <n v="33"/>
    <n v="34.722222222222229"/>
    <n v="72"/>
    <n v="-54.166666666666664"/>
    <n v="92.159999999999982"/>
    <n v="104"/>
    <n v="112.84722222222224"/>
    <n v="174"/>
    <n v="-40.229885057471265"/>
    <n v="447.84000000000003"/>
    <n v="354"/>
    <n v="79.046087888531602"/>
    <n v="659.37241379310342"/>
    <n v="-46.312585635243543"/>
    <n v="70.8"/>
  </r>
  <r>
    <x v="3"/>
    <n v="1"/>
    <x v="1"/>
    <x v="0"/>
    <n v="86415798"/>
    <x v="3"/>
    <s v="ERNAKULAMXARELTO 2.5MG TAFI 14 IN"/>
    <n v="187.68000000000006"/>
    <n v="54"/>
    <n v="28.77237851662403"/>
    <n v="197"/>
    <n v="-72.588832487309645"/>
    <n v="177.60000000000002"/>
    <n v="57"/>
    <n v="32.094594594594589"/>
    <n v="66"/>
    <n v="-13.63636363636364"/>
    <n v="156.00000000000003"/>
    <n v="28"/>
    <n v="17.948717948717945"/>
    <n v="90"/>
    <n v="-68.888888888888886"/>
    <n v="190.07999999999998"/>
    <n v="69"/>
    <n v="36.300505050505052"/>
    <n v="103"/>
    <n v="-33.009708737864074"/>
    <n v="184.31999999999996"/>
    <n v="76"/>
    <n v="41.232638888888893"/>
    <n v="74"/>
    <n v="2.7027027027027088"/>
    <n v="895.68000000000006"/>
    <n v="284"/>
    <n v="31.707752768846014"/>
    <n v="530"/>
    <n v="-46.415094339622641"/>
    <n v="56.8"/>
  </r>
  <r>
    <x v="3"/>
    <n v="1"/>
    <x v="1"/>
    <x v="0"/>
    <n v="86991209"/>
    <x v="4"/>
    <s v="ERNAKULAM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3"/>
    <n v="1"/>
    <x v="1"/>
    <x v="0"/>
    <n v="86991217"/>
    <x v="5"/>
    <s v="ERNAKULAMXARELTO 20MG 98TABL"/>
    <n v="0"/>
    <n v="0"/>
    <n v="0"/>
    <n v="3"/>
    <n v="-100"/>
    <n v="0"/>
    <n v="0"/>
    <n v="0"/>
    <n v="5"/>
    <n v="-100"/>
    <n v="0"/>
    <n v="0"/>
    <n v="0"/>
    <n v="0"/>
    <s v="-"/>
    <n v="0"/>
    <n v="-3"/>
    <n v="0"/>
    <n v="0"/>
    <s v="-"/>
    <n v="0"/>
    <n v="0"/>
    <n v="0"/>
    <n v="0"/>
    <s v="-"/>
    <n v="0"/>
    <n v="-3"/>
    <n v="0"/>
    <n v="8"/>
    <n v="-137.5"/>
    <n v="-0.6"/>
  </r>
  <r>
    <x v="4"/>
    <n v="1"/>
    <x v="1"/>
    <x v="0"/>
    <n v="81571686"/>
    <x v="0"/>
    <s v="TRIVANDRUMXARELTO 10MG 7TABL"/>
    <n v="258.06000000000006"/>
    <n v="1358.5714285714284"/>
    <n v="526.45564154515546"/>
    <n v="420"/>
    <n v="223.46938775510199"/>
    <n v="244.20000000000005"/>
    <n v="604"/>
    <n v="247.33824733824727"/>
    <n v="210"/>
    <n v="187.61904761904759"/>
    <n v="214.50000000000003"/>
    <n v="419"/>
    <n v="195.3379953379953"/>
    <n v="571"/>
    <n v="-26.619964973730291"/>
    <n v="261.36"/>
    <n v="889"/>
    <n v="340.14386287113558"/>
    <n v="469"/>
    <n v="89.55223880597012"/>
    <n v="253.43999999999997"/>
    <n v="810"/>
    <n v="319.60227272727275"/>
    <n v="897.78724463774165"/>
    <n v="-9.7781790911012507"/>
    <n v="1231.5600000000002"/>
    <n v="4080.5714285714284"/>
    <n v="331.33354676763031"/>
    <n v="2567.7872446377414"/>
    <n v="58.913922370040751"/>
    <n v="816.11428571428564"/>
  </r>
  <r>
    <x v="4"/>
    <n v="1"/>
    <x v="1"/>
    <x v="0"/>
    <n v="80802625"/>
    <x v="1"/>
    <s v="TRIVANDRUMXARELTO 15MG 28TABL"/>
    <n v="84.456000000000017"/>
    <n v="65"/>
    <n v="76.963152410722728"/>
    <n v="176.16666666666666"/>
    <n v="-63.103122043519392"/>
    <n v="79.920000000000016"/>
    <n v="116"/>
    <n v="145.14514514514511"/>
    <n v="90.603174603174608"/>
    <n v="28.030833917309025"/>
    <n v="70.200000000000017"/>
    <n v="95"/>
    <n v="135.32763532763531"/>
    <n v="78"/>
    <n v="21.794871794871796"/>
    <n v="85.535999999999987"/>
    <n v="131"/>
    <n v="153.15188926300038"/>
    <n v="151.75806451612902"/>
    <n v="-13.678393027951955"/>
    <n v="82.943999999999988"/>
    <n v="105"/>
    <n v="126.5914351851852"/>
    <n v="140"/>
    <n v="-25"/>
    <n v="403.05600000000004"/>
    <n v="512"/>
    <n v="127.02949466079154"/>
    <n v="636.52790578597023"/>
    <n v="-19.563620801857226"/>
    <n v="102.4"/>
  </r>
  <r>
    <x v="4"/>
    <n v="1"/>
    <x v="1"/>
    <x v="0"/>
    <n v="80802633"/>
    <x v="2"/>
    <s v="TRIVANDRUMXARELTO 20MG 28TABL"/>
    <n v="141.19444444444451"/>
    <n v="125"/>
    <n v="88.530395435766238"/>
    <n v="74"/>
    <n v="68.918918918918934"/>
    <n v="133.61111111111114"/>
    <n v="70"/>
    <n v="52.390852390852373"/>
    <n v="137"/>
    <n v="-48.9051094890511"/>
    <n v="117.36111111111116"/>
    <n v="167"/>
    <n v="142.29585798816561"/>
    <n v="170"/>
    <n v="-1.764705882352942"/>
    <n v="143.00000000000003"/>
    <n v="94.5"/>
    <n v="66.083916083916066"/>
    <n v="183"/>
    <n v="-48.360655737704917"/>
    <n v="138.66666666666669"/>
    <n v="76"/>
    <n v="54.807692307692299"/>
    <n v="120"/>
    <n v="-36.666666666666664"/>
    <n v="673.83333333333348"/>
    <n v="532.5"/>
    <n v="79.025476131585435"/>
    <n v="684"/>
    <n v="-22.149122807017548"/>
    <n v="106.5"/>
  </r>
  <r>
    <x v="4"/>
    <n v="1"/>
    <x v="1"/>
    <x v="0"/>
    <n v="86415798"/>
    <x v="3"/>
    <s v="TRIVANDRUMXARELTO 2.5MG TAFI 14 IN"/>
    <n v="187.68000000000006"/>
    <n v="200"/>
    <n v="106.5643648763853"/>
    <n v="122"/>
    <n v="63.934426229508205"/>
    <n v="177.60000000000002"/>
    <n v="154"/>
    <n v="86.7117117117117"/>
    <n v="80"/>
    <n v="92.5"/>
    <n v="156.00000000000003"/>
    <n v="160"/>
    <n v="102.56410256410254"/>
    <n v="157"/>
    <n v="1.9108280254776986"/>
    <n v="190.07999999999998"/>
    <n v="247"/>
    <n v="129.9452861952862"/>
    <n v="149"/>
    <n v="65.771812080536904"/>
    <n v="184.31999999999996"/>
    <n v="150"/>
    <n v="81.380208333333343"/>
    <n v="140"/>
    <n v="7.142857142857153"/>
    <n v="895.68000000000006"/>
    <n v="911"/>
    <n v="101.710432297249"/>
    <n v="648"/>
    <n v="40.586419753086403"/>
    <n v="182.2"/>
  </r>
  <r>
    <x v="4"/>
    <n v="1"/>
    <x v="1"/>
    <x v="0"/>
    <n v="86991209"/>
    <x v="4"/>
    <s v="TRIVANDRUMXARELTO 15MG 98TABL"/>
    <n v="0"/>
    <n v="0"/>
    <n v="0"/>
    <n v="-6"/>
    <n v="-100"/>
    <n v="0"/>
    <n v="0"/>
    <n v="0"/>
    <n v="0"/>
    <s v="-"/>
    <n v="0"/>
    <n v="0"/>
    <n v="0"/>
    <n v="0"/>
    <s v="-"/>
    <n v="0"/>
    <n v="0"/>
    <n v="0"/>
    <n v="-2"/>
    <n v="-100"/>
    <n v="0"/>
    <n v="0"/>
    <n v="0"/>
    <n v="0"/>
    <s v="-"/>
    <n v="0"/>
    <n v="0"/>
    <n v="0"/>
    <n v="-8"/>
    <n v="-100"/>
    <n v="0"/>
  </r>
  <r>
    <x v="4"/>
    <n v="1"/>
    <x v="1"/>
    <x v="0"/>
    <n v="86991217"/>
    <x v="5"/>
    <s v="TRIVANDRUMXARELTO 20MG 98TABL"/>
    <n v="0"/>
    <n v="0"/>
    <n v="0"/>
    <n v="54"/>
    <n v="-100"/>
    <n v="0"/>
    <n v="0"/>
    <n v="0"/>
    <n v="10"/>
    <n v="-100"/>
    <n v="0"/>
    <n v="0"/>
    <n v="0"/>
    <n v="1"/>
    <n v="-100"/>
    <n v="0"/>
    <n v="0"/>
    <n v="0"/>
    <n v="-8"/>
    <n v="-100"/>
    <n v="0"/>
    <n v="0"/>
    <n v="0"/>
    <n v="0"/>
    <s v="-"/>
    <n v="0"/>
    <n v="0"/>
    <n v="0"/>
    <n v="57"/>
    <n v="-100"/>
    <n v="0"/>
  </r>
  <r>
    <x v="5"/>
    <n v="6"/>
    <x v="2"/>
    <x v="0"/>
    <n v="81571686"/>
    <x v="0"/>
    <s v="CHENNAIXARELTO 10MG 7TABL"/>
    <n v="1829.8800000000006"/>
    <n v="1520.2688442211056"/>
    <n v="83.080248115783817"/>
    <n v="2429.1927256699478"/>
    <n v="-37.416705222438445"/>
    <n v="1731.6000000000004"/>
    <n v="1783.3437024513946"/>
    <n v="102.98820180476983"/>
    <n v="2520.7012595444758"/>
    <n v="-29.252080320947343"/>
    <n v="1521.0000000000002"/>
    <n v="778.57142857142856"/>
    <n v="51.188128111205025"/>
    <n v="1682.5456121034827"/>
    <n v="-53.726578169962643"/>
    <n v="1853.28"/>
    <n v="1157.27950310559"/>
    <n v="62.444935633341437"/>
    <n v="6028.5372083032744"/>
    <n v="-80.803311597519269"/>
    <n v="1797.1199999999997"/>
    <n v="787.73648648648646"/>
    <n v="43.833271372333883"/>
    <n v="10180.666587688522"/>
    <n v="-92.262427222210619"/>
    <n v="8732.880000000001"/>
    <n v="6027.1999648360052"/>
    <n v="69.017322633953569"/>
    <n v="22841.6433933097"/>
    <n v="-73.61310716110134"/>
    <n v="200.90666549453351"/>
  </r>
  <r>
    <x v="5"/>
    <n v="6"/>
    <x v="2"/>
    <x v="0"/>
    <n v="80802625"/>
    <x v="1"/>
    <s v="CHENNAIXARELTO 15MG 28TABL"/>
    <n v="671.8908045977015"/>
    <n v="326.82730015082956"/>
    <n v="48.642919044936072"/>
    <n v="599.41370106761565"/>
    <n v="-45.475503885093467"/>
    <n v="635.80459770114965"/>
    <n v="594.65467625899282"/>
    <n v="93.527898100935289"/>
    <n v="384.09470377433234"/>
    <n v="54.819806265376428"/>
    <n v="558.47701149425313"/>
    <n v="281.91497659906395"/>
    <n v="50.479244587843688"/>
    <n v="311.62191582002907"/>
    <n v="-9.5330070552938082"/>
    <n v="680.48275862068976"/>
    <n v="227.98556998557001"/>
    <n v="33.503504254492398"/>
    <n v="303.84985337243398"/>
    <n v="-24.967688002757015"/>
    <n v="659.86206896551732"/>
    <n v="364.95937813440321"/>
    <n v="55.308434186338275"/>
    <n v="652.03592814371257"/>
    <n v="-44.027719580819785"/>
    <n v="3206.5172413793111"/>
    <n v="1796.3419011288597"/>
    <n v="56.021588717737487"/>
    <n v="2251.0161021781237"/>
    <n v="-20.198620552261403"/>
    <n v="59.878063370961989"/>
  </r>
  <r>
    <x v="5"/>
    <n v="6"/>
    <x v="2"/>
    <x v="0"/>
    <n v="80802633"/>
    <x v="2"/>
    <s v="CHENNAIXARELTO 20MG 28TABL"/>
    <n v="847.1666666666672"/>
    <n v="404.65242165242165"/>
    <n v="47.765385203905737"/>
    <n v="78.944311377245526"/>
    <n v="412.57958248408568"/>
    <n v="801.66666666666697"/>
    <n v="857.88244514106577"/>
    <n v="107.01236321925973"/>
    <n v="313.83444648814225"/>
    <n v="173.35509366193162"/>
    <n v="704.16666666666697"/>
    <n v="409.9814651368049"/>
    <n v="58.222219901084692"/>
    <n v="317.25687669600899"/>
    <n v="29.226975127049286"/>
    <n v="858.00000000000011"/>
    <n v="494.08836907082514"/>
    <n v="57.586057001261658"/>
    <n v="232.30402298850569"/>
    <n v="112.69040575129102"/>
    <n v="832.00000000000011"/>
    <n v="323.71604938271605"/>
    <n v="38.908179012345677"/>
    <n v="792.09215955983495"/>
    <n v="-59.131517024154761"/>
    <n v="4043.0000000000009"/>
    <n v="2490.3207503838335"/>
    <n v="61.595863229874674"/>
    <n v="1734.4318171097375"/>
    <n v="43.581357642165017"/>
    <n v="83.010691679461118"/>
  </r>
  <r>
    <x v="5"/>
    <n v="6"/>
    <x v="2"/>
    <x v="0"/>
    <n v="86415798"/>
    <x v="3"/>
    <s v="CHENNAIXARELTO 2.5MG TAFI 14 IN"/>
    <n v="1520.2080000000003"/>
    <n v="1473.8908918406073"/>
    <n v="96.953238756841642"/>
    <n v="1491.6303317535544"/>
    <n v="-1.1892651641169465"/>
    <n v="1438.5600000000002"/>
    <n v="1844.6553287981858"/>
    <n v="128.22929379366767"/>
    <n v="1082.8167413939254"/>
    <n v="70.357111991409965"/>
    <n v="1263.6000000000004"/>
    <n v="886.06158357771255"/>
    <n v="70.12199933346885"/>
    <n v="1100.6551807813639"/>
    <n v="-19.496896117030019"/>
    <n v="1539.6479999999999"/>
    <n v="1767.2063773250663"/>
    <n v="114.7798962701258"/>
    <n v="1008.5225599372757"/>
    <n v="75.227252966455836"/>
    <n v="1492.9919999999997"/>
    <n v="1319.748375116063"/>
    <n v="88.396212110718821"/>
    <n v="1509.3833634719711"/>
    <n v="-12.563739136470844"/>
    <n v="7255.0079999999998"/>
    <n v="7291.5625566576346"/>
    <n v="100.50385274086031"/>
    <n v="6193.0081773380907"/>
    <n v="17.738623103057648"/>
    <n v="243.05208522192115"/>
  </r>
  <r>
    <x v="5"/>
    <n v="6"/>
    <x v="2"/>
    <x v="0"/>
    <n v="86991209"/>
    <x v="4"/>
    <s v="CHENNAIXARELTO 15MG 98TABL"/>
    <n v="0"/>
    <n v="26.998999999999999"/>
    <n v="0"/>
    <n v="2"/>
    <n v="1249.9499999999998"/>
    <n v="0"/>
    <n v="-4"/>
    <n v="0"/>
    <n v="-1"/>
    <n v="300"/>
    <n v="0"/>
    <n v="-1.1419999999999999"/>
    <n v="0"/>
    <n v="0"/>
    <s v="-"/>
    <n v="0"/>
    <n v="-2.4279999999999999"/>
    <n v="0"/>
    <n v="0"/>
    <s v="-"/>
    <n v="0"/>
    <n v="-7.7139999999999986"/>
    <n v="0"/>
    <n v="15"/>
    <n v="-151.42666666666668"/>
    <n v="0"/>
    <n v="11.715"/>
    <n v="0"/>
    <n v="16"/>
    <n v="-26.78125"/>
    <n v="0.39049999999999996"/>
  </r>
  <r>
    <x v="5"/>
    <n v="6"/>
    <x v="2"/>
    <x v="0"/>
    <n v="86991217"/>
    <x v="5"/>
    <s v="CHENNAIXARELTO 20MG 98TABL"/>
    <n v="0"/>
    <n v="13"/>
    <n v="0"/>
    <n v="137"/>
    <n v="-90.510948905109487"/>
    <n v="0"/>
    <n v="-4"/>
    <n v="0"/>
    <n v="113"/>
    <n v="-103.53982300884955"/>
    <n v="0"/>
    <n v="-7.1419999999999995"/>
    <n v="0"/>
    <n v="105"/>
    <n v="-106.80190476190477"/>
    <n v="0"/>
    <n v="-4.9989999999999997"/>
    <n v="0"/>
    <n v="40"/>
    <n v="-112.4975"/>
    <n v="0"/>
    <n v="-2.9989999999999997"/>
    <n v="0"/>
    <n v="0"/>
    <s v="-"/>
    <n v="0"/>
    <n v="-6.1399999999999988"/>
    <n v="0"/>
    <n v="395"/>
    <n v="-101.55443037974683"/>
    <n v="-0.20466666666666664"/>
  </r>
  <r>
    <x v="6"/>
    <n v="1"/>
    <x v="1"/>
    <x v="0"/>
    <n v="81571686"/>
    <x v="0"/>
    <s v="COIMBATOREXARELTO 10MG 7TABL"/>
    <n v="258.06000000000006"/>
    <n v="592.7035175879397"/>
    <n v="229.67663240639371"/>
    <n v="267.43953656770458"/>
    <n v="121.62150188960257"/>
    <n v="244.20000000000005"/>
    <n v="796.50414201183435"/>
    <n v="326.16877232261839"/>
    <n v="243.40346320346319"/>
    <n v="227.23615824070231"/>
    <n v="214.50000000000003"/>
    <n v="219.14285714285714"/>
    <n v="102.16450216450214"/>
    <n v="109.76826196473552"/>
    <n v="99.641365564537779"/>
    <n v="261.36"/>
    <n v="91.217391304347828"/>
    <n v="34.901052687613955"/>
    <n v="597.78187762727703"/>
    <n v="-84.740689753525317"/>
    <n v="253.43999999999997"/>
    <n v="-21.714285714285715"/>
    <n v="-8.5678210678210682"/>
    <n v="1483.2812949672011"/>
    <n v="-101.46393578803715"/>
    <n v="1231.5600000000002"/>
    <n v="1677.8536223326932"/>
    <n v="136.23807385208136"/>
    <n v="2701.6744343303817"/>
    <n v="-37.895787848747425"/>
    <n v="335.57072446653865"/>
  </r>
  <r>
    <x v="6"/>
    <n v="1"/>
    <x v="1"/>
    <x v="0"/>
    <n v="80802625"/>
    <x v="1"/>
    <s v="COIMBATOREXARELTO 15MG 28TABL"/>
    <n v="111.98180076628357"/>
    <n v="155.76319758672699"/>
    <n v="139.09688585185307"/>
    <n v="166.44661921708186"/>
    <n v="-6.418527261536866"/>
    <n v="105.96743295019159"/>
    <n v="121.82014388489209"/>
    <n v="114.95998392463827"/>
    <n v="68.516831108531633"/>
    <n v="77.795939937629726"/>
    <n v="93.079501915708846"/>
    <n v="61.368174726989082"/>
    <n v="65.930922989427913"/>
    <n v="34.474600870827288"/>
    <n v="78.009819336064822"/>
    <n v="113.4137931034483"/>
    <n v="94.601731601731601"/>
    <n v="83.412898037403949"/>
    <n v="69.204040404040398"/>
    <n v="36.699723093347558"/>
    <n v="109.97701149425289"/>
    <n v="68.435305917753254"/>
    <n v="62.226919051468769"/>
    <n v="325.45508982035926"/>
    <n v="-78.972427207843836"/>
    <n v="534.41954022988523"/>
    <n v="501.98855371809304"/>
    <n v="93.931549265986476"/>
    <n v="664.09718142084046"/>
    <n v="-24.410377311934212"/>
    <n v="100.3977107436186"/>
  </r>
  <r>
    <x v="6"/>
    <n v="1"/>
    <x v="1"/>
    <x v="0"/>
    <n v="80802633"/>
    <x v="2"/>
    <s v="COIMBATOREXARELTO 20MG 28TABL"/>
    <n v="141.19444444444451"/>
    <n v="194.92592592592592"/>
    <n v="138.05495442324082"/>
    <n v="14.28383233532934"/>
    <n v="1264.6612572159652"/>
    <n v="133.61111111111114"/>
    <n v="122.89237199582027"/>
    <n v="91.977658874210576"/>
    <n v="92.959496317847083"/>
    <n v="32.199911642837122"/>
    <n v="117.36111111111116"/>
    <n v="232.76875551632833"/>
    <n v="198.33550765888322"/>
    <n v="162.28121649348071"/>
    <n v="43.435426813970992"/>
    <n v="143.00000000000003"/>
    <n v="270.84064327485379"/>
    <n v="189.39905124115646"/>
    <n v="176.10077996715927"/>
    <n v="53.798661951050065"/>
    <n v="138.66666666666669"/>
    <n v="176.97815764482431"/>
    <n v="127.62847907078674"/>
    <n v="263.47455295735904"/>
    <n v="-32.829126889735491"/>
    <n v="673.83333333333348"/>
    <n v="998.40585435775256"/>
    <n v="148.16807138626055"/>
    <n v="709.09987807117545"/>
    <n v="40.799044709120409"/>
    <n v="199.68117087155051"/>
  </r>
  <r>
    <x v="6"/>
    <n v="1"/>
    <x v="1"/>
    <x v="0"/>
    <n v="86415798"/>
    <x v="3"/>
    <s v="COIMBATOREXARELTO 2.5MG TAFI 14 IN"/>
    <n v="281.5200000000001"/>
    <n v="322"/>
    <n v="114.37908496732022"/>
    <n v="278"/>
    <n v="15.827338129496411"/>
    <n v="266.39999999999998"/>
    <n v="183.53514739229024"/>
    <n v="68.894574846955805"/>
    <n v="545"/>
    <n v="-66.323826166552251"/>
    <n v="234.00000000000003"/>
    <n v="231.92375366568916"/>
    <n v="99.112715241747495"/>
    <n v="161"/>
    <n v="44.05202091036594"/>
    <n v="285.12"/>
    <n v="304"/>
    <n v="106.62177328843995"/>
    <n v="276"/>
    <n v="10.14492753623189"/>
    <n v="276.4799999999999"/>
    <n v="370"/>
    <n v="133.82523148148152"/>
    <n v="656.2667269439421"/>
    <n v="-43.620484658274449"/>
    <n v="1343.52"/>
    <n v="1411.4589010579793"/>
    <n v="105.05678375148709"/>
    <n v="1916.2667269439421"/>
    <n v="-26.343296514417347"/>
    <n v="282.29178021159589"/>
  </r>
  <r>
    <x v="6"/>
    <n v="1"/>
    <x v="1"/>
    <x v="0"/>
    <n v="86991209"/>
    <x v="4"/>
    <s v="COIMBATOREXARELTO 15MG 98TABL"/>
    <n v="0"/>
    <n v="1"/>
    <n v="0"/>
    <n v="0"/>
    <s v="-"/>
    <n v="0"/>
    <n v="-10"/>
    <n v="0"/>
    <n v="-1"/>
    <n v="900"/>
    <n v="0"/>
    <n v="-10"/>
    <n v="0"/>
    <n v="0"/>
    <s v="-"/>
    <n v="0"/>
    <n v="0"/>
    <n v="0"/>
    <n v="0"/>
    <s v="-"/>
    <n v="0"/>
    <n v="-4"/>
    <n v="0"/>
    <n v="3"/>
    <n v="-233.33333333333334"/>
    <n v="0"/>
    <n v="-23"/>
    <n v="0"/>
    <n v="2"/>
    <n v="-1250"/>
    <n v="-4.5999999999999996"/>
  </r>
  <r>
    <x v="6"/>
    <n v="1"/>
    <x v="1"/>
    <x v="0"/>
    <n v="86991217"/>
    <x v="5"/>
    <s v="COIMBATOREXARELTO 20MG 98TABL"/>
    <n v="0"/>
    <n v="5"/>
    <n v="0"/>
    <n v="53"/>
    <n v="-90.566037735849051"/>
    <n v="0"/>
    <n v="0"/>
    <n v="0"/>
    <n v="31"/>
    <n v="-100"/>
    <n v="0"/>
    <n v="0"/>
    <n v="0"/>
    <n v="7"/>
    <n v="-100"/>
    <n v="0"/>
    <n v="0"/>
    <n v="0"/>
    <n v="0"/>
    <s v="-"/>
    <n v="0"/>
    <n v="-8"/>
    <n v="0"/>
    <n v="0"/>
    <s v="-"/>
    <n v="0"/>
    <n v="-3"/>
    <n v="0"/>
    <n v="91"/>
    <n v="-103.2967032967033"/>
    <n v="-0.6"/>
  </r>
  <r>
    <x v="7"/>
    <n v="1"/>
    <x v="2"/>
    <x v="0"/>
    <n v="81571686"/>
    <x v="0"/>
    <s v="MADURAIXARELTO 10MG 7TABL"/>
    <n v="258.06000000000006"/>
    <n v="321.35175879396985"/>
    <n v="124.52598573741371"/>
    <n v="543"/>
    <n v="-40.819197275511996"/>
    <n v="244.20000000000005"/>
    <n v="272.8662721893491"/>
    <n v="111.73885020038863"/>
    <n v="590.61385281385276"/>
    <n v="-53.799547557285294"/>
    <n v="214.50000000000003"/>
    <n v="364.71428571428572"/>
    <n v="170.02997002997"/>
    <n v="604.19206549118383"/>
    <n v="-39.636035203840734"/>
    <n v="261.36"/>
    <n v="508.21739130434781"/>
    <n v="194.45109860129622"/>
    <n v="693.56375525455394"/>
    <n v="-26.723767288297779"/>
    <n v="253.43999999999997"/>
    <n v="416.09459459459458"/>
    <n v="164.17873839748842"/>
    <n v="1720.7786359220233"/>
    <n v="-75.819400246584081"/>
    <n v="1231.5600000000002"/>
    <n v="1883.244302596547"/>
    <n v="152.91535147264824"/>
    <n v="4152.148309481614"/>
    <n v="-54.644098374422818"/>
    <n v="376.64886051930938"/>
  </r>
  <r>
    <x v="7"/>
    <n v="1"/>
    <x v="2"/>
    <x v="0"/>
    <n v="80802625"/>
    <x v="1"/>
    <s v="MADURAIXARELTO 15MG 28TABL"/>
    <n v="84.456000000000017"/>
    <n v="75.010558069381602"/>
    <n v="88.816138663187445"/>
    <n v="119"/>
    <n v="-36.965917588754955"/>
    <n v="79.920000000000016"/>
    <n v="55.525179856115109"/>
    <n v="69.475950770914793"/>
    <n v="129"/>
    <n v="-56.957224917740227"/>
    <n v="70.200000000000017"/>
    <n v="12.973478939157566"/>
    <n v="18.480739229569178"/>
    <n v="63.632801161103046"/>
    <n v="-79.611963166116453"/>
    <n v="85.535999999999987"/>
    <n v="51.533910533910536"/>
    <n v="60.248211903655232"/>
    <n v="86"/>
    <n v="-40.076848216383098"/>
    <n v="82.943999999999988"/>
    <n v="92.913741223671011"/>
    <n v="112.019846189804"/>
    <n v="64.946107784431135"/>
    <n v="43.062832236336504"/>
    <n v="403.05600000000004"/>
    <n v="287.95686862223579"/>
    <n v="71.443389658567483"/>
    <n v="462.57890894553418"/>
    <n v="-37.749676205807965"/>
    <n v="57.591373724447159"/>
  </r>
  <r>
    <x v="7"/>
    <n v="1"/>
    <x v="2"/>
    <x v="0"/>
    <n v="80802633"/>
    <x v="2"/>
    <s v="MADURAIXARELTO 20MG 28TABL"/>
    <n v="93.840000000000032"/>
    <n v="77.958689458689463"/>
    <n v="83.07618228760596"/>
    <n v="0.88922155688622695"/>
    <n v="8667.0714744788875"/>
    <n v="88.800000000000011"/>
    <n v="122.7816091954023"/>
    <n v="138.26757792275032"/>
    <n v="121.95949631784708"/>
    <n v="0.67408680945405308"/>
    <n v="78.000000000000014"/>
    <n v="45.38128861429832"/>
    <n v="58.181139249100397"/>
    <n v="110.16650671785028"/>
    <n v="-58.806637365269943"/>
    <n v="95.039999999999992"/>
    <n v="63.067738791423004"/>
    <n v="66.359152768753162"/>
    <n v="112.8814039408867"/>
    <n v="-44.12920411191017"/>
    <n v="92.159999999999982"/>
    <n v="93.162867996201328"/>
    <n v="101.0881814194893"/>
    <n v="71.737276478679505"/>
    <n v="29.866747901824198"/>
    <n v="447.84000000000003"/>
    <n v="402.35219405601441"/>
    <n v="89.842844331907457"/>
    <n v="417.6339050121498"/>
    <n v="-3.6591164588734131"/>
    <n v="80.470438811202882"/>
  </r>
  <r>
    <x v="7"/>
    <n v="1"/>
    <x v="2"/>
    <x v="0"/>
    <n v="86415798"/>
    <x v="3"/>
    <s v="MADURAIXARELTO 2.5MG TAFI 14 IN"/>
    <n v="187.68000000000006"/>
    <n v="318.17362428842506"/>
    <n v="169.52985096356826"/>
    <n v="114"/>
    <n v="179.09967042844306"/>
    <n v="177.60000000000002"/>
    <n v="260.09750566893422"/>
    <n v="146.45129823701248"/>
    <n v="93"/>
    <n v="179.67473727842389"/>
    <n v="156.00000000000003"/>
    <n v="401.44086021505376"/>
    <n v="257.33388475323954"/>
    <n v="58"/>
    <n v="592.13941416388582"/>
    <n v="190.07999999999998"/>
    <n v="237.6917626217892"/>
    <n v="125.04827579008271"/>
    <n v="98.207039337474114"/>
    <n v="142.03128841405783"/>
    <n v="184.31999999999996"/>
    <n v="150.9656453110492"/>
    <n v="81.904104443928617"/>
    <n v="247.53345388788426"/>
    <n v="-39.012023247804585"/>
    <n v="895.68000000000006"/>
    <n v="1368.3693981052515"/>
    <n v="152.77436116752091"/>
    <n v="610.74049322535836"/>
    <n v="124.05087157047799"/>
    <n v="273.67387962105033"/>
  </r>
  <r>
    <x v="7"/>
    <n v="1"/>
    <x v="2"/>
    <x v="0"/>
    <n v="86991209"/>
    <x v="4"/>
    <s v="MADURAIXARELTO 15MG 98TABL"/>
    <n v="0"/>
    <n v="-1.571"/>
    <n v="0"/>
    <n v="0"/>
    <s v="-"/>
    <n v="0"/>
    <n v="0"/>
    <n v="0"/>
    <n v="0"/>
    <s v="-"/>
    <n v="0"/>
    <n v="-0.71399999999999997"/>
    <n v="0"/>
    <n v="0"/>
    <s v="-"/>
    <n v="0"/>
    <n v="-0.28499999999999998"/>
    <n v="0"/>
    <n v="0"/>
    <s v="-"/>
    <n v="0"/>
    <n v="-1.8559999999999999"/>
    <n v="0"/>
    <n v="1"/>
    <n v="-285.60000000000002"/>
    <n v="0"/>
    <n v="-4.4260000000000002"/>
    <n v="0"/>
    <n v="1"/>
    <n v="-542.6"/>
    <n v="-0.88519999999999999"/>
  </r>
  <r>
    <x v="7"/>
    <n v="1"/>
    <x v="2"/>
    <x v="0"/>
    <n v="86991217"/>
    <x v="5"/>
    <s v="MADURAIXARELTO 20MG 98TABL"/>
    <n v="0"/>
    <n v="13"/>
    <n v="0"/>
    <n v="13"/>
    <n v="0"/>
    <n v="0"/>
    <n v="0"/>
    <n v="0"/>
    <n v="17"/>
    <n v="-100"/>
    <n v="0"/>
    <n v="0"/>
    <n v="0"/>
    <n v="4"/>
    <n v="-100"/>
    <n v="0"/>
    <n v="0"/>
    <n v="0"/>
    <n v="2"/>
    <n v="-100"/>
    <n v="0"/>
    <n v="0"/>
    <n v="0"/>
    <n v="0"/>
    <s v="-"/>
    <n v="0"/>
    <n v="13"/>
    <n v="0"/>
    <n v="36"/>
    <n v="-63.888888888888886"/>
    <n v="2.6"/>
  </r>
  <r>
    <x v="8"/>
    <n v="1"/>
    <x v="2"/>
    <x v="0"/>
    <n v="81571686"/>
    <x v="0"/>
    <s v="TRICHYXARELTO 10MG 7TABL"/>
    <n v="258.06000000000006"/>
    <n v="775"/>
    <n v="300.31775556072228"/>
    <n v="10"/>
    <n v="7650"/>
    <n v="244.20000000000005"/>
    <n v="243"/>
    <n v="99.508599508599488"/>
    <n v="10"/>
    <n v="2330"/>
    <n v="214.50000000000003"/>
    <n v="205"/>
    <n v="95.571095571095555"/>
    <n v="15"/>
    <n v="1266.6666666666667"/>
    <n v="261.36"/>
    <n v="361"/>
    <n v="138.12366085093359"/>
    <n v="0"/>
    <n v="100"/>
    <n v="253.43999999999997"/>
    <n v="302"/>
    <n v="119.16035353535355"/>
    <n v="104"/>
    <n v="190.38461538461536"/>
    <n v="1231.5600000000002"/>
    <n v="1886"/>
    <n v="153.13910812303092"/>
    <n v="139"/>
    <n v="1256.8345323741007"/>
    <n v="377.2"/>
  </r>
  <r>
    <x v="8"/>
    <n v="1"/>
    <x v="2"/>
    <x v="0"/>
    <n v="80802625"/>
    <x v="1"/>
    <s v="TRICHYXARELTO 15MG 28TABL"/>
    <n v="84.456000000000017"/>
    <n v="285"/>
    <n v="337.45382210855348"/>
    <n v="6"/>
    <n v="4650"/>
    <n v="79.920000000000016"/>
    <n v="68"/>
    <n v="85.085085085085069"/>
    <n v="3"/>
    <n v="2166.666666666667"/>
    <n v="70.200000000000017"/>
    <n v="88"/>
    <n v="125.35612535612532"/>
    <n v="0"/>
    <n v="100"/>
    <n v="85.535999999999987"/>
    <n v="65"/>
    <n v="75.991395435839891"/>
    <n v="3"/>
    <n v="2066.666666666667"/>
    <n v="82.943999999999988"/>
    <n v="-13"/>
    <n v="-15.673225308641978"/>
    <n v="13"/>
    <n v="-200"/>
    <n v="403.05600000000004"/>
    <n v="493"/>
    <n v="122.31550950736373"/>
    <n v="25"/>
    <n v="1872"/>
    <n v="98.6"/>
  </r>
  <r>
    <x v="8"/>
    <n v="1"/>
    <x v="2"/>
    <x v="0"/>
    <n v="80802633"/>
    <x v="2"/>
    <s v="TRICHYXARELTO 20MG 28TABL"/>
    <n v="93.840000000000032"/>
    <n v="321"/>
    <n v="342.07161125319681"/>
    <n v="0"/>
    <n v="100"/>
    <n v="88.800000000000011"/>
    <n v="57"/>
    <n v="64.189189189189179"/>
    <n v="0"/>
    <n v="100"/>
    <n v="78.000000000000014"/>
    <n v="60"/>
    <n v="76.923076923076906"/>
    <n v="11"/>
    <n v="445.4545454545455"/>
    <n v="95.039999999999992"/>
    <n v="51"/>
    <n v="53.661616161616166"/>
    <n v="17"/>
    <n v="200"/>
    <n v="92.159999999999982"/>
    <n v="48"/>
    <n v="52.083333333333343"/>
    <n v="17"/>
    <n v="182.35294117647055"/>
    <n v="447.84000000000003"/>
    <n v="537"/>
    <n v="119.90889603429795"/>
    <n v="45"/>
    <n v="1093.3333333333333"/>
    <n v="107.4"/>
  </r>
  <r>
    <x v="8"/>
    <n v="1"/>
    <x v="2"/>
    <x v="0"/>
    <n v="86415798"/>
    <x v="3"/>
    <s v="TRICHYXARELTO 2.5MG TAFI 14 IN"/>
    <n v="187.68000000000006"/>
    <n v="338"/>
    <n v="180.09377664109115"/>
    <n v="2"/>
    <n v="16800"/>
    <n v="177.60000000000002"/>
    <n v="30"/>
    <n v="16.891891891891891"/>
    <n v="20"/>
    <n v="50"/>
    <n v="156.00000000000003"/>
    <n v="0"/>
    <n v="0"/>
    <n v="10"/>
    <n v="-100"/>
    <n v="190.07999999999998"/>
    <n v="278"/>
    <n v="146.25420875420878"/>
    <n v="20"/>
    <n v="1290"/>
    <n v="184.31999999999996"/>
    <n v="50"/>
    <n v="27.126736111111114"/>
    <n v="30"/>
    <n v="66.666666666666686"/>
    <n v="895.68000000000006"/>
    <n v="696"/>
    <n v="77.706323687031073"/>
    <n v="82"/>
    <n v="748.78048780487813"/>
    <n v="139.19999999999999"/>
  </r>
  <r>
    <x v="8"/>
    <n v="1"/>
    <x v="2"/>
    <x v="0"/>
    <n v="86991209"/>
    <x v="4"/>
    <s v="TRICHY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8"/>
    <n v="0"/>
    <n v="0"/>
    <s v="-"/>
    <n v="0"/>
    <n v="-8"/>
    <n v="0"/>
    <n v="0"/>
    <s v="-"/>
    <n v="-1.6"/>
  </r>
  <r>
    <x v="8"/>
    <n v="1"/>
    <x v="2"/>
    <x v="0"/>
    <n v="86991217"/>
    <x v="5"/>
    <s v="TRICHYXARELTO 20MG 98TABL"/>
    <n v="0"/>
    <n v="0"/>
    <n v="0"/>
    <n v="2"/>
    <n v="-100"/>
    <n v="0"/>
    <n v="0"/>
    <n v="0"/>
    <n v="0"/>
    <s v="-"/>
    <n v="0"/>
    <n v="0"/>
    <n v="0"/>
    <n v="0"/>
    <s v="-"/>
    <n v="0"/>
    <n v="0"/>
    <n v="0"/>
    <n v="0"/>
    <s v="-"/>
    <n v="0"/>
    <n v="-8"/>
    <n v="0"/>
    <n v="0"/>
    <s v="-"/>
    <n v="0"/>
    <n v="-8"/>
    <n v="0"/>
    <n v="2"/>
    <n v="-500"/>
    <n v="-1.6"/>
  </r>
  <r>
    <x v="9"/>
    <n v="5"/>
    <x v="3"/>
    <x v="0"/>
    <n v="81571686"/>
    <x v="0"/>
    <s v="HYDERABADXARELTO 10MG 7TABL"/>
    <n v="2069.1720000000005"/>
    <n v="3292.3603732950469"/>
    <n v="159.11487171173042"/>
    <n v="5788.0260823771505"/>
    <n v="-43.117734328818543"/>
    <n v="1958.0400000000002"/>
    <n v="1456.258157227388"/>
    <n v="74.373258831657566"/>
    <n v="3725.4186299462681"/>
    <n v="-60.91021434419595"/>
    <n v="1719.9000000000003"/>
    <n v="1418.4285714285713"/>
    <n v="82.471572267490615"/>
    <n v="4210.2402292927582"/>
    <n v="-66.310032345426492"/>
    <n v="2095.6320000000001"/>
    <n v="1435.9316770186335"/>
    <n v="68.520220965256939"/>
    <n v="13113.01851252085"/>
    <n v="-89.049571800363537"/>
    <n v="2032.1279999999997"/>
    <n v="914.61824324324323"/>
    <n v="45.007905173455775"/>
    <n v="24262.303148200135"/>
    <n v="-96.230290926395043"/>
    <n v="9874.8719999999994"/>
    <n v="8517.5970222128835"/>
    <n v="86.25526510331359"/>
    <n v="51099.006602337162"/>
    <n v="-83.331188630537284"/>
    <n v="340.7038808885153"/>
  </r>
  <r>
    <x v="9"/>
    <n v="5"/>
    <x v="3"/>
    <x v="0"/>
    <n v="80802625"/>
    <x v="1"/>
    <s v="HYDERABADXARELTO 15MG 28TABL"/>
    <n v="722.56440459770135"/>
    <n v="348.75867269984917"/>
    <n v="48.266794002124399"/>
    <n v="563.1784104389086"/>
    <n v="-38.073145874315948"/>
    <n v="683.75659770114953"/>
    <n v="365.94244604316543"/>
    <n v="53.519402558380641"/>
    <n v="621.70321237413521"/>
    <n v="-41.138723628961294"/>
    <n v="600.59701149425302"/>
    <n v="272.49609984399376"/>
    <n v="45.370871754096498"/>
    <n v="574.28011611030479"/>
    <n v="-52.549967829348617"/>
    <n v="731.80435862068964"/>
    <n v="400.81601731601734"/>
    <n v="54.770925124233798"/>
    <n v="1091.0402737047898"/>
    <n v="-63.262949409283777"/>
    <n v="709.62846896551719"/>
    <n v="359.51153460381147"/>
    <n v="50.661937947317774"/>
    <n v="1636.8712574850299"/>
    <n v="-78.036663973428006"/>
    <n v="3448.3508413793106"/>
    <n v="1747.5247705068373"/>
    <n v="50.677116421478814"/>
    <n v="4487.0732701131683"/>
    <n v="-61.054240363167438"/>
    <n v="69.900990820273492"/>
  </r>
  <r>
    <x v="9"/>
    <n v="5"/>
    <x v="3"/>
    <x v="0"/>
    <n v="80802633"/>
    <x v="2"/>
    <s v="HYDERABADXARELTO 20MG 28TABL"/>
    <n v="903.47066666666717"/>
    <n v="864.93019943019942"/>
    <n v="95.734176143353736"/>
    <n v="234.09580838323353"/>
    <n v="269.47701259744025"/>
    <n v="854.94666666666694"/>
    <n v="631.27168234064789"/>
    <n v="73.837551154143853"/>
    <n v="319.11151713092801"/>
    <n v="97.821654328334375"/>
    <n v="750.96666666666692"/>
    <n v="586.47837599293905"/>
    <n v="78.096459140610605"/>
    <n v="725.56256535839555"/>
    <n v="-19.169151773528327"/>
    <n v="915.02400000000023"/>
    <n v="874.12914230019487"/>
    <n v="95.530733871482568"/>
    <n v="1052.4304187192117"/>
    <n v="-16.941858886595668"/>
    <n v="887.29600000000016"/>
    <n v="687.45489078822413"/>
    <n v="77.477514920412588"/>
    <n v="1786.8115543328749"/>
    <n v="-61.526167148337436"/>
    <n v="4311.7040000000015"/>
    <n v="3644.2642908522052"/>
    <n v="84.520279936939176"/>
    <n v="4118.0118639246439"/>
    <n v="-11.504278975557312"/>
    <n v="145.77057163408821"/>
  </r>
  <r>
    <x v="9"/>
    <n v="5"/>
    <x v="3"/>
    <x v="0"/>
    <n v="86415798"/>
    <x v="3"/>
    <s v="HYDERABADXARELTO 2.5MG TAFI 14 IN"/>
    <n v="1520.2080000000003"/>
    <n v="1951.5398481973434"/>
    <n v="128.37321262599218"/>
    <n v="1511.8056872037914"/>
    <n v="29.086685194767085"/>
    <n v="1438.5600000000002"/>
    <n v="1503.5090702947846"/>
    <n v="104.51486697077524"/>
    <n v="1069.9034925441565"/>
    <n v="40.527541107426799"/>
    <n v="1263.6000000000004"/>
    <n v="877.83186705767343"/>
    <n v="69.47070806091115"/>
    <n v="1109.5616759686161"/>
    <n v="-20.884806489792382"/>
    <n v="1539.6479999999999"/>
    <n v="1514.2276350752877"/>
    <n v="98.348949569985336"/>
    <n v="1490.1411787766303"/>
    <n v="1.6163875370809961"/>
    <n v="1492.9919999999997"/>
    <n v="1491.1104921077067"/>
    <n v="99.873977362752584"/>
    <n v="2638.6717902350815"/>
    <n v="-43.490111289101911"/>
    <n v="7255.0079999999998"/>
    <n v="7338.2189127327956"/>
    <n v="101.14694446557186"/>
    <n v="7820.0838247282754"/>
    <n v="-6.1618893453769772"/>
    <n v="293.52875650931185"/>
  </r>
  <r>
    <x v="9"/>
    <n v="5"/>
    <x v="3"/>
    <x v="0"/>
    <n v="86991209"/>
    <x v="4"/>
    <s v="HYDERABADXARELTO 15MG 98TABL"/>
    <n v="0"/>
    <n v="10"/>
    <n v="0"/>
    <n v="-3"/>
    <n v="100"/>
    <n v="0"/>
    <n v="0"/>
    <n v="0"/>
    <n v="0"/>
    <s v="-"/>
    <n v="0"/>
    <n v="-15"/>
    <n v="0"/>
    <n v="-2.8570000000000002"/>
    <n v="425.02625131256559"/>
    <n v="0"/>
    <n v="-2"/>
    <n v="0"/>
    <n v="0"/>
    <s v="-"/>
    <n v="0"/>
    <n v="0"/>
    <n v="0"/>
    <n v="32"/>
    <n v="-100"/>
    <n v="0"/>
    <n v="-7"/>
    <n v="0"/>
    <n v="26.143000000000001"/>
    <n v="-126.77580996825154"/>
    <n v="-0.27999999999999997"/>
  </r>
  <r>
    <x v="9"/>
    <n v="5"/>
    <x v="3"/>
    <x v="0"/>
    <n v="86991217"/>
    <x v="5"/>
    <s v="HYDERABADXARELTO 20MG 98TABL"/>
    <n v="0"/>
    <n v="16"/>
    <n v="0"/>
    <n v="349"/>
    <n v="-95.415472779369622"/>
    <n v="0"/>
    <n v="1"/>
    <n v="0"/>
    <n v="177"/>
    <n v="-99.435028248587571"/>
    <n v="0"/>
    <n v="0"/>
    <n v="0"/>
    <n v="40"/>
    <n v="-100"/>
    <n v="0"/>
    <n v="-7.57"/>
    <n v="0"/>
    <n v="67"/>
    <n v="-111.29850746268657"/>
    <n v="0"/>
    <n v="0"/>
    <n v="0"/>
    <n v="60"/>
    <n v="-100"/>
    <n v="0"/>
    <n v="9.43"/>
    <n v="0"/>
    <n v="693"/>
    <n v="-98.639249639249641"/>
    <n v="0.37719999999999998"/>
  </r>
  <r>
    <x v="10"/>
    <n v="1"/>
    <x v="3"/>
    <x v="0"/>
    <n v="81571686"/>
    <x v="0"/>
    <s v="VIJAYAWADAXARELTO 10MG 7TABL"/>
    <n v="437.7072720306515"/>
    <n v="550.8140703517588"/>
    <n v="125.84074004445299"/>
    <n v="257.86128800519754"/>
    <n v="113.60867100790111"/>
    <n v="414.19869731800776"/>
    <n v="201.19763313609468"/>
    <n v="48.575148700098858"/>
    <n v="208.71774891774893"/>
    <n v="-3.603007324795243"/>
    <n v="363.82318007662849"/>
    <n v="395.14285714285717"/>
    <n v="108.60848862341099"/>
    <n v="391.40285143660037"/>
    <n v="0.95553869690257898"/>
    <n v="443.30455172413798"/>
    <n v="480.08695652173913"/>
    <n v="108.29732170683651"/>
    <n v="1636.317684069968"/>
    <n v="-70.660528747227616"/>
    <n v="429.87108045977021"/>
    <n v="446.875"/>
    <n v="103.95558582867291"/>
    <n v="1911.0947717154377"/>
    <n v="-76.61680589503807"/>
    <n v="2088.9047816091961"/>
    <n v="2074.1165171524499"/>
    <n v="99.292056555811328"/>
    <n v="4405.3943441449519"/>
    <n v="-52.918709311254233"/>
    <n v="414.82330343049"/>
  </r>
  <r>
    <x v="10"/>
    <n v="1"/>
    <x v="3"/>
    <x v="0"/>
    <n v="80802625"/>
    <x v="1"/>
    <s v="VIJAYAWADAXARELTO 15MG 28TABL"/>
    <n v="137.31860076628357"/>
    <n v="124.8265460030166"/>
    <n v="90.902867715256974"/>
    <n v="136.09252669039145"/>
    <n v="-8.2781773263750154"/>
    <n v="129.94343295019161"/>
    <n v="66.510791366906474"/>
    <n v="51.184419140596823"/>
    <n v="59.430354033662212"/>
    <n v="11.913840071075128"/>
    <n v="114.13950191570885"/>
    <n v="95.472698907956314"/>
    <n v="83.645624262897314"/>
    <n v="158.24310595065313"/>
    <n v="-39.66707217075939"/>
    <n v="139.07459310344825"/>
    <n v="124.37085137085137"/>
    <n v="89.427442206025546"/>
    <n v="194.86666666666667"/>
    <n v="-36.176436176436184"/>
    <n v="134.86021149425287"/>
    <n v="129.91775325977935"/>
    <n v="96.33512495664138"/>
    <n v="391.11377245508982"/>
    <n v="-66.782618662528094"/>
    <n v="655.3363402298852"/>
    <n v="541.09864090851011"/>
    <n v="82.568081104536077"/>
    <n v="939.74642579646331"/>
    <n v="-42.420782239218127"/>
    <n v="108.21972818170202"/>
  </r>
  <r>
    <x v="10"/>
    <n v="1"/>
    <x v="3"/>
    <x v="0"/>
    <n v="80802633"/>
    <x v="2"/>
    <s v="VIJAYAWADAXARELTO 20MG 28TABL"/>
    <n v="169.3464444444445"/>
    <n v="212.76923076923077"/>
    <n v="125.64139239370418"/>
    <n v="61.449101796407184"/>
    <n v="246.25279222823565"/>
    <n v="160.25111111111113"/>
    <n v="157.96499477533959"/>
    <n v="98.573416234108706"/>
    <n v="47.865078643513044"/>
    <n v="230.02138354733057"/>
    <n v="140.76111111111115"/>
    <n v="93.687555163283321"/>
    <n v="66.557840033906899"/>
    <n v="144.99904030710172"/>
    <n v="-35.387465348144985"/>
    <n v="171.512"/>
    <n v="139.46296296296296"/>
    <n v="81.31382233485877"/>
    <n v="315.5295155993432"/>
    <n v="-55.800343210981289"/>
    <n v="166.31466666666665"/>
    <n v="123.52136752136752"/>
    <n v="74.269678072910509"/>
    <n v="425.44566712517195"/>
    <n v="-70.966594076271122"/>
    <n v="808.18533333333335"/>
    <n v="727.4061111921842"/>
    <n v="90.00486413085747"/>
    <n v="995.28840347153709"/>
    <n v="-26.915042046605507"/>
    <n v="145.48122223843683"/>
  </r>
  <r>
    <x v="10"/>
    <n v="1"/>
    <x v="3"/>
    <x v="0"/>
    <n v="86415798"/>
    <x v="3"/>
    <s v="VIJAYAWADAXARELTO 2.5MG TAFI 14 IN"/>
    <n v="270.53005363984687"/>
    <n v="563.41271347248585"/>
    <n v="208.26252236749633"/>
    <n v="330.68009478672985"/>
    <n v="70.379990315369753"/>
    <n v="256.00030651341007"/>
    <n v="524.75736961451253"/>
    <n v="204.98310207570947"/>
    <n v="214.51992045678702"/>
    <n v="144.61941273198445"/>
    <n v="224.86513409961694"/>
    <n v="363.22971652003906"/>
    <n v="161.53225264310009"/>
    <n v="396.55172692712125"/>
    <n v="-8.4029416957264118"/>
    <n v="273.98951724137936"/>
    <n v="491.71036315323295"/>
    <n v="179.46320286408834"/>
    <n v="478.05477354306782"/>
    <n v="2.8564905876700522"/>
    <n v="265.68680459770121"/>
    <n v="476.85793871866292"/>
    <n v="179.48122769616418"/>
    <n v="695.46745027124769"/>
    <n v="-31.433464135139928"/>
    <n v="1291.0718160919544"/>
    <n v="2419.9681014789335"/>
    <n v="187.43869018875517"/>
    <n v="2115.2739659849535"/>
    <n v="14.404476223584723"/>
    <n v="483.99362029578668"/>
  </r>
  <r>
    <x v="10"/>
    <n v="1"/>
    <x v="3"/>
    <x v="0"/>
    <n v="86991209"/>
    <x v="4"/>
    <s v="VIJAYAWADAXARELTO 15MG 98TABL"/>
    <n v="0"/>
    <n v="5"/>
    <n v="0"/>
    <n v="0"/>
    <n v="100"/>
    <n v="0"/>
    <n v="0"/>
    <n v="0"/>
    <n v="0"/>
    <s v="-"/>
    <n v="0"/>
    <n v="0"/>
    <n v="0"/>
    <n v="0"/>
    <s v="-"/>
    <n v="0"/>
    <n v="-2"/>
    <n v="0"/>
    <n v="0"/>
    <s v="-"/>
    <n v="0"/>
    <n v="0"/>
    <n v="0"/>
    <n v="6"/>
    <n v="-100"/>
    <n v="0"/>
    <n v="3"/>
    <n v="0"/>
    <n v="6"/>
    <n v="-50"/>
    <n v="0.6"/>
  </r>
  <r>
    <x v="10"/>
    <n v="1"/>
    <x v="3"/>
    <x v="0"/>
    <n v="86991217"/>
    <x v="5"/>
    <s v="VIJAYAWADAXARELTO 20MG 98TABL"/>
    <n v="0"/>
    <n v="1"/>
    <n v="0"/>
    <n v="14"/>
    <n v="-92.857142857142861"/>
    <n v="0"/>
    <n v="0"/>
    <n v="0"/>
    <n v="13"/>
    <n v="-100"/>
    <n v="0"/>
    <n v="0"/>
    <n v="0"/>
    <n v="12"/>
    <n v="-100"/>
    <n v="0"/>
    <n v="-4"/>
    <n v="0"/>
    <n v="24"/>
    <n v="-116.66666666666667"/>
    <n v="0"/>
    <n v="0"/>
    <n v="0"/>
    <n v="9"/>
    <n v="-100"/>
    <n v="0"/>
    <n v="-3"/>
    <n v="0"/>
    <n v="72"/>
    <n v="-104.16666666666667"/>
    <n v="-0.6"/>
  </r>
  <r>
    <x v="11"/>
    <n v="1"/>
    <x v="3"/>
    <x v="0"/>
    <n v="81571686"/>
    <x v="0"/>
    <s v="VISAKHAPATNAMXARELTO 10MG 7TABL"/>
    <n v="386.09527203065147"/>
    <n v="194.46482412060303"/>
    <n v="50.367056581092967"/>
    <n v="841.22882255797913"/>
    <n v="-76.883242834062528"/>
    <n v="365.35869731800778"/>
    <n v="143.51242603550295"/>
    <n v="39.27987128511954"/>
    <n v="523.12131218864886"/>
    <n v="-72.566128985440898"/>
    <n v="320.92318007662846"/>
    <n v="102.71428571428571"/>
    <n v="32.00587931658913"/>
    <n v="646.82772797250016"/>
    <n v="-84.120302628916889"/>
    <n v="391.03255172413793"/>
    <n v="120.91304347826087"/>
    <n v="30.921477750415391"/>
    <n v="997.19858149337244"/>
    <n v="-87.874727689926573"/>
    <n v="379.18308045977017"/>
    <n v="256.70945945945948"/>
    <n v="67.700663001152904"/>
    <n v="2353.1324972036741"/>
    <n v="-89.090735019616702"/>
    <n v="1842.5927816091958"/>
    <n v="818.31403880811206"/>
    <n v="44.411008605680742"/>
    <n v="5361.5089414161748"/>
    <n v="-84.737243791820205"/>
    <n v="163.66280776162242"/>
  </r>
  <r>
    <x v="11"/>
    <n v="1"/>
    <x v="3"/>
    <x v="0"/>
    <n v="80802625"/>
    <x v="1"/>
    <s v="VISAKHAPATNAMXARELTO 15MG 28TABL"/>
    <n v="120.42740076628357"/>
    <n v="73.536953242835594"/>
    <n v="61.063306834588722"/>
    <n v="123.62633451957294"/>
    <n v="-40.516756782760574"/>
    <n v="113.95943295019158"/>
    <n v="83.050359712230218"/>
    <n v="72.877126151135869"/>
    <n v="65.084155542658152"/>
    <n v="27.604574446381903"/>
    <n v="100.09950191570883"/>
    <n v="75.683307332293296"/>
    <n v="75.608075848393568"/>
    <n v="72.923802612481865"/>
    <n v="3.7840932877231808"/>
    <n v="121.96739310344826"/>
    <n v="144.83694083694084"/>
    <n v="118.75054237987645"/>
    <n v="132.62222222222223"/>
    <n v="9.2101598133769613"/>
    <n v="118.27141149425286"/>
    <n v="90.568706118355067"/>
    <n v="76.577006204712504"/>
    <n v="521.22155688622752"/>
    <n v="-82.623760486920062"/>
    <n v="574.72514022988514"/>
    <n v="467.67626724265506"/>
    <n v="81.373901106116321"/>
    <n v="915.4780717831627"/>
    <n v="-48.914530925714253"/>
    <n v="93.535253448531009"/>
  </r>
  <r>
    <x v="11"/>
    <n v="1"/>
    <x v="3"/>
    <x v="0"/>
    <n v="80802633"/>
    <x v="2"/>
    <s v="VISAKHAPATNAMXARELTO 20MG 28TABL"/>
    <n v="150.5784444444445"/>
    <n v="111.52421652421653"/>
    <n v="74.063865472699234"/>
    <n v="52.167664670658681"/>
    <n v="113.78035077530029"/>
    <n v="142.49111111111117"/>
    <n v="78.898641588296755"/>
    <n v="55.370921717898234"/>
    <n v="43.671613503325482"/>
    <n v="80.663445334550858"/>
    <n v="125.16111111111115"/>
    <n v="61.401588702559579"/>
    <n v="49.058040598609445"/>
    <n v="151.26151631477927"/>
    <n v="-59.406999084432535"/>
    <n v="152.50400000000002"/>
    <n v="159.33625730994152"/>
    <n v="104.48005121829034"/>
    <n v="163.04343185550081"/>
    <n v="-2.2737343684257212"/>
    <n v="147.88266666666669"/>
    <n v="104.77160493827161"/>
    <n v="70.847792577632433"/>
    <n v="617.39064649243471"/>
    <n v="-83.029933230523042"/>
    <n v="718.61733333333359"/>
    <n v="515.93230906328597"/>
    <n v="71.795138404206654"/>
    <n v="1027.5348728366989"/>
    <n v="-49.789313949125642"/>
    <n v="103.1864618126572"/>
  </r>
  <r>
    <x v="11"/>
    <n v="1"/>
    <x v="3"/>
    <x v="0"/>
    <n v="86415798"/>
    <x v="3"/>
    <s v="VISAKHAPATNAMXARELTO 2.5MG TAFI 14 IN"/>
    <n v="232.99405363984681"/>
    <n v="176.7258064516129"/>
    <n v="75.849921356700719"/>
    <n v="235"/>
    <n v="-24.797529169526427"/>
    <n v="220.48030651341"/>
    <n v="142.97845804988663"/>
    <n v="64.848629934751301"/>
    <n v="251.14018691588785"/>
    <n v="-43.068268043547675"/>
    <n v="193.66513409961695"/>
    <n v="267.56793743890518"/>
    <n v="138.16009716094499"/>
    <n v="246.32095769635202"/>
    <n v="8.6257295933158105"/>
    <n v="235.97351724137931"/>
    <n v="252.98051372896367"/>
    <n v="107.2071631962784"/>
    <n v="258.7751479289941"/>
    <n v="-2.2392545213114659"/>
    <n v="228.82280459770115"/>
    <n v="164.88765088207987"/>
    <n v="72.059098817520734"/>
    <n v="572.84448462929481"/>
    <n v="-71.215983516227141"/>
    <n v="1111.9358160919542"/>
    <n v="1005.1403665514483"/>
    <n v="90.395538304013584"/>
    <n v="1564.0807771705288"/>
    <n v="-35.736032229116788"/>
    <n v="201.02807331028967"/>
  </r>
  <r>
    <x v="11"/>
    <n v="1"/>
    <x v="3"/>
    <x v="0"/>
    <n v="86991209"/>
    <x v="4"/>
    <s v="VISAKHAPATNAMXARELTO 15MG 98TABL"/>
    <n v="0"/>
    <n v="0"/>
    <n v="0"/>
    <n v="3"/>
    <n v="-100"/>
    <n v="0"/>
    <n v="0"/>
    <n v="0"/>
    <n v="0"/>
    <s v="-"/>
    <n v="0"/>
    <n v="-2"/>
    <n v="0"/>
    <n v="0"/>
    <s v="-"/>
    <n v="0"/>
    <n v="0"/>
    <n v="0"/>
    <n v="0"/>
    <s v="-"/>
    <n v="0"/>
    <n v="0"/>
    <n v="0"/>
    <n v="29"/>
    <n v="-100"/>
    <n v="0"/>
    <n v="-2"/>
    <n v="0"/>
    <n v="32"/>
    <n v="-106.25"/>
    <n v="-0.4"/>
  </r>
  <r>
    <x v="11"/>
    <n v="1"/>
    <x v="3"/>
    <x v="0"/>
    <n v="86991217"/>
    <x v="5"/>
    <s v="VISAKHAPATNAMXARELTO 20MG 98TABL"/>
    <n v="0"/>
    <n v="0"/>
    <n v="0"/>
    <n v="55"/>
    <n v="-100"/>
    <n v="0"/>
    <n v="0"/>
    <n v="0"/>
    <n v="1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68"/>
    <n v="-100"/>
    <n v="0"/>
  </r>
  <r>
    <x v="12"/>
    <n v="2"/>
    <x v="4"/>
    <x v="1"/>
    <n v="81571686"/>
    <x v="0"/>
    <s v="CHANDIGARHXARELTO 10MG 7TABL"/>
    <n v="1079.1600000000003"/>
    <n v="-123"/>
    <n v="-11.397753808517733"/>
    <n v="1239.5849802371542"/>
    <n v="-109.92267589241587"/>
    <n v="1021.2000000000002"/>
    <n v="1198.5714285714284"/>
    <n v="117.36892171674778"/>
    <n v="883.62479061976546"/>
    <n v="35.642576045287569"/>
    <n v="897.00000000000011"/>
    <n v="1690.7142857142858"/>
    <n v="188.48542761586239"/>
    <n v="828"/>
    <n v="104.19254658385097"/>
    <n v="1092.96"/>
    <n v="703"/>
    <n v="64.320743668569747"/>
    <n v="3472.6801328168235"/>
    <n v="-79.756269707749624"/>
    <n v="1059.8399999999997"/>
    <n v="442"/>
    <n v="41.704408212560402"/>
    <n v="5289.4819734345347"/>
    <n v="-91.643794189679355"/>
    <n v="5150.16"/>
    <n v="3911.2857142857142"/>
    <n v="75.944935968702225"/>
    <n v="11713.371877108279"/>
    <n v="-66.608370712368213"/>
    <n v="391.12857142857143"/>
  </r>
  <r>
    <x v="12"/>
    <n v="2"/>
    <x v="4"/>
    <x v="1"/>
    <n v="80802625"/>
    <x v="1"/>
    <s v="CHANDIGARHXARELTO 15MG 28TABL"/>
    <n v="223.96360153256714"/>
    <n v="-11.5"/>
    <n v="-5.1347629352744422"/>
    <n v="256"/>
    <n v="-104.4921875"/>
    <n v="211.93486590038319"/>
    <n v="116"/>
    <n v="54.733797342492984"/>
    <n v="220.5"/>
    <n v="-47.39229024943311"/>
    <n v="186.15900383141769"/>
    <n v="157.5"/>
    <n v="84.605093902752728"/>
    <n v="158"/>
    <n v="-0.31645569620253866"/>
    <n v="226.8275862068966"/>
    <n v="73.5"/>
    <n v="32.403466099118269"/>
    <n v="105.5"/>
    <n v="-30.33175355450237"/>
    <n v="219.95402298850578"/>
    <n v="153.5"/>
    <n v="69.787311872909683"/>
    <n v="402"/>
    <n v="-61.815920398009943"/>
    <n v="1068.8390804597705"/>
    <n v="489"/>
    <n v="45.750572648377755"/>
    <n v="1142"/>
    <n v="-57.180385288966725"/>
    <n v="48.9"/>
  </r>
  <r>
    <x v="12"/>
    <n v="2"/>
    <x v="4"/>
    <x v="1"/>
    <n v="80802633"/>
    <x v="2"/>
    <s v="CHANDIGARHXARELTO 20MG 28TABL"/>
    <n v="282.38888888888903"/>
    <n v="-40.5"/>
    <n v="-14.341924060594131"/>
    <n v="453.4"/>
    <n v="-108.93250992501103"/>
    <n v="267.22222222222229"/>
    <n v="253"/>
    <n v="94.677754677754649"/>
    <n v="371.5"/>
    <n v="-31.897711978465679"/>
    <n v="234.72222222222231"/>
    <n v="214.5"/>
    <n v="91.384615384615344"/>
    <n v="393.36206896551727"/>
    <n v="-45.470085470085479"/>
    <n v="286.00000000000006"/>
    <n v="306.5"/>
    <n v="107.16783216783215"/>
    <n v="367"/>
    <n v="-16.485013623978205"/>
    <n v="277.33333333333337"/>
    <n v="256.5"/>
    <n v="92.487980769230745"/>
    <n v="402"/>
    <n v="-36.194029850746261"/>
    <n v="1347.666666666667"/>
    <n v="990"/>
    <n v="73.460301756121666"/>
    <n v="1987.2620689655173"/>
    <n v="-50.182715432426519"/>
    <n v="99"/>
  </r>
  <r>
    <x v="12"/>
    <n v="2"/>
    <x v="4"/>
    <x v="1"/>
    <n v="86415798"/>
    <x v="3"/>
    <s v="CHANDIGARHXARELTO 2.5MG TAFI 14 IN"/>
    <n v="428.45210727969368"/>
    <n v="232"/>
    <n v="54.148409135621385"/>
    <n v="418"/>
    <n v="-44.497607655502385"/>
    <n v="405.44061302682002"/>
    <n v="292"/>
    <n v="72.02041202041201"/>
    <n v="537.78504672897191"/>
    <n v="-45.703213249222316"/>
    <n v="356.1302681992338"/>
    <n v="312"/>
    <n v="87.608391608391585"/>
    <n v="459.92639327024187"/>
    <n v="-32.163058140332438"/>
    <n v="433.93103448275861"/>
    <n v="291"/>
    <n v="67.061347743165925"/>
    <n v="254"/>
    <n v="14.566929133858267"/>
    <n v="420.78160919540227"/>
    <n v="336"/>
    <n v="79.851398601398614"/>
    <n v="586"/>
    <n v="-42.662116040955631"/>
    <n v="2044.7356321839084"/>
    <n v="1463"/>
    <n v="71.549591887212458"/>
    <n v="2255.7114399992138"/>
    <n v="-35.142413428531896"/>
    <n v="146.30000000000001"/>
  </r>
  <r>
    <x v="12"/>
    <n v="2"/>
    <x v="4"/>
    <x v="1"/>
    <n v="86991209"/>
    <x v="4"/>
    <s v="CHANDIGARHXARELTO 15MG 98TABL"/>
    <n v="0"/>
    <n v="7"/>
    <n v="0"/>
    <n v="6"/>
    <n v="16.666666666666671"/>
    <n v="0"/>
    <n v="0"/>
    <n v="0"/>
    <n v="-2"/>
    <n v="-100"/>
    <n v="0"/>
    <n v="0"/>
    <n v="0"/>
    <n v="0"/>
    <s v="-"/>
    <n v="0"/>
    <n v="-3"/>
    <n v="0"/>
    <n v="-1"/>
    <n v="200"/>
    <n v="0"/>
    <n v="-2.1419999999999999"/>
    <n v="0"/>
    <n v="0"/>
    <s v="-"/>
    <n v="0"/>
    <n v="1.8580000000000001"/>
    <n v="0"/>
    <n v="3"/>
    <n v="-38.066666666666663"/>
    <n v="0.18580000000000002"/>
  </r>
  <r>
    <x v="12"/>
    <n v="2"/>
    <x v="4"/>
    <x v="1"/>
    <n v="86991217"/>
    <x v="5"/>
    <s v="CHANDIGARHXARELTO 20MG 98TABL"/>
    <n v="0"/>
    <n v="6"/>
    <n v="0"/>
    <n v="20.286000000000001"/>
    <n v="-70.422951789411414"/>
    <n v="0"/>
    <n v="0.28600000000000003"/>
    <n v="0"/>
    <n v="117.429"/>
    <n v="-99.756448577438277"/>
    <n v="0"/>
    <n v="1"/>
    <n v="0"/>
    <n v="17"/>
    <n v="-94.117647058823536"/>
    <n v="0"/>
    <n v="-0.14199999999999999"/>
    <n v="0"/>
    <n v="8.8580000000000005"/>
    <n v="-101.60307067058027"/>
    <n v="0"/>
    <n v="-1.857"/>
    <n v="0"/>
    <n v="-5"/>
    <n v="-62.86"/>
    <n v="0"/>
    <n v="5.286999999999999"/>
    <n v="0"/>
    <n v="158.57300000000001"/>
    <n v="-96.665888896596528"/>
    <n v="0.52869999999999995"/>
  </r>
  <r>
    <x v="13"/>
    <n v="1"/>
    <x v="4"/>
    <x v="1"/>
    <n v="81571686"/>
    <x v="0"/>
    <s v="JALANDHARXARELTO 10MG 7TABL"/>
    <n v="403.51200000000011"/>
    <n v="293.71428571428572"/>
    <n v="72.789479795962862"/>
    <n v="810"/>
    <n v="-63.738977072310405"/>
    <n v="381.84000000000003"/>
    <n v="280"/>
    <n v="73.329143096584943"/>
    <n v="810"/>
    <n v="-65.432098765432102"/>
    <n v="335.40000000000009"/>
    <n v="177"/>
    <n v="52.772808586762061"/>
    <n v="1102"/>
    <n v="-83.938294010889294"/>
    <n v="408.67199999999997"/>
    <n v="479.71428571428572"/>
    <n v="117.38369296508833"/>
    <n v="2134.4720531267294"/>
    <n v="-77.525389240324529"/>
    <n v="396.28799999999995"/>
    <n v="1002.1428571428571"/>
    <n v="252.8824635474345"/>
    <n v="3162.2857142857142"/>
    <n v="-68.309541019154324"/>
    <n v="1925.7120000000002"/>
    <n v="2232.5714285714284"/>
    <n v="115.93485570902754"/>
    <n v="8018.7577674124441"/>
    <n v="-72.158138538061209"/>
    <n v="446.51428571428568"/>
  </r>
  <r>
    <x v="13"/>
    <n v="1"/>
    <x v="4"/>
    <x v="1"/>
    <n v="80802625"/>
    <x v="1"/>
    <s v="JALANDHARXARELTO 15MG 28TABL"/>
    <n v="84.456000000000017"/>
    <n v="26.5"/>
    <n v="31.377285213602342"/>
    <n v="45"/>
    <n v="-41.111111111111114"/>
    <n v="79.920000000000016"/>
    <n v="28.5"/>
    <n v="35.660660660660653"/>
    <n v="88.5"/>
    <n v="-67.796610169491515"/>
    <n v="70.200000000000017"/>
    <n v="19"/>
    <n v="27.065527065527057"/>
    <n v="33"/>
    <n v="-42.424242424242429"/>
    <n v="85.535999999999987"/>
    <n v="44.5"/>
    <n v="52.024878413767311"/>
    <n v="37.62903225806452"/>
    <n v="18.259751393056135"/>
    <n v="82.943999999999988"/>
    <n v="26"/>
    <n v="31.346450617283956"/>
    <n v="157"/>
    <n v="-83.439490445859875"/>
    <n v="403.05600000000004"/>
    <n v="144.5"/>
    <n v="35.851097614227299"/>
    <n v="361.12903225806451"/>
    <n v="-59.986601161232691"/>
    <n v="28.9"/>
  </r>
  <r>
    <x v="13"/>
    <n v="1"/>
    <x v="4"/>
    <x v="1"/>
    <n v="80802633"/>
    <x v="2"/>
    <s v="JALANDHARXARELTO 20MG 28TABL"/>
    <n v="93.840000000000032"/>
    <n v="51.5"/>
    <n v="54.880647911338428"/>
    <n v="80.2"/>
    <n v="-35.785536159600994"/>
    <n v="88.800000000000011"/>
    <n v="6.5"/>
    <n v="7.319819819819819"/>
    <n v="53.65384615384616"/>
    <n v="-87.885304659498217"/>
    <n v="78.000000000000014"/>
    <n v="67.5"/>
    <n v="86.538461538461519"/>
    <n v="147"/>
    <n v="-54.08163265306122"/>
    <n v="95.039999999999992"/>
    <n v="56"/>
    <n v="58.922558922558927"/>
    <n v="107"/>
    <n v="-47.663551401869164"/>
    <n v="92.159999999999982"/>
    <n v="104"/>
    <n v="112.84722222222224"/>
    <n v="114.5"/>
    <n v="-9.1703056768559037"/>
    <n v="447.84000000000003"/>
    <n v="285.5"/>
    <n v="63.750446588067156"/>
    <n v="502.35384615384618"/>
    <n v="-43.16754968915567"/>
    <n v="57.1"/>
  </r>
  <r>
    <x v="13"/>
    <n v="1"/>
    <x v="4"/>
    <x v="1"/>
    <n v="86415798"/>
    <x v="3"/>
    <s v="JALANDHARXARELTO 2.5MG TAFI 14 IN"/>
    <n v="187.68000000000006"/>
    <n v="186"/>
    <n v="99.104859335038327"/>
    <n v="228"/>
    <n v="-18.421052631578945"/>
    <n v="177.60000000000002"/>
    <n v="88"/>
    <n v="49.549549549549546"/>
    <n v="208"/>
    <n v="-57.692307692307693"/>
    <n v="156.00000000000003"/>
    <n v="125"/>
    <n v="80.12820512820511"/>
    <n v="168.5583596214511"/>
    <n v="-25.841708307600172"/>
    <n v="190.07999999999998"/>
    <n v="122"/>
    <n v="64.183501683501689"/>
    <n v="310.0143702451395"/>
    <n v="-60.646985524080634"/>
    <n v="184.31999999999996"/>
    <n v="68"/>
    <n v="36.892361111111114"/>
    <n v="273"/>
    <n v="-75.091575091575095"/>
    <n v="895.68000000000006"/>
    <n v="589"/>
    <n v="65.760092890317964"/>
    <n v="1187.5727298665906"/>
    <n v="-50.403037625647819"/>
    <n v="117.8"/>
  </r>
  <r>
    <x v="13"/>
    <n v="1"/>
    <x v="4"/>
    <x v="1"/>
    <n v="86991209"/>
    <x v="4"/>
    <s v="JALANDHARXARELTO 15MG 98TABL"/>
    <n v="0"/>
    <n v="10"/>
    <n v="0"/>
    <n v="-0.99899999999999989"/>
    <n v="100"/>
    <n v="0"/>
    <n v="0"/>
    <n v="0"/>
    <n v="-1"/>
    <n v="-100"/>
    <n v="0"/>
    <n v="0"/>
    <n v="0"/>
    <n v="0"/>
    <s v="-"/>
    <n v="0"/>
    <n v="-0.28499999999999998"/>
    <n v="0"/>
    <n v="0"/>
    <s v="-"/>
    <n v="0"/>
    <n v="-0.28499999999999998"/>
    <n v="0"/>
    <n v="-1"/>
    <n v="-71.5"/>
    <n v="0"/>
    <n v="9.43"/>
    <n v="0"/>
    <n v="-2.9989999999999997"/>
    <n v="100"/>
    <n v="1.8859999999999999"/>
  </r>
  <r>
    <x v="13"/>
    <n v="1"/>
    <x v="4"/>
    <x v="1"/>
    <n v="86991217"/>
    <x v="5"/>
    <s v="JALANDHARXARELTO 20MG 98TABL"/>
    <n v="0"/>
    <n v="9"/>
    <n v="0"/>
    <n v="6"/>
    <n v="50"/>
    <n v="0"/>
    <n v="0"/>
    <n v="0"/>
    <n v="18"/>
    <n v="-100"/>
    <n v="0"/>
    <n v="-0.71399999999999997"/>
    <n v="0"/>
    <n v="0"/>
    <s v="-"/>
    <n v="0"/>
    <n v="0"/>
    <n v="0"/>
    <n v="0"/>
    <s v="-"/>
    <n v="0"/>
    <n v="-0.14199999999999999"/>
    <n v="0"/>
    <n v="1"/>
    <n v="-114.2"/>
    <n v="0"/>
    <n v="8.1440000000000001"/>
    <n v="0"/>
    <n v="25"/>
    <n v="-67.424000000000007"/>
    <n v="1.6288"/>
  </r>
  <r>
    <x v="14"/>
    <n v="1"/>
    <x v="4"/>
    <x v="1"/>
    <n v="81571686"/>
    <x v="0"/>
    <s v="LUDHIANAXARELTO 10MG 7TABL"/>
    <n v="258.06000000000006"/>
    <n v="105"/>
    <n v="40.688212043710756"/>
    <n v="35"/>
    <n v="200"/>
    <n v="244.20000000000005"/>
    <n v="78"/>
    <n v="31.941031941031934"/>
    <n v="48"/>
    <n v="62.5"/>
    <n v="214.50000000000003"/>
    <n v="48"/>
    <n v="22.377622377622373"/>
    <n v="52.252858958068614"/>
    <n v="-8.138997641222673"/>
    <n v="261.36"/>
    <n v="87.285714285714292"/>
    <n v="33.396737942192487"/>
    <n v="181"/>
    <n v="-51.775848460931329"/>
    <n v="253.43999999999997"/>
    <n v="125"/>
    <n v="49.321338383838388"/>
    <n v="255"/>
    <n v="-50.980392156862742"/>
    <n v="1231.5600000000002"/>
    <n v="443.28571428571428"/>
    <n v="35.993838244642099"/>
    <n v="571.2528589580686"/>
    <n v="-22.401138596620569"/>
    <n v="88.657142857142858"/>
  </r>
  <r>
    <x v="14"/>
    <n v="1"/>
    <x v="4"/>
    <x v="1"/>
    <n v="80802625"/>
    <x v="1"/>
    <s v="LUDHIANAXARELTO 15MG 28TABL"/>
    <n v="84.456000000000017"/>
    <n v="37"/>
    <n v="43.809794449180629"/>
    <n v="0"/>
    <n v="100"/>
    <n v="79.920000000000016"/>
    <n v="10"/>
    <n v="12.51251251251251"/>
    <n v="5"/>
    <n v="100"/>
    <n v="70.200000000000017"/>
    <n v="20"/>
    <n v="28.490028490028482"/>
    <n v="26.5"/>
    <n v="-24.528301886792462"/>
    <n v="85.535999999999987"/>
    <n v="3"/>
    <n v="3.507295173961841"/>
    <n v="70"/>
    <n v="-95.714285714285708"/>
    <n v="82.943999999999988"/>
    <n v="30"/>
    <n v="36.168981481481488"/>
    <n v="12"/>
    <n v="150"/>
    <n v="403.05600000000004"/>
    <n v="100"/>
    <n v="24.810448175935846"/>
    <n v="113.5"/>
    <n v="-11.894273127753308"/>
    <n v="20"/>
  </r>
  <r>
    <x v="14"/>
    <n v="1"/>
    <x v="4"/>
    <x v="1"/>
    <n v="80802633"/>
    <x v="2"/>
    <s v="LUDHIANAXARELTO 20MG 28TABL"/>
    <n v="93.840000000000032"/>
    <n v="90"/>
    <n v="95.907928388746768"/>
    <n v="5"/>
    <n v="1700"/>
    <n v="88.800000000000011"/>
    <n v="48"/>
    <n v="54.054054054054049"/>
    <n v="13"/>
    <n v="269.23076923076923"/>
    <n v="78.000000000000014"/>
    <n v="6"/>
    <n v="7.6923076923076907"/>
    <n v="39"/>
    <n v="-84.615384615384613"/>
    <n v="95.039999999999992"/>
    <n v="50.5"/>
    <n v="53.135521885521889"/>
    <n v="110"/>
    <n v="-54.090909090909093"/>
    <n v="92.159999999999982"/>
    <n v="107"/>
    <n v="116.10243055555557"/>
    <n v="169"/>
    <n v="-36.68639053254438"/>
    <n v="447.84000000000003"/>
    <n v="301.5"/>
    <n v="67.323151125401921"/>
    <n v="336"/>
    <n v="-10.267857142857139"/>
    <n v="60.3"/>
  </r>
  <r>
    <x v="14"/>
    <n v="1"/>
    <x v="4"/>
    <x v="1"/>
    <n v="86415798"/>
    <x v="3"/>
    <s v="LUDHIANAXARELTO 2.5MG TAFI 14 IN"/>
    <n v="187.68000000000006"/>
    <n v="97"/>
    <n v="51.68371696504687"/>
    <n v="4"/>
    <n v="2325"/>
    <n v="177.60000000000002"/>
    <n v="119"/>
    <n v="67.004504504504496"/>
    <n v="15"/>
    <n v="693.33333333333337"/>
    <n v="156.00000000000003"/>
    <n v="76"/>
    <n v="48.717948717948708"/>
    <n v="53"/>
    <n v="43.396226415094333"/>
    <n v="190.07999999999998"/>
    <n v="105"/>
    <n v="55.239898989898997"/>
    <n v="48"/>
    <n v="118.75"/>
    <n v="184.31999999999996"/>
    <n v="90"/>
    <n v="48.828125000000007"/>
    <n v="20"/>
    <n v="350"/>
    <n v="895.68000000000006"/>
    <n v="487"/>
    <n v="54.372097177563411"/>
    <n v="140"/>
    <n v="247.85714285714289"/>
    <n v="97.4"/>
  </r>
  <r>
    <x v="14"/>
    <n v="1"/>
    <x v="4"/>
    <x v="1"/>
    <n v="86991209"/>
    <x v="4"/>
    <s v="LUDHIANAXARELTO 15MG 98TABL"/>
    <n v="0"/>
    <n v="-4"/>
    <n v="0"/>
    <n v="2"/>
    <n v="-3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4"/>
    <n v="0"/>
    <n v="2"/>
    <n v="-300"/>
    <n v="-0.8"/>
  </r>
  <r>
    <x v="14"/>
    <n v="1"/>
    <x v="4"/>
    <x v="1"/>
    <n v="86991217"/>
    <x v="5"/>
    <s v="LUDHIANAXARELTO 20MG 98TABL"/>
    <n v="0"/>
    <n v="2"/>
    <n v="0"/>
    <n v="5"/>
    <n v="-60"/>
    <n v="0"/>
    <n v="0"/>
    <n v="0"/>
    <n v="13"/>
    <n v="-100"/>
    <n v="0"/>
    <n v="0"/>
    <n v="0"/>
    <n v="0"/>
    <s v="-"/>
    <n v="0"/>
    <n v="-0.14199999999999999"/>
    <n v="0"/>
    <n v="2"/>
    <n v="-107.1"/>
    <n v="0"/>
    <n v="0"/>
    <n v="0"/>
    <n v="0"/>
    <s v="-"/>
    <n v="0"/>
    <n v="1.8580000000000001"/>
    <n v="0"/>
    <n v="20"/>
    <n v="-90.710000000000008"/>
    <n v="0.37160000000000004"/>
  </r>
  <r>
    <x v="15"/>
    <n v="1"/>
    <x v="4"/>
    <x v="1"/>
    <n v="81571686"/>
    <x v="0"/>
    <s v="SRINAGARXARELTO 10MG 7TABL"/>
    <n v="258.06000000000006"/>
    <n v="387.42857142857144"/>
    <n v="150.13119872454908"/>
    <n v="162.26482213438734"/>
    <n v="138.76313197921851"/>
    <n v="244.20000000000005"/>
    <n v="57"/>
    <n v="23.341523341523335"/>
    <n v="3.3969849246231156"/>
    <n v="1577.9585798816568"/>
    <n v="214.50000000000003"/>
    <n v="60"/>
    <n v="27.972027972027966"/>
    <n v="340.55400254129609"/>
    <n v="-82.381648856784665"/>
    <n v="261.36"/>
    <n v="50"/>
    <n v="19.130700948882769"/>
    <n v="8.8323187603763138"/>
    <n v="466.10275689223067"/>
    <n v="253.43999999999997"/>
    <n v="30"/>
    <n v="11.837121212121213"/>
    <n v="650.41366223908915"/>
    <n v="-95.387550763198433"/>
    <n v="1231.5600000000002"/>
    <n v="584.42857142857144"/>
    <n v="47.454332020248415"/>
    <n v="1165.461790599772"/>
    <n v="-49.854334467043159"/>
    <n v="116.88571428571429"/>
  </r>
  <r>
    <x v="15"/>
    <n v="1"/>
    <x v="4"/>
    <x v="1"/>
    <n v="80802625"/>
    <x v="1"/>
    <s v="SRINAGARXARELTO 15MG 28TABL"/>
    <n v="84.456000000000017"/>
    <n v="20"/>
    <n v="23.680969972530068"/>
    <n v="299.5"/>
    <n v="-93.322203672787978"/>
    <n v="79.920000000000016"/>
    <n v="-5.5"/>
    <n v="-6.8818818818818803"/>
    <n v="-18"/>
    <n v="-69.444444444444443"/>
    <n v="70.200000000000017"/>
    <n v="22"/>
    <n v="31.33903133903133"/>
    <n v="-6"/>
    <n v="100"/>
    <n v="85.535999999999987"/>
    <n v="5"/>
    <n v="5.8454919566030688"/>
    <n v="100"/>
    <n v="-95"/>
    <n v="82.943999999999988"/>
    <n v="18"/>
    <n v="21.701388888888893"/>
    <n v="56.142857142857146"/>
    <n v="-67.938931297709928"/>
    <n v="403.05600000000004"/>
    <n v="59.5"/>
    <n v="14.76221666468183"/>
    <n v="431.64285714285717"/>
    <n v="-86.21545589938772"/>
    <n v="11.9"/>
  </r>
  <r>
    <x v="15"/>
    <n v="1"/>
    <x v="4"/>
    <x v="1"/>
    <n v="80802633"/>
    <x v="2"/>
    <s v="SRINAGARXARELTO 20MG 28TABL"/>
    <n v="93.840000000000032"/>
    <n v="48"/>
    <n v="51.150895140664943"/>
    <n v="316.5"/>
    <n v="-84.834123222748815"/>
    <n v="88.800000000000011"/>
    <n v="-15.5"/>
    <n v="-17.454954954954953"/>
    <n v="0"/>
    <s v="-"/>
    <n v="78.000000000000014"/>
    <n v="49"/>
    <n v="62.82051282051281"/>
    <n v="116"/>
    <n v="-57.758620689655167"/>
    <n v="95.039999999999992"/>
    <n v="12"/>
    <n v="12.626262626262628"/>
    <n v="100"/>
    <n v="-88"/>
    <n v="92.159999999999982"/>
    <n v="95"/>
    <n v="103.08159722222224"/>
    <n v="12"/>
    <n v="691.66666666666674"/>
    <n v="447.84000000000003"/>
    <n v="188.5"/>
    <n v="42.090925330475166"/>
    <n v="544.5"/>
    <n v="-65.38108356290175"/>
    <n v="37.700000000000003"/>
  </r>
  <r>
    <x v="15"/>
    <n v="1"/>
    <x v="4"/>
    <x v="1"/>
    <n v="86415798"/>
    <x v="3"/>
    <s v="SRINAGARXARELTO 2.5MG TAFI 14 IN"/>
    <n v="187.68000000000006"/>
    <n v="54"/>
    <n v="28.77237851662403"/>
    <n v="150"/>
    <n v="-64"/>
    <n v="177.60000000000002"/>
    <n v="-6"/>
    <n v="-3.3783783783783781"/>
    <n v="0"/>
    <s v="-"/>
    <n v="156.00000000000003"/>
    <n v="24"/>
    <n v="15.384615384615381"/>
    <n v="31.558359621451103"/>
    <n v="-23.950419832067169"/>
    <n v="190.07999999999998"/>
    <n v="-1"/>
    <n v="-0.52609427609427617"/>
    <n v="72.028740490278949"/>
    <n v="-101.38833470249971"/>
    <n v="184.31999999999996"/>
    <n v="74"/>
    <n v="40.14756944444445"/>
    <n v="130"/>
    <n v="-43.07692307692308"/>
    <n v="895.68000000000006"/>
    <n v="145"/>
    <n v="16.188817434798139"/>
    <n v="383.58710011173002"/>
    <n v="-62.19893735796515"/>
    <n v="29"/>
  </r>
  <r>
    <x v="15"/>
    <n v="1"/>
    <x v="4"/>
    <x v="1"/>
    <n v="86991209"/>
    <x v="4"/>
    <s v="SRINAGARXARELTO 15MG 98TABL"/>
    <n v="0"/>
    <n v="0"/>
    <n v="0"/>
    <n v="0"/>
    <s v="-"/>
    <n v="0"/>
    <n v="-2"/>
    <n v="0"/>
    <n v="-14"/>
    <n v="-85.714285714285722"/>
    <n v="0"/>
    <n v="0"/>
    <n v="0"/>
    <n v="0"/>
    <s v="-"/>
    <n v="0"/>
    <n v="0"/>
    <n v="0"/>
    <n v="0"/>
    <s v="-"/>
    <n v="0"/>
    <n v="0"/>
    <n v="0"/>
    <n v="0"/>
    <s v="-"/>
    <n v="0"/>
    <n v="-2"/>
    <n v="0"/>
    <n v="-14"/>
    <n v="-85.714285714285722"/>
    <n v="-0.4"/>
  </r>
  <r>
    <x v="15"/>
    <n v="1"/>
    <x v="4"/>
    <x v="1"/>
    <n v="86991217"/>
    <x v="5"/>
    <s v="SRINAGARXARELTO 20MG 98TABL"/>
    <n v="0"/>
    <n v="0"/>
    <n v="0"/>
    <n v="0"/>
    <s v="-"/>
    <n v="0"/>
    <n v="0"/>
    <n v="0"/>
    <n v="-1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"/>
    <n v="-100"/>
    <n v="0"/>
  </r>
  <r>
    <x v="16"/>
    <n v="1"/>
    <x v="5"/>
    <x v="1"/>
    <n v="81571686"/>
    <x v="0"/>
    <s v="DEHRADUNXARELTO 10MG 7TABL"/>
    <n v="258.06000000000006"/>
    <n v="1141.1428571428571"/>
    <n v="442.20059565328097"/>
    <n v="1017.3596837944664"/>
    <n v="12.167100320578271"/>
    <n v="244.20000000000005"/>
    <n v="282"/>
    <n v="115.47911547911545"/>
    <n v="372.22780569514237"/>
    <n v="-24.239942399423995"/>
    <n v="214.50000000000003"/>
    <n v="302"/>
    <n v="140.79254079254076"/>
    <n v="133.20457433290977"/>
    <n v="126.71894078144081"/>
    <n v="261.36"/>
    <n v="399"/>
    <n v="152.66299357208447"/>
    <n v="359.30437188710567"/>
    <n v="11.047911247060142"/>
    <n v="253.43999999999997"/>
    <n v="648.71428571428578"/>
    <n v="255.96365440115446"/>
    <n v="1348.550284629981"/>
    <n v="-51.895432220216996"/>
    <n v="1231.5600000000002"/>
    <n v="2772.8571428571427"/>
    <n v="225.14998399242768"/>
    <n v="3230.6467203396051"/>
    <n v="-14.170214731319803"/>
    <n v="554.57142857142856"/>
  </r>
  <r>
    <x v="16"/>
    <n v="1"/>
    <x v="5"/>
    <x v="1"/>
    <n v="80802625"/>
    <x v="1"/>
    <s v="DEHRADUNXARELTO 15MG 28TABL"/>
    <n v="84.456000000000017"/>
    <n v="82"/>
    <n v="97.091976887373278"/>
    <n v="116.5"/>
    <n v="-29.613733905579394"/>
    <n v="79.920000000000016"/>
    <n v="92"/>
    <n v="115.1151151151151"/>
    <n v="127.5"/>
    <n v="-27.843137254901961"/>
    <n v="70.200000000000017"/>
    <n v="32.5"/>
    <n v="46.296296296296283"/>
    <n v="36"/>
    <n v="-9.7222222222222143"/>
    <n v="85.535999999999987"/>
    <n v="46"/>
    <n v="53.778526000748229"/>
    <n v="46.5"/>
    <n v="-1.0752688172043037"/>
    <n v="82.943999999999988"/>
    <n v="20"/>
    <n v="24.112654320987659"/>
    <n v="224"/>
    <n v="-91.071428571428569"/>
    <n v="403.05600000000004"/>
    <n v="272.5"/>
    <n v="67.608471279425189"/>
    <n v="550.5"/>
    <n v="-50.49954586739328"/>
    <n v="54.5"/>
  </r>
  <r>
    <x v="16"/>
    <n v="1"/>
    <x v="5"/>
    <x v="1"/>
    <n v="80802633"/>
    <x v="2"/>
    <s v="DEHRADUNXARELTO 20MG 28TABL"/>
    <n v="93.840000000000032"/>
    <n v="12"/>
    <n v="12.787723785166236"/>
    <n v="58.1"/>
    <n v="-79.345955249569698"/>
    <n v="88.800000000000011"/>
    <n v="96"/>
    <n v="108.1081081081081"/>
    <n v="114.38461538461539"/>
    <n v="-16.072629455279099"/>
    <n v="78.000000000000014"/>
    <n v="73"/>
    <n v="93.589743589743577"/>
    <n v="38.117241379310343"/>
    <n v="91.514383933417776"/>
    <n v="95.039999999999992"/>
    <n v="85"/>
    <n v="89.436026936026948"/>
    <n v="47"/>
    <n v="80.85106382978725"/>
    <n v="92.159999999999982"/>
    <n v="37.5"/>
    <n v="40.690104166666671"/>
    <n v="155"/>
    <n v="-75.806451612903231"/>
    <n v="447.84000000000003"/>
    <n v="303.5"/>
    <n v="67.769739192568764"/>
    <n v="412.60185676392575"/>
    <n v="-26.44240566914111"/>
    <n v="60.7"/>
  </r>
  <r>
    <x v="16"/>
    <n v="1"/>
    <x v="5"/>
    <x v="1"/>
    <n v="86415798"/>
    <x v="3"/>
    <s v="DEHRADUNXARELTO 2.5MG TAFI 14 IN"/>
    <n v="187.68000000000006"/>
    <n v="82"/>
    <n v="43.691389599317972"/>
    <n v="113"/>
    <n v="-27.43362831858407"/>
    <n v="177.60000000000002"/>
    <n v="81"/>
    <n v="45.608108108108105"/>
    <n v="70.570093457943926"/>
    <n v="14.779499404052444"/>
    <n v="156.00000000000003"/>
    <n v="159"/>
    <n v="101.92307692307691"/>
    <n v="58.411146161934809"/>
    <n v="172.20832058182862"/>
    <n v="190.07999999999998"/>
    <n v="142"/>
    <n v="74.705387205387211"/>
    <n v="51"/>
    <n v="178.43137254901961"/>
    <n v="184.31999999999996"/>
    <n v="143"/>
    <n v="77.582465277777786"/>
    <n v="160"/>
    <n v="-10.625"/>
    <n v="895.68000000000006"/>
    <n v="607"/>
    <n v="67.769739192568764"/>
    <n v="452.98123961987875"/>
    <n v="34.001134464060101"/>
    <n v="121.4"/>
  </r>
  <r>
    <x v="16"/>
    <n v="1"/>
    <x v="5"/>
    <x v="1"/>
    <n v="86991209"/>
    <x v="4"/>
    <s v="DEHRADUNXARELTO 15MG 98TABL"/>
    <n v="0"/>
    <n v="0"/>
    <n v="0"/>
    <n v="0"/>
    <s v="-"/>
    <n v="0"/>
    <n v="0"/>
    <n v="0"/>
    <n v="-4"/>
    <n v="-100"/>
    <n v="0"/>
    <n v="0"/>
    <n v="0"/>
    <n v="0"/>
    <s v="-"/>
    <n v="0"/>
    <n v="0"/>
    <n v="0"/>
    <n v="0"/>
    <s v="-"/>
    <n v="0"/>
    <n v="0"/>
    <n v="0"/>
    <n v="13"/>
    <n v="-100"/>
    <n v="0"/>
    <n v="0"/>
    <n v="0"/>
    <n v="9"/>
    <n v="-100"/>
    <n v="0"/>
  </r>
  <r>
    <x v="16"/>
    <n v="1"/>
    <x v="5"/>
    <x v="1"/>
    <n v="86991217"/>
    <x v="5"/>
    <s v="DEHRADUNXARELTO 20MG 98TABL"/>
    <n v="0"/>
    <n v="17"/>
    <n v="0"/>
    <n v="21"/>
    <n v="-19.047619047619051"/>
    <n v="0"/>
    <n v="-2"/>
    <n v="0"/>
    <n v="3"/>
    <n v="-166.66666666666669"/>
    <n v="0"/>
    <n v="0"/>
    <n v="0"/>
    <n v="0"/>
    <s v="-"/>
    <n v="0"/>
    <n v="0"/>
    <n v="0"/>
    <n v="0"/>
    <s v="-"/>
    <n v="0"/>
    <n v="0"/>
    <n v="0"/>
    <n v="3"/>
    <n v="-100"/>
    <n v="0"/>
    <n v="15"/>
    <n v="0"/>
    <n v="27"/>
    <n v="-44.44444444444445"/>
    <n v="3"/>
  </r>
  <r>
    <x v="17"/>
    <n v="11"/>
    <x v="5"/>
    <x v="1"/>
    <n v="81571686"/>
    <x v="0"/>
    <s v="DELHIXARELTO 10MG 7TABL"/>
    <n v="4645.08"/>
    <n v="5236.2857142857138"/>
    <n v="112.72756797053471"/>
    <n v="5868.624505928854"/>
    <n v="-10.774906300519163"/>
    <n v="4395.6000000000004"/>
    <n v="2879.5714285714284"/>
    <n v="65.510315510315507"/>
    <n v="2519.4036850921275"/>
    <n v="14.295753618623863"/>
    <n v="3861.0000000000005"/>
    <n v="2005"/>
    <n v="51.92955192955192"/>
    <n v="3981.6848792884375"/>
    <n v="-49.644432927642647"/>
    <n v="4704.4799999999996"/>
    <n v="3363"/>
    <n v="71.485052545658618"/>
    <n v="11184.923076923078"/>
    <n v="-69.932739126846585"/>
    <n v="4561.92"/>
    <n v="2425"/>
    <n v="53.157442480359151"/>
    <n v="28148.728652751422"/>
    <n v="-91.385046088882717"/>
    <n v="22168.080000000002"/>
    <n v="15908.857142857141"/>
    <n v="71.764704669313446"/>
    <n v="51703.364799983916"/>
    <n v="-69.23051874012252"/>
    <n v="289.25194805194803"/>
  </r>
  <r>
    <x v="17"/>
    <n v="11"/>
    <x v="5"/>
    <x v="1"/>
    <n v="80802625"/>
    <x v="1"/>
    <s v="DELHIXARELTO 15MG 28TABL"/>
    <n v="1651.5840000000003"/>
    <n v="981"/>
    <n v="59.397523831667037"/>
    <n v="1407.4166666666667"/>
    <n v="-30.297826987980343"/>
    <n v="1562.88"/>
    <n v="633.5"/>
    <n v="40.534142096642093"/>
    <n v="890.82539682539687"/>
    <n v="-28.886176543957802"/>
    <n v="1372.8000000000002"/>
    <n v="350"/>
    <n v="25.495337995337991"/>
    <n v="1622"/>
    <n v="-78.421701602959303"/>
    <n v="1672.7039999999997"/>
    <n v="486"/>
    <n v="29.054752066115704"/>
    <n v="1602.0483870967741"/>
    <n v="-69.66383762723126"/>
    <n v="1622.0159999999998"/>
    <n v="452"/>
    <n v="27.866556186868689"/>
    <n v="3987.5"/>
    <n v="-88.664576802507838"/>
    <n v="7881.9840000000004"/>
    <n v="2902.5"/>
    <n v="36.824484799766154"/>
    <n v="9509.7904505888382"/>
    <n v="-69.47882274503452"/>
    <n v="52.772727272727273"/>
  </r>
  <r>
    <x v="17"/>
    <n v="11"/>
    <x v="5"/>
    <x v="1"/>
    <n v="80802633"/>
    <x v="2"/>
    <s v="DELHIXARELTO 20MG 28TABL"/>
    <n v="2064.4800000000005"/>
    <n v="966"/>
    <n v="46.79144385026737"/>
    <n v="1514.7"/>
    <n v="-36.224995048524463"/>
    <n v="1953.6000000000004"/>
    <n v="751"/>
    <n v="38.44185094185093"/>
    <n v="818.07692307692309"/>
    <n v="-8.1993417959567552"/>
    <n v="1716.0000000000002"/>
    <n v="499"/>
    <n v="29.079254079254074"/>
    <n v="1252.4586206896552"/>
    <n v="-60.158364375724432"/>
    <n v="2090.88"/>
    <n v="1090"/>
    <n v="52.131160085705545"/>
    <n v="1424.5"/>
    <n v="-23.481923481923474"/>
    <n v="2027.5199999999998"/>
    <n v="764.5"/>
    <n v="37.70616319444445"/>
    <n v="4557"/>
    <n v="-83.223612025455338"/>
    <n v="9852.4800000000014"/>
    <n v="4070.5"/>
    <n v="41.314471077332811"/>
    <n v="9566.7355437665792"/>
    <n v="-57.451525848310652"/>
    <n v="74.009090909090915"/>
  </r>
  <r>
    <x v="17"/>
    <n v="11"/>
    <x v="5"/>
    <x v="1"/>
    <n v="86415798"/>
    <x v="3"/>
    <s v="DELHIXARELTO 2.5MG TAFI 14 IN"/>
    <n v="2683.8240000000005"/>
    <n v="3043"/>
    <n v="113.38299381777639"/>
    <n v="3475"/>
    <n v="-12.431654676258987"/>
    <n v="2539.6800000000003"/>
    <n v="2013"/>
    <n v="79.261954261954259"/>
    <n v="2467.9626168224299"/>
    <n v="-18.4347450695265"/>
    <n v="2230.8000000000006"/>
    <n v="1923"/>
    <n v="86.202259279182329"/>
    <n v="1896.9085173501578"/>
    <n v="1.3754739572939485"/>
    <n v="2718.1439999999998"/>
    <n v="2531"/>
    <n v="93.11500788773516"/>
    <n v="3087.3567202028739"/>
    <n v="-18.020487122923555"/>
    <n v="2635.7759999999998"/>
    <n v="2605"/>
    <n v="98.832374222999221"/>
    <n v="5259"/>
    <n v="-50.465868035748244"/>
    <n v="12808.224000000002"/>
    <n v="12115"/>
    <n v="94.587664925285495"/>
    <n v="16186.227854375462"/>
    <n v="-25.152419025628191"/>
    <n v="220.27272727272725"/>
  </r>
  <r>
    <x v="17"/>
    <n v="11"/>
    <x v="5"/>
    <x v="1"/>
    <n v="86991209"/>
    <x v="4"/>
    <s v="DELHIXARELTO 15MG 98TABL"/>
    <n v="0"/>
    <n v="42"/>
    <n v="0"/>
    <n v="-10"/>
    <n v="100"/>
    <n v="0"/>
    <n v="10"/>
    <n v="0"/>
    <n v="0"/>
    <n v="100"/>
    <n v="0"/>
    <n v="-9.6419999999999995"/>
    <n v="0"/>
    <n v="-8"/>
    <n v="20.524999999999991"/>
    <n v="0"/>
    <n v="-24.428000000000001"/>
    <n v="0"/>
    <n v="0"/>
    <s v="-"/>
    <n v="0"/>
    <n v="-1"/>
    <n v="0"/>
    <n v="61"/>
    <n v="-101.63934426229508"/>
    <n v="0"/>
    <n v="16.930000000000003"/>
    <n v="0"/>
    <n v="43"/>
    <n v="-60.627906976744178"/>
    <n v="0.30781818181818188"/>
  </r>
  <r>
    <x v="17"/>
    <n v="11"/>
    <x v="5"/>
    <x v="1"/>
    <n v="86991217"/>
    <x v="5"/>
    <s v="DELHIXARELTO 20MG 98TABL"/>
    <n v="0"/>
    <n v="72.572000000000003"/>
    <n v="0"/>
    <n v="132"/>
    <n v="-45.021212121212123"/>
    <n v="0"/>
    <n v="-1.2829999999999997"/>
    <n v="0"/>
    <n v="288"/>
    <n v="-100.44548611111111"/>
    <n v="0"/>
    <n v="-0.42799999999999999"/>
    <n v="0"/>
    <n v="1"/>
    <n v="-142.80000000000001"/>
    <n v="0"/>
    <n v="3"/>
    <n v="0"/>
    <n v="102"/>
    <n v="-97.058823529411768"/>
    <n v="0"/>
    <n v="-3.9969999999999999"/>
    <n v="0"/>
    <n v="128"/>
    <n v="-103.12265625000001"/>
    <n v="0"/>
    <n v="69.864000000000004"/>
    <n v="0"/>
    <n v="651"/>
    <n v="-89.268202764976962"/>
    <n v="1.2702545454545455"/>
  </r>
  <r>
    <x v="18"/>
    <n v="1"/>
    <x v="6"/>
    <x v="2"/>
    <n v="81571686"/>
    <x v="0"/>
    <s v="BHUBANESWARXARELTO 10MG 7TABL"/>
    <n v="258.06000000000006"/>
    <n v="51.585427135678394"/>
    <n v="19.989702834874983"/>
    <n v="108"/>
    <n v="-52.235715615112603"/>
    <n v="244.20000000000005"/>
    <n v="90.456804733727807"/>
    <n v="37.042098580560108"/>
    <n v="25.245021645021644"/>
    <n v="258.31541761250986"/>
    <n v="214.50000000000003"/>
    <n v="86"/>
    <n v="40.093240093240084"/>
    <n v="40.192065491183882"/>
    <n v="113.97258127692908"/>
    <n v="261.36"/>
    <n v="200.39130434782609"/>
    <n v="76.672522324696246"/>
    <n v="243.07161676256669"/>
    <n v="-17.558739676476051"/>
    <n v="253.43999999999997"/>
    <n v="11.402027027027026"/>
    <n v="4.4989058660933665"/>
    <n v="1433.9200687286234"/>
    <n v="-99.204835243212926"/>
    <n v="1231.5600000000002"/>
    <n v="439.83556324425933"/>
    <n v="35.713693465544452"/>
    <n v="1850.4287726273956"/>
    <n v="-76.230613696103333"/>
    <n v="87.967112648851867"/>
  </r>
  <r>
    <x v="18"/>
    <n v="1"/>
    <x v="6"/>
    <x v="2"/>
    <n v="80802625"/>
    <x v="1"/>
    <s v="BHUBANESWARXARELTO 15MG 28TABL"/>
    <n v="84.456000000000017"/>
    <n v="25.505279034690801"/>
    <n v="30.199487348075678"/>
    <n v="36.833333333333336"/>
    <n v="-30.754898548350766"/>
    <n v="79.920000000000016"/>
    <n v="47"/>
    <n v="58.808808808808799"/>
    <n v="-0.39682539682539675"/>
    <n v="100"/>
    <n v="70.200000000000017"/>
    <n v="7"/>
    <n v="9.9715099715099687"/>
    <n v="9"/>
    <n v="-22.222222222222214"/>
    <n v="85.535999999999987"/>
    <n v="41.900432900432904"/>
    <n v="48.985728699533425"/>
    <n v="20.129032258064516"/>
    <n v="108.15920190920193"/>
    <n v="82.943999999999988"/>
    <n v="30.349047141424272"/>
    <n v="36.589804134626107"/>
    <n v="83"/>
    <n v="-63.434882962139433"/>
    <n v="403.05600000000004"/>
    <n v="151.75475907654797"/>
    <n v="37.651035855203233"/>
    <n v="148.56554019457246"/>
    <n v="2.1466747119141303"/>
    <n v="30.350951815309593"/>
  </r>
  <r>
    <x v="18"/>
    <n v="1"/>
    <x v="6"/>
    <x v="2"/>
    <n v="80802633"/>
    <x v="2"/>
    <s v="BHUBANESWARXARELTO 20MG 28TABL"/>
    <n v="93.840000000000032"/>
    <n v="0"/>
    <n v="0"/>
    <n v="8.1999999999999993"/>
    <n v="-100"/>
    <n v="88.800000000000011"/>
    <n v="11.5"/>
    <n v="12.950450450450449"/>
    <n v="41"/>
    <n v="-71.951219512195124"/>
    <n v="78.000000000000014"/>
    <n v="17"/>
    <n v="21.794871794871792"/>
    <n v="15.372413793103448"/>
    <n v="10.587707492148951"/>
    <n v="95.039999999999992"/>
    <n v="-18.5"/>
    <n v="-19.465488215488218"/>
    <n v="9"/>
    <n v="-305.55555555555554"/>
    <n v="92.159999999999982"/>
    <n v="16"/>
    <n v="17.361111111111114"/>
    <n v="116.5"/>
    <n v="-86.266094420600865"/>
    <n v="447.84000000000003"/>
    <n v="26"/>
    <n v="5.8056448731689878"/>
    <n v="190.07241379310346"/>
    <n v="-86.321002884563057"/>
    <n v="5.2"/>
  </r>
  <r>
    <x v="18"/>
    <n v="1"/>
    <x v="6"/>
    <x v="2"/>
    <n v="86415798"/>
    <x v="3"/>
    <s v="BHUBANESWARXARELTO 2.5MG TAFI 14 IN"/>
    <n v="187.68000000000006"/>
    <n v="0"/>
    <n v="0"/>
    <n v="20"/>
    <n v="-100"/>
    <n v="177.60000000000002"/>
    <n v="10"/>
    <n v="5.6306306306306295"/>
    <n v="25.766355140186914"/>
    <n v="-61.189698948132026"/>
    <n v="156.00000000000003"/>
    <n v="10"/>
    <n v="6.4102564102564088"/>
    <n v="3.8527865404837014"/>
    <n v="159.55240174672491"/>
    <n v="190.07999999999998"/>
    <n v="-1"/>
    <n v="-0.52609427609427617"/>
    <n v="14.267962806424345"/>
    <n v="-107.00870904674447"/>
    <n v="184.31999999999996"/>
    <n v="15"/>
    <n v="8.1380208333333339"/>
    <n v="57"/>
    <n v="-73.68421052631578"/>
    <n v="895.68000000000006"/>
    <n v="34"/>
    <n v="3.7959985709181847"/>
    <n v="120.88710448709496"/>
    <n v="-71.87458484984262"/>
    <n v="6.8"/>
  </r>
  <r>
    <x v="18"/>
    <n v="1"/>
    <x v="6"/>
    <x v="2"/>
    <n v="86991209"/>
    <x v="4"/>
    <s v="BHUBANESWA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18"/>
    <n v="1"/>
    <x v="6"/>
    <x v="2"/>
    <n v="86991217"/>
    <x v="5"/>
    <s v="BHUBANESWARXARELTO 20MG 98TABL"/>
    <n v="0"/>
    <n v="2"/>
    <n v="0"/>
    <n v="-16"/>
    <n v="100"/>
    <n v="0"/>
    <n v="0"/>
    <n v="0"/>
    <n v="-3"/>
    <n v="-100"/>
    <n v="0"/>
    <n v="0"/>
    <n v="0"/>
    <n v="0"/>
    <s v="-"/>
    <n v="0"/>
    <n v="0"/>
    <n v="0"/>
    <n v="0"/>
    <s v="-"/>
    <n v="0"/>
    <n v="0"/>
    <n v="0"/>
    <n v="0"/>
    <s v="-"/>
    <n v="0"/>
    <n v="2"/>
    <n v="0"/>
    <n v="-19"/>
    <n v="100"/>
    <n v="0.4"/>
  </r>
  <r>
    <x v="19"/>
    <n v="1"/>
    <x v="6"/>
    <x v="2"/>
    <n v="81571686"/>
    <x v="0"/>
    <s v="GUWAHATIXARELTO 10MG 7TABL"/>
    <n v="360.28927203065149"/>
    <n v="702"/>
    <n v="194.8434367871707"/>
    <n v="163"/>
    <n v="330.67484662576692"/>
    <n v="340.93869731800777"/>
    <n v="55"/>
    <n v="16.13193234814856"/>
    <n v="143.56616415410386"/>
    <n v="-61.690137558482775"/>
    <n v="299.47318007662847"/>
    <n v="110"/>
    <n v="36.731169038861331"/>
    <n v="118.30114358322744"/>
    <n v="-7.0169597112874982"/>
    <n v="364.89655172413796"/>
    <n v="56"/>
    <n v="15.346815346815346"/>
    <n v="165"/>
    <n v="-66.060606060606062"/>
    <n v="353.83908045977017"/>
    <n v="152"/>
    <n v="42.957380457380445"/>
    <n v="493.65464895635671"/>
    <n v="-69.209243684558487"/>
    <n v="1719.4367816091958"/>
    <n v="1075"/>
    <n v="62.520472488318134"/>
    <n v="1083.521956693688"/>
    <n v="-0.78650521487283243"/>
    <n v="215"/>
  </r>
  <r>
    <x v="19"/>
    <n v="1"/>
    <x v="6"/>
    <x v="2"/>
    <n v="80802625"/>
    <x v="1"/>
    <s v="GUWAHATIXARELTO 15MG 28TABL"/>
    <n v="84.456000000000017"/>
    <n v="226.5"/>
    <n v="268.18698493890304"/>
    <n v="52"/>
    <n v="335.57692307692304"/>
    <n v="79.920000000000016"/>
    <n v="11"/>
    <n v="13.763763763763761"/>
    <n v="79"/>
    <n v="-86.075949367088612"/>
    <n v="70.200000000000017"/>
    <n v="-12.5"/>
    <n v="-17.806267806267801"/>
    <n v="55"/>
    <n v="-122.72727272727272"/>
    <n v="85.535999999999987"/>
    <n v="57"/>
    <n v="66.638608305274985"/>
    <n v="111.38709677419355"/>
    <n v="-48.827106863596882"/>
    <n v="82.943999999999988"/>
    <n v="35.5"/>
    <n v="42.799961419753096"/>
    <n v="108"/>
    <n v="-67.129629629629633"/>
    <n v="403.05600000000004"/>
    <n v="317.5"/>
    <n v="78.773172958596319"/>
    <n v="405.38709677419354"/>
    <n v="-21.679796291875547"/>
    <n v="63.5"/>
  </r>
  <r>
    <x v="19"/>
    <n v="1"/>
    <x v="6"/>
    <x v="2"/>
    <n v="80802633"/>
    <x v="2"/>
    <s v="GUWAHATIXARELTO 20MG 28TABL"/>
    <n v="93.840000000000032"/>
    <n v="0"/>
    <n v="0"/>
    <n v="80"/>
    <n v="-100"/>
    <n v="88.800000000000011"/>
    <n v="2.5"/>
    <n v="2.8153153153153148"/>
    <n v="50"/>
    <n v="-95"/>
    <n v="78.000000000000014"/>
    <n v="-1"/>
    <n v="-1.2820512820512817"/>
    <n v="29"/>
    <n v="-103.44827586206897"/>
    <n v="95.039999999999992"/>
    <n v="41"/>
    <n v="43.139730639730644"/>
    <n v="63"/>
    <n v="-34.920634920634924"/>
    <n v="92.159999999999982"/>
    <n v="21"/>
    <n v="22.786458333333336"/>
    <n v="44"/>
    <n v="-52.272727272727273"/>
    <n v="447.84000000000003"/>
    <n v="63.5"/>
    <n v="14.179171132547337"/>
    <n v="266"/>
    <n v="-76.127819548872182"/>
    <n v="12.7"/>
  </r>
  <r>
    <x v="19"/>
    <n v="1"/>
    <x v="6"/>
    <x v="2"/>
    <n v="86415798"/>
    <x v="3"/>
    <s v="GUWAHATIXARELTO 2.5MG TAFI 14 IN"/>
    <n v="187.68000000000006"/>
    <n v="258"/>
    <n v="137.46803069053703"/>
    <n v="46"/>
    <n v="460.86956521739125"/>
    <n v="177.60000000000002"/>
    <n v="51"/>
    <n v="28.716216216216214"/>
    <n v="82"/>
    <n v="-37.804878048780488"/>
    <n v="156.00000000000003"/>
    <n v="89"/>
    <n v="57.051282051282044"/>
    <n v="128"/>
    <n v="-30.46875"/>
    <n v="190.07999999999998"/>
    <n v="74"/>
    <n v="38.930976430976436"/>
    <n v="113.50718512256974"/>
    <n v="-34.805889230631749"/>
    <n v="184.31999999999996"/>
    <n v="209"/>
    <n v="113.38975694444446"/>
    <n v="80"/>
    <n v="161.25"/>
    <n v="895.68000000000006"/>
    <n v="681"/>
    <n v="76.031618435155409"/>
    <n v="449.50718512256975"/>
    <n v="51.499246850594346"/>
    <n v="136.19999999999999"/>
  </r>
  <r>
    <x v="19"/>
    <n v="1"/>
    <x v="6"/>
    <x v="2"/>
    <n v="86991209"/>
    <x v="4"/>
    <s v="GUWAHATIXARELTO 15MG 98TABL"/>
    <n v="0"/>
    <n v="21"/>
    <n v="0"/>
    <n v="0"/>
    <n v="100"/>
    <n v="0"/>
    <n v="5"/>
    <n v="0"/>
    <n v="0"/>
    <n v="100"/>
    <n v="0"/>
    <n v="0"/>
    <n v="0"/>
    <n v="0"/>
    <s v="-"/>
    <n v="0"/>
    <n v="0"/>
    <n v="0"/>
    <n v="0"/>
    <s v="-"/>
    <n v="0"/>
    <n v="0"/>
    <n v="0"/>
    <n v="0"/>
    <s v="-"/>
    <n v="0"/>
    <n v="26"/>
    <n v="0"/>
    <n v="0"/>
    <n v="100"/>
    <n v="5.2"/>
  </r>
  <r>
    <x v="19"/>
    <n v="1"/>
    <x v="6"/>
    <x v="2"/>
    <n v="86991217"/>
    <x v="5"/>
    <s v="GUWAHATIXARELTO 20MG 98TABL"/>
    <n v="0"/>
    <n v="16"/>
    <n v="0"/>
    <n v="0"/>
    <n v="100"/>
    <n v="0"/>
    <n v="0"/>
    <n v="0"/>
    <n v="0"/>
    <s v="-"/>
    <n v="0"/>
    <n v="16"/>
    <n v="0"/>
    <n v="0"/>
    <n v="100"/>
    <n v="0"/>
    <n v="12"/>
    <n v="0"/>
    <n v="0"/>
    <n v="100"/>
    <n v="0"/>
    <n v="0"/>
    <n v="0"/>
    <n v="0"/>
    <s v="-"/>
    <n v="0"/>
    <n v="44"/>
    <n v="0"/>
    <n v="0"/>
    <n v="100"/>
    <n v="8.8000000000000007"/>
  </r>
  <r>
    <x v="20"/>
    <n v="5"/>
    <x v="6"/>
    <x v="2"/>
    <n v="81571686"/>
    <x v="0"/>
    <s v="KOLKATAXARELTO 10MG 7TABL"/>
    <n v="2346.0000000000005"/>
    <n v="1894.1658291457286"/>
    <n v="80.74023142138654"/>
    <n v="1767.5140515121941"/>
    <n v="7.1655315851762253"/>
    <n v="2220.0000000000005"/>
    <n v="1342.9218934911244"/>
    <n v="60.49197718428487"/>
    <n v="1024.6393308534014"/>
    <n v="31.062887501364202"/>
    <n v="1950.0000000000002"/>
    <n v="1105.8571428571429"/>
    <n v="56.710622710622701"/>
    <n v="1143.8379195618986"/>
    <n v="-3.3204684033645862"/>
    <n v="2376"/>
    <n v="1589.4782608695652"/>
    <n v="66.897233201581031"/>
    <n v="1884.2209834762161"/>
    <n v="-15.642683379041742"/>
    <n v="2304"/>
    <n v="1579.4662162162163"/>
    <n v="68.553221189939947"/>
    <n v="6458.552927066231"/>
    <n v="-75.544580433845226"/>
    <n v="11196"/>
    <n v="7511.8893425797778"/>
    <n v="67.094402845478541"/>
    <n v="12278.765212469942"/>
    <n v="-38.822111078800248"/>
    <n v="300.47557370319112"/>
  </r>
  <r>
    <x v="20"/>
    <n v="5"/>
    <x v="6"/>
    <x v="2"/>
    <n v="80802625"/>
    <x v="1"/>
    <s v="KOLKATAXARELTO 15MG 28TABL"/>
    <n v="559.90900383141798"/>
    <n v="625.93740573152343"/>
    <n v="111.79270228702838"/>
    <n v="808.67852906287078"/>
    <n v="-22.59749910055298"/>
    <n v="529.83716475095798"/>
    <n v="495.00719424460431"/>
    <n v="93.426287768483562"/>
    <n v="522.47674322195508"/>
    <n v="-5.2575639650397505"/>
    <n v="465.39750957854432"/>
    <n v="563.0499219968799"/>
    <n v="120.98258164440283"/>
    <n v="344.50870827285922"/>
    <n v="63.43561381064734"/>
    <n v="567.06896551724151"/>
    <n v="472.8095238095238"/>
    <n v="83.377781638651186"/>
    <n v="737.39791463017264"/>
    <n v="-35.881358703509207"/>
    <n v="549.88505747126453"/>
    <n v="362.27081243731192"/>
    <n v="65.881188716651607"/>
    <n v="1135.1377245508982"/>
    <n v="-68.085739324658647"/>
    <n v="2672.0977011494265"/>
    <n v="2519.0748582198435"/>
    <n v="94.273306591156484"/>
    <n v="3548.1996197387562"/>
    <n v="-29.004139332912843"/>
    <n v="100.76299432879374"/>
  </r>
  <r>
    <x v="20"/>
    <n v="5"/>
    <x v="6"/>
    <x v="2"/>
    <n v="80802633"/>
    <x v="2"/>
    <s v="KOLKATAXARELTO 20MG 28TABL"/>
    <n v="705.97222222222263"/>
    <n v="351.95726495726495"/>
    <n v="49.854265349051865"/>
    <n v="237.74371257485029"/>
    <n v="48.040619516470343"/>
    <n v="668.05555555555588"/>
    <n v="452.3605015673981"/>
    <n v="67.713006471627125"/>
    <n v="77.348741493981962"/>
    <n v="484.83240041157433"/>
    <n v="586.80555555555588"/>
    <n v="500.08605472197706"/>
    <n v="85.221765538419717"/>
    <n v="235.85486795949433"/>
    <n v="112.03126272036994"/>
    <n v="715.00000000000023"/>
    <n v="606.64424951267051"/>
    <n v="84.845349582191659"/>
    <n v="357.27060755336618"/>
    <n v="69.799652332736315"/>
    <n v="693.33333333333348"/>
    <n v="266.54273504273505"/>
    <n v="38.443663708086781"/>
    <n v="856.81430536451171"/>
    <n v="-68.891423337132466"/>
    <n v="3369.1666666666683"/>
    <n v="2177.5908058020455"/>
    <n v="64.632920281040143"/>
    <n v="1765.0322349462044"/>
    <n v="23.373996388707042"/>
    <n v="87.103632232081821"/>
  </r>
  <r>
    <x v="20"/>
    <n v="5"/>
    <x v="6"/>
    <x v="2"/>
    <n v="86415798"/>
    <x v="3"/>
    <s v="KOLKATAXARELTO 2.5MG TAFI 14 IN"/>
    <n v="938.40000000000032"/>
    <n v="1090"/>
    <n v="116.15515771525997"/>
    <n v="1171"/>
    <n v="-6.9171648163962516"/>
    <n v="888.00000000000011"/>
    <n v="820"/>
    <n v="92.342342342342334"/>
    <n v="580.97196261682245"/>
    <n v="41.142783604658632"/>
    <n v="780.00000000000011"/>
    <n v="927"/>
    <n v="118.84615384615384"/>
    <n v="699.95162986330183"/>
    <n v="32.437722901086744"/>
    <n v="950.4"/>
    <n v="1522"/>
    <n v="160.14309764309766"/>
    <n v="1256.9907016060863"/>
    <n v="21.082836814568722"/>
    <n v="921.6"/>
    <n v="968"/>
    <n v="105.03472222222221"/>
    <n v="1498"/>
    <n v="-35.380507343124165"/>
    <n v="4478.4000000000005"/>
    <n v="5327"/>
    <n v="118.94873168988923"/>
    <n v="5206.9142940862102"/>
    <n v="2.3062739106379837"/>
    <n v="213.08"/>
  </r>
  <r>
    <x v="20"/>
    <n v="5"/>
    <x v="6"/>
    <x v="2"/>
    <n v="86991209"/>
    <x v="4"/>
    <s v="KOLKATAXARELTO 15MG 98TABL"/>
    <n v="0"/>
    <n v="-0.14199999999999999"/>
    <n v="0"/>
    <n v="0"/>
    <s v="-"/>
    <n v="0"/>
    <n v="-6.8559999999999999"/>
    <n v="0"/>
    <n v="0"/>
    <s v="-"/>
    <n v="0"/>
    <n v="-1.86"/>
    <n v="0"/>
    <n v="0"/>
    <s v="-"/>
    <n v="0"/>
    <n v="0"/>
    <n v="0"/>
    <n v="0"/>
    <s v="-"/>
    <n v="0"/>
    <n v="-1"/>
    <n v="0"/>
    <n v="5"/>
    <n v="-120"/>
    <n v="0"/>
    <n v="-9.8580000000000005"/>
    <n v="0"/>
    <n v="5"/>
    <n v="-297.15999999999997"/>
    <n v="-0.39432"/>
  </r>
  <r>
    <x v="20"/>
    <n v="5"/>
    <x v="6"/>
    <x v="2"/>
    <n v="86991217"/>
    <x v="5"/>
    <s v="KOLKATAXARELTO 20MG 98TABL"/>
    <n v="0"/>
    <n v="22"/>
    <n v="0"/>
    <n v="113"/>
    <n v="-80.530973451327441"/>
    <n v="0"/>
    <n v="7"/>
    <n v="0"/>
    <n v="106"/>
    <n v="-93.396226415094333"/>
    <n v="0"/>
    <n v="0"/>
    <n v="0"/>
    <n v="60"/>
    <n v="-100"/>
    <n v="0"/>
    <n v="-3"/>
    <n v="0"/>
    <n v="7"/>
    <n v="-142.85714285714286"/>
    <n v="0"/>
    <n v="0"/>
    <n v="0"/>
    <n v="14"/>
    <n v="-100"/>
    <n v="0"/>
    <n v="26"/>
    <n v="0"/>
    <n v="300"/>
    <n v="-91.333333333333329"/>
    <n v="1.04"/>
  </r>
  <r>
    <x v="21"/>
    <n v="1"/>
    <x v="6"/>
    <x v="2"/>
    <n v="81571686"/>
    <x v="0"/>
    <s v="SILIGURIXARELTO 10MG 7TABL"/>
    <n v="360.28927203065149"/>
    <n v="696"/>
    <n v="193.17810826762224"/>
    <n v="377.16996047430831"/>
    <n v="84.532193158953731"/>
    <n v="340.93869731800777"/>
    <n v="215"/>
    <n v="63.061190088217089"/>
    <n v="286"/>
    <n v="-24.825174825174827"/>
    <n v="299.47318007662847"/>
    <n v="240"/>
    <n v="80.140732448424728"/>
    <n v="187"/>
    <n v="28.342245989304814"/>
    <n v="364.89655172413796"/>
    <n v="345.71428571428572"/>
    <n v="94.743094743094744"/>
    <n v="1386.9441062534588"/>
    <n v="-75.073668494964735"/>
    <n v="353.83908045977017"/>
    <n v="341.71428571428572"/>
    <n v="96.573359073359057"/>
    <n v="6697.4459203036049"/>
    <n v="-94.897841807451357"/>
    <n v="1719.4367816091958"/>
    <n v="1838.4285714285716"/>
    <n v="106.92039341557025"/>
    <n v="8934.5599870313708"/>
    <n v="-79.423401106522604"/>
    <n v="367.68571428571431"/>
  </r>
  <r>
    <x v="21"/>
    <n v="1"/>
    <x v="6"/>
    <x v="2"/>
    <n v="80802625"/>
    <x v="1"/>
    <s v="SILIGURIXARELTO 15MG 28TABL"/>
    <n v="111.98180076628357"/>
    <n v="84"/>
    <n v="75.012188967487504"/>
    <n v="133.66666666666666"/>
    <n v="-37.1571072319202"/>
    <n v="105.96743295019159"/>
    <n v="84.5"/>
    <n v="79.741480611045802"/>
    <n v="71.103174603174608"/>
    <n v="18.841388547828984"/>
    <n v="93.079501915708846"/>
    <n v="116.5"/>
    <n v="125.16182145613578"/>
    <n v="76"/>
    <n v="53.28947368421052"/>
    <n v="113.4137931034483"/>
    <n v="109"/>
    <n v="96.108239586500432"/>
    <n v="147.38709677419354"/>
    <n v="-26.045086452177713"/>
    <n v="109.97701149425289"/>
    <n v="31"/>
    <n v="28.187709030100329"/>
    <n v="164"/>
    <n v="-81.097560975609753"/>
    <n v="534.41954022988523"/>
    <n v="425"/>
    <n v="79.525535278366235"/>
    <n v="592.15693804403486"/>
    <n v="-28.228485947690515"/>
    <n v="85"/>
  </r>
  <r>
    <x v="21"/>
    <n v="1"/>
    <x v="6"/>
    <x v="2"/>
    <n v="80802633"/>
    <x v="2"/>
    <s v="SILIGURIXARELTO 20MG 28TABL"/>
    <n v="141.19444444444451"/>
    <n v="69"/>
    <n v="48.868778280542962"/>
    <n v="38.6"/>
    <n v="78.756476683937819"/>
    <n v="133.61111111111114"/>
    <n v="112"/>
    <n v="83.825363825363809"/>
    <n v="1.1538461538461537"/>
    <n v="9606.6666666666679"/>
    <n v="117.36111111111116"/>
    <n v="85"/>
    <n v="72.426035502958555"/>
    <n v="55.744827586206895"/>
    <n v="52.48051466039837"/>
    <n v="143.00000000000003"/>
    <n v="154"/>
    <n v="107.69230769230766"/>
    <n v="68"/>
    <n v="126.47058823529409"/>
    <n v="138.66666666666669"/>
    <n v="115"/>
    <n v="82.932692307692292"/>
    <n v="316"/>
    <n v="-63.607594936708864"/>
    <n v="673.83333333333348"/>
    <n v="535"/>
    <n v="79.396487756616352"/>
    <n v="479.49867374005305"/>
    <n v="11.574865437487205"/>
    <n v="107"/>
  </r>
  <r>
    <x v="21"/>
    <n v="1"/>
    <x v="6"/>
    <x v="2"/>
    <n v="86415798"/>
    <x v="3"/>
    <s v="SILIGURIXARELTO 2.5MG TAFI 14 IN"/>
    <n v="214.22605363984684"/>
    <n v="80"/>
    <n v="37.343730438359572"/>
    <n v="102"/>
    <n v="-21.568627450980387"/>
    <n v="202.72030651341001"/>
    <n v="78"/>
    <n v="38.476658476658471"/>
    <n v="36"/>
    <n v="116.66666666666669"/>
    <n v="178.0651340996169"/>
    <n v="72"/>
    <n v="40.434642280796119"/>
    <n v="86.779179810725552"/>
    <n v="-17.030789923297831"/>
    <n v="216.9655172413793"/>
    <n v="155"/>
    <n v="71.43992371265098"/>
    <n v="54"/>
    <n v="187.03703703703701"/>
    <n v="210.39080459770113"/>
    <n v="102"/>
    <n v="48.4812062937063"/>
    <n v="444"/>
    <n v="-77.027027027027032"/>
    <n v="1022.3678160919542"/>
    <n v="487"/>
    <n v="47.63451982101499"/>
    <n v="722.77917981072551"/>
    <n v="-32.621191422872627"/>
    <n v="97.4"/>
  </r>
  <r>
    <x v="21"/>
    <n v="1"/>
    <x v="6"/>
    <x v="2"/>
    <n v="86991209"/>
    <x v="4"/>
    <s v="SILIGURI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1"/>
    <n v="1"/>
    <x v="6"/>
    <x v="2"/>
    <n v="86991217"/>
    <x v="5"/>
    <s v="SILIGURIXARELTO 20MG 98TABL"/>
    <n v="0"/>
    <n v="4"/>
    <n v="0"/>
    <n v="10"/>
    <n v="-60"/>
    <n v="0"/>
    <n v="1"/>
    <n v="0"/>
    <n v="35"/>
    <n v="-97.142857142857139"/>
    <n v="0"/>
    <n v="0"/>
    <n v="0"/>
    <n v="3"/>
    <n v="-100"/>
    <n v="0"/>
    <n v="0"/>
    <n v="0"/>
    <n v="1"/>
    <n v="-100"/>
    <n v="0"/>
    <n v="0"/>
    <n v="0"/>
    <n v="3"/>
    <n v="-100"/>
    <n v="0"/>
    <n v="5"/>
    <n v="0"/>
    <n v="52"/>
    <n v="-90.384615384615387"/>
    <n v="1"/>
  </r>
  <r>
    <x v="22"/>
    <n v="1"/>
    <x v="7"/>
    <x v="1"/>
    <n v="81571686"/>
    <x v="0"/>
    <s v="JAMSHEDPURXARELTO 10MG 7TABL"/>
    <n v="258.06000000000006"/>
    <n v="80"/>
    <n v="31.000542509493911"/>
    <n v="142"/>
    <n v="-43.661971830985912"/>
    <n v="244.20000000000005"/>
    <n v="32"/>
    <n v="13.1040131040131"/>
    <n v="47"/>
    <n v="-31.914893617021278"/>
    <n v="214.50000000000003"/>
    <n v="43"/>
    <n v="20.046620046620042"/>
    <n v="22"/>
    <n v="95.454545454545467"/>
    <n v="261.36"/>
    <n v="42"/>
    <n v="16.069788797061523"/>
    <n v="610.68013281682352"/>
    <n v="-93.122422403645132"/>
    <n v="253.43999999999997"/>
    <n v="66"/>
    <n v="26.041666666666668"/>
    <n v="753.71428571428567"/>
    <n v="-91.243366186504929"/>
    <n v="1231.5600000000002"/>
    <n v="263"/>
    <n v="21.355029393614601"/>
    <n v="1575.3944185311093"/>
    <n v="-83.305767945704673"/>
    <n v="52.6"/>
  </r>
  <r>
    <x v="22"/>
    <n v="1"/>
    <x v="7"/>
    <x v="1"/>
    <n v="80802625"/>
    <x v="1"/>
    <s v="JAMSHEDPURXARELTO 15MG 28TABL"/>
    <n v="84.456000000000017"/>
    <n v="8"/>
    <n v="9.4723879890120273"/>
    <n v="34"/>
    <n v="-76.470588235294116"/>
    <n v="79.920000000000016"/>
    <n v="5"/>
    <n v="6.2562562562562549"/>
    <n v="4"/>
    <n v="25"/>
    <n v="70.200000000000017"/>
    <n v="1"/>
    <n v="1.424501424501424"/>
    <n v="0"/>
    <s v="-"/>
    <n v="85.535999999999987"/>
    <n v="-2"/>
    <n v="-2.3381967826412273"/>
    <n v="64"/>
    <n v="-103.125"/>
    <n v="82.943999999999988"/>
    <n v="24"/>
    <n v="28.93518518518519"/>
    <n v="109.14285714285714"/>
    <n v="-78.010471204188477"/>
    <n v="403.05600000000004"/>
    <n v="36"/>
    <n v="8.9317613433369054"/>
    <n v="211.14285714285714"/>
    <n v="-82.949932341001357"/>
    <n v="7.2"/>
  </r>
  <r>
    <x v="22"/>
    <n v="1"/>
    <x v="7"/>
    <x v="1"/>
    <n v="80802633"/>
    <x v="2"/>
    <s v="JAMSHEDPURXARELTO 20MG 28TABL"/>
    <n v="93.840000000000032"/>
    <n v="18"/>
    <n v="19.181585677749354"/>
    <n v="30"/>
    <n v="-40"/>
    <n v="88.800000000000011"/>
    <n v="-2.5"/>
    <n v="-2.8153153153153148"/>
    <n v="20"/>
    <n v="-112.5"/>
    <n v="78.000000000000014"/>
    <n v="29"/>
    <n v="37.179487179487175"/>
    <n v="4"/>
    <n v="625"/>
    <n v="95.039999999999992"/>
    <n v="1"/>
    <n v="1.0521885521885523"/>
    <n v="51"/>
    <n v="-98.039215686274517"/>
    <n v="92.159999999999982"/>
    <n v="7"/>
    <n v="7.5954861111111125"/>
    <n v="100"/>
    <n v="-93"/>
    <n v="447.84000000000003"/>
    <n v="52.5"/>
    <n v="11.722936763129688"/>
    <n v="205"/>
    <n v="-74.390243902439025"/>
    <n v="10.5"/>
  </r>
  <r>
    <x v="22"/>
    <n v="1"/>
    <x v="7"/>
    <x v="1"/>
    <n v="86415798"/>
    <x v="3"/>
    <s v="JAMSHEDPURXARELTO 2.5MG TAFI 14 IN"/>
    <n v="187.68000000000006"/>
    <n v="10"/>
    <n v="5.3282182438192649"/>
    <n v="15"/>
    <n v="-33.333333333333329"/>
    <n v="177.60000000000002"/>
    <n v="29"/>
    <n v="16.328828828828826"/>
    <n v="11.785046728971963"/>
    <n v="146.07454401268831"/>
    <n v="156.00000000000003"/>
    <n v="22"/>
    <n v="14.1025641025641"/>
    <n v="2"/>
    <n v="1000"/>
    <n v="190.07999999999998"/>
    <n v="21"/>
    <n v="11.047979797979799"/>
    <n v="33.028740490278949"/>
    <n v="-36.419010569958793"/>
    <n v="184.31999999999996"/>
    <n v="31"/>
    <n v="16.818576388888893"/>
    <n v="113"/>
    <n v="-72.56637168141593"/>
    <n v="895.68000000000006"/>
    <n v="113"/>
    <n v="12.616112897463378"/>
    <n v="174.81378721925091"/>
    <n v="-35.359789523765798"/>
    <n v="22.6"/>
  </r>
  <r>
    <x v="22"/>
    <n v="1"/>
    <x v="7"/>
    <x v="1"/>
    <n v="86991209"/>
    <x v="4"/>
    <s v="JAMSHEDPU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2"/>
    <n v="1"/>
    <x v="7"/>
    <x v="1"/>
    <n v="86991217"/>
    <x v="5"/>
    <s v="JAMSHEDPUR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0"/>
    <n v="-100"/>
    <n v="0"/>
    <n v="0"/>
    <n v="0"/>
    <n v="10"/>
    <n v="-100"/>
    <n v="0"/>
  </r>
  <r>
    <x v="23"/>
    <n v="1"/>
    <x v="7"/>
    <x v="1"/>
    <n v="81571686"/>
    <x v="0"/>
    <s v="LUCKNOWXARELTO 10MG 7TABL"/>
    <n v="398.82000000000016"/>
    <n v="272.85714285714289"/>
    <n v="68.416113248368376"/>
    <n v="478.09486166007906"/>
    <n v="-42.928241916320417"/>
    <n v="377.40000000000003"/>
    <n v="350.85714285714289"/>
    <n v="92.966916496328253"/>
    <n v="435.66164154103853"/>
    <n v="-19.465679462603589"/>
    <n v="331.50000000000006"/>
    <n v="256"/>
    <n v="77.224736048265456"/>
    <n v="225.50571791613723"/>
    <n v="13.52262034224924"/>
    <n v="403.91999999999996"/>
    <n v="334.85714285714289"/>
    <n v="82.901847607729991"/>
    <n v="1416.6895406751521"/>
    <n v="-76.363406855000846"/>
    <n v="391.67999999999995"/>
    <n v="379.14285714285717"/>
    <n v="96.799136321195164"/>
    <n v="4620.3223095689891"/>
    <n v="-91.7940171325791"/>
    <n v="1903.3200000000002"/>
    <n v="1593.7142857142858"/>
    <n v="83.733386173333216"/>
    <n v="7176.2740713613957"/>
    <n v="-77.791897719258287"/>
    <n v="318.74285714285713"/>
  </r>
  <r>
    <x v="23"/>
    <n v="1"/>
    <x v="7"/>
    <x v="1"/>
    <n v="80802625"/>
    <x v="1"/>
    <s v="LUCKNOWXARELTO 15MG 28TABL"/>
    <n v="111.98180076628357"/>
    <n v="155"/>
    <n v="138.41534869000671"/>
    <n v="115.33333333333334"/>
    <n v="34.393063583815035"/>
    <n v="105.96743295019159"/>
    <n v="158"/>
    <n v="149.10241345023951"/>
    <n v="150.00793650793651"/>
    <n v="5.3277604359557671"/>
    <n v="93.079501915708846"/>
    <n v="59.5"/>
    <n v="63.923848726524284"/>
    <n v="84"/>
    <n v="-29.166666666666657"/>
    <n v="113.4137931034483"/>
    <n v="80"/>
    <n v="70.538157494679211"/>
    <n v="118.64516129032258"/>
    <n v="-32.572050027188695"/>
    <n v="109.97701149425289"/>
    <n v="108"/>
    <n v="98.202341137123724"/>
    <n v="718"/>
    <n v="-84.958217270194979"/>
    <n v="534.41954022988523"/>
    <n v="560.5"/>
    <n v="104.88014711417476"/>
    <n v="1185.9864311315923"/>
    <n v="-52.739762843221847"/>
    <n v="112.1"/>
  </r>
  <r>
    <x v="23"/>
    <n v="1"/>
    <x v="7"/>
    <x v="1"/>
    <n v="80802633"/>
    <x v="2"/>
    <s v="LUCKNOWXARELTO 20MG 28TABL"/>
    <n v="141.19444444444451"/>
    <n v="80"/>
    <n v="56.659453078890394"/>
    <n v="32.1"/>
    <n v="149.22118380062304"/>
    <n v="133.61111111111114"/>
    <n v="233"/>
    <n v="174.38669438669433"/>
    <n v="120.19230769230768"/>
    <n v="93.855999999999995"/>
    <n v="117.36111111111116"/>
    <n v="171.5"/>
    <n v="146.13017751479285"/>
    <n v="162.37241379310345"/>
    <n v="5.6213897383622111"/>
    <n v="143.00000000000003"/>
    <n v="234"/>
    <n v="163.6363636363636"/>
    <n v="248"/>
    <n v="-5.6451612903225765"/>
    <n v="138.66666666666669"/>
    <n v="181"/>
    <n v="130.52884615384613"/>
    <n v="685"/>
    <n v="-73.576642335766422"/>
    <n v="673.83333333333348"/>
    <n v="899.5"/>
    <n v="133.48998268612414"/>
    <n v="1247.6647214854111"/>
    <n v="-27.905311057517324"/>
    <n v="179.9"/>
  </r>
  <r>
    <x v="23"/>
    <n v="1"/>
    <x v="7"/>
    <x v="1"/>
    <n v="86415798"/>
    <x v="3"/>
    <s v="LUCKNOWXARELTO 2.5MG TAFI 14 IN"/>
    <n v="214.22605363984684"/>
    <n v="750"/>
    <n v="350.09747285962101"/>
    <n v="238"/>
    <n v="215.1260504201681"/>
    <n v="202.72030651341001"/>
    <n v="192"/>
    <n v="94.711774711774694"/>
    <n v="341.17757009345792"/>
    <n v="-43.724319289979725"/>
    <n v="178.0651340996169"/>
    <n v="255"/>
    <n v="143.20602474448626"/>
    <n v="138.82229232386962"/>
    <n v="83.688077564005425"/>
    <n v="216.9655172413793"/>
    <n v="396"/>
    <n v="182.51748251748251"/>
    <n v="115.81825866441251"/>
    <n v="241.91500076635066"/>
    <n v="210.39080459770113"/>
    <n v="303"/>
    <n v="144.01770104895107"/>
    <n v="490"/>
    <n v="-38.163265306122454"/>
    <n v="1022.3678160919542"/>
    <n v="1896"/>
    <n v="185.45184718818155"/>
    <n v="1323.8181210817402"/>
    <n v="43.222091449443894"/>
    <n v="379.2"/>
  </r>
  <r>
    <x v="23"/>
    <n v="1"/>
    <x v="7"/>
    <x v="1"/>
    <n v="86991209"/>
    <x v="4"/>
    <s v="LUCKNOWXARELTO 15MG 98TABL"/>
    <n v="0"/>
    <n v="0"/>
    <n v="0"/>
    <n v="-8"/>
    <n v="-100"/>
    <n v="0"/>
    <n v="0"/>
    <n v="0"/>
    <n v="-3"/>
    <n v="-100"/>
    <n v="0"/>
    <n v="0"/>
    <n v="0"/>
    <n v="0"/>
    <s v="-"/>
    <n v="0"/>
    <n v="-6"/>
    <n v="0"/>
    <n v="0"/>
    <s v="-"/>
    <n v="0"/>
    <n v="0"/>
    <n v="0"/>
    <n v="2"/>
    <n v="-100"/>
    <n v="0"/>
    <n v="-6"/>
    <n v="0"/>
    <n v="-9"/>
    <n v="-33.333333333333329"/>
    <n v="-1.2"/>
  </r>
  <r>
    <x v="23"/>
    <n v="1"/>
    <x v="7"/>
    <x v="1"/>
    <n v="86991217"/>
    <x v="5"/>
    <s v="LUCKNOWXARELTO 20MG 98TABL"/>
    <n v="0"/>
    <n v="6"/>
    <n v="0"/>
    <n v="37"/>
    <n v="-83.783783783783775"/>
    <n v="0"/>
    <n v="-10"/>
    <n v="0"/>
    <n v="13"/>
    <n v="-176.92307692307691"/>
    <n v="0"/>
    <n v="0"/>
    <n v="0"/>
    <n v="0"/>
    <s v="-"/>
    <n v="0"/>
    <n v="-4"/>
    <n v="0"/>
    <n v="0"/>
    <s v="-"/>
    <n v="0"/>
    <n v="0"/>
    <n v="0"/>
    <n v="0"/>
    <s v="-"/>
    <n v="0"/>
    <n v="-8"/>
    <n v="0"/>
    <n v="50"/>
    <n v="-116"/>
    <n v="-1.6"/>
  </r>
  <r>
    <x v="24"/>
    <n v="1"/>
    <x v="7"/>
    <x v="1"/>
    <n v="81571686"/>
    <x v="0"/>
    <s v="PATNAXARELTO 10MG 7TABL"/>
    <n v="258.06000000000006"/>
    <n v="90"/>
    <n v="34.875610323180652"/>
    <n v="558.03952569169962"/>
    <n v="-83.87211015412511"/>
    <n v="244.20000000000005"/>
    <n v="11"/>
    <n v="4.5045045045045038"/>
    <n v="222.45561139028476"/>
    <n v="-95.055193289459808"/>
    <n v="214.50000000000003"/>
    <n v="26"/>
    <n v="12.121212121212119"/>
    <n v="301.6620076238882"/>
    <n v="-91.381082356112685"/>
    <n v="261.36"/>
    <n v="56"/>
    <n v="21.4263850627487"/>
    <n v="1206.9535141117874"/>
    <n v="-95.360218985632514"/>
    <n v="253.43999999999997"/>
    <n v="70"/>
    <n v="27.619949494949498"/>
    <n v="1329.3757115749524"/>
    <n v="-94.73437047250782"/>
    <n v="1231.5600000000002"/>
    <n v="253"/>
    <n v="20.543051089674883"/>
    <n v="3618.4863703926121"/>
    <n v="-93.008126213487742"/>
    <n v="50.6"/>
  </r>
  <r>
    <x v="24"/>
    <n v="1"/>
    <x v="7"/>
    <x v="1"/>
    <n v="80802625"/>
    <x v="1"/>
    <s v="PATNAXARELTO 15MG 28TABL"/>
    <n v="84.456000000000017"/>
    <n v="50"/>
    <n v="59.202424931325176"/>
    <n v="129.66666666666666"/>
    <n v="-61.439588688946017"/>
    <n v="79.920000000000016"/>
    <n v="13"/>
    <n v="16.266266266266264"/>
    <n v="180.22222222222223"/>
    <n v="-92.786683107274968"/>
    <n v="70.200000000000017"/>
    <n v="26"/>
    <n v="37.037037037037031"/>
    <n v="44"/>
    <n v="-40.909090909090907"/>
    <n v="85.535999999999987"/>
    <n v="22"/>
    <n v="25.720164609053501"/>
    <n v="97.225806451612897"/>
    <n v="-77.372262773722625"/>
    <n v="82.943999999999988"/>
    <n v="25"/>
    <n v="30.140817901234573"/>
    <n v="354"/>
    <n v="-92.937853107344637"/>
    <n v="403.05600000000004"/>
    <n v="136"/>
    <n v="33.742209519272755"/>
    <n v="805.11469534050184"/>
    <n v="-83.107996812493596"/>
    <n v="27.2"/>
  </r>
  <r>
    <x v="24"/>
    <n v="1"/>
    <x v="7"/>
    <x v="1"/>
    <n v="80802633"/>
    <x v="2"/>
    <s v="PATNAXARELTO 20MG 28TABL"/>
    <n v="93.840000000000032"/>
    <n v="47"/>
    <n v="50.08525149190109"/>
    <n v="136.19999999999999"/>
    <n v="-65.49192364170338"/>
    <n v="88.800000000000011"/>
    <n v="-27"/>
    <n v="-30.4054054054054"/>
    <n v="51.07692307692308"/>
    <n v="-152.86144578313252"/>
    <n v="78.000000000000014"/>
    <n v="6"/>
    <n v="7.6923076923076907"/>
    <n v="47.489655172413791"/>
    <n v="-87.365669474295672"/>
    <n v="95.039999999999992"/>
    <n v="26"/>
    <n v="27.35690235690236"/>
    <n v="34"/>
    <n v="-23.529411764705884"/>
    <n v="92.159999999999982"/>
    <n v="18"/>
    <n v="19.531250000000004"/>
    <n v="158"/>
    <n v="-88.607594936708864"/>
    <n v="447.84000000000003"/>
    <n v="70"/>
    <n v="15.630582350839584"/>
    <n v="426.76657824933687"/>
    <n v="-83.59759091558881"/>
    <n v="14"/>
  </r>
  <r>
    <x v="24"/>
    <n v="1"/>
    <x v="7"/>
    <x v="1"/>
    <n v="86415798"/>
    <x v="3"/>
    <s v="PATNAXARELTO 2.5MG TAFI 14 IN"/>
    <n v="187.68000000000006"/>
    <n v="30"/>
    <n v="15.984654731457795"/>
    <n v="31"/>
    <n v="-3.2258064516128968"/>
    <n v="177.60000000000002"/>
    <n v="30"/>
    <n v="16.891891891891891"/>
    <n v="29.785046728971963"/>
    <n v="0.72168183244430395"/>
    <n v="156.00000000000003"/>
    <n v="5"/>
    <n v="3.2051282051282044"/>
    <n v="41.558359621451103"/>
    <n v="-87.968726279034456"/>
    <n v="190.07999999999998"/>
    <n v="0"/>
    <n v="0"/>
    <n v="190.02874049027895"/>
    <n v="-100"/>
    <n v="184.31999999999996"/>
    <n v="60"/>
    <n v="32.552083333333336"/>
    <n v="42"/>
    <n v="42.857142857142861"/>
    <n v="895.68000000000006"/>
    <n v="125"/>
    <n v="13.955877098963914"/>
    <n v="334.37214684070204"/>
    <n v="-62.616503443526604"/>
    <n v="25"/>
  </r>
  <r>
    <x v="24"/>
    <n v="1"/>
    <x v="7"/>
    <x v="1"/>
    <n v="86991209"/>
    <x v="4"/>
    <s v="PATNA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4"/>
    <n v="1"/>
    <x v="7"/>
    <x v="1"/>
    <n v="86991217"/>
    <x v="5"/>
    <s v="PATNAXARELTO 20MG 98TABL"/>
    <n v="0"/>
    <n v="2"/>
    <n v="0"/>
    <n v="0"/>
    <n v="100"/>
    <n v="0"/>
    <n v="0"/>
    <n v="0"/>
    <n v="5"/>
    <n v="-100"/>
    <n v="0"/>
    <n v="0"/>
    <n v="0"/>
    <n v="12"/>
    <n v="-100"/>
    <n v="0"/>
    <n v="0"/>
    <n v="0"/>
    <n v="0"/>
    <s v="-"/>
    <n v="0"/>
    <n v="0"/>
    <n v="0"/>
    <n v="0"/>
    <s v="-"/>
    <n v="0"/>
    <n v="2"/>
    <n v="0"/>
    <n v="17"/>
    <n v="-88.235294117647058"/>
    <n v="0.4"/>
  </r>
  <r>
    <x v="25"/>
    <n v="1"/>
    <x v="7"/>
    <x v="1"/>
    <n v="81571686"/>
    <x v="0"/>
    <s v="VARANASIXARELTO 10MG 7TABL"/>
    <n v="258.06000000000006"/>
    <n v="22"/>
    <n v="8.5251491901108256"/>
    <n v="106"/>
    <n v="-79.245283018867923"/>
    <n v="244.20000000000005"/>
    <n v="47"/>
    <n v="19.246519246519242"/>
    <n v="136"/>
    <n v="-65.441176470588232"/>
    <n v="214.50000000000003"/>
    <n v="30"/>
    <n v="13.986013986013983"/>
    <n v="116"/>
    <n v="-74.137931034482762"/>
    <n v="261.36"/>
    <n v="65"/>
    <n v="24.869911233547597"/>
    <n v="685.15218594355281"/>
    <n v="-90.513056612307864"/>
    <n v="253.43999999999997"/>
    <n v="20"/>
    <n v="7.8914141414141419"/>
    <n v="855.44781783681219"/>
    <n v="-97.662043249981707"/>
    <n v="1231.5600000000002"/>
    <n v="184"/>
    <n v="14.940400792490822"/>
    <n v="1898.6000037803651"/>
    <n v="-90.308648497122533"/>
    <n v="36.799999999999997"/>
  </r>
  <r>
    <x v="25"/>
    <n v="1"/>
    <x v="7"/>
    <x v="1"/>
    <n v="80802625"/>
    <x v="1"/>
    <s v="VARANASIXARELTO 15MG 28TABL"/>
    <n v="84.456000000000017"/>
    <n v="3"/>
    <n v="3.5521454958795102"/>
    <n v="34.833333333333336"/>
    <n v="-91.387559808612437"/>
    <n v="79.920000000000016"/>
    <n v="15"/>
    <n v="18.768768768768766"/>
    <n v="-5"/>
    <n v="100"/>
    <n v="70.200000000000017"/>
    <n v="12"/>
    <n v="17.09401709401709"/>
    <n v="37"/>
    <n v="-67.567567567567565"/>
    <n v="85.535999999999987"/>
    <n v="2"/>
    <n v="2.3381967826412273"/>
    <n v="32"/>
    <n v="-93.75"/>
    <n v="82.943999999999988"/>
    <n v="22"/>
    <n v="26.523919753086425"/>
    <n v="133"/>
    <n v="-83.458646616541358"/>
    <n v="403.05600000000004"/>
    <n v="54"/>
    <n v="13.397642015005358"/>
    <n v="231.83333333333334"/>
    <n v="-76.707404744787922"/>
    <n v="10.8"/>
  </r>
  <r>
    <x v="25"/>
    <n v="1"/>
    <x v="7"/>
    <x v="1"/>
    <n v="80802633"/>
    <x v="2"/>
    <s v="VARANASIXARELTO 20MG 28TABL"/>
    <n v="93.840000000000032"/>
    <n v="-5"/>
    <n v="-5.3282182438192649"/>
    <n v="9"/>
    <n v="-155.55555555555554"/>
    <n v="88.800000000000011"/>
    <n v="33"/>
    <n v="37.162162162162154"/>
    <n v="9"/>
    <n v="266.66666666666669"/>
    <n v="78.000000000000014"/>
    <n v="28"/>
    <n v="35.897435897435891"/>
    <n v="62"/>
    <n v="-54.838709677419352"/>
    <n v="95.039999999999992"/>
    <n v="32"/>
    <n v="33.670033670033675"/>
    <n v="102"/>
    <n v="-68.627450980392155"/>
    <n v="92.159999999999982"/>
    <n v="30"/>
    <n v="32.552083333333336"/>
    <n v="200"/>
    <n v="-85"/>
    <n v="447.84000000000003"/>
    <n v="118"/>
    <n v="26.34869596284387"/>
    <n v="382"/>
    <n v="-69.109947643979055"/>
    <n v="23.6"/>
  </r>
  <r>
    <x v="25"/>
    <n v="1"/>
    <x v="7"/>
    <x v="1"/>
    <n v="86415798"/>
    <x v="3"/>
    <s v="VARANASIXARELTO 2.5MG TAFI 14 IN"/>
    <n v="187.68000000000006"/>
    <n v="24"/>
    <n v="12.787723785166236"/>
    <n v="7"/>
    <n v="242.85714285714283"/>
    <n v="177.60000000000002"/>
    <n v="34"/>
    <n v="19.144144144144143"/>
    <n v="49"/>
    <n v="-30.612244897959187"/>
    <n v="156.00000000000003"/>
    <n v="30"/>
    <n v="19.230769230769226"/>
    <n v="10"/>
    <n v="200"/>
    <n v="190.07999999999998"/>
    <n v="69"/>
    <n v="36.300505050505052"/>
    <n v="56.014370245139474"/>
    <n v="23.182675620614191"/>
    <n v="184.31999999999996"/>
    <n v="66"/>
    <n v="35.807291666666671"/>
    <n v="216"/>
    <n v="-69.444444444444443"/>
    <n v="895.68000000000006"/>
    <n v="223"/>
    <n v="24.897284744551623"/>
    <n v="338.0143702451395"/>
    <n v="-34.026473537715916"/>
    <n v="44.6"/>
  </r>
  <r>
    <x v="25"/>
    <n v="1"/>
    <x v="7"/>
    <x v="1"/>
    <n v="86991209"/>
    <x v="4"/>
    <s v="VARANASIXARELTO 15MG 98TABL"/>
    <n v="0"/>
    <n v="0"/>
    <n v="0"/>
    <n v="-1"/>
    <n v="-100"/>
    <n v="0"/>
    <n v="0"/>
    <n v="0"/>
    <n v="-2"/>
    <n v="-100"/>
    <n v="0"/>
    <n v="0"/>
    <n v="0"/>
    <n v="-1"/>
    <n v="-100"/>
    <n v="0"/>
    <n v="-1.4279999999999999"/>
    <n v="0"/>
    <n v="0"/>
    <s v="-"/>
    <n v="0"/>
    <n v="0"/>
    <n v="0"/>
    <n v="3"/>
    <n v="-100"/>
    <n v="0"/>
    <n v="-1.4279999999999999"/>
    <n v="0"/>
    <n v="-1"/>
    <n v="42.799999999999983"/>
    <n v="-0.28559999999999997"/>
  </r>
  <r>
    <x v="25"/>
    <n v="1"/>
    <x v="7"/>
    <x v="1"/>
    <n v="86991217"/>
    <x v="5"/>
    <s v="VARANASIXARELTO 20MG 98TABL"/>
    <n v="0"/>
    <n v="12"/>
    <n v="0"/>
    <n v="11"/>
    <n v="9.0909090909090935"/>
    <n v="0"/>
    <n v="0"/>
    <n v="0"/>
    <n v="2.15"/>
    <n v="-100"/>
    <n v="0"/>
    <n v="0"/>
    <n v="0"/>
    <n v="-0.14199999999999999"/>
    <n v="-100"/>
    <n v="0"/>
    <n v="0"/>
    <n v="0"/>
    <n v="0"/>
    <s v="-"/>
    <n v="0"/>
    <n v="0"/>
    <n v="0"/>
    <n v="0"/>
    <s v="-"/>
    <n v="0"/>
    <n v="12"/>
    <n v="0"/>
    <n v="13.008000000000001"/>
    <n v="-7.7490774907749085"/>
    <n v="2.4"/>
  </r>
  <r>
    <x v="26"/>
    <n v="3"/>
    <x v="8"/>
    <x v="3"/>
    <n v="81571686"/>
    <x v="0"/>
    <s v="AHMEDABADXARELTO 10MG 7TABL"/>
    <n v="844.56000000000017"/>
    <n v="1442"/>
    <n v="170.73979350194179"/>
    <n v="1979.399209486166"/>
    <n v="-27.14961221115523"/>
    <n v="799.2"/>
    <n v="2269"/>
    <n v="283.90890890890887"/>
    <n v="550.22780569514237"/>
    <n v="312.3746521921787"/>
    <n v="702.00000000000011"/>
    <n v="1064"/>
    <n v="151.56695156695153"/>
    <n v="846.7585768742058"/>
    <n v="25.655650743773634"/>
    <n v="855.36"/>
    <n v="1735"/>
    <n v="202.83857089412646"/>
    <n v="7250.9845047039289"/>
    <n v="-76.072214760982405"/>
    <n v="829.43999999999994"/>
    <n v="429"/>
    <n v="51.721643518518519"/>
    <n v="7817.9544592030361"/>
    <n v="-94.512631120599636"/>
    <n v="4030.5600000000004"/>
    <n v="6939"/>
    <n v="172.15969989281885"/>
    <n v="18445.324555962477"/>
    <n v="-62.380710738120584"/>
    <n v="462.6"/>
  </r>
  <r>
    <x v="26"/>
    <n v="3"/>
    <x v="8"/>
    <x v="3"/>
    <n v="80802625"/>
    <x v="1"/>
    <s v="AHMEDABADXARELTO 15MG 28TABL"/>
    <n v="506.73600000000016"/>
    <n v="297"/>
    <n v="58.610400682011914"/>
    <n v="437.5"/>
    <n v="-32.114285714285714"/>
    <n v="479.52000000000004"/>
    <n v="345"/>
    <n v="71.946946946946937"/>
    <n v="280.5"/>
    <n v="22.994652406417103"/>
    <n v="421.20000000000005"/>
    <n v="198"/>
    <n v="47.008547008547005"/>
    <n v="131.5"/>
    <n v="50.570342205323186"/>
    <n v="513.21600000000001"/>
    <n v="154.5"/>
    <n v="30.1042835765058"/>
    <n v="752.06451612903231"/>
    <n v="-79.456549712619022"/>
    <n v="497.66399999999993"/>
    <n v="83.5"/>
    <n v="16.778388631687243"/>
    <n v="1318"/>
    <n v="-93.664643399089528"/>
    <n v="2418.3359999999998"/>
    <n v="1078"/>
    <n v="44.576105222764753"/>
    <n v="2919.5645161290322"/>
    <n v="-63.076685099965196"/>
    <n v="71.86666666666666"/>
  </r>
  <r>
    <x v="26"/>
    <n v="3"/>
    <x v="8"/>
    <x v="3"/>
    <n v="80802633"/>
    <x v="2"/>
    <s v="AHMEDABADXARELTO 20MG 28TABL"/>
    <n v="563.04000000000019"/>
    <n v="68.5"/>
    <n v="12.166098323387322"/>
    <n v="110"/>
    <n v="-37.727272727272734"/>
    <n v="532.79999999999995"/>
    <n v="301"/>
    <n v="56.493993993994003"/>
    <n v="49"/>
    <n v="514.28571428571433"/>
    <n v="468.00000000000006"/>
    <n v="491.5"/>
    <n v="105.02136752136751"/>
    <n v="139.98965517241379"/>
    <n v="251.09737172697487"/>
    <n v="570.24"/>
    <n v="308"/>
    <n v="54.012345679012348"/>
    <n v="647"/>
    <n v="-52.39567233384853"/>
    <n v="552.95999999999981"/>
    <n v="162"/>
    <n v="29.296875000000007"/>
    <n v="837"/>
    <n v="-80.645161290322577"/>
    <n v="2687.04"/>
    <n v="1331"/>
    <n v="49.534059783255927"/>
    <n v="1782.9896551724137"/>
    <n v="-25.350099696944497"/>
    <n v="88.733333333333334"/>
  </r>
  <r>
    <x v="26"/>
    <n v="3"/>
    <x v="8"/>
    <x v="3"/>
    <n v="86415798"/>
    <x v="3"/>
    <s v="AHMEDABADXARELTO 2.5MG TAFI 14 IN"/>
    <n v="1266.8400000000004"/>
    <n v="1600"/>
    <n v="126.29850652016036"/>
    <n v="1270"/>
    <n v="25.984251968503941"/>
    <n v="1198.8000000000002"/>
    <n v="1581"/>
    <n v="131.88188188188187"/>
    <n v="1686.7102803738317"/>
    <n v="-6.267245869302613"/>
    <n v="1053.0000000000002"/>
    <n v="1299"/>
    <n v="123.36182336182333"/>
    <n v="980.79179810725554"/>
    <n v="32.444011308702471"/>
    <n v="1283.04"/>
    <n v="1280"/>
    <n v="99.763062726025694"/>
    <n v="1625.0050718512257"/>
    <n v="-21.231015079737048"/>
    <n v="1244.1599999999999"/>
    <n v="1014"/>
    <n v="81.500771604938279"/>
    <n v="1936"/>
    <n v="-47.623966942148762"/>
    <n v="6045.84"/>
    <n v="6774"/>
    <n v="112.0439839625263"/>
    <n v="7498.5071503323124"/>
    <n v="-9.6620185299177166"/>
    <n v="451.6"/>
  </r>
  <r>
    <x v="26"/>
    <n v="3"/>
    <x v="8"/>
    <x v="3"/>
    <n v="86991209"/>
    <x v="4"/>
    <s v="AHMEDABADXARELTO 15MG 98TABL"/>
    <n v="0"/>
    <n v="4"/>
    <n v="0"/>
    <n v="13"/>
    <n v="-69.230769230769226"/>
    <n v="0"/>
    <n v="0"/>
    <n v="0"/>
    <n v="0"/>
    <s v="-"/>
    <n v="0"/>
    <n v="-2.15"/>
    <n v="0"/>
    <n v="0"/>
    <s v="-"/>
    <n v="0"/>
    <n v="0"/>
    <n v="0"/>
    <n v="0"/>
    <s v="-"/>
    <n v="0"/>
    <n v="-15.99"/>
    <n v="0"/>
    <n v="16"/>
    <n v="-199.9375"/>
    <n v="0"/>
    <n v="-14.14"/>
    <n v="0"/>
    <n v="29"/>
    <n v="-148.75862068965517"/>
    <n v="-0.94266666666666676"/>
  </r>
  <r>
    <x v="26"/>
    <n v="3"/>
    <x v="8"/>
    <x v="3"/>
    <n v="86991217"/>
    <x v="5"/>
    <s v="AHMEDABADXARELTO 20MG 98TABL"/>
    <n v="0"/>
    <n v="16"/>
    <n v="0"/>
    <n v="128"/>
    <n v="-87.5"/>
    <n v="0"/>
    <n v="0"/>
    <n v="0"/>
    <n v="60"/>
    <n v="-100"/>
    <n v="0"/>
    <n v="-7.7140000000000004"/>
    <n v="0"/>
    <n v="-2"/>
    <n v="285.7"/>
    <n v="0"/>
    <n v="0"/>
    <n v="0"/>
    <n v="0"/>
    <s v="-"/>
    <n v="0"/>
    <n v="-10.93"/>
    <n v="0"/>
    <n v="173"/>
    <n v="-106.3179190751445"/>
    <n v="0"/>
    <n v="-2.6440000000000001"/>
    <n v="0"/>
    <n v="359"/>
    <n v="-100.73649025069638"/>
    <n v="-0.17626666666666668"/>
  </r>
  <r>
    <x v="27"/>
    <n v="1"/>
    <x v="8"/>
    <x v="3"/>
    <n v="81571686"/>
    <x v="0"/>
    <s v="BARODAXARELTO 10MG 7TABL"/>
    <n v="258.06000000000006"/>
    <n v="188"/>
    <n v="72.851274897310688"/>
    <n v="768.01976284584975"/>
    <n v="-75.521463236391526"/>
    <n v="244.20000000000005"/>
    <n v="283"/>
    <n v="115.88861588861586"/>
    <n v="473.69849246231155"/>
    <n v="-40.257356841278934"/>
    <n v="214.50000000000003"/>
    <n v="36"/>
    <n v="16.78321678321678"/>
    <n v="647.95171537484111"/>
    <n v="-94.444030450760678"/>
    <n v="261.36"/>
    <n v="266"/>
    <n v="101.77532904805632"/>
    <n v="2396.4161593801882"/>
    <n v="-88.900091540494429"/>
    <n v="253.43999999999997"/>
    <n v="115"/>
    <n v="45.375631313131315"/>
    <n v="2612.0683111954459"/>
    <n v="-95.597358633114425"/>
    <n v="1231.5600000000002"/>
    <n v="888"/>
    <n v="72.103673389847017"/>
    <n v="6898.1544412586363"/>
    <n v="-87.126991609686613"/>
    <n v="177.6"/>
  </r>
  <r>
    <x v="27"/>
    <n v="1"/>
    <x v="8"/>
    <x v="3"/>
    <n v="80802625"/>
    <x v="1"/>
    <s v="BARODAXARELTO 15MG 28TABL"/>
    <n v="131.376"/>
    <n v="122"/>
    <n v="92.8632322494215"/>
    <n v="195.5"/>
    <n v="-37.595907928388748"/>
    <n v="124.32000000000001"/>
    <n v="75"/>
    <n v="60.328185328185327"/>
    <n v="90"/>
    <n v="-16.666666666666671"/>
    <n v="109.20000000000002"/>
    <n v="66.5"/>
    <n v="60.897435897435891"/>
    <n v="348.5"/>
    <n v="-80.918220946915355"/>
    <n v="133.05599999999995"/>
    <n v="74.5"/>
    <n v="55.991462241462258"/>
    <n v="266.5"/>
    <n v="-72.045028142589118"/>
    <n v="129.024"/>
    <n v="70.5"/>
    <n v="54.640997023809518"/>
    <n v="415"/>
    <n v="-83.01204819277109"/>
    <n v="626.976"/>
    <n v="408.5"/>
    <n v="65.154009084877259"/>
    <n v="1315.5"/>
    <n v="-68.947168377042942"/>
    <n v="81.7"/>
  </r>
  <r>
    <x v="27"/>
    <n v="1"/>
    <x v="8"/>
    <x v="3"/>
    <n v="80802633"/>
    <x v="2"/>
    <s v="BARODAXARELTO 20MG 28TABL"/>
    <n v="168.91200000000003"/>
    <n v="152"/>
    <n v="89.987685895614263"/>
    <n v="41.4"/>
    <n v="267.14975845410629"/>
    <n v="159.84000000000003"/>
    <n v="128"/>
    <n v="80.080080080080066"/>
    <n v="56.5"/>
    <n v="126.54867256637169"/>
    <n v="140.40000000000003"/>
    <n v="59.5"/>
    <n v="42.378917378917365"/>
    <n v="59.872413793103448"/>
    <n v="-0.62201232505904613"/>
    <n v="171.07199999999997"/>
    <n v="79"/>
    <n v="46.179386457164242"/>
    <n v="82.5"/>
    <n v="-4.2424242424242351"/>
    <n v="165.88799999999998"/>
    <n v="91"/>
    <n v="54.856288580246925"/>
    <n v="225.5"/>
    <n v="-59.645232815964519"/>
    <n v="806.11200000000008"/>
    <n v="509.5"/>
    <n v="63.204616728196569"/>
    <n v="465.77241379310345"/>
    <n v="9.3881872158964654"/>
    <n v="101.9"/>
  </r>
  <r>
    <x v="27"/>
    <n v="1"/>
    <x v="8"/>
    <x v="3"/>
    <n v="86415798"/>
    <x v="3"/>
    <s v="BARODAXARELTO 2.5MG TAFI 14 IN"/>
    <n v="328.44000000000005"/>
    <n v="469"/>
    <n v="142.79624893435633"/>
    <n v="389"/>
    <n v="20.565552699228789"/>
    <n v="310.80000000000007"/>
    <n v="287"/>
    <n v="92.34234234234232"/>
    <n v="195"/>
    <n v="47.179487179487182"/>
    <n v="273.00000000000006"/>
    <n v="412"/>
    <n v="150.91575091575089"/>
    <n v="218"/>
    <n v="88.990825688073386"/>
    <n v="332.64"/>
    <n v="232"/>
    <n v="69.745069745069742"/>
    <n v="844.5359256128487"/>
    <n v="-72.529291772680239"/>
    <n v="322.55999999999995"/>
    <n v="146"/>
    <n v="45.26289682539683"/>
    <n v="810"/>
    <n v="-81.975308641975303"/>
    <n v="1567.44"/>
    <n v="1546"/>
    <n v="98.632164548563267"/>
    <n v="2456.5359256128486"/>
    <n v="-37.065850172156182"/>
    <n v="309.2"/>
  </r>
  <r>
    <x v="27"/>
    <n v="1"/>
    <x v="8"/>
    <x v="3"/>
    <n v="86991209"/>
    <x v="4"/>
    <s v="BARODAXARELTO 15MG 98TABL"/>
    <n v="0"/>
    <n v="0"/>
    <n v="0"/>
    <n v="2"/>
    <n v="-100"/>
    <n v="0"/>
    <n v="0"/>
    <n v="0"/>
    <n v="0"/>
    <s v="-"/>
    <n v="0"/>
    <n v="-0.79"/>
    <n v="0"/>
    <n v="0"/>
    <s v="-"/>
    <n v="0"/>
    <n v="-3.57"/>
    <n v="0"/>
    <n v="0"/>
    <s v="-"/>
    <n v="0"/>
    <n v="-0.14000000000000001"/>
    <n v="0"/>
    <n v="15"/>
    <n v="-100.93333333333334"/>
    <n v="0"/>
    <n v="-4.4999999999999991"/>
    <n v="0"/>
    <n v="17"/>
    <n v="-126.47058823529412"/>
    <n v="-0.8999999999999998"/>
  </r>
  <r>
    <x v="27"/>
    <n v="1"/>
    <x v="8"/>
    <x v="3"/>
    <n v="86991217"/>
    <x v="5"/>
    <s v="BARODAXARELTO 20MG 98TABL"/>
    <n v="0"/>
    <n v="10.44"/>
    <n v="0"/>
    <n v="42"/>
    <n v="-75.142857142857139"/>
    <n v="0"/>
    <n v="-1"/>
    <n v="0"/>
    <n v="6"/>
    <n v="-116.66666666666667"/>
    <n v="0"/>
    <n v="-2"/>
    <n v="0"/>
    <n v="0"/>
    <s v="-"/>
    <n v="0"/>
    <n v="-3"/>
    <n v="0"/>
    <n v="0"/>
    <s v="-"/>
    <n v="0"/>
    <n v="0"/>
    <n v="0"/>
    <n v="80.858000000000004"/>
    <n v="-100"/>
    <n v="0"/>
    <n v="4.4399999999999995"/>
    <n v="0"/>
    <n v="128.858"/>
    <n v="-96.554346645144264"/>
    <n v="0.8879999999999999"/>
  </r>
  <r>
    <x v="28"/>
    <n v="1"/>
    <x v="8"/>
    <x v="3"/>
    <n v="81571686"/>
    <x v="0"/>
    <s v="RAJKOTXARELTO 10MG 7TABL"/>
    <n v="258.06000000000006"/>
    <n v="292"/>
    <n v="113.15198015965278"/>
    <n v="578"/>
    <n v="-49.48096885813149"/>
    <n v="244.20000000000005"/>
    <n v="212"/>
    <n v="86.814086814086792"/>
    <n v="432"/>
    <n v="-50.925925925925931"/>
    <n v="214.50000000000003"/>
    <n v="253"/>
    <n v="117.94871794871793"/>
    <n v="253"/>
    <n v="1.4210854715202004E-14"/>
    <n v="261.36"/>
    <n v="278"/>
    <n v="106.36669727578818"/>
    <n v="2787.7360265633647"/>
    <n v="-90.027750211962868"/>
    <n v="253.43999999999997"/>
    <n v="235.71428571428572"/>
    <n v="93.005952380952394"/>
    <n v="2733.8273244781785"/>
    <n v="-91.377864885475972"/>
    <n v="1231.5600000000002"/>
    <n v="1270.7142857142858"/>
    <n v="103.17924305062567"/>
    <n v="6784.5633510415428"/>
    <n v="-81.270507474601004"/>
    <n v="254.14285714285717"/>
  </r>
  <r>
    <x v="28"/>
    <n v="1"/>
    <x v="8"/>
    <x v="3"/>
    <n v="80802625"/>
    <x v="1"/>
    <s v="RAJKOTXARELTO 15MG 28TABL"/>
    <n v="84.456000000000017"/>
    <n v="55"/>
    <n v="65.122667424457688"/>
    <n v="186"/>
    <n v="-70.430107526881727"/>
    <n v="79.920000000000016"/>
    <n v="106"/>
    <n v="132.63263263263261"/>
    <n v="157"/>
    <n v="-32.484076433121018"/>
    <n v="70.200000000000017"/>
    <n v="115.5"/>
    <n v="164.52991452991449"/>
    <n v="22.5"/>
    <n v="413.33333333333337"/>
    <n v="85.535999999999987"/>
    <n v="36"/>
    <n v="42.08754208754209"/>
    <n v="312"/>
    <n v="-88.461538461538467"/>
    <n v="82.943999999999988"/>
    <n v="35"/>
    <n v="42.197145061728406"/>
    <n v="570"/>
    <n v="-93.859649122807014"/>
    <n v="403.05600000000004"/>
    <n v="347.5"/>
    <n v="86.216307411377073"/>
    <n v="1247.5"/>
    <n v="-72.144288577154299"/>
    <n v="69.5"/>
  </r>
  <r>
    <x v="28"/>
    <n v="1"/>
    <x v="8"/>
    <x v="3"/>
    <n v="80802633"/>
    <x v="2"/>
    <s v="RAJKOTXARELTO 20MG 28TABL"/>
    <n v="93.840000000000032"/>
    <n v="50"/>
    <n v="53.282182438192649"/>
    <n v="74.2"/>
    <n v="-32.614555256064691"/>
    <n v="88.800000000000011"/>
    <n v="152"/>
    <n v="171.17117117117115"/>
    <n v="87"/>
    <n v="74.71264367816093"/>
    <n v="78.000000000000014"/>
    <n v="24"/>
    <n v="30.769230769230763"/>
    <n v="15"/>
    <n v="60"/>
    <n v="95.039999999999992"/>
    <n v="89"/>
    <n v="93.644781144781149"/>
    <n v="285"/>
    <n v="-68.771929824561397"/>
    <n v="92.159999999999982"/>
    <n v="28"/>
    <n v="30.38194444444445"/>
    <n v="221"/>
    <n v="-87.33031674208145"/>
    <n v="447.84000000000003"/>
    <n v="343"/>
    <n v="76.589853519113959"/>
    <n v="682.2"/>
    <n v="-49.721489299325711"/>
    <n v="68.599999999999994"/>
  </r>
  <r>
    <x v="28"/>
    <n v="1"/>
    <x v="8"/>
    <x v="3"/>
    <n v="86415798"/>
    <x v="3"/>
    <s v="RAJKOTXARELTO 2.5MG TAFI 14 IN"/>
    <n v="187.68000000000006"/>
    <n v="250"/>
    <n v="133.20545609548162"/>
    <n v="143"/>
    <n v="74.825174825174827"/>
    <n v="177.60000000000002"/>
    <n v="307"/>
    <n v="172.86036036036035"/>
    <n v="217.17757009345794"/>
    <n v="41.358980979430243"/>
    <n v="156.00000000000003"/>
    <n v="370"/>
    <n v="237.17948717948713"/>
    <n v="122"/>
    <n v="203.27868852459017"/>
    <n v="190.07999999999998"/>
    <n v="258"/>
    <n v="135.73232323232324"/>
    <n v="197.50718512256975"/>
    <n v="30.628159091979057"/>
    <n v="184.31999999999996"/>
    <n v="155"/>
    <n v="84.092881944444457"/>
    <n v="217"/>
    <n v="-28.571428571428569"/>
    <n v="895.68000000000006"/>
    <n v="1340"/>
    <n v="149.60700250089315"/>
    <n v="896.68475521602772"/>
    <n v="49.43936452640699"/>
    <n v="268"/>
  </r>
  <r>
    <x v="28"/>
    <n v="1"/>
    <x v="8"/>
    <x v="3"/>
    <n v="86991209"/>
    <x v="4"/>
    <s v="RAJKOTXARELTO 15MG 98TABL"/>
    <n v="0"/>
    <n v="-2"/>
    <n v="0"/>
    <n v="0"/>
    <s v="-"/>
    <n v="0"/>
    <n v="0"/>
    <n v="0"/>
    <n v="0"/>
    <s v="-"/>
    <n v="0"/>
    <n v="-3.8570000000000002"/>
    <n v="0"/>
    <n v="0"/>
    <s v="-"/>
    <n v="0"/>
    <n v="0"/>
    <n v="0"/>
    <n v="0"/>
    <s v="-"/>
    <n v="0"/>
    <n v="-1.1399999999999999"/>
    <n v="0"/>
    <n v="13"/>
    <n v="-108.76923076923077"/>
    <n v="0"/>
    <n v="-6.9969999999999999"/>
    <n v="0"/>
    <n v="13"/>
    <n v="-153.82307692307691"/>
    <n v="-1.3994"/>
  </r>
  <r>
    <x v="28"/>
    <n v="1"/>
    <x v="8"/>
    <x v="3"/>
    <n v="86991217"/>
    <x v="5"/>
    <s v="RAJKOTXARELTO 20MG 98TABL"/>
    <n v="0"/>
    <n v="-26"/>
    <n v="0"/>
    <n v="23"/>
    <n v="-213.04347826086956"/>
    <n v="0"/>
    <n v="0"/>
    <n v="0"/>
    <n v="16"/>
    <n v="-100"/>
    <n v="0"/>
    <n v="0"/>
    <n v="0"/>
    <n v="-1"/>
    <n v="-100"/>
    <n v="0"/>
    <n v="0"/>
    <n v="0"/>
    <n v="0"/>
    <s v="-"/>
    <n v="0"/>
    <n v="0"/>
    <n v="0"/>
    <n v="42"/>
    <n v="-100"/>
    <n v="0"/>
    <n v="-26"/>
    <n v="0"/>
    <n v="80"/>
    <n v="-132.5"/>
    <n v="-5.2"/>
  </r>
  <r>
    <x v="29"/>
    <n v="2"/>
    <x v="8"/>
    <x v="3"/>
    <n v="81571686"/>
    <x v="0"/>
    <s v="SURATXARELTO 10MG 7TABL"/>
    <n v="975.93600000000015"/>
    <n v="430"/>
    <n v="44.060266246967011"/>
    <n v="1401.1699604743083"/>
    <n v="-69.311360353854482"/>
    <n v="923.5200000000001"/>
    <n v="736"/>
    <n v="79.695079695079684"/>
    <n v="840.13232830820766"/>
    <n v="-12.394753159648218"/>
    <n v="811.20000000000016"/>
    <n v="906"/>
    <n v="111.68639053254435"/>
    <n v="1585.9517153748411"/>
    <n v="-42.873418451717107"/>
    <n v="988.41599999999994"/>
    <n v="761"/>
    <n v="76.991873866873874"/>
    <n v="9710"/>
    <n v="-92.16271884654995"/>
    <n v="958.46399999999983"/>
    <n v="386"/>
    <n v="40.272769764957275"/>
    <n v="7391.2409867172673"/>
    <n v="-94.777602290418116"/>
    <n v="4657.5360000000001"/>
    <n v="3219"/>
    <n v="69.113797510099758"/>
    <n v="20928.494990874624"/>
    <n v="-84.619056451963843"/>
    <n v="321.89999999999998"/>
  </r>
  <r>
    <x v="29"/>
    <n v="2"/>
    <x v="8"/>
    <x v="3"/>
    <n v="80802625"/>
    <x v="1"/>
    <s v="SURATXARELTO 15MG 28TABL"/>
    <n v="281.5200000000001"/>
    <n v="335"/>
    <n v="118.99687411196359"/>
    <n v="347"/>
    <n v="-3.4582132564841572"/>
    <n v="266.39999999999998"/>
    <n v="302.5"/>
    <n v="113.55105105105106"/>
    <n v="126"/>
    <n v="140.07936507936509"/>
    <n v="234.00000000000003"/>
    <n v="227"/>
    <n v="97.008547008546998"/>
    <n v="254"/>
    <n v="-10.629921259842519"/>
    <n v="285.12"/>
    <n v="280"/>
    <n v="98.204264870931539"/>
    <n v="335"/>
    <n v="-16.417910447761201"/>
    <n v="276.4799999999999"/>
    <n v="65"/>
    <n v="23.509837962962969"/>
    <n v="764"/>
    <n v="-91.492146596858646"/>
    <n v="1343.52"/>
    <n v="1209.5"/>
    <n v="90.02471120638323"/>
    <n v="1826"/>
    <n v="-33.762322015334064"/>
    <n v="120.95"/>
  </r>
  <r>
    <x v="29"/>
    <n v="2"/>
    <x v="8"/>
    <x v="3"/>
    <n v="80802633"/>
    <x v="2"/>
    <s v="SURATXARELTO 20MG 28TABL"/>
    <n v="328.44000000000005"/>
    <n v="247"/>
    <n v="75.203994641334774"/>
    <n v="126.4"/>
    <n v="95.411392405063282"/>
    <n v="310.80000000000007"/>
    <n v="362"/>
    <n v="116.47361647361646"/>
    <n v="127.15384615384616"/>
    <n v="184.69449485783423"/>
    <n v="273.00000000000006"/>
    <n v="200.5"/>
    <n v="73.443223443223431"/>
    <n v="146.5"/>
    <n v="36.860068259385656"/>
    <n v="332.64"/>
    <n v="331"/>
    <n v="99.506974506974501"/>
    <n v="309"/>
    <n v="7.1197411003236226"/>
    <n v="322.55999999999995"/>
    <n v="99.5"/>
    <n v="30.846974206349209"/>
    <n v="375.5"/>
    <n v="-73.501997336884159"/>
    <n v="1567.44"/>
    <n v="1240"/>
    <n v="79.109886183841169"/>
    <n v="1084.5538461538463"/>
    <n v="14.332728098048108"/>
    <n v="124"/>
  </r>
  <r>
    <x v="29"/>
    <n v="2"/>
    <x v="8"/>
    <x v="3"/>
    <n v="86415798"/>
    <x v="3"/>
    <s v="SURATXARELTO 2.5MG TAFI 14 IN"/>
    <n v="563.04000000000019"/>
    <n v="1430"/>
    <n v="253.97840295538498"/>
    <n v="792"/>
    <n v="80.555555555555571"/>
    <n v="532.79999999999995"/>
    <n v="799"/>
    <n v="149.96246246246247"/>
    <n v="254.78504672897196"/>
    <n v="213.59768175482355"/>
    <n v="468.00000000000006"/>
    <n v="704"/>
    <n v="150.4273504273504"/>
    <n v="360"/>
    <n v="95.555555555555543"/>
    <n v="570.24"/>
    <n v="808"/>
    <n v="141.69472502805837"/>
    <n v="932.7607776838546"/>
    <n v="-13.375431371980397"/>
    <n v="552.95999999999981"/>
    <n v="618"/>
    <n v="111.76215277777781"/>
    <n v="457"/>
    <n v="35.229759299781165"/>
    <n v="2687.04"/>
    <n v="4359"/>
    <n v="162.22311539835655"/>
    <n v="2796.5458244128267"/>
    <n v="55.870859041447375"/>
    <n v="435.9"/>
  </r>
  <r>
    <x v="29"/>
    <n v="2"/>
    <x v="8"/>
    <x v="3"/>
    <n v="86991209"/>
    <x v="4"/>
    <s v="SURATXARELTO 15MG 98TABL"/>
    <n v="0"/>
    <n v="-0.71399999999999997"/>
    <n v="0"/>
    <n v="3"/>
    <n v="-123.8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"/>
    <n v="-100"/>
    <n v="0"/>
    <n v="-0.71399999999999997"/>
    <n v="0"/>
    <n v="4"/>
    <n v="-117.85"/>
    <n v="-7.1399999999999991E-2"/>
  </r>
  <r>
    <x v="29"/>
    <n v="2"/>
    <x v="8"/>
    <x v="3"/>
    <n v="86991217"/>
    <x v="5"/>
    <s v="SURATXARELTO 20MG 98TABL"/>
    <n v="0"/>
    <n v="29.143000000000001"/>
    <n v="0"/>
    <n v="65"/>
    <n v="-55.164615384615388"/>
    <n v="0"/>
    <n v="0"/>
    <n v="0"/>
    <n v="24"/>
    <n v="-100"/>
    <n v="0"/>
    <n v="0"/>
    <n v="0"/>
    <n v="0"/>
    <s v="-"/>
    <n v="0"/>
    <n v="-4"/>
    <n v="0"/>
    <n v="0"/>
    <s v="-"/>
    <n v="0"/>
    <n v="-4"/>
    <n v="0"/>
    <n v="53"/>
    <n v="-107.54716981132076"/>
    <n v="0"/>
    <n v="21.143000000000001"/>
    <n v="0"/>
    <n v="142"/>
    <n v="-85.11056338028169"/>
    <n v="2.1143000000000001"/>
  </r>
  <r>
    <x v="30"/>
    <n v="1"/>
    <x v="9"/>
    <x v="3"/>
    <n v="81571686"/>
    <x v="0"/>
    <s v="BHOPALXARELTO 10MG 7TABL"/>
    <n v="324.26034482758632"/>
    <n v="144"/>
    <n v="44.408760521292471"/>
    <n v="444"/>
    <n v="-67.567567567567579"/>
    <n v="306.84482758620697"/>
    <n v="120"/>
    <n v="39.107714783390449"/>
    <n v="214.22780569514237"/>
    <n v="-43.984862464228186"/>
    <n v="269.52586206896558"/>
    <n v="82"/>
    <n v="30.423796577642726"/>
    <n v="492"/>
    <n v="-83.333333333333329"/>
    <n v="328.40689655172412"/>
    <n v="73"/>
    <n v="22.22852222852223"/>
    <n v="1966.3447703375762"/>
    <n v="-96.287527950275603"/>
    <n v="318.45517241379309"/>
    <n v="82"/>
    <n v="25.749306999307002"/>
    <n v="1995.9981024667932"/>
    <n v="-95.891779661580898"/>
    <n v="1547.4931034482761"/>
    <n v="501"/>
    <n v="32.374942342787996"/>
    <n v="5112.5706784995118"/>
    <n v="-90.20062447044667"/>
    <n v="100.2"/>
  </r>
  <r>
    <x v="30"/>
    <n v="1"/>
    <x v="9"/>
    <x v="3"/>
    <n v="80802625"/>
    <x v="1"/>
    <s v="BHOPALXARELTO 15MG 28TABL"/>
    <n v="100.78362068965521"/>
    <n v="36"/>
    <n v="35.720089984517863"/>
    <n v="178"/>
    <n v="-79.775280898876403"/>
    <n v="95.370689655172441"/>
    <n v="42"/>
    <n v="44.038687516948379"/>
    <n v="135.5"/>
    <n v="-69.003690036900366"/>
    <n v="83.771551724137964"/>
    <n v="59"/>
    <n v="70.429637252379706"/>
    <n v="40"/>
    <n v="47.5"/>
    <n v="102.07241379310345"/>
    <n v="27"/>
    <n v="26.451809060504711"/>
    <n v="109.06451612903226"/>
    <n v="-75.244010647737355"/>
    <n v="98.979310344827582"/>
    <n v="76.5"/>
    <n v="77.288879598662206"/>
    <n v="65"/>
    <n v="17.692307692307693"/>
    <n v="480.97758620689666"/>
    <n v="240.5"/>
    <n v="50.002330024698253"/>
    <n v="527.5645161290322"/>
    <n v="-54.413158457916779"/>
    <n v="48.1"/>
  </r>
  <r>
    <x v="30"/>
    <n v="1"/>
    <x v="9"/>
    <x v="3"/>
    <n v="80802633"/>
    <x v="2"/>
    <s v="BHOPALXARELTO 20MG 28TABL"/>
    <n v="127.07500000000005"/>
    <n v="27"/>
    <n v="21.247294904583899"/>
    <n v="-11.8"/>
    <n v="100"/>
    <n v="120.25000000000004"/>
    <n v="56"/>
    <n v="46.569646569646558"/>
    <n v="99.15384615384616"/>
    <n v="-43.522110162916995"/>
    <n v="105.62500000000004"/>
    <n v="52.5"/>
    <n v="49.7041420118343"/>
    <n v="23.372413793103448"/>
    <n v="124.62378282679256"/>
    <n v="128.69999999999999"/>
    <n v="11.5"/>
    <n v="8.9355089355089365"/>
    <n v="80"/>
    <n v="-85.625"/>
    <n v="124.8"/>
    <n v="64"/>
    <n v="51.282051282051285"/>
    <n v="65.5"/>
    <n v="-2.2900763358778704"/>
    <n v="606.45000000000016"/>
    <n v="211"/>
    <n v="34.792645725121602"/>
    <n v="256.2262599469496"/>
    <n v="-17.650907427019177"/>
    <n v="42.2"/>
  </r>
  <r>
    <x v="30"/>
    <n v="1"/>
    <x v="9"/>
    <x v="3"/>
    <n v="86415798"/>
    <x v="3"/>
    <s v="BHOPALXARELTO 2.5MG TAFI 14 IN"/>
    <n v="192.80344827586214"/>
    <n v="110"/>
    <n v="57.052921503049362"/>
    <n v="194"/>
    <n v="-43.298969072164944"/>
    <n v="182.44827586206901"/>
    <n v="59"/>
    <n v="32.33793233793233"/>
    <n v="114"/>
    <n v="-48.245614035087712"/>
    <n v="160.25862068965523"/>
    <n v="88"/>
    <n v="54.911242603550271"/>
    <n v="140.52786540483703"/>
    <n v="-37.378967689798131"/>
    <n v="195.26896551724138"/>
    <n v="75"/>
    <n v="38.408561135833864"/>
    <n v="139.52155536770923"/>
    <n v="-46.244865316805416"/>
    <n v="189.35172413793103"/>
    <n v="70"/>
    <n v="36.968240093240098"/>
    <n v="676"/>
    <n v="-89.644970414201183"/>
    <n v="920.13103448275876"/>
    <n v="402"/>
    <n v="43.689429541519566"/>
    <n v="1264.0494207725462"/>
    <n v="-68.197445970560977"/>
    <n v="80.400000000000006"/>
  </r>
  <r>
    <x v="30"/>
    <n v="1"/>
    <x v="9"/>
    <x v="3"/>
    <n v="86991209"/>
    <x v="4"/>
    <s v="BHOPALXARELTO 15MG 98TABL"/>
    <n v="0"/>
    <n v="9"/>
    <n v="0"/>
    <n v="2"/>
    <n v="35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"/>
    <n v="-100"/>
    <n v="0"/>
    <n v="9"/>
    <n v="0"/>
    <n v="5"/>
    <n v="80"/>
    <n v="1.8"/>
  </r>
  <r>
    <x v="30"/>
    <n v="1"/>
    <x v="9"/>
    <x v="3"/>
    <n v="86991217"/>
    <x v="5"/>
    <s v="BHOPALXARELTO 20MG 98TABL"/>
    <n v="0"/>
    <n v="4"/>
    <n v="0"/>
    <n v="14"/>
    <n v="-71.428571428571431"/>
    <n v="0"/>
    <n v="0"/>
    <n v="0"/>
    <n v="12"/>
    <n v="-100"/>
    <n v="0"/>
    <n v="0"/>
    <n v="0"/>
    <n v="7"/>
    <n v="-100"/>
    <n v="0"/>
    <n v="-0.28499999999999998"/>
    <n v="0"/>
    <n v="1"/>
    <n v="-128.5"/>
    <n v="0"/>
    <n v="0"/>
    <n v="0"/>
    <n v="0"/>
    <s v="-"/>
    <n v="0"/>
    <n v="3.7149999999999999"/>
    <n v="0"/>
    <n v="34"/>
    <n v="-89.07352941176471"/>
    <n v="0.74299999999999999"/>
  </r>
  <r>
    <x v="31"/>
    <n v="2"/>
    <x v="9"/>
    <x v="3"/>
    <n v="81571686"/>
    <x v="0"/>
    <s v="INDOREXARELTO 10MG 7TABL"/>
    <n v="750.72000000000025"/>
    <n v="382"/>
    <n v="50.88448422847398"/>
    <n v="2099.4347826086955"/>
    <n v="-81.804626504027993"/>
    <n v="710.40000000000009"/>
    <n v="219"/>
    <n v="30.827702702702698"/>
    <n v="2423.9262981574539"/>
    <n v="-90.965071827205605"/>
    <n v="624.00000000000011"/>
    <n v="185"/>
    <n v="29.647435897435891"/>
    <n v="2490.8551461245233"/>
    <n v="-92.57283185303497"/>
    <n v="760.31999999999994"/>
    <n v="254"/>
    <n v="33.406986531986533"/>
    <n v="13002.232982844494"/>
    <n v="-98.046489396589536"/>
    <n v="737.27999999999986"/>
    <n v="278"/>
    <n v="37.70616319444445"/>
    <n v="13173.341555977229"/>
    <n v="-97.889677430599519"/>
    <n v="3582.7200000000003"/>
    <n v="1318"/>
    <n v="36.787692032868875"/>
    <n v="33189.790765712401"/>
    <n v="-96.028899340451417"/>
    <n v="131.80000000000001"/>
  </r>
  <r>
    <x v="31"/>
    <n v="2"/>
    <x v="9"/>
    <x v="3"/>
    <n v="80802625"/>
    <x v="1"/>
    <s v="INDOREXARELTO 15MG 28TABL"/>
    <n v="223.96360153256714"/>
    <n v="109"/>
    <n v="48.668622603905582"/>
    <n v="641.33333333333337"/>
    <n v="-83.004158004158"/>
    <n v="211.93486590038319"/>
    <n v="67.5"/>
    <n v="31.84940793636445"/>
    <n v="402"/>
    <n v="-83.208955223880594"/>
    <n v="186.15900383141769"/>
    <n v="73.5"/>
    <n v="39.482377154617943"/>
    <n v="417.5"/>
    <n v="-82.395209580838326"/>
    <n v="226.8275862068966"/>
    <n v="117"/>
    <n v="51.581027667984181"/>
    <n v="1486.6935483870968"/>
    <n v="-92.13018714401953"/>
    <n v="219.95402298850578"/>
    <n v="134"/>
    <n v="60.921822742474902"/>
    <n v="1345.5"/>
    <n v="-90.04087699739874"/>
    <n v="1068.8390804597705"/>
    <n v="501"/>
    <n v="46.873286087601748"/>
    <n v="4293.0268817204305"/>
    <n v="-88.329912348482097"/>
    <n v="50.1"/>
  </r>
  <r>
    <x v="31"/>
    <n v="2"/>
    <x v="9"/>
    <x v="3"/>
    <n v="80802633"/>
    <x v="2"/>
    <s v="INDOREXARELTO 20MG 28TABL"/>
    <n v="282.38888888888903"/>
    <n v="190.5"/>
    <n v="67.460161322053878"/>
    <n v="3.9000000000000004"/>
    <n v="4784.6153846153838"/>
    <n v="267.22222222222229"/>
    <n v="188"/>
    <n v="70.35343035343034"/>
    <n v="359.07692307692309"/>
    <n v="-47.643530419880037"/>
    <n v="234.72222222222231"/>
    <n v="92.5"/>
    <n v="39.408284023668621"/>
    <n v="157.11724137931034"/>
    <n v="-41.126766745676406"/>
    <n v="286.00000000000006"/>
    <n v="186"/>
    <n v="65.034965034965012"/>
    <n v="772.5"/>
    <n v="-75.922330097087382"/>
    <n v="277.33333333333337"/>
    <n v="158"/>
    <n v="56.971153846153832"/>
    <n v="132.5"/>
    <n v="19.245283018867923"/>
    <n v="1347.666666666667"/>
    <n v="815"/>
    <n v="60.474894880039557"/>
    <n v="1425.0941644562336"/>
    <n v="-42.810796624728603"/>
    <n v="81.5"/>
  </r>
  <r>
    <x v="31"/>
    <n v="2"/>
    <x v="9"/>
    <x v="3"/>
    <n v="86415798"/>
    <x v="3"/>
    <s v="INDOREXARELTO 2.5MG TAFI 14 IN"/>
    <n v="375.36000000000013"/>
    <n v="235"/>
    <n v="62.606564364876363"/>
    <n v="308"/>
    <n v="-23.701298701298697"/>
    <n v="355.20000000000005"/>
    <n v="174"/>
    <n v="48.986486486486477"/>
    <n v="196.14018691588785"/>
    <n v="-11.287940153428323"/>
    <n v="312.00000000000006"/>
    <n v="212"/>
    <n v="67.948717948717942"/>
    <n v="214.26393270241851"/>
    <n v="-1.056609329374524"/>
    <n v="380.15999999999997"/>
    <n v="181"/>
    <n v="47.611531986531993"/>
    <n v="479.0143702451395"/>
    <n v="-62.214077229588796"/>
    <n v="368.63999999999993"/>
    <n v="236"/>
    <n v="64.019097222222229"/>
    <n v="654"/>
    <n v="-63.914373088685018"/>
    <n v="1791.3600000000001"/>
    <n v="1038"/>
    <n v="57.944801714898169"/>
    <n v="1851.4184898634458"/>
    <n v="-43.934879894358225"/>
    <n v="103.8"/>
  </r>
  <r>
    <x v="31"/>
    <n v="2"/>
    <x v="9"/>
    <x v="3"/>
    <n v="86991209"/>
    <x v="4"/>
    <s v="INDOREXARELTO 15MG 98TABL"/>
    <n v="0"/>
    <n v="23"/>
    <n v="0"/>
    <n v="5"/>
    <n v="360"/>
    <n v="0"/>
    <n v="0"/>
    <n v="0"/>
    <n v="0"/>
    <s v="-"/>
    <n v="0"/>
    <n v="0"/>
    <n v="0"/>
    <n v="0"/>
    <s v="-"/>
    <n v="0"/>
    <n v="0"/>
    <n v="0"/>
    <n v="0"/>
    <s v="-"/>
    <n v="0"/>
    <n v="-1.4279999999999999"/>
    <n v="0"/>
    <n v="11"/>
    <n v="-112.98181818181818"/>
    <n v="0"/>
    <n v="21.571999999999999"/>
    <n v="0"/>
    <n v="16"/>
    <n v="34.824999999999989"/>
    <n v="2.1572"/>
  </r>
  <r>
    <x v="31"/>
    <n v="2"/>
    <x v="9"/>
    <x v="3"/>
    <n v="86991217"/>
    <x v="5"/>
    <s v="INDOREXARELTO 20MG 98TABL"/>
    <n v="0"/>
    <n v="24"/>
    <n v="0"/>
    <n v="86"/>
    <n v="-72.093023255813961"/>
    <n v="0"/>
    <n v="3"/>
    <n v="0"/>
    <n v="42"/>
    <n v="-92.857142857142861"/>
    <n v="0"/>
    <n v="0"/>
    <n v="0"/>
    <n v="23.858000000000001"/>
    <n v="-100"/>
    <n v="0"/>
    <n v="0"/>
    <n v="0"/>
    <n v="25"/>
    <n v="-100"/>
    <n v="0"/>
    <n v="-0.42799999999999999"/>
    <n v="0"/>
    <n v="21"/>
    <n v="-102.03809523809524"/>
    <n v="0"/>
    <n v="26.571999999999999"/>
    <n v="0"/>
    <n v="197.858"/>
    <n v="-86.57016648303329"/>
    <n v="2.6572"/>
  </r>
  <r>
    <x v="32"/>
    <n v="1"/>
    <x v="9"/>
    <x v="3"/>
    <n v="81571686"/>
    <x v="0"/>
    <s v="JABALPURXARELTO 10MG 7TABL"/>
    <n v="258.06000000000006"/>
    <n v="89"/>
    <n v="34.488103541811974"/>
    <n v="177.83992094861659"/>
    <n v="-49.954993499060976"/>
    <n v="244.20000000000005"/>
    <n v="414.57142857142856"/>
    <n v="169.76716976716972"/>
    <n v="68.264656616415408"/>
    <n v="507.30024747789878"/>
    <n v="214.50000000000003"/>
    <n v="166"/>
    <n v="77.389277389277368"/>
    <n v="78.602287166454886"/>
    <n v="111.18978338182995"/>
    <n v="261.36"/>
    <n v="106"/>
    <n v="40.557086011631469"/>
    <n v="834.94410625345881"/>
    <n v="-87.304539404962014"/>
    <n v="253.43999999999997"/>
    <n v="142"/>
    <n v="56.029040404040408"/>
    <n v="1426.6546489563568"/>
    <n v="-90.046645128596637"/>
    <n v="1231.5600000000002"/>
    <n v="917.57142857142856"/>
    <n v="74.504809231497319"/>
    <n v="2586.3056199413022"/>
    <n v="-64.521925734660329"/>
    <n v="183.51428571428571"/>
  </r>
  <r>
    <x v="32"/>
    <n v="1"/>
    <x v="9"/>
    <x v="3"/>
    <n v="80802625"/>
    <x v="1"/>
    <s v="JABALPURXARELTO 15MG 28TABL"/>
    <n v="84.456000000000017"/>
    <n v="38"/>
    <n v="44.993842947807131"/>
    <n v="110"/>
    <n v="-65.454545454545467"/>
    <n v="79.920000000000016"/>
    <n v="10"/>
    <n v="12.51251251251251"/>
    <n v="87"/>
    <n v="-88.505747126436788"/>
    <n v="70.200000000000017"/>
    <n v="4"/>
    <n v="5.6980056980056961"/>
    <n v="179.5"/>
    <n v="-97.771587743732596"/>
    <n v="85.535999999999987"/>
    <n v="23"/>
    <n v="26.889263000374115"/>
    <n v="69"/>
    <n v="-66.666666666666657"/>
    <n v="82.943999999999988"/>
    <n v="72"/>
    <n v="86.805555555555571"/>
    <n v="147"/>
    <n v="-51.020408163265309"/>
    <n v="403.05600000000004"/>
    <n v="147"/>
    <n v="36.471358818625696"/>
    <n v="592.5"/>
    <n v="-75.189873417721515"/>
    <n v="29.4"/>
  </r>
  <r>
    <x v="32"/>
    <n v="1"/>
    <x v="9"/>
    <x v="3"/>
    <n v="80802633"/>
    <x v="2"/>
    <s v="JABALPURXARELTO 20MG 28TABL"/>
    <n v="93.840000000000032"/>
    <n v="11"/>
    <n v="11.722080136402383"/>
    <n v="-3.5"/>
    <n v="100"/>
    <n v="88.800000000000011"/>
    <n v="27"/>
    <n v="30.4054054054054"/>
    <n v="17.5"/>
    <n v="54.285714285714306"/>
    <n v="78.000000000000014"/>
    <n v="9"/>
    <n v="11.538461538461537"/>
    <n v="9.3724137931034477"/>
    <n v="-3.973509933774821"/>
    <n v="95.039999999999992"/>
    <n v="8"/>
    <n v="8.4175084175084187"/>
    <n v="94"/>
    <n v="-91.489361702127667"/>
    <n v="92.159999999999982"/>
    <n v="30"/>
    <n v="32.552083333333336"/>
    <n v="89"/>
    <n v="-66.292134831460672"/>
    <n v="447.84000000000003"/>
    <n v="85"/>
    <n v="18.979992854590922"/>
    <n v="206.37241379310345"/>
    <n v="-58.812324555540698"/>
    <n v="17"/>
  </r>
  <r>
    <x v="32"/>
    <n v="1"/>
    <x v="9"/>
    <x v="3"/>
    <n v="86415798"/>
    <x v="3"/>
    <s v="JABALPURXARELTO 2.5MG TAFI 14 IN"/>
    <n v="187.68000000000006"/>
    <n v="58"/>
    <n v="30.903665814151736"/>
    <n v="78"/>
    <n v="-25.641025641025649"/>
    <n v="177.60000000000002"/>
    <n v="90"/>
    <n v="50.67567567567567"/>
    <n v="100.76635514018692"/>
    <n v="-10.684474123539246"/>
    <n v="156.00000000000003"/>
    <n v="50"/>
    <n v="32.051282051282044"/>
    <n v="31"/>
    <n v="61.290322580645153"/>
    <n v="190.07999999999998"/>
    <n v="88"/>
    <n v="46.296296296296298"/>
    <n v="59"/>
    <n v="49.152542372881356"/>
    <n v="184.31999999999996"/>
    <n v="61"/>
    <n v="33.094618055555557"/>
    <n v="107"/>
    <n v="-42.990654205607477"/>
    <n v="895.68000000000006"/>
    <n v="347"/>
    <n v="38.741514826723822"/>
    <n v="375.76635514018693"/>
    <n v="-7.6553833909518261"/>
    <n v="69.400000000000006"/>
  </r>
  <r>
    <x v="32"/>
    <n v="1"/>
    <x v="9"/>
    <x v="3"/>
    <n v="86991209"/>
    <x v="4"/>
    <s v="JABALPURXARELTO 15MG 98TABL"/>
    <n v="0"/>
    <n v="0"/>
    <n v="0"/>
    <n v="4"/>
    <n v="-100"/>
    <n v="0"/>
    <n v="0"/>
    <n v="0"/>
    <n v="0"/>
    <s v="-"/>
    <n v="0"/>
    <n v="-2"/>
    <n v="0"/>
    <n v="0"/>
    <s v="-"/>
    <n v="0"/>
    <n v="0"/>
    <n v="0"/>
    <n v="-0.57099999999999995"/>
    <n v="-100"/>
    <n v="0"/>
    <n v="0"/>
    <n v="0"/>
    <n v="0"/>
    <s v="-"/>
    <n v="0"/>
    <n v="-2"/>
    <n v="0"/>
    <n v="3.4290000000000003"/>
    <n v="-158.32604257801108"/>
    <n v="-0.4"/>
  </r>
  <r>
    <x v="32"/>
    <n v="1"/>
    <x v="9"/>
    <x v="3"/>
    <n v="86991217"/>
    <x v="5"/>
    <s v="JABALPURXARELTO 20MG 98TABL"/>
    <n v="0"/>
    <n v="13"/>
    <n v="0"/>
    <n v="20"/>
    <n v="-35"/>
    <n v="0"/>
    <n v="0"/>
    <n v="0"/>
    <n v="17"/>
    <n v="-100"/>
    <n v="0"/>
    <n v="-6"/>
    <n v="0"/>
    <n v="6"/>
    <n v="-200"/>
    <n v="0"/>
    <n v="-3.85"/>
    <n v="0"/>
    <n v="2"/>
    <n v="-292.5"/>
    <n v="0"/>
    <n v="-1"/>
    <n v="0"/>
    <n v="11"/>
    <n v="-109.09090909090909"/>
    <n v="0"/>
    <n v="2.15"/>
    <n v="0"/>
    <n v="56"/>
    <n v="-96.160714285714292"/>
    <n v="0.43"/>
  </r>
  <r>
    <x v="33"/>
    <n v="2"/>
    <x v="9"/>
    <x v="3"/>
    <n v="81571686"/>
    <x v="0"/>
    <s v="JAIPURXARELTO 10MG 7TABL"/>
    <n v="581.80800000000011"/>
    <n v="444"/>
    <n v="76.3138354921211"/>
    <n v="1090.304347826087"/>
    <n v="-59.277425529369545"/>
    <n v="550.56000000000006"/>
    <n v="319"/>
    <n v="57.941005521650681"/>
    <n v="717.91122278056946"/>
    <n v="-55.565536534661085"/>
    <n v="483.60000000000008"/>
    <n v="824"/>
    <n v="170.38875103391229"/>
    <n v="401.61372299872937"/>
    <n v="105.17227196507102"/>
    <n v="589.24799999999993"/>
    <n v="632"/>
    <n v="107.25534919083307"/>
    <n v="1288.1211953514112"/>
    <n v="-50.936293705843056"/>
    <n v="571.39199999999994"/>
    <n v="608"/>
    <n v="106.40681003584231"/>
    <n v="7579.4762808349142"/>
    <n v="-91.978337585970706"/>
    <n v="2776.6080000000002"/>
    <n v="2827"/>
    <n v="101.81487628069932"/>
    <n v="11077.426769791711"/>
    <n v="-74.47963269132805"/>
    <n v="282.7"/>
  </r>
  <r>
    <x v="33"/>
    <n v="2"/>
    <x v="9"/>
    <x v="3"/>
    <n v="80802625"/>
    <x v="1"/>
    <s v="JAIPURXARELTO 15MG 28TABL"/>
    <n v="243.98400000000004"/>
    <n v="187"/>
    <n v="76.644370122630988"/>
    <n v="280.5"/>
    <n v="-33.333333333333343"/>
    <n v="230.88000000000002"/>
    <n v="86"/>
    <n v="37.248787248787245"/>
    <n v="192.60317460317461"/>
    <n v="-55.348607219383553"/>
    <n v="202.80000000000004"/>
    <n v="54.5"/>
    <n v="26.873767258382635"/>
    <n v="106"/>
    <n v="-48.584905660377359"/>
    <n v="247.10399999999998"/>
    <n v="73"/>
    <n v="29.542217042217043"/>
    <n v="226.25806451612902"/>
    <n v="-67.735956658112343"/>
    <n v="239.61599999999996"/>
    <n v="82"/>
    <n v="34.221420940170944"/>
    <n v="589"/>
    <n v="-86.078098471986422"/>
    <n v="1164.384"/>
    <n v="482.5"/>
    <n v="41.438219693846698"/>
    <n v="1394.3612391193037"/>
    <n v="-65.396341603360042"/>
    <n v="48.25"/>
  </r>
  <r>
    <x v="33"/>
    <n v="2"/>
    <x v="9"/>
    <x v="3"/>
    <n v="80802633"/>
    <x v="2"/>
    <s v="JAIPURXARELTO 20MG 28TABL"/>
    <n v="328.44000000000005"/>
    <n v="343.5"/>
    <n v="104.58531238582387"/>
    <n v="102.9"/>
    <n v="233.81924198250726"/>
    <n v="310.80000000000007"/>
    <n v="237"/>
    <n v="76.254826254826241"/>
    <n v="250.73076923076923"/>
    <n v="-5.4763000460193325"/>
    <n v="273.00000000000006"/>
    <n v="130"/>
    <n v="47.619047619047613"/>
    <n v="139.7448275862069"/>
    <n v="-6.9733010906578556"/>
    <n v="332.64"/>
    <n v="219.25"/>
    <n v="65.912097162097169"/>
    <n v="285"/>
    <n v="-23.070175438596493"/>
    <n v="322.55999999999995"/>
    <n v="263.5"/>
    <n v="81.690228174603192"/>
    <n v="461"/>
    <n v="-42.841648590021698"/>
    <n v="1567.44"/>
    <n v="1193.25"/>
    <n v="76.127315878119731"/>
    <n v="1239.3755968169762"/>
    <n v="-3.7216802505582791"/>
    <n v="119.325"/>
  </r>
  <r>
    <x v="33"/>
    <n v="2"/>
    <x v="9"/>
    <x v="3"/>
    <n v="86415798"/>
    <x v="3"/>
    <s v="JAIPURXARELTO 2.5MG TAFI 14 IN"/>
    <n v="375.36000000000013"/>
    <n v="447"/>
    <n v="119.08567774936057"/>
    <n v="451"/>
    <n v="-0.88691796008868096"/>
    <n v="355.20000000000005"/>
    <n v="274"/>
    <n v="77.139639639639626"/>
    <n v="390"/>
    <n v="-29.743589743589737"/>
    <n v="312.00000000000006"/>
    <n v="250"/>
    <n v="80.12820512820511"/>
    <n v="246.74868559411146"/>
    <n v="1.3176623000281324"/>
    <n v="380.15999999999997"/>
    <n v="374"/>
    <n v="98.379629629629633"/>
    <n v="353.0574809805579"/>
    <n v="5.9317590329137744"/>
    <n v="368.63999999999993"/>
    <n v="331"/>
    <n v="89.789496527777786"/>
    <n v="656"/>
    <n v="-49.542682926829265"/>
    <n v="1791.3600000000001"/>
    <n v="1676"/>
    <n v="93.560200071454076"/>
    <n v="2096.8061665746695"/>
    <n v="-20.068911150814486"/>
    <n v="167.6"/>
  </r>
  <r>
    <x v="33"/>
    <n v="2"/>
    <x v="9"/>
    <x v="3"/>
    <n v="86991209"/>
    <x v="4"/>
    <s v="JAIPURXARELTO 15MG 98TABL"/>
    <n v="0"/>
    <n v="0"/>
    <n v="0"/>
    <n v="-4"/>
    <n v="-100"/>
    <n v="0"/>
    <n v="0"/>
    <n v="0"/>
    <n v="0"/>
    <s v="-"/>
    <n v="0"/>
    <n v="-8"/>
    <n v="0"/>
    <n v="0"/>
    <s v="-"/>
    <n v="0"/>
    <n v="0"/>
    <n v="0"/>
    <n v="0"/>
    <s v="-"/>
    <n v="0"/>
    <n v="-1"/>
    <n v="0"/>
    <n v="0"/>
    <s v="-"/>
    <n v="0"/>
    <n v="-9"/>
    <n v="0"/>
    <n v="-4"/>
    <n v="125"/>
    <n v="-0.9"/>
  </r>
  <r>
    <x v="33"/>
    <n v="2"/>
    <x v="9"/>
    <x v="3"/>
    <n v="86991217"/>
    <x v="5"/>
    <s v="JAIPURXARELTO 20MG 98TABL"/>
    <n v="0"/>
    <n v="4"/>
    <n v="0"/>
    <n v="121"/>
    <n v="-96.694214876033058"/>
    <n v="0"/>
    <n v="0"/>
    <n v="0"/>
    <n v="38"/>
    <n v="-100"/>
    <n v="0"/>
    <n v="-5"/>
    <n v="0"/>
    <n v="1"/>
    <n v="-600"/>
    <n v="0"/>
    <n v="1.143"/>
    <n v="0"/>
    <n v="0"/>
    <n v="100"/>
    <n v="0"/>
    <n v="-0.42799999999999999"/>
    <n v="0"/>
    <n v="54"/>
    <n v="-100.7925925925926"/>
    <n v="0"/>
    <n v="-0.28499999999999998"/>
    <n v="0"/>
    <n v="214"/>
    <n v="-100.13317757009345"/>
    <n v="-2.8499999999999998E-2"/>
  </r>
  <r>
    <x v="34"/>
    <n v="1"/>
    <x v="9"/>
    <x v="3"/>
    <n v="81571686"/>
    <x v="0"/>
    <s v="UDAIPURXARELTO 10MG 7TABL"/>
    <n v="258.06000000000006"/>
    <n v="113"/>
    <n v="43.788266294660147"/>
    <n v="496.50988142292488"/>
    <n v="-77.241137744095141"/>
    <n v="244.20000000000005"/>
    <n v="64"/>
    <n v="26.208026208026201"/>
    <n v="76"/>
    <n v="-15.78947368421052"/>
    <n v="214.50000000000003"/>
    <n v="110"/>
    <n v="51.28205128205127"/>
    <n v="211.30114358322746"/>
    <n v="-47.941597411812815"/>
    <n v="261.36"/>
    <n v="130"/>
    <n v="49.739822467095195"/>
    <n v="772"/>
    <n v="-83.160621761658035"/>
    <n v="253.43999999999997"/>
    <n v="306.28571428571428"/>
    <n v="120.85137085137086"/>
    <n v="1764.3434535104363"/>
    <n v="-82.640244240637429"/>
    <n v="1231.5600000000002"/>
    <n v="723.28571428571422"/>
    <n v="58.729230754954216"/>
    <n v="3320.1544785165888"/>
    <n v="-78.215299349298022"/>
    <n v="144.65714285714284"/>
  </r>
  <r>
    <x v="34"/>
    <n v="1"/>
    <x v="9"/>
    <x v="3"/>
    <n v="80802625"/>
    <x v="1"/>
    <s v="UDAIPURXARELTO 15MG 28TABL"/>
    <n v="84.456000000000017"/>
    <n v="20"/>
    <n v="23.680969972530068"/>
    <n v="82"/>
    <n v="-75.609756097560975"/>
    <n v="79.920000000000016"/>
    <n v="27"/>
    <n v="33.783783783783775"/>
    <n v="42.5"/>
    <n v="-36.470588235294116"/>
    <n v="70.200000000000017"/>
    <n v="27"/>
    <n v="38.461538461538453"/>
    <n v="47.5"/>
    <n v="-43.157894736842103"/>
    <n v="85.535999999999987"/>
    <n v="29"/>
    <n v="33.903853348297794"/>
    <n v="33.12903225806452"/>
    <n v="-12.463485881207404"/>
    <n v="82.943999999999988"/>
    <n v="30"/>
    <n v="36.168981481481488"/>
    <n v="74"/>
    <n v="-59.45945945945946"/>
    <n v="403.05600000000004"/>
    <n v="133"/>
    <n v="32.997896073994674"/>
    <n v="279.12903225806451"/>
    <n v="-52.351785507916325"/>
    <n v="26.6"/>
  </r>
  <r>
    <x v="34"/>
    <n v="1"/>
    <x v="9"/>
    <x v="3"/>
    <n v="80802633"/>
    <x v="2"/>
    <s v="UDAIPURXARELTO 20MG 28TABL"/>
    <n v="93.840000000000032"/>
    <n v="103.5"/>
    <n v="110.29411764705878"/>
    <n v="4.5"/>
    <n v="2200"/>
    <n v="88.800000000000011"/>
    <n v="65"/>
    <n v="73.198198198198185"/>
    <n v="28"/>
    <n v="132.14285714285711"/>
    <n v="78.000000000000014"/>
    <n v="52"/>
    <n v="66.666666666666657"/>
    <n v="74"/>
    <n v="-29.729729729729726"/>
    <n v="95.039999999999992"/>
    <n v="55"/>
    <n v="57.870370370370374"/>
    <n v="139.5"/>
    <n v="-60.573476702508962"/>
    <n v="92.159999999999982"/>
    <n v="74"/>
    <n v="80.2951388888889"/>
    <n v="161"/>
    <n v="-54.037267080745345"/>
    <n v="447.84000000000003"/>
    <n v="349.5"/>
    <n v="78.041264737406209"/>
    <n v="407"/>
    <n v="-14.127764127764138"/>
    <n v="69.900000000000006"/>
  </r>
  <r>
    <x v="34"/>
    <n v="1"/>
    <x v="9"/>
    <x v="3"/>
    <n v="86415798"/>
    <x v="3"/>
    <s v="UDAIPURXARELTO 2.5MG TAFI 14 IN"/>
    <n v="187.68000000000006"/>
    <n v="35"/>
    <n v="18.648763853367427"/>
    <n v="34"/>
    <n v="2.941176470588232"/>
    <n v="177.60000000000002"/>
    <n v="90"/>
    <n v="50.67567567567567"/>
    <n v="32"/>
    <n v="181.25"/>
    <n v="156.00000000000003"/>
    <n v="85"/>
    <n v="54.487179487179475"/>
    <n v="85"/>
    <n v="0"/>
    <n v="190.07999999999998"/>
    <n v="89"/>
    <n v="46.822390572390574"/>
    <n v="126"/>
    <n v="-29.365079365079367"/>
    <n v="184.31999999999996"/>
    <n v="70"/>
    <n v="37.977430555555564"/>
    <n v="92"/>
    <n v="-23.913043478260875"/>
    <n v="895.68000000000006"/>
    <n v="369"/>
    <n v="41.197749196141473"/>
    <n v="369"/>
    <n v="0"/>
    <n v="73.8"/>
  </r>
  <r>
    <x v="34"/>
    <n v="1"/>
    <x v="9"/>
    <x v="3"/>
    <n v="86991209"/>
    <x v="4"/>
    <s v="UDAIPURXARELTO 15MG 98TABL"/>
    <n v="0"/>
    <n v="0"/>
    <n v="0"/>
    <n v="0"/>
    <s v="-"/>
    <n v="0"/>
    <n v="2"/>
    <n v="0"/>
    <n v="0"/>
    <n v="100"/>
    <n v="0"/>
    <n v="0"/>
    <n v="0"/>
    <n v="0"/>
    <s v="-"/>
    <n v="0"/>
    <n v="0"/>
    <n v="0"/>
    <n v="2"/>
    <n v="-100"/>
    <n v="0"/>
    <n v="0"/>
    <n v="0"/>
    <n v="0"/>
    <s v="-"/>
    <n v="0"/>
    <n v="2"/>
    <n v="0"/>
    <n v="2"/>
    <n v="0"/>
    <n v="0.4"/>
  </r>
  <r>
    <x v="34"/>
    <n v="1"/>
    <x v="9"/>
    <x v="3"/>
    <n v="86991217"/>
    <x v="5"/>
    <s v="UDAIPURXARELTO 20MG 98TABL"/>
    <n v="0"/>
    <n v="0"/>
    <n v="0"/>
    <n v="52"/>
    <n v="-100"/>
    <n v="0"/>
    <n v="0"/>
    <n v="0"/>
    <n v="4"/>
    <n v="-100"/>
    <n v="0"/>
    <n v="-1"/>
    <n v="0"/>
    <n v="-1"/>
    <n v="0"/>
    <n v="0"/>
    <n v="0"/>
    <n v="0"/>
    <n v="0"/>
    <s v="-"/>
    <n v="0"/>
    <n v="0"/>
    <n v="0"/>
    <n v="11"/>
    <n v="-100"/>
    <n v="0"/>
    <n v="-1"/>
    <n v="0"/>
    <n v="66"/>
    <n v="-101.51515151515152"/>
    <n v="-0.2"/>
  </r>
  <r>
    <x v="35"/>
    <n v="13"/>
    <x v="10"/>
    <x v="3"/>
    <n v="81571686"/>
    <x v="0"/>
    <s v="MUMBAIXARELTO 10MG 7TABL"/>
    <n v="5489.6400000000012"/>
    <n v="7474.6985527153001"/>
    <n v="136.16008613889613"/>
    <n v="6100.5577930868676"/>
    <n v="22.524837994086454"/>
    <n v="5194.8000000000011"/>
    <n v="3578.3391533387467"/>
    <n v="68.883097584868452"/>
    <n v="6240.8619809001721"/>
    <n v="-42.662741712762369"/>
    <n v="4563.0000000000009"/>
    <n v="5661.522574011804"/>
    <n v="124.07456879271976"/>
    <n v="7620.9047013977133"/>
    <n v="-25.710623661604743"/>
    <n v="5559.8399999999992"/>
    <n v="3873.3934574872424"/>
    <n v="69.667354770771155"/>
    <n v="27479.869095274564"/>
    <n v="-85.904614596023265"/>
    <n v="5391.36"/>
    <n v="4286.867496232373"/>
    <n v="79.513656966560816"/>
    <n v="25232.222287416753"/>
    <n v="-83.010345076223331"/>
    <n v="26198.640000000003"/>
    <n v="24874.821233785471"/>
    <n v="94.946994324077394"/>
    <n v="72674.41585807607"/>
    <n v="-65.772244688745971"/>
    <n v="382.68955744285341"/>
  </r>
  <r>
    <x v="35"/>
    <n v="13"/>
    <x v="10"/>
    <x v="3"/>
    <n v="80802625"/>
    <x v="1"/>
    <s v="MUMBAIXARELTO 15MG 28TABL"/>
    <n v="1707.8880000000006"/>
    <n v="1228.9382052067249"/>
    <n v="71.956604016582148"/>
    <n v="2557.0299525504151"/>
    <n v="-51.93884201548105"/>
    <n v="1616.16"/>
    <n v="1011.3169131927057"/>
    <n v="62.575296579095244"/>
    <n v="1202.0771771273801"/>
    <n v="-15.869219345012169"/>
    <n v="1419.6000000000004"/>
    <n v="858.28543902497745"/>
    <n v="60.459667443292282"/>
    <n v="1470.1074020319304"/>
    <n v="-41.61750101804224"/>
    <n v="1729.7280000000001"/>
    <n v="1192.0322773644441"/>
    <n v="68.914434949566868"/>
    <n v="2240.8371456500486"/>
    <n v="-46.804153988680632"/>
    <n v="1677.3119999999997"/>
    <n v="962.19308104341826"/>
    <n v="57.365181972311561"/>
    <n v="3092.4461077844312"/>
    <n v="-68.885696063664724"/>
    <n v="8150.688000000001"/>
    <n v="5252.7659158322695"/>
    <n v="64.445675209654311"/>
    <n v="10562.497785144205"/>
    <n v="-50.269661374792371"/>
    <n v="80.81178332049646"/>
  </r>
  <r>
    <x v="35"/>
    <n v="13"/>
    <x v="10"/>
    <x v="3"/>
    <n v="80802633"/>
    <x v="2"/>
    <s v="MUMBAIXARELTO 20MG 28TABL"/>
    <n v="2805.8160000000007"/>
    <n v="2221.7124437237758"/>
    <n v="79.182399833908391"/>
    <n v="1031.3"/>
    <n v="115.42833741140075"/>
    <n v="2655.1200000000003"/>
    <n v="1796.0587368115123"/>
    <n v="67.645105939148209"/>
    <n v="1472.8338461538463"/>
    <n v="21.945781019477138"/>
    <n v="2332.2000000000007"/>
    <n v="2370.0009282649057"/>
    <n v="101.62082704163043"/>
    <n v="1939.2164703157057"/>
    <n v="22.214356393078077"/>
    <n v="2841.6959999999999"/>
    <n v="1964.9142405344899"/>
    <n v="69.145828425506807"/>
    <n v="2344.8095599343187"/>
    <n v="-16.201542585423027"/>
    <n v="2755.5839999999998"/>
    <n v="1765.7870787007278"/>
    <n v="64.080321220500906"/>
    <n v="2222.6423658872077"/>
    <n v="-20.554601774816703"/>
    <n v="13390.416000000001"/>
    <n v="10118.473428035413"/>
    <n v="75.56504165393676"/>
    <n v="9010.8022422910781"/>
    <n v="12.292703312759642"/>
    <n v="155.66882196977559"/>
  </r>
  <r>
    <x v="35"/>
    <n v="13"/>
    <x v="10"/>
    <x v="3"/>
    <n v="86415798"/>
    <x v="3"/>
    <s v="MUMBAIXARELTO 2.5MG TAFI 14 IN"/>
    <n v="3049.8000000000011"/>
    <n v="2720.1274058010299"/>
    <n v="89.190353656011183"/>
    <n v="3728.68009478673"/>
    <n v="-27.048517527577985"/>
    <n v="2886.0000000000005"/>
    <n v="2458.2265844190783"/>
    <n v="85.177636327757384"/>
    <n v="2138.8175997355665"/>
    <n v="14.933904823066811"/>
    <n v="2535.0000000000005"/>
    <n v="2790.0270182853201"/>
    <n v="110.06023740770492"/>
    <n v="1889.4841866860795"/>
    <n v="47.660776308410448"/>
    <n v="3088.7999999999997"/>
    <n v="3161.2546610679178"/>
    <n v="102.34572199779585"/>
    <n v="2790.7122765751528"/>
    <n v="13.277699302900047"/>
    <n v="2995.2"/>
    <n v="2624.1886975605639"/>
    <n v="87.613137605520976"/>
    <n v="3832.1112115732367"/>
    <n v="-31.521071475291862"/>
    <n v="14554.8"/>
    <n v="13753.824367133911"/>
    <n v="94.496828311855268"/>
    <n v="14379.805369356767"/>
    <n v="-4.3531952355684638"/>
    <n v="211.59729795590633"/>
  </r>
  <r>
    <x v="35"/>
    <n v="13"/>
    <x v="10"/>
    <x v="3"/>
    <n v="86991209"/>
    <x v="4"/>
    <s v="MUMBAIXARELTO 15MG 98TABL"/>
    <n v="0"/>
    <n v="51.857999999999997"/>
    <n v="0"/>
    <n v="-34"/>
    <n v="100"/>
    <n v="0"/>
    <n v="0"/>
    <n v="0"/>
    <n v="-1.7129999999999999"/>
    <n v="-100"/>
    <n v="0"/>
    <n v="-10.141"/>
    <n v="0"/>
    <n v="-8"/>
    <n v="26.762500000000003"/>
    <n v="0"/>
    <n v="-9.9969999999999999"/>
    <n v="0"/>
    <n v="-3"/>
    <n v="233.23333333333335"/>
    <n v="0"/>
    <n v="-10.855"/>
    <n v="0"/>
    <n v="107"/>
    <n v="-110.14485981308411"/>
    <n v="0"/>
    <n v="20.864999999999998"/>
    <n v="0"/>
    <n v="60.286999999999999"/>
    <n v="-65.3905485428036"/>
    <n v="0.32100000000000001"/>
  </r>
  <r>
    <x v="35"/>
    <n v="13"/>
    <x v="10"/>
    <x v="3"/>
    <n v="86991217"/>
    <x v="5"/>
    <s v="MUMBAIXARELTO 20MG 98TABL"/>
    <n v="0"/>
    <n v="60"/>
    <n v="0"/>
    <n v="679"/>
    <n v="-91.163475699558177"/>
    <n v="0"/>
    <n v="-1"/>
    <n v="0"/>
    <n v="224"/>
    <n v="-100.44642857142857"/>
    <n v="0"/>
    <n v="-5.8580000000000005"/>
    <n v="0"/>
    <n v="6"/>
    <n v="-197.63333333333333"/>
    <n v="0"/>
    <n v="-6.2830000000000004"/>
    <n v="0"/>
    <n v="-2.5"/>
    <n v="151.32"/>
    <n v="0"/>
    <n v="-0.85699999999999998"/>
    <n v="0"/>
    <n v="324.57299999999998"/>
    <n v="-100.26403921459887"/>
    <n v="0"/>
    <n v="46.001999999999995"/>
    <n v="0"/>
    <n v="1231.0729999999999"/>
    <n v="-96.263259774196982"/>
    <n v="0.70772307692307679"/>
  </r>
  <r>
    <x v="36"/>
    <n v="2"/>
    <x v="11"/>
    <x v="3"/>
    <n v="81571686"/>
    <x v="0"/>
    <s v="NAGPURXARELTO 10MG 7TABL"/>
    <n v="563.04000000000019"/>
    <n v="-57.826633165829143"/>
    <n v="-10.270430727093835"/>
    <n v="590.5930485155684"/>
    <n v="-109.79128239168647"/>
    <n v="532.79999999999995"/>
    <n v="217.64615384615385"/>
    <n v="40.849503349503358"/>
    <n v="564.79795079292558"/>
    <n v="-61.464776290247123"/>
    <n v="468.00000000000006"/>
    <n v="168"/>
    <n v="35.897435897435891"/>
    <n v="908.88321160290491"/>
    <n v="-81.515776960637723"/>
    <n v="570.24"/>
    <n v="315.91304347826087"/>
    <n v="55.400014639145077"/>
    <n v="5056.8724830289184"/>
    <n v="-93.75279790940985"/>
    <n v="552.95999999999981"/>
    <n v="271.99324324324323"/>
    <n v="49.188592889764777"/>
    <n v="2860.9346299075337"/>
    <n v="-90.492853615042776"/>
    <n v="2687.04"/>
    <n v="915.72580740182877"/>
    <n v="34.079351531865129"/>
    <n v="9982.0813238478513"/>
    <n v="-90.826303876987055"/>
    <n v="91.572580740182872"/>
  </r>
  <r>
    <x v="36"/>
    <n v="2"/>
    <x v="11"/>
    <x v="3"/>
    <n v="80802625"/>
    <x v="1"/>
    <s v="NAGPURXARELTO 15MG 28TABL"/>
    <n v="281.5200000000001"/>
    <n v="176.08446455505279"/>
    <n v="62.547763766358599"/>
    <n v="312.35604982206405"/>
    <n v="-43.627003653247435"/>
    <n v="266.39999999999998"/>
    <n v="208.49640287769785"/>
    <n v="78.264415494631336"/>
    <n v="156.38711549622749"/>
    <n v="33.320703701276074"/>
    <n v="234.00000000000003"/>
    <n v="81.182527301092051"/>
    <n v="34.693387735509418"/>
    <n v="289.82510885341077"/>
    <n v="-71.989132472938024"/>
    <n v="285.12"/>
    <n v="133.98460798460798"/>
    <n v="46.992356896958469"/>
    <n v="616.05252525252524"/>
    <n v="-78.25110644101548"/>
    <n v="276.4799999999999"/>
    <n v="164.13741223671013"/>
    <n v="59.36683023607862"/>
    <n v="452.51497005988023"/>
    <n v="-63.727738727629223"/>
    <n v="1343.52"/>
    <n v="763.88541495516074"/>
    <n v="56.857018500294807"/>
    <n v="1827.1357694841079"/>
    <n v="-58.192191969902495"/>
    <n v="76.38854149551608"/>
  </r>
  <r>
    <x v="36"/>
    <n v="2"/>
    <x v="11"/>
    <x v="3"/>
    <n v="80802633"/>
    <x v="2"/>
    <s v="NAGPURXARELTO 20MG 28TABL"/>
    <n v="282.38888888888903"/>
    <n v="208.62962962962962"/>
    <n v="73.88025444291425"/>
    <n v="6.9652694610778454"/>
    <n v="2895.2844006317177"/>
    <n v="267.22222222222229"/>
    <n v="482.85423197492162"/>
    <n v="180.69389138354651"/>
    <n v="243.04513347367245"/>
    <n v="98.668545662209738"/>
    <n v="234.72222222222231"/>
    <n v="224.27978817299206"/>
    <n v="95.551152357724391"/>
    <n v="249.45057581573894"/>
    <n v="-10.090490896016107"/>
    <n v="286.00000000000006"/>
    <n v="239.5670890188434"/>
    <n v="83.764716440155013"/>
    <n v="479.43419540229883"/>
    <n v="-50.031288690657561"/>
    <n v="277.33333333333337"/>
    <n v="327.45584045584047"/>
    <n v="118.07301939513476"/>
    <n v="245.24484181568087"/>
    <n v="33.522009283256239"/>
    <n v="1347.666666666667"/>
    <n v="1482.7865792522273"/>
    <n v="110.02621166848085"/>
    <n v="1224.140015968469"/>
    <n v="21.128838197412563"/>
    <n v="148.27865792522272"/>
  </r>
  <r>
    <x v="36"/>
    <n v="2"/>
    <x v="11"/>
    <x v="3"/>
    <n v="86415798"/>
    <x v="3"/>
    <s v="NAGPURXARELTO 2.5MG TAFI 14 IN"/>
    <n v="450.43200000000007"/>
    <n v="453.50948766603415"/>
    <n v="100.68323024697048"/>
    <n v="283.20142180094786"/>
    <n v="60.13672699171326"/>
    <n v="426.24000000000007"/>
    <n v="395.30839002267572"/>
    <n v="92.743147058623236"/>
    <n v="239.52260210800176"/>
    <n v="65.040120031941484"/>
    <n v="374.40000000000009"/>
    <n v="390.19550342130987"/>
    <n v="104.21888446081991"/>
    <n v="395.79576154655018"/>
    <n v="-1.4149363559017445"/>
    <n v="456.19199999999995"/>
    <n v="368.86448184233836"/>
    <n v="80.857288563223022"/>
    <n v="864.90558271160285"/>
    <n v="-57.352052152803154"/>
    <n v="442.36799999999999"/>
    <n v="259.97493036211699"/>
    <n v="58.768927761980294"/>
    <n v="1321.6455696202531"/>
    <n v="-80.329451682207406"/>
    <n v="2149.6320000000001"/>
    <n v="1867.8527933144751"/>
    <n v="86.891746741510872"/>
    <n v="3105.0709377873559"/>
    <n v="-39.845084677985191"/>
    <n v="186.7852793314475"/>
  </r>
  <r>
    <x v="36"/>
    <n v="2"/>
    <x v="11"/>
    <x v="3"/>
    <n v="86991209"/>
    <x v="4"/>
    <s v="NAGPURXARELTO 15MG 98TABL"/>
    <n v="0"/>
    <n v="20"/>
    <n v="0"/>
    <n v="-32"/>
    <n v="100"/>
    <n v="0"/>
    <n v="0"/>
    <n v="0"/>
    <n v="4"/>
    <n v="-100"/>
    <n v="0"/>
    <n v="0"/>
    <n v="0"/>
    <n v="0"/>
    <s v="-"/>
    <n v="0"/>
    <n v="-1"/>
    <n v="0"/>
    <n v="0"/>
    <s v="-"/>
    <n v="0"/>
    <n v="0"/>
    <n v="0"/>
    <n v="0"/>
    <s v="-"/>
    <n v="0"/>
    <n v="19"/>
    <n v="0"/>
    <n v="-28"/>
    <n v="100"/>
    <n v="1.9"/>
  </r>
  <r>
    <x v="36"/>
    <n v="2"/>
    <x v="11"/>
    <x v="3"/>
    <n v="86991217"/>
    <x v="5"/>
    <s v="NAGPURXARELTO 20MG 98TABL"/>
    <n v="0"/>
    <n v="39"/>
    <n v="0"/>
    <n v="-2"/>
    <n v="100"/>
    <n v="0"/>
    <n v="1"/>
    <n v="0"/>
    <n v="23.5"/>
    <n v="-95.744680851063833"/>
    <n v="0"/>
    <n v="1"/>
    <n v="0"/>
    <n v="0"/>
    <s v="-"/>
    <n v="0"/>
    <n v="0"/>
    <n v="0"/>
    <n v="0"/>
    <s v="-"/>
    <n v="0"/>
    <n v="0"/>
    <n v="0"/>
    <n v="4"/>
    <n v="-100"/>
    <n v="0"/>
    <n v="41"/>
    <n v="0"/>
    <n v="25.5"/>
    <n v="60.784313725490193"/>
    <n v="4.0999999999999996"/>
  </r>
  <r>
    <x v="37"/>
    <n v="1"/>
    <x v="11"/>
    <x v="3"/>
    <n v="81571686"/>
    <x v="0"/>
    <s v="NASHIKXARELTO 10MG 7TABL"/>
    <n v="258.06000000000006"/>
    <n v="303.43400502011553"/>
    <n v="117.582734643151"/>
    <n v="481.16996047430831"/>
    <n v="-36.938290012741319"/>
    <n v="244.20000000000005"/>
    <n v="134.26730461938871"/>
    <n v="54.982516224155887"/>
    <n v="133.36661228219015"/>
    <n v="0.67535069069069209"/>
    <n v="214.50000000000003"/>
    <n v="148.98587637805934"/>
    <n v="69.457285024736279"/>
    <n v="1009.6022871664549"/>
    <n v="-85.243112236185354"/>
    <n v="261.36"/>
    <n v="153.0521266949458"/>
    <n v="58.559889307830503"/>
    <n v="3487"/>
    <n v="-95.610779274592886"/>
    <n v="253.43999999999997"/>
    <n v="223.11069061589311"/>
    <n v="88.032942951346726"/>
    <n v="1088"/>
    <n v="-79.493502700745125"/>
    <n v="1231.5600000000002"/>
    <n v="962.85000332840252"/>
    <n v="78.181331265094869"/>
    <n v="6199.1388599229531"/>
    <n v="-84.468003942399676"/>
    <n v="192.57000066568051"/>
  </r>
  <r>
    <x v="37"/>
    <n v="1"/>
    <x v="11"/>
    <x v="3"/>
    <n v="80802625"/>
    <x v="1"/>
    <s v="NASHIKXARELTO 15MG 28TABL"/>
    <n v="84.456000000000017"/>
    <n v="20.679129200189305"/>
    <n v="24.485091882387632"/>
    <n v="62.9"/>
    <n v="-67.123800953594113"/>
    <n v="79.920000000000016"/>
    <n v="-15.953310696095077"/>
    <n v="-19.961599970088933"/>
    <n v="70.5"/>
    <n v="-122.6288094980072"/>
    <n v="70.200000000000017"/>
    <n v="59.393141441212222"/>
    <n v="84.605614588621378"/>
    <n v="51"/>
    <n v="16.457140080808273"/>
    <n v="85.535999999999987"/>
    <n v="67.185211066662859"/>
    <n v="78.546122178571437"/>
    <n v="237.5"/>
    <n v="-71.711490077194583"/>
    <n v="82.943999999999988"/>
    <n v="51.730673176514664"/>
    <n v="62.368192004864333"/>
    <n v="112"/>
    <n v="-53.811898949540485"/>
    <n v="403.05600000000004"/>
    <n v="183.03484418848396"/>
    <n v="45.411765161288741"/>
    <n v="533.9"/>
    <n v="-65.717391985674482"/>
    <n v="36.60696883769679"/>
  </r>
  <r>
    <x v="37"/>
    <n v="1"/>
    <x v="11"/>
    <x v="3"/>
    <n v="80802633"/>
    <x v="2"/>
    <s v="NASHIKXARELTO 20MG 28TABL"/>
    <n v="93.840000000000032"/>
    <n v="64.357941087744919"/>
    <n v="68.582631167673583"/>
    <n v="-55"/>
    <n v="100"/>
    <n v="88.800000000000011"/>
    <n v="68.526402174533899"/>
    <n v="77.169371818168798"/>
    <n v="64.038461538461533"/>
    <n v="7.0081955878607545"/>
    <n v="78.000000000000014"/>
    <n v="97.711963965060704"/>
    <n v="125.27174867315473"/>
    <n v="125"/>
    <n v="-21.830428827951437"/>
    <n v="95.039999999999992"/>
    <n v="72.238498719474279"/>
    <n v="76.008521379918236"/>
    <n v="146"/>
    <n v="-50.521576219538161"/>
    <n v="92.159999999999982"/>
    <n v="80.958805058897909"/>
    <n v="87.845925628144442"/>
    <n v="59"/>
    <n v="37.218313659149004"/>
    <n v="447.84000000000003"/>
    <n v="383.79361100571174"/>
    <n v="85.698823465012438"/>
    <n v="339.03846153846155"/>
    <n v="13.20061130060698"/>
    <n v="76.758722201142348"/>
  </r>
  <r>
    <x v="37"/>
    <n v="1"/>
    <x v="11"/>
    <x v="3"/>
    <n v="86415798"/>
    <x v="3"/>
    <s v="NASHIKXARELTO 2.5MG TAFI 14 IN"/>
    <n v="187.68000000000006"/>
    <n v="128.69110870154512"/>
    <n v="68.569431320090089"/>
    <n v="122"/>
    <n v="5.4845153291353483"/>
    <n v="177.60000000000002"/>
    <n v="99.480687190130297"/>
    <n v="56.013900444893174"/>
    <n v="98.392523364485982"/>
    <n v="1.1059415781149511"/>
    <n v="156.00000000000003"/>
    <n v="197.67439336438389"/>
    <n v="126.71435472075888"/>
    <n v="420"/>
    <n v="-52.934668246575264"/>
    <n v="190.07999999999998"/>
    <n v="206.97998884624218"/>
    <n v="108.89098739806514"/>
    <n v="582"/>
    <n v="-64.436428033291719"/>
    <n v="184.31999999999996"/>
    <n v="149.97623871022199"/>
    <n v="81.367317008583996"/>
    <n v="155"/>
    <n v="-3.2411363159858126"/>
    <n v="895.68000000000006"/>
    <n v="782.80241681252346"/>
    <n v="87.397554574460003"/>
    <n v="1377.3925233644859"/>
    <n v="-43.167804127438394"/>
    <n v="156.5604833625047"/>
  </r>
  <r>
    <x v="37"/>
    <n v="1"/>
    <x v="11"/>
    <x v="3"/>
    <n v="86991209"/>
    <x v="4"/>
    <s v="NASHIKXARELTO 15MG 98TABL"/>
    <n v="0"/>
    <n v="1"/>
    <n v="0"/>
    <n v="-1"/>
    <n v="-2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1"/>
    <n v="0"/>
    <n v="-1"/>
    <n v="-200"/>
    <n v="0.2"/>
  </r>
  <r>
    <x v="37"/>
    <n v="1"/>
    <x v="11"/>
    <x v="3"/>
    <n v="86991217"/>
    <x v="5"/>
    <s v="NASHIKXARELTO 20MG 98TABL"/>
    <n v="0"/>
    <n v="9"/>
    <n v="0"/>
    <n v="10"/>
    <n v="-10"/>
    <n v="0"/>
    <n v="0"/>
    <n v="0"/>
    <n v="6"/>
    <n v="-100"/>
    <n v="0"/>
    <n v="0"/>
    <n v="0"/>
    <n v="0"/>
    <s v="-"/>
    <n v="0"/>
    <n v="0"/>
    <n v="0"/>
    <n v="0"/>
    <s v="-"/>
    <n v="0"/>
    <n v="0"/>
    <n v="0"/>
    <n v="7"/>
    <n v="-100"/>
    <n v="0"/>
    <n v="9"/>
    <n v="0"/>
    <n v="23"/>
    <n v="-60.869565217391305"/>
    <n v="1.8"/>
  </r>
  <r>
    <x v="38"/>
    <n v="1"/>
    <x v="11"/>
    <x v="3"/>
    <n v="81571686"/>
    <x v="0"/>
    <s v="RAIPURXARELTO 10MG 7TABL"/>
    <n v="258.06000000000006"/>
    <n v="120"/>
    <n v="46.500813764240867"/>
    <n v="607"/>
    <n v="-80.23064250411862"/>
    <n v="244.20000000000005"/>
    <n v="117"/>
    <n v="47.911547911547899"/>
    <n v="187"/>
    <n v="-37.433155080213908"/>
    <n v="214.50000000000003"/>
    <n v="58"/>
    <n v="27.039627039627035"/>
    <n v="228"/>
    <n v="-74.561403508771932"/>
    <n v="261.36"/>
    <n v="98"/>
    <n v="37.496173859810227"/>
    <n v="2291"/>
    <n v="-95.72239196857268"/>
    <n v="253.43999999999997"/>
    <n v="56"/>
    <n v="22.095959595959599"/>
    <n v="3023"/>
    <n v="-98.147535560701286"/>
    <n v="1231.5600000000002"/>
    <n v="449"/>
    <n v="36.457825846893364"/>
    <n v="6336"/>
    <n v="-92.913510101010104"/>
    <n v="89.8"/>
  </r>
  <r>
    <x v="38"/>
    <n v="1"/>
    <x v="11"/>
    <x v="3"/>
    <n v="80802625"/>
    <x v="1"/>
    <s v="RAIPURXARELTO 15MG 28TABL"/>
    <n v="84.456000000000017"/>
    <n v="50"/>
    <n v="59.202424931325176"/>
    <n v="109.5"/>
    <n v="-54.337899543378995"/>
    <n v="79.920000000000016"/>
    <n v="40.5"/>
    <n v="50.67567567567567"/>
    <n v="50"/>
    <n v="-19"/>
    <n v="70.200000000000017"/>
    <n v="21"/>
    <n v="29.914529914529908"/>
    <n v="17.5"/>
    <n v="20.000000000000014"/>
    <n v="85.535999999999987"/>
    <n v="46"/>
    <n v="53.778526000748229"/>
    <n v="372"/>
    <n v="-87.634408602150543"/>
    <n v="82.943999999999988"/>
    <n v="58.5"/>
    <n v="70.5295138888889"/>
    <n v="343"/>
    <n v="-82.944606413994165"/>
    <n v="403.05600000000004"/>
    <n v="216"/>
    <n v="53.590568060021432"/>
    <n v="892"/>
    <n v="-75.784753363228702"/>
    <n v="43.2"/>
  </r>
  <r>
    <x v="38"/>
    <n v="1"/>
    <x v="11"/>
    <x v="3"/>
    <n v="80802633"/>
    <x v="2"/>
    <s v="RAIPURXARELTO 20MG 28TABL"/>
    <n v="93.840000000000032"/>
    <n v="52.5"/>
    <n v="55.946291560102281"/>
    <n v="92"/>
    <n v="-42.934782608695656"/>
    <n v="88.800000000000011"/>
    <n v="48"/>
    <n v="54.054054054054049"/>
    <n v="60"/>
    <n v="-20"/>
    <n v="78.000000000000014"/>
    <n v="39"/>
    <n v="49.999999999999993"/>
    <n v="27"/>
    <n v="44.444444444444429"/>
    <n v="95.039999999999992"/>
    <n v="63"/>
    <n v="66.287878787878796"/>
    <n v="226.5"/>
    <n v="-72.185430463576154"/>
    <n v="92.159999999999982"/>
    <n v="54"/>
    <n v="58.593750000000007"/>
    <n v="184.5"/>
    <n v="-70.731707317073173"/>
    <n v="447.84000000000003"/>
    <n v="256.5"/>
    <n v="57.274919614147905"/>
    <n v="590"/>
    <n v="-56.525423728813564"/>
    <n v="51.3"/>
  </r>
  <r>
    <x v="38"/>
    <n v="1"/>
    <x v="11"/>
    <x v="3"/>
    <n v="86415798"/>
    <x v="3"/>
    <s v="RAIPURXARELTO 2.5MG TAFI 14 IN"/>
    <n v="187.68000000000006"/>
    <n v="46"/>
    <n v="24.509803921568619"/>
    <n v="45"/>
    <n v="2.2222222222222143"/>
    <n v="177.60000000000002"/>
    <n v="66"/>
    <n v="37.162162162162154"/>
    <n v="15"/>
    <n v="340"/>
    <n v="156.00000000000003"/>
    <n v="27"/>
    <n v="17.307692307692303"/>
    <n v="5.8527865404837014"/>
    <n v="361.31872080488677"/>
    <n v="190.07999999999998"/>
    <n v="55"/>
    <n v="28.935185185185187"/>
    <n v="44"/>
    <n v="25"/>
    <n v="184.31999999999996"/>
    <n v="91"/>
    <n v="49.370659722222229"/>
    <n v="80"/>
    <n v="13.75"/>
    <n v="895.68000000000006"/>
    <n v="285"/>
    <n v="31.819399785637724"/>
    <n v="189.85278654048369"/>
    <n v="50.116311271116047"/>
    <n v="57"/>
  </r>
  <r>
    <x v="38"/>
    <n v="1"/>
    <x v="11"/>
    <x v="3"/>
    <n v="86991209"/>
    <x v="4"/>
    <s v="RAIPURXARELTO 15MG 98TABL"/>
    <n v="0"/>
    <n v="0"/>
    <n v="0"/>
    <n v="0"/>
    <s v="-"/>
    <n v="0"/>
    <n v="-1"/>
    <n v="0"/>
    <n v="0"/>
    <s v="-"/>
    <n v="0"/>
    <n v="0"/>
    <n v="0"/>
    <n v="0"/>
    <s v="-"/>
    <n v="0"/>
    <n v="0"/>
    <n v="0"/>
    <n v="0"/>
    <s v="-"/>
    <n v="0"/>
    <n v="0"/>
    <n v="0"/>
    <n v="5"/>
    <n v="-100"/>
    <n v="0"/>
    <n v="-1"/>
    <n v="0"/>
    <n v="5"/>
    <n v="-120"/>
    <n v="-0.2"/>
  </r>
  <r>
    <x v="38"/>
    <n v="1"/>
    <x v="11"/>
    <x v="3"/>
    <n v="86991217"/>
    <x v="5"/>
    <s v="RAIPURXARELTO 20MG 98TABL"/>
    <n v="0"/>
    <n v="8"/>
    <n v="0"/>
    <n v="0"/>
    <n v="100"/>
    <n v="0"/>
    <n v="-2"/>
    <n v="0"/>
    <n v="0"/>
    <s v="-"/>
    <n v="0"/>
    <n v="0"/>
    <n v="0"/>
    <n v="0"/>
    <s v="-"/>
    <n v="0"/>
    <n v="2"/>
    <n v="0"/>
    <n v="0"/>
    <n v="100"/>
    <n v="0"/>
    <n v="0"/>
    <n v="0"/>
    <n v="0"/>
    <s v="-"/>
    <n v="0"/>
    <n v="8"/>
    <n v="0"/>
    <n v="0"/>
    <n v="100"/>
    <n v="1.6"/>
  </r>
  <r>
    <x v="39"/>
    <n v="1"/>
    <x v="12"/>
    <x v="3"/>
    <n v="81571686"/>
    <x v="0"/>
    <s v="KOLHAPURXARELTO 10MG 7TABL"/>
    <n v="258.06000000000006"/>
    <n v="300.34365325077403"/>
    <n v="116.38520237571649"/>
    <n v="123"/>
    <n v="144.1818319111984"/>
    <n v="244.20000000000005"/>
    <n v="84.75251815763518"/>
    <n v="34.706190891742487"/>
    <n v="223"/>
    <n v="-61.994386476396777"/>
    <n v="214.50000000000003"/>
    <n v="115.80805778244499"/>
    <n v="53.989770527946369"/>
    <n v="219"/>
    <n v="-47.119608318518267"/>
    <n v="261.36"/>
    <n v="137.45475983538108"/>
    <n v="52.592118088223557"/>
    <n v="326"/>
    <n v="-57.835963240680648"/>
    <n v="253.43999999999997"/>
    <n v="131.22159730033746"/>
    <n v="51.776198429741747"/>
    <n v="779.62049335863378"/>
    <n v="-83.168528993506825"/>
    <n v="1231.5600000000002"/>
    <n v="769.58058632657276"/>
    <n v="62.488273923038477"/>
    <n v="1670.6204933586337"/>
    <n v="-53.934445950713823"/>
    <n v="153.91611726531454"/>
  </r>
  <r>
    <x v="39"/>
    <n v="1"/>
    <x v="12"/>
    <x v="3"/>
    <n v="80802625"/>
    <x v="1"/>
    <s v="KOLHAPURXARELTO 15MG 28TABL"/>
    <n v="84.456000000000017"/>
    <n v="46.907714150496929"/>
    <n v="55.541008513897083"/>
    <n v="68.5"/>
    <n v="-31.521585181756308"/>
    <n v="79.920000000000016"/>
    <n v="22.093378607809846"/>
    <n v="27.644367627389695"/>
    <n v="41"/>
    <n v="-46.113710712658907"/>
    <n v="70.200000000000017"/>
    <n v="12.995336960142112"/>
    <n v="18.511876011598446"/>
    <n v="82"/>
    <n v="-84.152028097387671"/>
    <n v="85.535999999999987"/>
    <n v="59.132534631407935"/>
    <n v="69.131751112289493"/>
    <n v="42"/>
    <n v="40.791749122399864"/>
    <n v="82.943999999999988"/>
    <n v="52.201632261161784"/>
    <n v="62.935995685235575"/>
    <n v="120.5"/>
    <n v="-56.679143351732961"/>
    <n v="403.05600000000004"/>
    <n v="193.33059661101862"/>
    <n v="47.966187480404365"/>
    <n v="354"/>
    <n v="-45.386837115531463"/>
    <n v="38.666119322203727"/>
  </r>
  <r>
    <x v="39"/>
    <n v="1"/>
    <x v="12"/>
    <x v="3"/>
    <n v="80802633"/>
    <x v="2"/>
    <s v="KOLHAPURXARELTO 20MG 28TABL"/>
    <n v="93.840000000000032"/>
    <n v="113.84324357256"/>
    <n v="121.31632946777489"/>
    <n v="38.5"/>
    <n v="195.69673655210391"/>
    <n v="88.800000000000011"/>
    <n v="81.421221864951775"/>
    <n v="91.69056516323397"/>
    <n v="52"/>
    <n v="56.579272817214957"/>
    <n v="78.000000000000014"/>
    <n v="75.03735632183907"/>
    <n v="96.201738874152639"/>
    <n v="48.5"/>
    <n v="54.716198601730042"/>
    <n v="95.039999999999992"/>
    <n v="101.88622989415369"/>
    <n v="107.20352472027956"/>
    <n v="37"/>
    <n v="175.3681889031181"/>
    <n v="92.159999999999982"/>
    <n v="104.32311977715878"/>
    <n v="113.19782961931293"/>
    <n v="156"/>
    <n v="-33.126205271052072"/>
    <n v="447.84000000000003"/>
    <n v="476.51117143066335"/>
    <n v="106.4021015163146"/>
    <n v="332"/>
    <n v="43.527461274296201"/>
    <n v="95.302234286132673"/>
  </r>
  <r>
    <x v="39"/>
    <n v="1"/>
    <x v="12"/>
    <x v="3"/>
    <n v="86415798"/>
    <x v="3"/>
    <s v="KOLHAPURXARELTO 2.5MG TAFI 14 IN"/>
    <n v="187.68000000000006"/>
    <n v="162.14285714285717"/>
    <n v="86.39325295335523"/>
    <n v="89"/>
    <n v="82.182985553772085"/>
    <n v="177.60000000000002"/>
    <n v="96.737288135593218"/>
    <n v="54.469193770041215"/>
    <n v="104"/>
    <n v="-6.9833767926988344"/>
    <n v="156.00000000000003"/>
    <n v="57.838235294117638"/>
    <n v="37.075791855203605"/>
    <n v="97"/>
    <n v="-40.372953305033363"/>
    <n v="190.07999999999998"/>
    <n v="138.46296296296296"/>
    <n v="72.844572265868564"/>
    <n v="95"/>
    <n v="45.750487329434691"/>
    <n v="184.31999999999996"/>
    <n v="156.65151515151516"/>
    <n v="84.988886258417523"/>
    <n v="165"/>
    <n v="-5.0596877869605095"/>
    <n v="895.68000000000006"/>
    <n v="611.83285868704615"/>
    <n v="68.309313447553379"/>
    <n v="550"/>
    <n v="11.242337943099301"/>
    <n v="122.36657173740923"/>
  </r>
  <r>
    <x v="39"/>
    <n v="1"/>
    <x v="12"/>
    <x v="3"/>
    <n v="86991209"/>
    <x v="4"/>
    <s v="KOLHAPURXARELTO 15MG 98TABL"/>
    <n v="0"/>
    <n v="2"/>
    <n v="0"/>
    <n v="1"/>
    <n v="100"/>
    <n v="0"/>
    <n v="0"/>
    <n v="0"/>
    <n v="0"/>
    <s v="-"/>
    <n v="0"/>
    <n v="0"/>
    <n v="0"/>
    <n v="0"/>
    <s v="-"/>
    <n v="0"/>
    <n v="-1.2"/>
    <n v="0"/>
    <n v="0"/>
    <s v="-"/>
    <n v="0"/>
    <n v="-2"/>
    <n v="0"/>
    <n v="1"/>
    <n v="-300"/>
    <n v="0"/>
    <n v="-1.2"/>
    <n v="0"/>
    <n v="2"/>
    <n v="-160"/>
    <n v="-0.24"/>
  </r>
  <r>
    <x v="39"/>
    <n v="1"/>
    <x v="12"/>
    <x v="3"/>
    <n v="86991217"/>
    <x v="5"/>
    <s v="KOLHAPURXARELTO 20MG 98TABL"/>
    <n v="0"/>
    <n v="7"/>
    <n v="0"/>
    <n v="12"/>
    <n v="-41.666666666666664"/>
    <n v="0"/>
    <n v="0"/>
    <n v="0"/>
    <n v="-3"/>
    <n v="-100"/>
    <n v="0"/>
    <n v="0"/>
    <n v="0"/>
    <n v="1.5"/>
    <n v="-100"/>
    <n v="0"/>
    <n v="1"/>
    <n v="0"/>
    <n v="0"/>
    <s v="-"/>
    <n v="0"/>
    <n v="0"/>
    <n v="0"/>
    <n v="8"/>
    <n v="-100"/>
    <n v="0"/>
    <n v="8"/>
    <n v="0"/>
    <n v="18.5"/>
    <n v="-56.756756756756758"/>
    <n v="1.6"/>
  </r>
  <r>
    <x v="40"/>
    <n v="5"/>
    <x v="12"/>
    <x v="3"/>
    <n v="81571686"/>
    <x v="0"/>
    <s v="PUNEXARELTO 10MG 7TABL"/>
    <n v="1801.4463601532577"/>
    <n v="3102.0139045967098"/>
    <n v="172.19574077869333"/>
    <n v="4089.9173847215034"/>
    <n v="-24.154607225447975"/>
    <n v="1704.6934865900389"/>
    <n v="1996.0533770110187"/>
    <n v="117.09162924085535"/>
    <n v="2395.2332702473409"/>
    <n v="-16.665595714404105"/>
    <n v="1497.3659003831424"/>
    <n v="1247.359574242319"/>
    <n v="83.303591588612221"/>
    <n v="7026.3915946792813"/>
    <n v="-82.24750844819296"/>
    <n v="1824.48275862069"/>
    <n v="1587.9686472999076"/>
    <n v="87.036648595156521"/>
    <n v="15447.422284814336"/>
    <n v="-89.720170666526229"/>
    <n v="1769.1954022988509"/>
    <n v="1155.0394569404693"/>
    <n v="65.286143940891904"/>
    <n v="14573.428711691067"/>
    <n v="-92.074346539919759"/>
    <n v="8597.1839080459795"/>
    <n v="9088.4349600904243"/>
    <n v="105.71409262961897"/>
    <n v="43532.39324615353"/>
    <n v="-79.122592896053405"/>
    <n v="363.53739840361698"/>
  </r>
  <r>
    <x v="40"/>
    <n v="5"/>
    <x v="12"/>
    <x v="3"/>
    <n v="80802625"/>
    <x v="1"/>
    <s v="PUNEXARELTO 15MG 28TABL"/>
    <n v="559.90900383141798"/>
    <n v="541.4684821178098"/>
    <n v="96.70651452514231"/>
    <n v="891.74495848161325"/>
    <n v="-39.279894215519221"/>
    <n v="529.83716475095798"/>
    <n v="341.59701237312362"/>
    <n v="64.47207464838489"/>
    <n v="315.55289316345613"/>
    <n v="8.2534876953819065"/>
    <n v="465.39750957854432"/>
    <n v="350.73715139568168"/>
    <n v="75.362919692738146"/>
    <n v="562.9042089985486"/>
    <n v="-37.691503138754108"/>
    <n v="567.06896551724151"/>
    <n v="303.2912394529406"/>
    <n v="53.484013038219977"/>
    <n v="1240.378266536331"/>
    <n v="-75.548488099532733"/>
    <n v="549.88505747126453"/>
    <n v="368.33277115070609"/>
    <n v="66.983593415784739"/>
    <n v="1640.5748502994011"/>
    <n v="-77.548554332434989"/>
    <n v="2672.0977011494265"/>
    <n v="1905.4266564902616"/>
    <n v="71.308270489908566"/>
    <n v="4651.1551774793497"/>
    <n v="-59.033259829380924"/>
    <n v="76.217066259610462"/>
  </r>
  <r>
    <x v="40"/>
    <n v="5"/>
    <x v="12"/>
    <x v="3"/>
    <n v="80802633"/>
    <x v="2"/>
    <s v="PUNEXARELTO 20MG 28TABL"/>
    <n v="831.91375666666681"/>
    <n v="572.57909601872075"/>
    <n v="68.826737318654907"/>
    <n v="188.4389221556886"/>
    <n v="203.85394347864866"/>
    <n v="787.2329666666667"/>
    <n v="558.87050402013256"/>
    <n v="70.991755640839628"/>
    <n v="587.40542496870353"/>
    <n v="-4.8577898220962652"/>
    <n v="691.48841666666681"/>
    <n v="494.49654310091205"/>
    <n v="71.51190550445402"/>
    <n v="962.62430008604144"/>
    <n v="-48.630369807129021"/>
    <n v="842.55203999999992"/>
    <n v="753.09516173070256"/>
    <n v="89.382628725307285"/>
    <n v="1063.8040229885057"/>
    <n v="-29.207340313015564"/>
    <n v="817.02015999999981"/>
    <n v="562.90420790049393"/>
    <n v="68.897223772360036"/>
    <n v="894.80742778541958"/>
    <n v="-37.092139557486796"/>
    <n v="3970.2073399999999"/>
    <n v="2941.9455127709616"/>
    <n v="74.100550949335599"/>
    <n v="3697.0800979843589"/>
    <n v="-20.425161619438413"/>
    <n v="117.67782051083846"/>
  </r>
  <r>
    <x v="40"/>
    <n v="5"/>
    <x v="12"/>
    <x v="3"/>
    <n v="86415798"/>
    <x v="3"/>
    <s v="PUNEXARELTO 2.5MG TAFI 14 IN"/>
    <n v="1071.1302681992338"/>
    <n v="1151.0651938194633"/>
    <n v="107.46267078743044"/>
    <n v="1550.4454976303318"/>
    <n v="-25.759067598394978"/>
    <n v="1013.60153256705"/>
    <n v="1027.2922479726353"/>
    <n v="101.3506999511842"/>
    <n v="573.55774613346421"/>
    <n v="79.108774120468297"/>
    <n v="890.32567049808449"/>
    <n v="654.48003277557348"/>
    <n v="73.510183347788981"/>
    <n v="1070.457251476179"/>
    <n v="-38.859769330065795"/>
    <n v="1084.8275862068965"/>
    <n v="899.13814803879757"/>
    <n v="82.88304606842064"/>
    <n v="1257.6651353106201"/>
    <n v="-28.507348832825286"/>
    <n v="1051.9540229885058"/>
    <n v="875.59209082468135"/>
    <n v="83.23482506746862"/>
    <n v="1222.4023508137432"/>
    <n v="-28.3712036186934"/>
    <n v="5111.8390804597711"/>
    <n v="4607.5677134311509"/>
    <n v="90.135226107640605"/>
    <n v="5674.5279813643383"/>
    <n v="-18.802625900113298"/>
    <n v="184.30270853724602"/>
  </r>
  <r>
    <x v="40"/>
    <n v="5"/>
    <x v="12"/>
    <x v="3"/>
    <n v="86991209"/>
    <x v="4"/>
    <s v="PUNEXARELTO 15MG 98TABL"/>
    <n v="0"/>
    <n v="20"/>
    <n v="0"/>
    <n v="-4"/>
    <n v="100"/>
    <n v="0"/>
    <n v="-0.7"/>
    <n v="0"/>
    <n v="0"/>
    <s v="-"/>
    <n v="0"/>
    <n v="0"/>
    <n v="0"/>
    <n v="-0.5"/>
    <n v="-100"/>
    <n v="0"/>
    <n v="-10.354000000000001"/>
    <n v="0"/>
    <n v="0"/>
    <s v="-"/>
    <n v="0"/>
    <n v="0"/>
    <n v="0"/>
    <n v="0"/>
    <s v="-"/>
    <n v="0"/>
    <n v="8.9459999999999997"/>
    <n v="0"/>
    <n v="-4.5"/>
    <n v="100"/>
    <n v="0.35783999999999999"/>
  </r>
  <r>
    <x v="40"/>
    <n v="5"/>
    <x v="12"/>
    <x v="3"/>
    <n v="86991217"/>
    <x v="5"/>
    <s v="PUNEXARELTO 20MG 98TABL"/>
    <n v="0"/>
    <n v="17"/>
    <n v="0"/>
    <n v="257"/>
    <n v="-93.385214007782096"/>
    <n v="0"/>
    <n v="0"/>
    <n v="0"/>
    <n v="36.299999999999997"/>
    <n v="-100"/>
    <n v="0"/>
    <n v="2"/>
    <n v="0"/>
    <n v="0"/>
    <n v="100"/>
    <n v="0"/>
    <n v="-2.3820000000000001"/>
    <n v="0"/>
    <n v="-2"/>
    <n v="19.100000000000009"/>
    <n v="0"/>
    <n v="0"/>
    <n v="0"/>
    <n v="85"/>
    <n v="-100"/>
    <n v="0"/>
    <n v="16.617999999999999"/>
    <n v="0"/>
    <n v="376.3"/>
    <n v="-95.583842678713793"/>
    <n v="0.66471999999999998"/>
  </r>
  <r>
    <x v="41"/>
    <n v="1"/>
    <x v="13"/>
    <x v="4"/>
    <n v="81571686"/>
    <x v="0"/>
    <s v="NEPALXARELTO 10MG 7TABL"/>
    <n v="525.50400000000002"/>
    <n v="379"/>
    <n v="72.121239800267929"/>
    <n v="133"/>
    <n v="184.96240601503757"/>
    <n v="497.28000000000003"/>
    <n v="250"/>
    <n v="50.273487773487773"/>
    <n v="130"/>
    <n v="92.307692307692292"/>
    <n v="436.80000000000007"/>
    <n v="400"/>
    <n v="91.575091575091562"/>
    <n v="130"/>
    <n v="207.69230769230768"/>
    <n v="532.22399999999982"/>
    <n v="750"/>
    <n v="140.91810966810971"/>
    <n v="50"/>
    <n v="1400"/>
    <n v="516.096"/>
    <n v="392"/>
    <n v="75.954861111111114"/>
    <n v="55"/>
    <n v="612.72727272727263"/>
    <n v="2507.904"/>
    <n v="2171"/>
    <n v="86.566311948144744"/>
    <n v="498"/>
    <n v="335.94377510040158"/>
    <n v="434.2"/>
  </r>
  <r>
    <x v="41"/>
    <n v="1"/>
    <x v="13"/>
    <x v="4"/>
    <n v="80802625"/>
    <x v="1"/>
    <s v="NEPALXARELTO 15MG 28TABL"/>
    <n v="84.456000000000017"/>
    <n v="180"/>
    <n v="213.12872975277062"/>
    <n v="73"/>
    <n v="146.57534246575344"/>
    <n v="79.920000000000016"/>
    <n v="175"/>
    <n v="218.96896896896894"/>
    <n v="79"/>
    <n v="121.51898734177215"/>
    <n v="70.200000000000017"/>
    <n v="181"/>
    <n v="257.8347578347578"/>
    <n v="42"/>
    <n v="330.95238095238096"/>
    <n v="85.535999999999987"/>
    <n v="175"/>
    <n v="204.59221848110738"/>
    <n v="23"/>
    <n v="660.86956521739125"/>
    <n v="82.943999999999988"/>
    <n v="94"/>
    <n v="113.329475308642"/>
    <n v="80"/>
    <n v="17.5"/>
    <n v="403.05600000000004"/>
    <n v="805"/>
    <n v="199.72410781628358"/>
    <n v="297"/>
    <n v="171.04377104377102"/>
    <n v="161"/>
  </r>
  <r>
    <x v="41"/>
    <n v="1"/>
    <x v="13"/>
    <x v="4"/>
    <n v="80802633"/>
    <x v="2"/>
    <s v="NEPALXARELTO 20MG 28TABL"/>
    <n v="93.840000000000032"/>
    <n v="110"/>
    <n v="117.22080136402383"/>
    <n v="93"/>
    <n v="18.279569892473106"/>
    <n v="88.800000000000011"/>
    <n v="180"/>
    <n v="202.70270270270268"/>
    <n v="70"/>
    <n v="157.14285714285717"/>
    <n v="78.000000000000014"/>
    <n v="185"/>
    <n v="237.17948717948713"/>
    <n v="43"/>
    <n v="330.23255813953489"/>
    <n v="95.039999999999992"/>
    <n v="96"/>
    <n v="101.01010101010102"/>
    <n v="40"/>
    <n v="140"/>
    <n v="92.159999999999982"/>
    <n v="236"/>
    <n v="256.07638888888891"/>
    <n v="140"/>
    <n v="68.571428571428584"/>
    <n v="447.84000000000003"/>
    <n v="807"/>
    <n v="180.19828510182205"/>
    <n v="386"/>
    <n v="109.06735751295338"/>
    <n v="161.4"/>
  </r>
  <r>
    <x v="41"/>
    <n v="1"/>
    <x v="13"/>
    <x v="4"/>
    <n v="86415798"/>
    <x v="3"/>
    <s v="NEPALXARELTO 2.5MG TAFI 14 IN"/>
    <n v="187.68000000000006"/>
    <n v="0"/>
    <n v="0"/>
    <n v="0"/>
    <s v="-"/>
    <n v="177.60000000000002"/>
    <n v="0"/>
    <n v="0"/>
    <n v="0"/>
    <s v="-"/>
    <n v="156.00000000000003"/>
    <n v="0"/>
    <n v="0"/>
    <n v="0"/>
    <s v="-"/>
    <n v="190.07999999999998"/>
    <n v="0"/>
    <n v="0"/>
    <n v="0"/>
    <s v="-"/>
    <n v="184.31999999999996"/>
    <n v="130"/>
    <n v="70.5295138888889"/>
    <n v="0"/>
    <n v="100"/>
    <n v="895.68000000000006"/>
    <n v="130"/>
    <n v="14.514112182922471"/>
    <n v="0"/>
    <n v="100"/>
    <n v="26"/>
  </r>
  <r>
    <x v="41"/>
    <n v="1"/>
    <x v="13"/>
    <x v="4"/>
    <n v="86991209"/>
    <x v="4"/>
    <s v="NEPAL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1"/>
    <n v="1"/>
    <x v="13"/>
    <x v="4"/>
    <n v="86991217"/>
    <x v="5"/>
    <s v="NEPAL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1571686"/>
    <x v="0"/>
    <s v="HO INSTITUTIONXARELTO 10MG 7TABL"/>
    <n v="0"/>
    <n v="-441.28571428571377"/>
    <n v="0"/>
    <n v="-133"/>
    <n v="231.79377013963438"/>
    <n v="0"/>
    <n v="-784.71428571428578"/>
    <n v="0"/>
    <n v="-130"/>
    <n v="503.62637362637361"/>
    <n v="0"/>
    <n v="-726.14285714285711"/>
    <n v="0"/>
    <n v="-130"/>
    <n v="458.57142857142856"/>
    <n v="0"/>
    <n v="-912.85714285714289"/>
    <n v="0"/>
    <n v="-50"/>
    <n v="1725.7142857142858"/>
    <n v="0"/>
    <n v="2406.8571428571431"/>
    <n v="0"/>
    <n v="-36.428571428571431"/>
    <n v="100"/>
    <n v="0"/>
    <n v="-458.14285714285643"/>
    <n v="0"/>
    <n v="-479.42857142857144"/>
    <n v="-4.4398092967820304"/>
    <n v="0"/>
  </r>
  <r>
    <x v="42"/>
    <n v="0"/>
    <x v="13"/>
    <x v="4"/>
    <n v="80802625"/>
    <x v="1"/>
    <s v="HO INSTITUTIONXARELTO 15MG 28TABL"/>
    <n v="0"/>
    <n v="820"/>
    <n v="0"/>
    <n v="-73"/>
    <n v="100"/>
    <n v="0"/>
    <n v="825"/>
    <n v="0"/>
    <n v="-79"/>
    <n v="100"/>
    <n v="0"/>
    <n v="-181"/>
    <n v="0"/>
    <n v="-42"/>
    <n v="330.95238095238096"/>
    <n v="0"/>
    <n v="-175"/>
    <n v="0"/>
    <n v="-23"/>
    <n v="660.86956521739125"/>
    <n v="0"/>
    <n v="-94"/>
    <n v="0"/>
    <n v="-80.285714285714292"/>
    <n v="17.081850533807824"/>
    <n v="0"/>
    <n v="1195"/>
    <n v="0"/>
    <n v="-297.28571428571428"/>
    <n v="100"/>
    <n v="0"/>
  </r>
  <r>
    <x v="42"/>
    <n v="0"/>
    <x v="13"/>
    <x v="4"/>
    <n v="80802633"/>
    <x v="2"/>
    <s v="HO INSTITUTIONXARELTO 20MG 28TABL"/>
    <n v="0"/>
    <n v="890"/>
    <n v="0"/>
    <n v="475"/>
    <n v="87.368421052631589"/>
    <n v="0"/>
    <n v="820"/>
    <n v="0"/>
    <n v="-70"/>
    <n v="100"/>
    <n v="0"/>
    <n v="-185"/>
    <n v="0"/>
    <n v="-43"/>
    <n v="330.23255813953489"/>
    <n v="0"/>
    <n v="-96"/>
    <n v="0"/>
    <n v="-40"/>
    <n v="140"/>
    <n v="0"/>
    <n v="-236"/>
    <n v="0"/>
    <n v="-140"/>
    <n v="68.571428571428584"/>
    <n v="0"/>
    <n v="1193"/>
    <n v="0"/>
    <n v="182"/>
    <n v="555.49450549450546"/>
    <n v="0"/>
  </r>
  <r>
    <x v="42"/>
    <n v="0"/>
    <x v="13"/>
    <x v="4"/>
    <n v="86415798"/>
    <x v="3"/>
    <s v="HO INSTITUTIONXARELTO 2.5MG TAFI 14 IN"/>
    <n v="0"/>
    <n v="0"/>
    <n v="0"/>
    <n v="0"/>
    <s v="-"/>
    <n v="0"/>
    <n v="0"/>
    <n v="0"/>
    <n v="0"/>
    <s v="-"/>
    <n v="0"/>
    <n v="0"/>
    <n v="0"/>
    <n v="0"/>
    <s v="-"/>
    <n v="0"/>
    <n v="1000"/>
    <n v="0"/>
    <n v="0"/>
    <n v="100"/>
    <n v="0"/>
    <n v="-130"/>
    <n v="0"/>
    <n v="50"/>
    <n v="-360"/>
    <n v="0"/>
    <n v="870"/>
    <n v="0"/>
    <n v="50"/>
    <n v="1640"/>
    <n v="0"/>
  </r>
  <r>
    <x v="42"/>
    <n v="0"/>
    <x v="13"/>
    <x v="4"/>
    <n v="86991209"/>
    <x v="4"/>
    <s v="HO INSTITUTION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6991217"/>
    <x v="5"/>
    <s v="HO INSTITUTION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8"/>
    <n v="-100"/>
    <n v="0"/>
    <n v="0"/>
    <n v="0"/>
    <n v="8"/>
    <n v="-1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7D172-B561-4A88-8FD4-BC46BF1DB891}" name="PivotTable1" cacheId="19" applyNumberFormats="0" applyBorderFormats="0" applyFontFormats="0" applyPatternFormats="0" applyAlignmentFormats="0" applyWidthHeightFormats="1" dataCaption="Values" errorCaption="0" showError="1" updatedVersion="7" minRefreshableVersion="3" itemPrintTitles="1" createdVersion="4" indent="0" compact="0" compactData="0" gridDropZones="1" multipleFieldFilters="0">
  <location ref="A4:AG68" firstHeaderRow="1" firstDataRow="2" firstDataCol="3"/>
  <pivotFields count="64">
    <pivotField axis="axisRow" compact="0" outline="0" showAll="0" defaultSubtotal="0">
      <items count="44">
        <item x="12"/>
        <item x="16"/>
        <item x="17"/>
        <item x="31"/>
        <item x="33"/>
        <item x="13"/>
        <item x="20"/>
        <item x="23"/>
        <item x="14"/>
        <item x="24"/>
        <item x="21"/>
        <item x="15"/>
        <item x="26"/>
        <item x="0"/>
        <item x="27"/>
        <item x="5"/>
        <item x="3"/>
        <item x="9"/>
        <item x="7"/>
        <item x="35"/>
        <item x="36"/>
        <item x="40"/>
        <item x="28"/>
        <item x="29"/>
        <item x="4"/>
        <item x="10"/>
        <item x="11"/>
        <item x="30"/>
        <item x="42"/>
        <item x="6"/>
        <item x="25"/>
        <item x="37"/>
        <item x="1"/>
        <item x="2"/>
        <item m="1" x="43"/>
        <item x="18"/>
        <item x="19"/>
        <item x="22"/>
        <item x="32"/>
        <item x="34"/>
        <item x="38"/>
        <item x="39"/>
        <item x="41"/>
        <item x="8"/>
      </items>
    </pivotField>
    <pivotField compact="0" outline="0" showAll="0" defaultSubtotal="0"/>
    <pivotField axis="axisRow" compact="0" outline="0" showAll="0">
      <items count="17">
        <item x="9"/>
        <item x="6"/>
        <item x="8"/>
        <item x="0"/>
        <item x="2"/>
        <item x="3"/>
        <item x="12"/>
        <item m="1" x="15"/>
        <item x="4"/>
        <item x="5"/>
        <item x="10"/>
        <item m="1" x="14"/>
        <item x="7"/>
        <item x="11"/>
        <item x="13"/>
        <item x="1"/>
        <item t="default"/>
      </items>
    </pivotField>
    <pivotField axis="axisRow" compact="0" outline="0" multipleItemSelectionAllowed="1" showAll="0">
      <items count="7">
        <item x="1"/>
        <item x="3"/>
        <item x="0"/>
        <item m="1" x="5"/>
        <item x="4"/>
        <item x="2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numFmtId="38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numFmtId="43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numFmtId="38" outline="0" showAll="0"/>
    <pivotField compact="0" numFmtId="43" outline="0" showAll="0" defaultSubtotal="0"/>
    <pivotField dataField="1" compact="0" numFmtId="38" outline="0" showAll="0"/>
    <pivotField compact="0" outline="0" showAll="0" defaultSubtotal="0"/>
    <pivotField compact="0" numFmtId="164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3"/>
    <field x="2"/>
    <field x="0"/>
  </rowFields>
  <rowItems count="63">
    <i>
      <x/>
      <x v="8"/>
      <x/>
    </i>
    <i r="2">
      <x v="5"/>
    </i>
    <i r="2">
      <x v="8"/>
    </i>
    <i r="2">
      <x v="11"/>
    </i>
    <i t="default" r="1">
      <x v="8"/>
    </i>
    <i r="1">
      <x v="9"/>
      <x v="1"/>
    </i>
    <i r="2">
      <x v="2"/>
    </i>
    <i t="default" r="1">
      <x v="9"/>
    </i>
    <i r="1">
      <x v="12"/>
      <x v="7"/>
    </i>
    <i r="2">
      <x v="9"/>
    </i>
    <i r="2">
      <x v="30"/>
    </i>
    <i r="2">
      <x v="37"/>
    </i>
    <i t="default" r="1">
      <x v="12"/>
    </i>
    <i t="default">
      <x/>
    </i>
    <i>
      <x v="1"/>
      <x/>
      <x v="3"/>
    </i>
    <i r="2">
      <x v="4"/>
    </i>
    <i r="2">
      <x v="27"/>
    </i>
    <i r="2">
      <x v="38"/>
    </i>
    <i r="2">
      <x v="39"/>
    </i>
    <i t="default" r="1">
      <x/>
    </i>
    <i r="1">
      <x v="2"/>
      <x v="12"/>
    </i>
    <i r="2">
      <x v="14"/>
    </i>
    <i r="2">
      <x v="22"/>
    </i>
    <i r="2">
      <x v="23"/>
    </i>
    <i t="default" r="1">
      <x v="2"/>
    </i>
    <i r="1">
      <x v="6"/>
      <x v="21"/>
    </i>
    <i r="2">
      <x v="41"/>
    </i>
    <i t="default" r="1">
      <x v="6"/>
    </i>
    <i r="1">
      <x v="10"/>
      <x v="19"/>
    </i>
    <i t="default" r="1">
      <x v="10"/>
    </i>
    <i r="1">
      <x v="13"/>
      <x v="20"/>
    </i>
    <i r="2">
      <x v="31"/>
    </i>
    <i r="2">
      <x v="40"/>
    </i>
    <i t="default" r="1">
      <x v="13"/>
    </i>
    <i t="default">
      <x v="1"/>
    </i>
    <i>
      <x v="2"/>
      <x v="3"/>
      <x v="13"/>
    </i>
    <i r="2">
      <x v="32"/>
    </i>
    <i t="default" r="1">
      <x v="3"/>
    </i>
    <i r="1">
      <x v="4"/>
      <x v="15"/>
    </i>
    <i r="2">
      <x v="18"/>
    </i>
    <i r="2">
      <x v="43"/>
    </i>
    <i t="default" r="1">
      <x v="4"/>
    </i>
    <i r="1">
      <x v="5"/>
      <x v="17"/>
    </i>
    <i r="2">
      <x v="25"/>
    </i>
    <i r="2">
      <x v="26"/>
    </i>
    <i t="default" r="1">
      <x v="5"/>
    </i>
    <i r="1">
      <x v="15"/>
      <x v="16"/>
    </i>
    <i r="2">
      <x v="24"/>
    </i>
    <i r="2">
      <x v="29"/>
    </i>
    <i r="2">
      <x v="33"/>
    </i>
    <i t="default" r="1">
      <x v="15"/>
    </i>
    <i t="default">
      <x v="2"/>
    </i>
    <i>
      <x v="4"/>
      <x v="14"/>
      <x v="28"/>
    </i>
    <i r="2">
      <x v="42"/>
    </i>
    <i t="default" r="1">
      <x v="14"/>
    </i>
    <i t="default">
      <x v="4"/>
    </i>
    <i>
      <x v="5"/>
      <x v="1"/>
      <x v="6"/>
    </i>
    <i r="2">
      <x v="10"/>
    </i>
    <i r="2">
      <x v="35"/>
    </i>
    <i r="2">
      <x v="36"/>
    </i>
    <i t="default" r="1">
      <x v="1"/>
    </i>
    <i t="default">
      <x v="5"/>
    </i>
    <i t="grand">
      <x/>
    </i>
  </rowItems>
  <colFields count="1">
    <field x="-2"/>
  </colFields>
  <col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colItems>
  <dataFields count="30">
    <dataField name="Sum of Jan' 22 ASP (Rs.)" fld="7" baseField="0" baseItem="0"/>
    <dataField name="Sum of Jan' 22 Sale (Rs.)" fld="8" baseField="0" baseItem="0"/>
    <dataField name="Sum of JANACH" fld="38" baseField="0" baseItem="0"/>
    <dataField name="Sum of Jan' 21 Sale (Rs.)" fld="10" baseField="0" baseItem="0"/>
    <dataField name="Sum of JANGR" fld="39" baseField="0" baseItem="0"/>
    <dataField name="Sum of Feb' 22 ASP (Rs.)" fld="12" baseField="0" baseItem="0"/>
    <dataField name="Sum of Feb' 22 Sale (Rs.)" fld="13" baseField="0" baseItem="0"/>
    <dataField name="Sum of FEBACH" fld="40" baseField="0" baseItem="0"/>
    <dataField name="Sum of Feb' 21 Sale (Rs.)" fld="15" baseField="0" baseItem="0"/>
    <dataField name="Sum of FEBGR" fld="41" baseField="0" baseItem="0"/>
    <dataField name="Sum of Mar' 22 ASP (Rs.)" fld="17" baseField="0" baseItem="0"/>
    <dataField name="Sum of Mar' 22 Sale (Rs.)" fld="18" baseField="0" baseItem="0"/>
    <dataField name="Sum of MARCHACH" fld="42" baseField="0" baseItem="0"/>
    <dataField name="Sum of Mar' 21 Sale (Rs.)" fld="20" baseField="0" baseItem="0"/>
    <dataField name="Sum of MARCHGR" fld="43" baseField="0" baseItem="0"/>
    <dataField name="Sum of Apr' 22 ASP (Rs.)" fld="22" baseField="0" baseItem="0"/>
    <dataField name="Sum of Apr' 22 Sale (Rs.)" fld="23" baseField="0" baseItem="0"/>
    <dataField name="Sum of APRILACH" fld="44" baseField="0" baseItem="0"/>
    <dataField name="Sum of Apr' 21 Sale (Rs.)" fld="25" baseField="0" baseItem="0"/>
    <dataField name="Sum of APRILGR" fld="45" baseField="0" baseItem="0"/>
    <dataField name="Sum of May' 22 ASP (Rs.)" fld="27" baseField="0" baseItem="0"/>
    <dataField name="Sum of May' 22 Sale (Rs.)" fld="28" baseField="0" baseItem="0"/>
    <dataField name="Sum of MAYACH" fld="46" baseField="0" baseItem="0"/>
    <dataField name="Sum of May' 21 Sale (Rs.)" fld="30" baseField="0" baseItem="0"/>
    <dataField name="Sum of MAYGR" fld="47" baseField="0" baseItem="0"/>
    <dataField name="Sum of YTD' 22 ASP (Rs.)" fld="32" baseField="0" baseItem="0"/>
    <dataField name="Sum of YTD' 22 Sale (Rs.)" fld="33" baseField="0" baseItem="0"/>
    <dataField name="Sum of YTDACH" fld="62" baseField="0" baseItem="0" numFmtId="38"/>
    <dataField name="Sum of YTD' 21 Sale (Rs.)" fld="35" baseField="0" baseItem="0"/>
    <dataField name="Sum of YTDGR" fld="63" baseField="0" baseItem="0" numFmtId="38"/>
  </dataFields>
  <formats count="157">
    <format dxfId="451">
      <pivotArea outline="0" collapsedLevelsAreSubtotals="1" fieldPosition="0"/>
    </format>
    <format dxfId="450">
      <pivotArea field="-2" type="button" dataOnly="0" labelOnly="1" outline="0" axis="axisCol" fieldPosition="0"/>
    </format>
    <format dxfId="449">
      <pivotArea type="topRight" dataOnly="0" labelOnly="1" outline="0" fieldPosition="0"/>
    </format>
    <format dxfId="448">
      <pivotArea field="3" type="button" dataOnly="0" labelOnly="1" outline="0" axis="axisRow" fieldPosition="0"/>
    </format>
    <format dxfId="447">
      <pivotArea field="2" type="button" dataOnly="0" labelOnly="1" outline="0" axis="axisRow" fieldPosition="1"/>
    </format>
    <format dxfId="446">
      <pivotArea field="0" type="button" dataOnly="0" labelOnly="1" outline="0" axis="axisRow" fieldPosition="2"/>
    </format>
    <format dxfId="445">
      <pivotArea field="3" type="button" dataOnly="0" labelOnly="1" outline="0" axis="axisRow" fieldPosition="0"/>
    </format>
    <format dxfId="444">
      <pivotArea field="2" type="button" dataOnly="0" labelOnly="1" outline="0" axis="axisRow" fieldPosition="1"/>
    </format>
    <format dxfId="443">
      <pivotArea field="0" type="button" dataOnly="0" labelOnly="1" outline="0" axis="axisRow" fieldPosition="2"/>
    </format>
    <format dxfId="442">
      <pivotArea field="3" type="button" dataOnly="0" labelOnly="1" outline="0" axis="axisRow" fieldPosition="0"/>
    </format>
    <format dxfId="441">
      <pivotArea field="2" type="button" dataOnly="0" labelOnly="1" outline="0" axis="axisRow" fieldPosition="1"/>
    </format>
    <format dxfId="440">
      <pivotArea field="0" type="button" dataOnly="0" labelOnly="1" outline="0" axis="axisRow" fieldPosition="2"/>
    </format>
    <format dxfId="439">
      <pivotArea field="3" type="button" dataOnly="0" labelOnly="1" outline="0" axis="axisRow" fieldPosition="0"/>
    </format>
    <format dxfId="438">
      <pivotArea field="2" type="button" dataOnly="0" labelOnly="1" outline="0" axis="axisRow" fieldPosition="1"/>
    </format>
    <format dxfId="437">
      <pivotArea field="0" type="button" dataOnly="0" labelOnly="1" outline="0" axis="axisRow" fieldPosition="2"/>
    </format>
    <format dxfId="436">
      <pivotArea field="3" type="button" dataOnly="0" labelOnly="1" outline="0" axis="axisRow" fieldPosition="0"/>
    </format>
    <format dxfId="435">
      <pivotArea field="2" type="button" dataOnly="0" labelOnly="1" outline="0" axis="axisRow" fieldPosition="1"/>
    </format>
    <format dxfId="434">
      <pivotArea field="0" type="button" dataOnly="0" labelOnly="1" outline="0" axis="axisRow" fieldPosition="2"/>
    </format>
    <format dxfId="433">
      <pivotArea field="3" type="button" dataOnly="0" labelOnly="1" outline="0" axis="axisRow" fieldPosition="0"/>
    </format>
    <format dxfId="432">
      <pivotArea field="2" type="button" dataOnly="0" labelOnly="1" outline="0" axis="axisRow" fieldPosition="1"/>
    </format>
    <format dxfId="431">
      <pivotArea field="0" type="button" dataOnly="0" labelOnly="1" outline="0" axis="axisRow" fieldPosition="2"/>
    </format>
    <format dxfId="430">
      <pivotArea field="3" type="button" dataOnly="0" labelOnly="1" outline="0" axis="axisRow" fieldPosition="0"/>
    </format>
    <format dxfId="429">
      <pivotArea field="2" type="button" dataOnly="0" labelOnly="1" outline="0" axis="axisRow" fieldPosition="1"/>
    </format>
    <format dxfId="428">
      <pivotArea field="0" type="button" dataOnly="0" labelOnly="1" outline="0" axis="axisRow" fieldPosition="2"/>
    </format>
    <format dxfId="427">
      <pivotArea field="3" type="button" dataOnly="0" labelOnly="1" outline="0" axis="axisRow" fieldPosition="0"/>
    </format>
    <format dxfId="426">
      <pivotArea field="2" type="button" dataOnly="0" labelOnly="1" outline="0" axis="axisRow" fieldPosition="1"/>
    </format>
    <format dxfId="425">
      <pivotArea field="0" type="button" dataOnly="0" labelOnly="1" outline="0" axis="axisRow" fieldPosition="2"/>
    </format>
    <format dxfId="424">
      <pivotArea field="3" type="button" dataOnly="0" labelOnly="1" outline="0" axis="axisRow" fieldPosition="0"/>
    </format>
    <format dxfId="423">
      <pivotArea field="2" type="button" dataOnly="0" labelOnly="1" outline="0" axis="axisRow" fieldPosition="1"/>
    </format>
    <format dxfId="422">
      <pivotArea field="0" type="button" dataOnly="0" labelOnly="1" outline="0" axis="axisRow" fieldPosition="2"/>
    </format>
    <format dxfId="421">
      <pivotArea field="3" type="button" dataOnly="0" labelOnly="1" outline="0" axis="axisRow" fieldPosition="0"/>
    </format>
    <format dxfId="420">
      <pivotArea field="2" type="button" dataOnly="0" labelOnly="1" outline="0" axis="axisRow" fieldPosition="1"/>
    </format>
    <format dxfId="419">
      <pivotArea field="0" type="button" dataOnly="0" labelOnly="1" outline="0" axis="axisRow" fieldPosition="2"/>
    </format>
    <format dxfId="418">
      <pivotArea dataOnly="0" outline="0" fieldPosition="0">
        <references count="1">
          <reference field="3" count="0" defaultSubtotal="1"/>
        </references>
      </pivotArea>
    </format>
    <format dxfId="417">
      <pivotArea dataOnly="0" labelOnly="1" outline="0" fieldPosition="0">
        <references count="1">
          <reference field="3" count="1">
            <x v="0"/>
          </reference>
        </references>
      </pivotArea>
    </format>
    <format dxfId="416">
      <pivotArea dataOnly="0" labelOnly="1" outline="0" fieldPosition="0">
        <references count="1">
          <reference field="3" count="1">
            <x v="1"/>
          </reference>
        </references>
      </pivotArea>
    </format>
    <format dxfId="415">
      <pivotArea dataOnly="0" labelOnly="1" outline="0" fieldPosition="0">
        <references count="1">
          <reference field="3" count="1">
            <x v="2"/>
          </reference>
        </references>
      </pivotArea>
    </format>
    <format dxfId="414">
      <pivotArea dataOnly="0" labelOnly="1" outline="0" fieldPosition="0">
        <references count="1">
          <reference field="3" count="1">
            <x v="3"/>
          </reference>
        </references>
      </pivotArea>
    </format>
    <format dxfId="413">
      <pivotArea type="all" dataOnly="0" outline="0" fieldPosition="0"/>
    </format>
    <format dxfId="412">
      <pivotArea outline="0" collapsedLevelsAreSubtotals="1" fieldPosition="0"/>
    </format>
    <format dxfId="411">
      <pivotArea type="origin" dataOnly="0" labelOnly="1" outline="0" fieldPosition="0"/>
    </format>
    <format dxfId="410">
      <pivotArea field="-2" type="button" dataOnly="0" labelOnly="1" outline="0" axis="axisCol" fieldPosition="0"/>
    </format>
    <format dxfId="409">
      <pivotArea type="topRight" dataOnly="0" labelOnly="1" outline="0" fieldPosition="0"/>
    </format>
    <format dxfId="408">
      <pivotArea field="3" type="button" dataOnly="0" labelOnly="1" outline="0" axis="axisRow" fieldPosition="0"/>
    </format>
    <format dxfId="407">
      <pivotArea field="2" type="button" dataOnly="0" labelOnly="1" outline="0" axis="axisRow" fieldPosition="1"/>
    </format>
    <format dxfId="406">
      <pivotArea field="0" type="button" dataOnly="0" labelOnly="1" outline="0" axis="axisRow" fieldPosition="2"/>
    </format>
    <format dxfId="405">
      <pivotArea dataOnly="0" labelOnly="1" outline="0" fieldPosition="0">
        <references count="1">
          <reference field="3" count="0"/>
        </references>
      </pivotArea>
    </format>
    <format dxfId="404">
      <pivotArea dataOnly="0" labelOnly="1" outline="0" fieldPosition="0">
        <references count="1">
          <reference field="3" count="0" defaultSubtotal="1"/>
        </references>
      </pivotArea>
    </format>
    <format dxfId="403">
      <pivotArea dataOnly="0" labelOnly="1" grandRow="1" outline="0" fieldPosition="0"/>
    </format>
    <format dxfId="40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40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40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39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39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39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39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39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394">
      <pivotArea dataOnly="0" labelOnly="1" outline="0" fieldPosition="0">
        <references count="3">
          <reference field="0" count="3">
            <x v="3"/>
            <x v="4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393">
      <pivotArea dataOnly="0" labelOnly="1" outline="0" fieldPosition="0">
        <references count="3">
          <reference field="0" count="3">
            <x v="6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392">
      <pivotArea dataOnly="0" labelOnly="1" outline="0" fieldPosition="0">
        <references count="3">
          <reference field="0" count="4">
            <x v="0"/>
            <x v="5"/>
            <x v="8"/>
            <x v="11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391">
      <pivotArea dataOnly="0" labelOnly="1" outline="0" fieldPosition="0">
        <references count="3">
          <reference field="0" count="3">
            <x v="1"/>
            <x v="2"/>
            <x v="7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390">
      <pivotArea dataOnly="0" labelOnly="1" outline="0" fieldPosition="0">
        <references count="3">
          <reference field="0" count="4">
            <x v="12"/>
            <x v="14"/>
            <x v="22"/>
            <x v="23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389">
      <pivotArea dataOnly="0" labelOnly="1" outline="0" fieldPosition="0">
        <references count="3">
          <reference field="0" count="2">
            <x v="20"/>
            <x v="2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388">
      <pivotArea dataOnly="0" labelOnly="1" outline="0" fieldPosition="0">
        <references count="3">
          <reference field="0" count="1">
            <x v="19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387">
      <pivotArea dataOnly="0" labelOnly="1" outline="0" fieldPosition="0">
        <references count="3">
          <reference field="0" count="3">
            <x v="13"/>
            <x v="16"/>
            <x v="24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386">
      <pivotArea dataOnly="0" labelOnly="1" outline="0" fieldPosition="0">
        <references count="3">
          <reference field="0" count="2">
            <x v="15"/>
            <x v="18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385">
      <pivotArea dataOnly="0" labelOnly="1" outline="0" fieldPosition="0">
        <references count="3">
          <reference field="0" count="3">
            <x v="17"/>
            <x v="25"/>
            <x v="26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38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83">
      <pivotArea field="3" type="button" dataOnly="0" labelOnly="1" outline="0" axis="axisRow" fieldPosition="0"/>
    </format>
    <format dxfId="382">
      <pivotArea field="2" type="button" dataOnly="0" labelOnly="1" outline="0" axis="axisRow" fieldPosition="1"/>
    </format>
    <format dxfId="381">
      <pivotArea field="0" type="button" dataOnly="0" labelOnly="1" outline="0" axis="axisRow" fieldPosition="2"/>
    </format>
    <format dxfId="380">
      <pivotArea field="3" type="button" dataOnly="0" labelOnly="1" outline="0" axis="axisRow" fieldPosition="0"/>
    </format>
    <format dxfId="379">
      <pivotArea field="2" type="button" dataOnly="0" labelOnly="1" outline="0" axis="axisRow" fieldPosition="1"/>
    </format>
    <format dxfId="378">
      <pivotArea field="0" type="button" dataOnly="0" labelOnly="1" outline="0" axis="axisRow" fieldPosition="2"/>
    </format>
    <format dxfId="377">
      <pivotArea field="3" type="button" dataOnly="0" labelOnly="1" outline="0" axis="axisRow" fieldPosition="0"/>
    </format>
    <format dxfId="376">
      <pivotArea field="2" type="button" dataOnly="0" labelOnly="1" outline="0" axis="axisRow" fieldPosition="1"/>
    </format>
    <format dxfId="375">
      <pivotArea field="0" type="button" dataOnly="0" labelOnly="1" outline="0" axis="axisRow" fieldPosition="2"/>
    </format>
    <format dxfId="374">
      <pivotArea field="3" type="button" dataOnly="0" labelOnly="1" outline="0" axis="axisRow" fieldPosition="0"/>
    </format>
    <format dxfId="373">
      <pivotArea field="2" type="button" dataOnly="0" labelOnly="1" outline="0" axis="axisRow" fieldPosition="1"/>
    </format>
    <format dxfId="372">
      <pivotArea field="0" type="button" dataOnly="0" labelOnly="1" outline="0" axis="axisRow" fieldPosition="2"/>
    </format>
    <format dxfId="371">
      <pivotArea field="3" type="button" dataOnly="0" labelOnly="1" outline="0" axis="axisRow" fieldPosition="0"/>
    </format>
    <format dxfId="370">
      <pivotArea field="2" type="button" dataOnly="0" labelOnly="1" outline="0" axis="axisRow" fieldPosition="1"/>
    </format>
    <format dxfId="369">
      <pivotArea field="0" type="button" dataOnly="0" labelOnly="1" outline="0" axis="axisRow" fieldPosition="2"/>
    </format>
    <format dxfId="368">
      <pivotArea field="3" type="button" dataOnly="0" labelOnly="1" outline="0" axis="axisRow" fieldPosition="0"/>
    </format>
    <format dxfId="367">
      <pivotArea field="2" type="button" dataOnly="0" labelOnly="1" outline="0" axis="axisRow" fieldPosition="1"/>
    </format>
    <format dxfId="366">
      <pivotArea field="0" type="button" dataOnly="0" labelOnly="1" outline="0" axis="axisRow" fieldPosition="2"/>
    </format>
    <format dxfId="365">
      <pivotArea dataOnly="0" grandRow="1" outline="0" fieldPosition="0"/>
    </format>
    <format dxfId="364">
      <pivotArea dataOnly="0" grandRow="1" outline="0" fieldPosition="0"/>
    </format>
    <format dxfId="363">
      <pivotArea field="2" type="button" dataOnly="0" labelOnly="1" outline="0" axis="axisRow" fieldPosition="1"/>
    </format>
    <format dxfId="362">
      <pivotArea field="0" type="button" dataOnly="0" labelOnly="1" outline="0" axis="axisRow" fieldPosition="2"/>
    </format>
    <format dxfId="361">
      <pivotArea field="2" type="button" dataOnly="0" labelOnly="1" outline="0" axis="axisRow" fieldPosition="1"/>
    </format>
    <format dxfId="360">
      <pivotArea field="0" type="button" dataOnly="0" labelOnly="1" outline="0" axis="axisRow" fieldPosition="2"/>
    </format>
    <format dxfId="359">
      <pivotArea field="2" type="button" dataOnly="0" labelOnly="1" outline="0" axis="axisRow" fieldPosition="1"/>
    </format>
    <format dxfId="358">
      <pivotArea field="0" type="button" dataOnly="0" labelOnly="1" outline="0" axis="axisRow" fieldPosition="2"/>
    </format>
    <format dxfId="357">
      <pivotArea type="all" dataOnly="0" outline="0" fieldPosition="0"/>
    </format>
    <format dxfId="356">
      <pivotArea outline="0" collapsedLevelsAreSubtotals="1" fieldPosition="0"/>
    </format>
    <format dxfId="355">
      <pivotArea type="origin" dataOnly="0" labelOnly="1" outline="0" fieldPosition="0"/>
    </format>
    <format dxfId="354">
      <pivotArea field="-2" type="button" dataOnly="0" labelOnly="1" outline="0" axis="axisCol" fieldPosition="0"/>
    </format>
    <format dxfId="353">
      <pivotArea type="topRight" dataOnly="0" labelOnly="1" outline="0" fieldPosition="0"/>
    </format>
    <format dxfId="352">
      <pivotArea field="2" type="button" dataOnly="0" labelOnly="1" outline="0" axis="axisRow" fieldPosition="1"/>
    </format>
    <format dxfId="351">
      <pivotArea field="0" type="button" dataOnly="0" labelOnly="1" outline="0" axis="axisRow" fieldPosition="2"/>
    </format>
    <format dxfId="350">
      <pivotArea dataOnly="0" labelOnly="1" outline="0" fieldPosition="0">
        <references count="1">
          <reference field="2" count="0"/>
        </references>
      </pivotArea>
    </format>
    <format dxfId="349">
      <pivotArea dataOnly="0" labelOnly="1" outline="0" fieldPosition="0">
        <references count="1">
          <reference field="2" count="0" defaultSubtotal="1"/>
        </references>
      </pivotArea>
    </format>
    <format dxfId="348">
      <pivotArea dataOnly="0" labelOnly="1" grandRow="1" outline="0" fieldPosition="0"/>
    </format>
    <format dxfId="347">
      <pivotArea dataOnly="0" labelOnly="1" outline="0" fieldPosition="0">
        <references count="2">
          <reference field="0" count="3">
            <x v="3"/>
            <x v="4"/>
            <x v="27"/>
          </reference>
          <reference field="2" count="1" selected="0">
            <x v="0"/>
          </reference>
        </references>
      </pivotArea>
    </format>
    <format dxfId="346">
      <pivotArea dataOnly="0" labelOnly="1" outline="0" fieldPosition="0">
        <references count="2">
          <reference field="0" count="3">
            <x v="6"/>
            <x v="9"/>
            <x v="10"/>
          </reference>
          <reference field="2" count="1" selected="0">
            <x v="1"/>
          </reference>
        </references>
      </pivotArea>
    </format>
    <format dxfId="345">
      <pivotArea dataOnly="0" labelOnly="1" outline="0" fieldPosition="0">
        <references count="2">
          <reference field="0" count="4">
            <x v="12"/>
            <x v="14"/>
            <x v="22"/>
            <x v="23"/>
          </reference>
          <reference field="2" count="1" selected="0">
            <x v="2"/>
          </reference>
        </references>
      </pivotArea>
    </format>
    <format dxfId="344">
      <pivotArea dataOnly="0" labelOnly="1" outline="0" fieldPosition="0">
        <references count="2">
          <reference field="0" count="3">
            <x v="13"/>
            <x v="16"/>
            <x v="24"/>
          </reference>
          <reference field="2" count="1" selected="0">
            <x v="3"/>
          </reference>
        </references>
      </pivotArea>
    </format>
    <format dxfId="343">
      <pivotArea dataOnly="0" labelOnly="1" outline="0" fieldPosition="0">
        <references count="2">
          <reference field="0" count="3">
            <x v="15"/>
            <x v="18"/>
            <x v="29"/>
          </reference>
          <reference field="2" count="1" selected="0">
            <x v="4"/>
          </reference>
        </references>
      </pivotArea>
    </format>
    <format dxfId="342">
      <pivotArea dataOnly="0" labelOnly="1" outline="0" fieldPosition="0">
        <references count="2">
          <reference field="0" count="3">
            <x v="17"/>
            <x v="25"/>
            <x v="26"/>
          </reference>
          <reference field="2" count="1" selected="0">
            <x v="5"/>
          </reference>
        </references>
      </pivotArea>
    </format>
    <format dxfId="341">
      <pivotArea dataOnly="0" labelOnly="1" outline="0" fieldPosition="0">
        <references count="2">
          <reference field="0" count="2">
            <x v="20"/>
            <x v="21"/>
          </reference>
          <reference field="2" count="1" selected="0">
            <x v="6"/>
          </reference>
        </references>
      </pivotArea>
    </format>
    <format dxfId="340">
      <pivotArea dataOnly="0" labelOnly="1" outline="0" fieldPosition="0">
        <references count="2">
          <reference field="0" count="1">
            <x v="28"/>
          </reference>
          <reference field="2" count="1" selected="0">
            <x v="7"/>
          </reference>
        </references>
      </pivotArea>
    </format>
    <format dxfId="339">
      <pivotArea dataOnly="0" labelOnly="1" outline="0" fieldPosition="0">
        <references count="2">
          <reference field="0" count="4">
            <x v="0"/>
            <x v="5"/>
            <x v="8"/>
            <x v="11"/>
          </reference>
          <reference field="2" count="1" selected="0">
            <x v="8"/>
          </reference>
        </references>
      </pivotArea>
    </format>
    <format dxfId="338">
      <pivotArea dataOnly="0" labelOnly="1" outline="0" fieldPosition="0">
        <references count="2">
          <reference field="0" count="4">
            <x v="1"/>
            <x v="2"/>
            <x v="7"/>
            <x v="30"/>
          </reference>
          <reference field="2" count="1" selected="0">
            <x v="9"/>
          </reference>
        </references>
      </pivotArea>
    </format>
    <format dxfId="337">
      <pivotArea dataOnly="0" labelOnly="1" outline="0" fieldPosition="0">
        <references count="2">
          <reference field="0" count="2">
            <x v="19"/>
            <x v="31"/>
          </reference>
          <reference field="2" count="1" selected="0">
            <x v="10"/>
          </reference>
        </references>
      </pivotArea>
    </format>
    <format dxfId="336">
      <pivotArea type="all" dataOnly="0" outline="0" fieldPosition="0"/>
    </format>
    <format dxfId="335">
      <pivotArea outline="0" collapsedLevelsAreSubtotals="1" fieldPosition="0"/>
    </format>
    <format dxfId="334">
      <pivotArea type="origin" dataOnly="0" labelOnly="1" outline="0" fieldPosition="0"/>
    </format>
    <format dxfId="333">
      <pivotArea field="-2" type="button" dataOnly="0" labelOnly="1" outline="0" axis="axisCol" fieldPosition="0"/>
    </format>
    <format dxfId="332">
      <pivotArea type="topRight" dataOnly="0" labelOnly="1" outline="0" fieldPosition="0"/>
    </format>
    <format dxfId="331">
      <pivotArea field="3" type="button" dataOnly="0" labelOnly="1" outline="0" axis="axisRow" fieldPosition="0"/>
    </format>
    <format dxfId="330">
      <pivotArea dataOnly="0" labelOnly="1" outline="0" fieldPosition="0">
        <references count="1">
          <reference field="3" count="0"/>
        </references>
      </pivotArea>
    </format>
    <format dxfId="329">
      <pivotArea dataOnly="0" labelOnly="1" outline="0" fieldPosition="0">
        <references count="1">
          <reference field="3" count="0" defaultSubtotal="1"/>
        </references>
      </pivotArea>
    </format>
    <format dxfId="328">
      <pivotArea dataOnly="0" labelOnly="1" grandRow="1" outline="0" fieldPosition="0"/>
    </format>
    <format dxfId="327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326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325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324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323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322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321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320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319">
      <pivotArea dataOnly="0" labelOnly="1" outline="0" fieldPosition="0">
        <references count="3">
          <reference field="0" count="4">
            <x v="6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318">
      <pivotArea dataOnly="0" labelOnly="1" outline="0" fieldPosition="0">
        <references count="3">
          <reference field="0" count="4">
            <x v="0"/>
            <x v="5"/>
            <x v="8"/>
            <x v="11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317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316">
      <pivotArea dataOnly="0" labelOnly="1" outline="0" fieldPosition="0">
        <references count="3">
          <reference field="0" count="4">
            <x v="7"/>
            <x v="9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315">
      <pivotArea dataOnly="0" labelOnly="1" outline="0" fieldPosition="0">
        <references count="3">
          <reference field="0" count="5">
            <x v="3"/>
            <x v="4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314">
      <pivotArea dataOnly="0" labelOnly="1" outline="0" fieldPosition="0">
        <references count="3">
          <reference field="0" count="4">
            <x v="12"/>
            <x v="14"/>
            <x v="22"/>
            <x v="23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313">
      <pivotArea dataOnly="0" labelOnly="1" outline="0" fieldPosition="0">
        <references count="3">
          <reference field="0" count="2">
            <x v="21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312">
      <pivotArea dataOnly="0" labelOnly="1" outline="0" fieldPosition="0">
        <references count="3">
          <reference field="0" count="1">
            <x v="19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311">
      <pivotArea dataOnly="0" labelOnly="1" outline="0" fieldPosition="0">
        <references count="3">
          <reference field="0" count="3">
            <x v="20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310">
      <pivotArea dataOnly="0" labelOnly="1" outline="0" fieldPosition="0">
        <references count="3">
          <reference field="0" count="2">
            <x v="13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309">
      <pivotArea dataOnly="0" labelOnly="1" outline="0" fieldPosition="0">
        <references count="3">
          <reference field="0" count="3">
            <x v="15"/>
            <x v="18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308">
      <pivotArea dataOnly="0" labelOnly="1" outline="0" fieldPosition="0">
        <references count="3">
          <reference field="0" count="4">
            <x v="17"/>
            <x v="25"/>
            <x v="26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307">
      <pivotArea dataOnly="0" labelOnly="1" outline="0" fieldPosition="0">
        <references count="3">
          <reference field="0" count="3">
            <x v="16"/>
            <x v="24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306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05">
      <pivotArea field="3" type="button" dataOnly="0" labelOnly="1" outline="0" axis="axisRow" fieldPosition="0"/>
    </format>
    <format dxfId="304">
      <pivotArea field="3" type="button" dataOnly="0" labelOnly="1" outline="0" axis="axisRow" fieldPosition="0"/>
    </format>
    <format dxfId="303">
      <pivotArea field="3" type="button" dataOnly="0" labelOnly="1" outline="0" axis="axisRow" fieldPosition="0"/>
    </format>
    <format dxfId="302">
      <pivotArea field="2" type="button" dataOnly="0" labelOnly="1" outline="0" axis="axisRow" fieldPosition="1"/>
    </format>
    <format dxfId="301">
      <pivotArea field="0" type="button" dataOnly="0" labelOnly="1" outline="0" axis="axisRow" fieldPosition="2"/>
    </format>
    <format dxfId="300">
      <pivotArea field="3" type="button" dataOnly="0" labelOnly="1" outline="0" axis="axisRow" fieldPosition="0"/>
    </format>
    <format dxfId="299">
      <pivotArea field="2" type="button" dataOnly="0" labelOnly="1" outline="0" axis="axisRow" fieldPosition="1"/>
    </format>
    <format dxfId="298">
      <pivotArea field="0" type="button" dataOnly="0" labelOnly="1" outline="0" axis="axisRow" fieldPosition="2"/>
    </format>
    <format dxfId="297">
      <pivotArea dataOnly="0" outline="0" fieldPosition="0">
        <references count="1">
          <reference field="2" count="0" defaultSubtotal="1"/>
        </references>
      </pivotArea>
    </format>
    <format dxfId="296">
      <pivotArea dataOnly="0" outline="0" fieldPosition="0">
        <references count="1">
          <reference field="3" count="0" defaultSubtotal="1"/>
        </references>
      </pivotArea>
    </format>
    <format dxfId="295">
      <pivotArea outline="0" fieldPosition="0">
        <references count="1">
          <reference field="4294967294" count="1" selected="0">
            <x v="27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B5649-7DA6-4EF2-B2BE-682D7F5AB7E2}" name="PivotTable1" cacheId="20" applyNumberFormats="0" applyBorderFormats="0" applyFontFormats="0" applyPatternFormats="0" applyAlignmentFormats="0" applyWidthHeightFormats="1" dataCaption="Values" errorCaption="0" showError="1" updatedVersion="7" minRefreshableVersion="3" itemPrintTitles="1" createdVersion="4" indent="0" compact="0" compactData="0" gridDropZones="1" multipleFieldFilters="0">
  <location ref="A4:AG68" firstHeaderRow="1" firstDataRow="2" firstDataCol="3" rowPageCount="1" colPageCount="1"/>
  <pivotFields count="64">
    <pivotField axis="axisRow" compact="0" outline="0" showAll="0" defaultSubtotal="0">
      <items count="44">
        <item x="12"/>
        <item x="16"/>
        <item x="17"/>
        <item x="13"/>
        <item x="14"/>
        <item x="15"/>
        <item x="31"/>
        <item x="33"/>
        <item x="20"/>
        <item x="24"/>
        <item x="21"/>
        <item x="23"/>
        <item x="26"/>
        <item x="27"/>
        <item x="28"/>
        <item x="29"/>
        <item x="0"/>
        <item x="3"/>
        <item x="4"/>
        <item x="5"/>
        <item x="7"/>
        <item x="9"/>
        <item x="10"/>
        <item x="11"/>
        <item x="35"/>
        <item x="36"/>
        <item x="40"/>
        <item x="30"/>
        <item x="42"/>
        <item x="6"/>
        <item x="25"/>
        <item x="37"/>
        <item x="1"/>
        <item x="2"/>
        <item m="1" x="43"/>
        <item x="18"/>
        <item x="19"/>
        <item x="22"/>
        <item x="32"/>
        <item x="34"/>
        <item x="38"/>
        <item x="39"/>
        <item x="41"/>
        <item x="8"/>
      </items>
    </pivotField>
    <pivotField compact="0" outline="0" showAll="0" defaultSubtotal="0"/>
    <pivotField axis="axisRow" compact="0" outline="0" showAll="0">
      <items count="17">
        <item x="9"/>
        <item x="6"/>
        <item x="8"/>
        <item x="0"/>
        <item x="2"/>
        <item x="3"/>
        <item x="12"/>
        <item m="1" x="15"/>
        <item x="4"/>
        <item x="5"/>
        <item x="10"/>
        <item m="1" x="14"/>
        <item x="7"/>
        <item x="11"/>
        <item x="13"/>
        <item x="1"/>
        <item t="default"/>
      </items>
    </pivotField>
    <pivotField axis="axisRow" compact="0" outline="0" showAll="0">
      <items count="7">
        <item x="1"/>
        <item x="3"/>
        <item x="0"/>
        <item m="1" x="5"/>
        <item x="4"/>
        <item x="2"/>
        <item t="default"/>
      </items>
    </pivotField>
    <pivotField compact="0" outline="0" showAll="0" defaultSubtotal="0"/>
    <pivotField axis="axisPage" compact="0" outline="0" multipleItemSelectionAllowed="1" showAll="0" defaultSubtotal="0">
      <items count="6">
        <item x="0"/>
        <item x="1"/>
        <item x="4"/>
        <item x="3"/>
        <item x="2"/>
        <item x="5"/>
      </items>
    </pivotField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numFmtId="38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numFmtId="43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numFmtId="38" outline="0" showAll="0"/>
    <pivotField compact="0" numFmtId="43" outline="0" showAll="0" defaultSubtotal="0"/>
    <pivotField dataField="1" compact="0" numFmtId="38" outline="0" showAll="0"/>
    <pivotField compact="0" outline="0" showAll="0" defaultSubtotal="0"/>
    <pivotField compact="0" numFmtId="164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3"/>
    <field x="2"/>
    <field x="0"/>
  </rowFields>
  <rowItems count="63">
    <i>
      <x/>
      <x v="8"/>
      <x/>
    </i>
    <i r="2">
      <x v="3"/>
    </i>
    <i r="2">
      <x v="4"/>
    </i>
    <i r="2">
      <x v="5"/>
    </i>
    <i t="default" r="1">
      <x v="8"/>
    </i>
    <i r="1">
      <x v="9"/>
      <x v="1"/>
    </i>
    <i r="2">
      <x v="2"/>
    </i>
    <i t="default" r="1">
      <x v="9"/>
    </i>
    <i r="1">
      <x v="12"/>
      <x v="9"/>
    </i>
    <i r="2">
      <x v="11"/>
    </i>
    <i r="2">
      <x v="30"/>
    </i>
    <i r="2">
      <x v="37"/>
    </i>
    <i t="default" r="1">
      <x v="12"/>
    </i>
    <i t="default">
      <x/>
    </i>
    <i>
      <x v="1"/>
      <x/>
      <x v="6"/>
    </i>
    <i r="2">
      <x v="7"/>
    </i>
    <i r="2">
      <x v="27"/>
    </i>
    <i r="2">
      <x v="38"/>
    </i>
    <i r="2">
      <x v="39"/>
    </i>
    <i t="default" r="1">
      <x/>
    </i>
    <i r="1">
      <x v="2"/>
      <x v="12"/>
    </i>
    <i r="2">
      <x v="13"/>
    </i>
    <i r="2">
      <x v="14"/>
    </i>
    <i r="2">
      <x v="15"/>
    </i>
    <i t="default" r="1">
      <x v="2"/>
    </i>
    <i r="1">
      <x v="6"/>
      <x v="26"/>
    </i>
    <i r="2">
      <x v="41"/>
    </i>
    <i t="default" r="1">
      <x v="6"/>
    </i>
    <i r="1">
      <x v="10"/>
      <x v="24"/>
    </i>
    <i t="default" r="1">
      <x v="10"/>
    </i>
    <i r="1">
      <x v="13"/>
      <x v="25"/>
    </i>
    <i r="2">
      <x v="31"/>
    </i>
    <i r="2">
      <x v="40"/>
    </i>
    <i t="default" r="1">
      <x v="13"/>
    </i>
    <i t="default">
      <x v="1"/>
    </i>
    <i>
      <x v="2"/>
      <x v="3"/>
      <x v="16"/>
    </i>
    <i r="2">
      <x v="32"/>
    </i>
    <i t="default" r="1">
      <x v="3"/>
    </i>
    <i r="1">
      <x v="4"/>
      <x v="19"/>
    </i>
    <i r="2">
      <x v="20"/>
    </i>
    <i r="2">
      <x v="43"/>
    </i>
    <i t="default" r="1">
      <x v="4"/>
    </i>
    <i r="1">
      <x v="5"/>
      <x v="21"/>
    </i>
    <i r="2">
      <x v="22"/>
    </i>
    <i r="2">
      <x v="23"/>
    </i>
    <i t="default" r="1">
      <x v="5"/>
    </i>
    <i r="1">
      <x v="15"/>
      <x v="17"/>
    </i>
    <i r="2">
      <x v="18"/>
    </i>
    <i r="2">
      <x v="29"/>
    </i>
    <i r="2">
      <x v="33"/>
    </i>
    <i t="default" r="1">
      <x v="15"/>
    </i>
    <i t="default">
      <x v="2"/>
    </i>
    <i>
      <x v="4"/>
      <x v="14"/>
      <x v="28"/>
    </i>
    <i r="2">
      <x v="42"/>
    </i>
    <i t="default" r="1">
      <x v="14"/>
    </i>
    <i t="default">
      <x v="4"/>
    </i>
    <i>
      <x v="5"/>
      <x v="1"/>
      <x v="8"/>
    </i>
    <i r="2">
      <x v="10"/>
    </i>
    <i r="2">
      <x v="35"/>
    </i>
    <i r="2">
      <x v="36"/>
    </i>
    <i t="default" r="1">
      <x v="1"/>
    </i>
    <i t="default">
      <x v="5"/>
    </i>
    <i t="grand">
      <x/>
    </i>
  </rowItems>
  <colFields count="1">
    <field x="-2"/>
  </colFields>
  <col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colItems>
  <pageFields count="1">
    <pageField fld="5" hier="-1"/>
  </pageFields>
  <dataFields count="30">
    <dataField name="Sum of Jan' 22 ASP (Units.)" fld="7" baseField="0" baseItem="0"/>
    <dataField name="Sum of Jan' 22 Sale (Units.)" fld="8" baseField="0" baseItem="0"/>
    <dataField name="Sum of JANACH" fld="38" baseField="0" baseItem="0"/>
    <dataField name="Sum of Jan' 21 Sale (Units.)" fld="10" baseField="0" baseItem="0"/>
    <dataField name="Sum of JANGR" fld="39" baseField="0" baseItem="0"/>
    <dataField name="Sum of Feb' 22 ASP (Units.)" fld="12" baseField="0" baseItem="0"/>
    <dataField name="Sum of Feb' 22 Sale (Units.)" fld="13" baseField="0" baseItem="0"/>
    <dataField name="Sum of FEBACH" fld="40" baseField="0" baseItem="0"/>
    <dataField name="Sum of Feb' 21 Sale (Units.)" fld="15" baseField="0" baseItem="0"/>
    <dataField name="Sum of FEBGR" fld="41" baseField="0" baseItem="0"/>
    <dataField name="Sum of Mar' 22 ASP (Units.)" fld="17" baseField="0" baseItem="0"/>
    <dataField name="Sum of Mar' 22 Sale (Units.)" fld="18" baseField="0" baseItem="0"/>
    <dataField name="Sum of MARCHACH" fld="42" baseField="0" baseItem="0"/>
    <dataField name="Sum of Mar' 21 Sale (Units.)" fld="20" baseField="0" baseItem="0"/>
    <dataField name="Sum of MARCHGR" fld="43" baseField="0" baseItem="0"/>
    <dataField name="Sum of Apr' 22 ASP (Units.)" fld="22" baseField="0" baseItem="0"/>
    <dataField name="Sum of Apr' 22 Sale (Units.)" fld="23" baseField="0" baseItem="0"/>
    <dataField name="Sum of APRILACH" fld="44" baseField="0" baseItem="0"/>
    <dataField name="Sum of Apr' 21 Sale (Units.)" fld="25" baseField="0" baseItem="0"/>
    <dataField name="Sum of APRILGR" fld="45" baseField="0" baseItem="0"/>
    <dataField name="Sum of May' 22 ASP (Units.)" fld="27" baseField="0" baseItem="0"/>
    <dataField name="Sum of May' 22 Sale (Units.)" fld="28" baseField="0" baseItem="0"/>
    <dataField name="Sum of MAYACH" fld="46" baseField="0" baseItem="0"/>
    <dataField name="Sum of May' 21 Sale (Units.)" fld="30" baseField="0" baseItem="0"/>
    <dataField name="Sum of MAYGR" fld="47" baseField="0" baseItem="0"/>
    <dataField name="Sum of YTD' 22 ASP (Units.)" fld="32" baseField="0" baseItem="0"/>
    <dataField name="Sum of YTD' 22 Sale (Units.)" fld="33" baseField="0" baseItem="0"/>
    <dataField name="Sum of YTDACH" fld="62" baseField="0" baseItem="0" numFmtId="38"/>
    <dataField name="Sum of YTD' 21 Sale (Units.)" fld="35" baseField="0" baseItem="0"/>
    <dataField name="Sum of YTDGR" fld="63" baseField="0" baseItem="0" numFmtId="38"/>
  </dataFields>
  <formats count="295">
    <format dxfId="294">
      <pivotArea outline="0" collapsedLevelsAreSubtotals="1" fieldPosition="0"/>
    </format>
    <format dxfId="293">
      <pivotArea field="-2" type="button" dataOnly="0" labelOnly="1" outline="0" axis="axisCol" fieldPosition="0"/>
    </format>
    <format dxfId="292">
      <pivotArea type="topRight" dataOnly="0" labelOnly="1" outline="0" fieldPosition="0"/>
    </format>
    <format dxfId="291">
      <pivotArea field="3" type="button" dataOnly="0" labelOnly="1" outline="0" axis="axisRow" fieldPosition="0"/>
    </format>
    <format dxfId="290">
      <pivotArea field="2" type="button" dataOnly="0" labelOnly="1" outline="0" axis="axisRow" fieldPosition="1"/>
    </format>
    <format dxfId="289">
      <pivotArea field="0" type="button" dataOnly="0" labelOnly="1" outline="0" axis="axisRow" fieldPosition="2"/>
    </format>
    <format dxfId="288">
      <pivotArea field="3" type="button" dataOnly="0" labelOnly="1" outline="0" axis="axisRow" fieldPosition="0"/>
    </format>
    <format dxfId="287">
      <pivotArea field="2" type="button" dataOnly="0" labelOnly="1" outline="0" axis="axisRow" fieldPosition="1"/>
    </format>
    <format dxfId="286">
      <pivotArea field="0" type="button" dataOnly="0" labelOnly="1" outline="0" axis="axisRow" fieldPosition="2"/>
    </format>
    <format dxfId="285">
      <pivotArea field="3" type="button" dataOnly="0" labelOnly="1" outline="0" axis="axisRow" fieldPosition="0"/>
    </format>
    <format dxfId="284">
      <pivotArea field="2" type="button" dataOnly="0" labelOnly="1" outline="0" axis="axisRow" fieldPosition="1"/>
    </format>
    <format dxfId="283">
      <pivotArea field="0" type="button" dataOnly="0" labelOnly="1" outline="0" axis="axisRow" fieldPosition="2"/>
    </format>
    <format dxfId="282">
      <pivotArea field="3" type="button" dataOnly="0" labelOnly="1" outline="0" axis="axisRow" fieldPosition="0"/>
    </format>
    <format dxfId="281">
      <pivotArea field="2" type="button" dataOnly="0" labelOnly="1" outline="0" axis="axisRow" fieldPosition="1"/>
    </format>
    <format dxfId="280">
      <pivotArea field="0" type="button" dataOnly="0" labelOnly="1" outline="0" axis="axisRow" fieldPosition="2"/>
    </format>
    <format dxfId="279">
      <pivotArea field="3" type="button" dataOnly="0" labelOnly="1" outline="0" axis="axisRow" fieldPosition="0"/>
    </format>
    <format dxfId="278">
      <pivotArea field="2" type="button" dataOnly="0" labelOnly="1" outline="0" axis="axisRow" fieldPosition="1"/>
    </format>
    <format dxfId="277">
      <pivotArea field="0" type="button" dataOnly="0" labelOnly="1" outline="0" axis="axisRow" fieldPosition="2"/>
    </format>
    <format dxfId="276">
      <pivotArea field="3" type="button" dataOnly="0" labelOnly="1" outline="0" axis="axisRow" fieldPosition="0"/>
    </format>
    <format dxfId="275">
      <pivotArea field="2" type="button" dataOnly="0" labelOnly="1" outline="0" axis="axisRow" fieldPosition="1"/>
    </format>
    <format dxfId="274">
      <pivotArea field="0" type="button" dataOnly="0" labelOnly="1" outline="0" axis="axisRow" fieldPosition="2"/>
    </format>
    <format dxfId="273">
      <pivotArea field="3" type="button" dataOnly="0" labelOnly="1" outline="0" axis="axisRow" fieldPosition="0"/>
    </format>
    <format dxfId="272">
      <pivotArea field="2" type="button" dataOnly="0" labelOnly="1" outline="0" axis="axisRow" fieldPosition="1"/>
    </format>
    <format dxfId="271">
      <pivotArea field="0" type="button" dataOnly="0" labelOnly="1" outline="0" axis="axisRow" fieldPosition="2"/>
    </format>
    <format dxfId="270">
      <pivotArea field="3" type="button" dataOnly="0" labelOnly="1" outline="0" axis="axisRow" fieldPosition="0"/>
    </format>
    <format dxfId="269">
      <pivotArea field="2" type="button" dataOnly="0" labelOnly="1" outline="0" axis="axisRow" fieldPosition="1"/>
    </format>
    <format dxfId="268">
      <pivotArea field="0" type="button" dataOnly="0" labelOnly="1" outline="0" axis="axisRow" fieldPosition="2"/>
    </format>
    <format dxfId="267">
      <pivotArea field="3" type="button" dataOnly="0" labelOnly="1" outline="0" axis="axisRow" fieldPosition="0"/>
    </format>
    <format dxfId="266">
      <pivotArea field="2" type="button" dataOnly="0" labelOnly="1" outline="0" axis="axisRow" fieldPosition="1"/>
    </format>
    <format dxfId="265">
      <pivotArea field="0" type="button" dataOnly="0" labelOnly="1" outline="0" axis="axisRow" fieldPosition="2"/>
    </format>
    <format dxfId="264">
      <pivotArea field="3" type="button" dataOnly="0" labelOnly="1" outline="0" axis="axisRow" fieldPosition="0"/>
    </format>
    <format dxfId="263">
      <pivotArea field="2" type="button" dataOnly="0" labelOnly="1" outline="0" axis="axisRow" fieldPosition="1"/>
    </format>
    <format dxfId="262">
      <pivotArea field="0" type="button" dataOnly="0" labelOnly="1" outline="0" axis="axisRow" fieldPosition="2"/>
    </format>
    <format dxfId="261">
      <pivotArea type="topRight" dataOnly="0" labelOnly="1" outline="0" fieldPosition="0"/>
    </format>
    <format dxfId="260">
      <pivotArea field="3" type="button" dataOnly="0" labelOnly="1" outline="0" axis="axisRow" fieldPosition="0"/>
    </format>
    <format dxfId="259">
      <pivotArea field="2" type="button" dataOnly="0" labelOnly="1" outline="0" axis="axisRow" fieldPosition="1"/>
    </format>
    <format dxfId="258">
      <pivotArea field="0" type="button" dataOnly="0" labelOnly="1" outline="0" axis="axisRow" fieldPosition="2"/>
    </format>
    <format dxfId="257">
      <pivotArea field="3" type="button" dataOnly="0" labelOnly="1" outline="0" axis="axisRow" fieldPosition="0"/>
    </format>
    <format dxfId="256">
      <pivotArea field="2" type="button" dataOnly="0" labelOnly="1" outline="0" axis="axisRow" fieldPosition="1"/>
    </format>
    <format dxfId="255">
      <pivotArea field="0" type="button" dataOnly="0" labelOnly="1" outline="0" axis="axisRow" fieldPosition="2"/>
    </format>
    <format dxfId="254">
      <pivotArea field="3" type="button" dataOnly="0" labelOnly="1" outline="0" axis="axisRow" fieldPosition="0"/>
    </format>
    <format dxfId="253">
      <pivotArea field="2" type="button" dataOnly="0" labelOnly="1" outline="0" axis="axisRow" fieldPosition="1"/>
    </format>
    <format dxfId="252">
      <pivotArea field="0" type="button" dataOnly="0" labelOnly="1" outline="0" axis="axisRow" fieldPosition="2"/>
    </format>
    <format dxfId="251">
      <pivotArea field="3" type="button" dataOnly="0" labelOnly="1" outline="0" axis="axisRow" fieldPosition="0"/>
    </format>
    <format dxfId="250">
      <pivotArea field="2" type="button" dataOnly="0" labelOnly="1" outline="0" axis="axisRow" fieldPosition="1"/>
    </format>
    <format dxfId="249">
      <pivotArea field="0" type="button" dataOnly="0" labelOnly="1" outline="0" axis="axisRow" fieldPosition="2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-2" type="button" dataOnly="0" labelOnly="1" outline="0" axis="axisCol" fieldPosition="0"/>
    </format>
    <format dxfId="244">
      <pivotArea type="topRight" dataOnly="0" labelOnly="1" outline="0" fieldPosition="0"/>
    </format>
    <format dxfId="243">
      <pivotArea field="3" type="button" dataOnly="0" labelOnly="1" outline="0" axis="axisRow" fieldPosition="0"/>
    </format>
    <format dxfId="242">
      <pivotArea field="2" type="button" dataOnly="0" labelOnly="1" outline="0" axis="axisRow" fieldPosition="1"/>
    </format>
    <format dxfId="241">
      <pivotArea field="0" type="button" dataOnly="0" labelOnly="1" outline="0" axis="axisRow" fieldPosition="2"/>
    </format>
    <format dxfId="240">
      <pivotArea dataOnly="0" labelOnly="1" outline="0" fieldPosition="0">
        <references count="1">
          <reference field="3" count="0"/>
        </references>
      </pivotArea>
    </format>
    <format dxfId="239">
      <pivotArea dataOnly="0" labelOnly="1" outline="0" fieldPosition="0">
        <references count="1">
          <reference field="3" count="0" defaultSubtotal="1"/>
        </references>
      </pivotArea>
    </format>
    <format dxfId="238">
      <pivotArea dataOnly="0" labelOnly="1" grandRow="1" outline="0" fieldPosition="0"/>
    </format>
    <format dxfId="237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236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235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234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233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232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231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230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229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228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227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226">
      <pivotArea dataOnly="0" labelOnly="1" outline="0" fieldPosition="0">
        <references count="3">
          <reference field="0" count="3">
            <x v="1"/>
            <x v="2"/>
            <x v="11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225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224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223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222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22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220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219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218">
      <pivotArea field="3" type="button" dataOnly="0" labelOnly="1" outline="0" axis="axisRow" fieldPosition="0"/>
    </format>
    <format dxfId="217">
      <pivotArea field="2" type="button" dataOnly="0" labelOnly="1" outline="0" axis="axisRow" fieldPosition="1"/>
    </format>
    <format dxfId="216">
      <pivotArea field="0" type="button" dataOnly="0" labelOnly="1" outline="0" axis="axisRow" fieldPosition="2"/>
    </format>
    <format dxfId="215">
      <pivotArea field="3" type="button" dataOnly="0" labelOnly="1" outline="0" axis="axisRow" fieldPosition="0"/>
    </format>
    <format dxfId="214">
      <pivotArea field="2" type="button" dataOnly="0" labelOnly="1" outline="0" axis="axisRow" fieldPosition="1"/>
    </format>
    <format dxfId="213">
      <pivotArea field="0" type="button" dataOnly="0" labelOnly="1" outline="0" axis="axisRow" fieldPosition="2"/>
    </format>
    <format dxfId="212">
      <pivotArea field="3" type="button" dataOnly="0" labelOnly="1" outline="0" axis="axisRow" fieldPosition="0"/>
    </format>
    <format dxfId="211">
      <pivotArea field="2" type="button" dataOnly="0" labelOnly="1" outline="0" axis="axisRow" fieldPosition="1"/>
    </format>
    <format dxfId="210">
      <pivotArea field="0" type="button" dataOnly="0" labelOnly="1" outline="0" axis="axisRow" fieldPosition="2"/>
    </format>
    <format dxfId="209">
      <pivotArea field="3" type="button" dataOnly="0" labelOnly="1" outline="0" axis="axisRow" fieldPosition="0"/>
    </format>
    <format dxfId="208">
      <pivotArea field="2" type="button" dataOnly="0" labelOnly="1" outline="0" axis="axisRow" fieldPosition="1"/>
    </format>
    <format dxfId="207">
      <pivotArea field="0" type="button" dataOnly="0" labelOnly="1" outline="0" axis="axisRow" fieldPosition="2"/>
    </format>
    <format dxfId="206">
      <pivotArea field="3" type="button" dataOnly="0" labelOnly="1" outline="0" axis="axisRow" fieldPosition="0"/>
    </format>
    <format dxfId="205">
      <pivotArea field="2" type="button" dataOnly="0" labelOnly="1" outline="0" axis="axisRow" fieldPosition="1"/>
    </format>
    <format dxfId="204">
      <pivotArea field="0" type="button" dataOnly="0" labelOnly="1" outline="0" axis="axisRow" fieldPosition="2"/>
    </format>
    <format dxfId="203">
      <pivotArea field="3" type="button" dataOnly="0" labelOnly="1" outline="0" axis="axisRow" fieldPosition="0"/>
    </format>
    <format dxfId="202">
      <pivotArea field="2" type="button" dataOnly="0" labelOnly="1" outline="0" axis="axisRow" fieldPosition="1"/>
    </format>
    <format dxfId="201">
      <pivotArea field="0" type="button" dataOnly="0" labelOnly="1" outline="0" axis="axisRow" fieldPosition="2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type="origin" dataOnly="0" labelOnly="1" outline="0" fieldPosition="0"/>
    </format>
    <format dxfId="197">
      <pivotArea field="-2" type="button" dataOnly="0" labelOnly="1" outline="0" axis="axisCol" fieldPosition="0"/>
    </format>
    <format dxfId="196">
      <pivotArea type="topRight" dataOnly="0" labelOnly="1" outline="0" fieldPosition="0"/>
    </format>
    <format dxfId="195">
      <pivotArea field="3" type="button" dataOnly="0" labelOnly="1" outline="0" axis="axisRow" fieldPosition="0"/>
    </format>
    <format dxfId="194">
      <pivotArea field="2" type="button" dataOnly="0" labelOnly="1" outline="0" axis="axisRow" fieldPosition="1"/>
    </format>
    <format dxfId="193">
      <pivotArea field="0" type="button" dataOnly="0" labelOnly="1" outline="0" axis="axisRow" fieldPosition="2"/>
    </format>
    <format dxfId="192">
      <pivotArea dataOnly="0" labelOnly="1" outline="0" fieldPosition="0">
        <references count="1">
          <reference field="3" count="0"/>
        </references>
      </pivotArea>
    </format>
    <format dxfId="191">
      <pivotArea dataOnly="0" labelOnly="1" outline="0" fieldPosition="0">
        <references count="1">
          <reference field="3" count="0" defaultSubtotal="1"/>
        </references>
      </pivotArea>
    </format>
    <format dxfId="190">
      <pivotArea dataOnly="0" labelOnly="1" grandRow="1" outline="0" fieldPosition="0"/>
    </format>
    <format dxfId="189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88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87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86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85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84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8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8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81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80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79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78">
      <pivotArea dataOnly="0" labelOnly="1" outline="0" fieldPosition="0">
        <references count="3">
          <reference field="0" count="3">
            <x v="1"/>
            <x v="2"/>
            <x v="11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77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76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75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74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73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72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71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70">
      <pivotArea dataOnly="0" outline="0" fieldPosition="0">
        <references count="1">
          <reference field="2" count="0" defaultSubtotal="1"/>
        </references>
      </pivotArea>
    </format>
    <format dxfId="169">
      <pivotArea field="3" type="button" dataOnly="0" labelOnly="1" outline="0" axis="axisRow" fieldPosition="0"/>
    </format>
    <format dxfId="168">
      <pivotArea field="2" type="button" dataOnly="0" labelOnly="1" outline="0" axis="axisRow" fieldPosition="1"/>
    </format>
    <format dxfId="167">
      <pivotArea field="0" type="button" dataOnly="0" labelOnly="1" outline="0" axis="axisRow" fieldPosition="2"/>
    </format>
    <format dxfId="166">
      <pivotArea field="3" type="button" dataOnly="0" labelOnly="1" outline="0" axis="axisRow" fieldPosition="0"/>
    </format>
    <format dxfId="165">
      <pivotArea field="2" type="button" dataOnly="0" labelOnly="1" outline="0" axis="axisRow" fieldPosition="1"/>
    </format>
    <format dxfId="164">
      <pivotArea field="0" type="button" dataOnly="0" labelOnly="1" outline="0" axis="axisRow" fieldPosition="2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type="origin" dataOnly="0" labelOnly="1" outline="0" fieldPosition="0"/>
    </format>
    <format dxfId="160">
      <pivotArea field="-2" type="button" dataOnly="0" labelOnly="1" outline="0" axis="axisCol" fieldPosition="0"/>
    </format>
    <format dxfId="159">
      <pivotArea type="topRight" dataOnly="0" labelOnly="1" outline="0" fieldPosition="0"/>
    </format>
    <format dxfId="158">
      <pivotArea field="3" type="button" dataOnly="0" labelOnly="1" outline="0" axis="axisRow" fieldPosition="0"/>
    </format>
    <format dxfId="157">
      <pivotArea field="2" type="button" dataOnly="0" labelOnly="1" outline="0" axis="axisRow" fieldPosition="1"/>
    </format>
    <format dxfId="156">
      <pivotArea field="0" type="button" dataOnly="0" labelOnly="1" outline="0" axis="axisRow" fieldPosition="2"/>
    </format>
    <format dxfId="155">
      <pivotArea dataOnly="0" labelOnly="1" outline="0" fieldPosition="0">
        <references count="1">
          <reference field="3" count="0"/>
        </references>
      </pivotArea>
    </format>
    <format dxfId="154">
      <pivotArea dataOnly="0" labelOnly="1" outline="0" fieldPosition="0">
        <references count="1">
          <reference field="3" count="0" defaultSubtotal="1"/>
        </references>
      </pivotArea>
    </format>
    <format dxfId="153">
      <pivotArea dataOnly="0" labelOnly="1" grandRow="1" outline="0" fieldPosition="0"/>
    </format>
    <format dxfId="15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5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5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4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4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4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4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4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44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43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42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41">
      <pivotArea dataOnly="0" labelOnly="1" outline="0" fieldPosition="0">
        <references count="3">
          <reference field="0" count="4">
            <x v="1"/>
            <x v="2"/>
            <x v="11"/>
            <x v="30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40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39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38">
      <pivotArea dataOnly="0" labelOnly="1" outline="0" fieldPosition="0">
        <references count="3">
          <reference field="0" count="2">
            <x v="24"/>
            <x v="31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37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36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35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3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type="origin" dataOnly="0" labelOnly="1" outline="0" fieldPosition="0"/>
    </format>
    <format dxfId="130">
      <pivotArea field="-2" type="button" dataOnly="0" labelOnly="1" outline="0" axis="axisCol" fieldPosition="0"/>
    </format>
    <format dxfId="129">
      <pivotArea type="topRight" dataOnly="0" labelOnly="1" outline="0" fieldPosition="0"/>
    </format>
    <format dxfId="128">
      <pivotArea field="3" type="button" dataOnly="0" labelOnly="1" outline="0" axis="axisRow" fieldPosition="0"/>
    </format>
    <format dxfId="127">
      <pivotArea field="2" type="button" dataOnly="0" labelOnly="1" outline="0" axis="axisRow" fieldPosition="1"/>
    </format>
    <format dxfId="126">
      <pivotArea field="0" type="button" dataOnly="0" labelOnly="1" outline="0" axis="axisRow" fieldPosition="2"/>
    </format>
    <format dxfId="125">
      <pivotArea dataOnly="0" labelOnly="1" outline="0" fieldPosition="0">
        <references count="1">
          <reference field="3" count="0"/>
        </references>
      </pivotArea>
    </format>
    <format dxfId="124">
      <pivotArea dataOnly="0" labelOnly="1" outline="0" fieldPosition="0">
        <references count="1">
          <reference field="3" count="0" defaultSubtotal="1"/>
        </references>
      </pivotArea>
    </format>
    <format dxfId="123">
      <pivotArea dataOnly="0" labelOnly="1" grandRow="1" outline="0" fieldPosition="0"/>
    </format>
    <format dxfId="122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21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20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19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18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17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1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1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14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13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12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11">
      <pivotArea dataOnly="0" labelOnly="1" outline="0" fieldPosition="0">
        <references count="3">
          <reference field="0" count="4">
            <x v="1"/>
            <x v="2"/>
            <x v="11"/>
            <x v="30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10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09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08">
      <pivotArea dataOnly="0" labelOnly="1" outline="0" fieldPosition="0">
        <references count="3">
          <reference field="0" count="2">
            <x v="24"/>
            <x v="31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07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06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05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04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field="-2" type="button" dataOnly="0" labelOnly="1" outline="0" axis="axisCol" fieldPosition="0"/>
    </format>
    <format dxfId="99">
      <pivotArea type="topRight" dataOnly="0" labelOnly="1" outline="0" fieldPosition="0"/>
    </format>
    <format dxfId="98">
      <pivotArea field="3" type="button" dataOnly="0" labelOnly="1" outline="0" axis="axisRow" fieldPosition="0"/>
    </format>
    <format dxfId="97">
      <pivotArea field="2" type="button" dataOnly="0" labelOnly="1" outline="0" axis="axisRow" fieldPosition="1"/>
    </format>
    <format dxfId="96">
      <pivotArea field="0" type="button" dataOnly="0" labelOnly="1" outline="0" axis="axisRow" fieldPosition="2"/>
    </format>
    <format dxfId="95">
      <pivotArea dataOnly="0" labelOnly="1" outline="0" fieldPosition="0">
        <references count="1">
          <reference field="3" count="0"/>
        </references>
      </pivotArea>
    </format>
    <format dxfId="94">
      <pivotArea dataOnly="0" labelOnly="1" outline="0" fieldPosition="0">
        <references count="1">
          <reference field="3" count="0" defaultSubtotal="1"/>
        </references>
      </pivotArea>
    </format>
    <format dxfId="93">
      <pivotArea dataOnly="0" labelOnly="1" grandRow="1" outline="0" fieldPosition="0"/>
    </format>
    <format dxfId="92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91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90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89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88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87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86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85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84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83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82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81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80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79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78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77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76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75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74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73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72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71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-2" type="button" dataOnly="0" labelOnly="1" outline="0" axis="axisCol" fieldPosition="0"/>
    </format>
    <format dxfId="66">
      <pivotArea type="topRight" dataOnly="0" labelOnly="1" outline="0" fieldPosition="0"/>
    </format>
    <format dxfId="65">
      <pivotArea field="3" type="button" dataOnly="0" labelOnly="1" outline="0" axis="axisRow" fieldPosition="0"/>
    </format>
    <format dxfId="64">
      <pivotArea field="2" type="button" dataOnly="0" labelOnly="1" outline="0" axis="axisRow" fieldPosition="1"/>
    </format>
    <format dxfId="63">
      <pivotArea field="0" type="button" dataOnly="0" labelOnly="1" outline="0" axis="axisRow" fieldPosition="2"/>
    </format>
    <format dxfId="62">
      <pivotArea dataOnly="0" labelOnly="1" outline="0" fieldPosition="0">
        <references count="1">
          <reference field="3" count="0"/>
        </references>
      </pivotArea>
    </format>
    <format dxfId="61">
      <pivotArea dataOnly="0" labelOnly="1" outline="0" fieldPosition="0">
        <references count="1">
          <reference field="3" count="0" defaultSubtotal="1"/>
        </references>
      </pivotArea>
    </format>
    <format dxfId="60">
      <pivotArea dataOnly="0" labelOnly="1" grandRow="1" outline="0" fieldPosition="0"/>
    </format>
    <format dxfId="59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58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57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56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55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54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5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5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51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50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49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48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47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46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45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44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43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42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4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40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39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38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-2" type="button" dataOnly="0" labelOnly="1" outline="0" axis="axisCol" fieldPosition="0"/>
    </format>
    <format dxfId="33">
      <pivotArea type="topRight" dataOnly="0" labelOnly="1" outline="0" fieldPosition="0"/>
    </format>
    <format dxfId="32">
      <pivotArea dataOnly="0" labelOnly="1" outline="0" fieldPosition="0">
        <references count="1">
          <reference field="3" count="0"/>
        </references>
      </pivotArea>
    </format>
    <format dxfId="31">
      <pivotArea dataOnly="0" labelOnly="1" outline="0" fieldPosition="0">
        <references count="1">
          <reference field="3" count="0" defaultSubtotal="1"/>
        </references>
      </pivotArea>
    </format>
    <format dxfId="30">
      <pivotArea dataOnly="0" labelOnly="1" grandRow="1" outline="0" fieldPosition="0"/>
    </format>
    <format dxfId="29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28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27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26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25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24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2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2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21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20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9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8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17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16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5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4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3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12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1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0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9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8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">
      <pivotArea dataOnly="0" outline="0" fieldPosition="0">
        <references count="1">
          <reference field="2" count="0" defaultSubtotal="1"/>
        </references>
      </pivotArea>
    </format>
    <format dxfId="6">
      <pivotArea dataOnly="0" outline="0" fieldPosition="0">
        <references count="1">
          <reference field="2" count="0" defaultSubtotal="1"/>
        </references>
      </pivotArea>
    </format>
    <format dxfId="5">
      <pivotArea dataOnly="0" outline="0" fieldPosition="0">
        <references count="1">
          <reference field="3" count="0" defaultSubtotal="1"/>
        </references>
      </pivotArea>
    </format>
    <format dxfId="4">
      <pivotArea field="3" type="button" dataOnly="0" labelOnly="1" outline="0" axis="axisRow" fieldPosition="0"/>
    </format>
    <format dxfId="3">
      <pivotArea field="2" type="button" dataOnly="0" labelOnly="1" outline="0" axis="axisRow" fieldPosition="1"/>
    </format>
    <format dxfId="2">
      <pivotArea field="0" type="button" dataOnly="0" labelOnly="1" outline="0" axis="axisRow" fieldPosition="2"/>
    </format>
    <format dxfId="1">
      <pivotArea dataOnly="0" labelOnly="1" outline="0" fieldPosition="0">
        <references count="1">
          <reference field="4294967294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0">
      <pivotArea dataOnly="0" labelOnly="1" outline="0" fieldPosition="0">
        <references count="1">
          <reference field="4294967294" count="5">
            <x v="25"/>
            <x v="26"/>
            <x v="27"/>
            <x v="28"/>
            <x v="29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6C0F-1B6C-47DE-9A2D-B2D823906488}">
  <sheetPr>
    <tabColor rgb="FFFFC000"/>
  </sheetPr>
  <dimension ref="A1:R21"/>
  <sheetViews>
    <sheetView workbookViewId="0">
      <selection activeCell="G23" sqref="G23"/>
    </sheetView>
  </sheetViews>
  <sheetFormatPr defaultColWidth="9" defaultRowHeight="12.5" x14ac:dyDescent="0.25"/>
  <cols>
    <col min="1" max="1" width="3.83203125" style="147" bestFit="1" customWidth="1"/>
    <col min="2" max="2" width="11.83203125" style="147" customWidth="1"/>
    <col min="3" max="5" width="7.58203125" style="149" customWidth="1"/>
    <col min="6" max="6" width="8.25" style="149" customWidth="1"/>
    <col min="7" max="7" width="7.5" style="149" bestFit="1" customWidth="1"/>
    <col min="8" max="8" width="9.25" style="149" customWidth="1"/>
    <col min="9" max="9" width="7.08203125" style="149" bestFit="1" customWidth="1"/>
    <col min="10" max="10" width="6.75" style="149" bestFit="1" customWidth="1"/>
    <col min="11" max="11" width="12.08203125" style="149" customWidth="1"/>
    <col min="12" max="12" width="6.75" style="149" bestFit="1" customWidth="1"/>
    <col min="13" max="13" width="6.75" style="149" customWidth="1"/>
    <col min="14" max="14" width="6.83203125" style="149" customWidth="1"/>
    <col min="15" max="15" width="7.75" style="149" customWidth="1"/>
    <col min="16" max="16" width="8.08203125" style="149" customWidth="1"/>
    <col min="17" max="17" width="7.58203125" style="149" customWidth="1"/>
    <col min="18" max="18" width="7.08203125" style="149" bestFit="1" customWidth="1"/>
    <col min="19" max="19" width="6.75" style="149" bestFit="1" customWidth="1"/>
    <col min="20" max="16384" width="9" style="149"/>
  </cols>
  <sheetData>
    <row r="1" spans="1:18" s="273" customFormat="1" ht="13" x14ac:dyDescent="0.3">
      <c r="A1" s="272"/>
      <c r="B1" s="272"/>
      <c r="C1" s="272">
        <v>150</v>
      </c>
      <c r="D1" s="272">
        <v>120</v>
      </c>
      <c r="E1" s="272">
        <v>100</v>
      </c>
      <c r="F1" s="272">
        <v>90</v>
      </c>
      <c r="G1" s="272">
        <v>80</v>
      </c>
      <c r="L1" s="272">
        <v>50</v>
      </c>
      <c r="M1" s="272">
        <v>20</v>
      </c>
      <c r="N1" s="272">
        <v>10</v>
      </c>
      <c r="O1" s="272">
        <v>0</v>
      </c>
      <c r="P1" s="272">
        <v>-10</v>
      </c>
    </row>
    <row r="2" spans="1:18" ht="13.5" thickBot="1" x14ac:dyDescent="0.35">
      <c r="B2" s="148" t="s">
        <v>197</v>
      </c>
      <c r="K2" s="148" t="s">
        <v>148</v>
      </c>
    </row>
    <row r="3" spans="1:18" ht="15" customHeight="1" thickBot="1" x14ac:dyDescent="0.35">
      <c r="B3" s="401" t="s">
        <v>46</v>
      </c>
      <c r="C3" s="402"/>
      <c r="D3" s="402"/>
      <c r="E3" s="402"/>
      <c r="F3" s="402"/>
      <c r="G3" s="402"/>
      <c r="H3" s="402"/>
      <c r="I3" s="403"/>
      <c r="K3" s="401" t="s">
        <v>46</v>
      </c>
      <c r="L3" s="402"/>
      <c r="M3" s="402"/>
      <c r="N3" s="402"/>
      <c r="O3" s="402"/>
      <c r="P3" s="402"/>
      <c r="Q3" s="402"/>
      <c r="R3" s="403"/>
    </row>
    <row r="4" spans="1:18" ht="13" thickBot="1" x14ac:dyDescent="0.3">
      <c r="B4" s="317" t="s">
        <v>217</v>
      </c>
      <c r="C4" s="318" t="s">
        <v>199</v>
      </c>
      <c r="D4" s="318" t="s">
        <v>198</v>
      </c>
      <c r="E4" s="318" t="s">
        <v>151</v>
      </c>
      <c r="F4" s="318" t="s">
        <v>220</v>
      </c>
      <c r="G4" s="318" t="s">
        <v>221</v>
      </c>
      <c r="H4" s="318" t="s">
        <v>222</v>
      </c>
      <c r="I4" s="319" t="s">
        <v>152</v>
      </c>
      <c r="K4" s="317" t="s">
        <v>217</v>
      </c>
      <c r="L4" s="318" t="s">
        <v>200</v>
      </c>
      <c r="M4" s="318" t="s">
        <v>153</v>
      </c>
      <c r="N4" s="318" t="s">
        <v>154</v>
      </c>
      <c r="O4" s="318" t="s">
        <v>155</v>
      </c>
      <c r="P4" s="320" t="s">
        <v>219</v>
      </c>
      <c r="Q4" s="318" t="s">
        <v>156</v>
      </c>
      <c r="R4" s="319" t="s">
        <v>152</v>
      </c>
    </row>
    <row r="5" spans="1:18" ht="13" x14ac:dyDescent="0.3">
      <c r="B5" s="154" t="s">
        <v>53</v>
      </c>
      <c r="C5" s="266">
        <f>SUMIFS(Xarelto_Total!$B$4:$B$46,Xarelto_Total!$AF$4:$AF$46,"&gt;="&amp;$C$1,Xarelto_Total!$D$4:$D$46,$B5)</f>
        <v>0</v>
      </c>
      <c r="D5" s="150">
        <f>SUMIFS(Xarelto_Total!$B$4:$B$46,Xarelto_Total!$AF$4:$AF$46,"&gt;="&amp;D$1,Xarelto_Total!$AF$4:$AF$46,"&lt;="&amp;C$1,Xarelto_Total!$D$4:$D$46,$B5)</f>
        <v>0</v>
      </c>
      <c r="E5" s="150">
        <f>SUMIFS(Xarelto_Total!$B$4:$B$46,Xarelto_Total!$AF$4:$AF$46,"&gt;="&amp;E$1,Xarelto_Total!$AF$4:$AF$46,"&lt;="&amp;D$1,Xarelto_Total!$D$4:$D$46,$B5)</f>
        <v>0</v>
      </c>
      <c r="F5" s="150">
        <f>SUMIFS(Xarelto_Total!$B$4:$B$46,Xarelto_Total!$AF$4:$AF$46,"&gt;="&amp;F$1,Xarelto_Total!$AF$4:$AF$46,"&lt;="&amp;E$1,Xarelto_Total!$D$4:$D$46,$B5)</f>
        <v>1</v>
      </c>
      <c r="G5" s="150">
        <f>SUMIFS(Xarelto_Total!$B$4:$B$46,Xarelto_Total!$AF$4:$AF$46,"&gt;="&amp;G$1,Xarelto_Total!$AF$4:$AF$46,"&lt;="&amp;F$1,Xarelto_Total!$D$4:$D$46,$B5)</f>
        <v>23</v>
      </c>
      <c r="H5" s="151">
        <f>SUMIFS(Xarelto_Total!B4:B46,Xarelto_Total!AF4:AF46,"&lt;"&amp;$G$1,Xarelto_Total!D4:D46,B5)</f>
        <v>13</v>
      </c>
      <c r="I5" s="267">
        <f t="shared" ref="I5:I9" si="0">SUM(C5:H5)</f>
        <v>37</v>
      </c>
      <c r="K5" s="154" t="s">
        <v>53</v>
      </c>
      <c r="L5" s="266">
        <f>SUMIFS(Xarelto_Total!$B$4:$B$46,Xarelto_Total!$AH$4:$AH$46,"&gt;="&amp;$L$1,Xarelto_Total!$D$4:$D$46,$B5)</f>
        <v>0</v>
      </c>
      <c r="M5" s="150">
        <f>SUMIFS(Xarelto_Total!$B$4:$B$46,Xarelto_Total!$AH$4:$AH$46,"&gt;="&amp;M$1,Xarelto_Total!$AH$4:$AH$46,"&lt;="&amp;L$1,Xarelto_Total!$D$4:$D$46,$K5)</f>
        <v>0</v>
      </c>
      <c r="N5" s="150">
        <f>SUMIFS(Xarelto_Total!$B$4:$B$46,Xarelto_Total!$AH$4:$AH$46,"&gt;="&amp;N$1,Xarelto_Total!$AH$4:$AH$46,"&lt;="&amp;M$1,Xarelto_Total!$D$4:$D$46,$B5)</f>
        <v>0</v>
      </c>
      <c r="O5" s="150">
        <f>SUMIFS(Xarelto_Total!$B$4:$B$46,Xarelto_Total!$AH$4:$AH$46,"&gt;="&amp;O$1,Xarelto_Total!$AH$4:$AH$46,"&lt;="&amp;N$1,Xarelto_Total!$D$4:$D$46,$B5)</f>
        <v>0</v>
      </c>
      <c r="P5" s="150">
        <f>SUMIFS(Xarelto_Total!$B$4:$B$46,Xarelto_Total!$AH$4:$AH$46,"&gt;="&amp;P$1,Xarelto_Total!$AH$4:$AH$46,"&lt;="&amp;O$1,Xarelto_Total!$D$4:$D$46,$B5)</f>
        <v>0</v>
      </c>
      <c r="Q5" s="151">
        <f>SUMIFS(Xarelto_Total!$B$4:$B$46,Xarelto_Total!$AH$4:$AH$46,"&lt;"&amp;$P$1,Xarelto_Total!$D$4:$D$46,$B5)</f>
        <v>37</v>
      </c>
      <c r="R5" s="267">
        <f t="shared" ref="R5:R9" si="1">SUM(L5:Q5)</f>
        <v>37</v>
      </c>
    </row>
    <row r="6" spans="1:18" ht="13" x14ac:dyDescent="0.3">
      <c r="B6" s="154" t="s">
        <v>55</v>
      </c>
      <c r="C6" s="266">
        <f>SUMIFS(Xarelto_Total!$B$4:$B$46,Xarelto_Total!$AF$4:$AF$46,"&gt;="&amp;$C$1,Xarelto_Total!$D$4:$D$46,$B6)</f>
        <v>1</v>
      </c>
      <c r="D6" s="150">
        <f>SUMIFS(Xarelto_Total!$B$4:$B$46,Xarelto_Total!$AF$4:$AF$46,"&gt;="&amp;D$1,Xarelto_Total!$AF$4:$AF$46,"&lt;="&amp;C$1,Xarelto_Total!$D$4:$D$46,$B6)</f>
        <v>2</v>
      </c>
      <c r="E6" s="150">
        <f>SUMIFS(Xarelto_Total!$B$4:$B$46,Xarelto_Total!$AF$4:$AF$46,"&gt;="&amp;E$1,Xarelto_Total!$AF$4:$AF$46,"&lt;="&amp;D$1,Xarelto_Total!$D$4:$D$46,$B6)</f>
        <v>9</v>
      </c>
      <c r="F6" s="150">
        <f>SUMIFS(Xarelto_Total!$B$4:$B$46,Xarelto_Total!$AF$4:$AF$46,"&gt;="&amp;F$1,Xarelto_Total!$AF$4:$AF$46,"&lt;="&amp;E$1,Xarelto_Total!$D$4:$D$46,$B6)</f>
        <v>0</v>
      </c>
      <c r="G6" s="150">
        <f>SUMIFS(Xarelto_Total!$B$4:$B$46,Xarelto_Total!$AF$4:$AF$46,"&gt;="&amp;G$1,Xarelto_Total!$AF$4:$AF$46,"&lt;="&amp;F$1,Xarelto_Total!$D$4:$D$46,$B6)</f>
        <v>0</v>
      </c>
      <c r="H6" s="151">
        <f>SUMIFS(Xarelto_Total!B5:B47,Xarelto_Total!AF5:AF47,"&lt;"&amp;$G$1,Xarelto_Total!D5:D47,B6)</f>
        <v>14</v>
      </c>
      <c r="I6" s="267">
        <f t="shared" si="0"/>
        <v>26</v>
      </c>
      <c r="K6" s="154" t="s">
        <v>55</v>
      </c>
      <c r="L6" s="266">
        <f>SUMIFS(Xarelto_Total!$B$4:$B$46,Xarelto_Total!$AH$4:$AH$46,"&gt;="&amp;$L$1,Xarelto_Total!$D$4:$D$46,$B6)</f>
        <v>2</v>
      </c>
      <c r="M6" s="150">
        <f>SUMIFS(Xarelto_Total!$B$4:$B$46,Xarelto_Total!$AH$4:$AH$46,"&gt;="&amp;M$1,Xarelto_Total!$AH$4:$AH$46,"&lt;="&amp;L$1,Xarelto_Total!$D$4:$D$46,$K6)</f>
        <v>0</v>
      </c>
      <c r="N6" s="150">
        <f>SUMIFS(Xarelto_Total!$B$4:$B$46,Xarelto_Total!$AH$4:$AH$46,"&gt;="&amp;N$1,Xarelto_Total!$AH$4:$AH$46,"&lt;="&amp;M$1,Xarelto_Total!$D$4:$D$46,$B6)</f>
        <v>1</v>
      </c>
      <c r="O6" s="150">
        <f>SUMIFS(Xarelto_Total!$B$4:$B$46,Xarelto_Total!$AH$4:$AH$46,"&gt;="&amp;O$1,Xarelto_Total!$AH$4:$AH$46,"&lt;="&amp;N$1,Xarelto_Total!$D$4:$D$46,$B6)</f>
        <v>0</v>
      </c>
      <c r="P6" s="150">
        <f>SUMIFS(Xarelto_Total!$B$4:$B$46,Xarelto_Total!$AH$4:$AH$46,"&gt;="&amp;P$1,Xarelto_Total!$AH$4:$AH$46,"&lt;="&amp;O$1,Xarelto_Total!$D$4:$D$46,$B6)</f>
        <v>0</v>
      </c>
      <c r="Q6" s="151">
        <f>SUMIFS(Xarelto_Total!$B$4:$B$46,Xarelto_Total!$AH$4:$AH$46,"&lt;"&amp;$P$1,Xarelto_Total!$D$4:$D$46,$B6)</f>
        <v>23</v>
      </c>
      <c r="R6" s="267">
        <f t="shared" si="1"/>
        <v>26</v>
      </c>
    </row>
    <row r="7" spans="1:18" ht="13" x14ac:dyDescent="0.3">
      <c r="B7" s="154" t="s">
        <v>49</v>
      </c>
      <c r="C7" s="266">
        <f>SUMIFS(Xarelto_Total!$B$4:$B$46,Xarelto_Total!$AF$4:$AF$46,"&gt;="&amp;$C$1,Xarelto_Total!$D$4:$D$46,$B7)</f>
        <v>0</v>
      </c>
      <c r="D7" s="150">
        <f>SUMIFS(Xarelto_Total!$B$4:$B$46,Xarelto_Total!$AF$4:$AF$46,"&gt;="&amp;D$1,Xarelto_Total!$AF$4:$AF$46,"&lt;="&amp;C$1,Xarelto_Total!$D$4:$D$46,$B7)</f>
        <v>1</v>
      </c>
      <c r="E7" s="150">
        <f>SUMIFS(Xarelto_Total!$B$4:$B$46,Xarelto_Total!$AF$4:$AF$46,"&gt;="&amp;E$1,Xarelto_Total!$AF$4:$AF$46,"&lt;="&amp;D$1,Xarelto_Total!$D$4:$D$46,$B7)</f>
        <v>1</v>
      </c>
      <c r="F7" s="150">
        <f>SUMIFS(Xarelto_Total!$B$4:$B$46,Xarelto_Total!$AF$4:$AF$46,"&gt;="&amp;F$1,Xarelto_Total!$AF$4:$AF$46,"&lt;="&amp;E$1,Xarelto_Total!$D$4:$D$46,$B7)</f>
        <v>0</v>
      </c>
      <c r="G7" s="150">
        <f>SUMIFS(Xarelto_Total!$B$4:$B$46,Xarelto_Total!$AF$4:$AF$46,"&gt;="&amp;G$1,Xarelto_Total!$AF$4:$AF$46,"&lt;="&amp;F$1,Xarelto_Total!$D$4:$D$46,$B7)</f>
        <v>1</v>
      </c>
      <c r="H7" s="151">
        <f>SUMIFS(Xarelto_Total!B6:B48,Xarelto_Total!AF6:AF48,"&lt;"&amp;$G$1,Xarelto_Total!D6:D48,B7)</f>
        <v>18</v>
      </c>
      <c r="I7" s="267">
        <f t="shared" si="0"/>
        <v>21</v>
      </c>
      <c r="K7" s="154" t="s">
        <v>49</v>
      </c>
      <c r="L7" s="266">
        <f>SUMIFS(Xarelto_Total!$B$4:$B$46,Xarelto_Total!$AH$4:$AH$46,"&gt;="&amp;$L$1,Xarelto_Total!$D$4:$D$46,$B7)</f>
        <v>0</v>
      </c>
      <c r="M7" s="150">
        <f>SUMIFS(Xarelto_Total!$B$4:$B$46,Xarelto_Total!$AH$4:$AH$46,"&gt;="&amp;M$1,Xarelto_Total!$AH$4:$AH$46,"&lt;="&amp;L$1,Xarelto_Total!$D$4:$D$46,$K7)</f>
        <v>0</v>
      </c>
      <c r="N7" s="150">
        <f>SUMIFS(Xarelto_Total!$B$4:$B$46,Xarelto_Total!$AH$4:$AH$46,"&gt;="&amp;N$1,Xarelto_Total!$AH$4:$AH$46,"&lt;="&amp;M$1,Xarelto_Total!$D$4:$D$46,$B7)</f>
        <v>0</v>
      </c>
      <c r="O7" s="150">
        <f>SUMIFS(Xarelto_Total!$B$4:$B$46,Xarelto_Total!$AH$4:$AH$46,"&gt;="&amp;O$1,Xarelto_Total!$AH$4:$AH$46,"&lt;="&amp;N$1,Xarelto_Total!$D$4:$D$46,$B7)</f>
        <v>0</v>
      </c>
      <c r="P7" s="150">
        <f>SUMIFS(Xarelto_Total!$B$4:$B$46,Xarelto_Total!$AH$4:$AH$46,"&gt;="&amp;P$1,Xarelto_Total!$AH$4:$AH$46,"&lt;="&amp;O$1,Xarelto_Total!$D$4:$D$46,$B7)</f>
        <v>0</v>
      </c>
      <c r="Q7" s="151">
        <f>SUMIFS(Xarelto_Total!$B$4:$B$46,Xarelto_Total!$AH$4:$AH$46,"&lt;"&amp;$P$1,Xarelto_Total!$D$4:$D$46,$B7)</f>
        <v>21</v>
      </c>
      <c r="R7" s="267">
        <f t="shared" si="1"/>
        <v>21</v>
      </c>
    </row>
    <row r="8" spans="1:18" ht="13" x14ac:dyDescent="0.3">
      <c r="B8" s="154" t="s">
        <v>140</v>
      </c>
      <c r="C8" s="266">
        <f>SUMIFS(Xarelto_Total!$B$4:$B$46,Xarelto_Total!$AF$4:$AF$46,"&gt;="&amp;$C$1,Xarelto_Total!$D$4:$D$46,$B8)</f>
        <v>0</v>
      </c>
      <c r="D8" s="150">
        <f>SUMIFS(Xarelto_Total!$B$4:$B$46,Xarelto_Total!$AF$4:$AF$46,"&gt;="&amp;D$1,Xarelto_Total!$AF$4:$AF$46,"&lt;="&amp;C$1,Xarelto_Total!$D$4:$D$46,$B8)</f>
        <v>0</v>
      </c>
      <c r="E8" s="150">
        <f>SUMIFS(Xarelto_Total!$B$4:$B$46,Xarelto_Total!$AF$4:$AF$46,"&gt;="&amp;E$1,Xarelto_Total!$AF$4:$AF$46,"&lt;="&amp;D$1,Xarelto_Total!$D$4:$D$46,$B8)</f>
        <v>0</v>
      </c>
      <c r="F8" s="150">
        <f>SUMIFS(Xarelto_Total!$B$4:$B$46,Xarelto_Total!$AF$4:$AF$46,"&gt;="&amp;F$1,Xarelto_Total!$AF$4:$AF$46,"&lt;="&amp;E$1,Xarelto_Total!$D$4:$D$46,$B8)</f>
        <v>0</v>
      </c>
      <c r="G8" s="150">
        <f>SUMIFS(Xarelto_Total!$B$4:$B$46,Xarelto_Total!$AF$4:$AF$46,"&gt;="&amp;G$1,Xarelto_Total!$AF$4:$AF$46,"&lt;="&amp;F$1,Xarelto_Total!$D$4:$D$46,$B8)</f>
        <v>1</v>
      </c>
      <c r="H8" s="151">
        <f>SUMIFS(Xarelto_Total!B7:B49,Xarelto_Total!AF7:AF49,"&lt;"&amp;$G$1,Xarelto_Total!D7:D49,B8)</f>
        <v>7</v>
      </c>
      <c r="I8" s="267">
        <f t="shared" si="0"/>
        <v>8</v>
      </c>
      <c r="K8" s="154" t="s">
        <v>140</v>
      </c>
      <c r="L8" s="266">
        <f>SUMIFS(Xarelto_Total!$B$4:$B$46,Xarelto_Total!$AH$4:$AH$46,"&gt;="&amp;$L$1,Xarelto_Total!$D$4:$D$46,$B8)</f>
        <v>0</v>
      </c>
      <c r="M8" s="150">
        <f>SUMIFS(Xarelto_Total!$B$4:$B$46,Xarelto_Total!$AH$4:$AH$46,"&gt;="&amp;M$1,Xarelto_Total!$AH$4:$AH$46,"&lt;="&amp;L$1,Xarelto_Total!$D$4:$D$46,$K8)</f>
        <v>0</v>
      </c>
      <c r="N8" s="150">
        <f>SUMIFS(Xarelto_Total!$B$4:$B$46,Xarelto_Total!$AH$4:$AH$46,"&gt;="&amp;N$1,Xarelto_Total!$AH$4:$AH$46,"&lt;="&amp;M$1,Xarelto_Total!$D$4:$D$46,$B8)</f>
        <v>0</v>
      </c>
      <c r="O8" s="150">
        <f>SUMIFS(Xarelto_Total!$B$4:$B$46,Xarelto_Total!$AH$4:$AH$46,"&gt;="&amp;O$1,Xarelto_Total!$AH$4:$AH$46,"&lt;="&amp;N$1,Xarelto_Total!$D$4:$D$46,$B8)</f>
        <v>0</v>
      </c>
      <c r="P8" s="150">
        <f>SUMIFS(Xarelto_Total!$B$4:$B$46,Xarelto_Total!$AH$4:$AH$46,"&gt;="&amp;P$1,Xarelto_Total!$AH$4:$AH$46,"&lt;="&amp;O$1,Xarelto_Total!$D$4:$D$46,$B8)</f>
        <v>1</v>
      </c>
      <c r="Q8" s="151">
        <f>SUMIFS(Xarelto_Total!$B$4:$B$46,Xarelto_Total!$AH$4:$AH$46,"&lt;"&amp;$P$1,Xarelto_Total!$D$4:$D$46,$B8)</f>
        <v>7</v>
      </c>
      <c r="R8" s="267">
        <f t="shared" si="1"/>
        <v>8</v>
      </c>
    </row>
    <row r="9" spans="1:18" ht="13.5" thickBot="1" x14ac:dyDescent="0.35">
      <c r="B9" s="155" t="s">
        <v>136</v>
      </c>
      <c r="C9" s="266">
        <f>SUMIFS(Xarelto_Total!$B$4:$B$46,Xarelto_Total!$AF$4:$AF$46,"&gt;="&amp;$C$1,Xarelto_Total!$D$4:$D$46,$B9)</f>
        <v>0</v>
      </c>
      <c r="D9" s="150">
        <f>SUMIFS(Xarelto_Total!$B$4:$B$46,Xarelto_Total!$AF$4:$AF$46,"&gt;="&amp;D$1,Xarelto_Total!$AF$4:$AF$46,"&lt;="&amp;C$1,Xarelto_Total!$D$4:$D$46,$B9)</f>
        <v>1</v>
      </c>
      <c r="E9" s="150">
        <f>SUMIFS(Xarelto_Total!$B$4:$B$46,Xarelto_Total!$AF$4:$AF$46,"&gt;="&amp;E$1,Xarelto_Total!$AF$4:$AF$46,"&lt;="&amp;D$1,Xarelto_Total!$D$4:$D$46,$B9)</f>
        <v>0</v>
      </c>
      <c r="F9" s="150">
        <f>SUMIFS(Xarelto_Total!$B$4:$B$46,Xarelto_Total!$AF$4:$AF$46,"&gt;="&amp;F$1,Xarelto_Total!$AF$4:$AF$46,"&lt;="&amp;E$1,Xarelto_Total!$D$4:$D$46,$B9)</f>
        <v>0</v>
      </c>
      <c r="G9" s="150">
        <f>SUMIFS(Xarelto_Total!$B$4:$B$46,Xarelto_Total!$AF$4:$AF$46,"&gt;="&amp;G$1,Xarelto_Total!$AF$4:$AF$46,"&lt;="&amp;F$1,Xarelto_Total!$D$4:$D$46,$B9)</f>
        <v>0</v>
      </c>
      <c r="H9" s="151">
        <f>SUMIFS(Xarelto_Total!B8:B50,Xarelto_Total!AF8:AF50,"&lt;"&amp;$G$1,Xarelto_Total!D8:D50,B9)</f>
        <v>0</v>
      </c>
      <c r="I9" s="267">
        <f t="shared" si="0"/>
        <v>1</v>
      </c>
      <c r="K9" s="155" t="s">
        <v>136</v>
      </c>
      <c r="L9" s="266">
        <f>SUMIFS(Xarelto_Total!$B$4:$B$46,Xarelto_Total!$AH$4:$AH$46,"&gt;="&amp;$L$1,Xarelto_Total!$D$4:$D$46,$B9)</f>
        <v>1</v>
      </c>
      <c r="M9" s="150">
        <f>SUMIFS(Xarelto_Total!$B$4:$B$46,Xarelto_Total!$AH$4:$AH$46,"&gt;="&amp;M$1,Xarelto_Total!$AH$4:$AH$46,"&lt;="&amp;L$1,Xarelto_Total!$D$4:$D$46,$K9)</f>
        <v>0</v>
      </c>
      <c r="N9" s="150">
        <f>SUMIFS(Xarelto_Total!$B$4:$B$46,Xarelto_Total!$AH$4:$AH$46,"&gt;="&amp;N$1,Xarelto_Total!$AH$4:$AH$46,"&lt;="&amp;M$1,Xarelto_Total!$D$4:$D$46,$B9)</f>
        <v>0</v>
      </c>
      <c r="O9" s="150">
        <f>SUMIFS(Xarelto_Total!$B$4:$B$46,Xarelto_Total!$AH$4:$AH$46,"&gt;="&amp;O$1,Xarelto_Total!$AH$4:$AH$46,"&lt;="&amp;N$1,Xarelto_Total!$D$4:$D$46,$B9)</f>
        <v>0</v>
      </c>
      <c r="P9" s="150">
        <f>SUMIFS(Xarelto_Total!$B$4:$B$46,Xarelto_Total!$AH$4:$AH$46,"&gt;="&amp;P$1,Xarelto_Total!$AH$4:$AH$46,"&lt;="&amp;O$1,Xarelto_Total!$D$4:$D$46,$B9)</f>
        <v>0</v>
      </c>
      <c r="Q9" s="151">
        <f>SUMIFS(Xarelto_Total!$B$4:$B$46,Xarelto_Total!$AH$4:$AH$46,"&lt;"&amp;$P$1,Xarelto_Total!$D$4:$D$46,$B9)</f>
        <v>0</v>
      </c>
      <c r="R9" s="267">
        <f t="shared" si="1"/>
        <v>1</v>
      </c>
    </row>
    <row r="10" spans="1:18" ht="13.5" thickBot="1" x14ac:dyDescent="0.35">
      <c r="B10" s="269" t="s">
        <v>166</v>
      </c>
      <c r="C10" s="270">
        <f t="shared" ref="C10:I10" si="2">SUM(C5:C9)</f>
        <v>1</v>
      </c>
      <c r="D10" s="270">
        <f t="shared" si="2"/>
        <v>4</v>
      </c>
      <c r="E10" s="270">
        <f t="shared" si="2"/>
        <v>10</v>
      </c>
      <c r="F10" s="270">
        <f t="shared" si="2"/>
        <v>1</v>
      </c>
      <c r="G10" s="270">
        <f t="shared" si="2"/>
        <v>25</v>
      </c>
      <c r="H10" s="271">
        <f t="shared" si="2"/>
        <v>52</v>
      </c>
      <c r="I10" s="268">
        <f t="shared" si="2"/>
        <v>93</v>
      </c>
      <c r="K10" s="269" t="s">
        <v>166</v>
      </c>
      <c r="L10" s="270">
        <f t="shared" ref="L10:R10" si="3">SUM(L5:L9)</f>
        <v>3</v>
      </c>
      <c r="M10" s="270">
        <f t="shared" si="3"/>
        <v>0</v>
      </c>
      <c r="N10" s="270">
        <f t="shared" si="3"/>
        <v>1</v>
      </c>
      <c r="O10" s="270">
        <f t="shared" si="3"/>
        <v>0</v>
      </c>
      <c r="P10" s="271">
        <f t="shared" si="3"/>
        <v>1</v>
      </c>
      <c r="Q10" s="271">
        <f t="shared" si="3"/>
        <v>88</v>
      </c>
      <c r="R10" s="268">
        <f t="shared" si="3"/>
        <v>93</v>
      </c>
    </row>
    <row r="11" spans="1:18" ht="14" x14ac:dyDescent="0.3">
      <c r="B11" s="152"/>
    </row>
    <row r="12" spans="1:18" ht="14.5" thickBot="1" x14ac:dyDescent="0.35">
      <c r="B12" s="152"/>
    </row>
    <row r="13" spans="1:18" ht="15" customHeight="1" thickBot="1" x14ac:dyDescent="0.35">
      <c r="B13" s="401" t="s">
        <v>149</v>
      </c>
      <c r="C13" s="402"/>
      <c r="D13" s="402"/>
      <c r="E13" s="402"/>
      <c r="F13" s="402"/>
      <c r="G13" s="402"/>
      <c r="H13" s="402"/>
      <c r="I13" s="403"/>
      <c r="K13" s="401" t="s">
        <v>149</v>
      </c>
      <c r="L13" s="402"/>
      <c r="M13" s="402"/>
      <c r="N13" s="402"/>
      <c r="O13" s="402"/>
      <c r="P13" s="402"/>
      <c r="Q13" s="402"/>
      <c r="R13" s="403"/>
    </row>
    <row r="14" spans="1:18" ht="13" thickBot="1" x14ac:dyDescent="0.3">
      <c r="B14" s="317" t="s">
        <v>217</v>
      </c>
      <c r="C14" s="318" t="s">
        <v>199</v>
      </c>
      <c r="D14" s="318" t="s">
        <v>198</v>
      </c>
      <c r="E14" s="318" t="s">
        <v>151</v>
      </c>
      <c r="F14" s="318" t="s">
        <v>220</v>
      </c>
      <c r="G14" s="318" t="s">
        <v>221</v>
      </c>
      <c r="H14" s="318" t="s">
        <v>222</v>
      </c>
      <c r="I14" s="319" t="s">
        <v>152</v>
      </c>
      <c r="K14" s="317" t="s">
        <v>217</v>
      </c>
      <c r="L14" s="318" t="s">
        <v>200</v>
      </c>
      <c r="M14" s="318" t="s">
        <v>153</v>
      </c>
      <c r="N14" s="318" t="s">
        <v>154</v>
      </c>
      <c r="O14" s="318" t="s">
        <v>155</v>
      </c>
      <c r="P14" s="320" t="s">
        <v>219</v>
      </c>
      <c r="Q14" s="318" t="s">
        <v>156</v>
      </c>
      <c r="R14" s="319" t="s">
        <v>152</v>
      </c>
    </row>
    <row r="15" spans="1:18" ht="13" x14ac:dyDescent="0.3">
      <c r="B15" s="154" t="s">
        <v>53</v>
      </c>
      <c r="C15" s="150">
        <f>COUNTIFS(Xarelto_Total!$AF$4:$AF$45,"&gt;="&amp;$C$1,Xarelto_Total!$D$4:$D$45,$B15)</f>
        <v>0</v>
      </c>
      <c r="D15" s="150">
        <f>COUNTIFS(Xarelto_Total!$AF$4:$AF$45,"&gt;="&amp;D$1,Xarelto_Total!$AF$4:$AF$45,"&lt;="&amp;C$1,Xarelto_Total!$D$4:$D$45,$B15)</f>
        <v>0</v>
      </c>
      <c r="E15" s="150">
        <f>COUNTIFS(Xarelto_Total!$AF$4:$AF$45,"&gt;="&amp;E$1,Xarelto_Total!$AF$4:$AF$45,"&lt;="&amp;D$1,Xarelto_Total!$D$4:$D$45,$B15)</f>
        <v>0</v>
      </c>
      <c r="F15" s="150">
        <f>COUNTIFS(Xarelto_Total!$AF$4:$AF$45,"&gt;="&amp;F$1,Xarelto_Total!$AF$4:$AF$45,"&lt;="&amp;E$1,Xarelto_Total!$D$4:$D$45,$B15)</f>
        <v>1</v>
      </c>
      <c r="G15" s="150">
        <f>COUNTIFS(Xarelto_Total!$AF$4:$AF$45,"&gt;="&amp;G$1,Xarelto_Total!$AF$4:$AF$45,"&lt;="&amp;F$1,Xarelto_Total!$D$4:$D$45,$B15)</f>
        <v>4</v>
      </c>
      <c r="H15" s="153">
        <f>COUNTIFS(Xarelto_Total!$AF$4:$AF$45,"&lt;"&amp;$G$1,Xarelto_Total!$D$4:$D$45,$B15)</f>
        <v>10</v>
      </c>
      <c r="I15" s="267">
        <f t="shared" ref="I15:I19" si="4">SUM(C15:H15)</f>
        <v>15</v>
      </c>
      <c r="K15" s="154" t="s">
        <v>53</v>
      </c>
      <c r="L15" s="150">
        <f>COUNTIFS(Xarelto_Total!$AH$4:$AH$45,"&gt;="&amp;$L$1,Xarelto_Total!$D$4:$D$45,$K15)</f>
        <v>0</v>
      </c>
      <c r="M15" s="150">
        <f>COUNTIFS(Xarelto_Total!$AH$4:$AH$45,"&gt;="&amp;M$1,Xarelto_Total!$AH$4:$AH$45,"&lt;="&amp;L$1,Xarelto_Total!$D$4:$D$45,$K15)</f>
        <v>0</v>
      </c>
      <c r="N15" s="150">
        <f>COUNTIFS(Xarelto_Total!$AH$4:$AH$45,"&gt;="&amp;N$1,Xarelto_Total!$AH$4:$AH$45,"&lt;="&amp;M$1,Xarelto_Total!$D$4:$D$45,$K15)</f>
        <v>0</v>
      </c>
      <c r="O15" s="150">
        <f>COUNTIFS(Xarelto_Total!$AH$4:$AH$45,"&gt;="&amp;O$1,Xarelto_Total!$AH$4:$AH$45,"&lt;="&amp;N$1,Xarelto_Total!$D$4:$D$45,$K15)</f>
        <v>0</v>
      </c>
      <c r="P15" s="150">
        <f>COUNTIFS(Xarelto_Total!$AH$4:$AH$45,"&gt;="&amp;P$1,Xarelto_Total!$AH$4:$AH$45,"&lt;="&amp;O$1,Xarelto_Total!$D$4:$D$45,$K15)</f>
        <v>0</v>
      </c>
      <c r="Q15" s="150">
        <f>COUNTIFS(Xarelto_Total!$AH$4:$AH$45,"&lt;="&amp;$P$1,Xarelto_Total!$D$4:$D$45,$K15)</f>
        <v>15</v>
      </c>
      <c r="R15" s="267">
        <f t="shared" ref="R15:R19" si="5">SUM(L15:Q15)</f>
        <v>15</v>
      </c>
    </row>
    <row r="16" spans="1:18" ht="13" x14ac:dyDescent="0.3">
      <c r="B16" s="154" t="s">
        <v>55</v>
      </c>
      <c r="C16" s="150">
        <f>COUNTIFS(Xarelto_Total!$AF$4:$AF$45,"&gt;="&amp;$C$1,Xarelto_Total!$D$4:$D$45,$B16)</f>
        <v>1</v>
      </c>
      <c r="D16" s="150">
        <f>COUNTIFS(Xarelto_Total!$AF$4:$AF$45,"&gt;="&amp;D$1,Xarelto_Total!$AF$4:$AF$45,"&lt;="&amp;C$1,Xarelto_Total!$D$4:$D$45,$B16)</f>
        <v>2</v>
      </c>
      <c r="E16" s="150">
        <f>COUNTIFS(Xarelto_Total!$AF$4:$AF$45,"&gt;="&amp;E$1,Xarelto_Total!$AF$4:$AF$45,"&lt;="&amp;D$1,Xarelto_Total!$D$4:$D$45,$B16)</f>
        <v>4</v>
      </c>
      <c r="F16" s="150">
        <f>COUNTIFS(Xarelto_Total!$AF$4:$AF$45,"&gt;="&amp;F$1,Xarelto_Total!$AF$4:$AF$45,"&lt;="&amp;E$1,Xarelto_Total!$D$4:$D$45,$B16)</f>
        <v>0</v>
      </c>
      <c r="G16" s="150">
        <f>COUNTIFS(Xarelto_Total!$AF$4:$AF$45,"&gt;="&amp;G$1,Xarelto_Total!$AF$4:$AF$45,"&lt;="&amp;F$1,Xarelto_Total!$D$4:$D$45,$B16)</f>
        <v>0</v>
      </c>
      <c r="H16" s="153">
        <f>COUNTIFS(Xarelto_Total!$AF$4:$AF$45,"&lt;"&amp;$G$1,Xarelto_Total!$D$4:$D$45,$B16)</f>
        <v>5</v>
      </c>
      <c r="I16" s="267">
        <f t="shared" si="4"/>
        <v>12</v>
      </c>
      <c r="K16" s="154" t="s">
        <v>55</v>
      </c>
      <c r="L16" s="150">
        <f>COUNTIFS(Xarelto_Total!$AH$4:$AH$45,"&gt;="&amp;$L$1,Xarelto_Total!$D$4:$D$45,$K16)</f>
        <v>2</v>
      </c>
      <c r="M16" s="150">
        <f>COUNTIFS(Xarelto_Total!$AH$4:$AH$45,"&gt;="&amp;M$1,Xarelto_Total!$AH$4:$AH$45,"&lt;="&amp;L$1,Xarelto_Total!$D$4:$D$45,$K16)</f>
        <v>0</v>
      </c>
      <c r="N16" s="150">
        <f>COUNTIFS(Xarelto_Total!$AH$4:$AH$45,"&gt;="&amp;N$1,Xarelto_Total!$AH$4:$AH$45,"&lt;="&amp;M$1,Xarelto_Total!$D$4:$D$45,$K16)</f>
        <v>1</v>
      </c>
      <c r="O16" s="150">
        <f>COUNTIFS(Xarelto_Total!$AH$4:$AH$45,"&gt;="&amp;O$1,Xarelto_Total!$AH$4:$AH$45,"&lt;="&amp;N$1,Xarelto_Total!$D$4:$D$45,$K16)</f>
        <v>0</v>
      </c>
      <c r="P16" s="150">
        <f>COUNTIFS(Xarelto_Total!$AH$4:$AH$45,"&gt;="&amp;P$1,Xarelto_Total!$AH$4:$AH$45,"&lt;="&amp;O$1,Xarelto_Total!$D$4:$D$45,$K16)</f>
        <v>0</v>
      </c>
      <c r="Q16" s="150">
        <f>COUNTIFS(Xarelto_Total!$AH$4:$AH$45,"&lt;="&amp;$P$1,Xarelto_Total!$D$4:$D$45,$K16)</f>
        <v>9</v>
      </c>
      <c r="R16" s="267">
        <f t="shared" si="5"/>
        <v>12</v>
      </c>
    </row>
    <row r="17" spans="2:18" ht="13" x14ac:dyDescent="0.3">
      <c r="B17" s="154" t="s">
        <v>49</v>
      </c>
      <c r="C17" s="150">
        <f>COUNTIFS(Xarelto_Total!$AF$4:$AF$45,"&gt;="&amp;$C$1,Xarelto_Total!$D$4:$D$45,$B17)</f>
        <v>0</v>
      </c>
      <c r="D17" s="150">
        <f>COUNTIFS(Xarelto_Total!$AF$4:$AF$45,"&gt;="&amp;D$1,Xarelto_Total!$AF$4:$AF$45,"&lt;="&amp;C$1,Xarelto_Total!$D$4:$D$45,$B17)</f>
        <v>1</v>
      </c>
      <c r="E17" s="150">
        <f>COUNTIFS(Xarelto_Total!$AF$4:$AF$45,"&gt;="&amp;E$1,Xarelto_Total!$AF$4:$AF$45,"&lt;="&amp;D$1,Xarelto_Total!$D$4:$D$45,$B17)</f>
        <v>1</v>
      </c>
      <c r="F17" s="150">
        <f>COUNTIFS(Xarelto_Total!$AF$4:$AF$45,"&gt;="&amp;F$1,Xarelto_Total!$AF$4:$AF$45,"&lt;="&amp;E$1,Xarelto_Total!$D$4:$D$45,$B17)</f>
        <v>0</v>
      </c>
      <c r="G17" s="150">
        <f>COUNTIFS(Xarelto_Total!$AF$4:$AF$45,"&gt;="&amp;G$1,Xarelto_Total!$AF$4:$AF$45,"&lt;="&amp;F$1,Xarelto_Total!$D$4:$D$45,$B17)</f>
        <v>1</v>
      </c>
      <c r="H17" s="153">
        <f>COUNTIFS(Xarelto_Total!$AF$4:$AF$45,"&lt;"&amp;$G$1,Xarelto_Total!$D$4:$D$45,$B17)</f>
        <v>7</v>
      </c>
      <c r="I17" s="267">
        <f t="shared" si="4"/>
        <v>10</v>
      </c>
      <c r="K17" s="154" t="s">
        <v>49</v>
      </c>
      <c r="L17" s="150">
        <f>COUNTIFS(Xarelto_Total!$AH$4:$AH$45,"&gt;="&amp;$L$1,Xarelto_Total!$D$4:$D$45,$K17)</f>
        <v>0</v>
      </c>
      <c r="M17" s="150">
        <f>COUNTIFS(Xarelto_Total!$AH$4:$AH$45,"&gt;="&amp;M$1,Xarelto_Total!$AH$4:$AH$45,"&lt;="&amp;L$1,Xarelto_Total!$D$4:$D$45,$K17)</f>
        <v>0</v>
      </c>
      <c r="N17" s="150">
        <f>COUNTIFS(Xarelto_Total!$AH$4:$AH$45,"&gt;="&amp;N$1,Xarelto_Total!$AH$4:$AH$45,"&lt;="&amp;M$1,Xarelto_Total!$D$4:$D$45,$K17)</f>
        <v>0</v>
      </c>
      <c r="O17" s="150">
        <f>COUNTIFS(Xarelto_Total!$AH$4:$AH$45,"&gt;="&amp;O$1,Xarelto_Total!$AH$4:$AH$45,"&lt;="&amp;N$1,Xarelto_Total!$D$4:$D$45,$K17)</f>
        <v>0</v>
      </c>
      <c r="P17" s="150">
        <f>COUNTIFS(Xarelto_Total!$AH$4:$AH$45,"&gt;="&amp;P$1,Xarelto_Total!$AH$4:$AH$45,"&lt;="&amp;O$1,Xarelto_Total!$D$4:$D$45,$K17)</f>
        <v>0</v>
      </c>
      <c r="Q17" s="150">
        <f>COUNTIFS(Xarelto_Total!$AH$4:$AH$45,"&lt;="&amp;$P$1,Xarelto_Total!$D$4:$D$45,$K17)</f>
        <v>10</v>
      </c>
      <c r="R17" s="267">
        <f t="shared" si="5"/>
        <v>10</v>
      </c>
    </row>
    <row r="18" spans="2:18" ht="13" x14ac:dyDescent="0.3">
      <c r="B18" s="154" t="s">
        <v>140</v>
      </c>
      <c r="C18" s="150">
        <f>COUNTIFS(Xarelto_Total!$AF$4:$AF$45,"&gt;="&amp;$C$1,Xarelto_Total!$D$4:$D$45,$B18)</f>
        <v>0</v>
      </c>
      <c r="D18" s="150">
        <f>COUNTIFS(Xarelto_Total!$AF$4:$AF$45,"&gt;="&amp;D$1,Xarelto_Total!$AF$4:$AF$45,"&lt;="&amp;C$1,Xarelto_Total!$D$4:$D$45,$B18)</f>
        <v>0</v>
      </c>
      <c r="E18" s="150">
        <f>COUNTIFS(Xarelto_Total!$AF$4:$AF$45,"&gt;="&amp;E$1,Xarelto_Total!$AF$4:$AF$45,"&lt;="&amp;D$1,Xarelto_Total!$D$4:$D$45,$B18)</f>
        <v>0</v>
      </c>
      <c r="F18" s="150">
        <f>COUNTIFS(Xarelto_Total!$AF$4:$AF$45,"&gt;="&amp;F$1,Xarelto_Total!$AF$4:$AF$45,"&lt;="&amp;E$1,Xarelto_Total!$D$4:$D$45,$B18)</f>
        <v>0</v>
      </c>
      <c r="G18" s="150">
        <f>COUNTIFS(Xarelto_Total!$AF$4:$AF$45,"&gt;="&amp;G$1,Xarelto_Total!$AF$4:$AF$45,"&lt;="&amp;F$1,Xarelto_Total!$D$4:$D$45,$B18)</f>
        <v>1</v>
      </c>
      <c r="H18" s="153">
        <f>COUNTIFS(Xarelto_Total!$AF$4:$AF$45,"&lt;"&amp;$G$1,Xarelto_Total!$D$4:$D$45,$B18)</f>
        <v>3</v>
      </c>
      <c r="I18" s="267">
        <f t="shared" si="4"/>
        <v>4</v>
      </c>
      <c r="K18" s="154" t="s">
        <v>140</v>
      </c>
      <c r="L18" s="150">
        <f>COUNTIFS(Xarelto_Total!$AH$4:$AH$45,"&gt;="&amp;$L$1,Xarelto_Total!$D$4:$D$45,$K18)</f>
        <v>0</v>
      </c>
      <c r="M18" s="150">
        <f>COUNTIFS(Xarelto_Total!$AH$4:$AH$45,"&gt;="&amp;M$1,Xarelto_Total!$AH$4:$AH$45,"&lt;="&amp;L$1,Xarelto_Total!$D$4:$D$45,$K18)</f>
        <v>0</v>
      </c>
      <c r="N18" s="150">
        <f>COUNTIFS(Xarelto_Total!$AH$4:$AH$45,"&gt;="&amp;N$1,Xarelto_Total!$AH$4:$AH$45,"&lt;="&amp;M$1,Xarelto_Total!$D$4:$D$45,$K18)</f>
        <v>0</v>
      </c>
      <c r="O18" s="150">
        <f>COUNTIFS(Xarelto_Total!$AH$4:$AH$45,"&gt;="&amp;O$1,Xarelto_Total!$AH$4:$AH$45,"&lt;="&amp;N$1,Xarelto_Total!$D$4:$D$45,$K18)</f>
        <v>0</v>
      </c>
      <c r="P18" s="150">
        <f>COUNTIFS(Xarelto_Total!$AH$4:$AH$45,"&gt;="&amp;P$1,Xarelto_Total!$AH$4:$AH$45,"&lt;="&amp;O$1,Xarelto_Total!$D$4:$D$45,$K18)</f>
        <v>1</v>
      </c>
      <c r="Q18" s="150">
        <f>COUNTIFS(Xarelto_Total!$AH$4:$AH$45,"&lt;="&amp;$P$1,Xarelto_Total!$D$4:$D$45,$K18)</f>
        <v>3</v>
      </c>
      <c r="R18" s="267">
        <f t="shared" si="5"/>
        <v>4</v>
      </c>
    </row>
    <row r="19" spans="2:18" ht="13.5" thickBot="1" x14ac:dyDescent="0.35">
      <c r="B19" s="155" t="s">
        <v>136</v>
      </c>
      <c r="C19" s="150">
        <f>COUNTIFS(Xarelto_Total!$AF$4:$AF$45,"&gt;="&amp;$C$1,Xarelto_Total!$D$4:$D$45,$B19)</f>
        <v>0</v>
      </c>
      <c r="D19" s="150">
        <f>COUNTIFS(Xarelto_Total!$AF$4:$AF$45,"&gt;="&amp;D$1,Xarelto_Total!$AF$4:$AF$45,"&lt;="&amp;C$1,Xarelto_Total!$D$4:$D$45,$B19)</f>
        <v>1</v>
      </c>
      <c r="E19" s="150">
        <f>COUNTIFS(Xarelto_Total!$AF$4:$AF$45,"&gt;="&amp;E$1,Xarelto_Total!$AF$4:$AF$45,"&lt;="&amp;D$1,Xarelto_Total!$D$4:$D$45,$B19)</f>
        <v>0</v>
      </c>
      <c r="F19" s="150">
        <f>COUNTIFS(Xarelto_Total!$AF$4:$AF$45,"&gt;="&amp;F$1,Xarelto_Total!$AF$4:$AF$45,"&lt;="&amp;E$1,Xarelto_Total!$D$4:$D$45,$B19)</f>
        <v>0</v>
      </c>
      <c r="G19" s="150">
        <f>COUNTIFS(Xarelto_Total!$AF$4:$AF$45,"&gt;="&amp;G$1,Xarelto_Total!$AF$4:$AF$45,"&lt;="&amp;F$1,Xarelto_Total!$D$4:$D$45,$B19)</f>
        <v>0</v>
      </c>
      <c r="H19" s="153">
        <f>COUNTIFS(Xarelto_Total!$AF$4:$AF$45,"&lt;"&amp;$G$1,Xarelto_Total!$D$4:$D$45,$B19)</f>
        <v>0</v>
      </c>
      <c r="I19" s="267">
        <f t="shared" si="4"/>
        <v>1</v>
      </c>
      <c r="K19" s="155" t="s">
        <v>136</v>
      </c>
      <c r="L19" s="150">
        <f>COUNTIFS(Xarelto_Total!$AH$4:$AH$45,"&gt;="&amp;$L$1,Xarelto_Total!$D$4:$D$45,$K19)</f>
        <v>1</v>
      </c>
      <c r="M19" s="150">
        <f>COUNTIFS(Xarelto_Total!$AH$4:$AH$45,"&gt;="&amp;M$1,Xarelto_Total!$AH$4:$AH$45,"&lt;="&amp;L$1,Xarelto_Total!$D$4:$D$45,$K19)</f>
        <v>0</v>
      </c>
      <c r="N19" s="150">
        <f>COUNTIFS(Xarelto_Total!$AH$4:$AH$45,"&gt;="&amp;N$1,Xarelto_Total!$AH$4:$AH$45,"&lt;="&amp;M$1,Xarelto_Total!$D$4:$D$45,$K19)</f>
        <v>0</v>
      </c>
      <c r="O19" s="150">
        <f>COUNTIFS(Xarelto_Total!$AH$4:$AH$45,"&gt;="&amp;O$1,Xarelto_Total!$AH$4:$AH$45,"&lt;="&amp;N$1,Xarelto_Total!$D$4:$D$45,$K19)</f>
        <v>0</v>
      </c>
      <c r="P19" s="150">
        <f>COUNTIFS(Xarelto_Total!$AH$4:$AH$45,"&gt;="&amp;P$1,Xarelto_Total!$AH$4:$AH$45,"&lt;="&amp;O$1,Xarelto_Total!$D$4:$D$45,$K19)</f>
        <v>0</v>
      </c>
      <c r="Q19" s="150">
        <f>COUNTIFS(Xarelto_Total!$AH$4:$AH$45,"&lt;="&amp;$P$1,Xarelto_Total!$D$4:$D$45,$K19)</f>
        <v>0</v>
      </c>
      <c r="R19" s="267">
        <f t="shared" si="5"/>
        <v>1</v>
      </c>
    </row>
    <row r="20" spans="2:18" ht="13.5" thickBot="1" x14ac:dyDescent="0.35">
      <c r="B20" s="269" t="s">
        <v>166</v>
      </c>
      <c r="C20" s="270">
        <f t="shared" ref="C20:I20" si="6">SUM(C15:C19)</f>
        <v>1</v>
      </c>
      <c r="D20" s="270">
        <f t="shared" si="6"/>
        <v>4</v>
      </c>
      <c r="E20" s="270">
        <f t="shared" si="6"/>
        <v>5</v>
      </c>
      <c r="F20" s="270">
        <f t="shared" si="6"/>
        <v>1</v>
      </c>
      <c r="G20" s="270">
        <f t="shared" si="6"/>
        <v>6</v>
      </c>
      <c r="H20" s="271">
        <f t="shared" si="6"/>
        <v>25</v>
      </c>
      <c r="I20" s="268">
        <f t="shared" si="6"/>
        <v>42</v>
      </c>
      <c r="K20" s="269" t="s">
        <v>166</v>
      </c>
      <c r="L20" s="270">
        <f t="shared" ref="L20:R20" si="7">SUM(L15:L19)</f>
        <v>3</v>
      </c>
      <c r="M20" s="270">
        <f t="shared" si="7"/>
        <v>0</v>
      </c>
      <c r="N20" s="270">
        <f t="shared" si="7"/>
        <v>1</v>
      </c>
      <c r="O20" s="270">
        <f t="shared" si="7"/>
        <v>0</v>
      </c>
      <c r="P20" s="271">
        <f t="shared" si="7"/>
        <v>1</v>
      </c>
      <c r="Q20" s="271">
        <f t="shared" si="7"/>
        <v>37</v>
      </c>
      <c r="R20" s="268">
        <f t="shared" si="7"/>
        <v>42</v>
      </c>
    </row>
    <row r="21" spans="2:18" ht="14" x14ac:dyDescent="0.3">
      <c r="B21" s="152"/>
    </row>
  </sheetData>
  <mergeCells count="4">
    <mergeCell ref="B3:I3"/>
    <mergeCell ref="K3:R3"/>
    <mergeCell ref="B13:I13"/>
    <mergeCell ref="K13:R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51F43-900F-488F-B9E5-25D81139223A}">
  <sheetPr>
    <tabColor rgb="FF92D050"/>
  </sheetPr>
  <dimension ref="B1:G13"/>
  <sheetViews>
    <sheetView topLeftCell="A2" zoomScale="80" zoomScaleNormal="80" workbookViewId="0">
      <selection activeCell="D22" sqref="D22"/>
    </sheetView>
  </sheetViews>
  <sheetFormatPr defaultColWidth="9" defaultRowHeight="15.5" x14ac:dyDescent="0.35"/>
  <cols>
    <col min="1" max="1" width="2" style="283" customWidth="1"/>
    <col min="2" max="2" width="18.08203125" style="283" customWidth="1"/>
    <col min="3" max="3" width="13" style="283" bestFit="1" customWidth="1"/>
    <col min="4" max="4" width="13.75" style="283" bestFit="1" customWidth="1"/>
    <col min="5" max="5" width="10.83203125" style="283" customWidth="1"/>
    <col min="6" max="6" width="14.33203125" style="283" bestFit="1" customWidth="1"/>
    <col min="7" max="7" width="11.75" style="283" customWidth="1"/>
    <col min="8" max="16384" width="9" style="283"/>
  </cols>
  <sheetData>
    <row r="1" spans="2:7" x14ac:dyDescent="0.35">
      <c r="B1" s="315">
        <v>1000000</v>
      </c>
    </row>
    <row r="3" spans="2:7" ht="37" x14ac:dyDescent="0.35">
      <c r="B3" s="311" t="s">
        <v>146</v>
      </c>
      <c r="C3" s="294" t="s">
        <v>170</v>
      </c>
      <c r="D3" s="294" t="s">
        <v>172</v>
      </c>
      <c r="E3" s="294" t="s">
        <v>218</v>
      </c>
      <c r="F3" s="294" t="s">
        <v>171</v>
      </c>
      <c r="G3" s="294" t="s">
        <v>173</v>
      </c>
    </row>
    <row r="4" spans="2:7" ht="17.5" x14ac:dyDescent="0.35">
      <c r="B4" s="308" t="s">
        <v>53</v>
      </c>
      <c r="C4" s="312" cm="1">
        <f t="array" ref="C4">SUMPRODUCT(--(Xarelto_Total!D$4:D$46=B4),--(Xarelto_Total!AE$4:AE$46&gt;Xarelto_Total!AD$4:AD$46)*(Xarelto_Total!AE$4:AE$46-Xarelto_Total!AD$4:AD$46))/$B$1</f>
        <v>0</v>
      </c>
      <c r="D4" s="310" cm="1">
        <f t="array" ref="D4">SUMPRODUCT(--(Xarelto_Total!$D$4:$D$46=B4),--(Xarelto_Total!$AE$4:$AE$46&lt;Xarelto_Total!$AD$4:$AD$46)*(Xarelto_Total!$AE$4:$AE$46-Xarelto_Total!$AD$4:$AD$46))/$B$1</f>
        <v>-26.888447252126635</v>
      </c>
      <c r="E4" s="314">
        <f>+C4+D4</f>
        <v>-26.888447252126635</v>
      </c>
      <c r="F4" s="309" cm="1">
        <f t="array" ref="F4">SUMPRODUCT(--(Xarelto_Total!$D$4:$D$45=B4),--(Xarelto_Total!$AE$4:$AE$45&gt;Xarelto_Total!$AD$4:$AD$45))</f>
        <v>0</v>
      </c>
      <c r="G4" s="309" cm="1">
        <f t="array" ref="G4">SUMPRODUCT(--(Xarelto_Total!$D$4:$D$46=B4),--(Xarelto_Total!$AE$4:$AE$46&lt;Xarelto_Total!$AD$4:$AD$46))</f>
        <v>15</v>
      </c>
    </row>
    <row r="5" spans="2:7" ht="17.5" x14ac:dyDescent="0.35">
      <c r="B5" s="308" t="s">
        <v>55</v>
      </c>
      <c r="C5" s="312" cm="1">
        <f t="array" ref="C5">SUMPRODUCT(--(Xarelto_Total!D$4:D$46=B5),--(Xarelto_Total!AE$4:AE$46&gt;Xarelto_Total!AD$4:AD$46)*(Xarelto_Total!AE$4:AE$46-Xarelto_Total!AD$4:AD$46))/$B$1</f>
        <v>4.4440188557768323</v>
      </c>
      <c r="D5" s="310" cm="1">
        <f t="array" ref="D5">SUMPRODUCT(--(Xarelto_Total!$D$4:$D$46=B5),--(Xarelto_Total!$AE$4:$AE$46&lt;Xarelto_Total!$AD$4:$AD$46)*(Xarelto_Total!$AE$4:$AE$46-Xarelto_Total!$AD$4:$AD$46))/$B$1</f>
        <v>-14.056491320724858</v>
      </c>
      <c r="E5" s="314">
        <f>+C5+D5</f>
        <v>-9.6124724649480253</v>
      </c>
      <c r="F5" s="309" cm="1">
        <f t="array" ref="F5">SUMPRODUCT(--(Xarelto_Total!$D$4:$D$45=B5),--(Xarelto_Total!$AE$4:$AE$45&gt;Xarelto_Total!$AD$4:$AD$45))</f>
        <v>7</v>
      </c>
      <c r="G5" s="309" cm="1">
        <f t="array" ref="G5">SUMPRODUCT(--(Xarelto_Total!$D$4:$D$46=B5),--(Xarelto_Total!$AE$4:$AE$46&lt;Xarelto_Total!$AD$4:$AD$46))</f>
        <v>5</v>
      </c>
    </row>
    <row r="6" spans="2:7" ht="17.5" x14ac:dyDescent="0.35">
      <c r="B6" s="308" t="s">
        <v>49</v>
      </c>
      <c r="C6" s="312" cm="1">
        <f t="array" ref="C6">SUMPRODUCT(--(Xarelto_Total!D$4:D$46=B6),--(Xarelto_Total!AE$4:AE$46&gt;Xarelto_Total!AD$4:AD$46)*(Xarelto_Total!AE$4:AE$46-Xarelto_Total!AD$4:AD$46))/$B$1</f>
        <v>0.9248328814285719</v>
      </c>
      <c r="D6" s="310" cm="1">
        <f t="array" ref="D6">SUMPRODUCT(--(Xarelto_Total!$D$4:$D$46=B6),--(Xarelto_Total!$AE$4:$AE$46&lt;Xarelto_Total!$AD$4:$AD$46)*(Xarelto_Total!$AE$4:$AE$46-Xarelto_Total!$AD$4:$AD$46))/$B$1</f>
        <v>-29.089958685714283</v>
      </c>
      <c r="E6" s="314">
        <f>+C6+D6</f>
        <v>-28.165125804285712</v>
      </c>
      <c r="F6" s="309" cm="1">
        <f t="array" ref="F6">SUMPRODUCT(--(Xarelto_Total!$D$4:$D$45=B6),--(Xarelto_Total!$AE$4:$AE$45&gt;Xarelto_Total!$AD$4:$AD$45))</f>
        <v>2</v>
      </c>
      <c r="G6" s="309" cm="1">
        <f t="array" ref="G6">SUMPRODUCT(--(Xarelto_Total!$D$4:$D$46=B6),--(Xarelto_Total!$AE$4:$AE$46&lt;Xarelto_Total!$AD$4:$AD$46))</f>
        <v>8</v>
      </c>
    </row>
    <row r="7" spans="2:7" ht="17.5" x14ac:dyDescent="0.35">
      <c r="B7" s="308" t="s">
        <v>140</v>
      </c>
      <c r="C7" s="312" cm="1">
        <f t="array" ref="C7">SUMPRODUCT(--(Xarelto_Total!D$4:D$46=B7),--(Xarelto_Total!AE$4:AE$46&gt;Xarelto_Total!AD$4:AD$46)*(Xarelto_Total!AE$4:AE$46-Xarelto_Total!AD$4:AD$46))/$B$1</f>
        <v>0</v>
      </c>
      <c r="D7" s="310" cm="1">
        <f t="array" ref="D7">SUMPRODUCT(--(Xarelto_Total!$D$4:$D$46=B7),--(Xarelto_Total!$AE$4:$AE$46&lt;Xarelto_Total!$AD$4:$AD$46)*(Xarelto_Total!$AE$4:$AE$46-Xarelto_Total!$AD$4:$AD$46))/$B$1</f>
        <v>-6.8444947973396246</v>
      </c>
      <c r="E7" s="314">
        <f>+C7+D7</f>
        <v>-6.8444947973396246</v>
      </c>
      <c r="F7" s="309" cm="1">
        <f t="array" ref="F7">SUMPRODUCT(--(Xarelto_Total!$D$4:$D$45=B7),--(Xarelto_Total!$AE$4:$AE$45&gt;Xarelto_Total!$AD$4:$AD$45))</f>
        <v>0</v>
      </c>
      <c r="G7" s="309" cm="1">
        <f t="array" ref="G7">SUMPRODUCT(--(Xarelto_Total!$D$4:$D$46=B7),--(Xarelto_Total!$AE$4:$AE$46&lt;Xarelto_Total!$AD$4:$AD$46))</f>
        <v>4</v>
      </c>
    </row>
    <row r="8" spans="2:7" ht="17.5" x14ac:dyDescent="0.35">
      <c r="B8" s="308" t="s">
        <v>136</v>
      </c>
      <c r="C8" s="312" cm="1">
        <f t="array" ref="C8">SUMPRODUCT(--(Xarelto_Total!D$4:D$46=B8),--(Xarelto_Total!AE$4:AE$46&gt;Xarelto_Total!AD$4:AD$46)*(Xarelto_Total!AE$4:AE$46-Xarelto_Total!AD$4:AD$46))/$B$1</f>
        <v>3.8430424700000021</v>
      </c>
      <c r="D8" s="310" cm="1">
        <f t="array" ref="D8">SUMPRODUCT(--(Xarelto_Total!$D$4:$D$46=B8),--(Xarelto_Total!$AE$4:$AE$46&lt;Xarelto_Total!$AD$4:$AD$46)*(Xarelto_Total!$AE$4:$AE$46-Xarelto_Total!$AD$4:$AD$46))/$B$1</f>
        <v>0</v>
      </c>
      <c r="E8" s="314">
        <f>+C8+D8</f>
        <v>3.8430424700000021</v>
      </c>
      <c r="F8" s="309" cm="1">
        <f t="array" ref="F8">SUMPRODUCT(--(Xarelto_Total!$D$4:$D$45=B8),--(Xarelto_Total!$AE$4:$AE$45&gt;Xarelto_Total!$AD$4:$AD$45))</f>
        <v>1</v>
      </c>
      <c r="G8" s="309" cm="1">
        <f t="array" ref="G8">SUMPRODUCT(--(Xarelto_Total!$D$4:$D$46=B8),--(Xarelto_Total!$AE$4:$AE$46&lt;Xarelto_Total!$AD$4:$AD$46))</f>
        <v>0</v>
      </c>
    </row>
    <row r="9" spans="2:7" ht="18.5" x14ac:dyDescent="0.35">
      <c r="B9" s="311" t="s">
        <v>152</v>
      </c>
      <c r="C9" s="313">
        <f>SUM(C4:C8)</f>
        <v>9.2118942072054075</v>
      </c>
      <c r="D9" s="302">
        <f>SUM(D4:D8)</f>
        <v>-76.879392055905399</v>
      </c>
      <c r="E9" s="302">
        <f>SUM(E4:E8)</f>
        <v>-67.667497848699995</v>
      </c>
      <c r="F9" s="294">
        <f>SUM(F4:F8)</f>
        <v>10</v>
      </c>
      <c r="G9" s="294">
        <f>SUM(G4:G8)</f>
        <v>32</v>
      </c>
    </row>
    <row r="11" spans="2:7" x14ac:dyDescent="0.35">
      <c r="B11" s="283" t="s">
        <v>214</v>
      </c>
      <c r="C11" s="283" t="str" cm="1">
        <f t="array" ref="C11:F11">TRANSPOSE(B4:B7)</f>
        <v>MUMBAI SM</v>
      </c>
      <c r="D11" s="283" t="str">
        <v>CHENNAI SM</v>
      </c>
      <c r="E11" s="283" t="str">
        <v>DELHI SM</v>
      </c>
      <c r="F11" s="283" t="str">
        <v>KOLKATA SM</v>
      </c>
    </row>
    <row r="12" spans="2:7" x14ac:dyDescent="0.35">
      <c r="B12" s="283" t="s">
        <v>170</v>
      </c>
      <c r="C12" s="316" cm="1">
        <f t="array" ref="C12:F12">TRANSPOSE(F4:F7)</f>
        <v>0</v>
      </c>
      <c r="D12" s="316">
        <v>7</v>
      </c>
      <c r="E12" s="316">
        <v>2</v>
      </c>
      <c r="F12" s="316">
        <v>0</v>
      </c>
    </row>
    <row r="13" spans="2:7" x14ac:dyDescent="0.35">
      <c r="B13" s="283" t="s">
        <v>172</v>
      </c>
      <c r="C13" s="316" cm="1">
        <f t="array" ref="C13:F13">TRANSPOSE(G4:G7)</f>
        <v>15</v>
      </c>
      <c r="D13" s="316">
        <v>5</v>
      </c>
      <c r="E13" s="316">
        <v>8</v>
      </c>
      <c r="F13" s="316">
        <v>4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4074-CC67-4897-9233-F6E5B66ED932}">
  <sheetPr>
    <tabColor rgb="FFFFC000"/>
  </sheetPr>
  <dimension ref="A1:S32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6" sqref="A6"/>
      <selection pane="bottomRight" activeCell="P24" sqref="P24"/>
    </sheetView>
  </sheetViews>
  <sheetFormatPr defaultRowHeight="14" x14ac:dyDescent="0.3"/>
  <cols>
    <col min="1" max="1" width="13.75" customWidth="1"/>
    <col min="2" max="2" width="13" customWidth="1"/>
    <col min="3" max="3" width="9.25" bestFit="1" customWidth="1"/>
    <col min="4" max="4" width="9.5" customWidth="1"/>
    <col min="5" max="5" width="12.08203125" customWidth="1"/>
    <col min="16" max="16" width="7.33203125" bestFit="1" customWidth="1"/>
    <col min="18" max="18" width="11.33203125" bestFit="1" customWidth="1"/>
    <col min="19" max="19" width="15.58203125" bestFit="1" customWidth="1"/>
  </cols>
  <sheetData>
    <row r="1" spans="1:19" x14ac:dyDescent="0.3">
      <c r="A1" s="307">
        <v>1000000</v>
      </c>
      <c r="B1" s="169" t="s">
        <v>146</v>
      </c>
      <c r="C1" s="280" t="s">
        <v>210</v>
      </c>
      <c r="D1" s="169" t="s">
        <v>215</v>
      </c>
      <c r="E1" s="280" t="s">
        <v>210</v>
      </c>
    </row>
    <row r="2" spans="1:19" x14ac:dyDescent="0.3">
      <c r="A2" s="288"/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9">
        <v>12</v>
      </c>
    </row>
    <row r="3" spans="1:19" x14ac:dyDescent="0.3">
      <c r="A3" s="169" t="s">
        <v>214</v>
      </c>
      <c r="B3" s="164" t="s">
        <v>176</v>
      </c>
      <c r="C3" s="164" t="s">
        <v>177</v>
      </c>
      <c r="D3" s="164" t="s">
        <v>178</v>
      </c>
      <c r="E3" s="164" t="s">
        <v>179</v>
      </c>
      <c r="F3" s="164" t="s">
        <v>180</v>
      </c>
      <c r="G3" s="164" t="s">
        <v>181</v>
      </c>
      <c r="H3" s="164" t="s">
        <v>182</v>
      </c>
      <c r="I3" s="164" t="s">
        <v>183</v>
      </c>
      <c r="J3" s="164" t="s">
        <v>184</v>
      </c>
      <c r="K3" s="164" t="s">
        <v>185</v>
      </c>
      <c r="L3" s="164" t="s">
        <v>186</v>
      </c>
      <c r="M3" s="164" t="s">
        <v>187</v>
      </c>
      <c r="N3" s="164" t="s">
        <v>188</v>
      </c>
      <c r="R3" s="286" t="s">
        <v>210</v>
      </c>
      <c r="S3" s="165" t="s">
        <v>210</v>
      </c>
    </row>
    <row r="4" spans="1:19" ht="14.5" x14ac:dyDescent="0.3">
      <c r="A4" s="165" t="s">
        <v>174</v>
      </c>
      <c r="B4" s="366" cm="1">
        <f t="array" ref="B4">SUMPRODUCT(((LEFT('Product Value'!$H$3:$H$260,13)=$E$1)*1+('Product Value'!$B$3:$B$260=$E$1))*(('Product Value'!$F$3:$F$260=$C$1)+('Product Value'!$B$3:$B$260=$C$1))*'Product Value'!J$3:J$260)/$A$1</f>
        <v>61.770059552449993</v>
      </c>
      <c r="C4" s="366" cm="1">
        <f t="array" ref="C4">SUMPRODUCT(((LEFT('Product Value'!$H$3:$H$260,13)=$E$1)*1+('Product Value'!$B$3:$B$260=$E$1))*(('Product Value'!$F$3:$F$260=$C$1)+('Product Value'!$B$3:$B$260=$C$1))*'Product Value'!O$3:O$260)/$A$1</f>
        <v>58.452486021500015</v>
      </c>
      <c r="D4" s="366" cm="1">
        <f t="array" ref="D4">SUMPRODUCT(((LEFT('Product Value'!$H$3:$H$260,13)=$E$1)*1+('Product Value'!$B$3:$B$260=$E$1))*(('Product Value'!$F$3:$F$260=$C$1)+('Product Value'!$B$3:$B$260=$C$1))*'Product Value'!T$3:T$260)/$A$1</f>
        <v>51.343399883749996</v>
      </c>
      <c r="E4" s="366" cm="1">
        <f t="array" ref="E4">SUMPRODUCT(((LEFT('Product Value'!$H$3:$H$260,13)=$E$1)*1+('Product Value'!$B$3:$B$260=$E$1))*(('Product Value'!$F$3:$F$260=$C$1)+('Product Value'!$B$3:$B$260=$C$1))*'Product Value'!Y$3:Y$260)/$A$1</f>
        <v>62.559958012199992</v>
      </c>
      <c r="F4" s="366" cm="1">
        <f t="array" ref="F4">SUMPRODUCT(((LEFT('Product Value'!$H$3:$H$260,13)=$E$1)*1+('Product Value'!$B$3:$B$260=$E$1))*(('Product Value'!$F$3:$F$260=$C$1)+('Product Value'!$B$3:$B$260=$C$1))*'Product Value'!AD$3:AD$260)/$A$1</f>
        <v>60.664201708799993</v>
      </c>
      <c r="G4" s="366"/>
      <c r="H4" s="366"/>
      <c r="I4" s="366"/>
      <c r="J4" s="366"/>
      <c r="K4" s="366"/>
      <c r="L4" s="366"/>
      <c r="M4" s="366"/>
      <c r="N4" s="167">
        <f ca="1">SUM(B4:OFFSET(B4,0,$N$2-1))</f>
        <v>294.7901051787</v>
      </c>
      <c r="R4" s="287" t="s">
        <v>53</v>
      </c>
      <c r="S4" s="165" t="s">
        <v>207</v>
      </c>
    </row>
    <row r="5" spans="1:19" ht="14.5" x14ac:dyDescent="0.3">
      <c r="A5" s="165" t="s">
        <v>175</v>
      </c>
      <c r="B5" s="366" cm="1">
        <f t="array" ref="B5">SUMPRODUCT(((LEFT('Product Value'!$H$3:$H$260,13)=$E$1)*1+('Product Value'!$B$3:$B$260=$E$1))*(('Product Value'!$F$3:$F$260=$C$1)+('Product Value'!$B$3:$B$260=$C$1))*'Product Value'!K$3:K$260)/$A$1</f>
        <v>60.075183660000022</v>
      </c>
      <c r="C5" s="366" cm="1">
        <f t="array" ref="C5">SUMPRODUCT(((LEFT('Product Value'!$H$3:$H$260,13)=$E$1)*1+('Product Value'!$B$3:$B$260=$E$1))*(('Product Value'!$F$3:$F$260=$C$1)+('Product Value'!$B$3:$B$260=$C$1))*'Product Value'!P$3:P$260)/$A$1</f>
        <v>46.212094600000022</v>
      </c>
      <c r="D5" s="366" cm="1">
        <f t="array" ref="D5">SUMPRODUCT(((LEFT('Product Value'!$H$3:$H$260,13)=$E$1)*1+('Product Value'!$B$3:$B$260=$E$1))*(('Product Value'!$F$3:$F$260=$C$1)+('Product Value'!$B$3:$B$260=$C$1))*'Product Value'!U$3:U$260)/$A$1</f>
        <v>36.951299500000005</v>
      </c>
      <c r="E5" s="366" cm="1">
        <f t="array" ref="E5">SUMPRODUCT(((LEFT('Product Value'!$H$3:$H$260,13)=$E$1)*1+('Product Value'!$B$3:$B$260=$E$1))*(('Product Value'!$F$3:$F$260=$C$1)+('Product Value'!$B$3:$B$260=$C$1))*'Product Value'!Z$3:Z$260)/$A$1</f>
        <v>44.15029598000001</v>
      </c>
      <c r="F5" s="366" cm="1">
        <f t="array" ref="F5">SUMPRODUCT(((LEFT('Product Value'!$H$3:$H$260,13)=$E$1)*1+('Product Value'!$B$3:$B$260=$E$1))*(('Product Value'!$F$3:$F$260=$C$1)+('Product Value'!$B$3:$B$260=$C$1))*'Product Value'!AE$3:AE$260)/$A$1</f>
        <v>39.733733590000007</v>
      </c>
      <c r="G5" s="366"/>
      <c r="H5" s="366"/>
      <c r="I5" s="366"/>
      <c r="J5" s="366"/>
      <c r="K5" s="366"/>
      <c r="L5" s="366"/>
      <c r="M5" s="366"/>
      <c r="N5" s="167">
        <f ca="1">SUM(B5:OFFSET(B5,0,$N$2-1))</f>
        <v>227.12260733000008</v>
      </c>
      <c r="R5" s="287" t="s">
        <v>55</v>
      </c>
      <c r="S5" s="165" t="s">
        <v>208</v>
      </c>
    </row>
    <row r="6" spans="1:19" ht="14.5" x14ac:dyDescent="0.3">
      <c r="A6" s="165" t="s">
        <v>144</v>
      </c>
      <c r="B6" s="366" cm="1">
        <f t="array" ref="B6">SUMPRODUCT(((LEFT('Product Value'!$H$3:$H$260,13)=$E$1)*1+('Product Value'!$B$3:$B$260=$E$1))*(('Product Value'!$F$3:$F$260=$C$1)+('Product Value'!$B$3:$B$260=$C$1))*'Product Value'!M$3:M$260)/$A$1</f>
        <v>73.797092009999957</v>
      </c>
      <c r="C6" s="366" cm="1">
        <f t="array" ref="C6">SUMPRODUCT(((LEFT('Product Value'!$H$3:$H$260,13)=$E$1)*1+('Product Value'!$B$3:$B$260=$E$1))*(('Product Value'!$F$3:$F$260=$C$1)+('Product Value'!$B$3:$B$260=$C$1))*'Product Value'!R$3:R$260)/$A$1</f>
        <v>52.457198340000005</v>
      </c>
      <c r="D6" s="366" cm="1">
        <f t="array" ref="D6">SUMPRODUCT(((LEFT('Product Value'!$H$3:$H$260,13)=$E$1)*1+('Product Value'!$B$3:$B$260=$E$1))*(('Product Value'!$F$3:$F$260=$C$1)+('Product Value'!$B$3:$B$260=$C$1))*'Product Value'!W$3:W$260)/$A$1</f>
        <v>57.768108020000014</v>
      </c>
      <c r="E6" s="366" cm="1">
        <f t="array" ref="E6">SUMPRODUCT(((LEFT('Product Value'!$H$3:$H$260,13)=$E$1)*1+('Product Value'!$B$3:$B$260=$E$1))*(('Product Value'!$F$3:$F$260=$C$1)+('Product Value'!$B$3:$B$260=$C$1))*'Product Value'!AB$3:AB$260)/$A$1</f>
        <v>148.79730874000001</v>
      </c>
      <c r="F6" s="366" cm="1">
        <f t="array" ref="F6">SUMPRODUCT(((LEFT('Product Value'!$H$3:$H$260,13)=$E$1)*1+('Product Value'!$B$3:$B$260=$E$1))*(('Product Value'!$F$3:$F$260=$C$1)+('Product Value'!$B$3:$B$260=$C$1))*'Product Value'!AG$3:AG$260)/$A$1</f>
        <v>224.45703554000002</v>
      </c>
      <c r="G6" s="366"/>
      <c r="H6" s="366"/>
      <c r="I6" s="366"/>
      <c r="J6" s="366"/>
      <c r="K6" s="366"/>
      <c r="L6" s="366"/>
      <c r="M6" s="366"/>
      <c r="N6" s="167">
        <f ca="1">SUM(B6:OFFSET(B6,0,$N$2-1))</f>
        <v>557.27674264999996</v>
      </c>
      <c r="R6" s="287" t="s">
        <v>49</v>
      </c>
      <c r="S6" s="165" t="s">
        <v>209</v>
      </c>
    </row>
    <row r="7" spans="1:19" ht="14.5" x14ac:dyDescent="0.3">
      <c r="A7" s="165" t="s">
        <v>0</v>
      </c>
      <c r="B7" s="366">
        <f>IFERROR(B5/B4%,0)</f>
        <v>97.256153054198009</v>
      </c>
      <c r="C7" s="366">
        <f t="shared" ref="C7:M7" si="0">IFERROR(C5/C4%,0)</f>
        <v>79.059245800088419</v>
      </c>
      <c r="D7" s="366">
        <f t="shared" si="0"/>
        <v>71.968937747916769</v>
      </c>
      <c r="E7" s="366">
        <f t="shared" si="0"/>
        <v>70.572771118852316</v>
      </c>
      <c r="F7" s="366">
        <f t="shared" si="0"/>
        <v>65.497826511802927</v>
      </c>
      <c r="G7" s="366">
        <f t="shared" si="0"/>
        <v>0</v>
      </c>
      <c r="H7" s="366">
        <f t="shared" si="0"/>
        <v>0</v>
      </c>
      <c r="I7" s="366">
        <f t="shared" si="0"/>
        <v>0</v>
      </c>
      <c r="J7" s="366">
        <f t="shared" si="0"/>
        <v>0</v>
      </c>
      <c r="K7" s="366">
        <f t="shared" si="0"/>
        <v>0</v>
      </c>
      <c r="L7" s="366">
        <f t="shared" si="0"/>
        <v>0</v>
      </c>
      <c r="M7" s="366">
        <f t="shared" si="0"/>
        <v>0</v>
      </c>
      <c r="N7" s="167">
        <f ca="1">IFERROR(N5/N4%,0)</f>
        <v>77.04553285203373</v>
      </c>
      <c r="R7" s="287" t="s">
        <v>140</v>
      </c>
      <c r="S7" s="165" t="s">
        <v>206</v>
      </c>
    </row>
    <row r="8" spans="1:19" ht="14.5" x14ac:dyDescent="0.3">
      <c r="A8" s="165" t="s">
        <v>168</v>
      </c>
      <c r="B8" s="366">
        <f>IFERROR(B5/B6%-100,0)</f>
        <v>-18.594104423708899</v>
      </c>
      <c r="C8" s="366">
        <f t="shared" ref="C8:M8" si="1">IFERROR(C5/C6%-100,0)</f>
        <v>-11.905141596626066</v>
      </c>
      <c r="D8" s="366">
        <f t="shared" si="1"/>
        <v>-36.035122550305744</v>
      </c>
      <c r="E8" s="366">
        <f t="shared" si="1"/>
        <v>-70.328565513811995</v>
      </c>
      <c r="F8" s="366">
        <f t="shared" si="1"/>
        <v>-82.297844442965058</v>
      </c>
      <c r="G8" s="366">
        <f t="shared" si="1"/>
        <v>0</v>
      </c>
      <c r="H8" s="366">
        <f t="shared" si="1"/>
        <v>0</v>
      </c>
      <c r="I8" s="366">
        <f t="shared" si="1"/>
        <v>0</v>
      </c>
      <c r="J8" s="366">
        <f t="shared" si="1"/>
        <v>0</v>
      </c>
      <c r="K8" s="366">
        <f t="shared" si="1"/>
        <v>0</v>
      </c>
      <c r="L8" s="366">
        <f t="shared" si="1"/>
        <v>0</v>
      </c>
      <c r="M8" s="366">
        <f t="shared" si="1"/>
        <v>0</v>
      </c>
      <c r="N8" s="274">
        <f ca="1">IFERROR(N5/N6%-100,0)</f>
        <v>-59.244197730202892</v>
      </c>
      <c r="R8" s="287" t="s">
        <v>136</v>
      </c>
    </row>
    <row r="10" spans="1:19" x14ac:dyDescent="0.3">
      <c r="A10" s="168" t="s">
        <v>174</v>
      </c>
      <c r="N10" s="166"/>
    </row>
    <row r="11" spans="1:19" x14ac:dyDescent="0.3">
      <c r="A11" s="169" t="s">
        <v>11</v>
      </c>
      <c r="B11" s="164" t="s">
        <v>176</v>
      </c>
      <c r="C11" s="164" t="s">
        <v>177</v>
      </c>
      <c r="D11" s="164" t="s">
        <v>178</v>
      </c>
      <c r="E11" s="164" t="s">
        <v>179</v>
      </c>
      <c r="F11" s="164" t="s">
        <v>180</v>
      </c>
      <c r="G11" s="164" t="s">
        <v>181</v>
      </c>
      <c r="H11" s="164" t="s">
        <v>182</v>
      </c>
      <c r="I11" s="164" t="s">
        <v>183</v>
      </c>
      <c r="J11" s="164" t="s">
        <v>184</v>
      </c>
      <c r="K11" s="164" t="s">
        <v>185</v>
      </c>
      <c r="L11" s="164" t="s">
        <v>186</v>
      </c>
      <c r="M11" s="164" t="s">
        <v>187</v>
      </c>
      <c r="N11" s="164" t="s">
        <v>188</v>
      </c>
    </row>
    <row r="12" spans="1:19" x14ac:dyDescent="0.3">
      <c r="A12" s="165" t="s">
        <v>211</v>
      </c>
      <c r="B12" s="167" cm="1">
        <f t="array" ref="B12">SUMPRODUCT(((LEFT('Product Value'!$H$3:$H$260,13)=$A$12)*1+('Product Value'!$B$3:$B$260=$A$12))*(('Product Value'!$F$3:$F$260=$C$1)+('Product Value'!$B$3:$B$260=$C$1))*'Product Value'!J$3:J$260)/$A$1</f>
        <v>21.807894015000006</v>
      </c>
      <c r="C12" s="167" cm="1">
        <f t="array" ref="C12">SUMPRODUCT(((LEFT('Product Value'!$H$3:$H$260,13)=$A12)*1+('Product Value'!$B$3:$B$260=$A12))*(('Product Value'!$F$3:$F$260=$C$1)+('Product Value'!$B$3:$B$260=$C$1))*'Product Value'!O$3:O$260)/$A$1</f>
        <v>20.63662605</v>
      </c>
      <c r="D12" s="167" cm="1">
        <f t="array" ref="D12">SUMPRODUCT(((LEFT('Product Value'!$H$3:$H$260,13)=$A12)*1+('Product Value'!$B$3:$B$260=$A12))*(('Product Value'!$F$3:$F$260=$C$1)+('Product Value'!$B$3:$B$260=$C$1))*'Product Value'!T$3:T$260)/$A$1</f>
        <v>18.126766125</v>
      </c>
      <c r="E12" s="167" cm="1">
        <f t="array" ref="E12">SUMPRODUCT(((LEFT('Product Value'!$H$3:$H$260,13)=$A12)*1+('Product Value'!$B$3:$B$260=$A12))*(('Product Value'!$F$3:$F$260=$C$1)+('Product Value'!$B$3:$B$260=$C$1))*'Product Value'!Y$3:Y$260)/$A$1</f>
        <v>22.086767339999994</v>
      </c>
      <c r="F12" s="167" cm="1">
        <f t="array" ref="F12">SUMPRODUCT(((LEFT('Product Value'!$H$3:$H$260,13)=$A12)*1+('Product Value'!$B$3:$B$260=$A12))*(('Product Value'!$F$3:$F$260=$C$1)+('Product Value'!$B$3:$B$260=$C$1))*'Product Value'!AD$3:AD$260)/$A$1</f>
        <v>21.417471359999993</v>
      </c>
      <c r="G12" s="167"/>
      <c r="H12" s="167"/>
      <c r="I12" s="167"/>
      <c r="J12" s="167"/>
      <c r="K12" s="167"/>
      <c r="L12" s="167"/>
      <c r="M12" s="167"/>
      <c r="N12" s="167">
        <f ca="1">SUM(B12:OFFSET(B12,0,$N$2-1))</f>
        <v>104.07552489</v>
      </c>
    </row>
    <row r="13" spans="1:19" x14ac:dyDescent="0.3">
      <c r="A13" s="165" t="s">
        <v>212</v>
      </c>
      <c r="B13" s="167" cm="1">
        <f t="array" ref="B13">SUMPRODUCT(((LEFT('Product Value'!$H$3:$H$260,13)=$A$13)*1+('Product Value'!$B$3:$B$260=$A$13))*(('Product Value'!$F$3:$F$260=$C$1)+('Product Value'!$B$3:$B$260=$C$1))*'Product Value'!J$3:J$260)/$A$1</f>
        <v>14.343524154999999</v>
      </c>
      <c r="C13" s="167" cm="1">
        <f t="array" ref="C13">SUMPRODUCT(((LEFT('Product Value'!$H$3:$H$260,13)=$A13)*1+('Product Value'!$B$3:$B$260=$A13))*(('Product Value'!$F$3:$F$260=$C$1)+('Product Value'!$B$3:$B$260=$C$1))*'Product Value'!O$3:O$260)/$A$1</f>
        <v>13.573155849999994</v>
      </c>
      <c r="D13" s="167" cm="1">
        <f t="array" ref="D13">SUMPRODUCT(((LEFT('Product Value'!$H$3:$H$260,13)=$A13)*1+('Product Value'!$B$3:$B$260=$A13))*(('Product Value'!$F$3:$F$260=$C$1)+('Product Value'!$B$3:$B$260=$C$1))*'Product Value'!T$3:T$260)/$A$1</f>
        <v>11.922366625</v>
      </c>
      <c r="E13" s="167" cm="1">
        <f t="array" ref="E13">SUMPRODUCT(((LEFT('Product Value'!$H$3:$H$260,13)=$A13)*1+('Product Value'!$B$3:$B$260=$A13))*(('Product Value'!$F$3:$F$260=$C$1)+('Product Value'!$B$3:$B$260=$C$1))*'Product Value'!Y$3:Y$260)/$A$1</f>
        <v>14.52694518</v>
      </c>
      <c r="F13" s="167" cm="1">
        <f t="array" ref="F13">SUMPRODUCT(((LEFT('Product Value'!$H$3:$H$260,13)=$A13)*1+('Product Value'!$B$3:$B$260=$A13))*(('Product Value'!$F$3:$F$260=$C$1)+('Product Value'!$B$3:$B$260=$C$1))*'Product Value'!AD$3:AD$260)/$A$1</f>
        <v>14.086734719999997</v>
      </c>
      <c r="G13" s="167"/>
      <c r="H13" s="167"/>
      <c r="I13" s="167"/>
      <c r="J13" s="167"/>
      <c r="K13" s="167"/>
      <c r="L13" s="167"/>
      <c r="M13" s="167"/>
      <c r="N13" s="167">
        <f ca="1">SUM(B13:OFFSET(B13,0,$N$2-1))</f>
        <v>68.452726529999993</v>
      </c>
    </row>
    <row r="14" spans="1:19" x14ac:dyDescent="0.3">
      <c r="A14" s="165" t="s">
        <v>213</v>
      </c>
      <c r="B14" s="167" cm="1">
        <f t="array" ref="B14">SUMPRODUCT(((LEFT('Product Value'!$H$3:$H$260,13)=$A$14)*1+('Product Value'!$B$3:$B$260=$A$14))*(('Product Value'!$F$3:$F$260=$C$1)+('Product Value'!$B$3:$B$260=$C$1))*'Product Value'!J$3:J$260)/$A$1</f>
        <v>18.562845017449995</v>
      </c>
      <c r="C14" s="167" cm="1">
        <f t="array" ref="C14">SUMPRODUCT(((LEFT('Product Value'!$H$3:$H$260,13)=$A14)*1+('Product Value'!$B$3:$B$260=$A14))*(('Product Value'!$F$3:$F$260=$C$1)+('Product Value'!$B$3:$B$260=$C$1))*'Product Value'!O$3:O$260)/$A$1</f>
        <v>17.5658635715</v>
      </c>
      <c r="D14" s="167" cm="1">
        <f t="array" ref="D14">SUMPRODUCT(((LEFT('Product Value'!$H$3:$H$260,13)=$A14)*1+('Product Value'!$B$3:$B$260=$A14))*(('Product Value'!$F$3:$F$260=$C$1)+('Product Value'!$B$3:$B$260=$C$1))*'Product Value'!T$3:T$260)/$A$1</f>
        <v>15.429474758749999</v>
      </c>
      <c r="E14" s="167" cm="1">
        <f t="array" ref="E14">SUMPRODUCT(((LEFT('Product Value'!$H$3:$H$260,13)=$A14)*1+('Product Value'!$B$3:$B$260=$A14))*(('Product Value'!$F$3:$F$260=$C$1)+('Product Value'!$B$3:$B$260=$C$1))*'Product Value'!Y$3:Y$260)/$A$1</f>
        <v>18.800221552199986</v>
      </c>
      <c r="F14" s="167" cm="1">
        <f t="array" ref="F14">SUMPRODUCT(((LEFT('Product Value'!$H$3:$H$260,13)=$A14)*1+('Product Value'!$B$3:$B$260=$A14))*(('Product Value'!$F$3:$F$260=$C$1)+('Product Value'!$B$3:$B$260=$C$1))*'Product Value'!AD$3:AD$260)/$A$1</f>
        <v>18.230517868800003</v>
      </c>
      <c r="G14" s="167"/>
      <c r="H14" s="167"/>
      <c r="I14" s="167"/>
      <c r="J14" s="167"/>
      <c r="K14" s="167"/>
      <c r="L14" s="167"/>
      <c r="M14" s="167"/>
      <c r="N14" s="167">
        <f ca="1">SUM(B14:OFFSET(B14,0,$N$2-1))</f>
        <v>88.588922768699973</v>
      </c>
    </row>
    <row r="15" spans="1:19" x14ac:dyDescent="0.3">
      <c r="A15" s="165" t="s">
        <v>201</v>
      </c>
      <c r="B15" s="167" cm="1">
        <f t="array" ref="B15">SUMPRODUCT(((LEFT('Product Value'!$H$3:$H$260,13)=$A$15)*1+('Product Value'!$B$3:$B$260=$A$15))*(('Product Value'!$F$3:$F$260=$C$1)+('Product Value'!$B$3:$B$260=$C$1))*'Product Value'!J$3:J$260)/$A$1</f>
        <v>7.0557963649999991</v>
      </c>
      <c r="C15" s="167" cm="1">
        <f t="array" ref="C15">SUMPRODUCT(((LEFT('Product Value'!$H$3:$H$260,13)=$A15)*1+('Product Value'!$B$3:$B$260=$A15))*(('Product Value'!$F$3:$F$260=$C$1)+('Product Value'!$B$3:$B$260=$C$1))*'Product Value'!O$3:O$260)/$A$1</f>
        <v>6.6768405499999997</v>
      </c>
      <c r="D15" s="167" cm="1">
        <f t="array" ref="D15">SUMPRODUCT(((LEFT('Product Value'!$H$3:$H$260,13)=$A15)*1+('Product Value'!$B$3:$B$260=$A15))*(('Product Value'!$F$3:$F$260=$C$1)+('Product Value'!$B$3:$B$260=$C$1))*'Product Value'!T$3:T$260)/$A$1</f>
        <v>5.8647923750000004</v>
      </c>
      <c r="E15" s="167" cm="1">
        <f t="array" ref="E15">SUMPRODUCT(((LEFT('Product Value'!$H$3:$H$260,13)=$A15)*1+('Product Value'!$B$3:$B$260=$A15))*(('Product Value'!$F$3:$F$260=$C$1)+('Product Value'!$B$3:$B$260=$C$1))*'Product Value'!Y$3:Y$260)/$A$1</f>
        <v>7.1460239399999974</v>
      </c>
      <c r="F15" s="167" cm="1">
        <f t="array" ref="F15">SUMPRODUCT(((LEFT('Product Value'!$H$3:$H$260,13)=$A15)*1+('Product Value'!$B$3:$B$260=$A15))*(('Product Value'!$F$3:$F$260=$C$1)+('Product Value'!$B$3:$B$260=$C$1))*'Product Value'!AD$3:AD$260)/$A$1</f>
        <v>6.929477760000001</v>
      </c>
      <c r="G15" s="167"/>
      <c r="H15" s="167"/>
      <c r="I15" s="167"/>
      <c r="J15" s="167"/>
      <c r="K15" s="167"/>
      <c r="L15" s="167"/>
      <c r="M15" s="167"/>
      <c r="N15" s="167">
        <f ca="1">SUM(B15:OFFSET(B15,0,$N$2-1))</f>
        <v>33.672930989999998</v>
      </c>
    </row>
    <row r="16" spans="1:19" x14ac:dyDescent="0.3">
      <c r="A16" s="170" t="s">
        <v>152</v>
      </c>
      <c r="B16" s="171">
        <f>SUM(B12:B15)</f>
        <v>61.77005955245</v>
      </c>
      <c r="C16" s="171">
        <f t="shared" ref="C16:N16" si="2">SUM(C12:C15)</f>
        <v>58.4524860215</v>
      </c>
      <c r="D16" s="171">
        <f t="shared" si="2"/>
        <v>51.343399883749996</v>
      </c>
      <c r="E16" s="171">
        <f t="shared" si="2"/>
        <v>62.559958012199978</v>
      </c>
      <c r="F16" s="171">
        <f t="shared" si="2"/>
        <v>60.664201708799993</v>
      </c>
      <c r="G16" s="171">
        <f t="shared" si="2"/>
        <v>0</v>
      </c>
      <c r="H16" s="171">
        <f t="shared" si="2"/>
        <v>0</v>
      </c>
      <c r="I16" s="171">
        <f t="shared" si="2"/>
        <v>0</v>
      </c>
      <c r="J16" s="171">
        <f t="shared" si="2"/>
        <v>0</v>
      </c>
      <c r="K16" s="171">
        <f t="shared" si="2"/>
        <v>0</v>
      </c>
      <c r="L16" s="171">
        <f t="shared" si="2"/>
        <v>0</v>
      </c>
      <c r="M16" s="171">
        <f t="shared" si="2"/>
        <v>0</v>
      </c>
      <c r="N16" s="171">
        <f t="shared" ca="1" si="2"/>
        <v>294.7901051787</v>
      </c>
    </row>
    <row r="17" spans="1:14" x14ac:dyDescent="0.3">
      <c r="A17" s="165"/>
      <c r="B17" s="167"/>
      <c r="C17" s="167"/>
      <c r="D17" s="167"/>
      <c r="E17" s="167"/>
      <c r="F17" s="167"/>
      <c r="G17" s="167"/>
      <c r="H17" s="166"/>
      <c r="I17" s="166"/>
      <c r="J17" s="166"/>
      <c r="K17" s="166"/>
      <c r="L17" s="166"/>
      <c r="M17" s="166"/>
      <c r="N17" s="167"/>
    </row>
    <row r="18" spans="1:14" x14ac:dyDescent="0.3">
      <c r="A18" s="168" t="s">
        <v>175</v>
      </c>
    </row>
    <row r="19" spans="1:14" x14ac:dyDescent="0.3">
      <c r="A19" s="169" t="s">
        <v>11</v>
      </c>
      <c r="B19" s="164" t="s">
        <v>176</v>
      </c>
      <c r="C19" s="164" t="s">
        <v>177</v>
      </c>
      <c r="D19" s="164" t="s">
        <v>178</v>
      </c>
      <c r="E19" s="164" t="s">
        <v>179</v>
      </c>
      <c r="F19" s="164" t="s">
        <v>180</v>
      </c>
      <c r="G19" s="164" t="s">
        <v>181</v>
      </c>
      <c r="H19" s="164" t="s">
        <v>182</v>
      </c>
      <c r="I19" s="164" t="s">
        <v>183</v>
      </c>
      <c r="J19" s="164" t="s">
        <v>184</v>
      </c>
      <c r="K19" s="164" t="s">
        <v>185</v>
      </c>
      <c r="L19" s="164" t="s">
        <v>186</v>
      </c>
      <c r="M19" s="164" t="s">
        <v>187</v>
      </c>
      <c r="N19" s="164" t="s">
        <v>188</v>
      </c>
    </row>
    <row r="20" spans="1:14" x14ac:dyDescent="0.3">
      <c r="A20" s="165" t="s">
        <v>211</v>
      </c>
      <c r="B20" s="167" cm="1">
        <f t="array" ref="B20">SUMPRODUCT(((LEFT('Product Value'!$H$3:$H$260,13)=$A12)*1+('Product Value'!$B$3:$B$260=$A12))*(('Product Value'!$F$3:$F$260=$C$1)+('Product Value'!$B$3:$B$260=$C$1))*'Product Value'!K$3:K$260)/$A$1</f>
        <v>24.752826590000009</v>
      </c>
      <c r="C20" s="167" cm="1">
        <f t="array" ref="C20">SUMPRODUCT(((LEFT('Product Value'!$H$3:$H$260,13)=$A12)*1+('Product Value'!$B$3:$B$260=$A12))*(('Product Value'!$F$3:$F$260=$C$1)+('Product Value'!$B$3:$B$260=$C$1))*'Product Value'!P$3:P$260)/$A$1</f>
        <v>16.50701901</v>
      </c>
      <c r="D20" s="167" cm="1">
        <f t="array" ref="D20">SUMPRODUCT(((LEFT('Product Value'!$H$3:$H$260,13)=$A12)*1+('Product Value'!$B$3:$B$260=$A12))*(('Product Value'!$F$3:$F$260=$C$1)+('Product Value'!$B$3:$B$260=$C$1))*'Product Value'!U$3:U$260)/$A$1</f>
        <v>14.59077548</v>
      </c>
      <c r="E20" s="167" cm="1">
        <f t="array" ref="E20">SUMPRODUCT(((LEFT('Product Value'!$H$3:$H$260,13)=$A12)*1+('Product Value'!$B$3:$B$260=$A12))*(('Product Value'!$F$3:$F$260=$C$1)+('Product Value'!$B$3:$B$260=$C$1))*'Product Value'!Z$3:Z$260)/$A$1</f>
        <v>16.604998509999998</v>
      </c>
      <c r="F20" s="167" cm="1">
        <f t="array" ref="F20">SUMPRODUCT(((LEFT('Product Value'!$H$3:$H$260,13)=$A12)*1+('Product Value'!$B$3:$B$260=$A12))*(('Product Value'!$F$3:$F$260=$C$1)+('Product Value'!$B$3:$B$260=$C$1))*'Product Value'!AE$3:AE$260)/$A$1</f>
        <v>16.149891300000004</v>
      </c>
      <c r="G20" s="167"/>
      <c r="H20" s="167"/>
      <c r="I20" s="167"/>
      <c r="J20" s="167"/>
      <c r="K20" s="167"/>
      <c r="L20" s="167"/>
      <c r="M20" s="167"/>
      <c r="N20" s="167">
        <f ca="1">SUM(B20:OFFSET(B20,0,$N$2-1))</f>
        <v>88.605510890000005</v>
      </c>
    </row>
    <row r="21" spans="1:14" x14ac:dyDescent="0.3">
      <c r="A21" s="165" t="s">
        <v>212</v>
      </c>
      <c r="B21" s="167" cm="1">
        <f t="array" ref="B21">SUMPRODUCT(((LEFT('Product Value'!$H$3:$H$260,13)=$A13)*1+('Product Value'!$B$3:$B$260=$A13))*(('Product Value'!$F$3:$F$260=$C$1)+('Product Value'!$B$3:$B$260=$C$1))*'Product Value'!K$3:K$260)/$A$1</f>
        <v>12.762482179999999</v>
      </c>
      <c r="C21" s="167" cm="1">
        <f t="array" ref="C21">SUMPRODUCT(((LEFT('Product Value'!$H$3:$H$260,13)=$A13)*1+('Product Value'!$B$3:$B$260=$A13))*(('Product Value'!$F$3:$F$260=$C$1)+('Product Value'!$B$3:$B$260=$C$1))*'Product Value'!P$3:P$260)/$A$1</f>
        <v>9.6363529499999991</v>
      </c>
      <c r="D21" s="167" cm="1">
        <f t="array" ref="D21">SUMPRODUCT(((LEFT('Product Value'!$H$3:$H$260,13)=$A13)*1+('Product Value'!$B$3:$B$260=$A13))*(('Product Value'!$F$3:$F$260=$C$1)+('Product Value'!$B$3:$B$260=$C$1))*'Product Value'!U$3:U$260)/$A$1</f>
        <v>6.1376433899999974</v>
      </c>
      <c r="E21" s="167" cm="1">
        <f t="array" ref="E21">SUMPRODUCT(((LEFT('Product Value'!$H$3:$H$260,13)=$A13)*1+('Product Value'!$B$3:$B$260=$A13))*(('Product Value'!$F$3:$F$260=$C$1)+('Product Value'!$B$3:$B$260=$C$1))*'Product Value'!Z$3:Z$260)/$A$1</f>
        <v>7.0675303000000014</v>
      </c>
      <c r="F21" s="167" cm="1">
        <f t="array" ref="F21">SUMPRODUCT(((LEFT('Product Value'!$H$3:$H$260,13)=$A13)*1+('Product Value'!$B$3:$B$260=$A13))*(('Product Value'!$F$3:$F$260=$C$1)+('Product Value'!$B$3:$B$260=$C$1))*'Product Value'!AE$3:AE$260)/$A$1</f>
        <v>6.8041859299999992</v>
      </c>
      <c r="G21" s="167"/>
      <c r="H21" s="167"/>
      <c r="I21" s="167"/>
      <c r="J21" s="167"/>
      <c r="K21" s="167"/>
      <c r="L21" s="167"/>
      <c r="M21" s="167"/>
      <c r="N21" s="167">
        <f ca="1">SUM(B21:OFFSET(B21,0,$N$2-1))</f>
        <v>42.408194749999993</v>
      </c>
    </row>
    <row r="22" spans="1:14" x14ac:dyDescent="0.3">
      <c r="A22" s="165" t="s">
        <v>213</v>
      </c>
      <c r="B22" s="167" cm="1">
        <f t="array" ref="B22">SUMPRODUCT(((LEFT('Product Value'!$H$3:$H$260,13)=$A14)*1+('Product Value'!$B$3:$B$260=$A14))*(('Product Value'!$F$3:$F$260=$C$1)+('Product Value'!$B$3:$B$260=$C$1))*'Product Value'!K$3:K$260)/$A$1</f>
        <v>15.311447650000002</v>
      </c>
      <c r="C22" s="167" cm="1">
        <f t="array" ref="C22">SUMPRODUCT(((LEFT('Product Value'!$H$3:$H$260,13)=$A14)*1+('Product Value'!$B$3:$B$260=$A14))*(('Product Value'!$F$3:$F$260=$C$1)+('Product Value'!$B$3:$B$260=$C$1))*'Product Value'!P$3:P$260)/$A$1</f>
        <v>14.254441160000002</v>
      </c>
      <c r="D22" s="167" cm="1">
        <f t="array" ref="D22">SUMPRODUCT(((LEFT('Product Value'!$H$3:$H$260,13)=$A14)*1+('Product Value'!$B$3:$B$260=$A14))*(('Product Value'!$F$3:$F$260=$C$1)+('Product Value'!$B$3:$B$260=$C$1))*'Product Value'!U$3:U$260)/$A$1</f>
        <v>10.938479520000005</v>
      </c>
      <c r="E22" s="167" cm="1">
        <f t="array" ref="E22">SUMPRODUCT(((LEFT('Product Value'!$H$3:$H$260,13)=$A14)*1+('Product Value'!$B$3:$B$260=$A14))*(('Product Value'!$F$3:$F$260=$C$1)+('Product Value'!$B$3:$B$260=$C$1))*'Product Value'!Z$3:Z$260)/$A$1</f>
        <v>13.433176430000003</v>
      </c>
      <c r="F22" s="167" cm="1">
        <f t="array" ref="F22">SUMPRODUCT(((LEFT('Product Value'!$H$3:$H$260,13)=$A14)*1+('Product Value'!$B$3:$B$260=$A14))*(('Product Value'!$F$3:$F$260=$C$1)+('Product Value'!$B$3:$B$260=$C$1))*'Product Value'!AE$3:AE$260)/$A$1</f>
        <v>11.084934120000002</v>
      </c>
      <c r="G22" s="167"/>
      <c r="H22" s="167"/>
      <c r="I22" s="167"/>
      <c r="J22" s="167"/>
      <c r="K22" s="167"/>
      <c r="L22" s="167"/>
      <c r="M22" s="167"/>
      <c r="N22" s="167">
        <f ca="1">SUM(B22:OFFSET(B22,0,$N$2-1))</f>
        <v>65.022478880000008</v>
      </c>
    </row>
    <row r="23" spans="1:14" x14ac:dyDescent="0.3">
      <c r="A23" s="165" t="s">
        <v>201</v>
      </c>
      <c r="B23" s="167" cm="1">
        <f t="array" ref="B23">SUMPRODUCT(((LEFT('Product Value'!$H$3:$H$260,13)=$A15)*1+('Product Value'!$B$3:$B$260=$A15))*(('Product Value'!$F$3:$F$260=$C$1)+('Product Value'!$B$3:$B$260=$C$1))*'Product Value'!K$3:K$260)/$A$1</f>
        <v>7.2484272399999981</v>
      </c>
      <c r="C23" s="167" cm="1">
        <f t="array" ref="C23">SUMPRODUCT(((LEFT('Product Value'!$H$3:$H$260,13)=$A15)*1+('Product Value'!$B$3:$B$260=$A15))*(('Product Value'!$F$3:$F$260=$C$1)+('Product Value'!$B$3:$B$260=$C$1))*'Product Value'!P$3:P$260)/$A$1</f>
        <v>5.8142814799999973</v>
      </c>
      <c r="D23" s="167" cm="1">
        <f t="array" ref="D23">SUMPRODUCT(((LEFT('Product Value'!$H$3:$H$260,13)=$A15)*1+('Product Value'!$B$3:$B$260=$A15))*(('Product Value'!$F$3:$F$260=$C$1)+('Product Value'!$B$3:$B$260=$C$1))*'Product Value'!U$3:U$260)/$A$1</f>
        <v>5.284401110000001</v>
      </c>
      <c r="E23" s="167" cm="1">
        <f t="array" ref="E23">SUMPRODUCT(((LEFT('Product Value'!$H$3:$H$260,13)=$A15)*1+('Product Value'!$B$3:$B$260=$A15))*(('Product Value'!$F$3:$F$260=$C$1)+('Product Value'!$B$3:$B$260=$C$1))*'Product Value'!Z$3:Z$260)/$A$1</f>
        <v>7.0445907399999994</v>
      </c>
      <c r="F23" s="167" cm="1">
        <f t="array" ref="F23">SUMPRODUCT(((LEFT('Product Value'!$H$3:$H$260,13)=$A15)*1+('Product Value'!$B$3:$B$260=$A15))*(('Product Value'!$F$3:$F$260=$C$1)+('Product Value'!$B$3:$B$260=$C$1))*'Product Value'!AE$3:AE$260)/$A$1</f>
        <v>5.6947222400000008</v>
      </c>
      <c r="G23" s="167"/>
      <c r="H23" s="167"/>
      <c r="I23" s="167"/>
      <c r="J23" s="167"/>
      <c r="K23" s="167"/>
      <c r="L23" s="167"/>
      <c r="M23" s="167"/>
      <c r="N23" s="167">
        <f ca="1">SUM(B23:OFFSET(B23,0,$N$2-1))</f>
        <v>31.086422809999998</v>
      </c>
    </row>
    <row r="24" spans="1:14" x14ac:dyDescent="0.3">
      <c r="A24" s="170" t="s">
        <v>152</v>
      </c>
      <c r="B24" s="171">
        <f t="shared" ref="B24:M24" si="3">SUM(B20:B23)</f>
        <v>60.075183660000008</v>
      </c>
      <c r="C24" s="171">
        <f t="shared" si="3"/>
        <v>46.2120946</v>
      </c>
      <c r="D24" s="171">
        <f t="shared" si="3"/>
        <v>36.951299500000005</v>
      </c>
      <c r="E24" s="171">
        <f t="shared" si="3"/>
        <v>44.150295980000003</v>
      </c>
      <c r="F24" s="171">
        <f t="shared" si="3"/>
        <v>39.73373359</v>
      </c>
      <c r="G24" s="171">
        <f t="shared" si="3"/>
        <v>0</v>
      </c>
      <c r="H24" s="171">
        <f t="shared" si="3"/>
        <v>0</v>
      </c>
      <c r="I24" s="171">
        <f t="shared" si="3"/>
        <v>0</v>
      </c>
      <c r="J24" s="171">
        <f t="shared" si="3"/>
        <v>0</v>
      </c>
      <c r="K24" s="171">
        <f t="shared" si="3"/>
        <v>0</v>
      </c>
      <c r="L24" s="171">
        <f t="shared" si="3"/>
        <v>0</v>
      </c>
      <c r="M24" s="171">
        <f t="shared" si="3"/>
        <v>0</v>
      </c>
      <c r="N24" s="171">
        <f t="shared" ref="N24" ca="1" si="4">SUM(N20:N23)</f>
        <v>227.12260732999999</v>
      </c>
    </row>
    <row r="26" spans="1:14" x14ac:dyDescent="0.3">
      <c r="A26" s="168" t="s">
        <v>144</v>
      </c>
    </row>
    <row r="27" spans="1:14" x14ac:dyDescent="0.3">
      <c r="A27" s="169" t="s">
        <v>11</v>
      </c>
      <c r="B27" s="164" t="s">
        <v>176</v>
      </c>
      <c r="C27" s="164" t="s">
        <v>177</v>
      </c>
      <c r="D27" s="164" t="s">
        <v>178</v>
      </c>
      <c r="E27" s="164" t="s">
        <v>179</v>
      </c>
      <c r="F27" s="164" t="s">
        <v>180</v>
      </c>
      <c r="G27" s="164" t="s">
        <v>181</v>
      </c>
      <c r="H27" s="164" t="s">
        <v>182</v>
      </c>
      <c r="I27" s="164" t="s">
        <v>183</v>
      </c>
      <c r="J27" s="164" t="s">
        <v>184</v>
      </c>
      <c r="K27" s="164" t="s">
        <v>185</v>
      </c>
      <c r="L27" s="164" t="s">
        <v>186</v>
      </c>
      <c r="M27" s="164" t="s">
        <v>187</v>
      </c>
      <c r="N27" s="164" t="s">
        <v>188</v>
      </c>
    </row>
    <row r="28" spans="1:14" x14ac:dyDescent="0.3">
      <c r="A28" s="165" t="s">
        <v>211</v>
      </c>
      <c r="B28" s="167" cm="1">
        <f t="array" ref="B28">SUMPRODUCT(((LEFT('Product Value'!$H$3:$H$260,13)=$A20)*1+('Product Value'!$B$3:$B$260=$A20))*(('Product Value'!$F$3:$F$260=$C$1)+('Product Value'!$B$3:$B$260=$C$1))*'Product Value'!M$3:M$260)/$A$1</f>
        <v>30.646168710000001</v>
      </c>
      <c r="C28" s="167" cm="1">
        <f t="array" ref="C28">SUMPRODUCT(((LEFT('Product Value'!$H$3:$H$260,13)=$A20)*1+('Product Value'!$B$3:$B$260=$A20))*(('Product Value'!$F$3:$F$260=$C$1)+('Product Value'!$B$3:$B$260=$C$1))*'Product Value'!R$3:R$260)/$A$1</f>
        <v>21.131210470000003</v>
      </c>
      <c r="D28" s="167" cm="1">
        <f t="array" ref="D28">SUMPRODUCT(((LEFT('Product Value'!$H$3:$H$260,13)=$A20)*1+('Product Value'!$B$3:$B$260=$A20))*(('Product Value'!$F$3:$F$260=$C$1)+('Product Value'!$B$3:$B$260=$C$1))*'Product Value'!W$3:W$260)/$A$1</f>
        <v>29.36856882</v>
      </c>
      <c r="E28" s="167" cm="1">
        <f t="array" ref="E28">SUMPRODUCT(((LEFT('Product Value'!$H$3:$H$260,13)=$A20)*1+('Product Value'!$B$3:$B$260=$A20))*(('Product Value'!$F$3:$F$260=$C$1)+('Product Value'!$B$3:$B$260=$C$1))*'Product Value'!AB$3:AB$260)/$A$1</f>
        <v>102.74266834999997</v>
      </c>
      <c r="F28" s="167" cm="1">
        <f t="array" ref="F28">SUMPRODUCT(((LEFT('Product Value'!$H$3:$H$260,13)=$A20)*1+('Product Value'!$B$3:$B$260=$A20))*(('Product Value'!$F$3:$F$260=$C$1)+('Product Value'!$B$3:$B$260=$C$1))*'Product Value'!AG$3:AG$260)/$A$1</f>
        <v>147.69403833999996</v>
      </c>
      <c r="G28" s="167"/>
      <c r="H28" s="167"/>
      <c r="I28" s="167"/>
      <c r="J28" s="167"/>
      <c r="K28" s="167"/>
      <c r="L28" s="167"/>
      <c r="M28" s="167"/>
      <c r="N28" s="167">
        <f ca="1">SUM(B28:OFFSET(B28,0,$N$2-1))</f>
        <v>331.58265468999991</v>
      </c>
    </row>
    <row r="29" spans="1:14" x14ac:dyDescent="0.3">
      <c r="A29" s="165" t="s">
        <v>212</v>
      </c>
      <c r="B29" s="167" cm="1">
        <f t="array" ref="B29">SUMPRODUCT(((LEFT('Product Value'!$H$3:$H$260,13)=$A21)*1+('Product Value'!$B$3:$B$260=$A21))*(('Product Value'!$F$3:$F$260=$C$1)+('Product Value'!$B$3:$B$260=$C$1))*'Product Value'!M$3:M$260)/$A$1</f>
        <v>15.94167985</v>
      </c>
      <c r="C29" s="167" cm="1">
        <f t="array" ref="C29">SUMPRODUCT(((LEFT('Product Value'!$H$3:$H$260,13)=$A21)*1+('Product Value'!$B$3:$B$260=$A21))*(('Product Value'!$F$3:$F$260=$C$1)+('Product Value'!$B$3:$B$260=$C$1))*'Product Value'!R$3:R$260)/$A$1</f>
        <v>9.5426830200000001</v>
      </c>
      <c r="D29" s="167" cm="1">
        <f t="array" ref="D29">SUMPRODUCT(((LEFT('Product Value'!$H$3:$H$260,13)=$A21)*1+('Product Value'!$B$3:$B$260=$A21))*(('Product Value'!$F$3:$F$260=$C$1)+('Product Value'!$B$3:$B$260=$C$1))*'Product Value'!W$3:W$260)/$A$1</f>
        <v>10.792475089999996</v>
      </c>
      <c r="E29" s="167" cm="1">
        <f t="array" ref="E29">SUMPRODUCT(((LEFT('Product Value'!$H$3:$H$260,13)=$A21)*1+('Product Value'!$B$3:$B$260=$A21))*(('Product Value'!$F$3:$F$260=$C$1)+('Product Value'!$B$3:$B$260=$C$1))*'Product Value'!AB$3:AB$260)/$A$1</f>
        <v>20.065046030000001</v>
      </c>
      <c r="F29" s="167" cm="1">
        <f t="array" ref="F29">SUMPRODUCT(((LEFT('Product Value'!$H$3:$H$260,13)=$A21)*1+('Product Value'!$B$3:$B$260=$A21))*(('Product Value'!$F$3:$F$260=$C$1)+('Product Value'!$B$3:$B$260=$C$1))*'Product Value'!AG$3:AG$260)/$A$1</f>
        <v>34.196498409999997</v>
      </c>
      <c r="G29" s="167"/>
      <c r="H29" s="167"/>
      <c r="I29" s="167"/>
      <c r="J29" s="167"/>
      <c r="K29" s="167"/>
      <c r="L29" s="167"/>
      <c r="M29" s="167"/>
      <c r="N29" s="167">
        <f ca="1">SUM(B29:OFFSET(B29,0,$N$2-1))</f>
        <v>90.538382399999989</v>
      </c>
    </row>
    <row r="30" spans="1:14" x14ac:dyDescent="0.3">
      <c r="A30" s="165" t="s">
        <v>213</v>
      </c>
      <c r="B30" s="167" cm="1">
        <f t="array" ref="B30">SUMPRODUCT(((LEFT('Product Value'!$H$3:$H$260,13)=$A22)*1+('Product Value'!$B$3:$B$260=$A22))*(('Product Value'!$F$3:$F$260=$C$1)+('Product Value'!$B$3:$B$260=$C$1))*'Product Value'!M$3:M$260)/$A$1</f>
        <v>20.26499703</v>
      </c>
      <c r="C30" s="167" cm="1">
        <f t="array" ref="C30">SUMPRODUCT(((LEFT('Product Value'!$H$3:$H$260,13)=$A22)*1+('Product Value'!$B$3:$B$260=$A22))*(('Product Value'!$F$3:$F$260=$C$1)+('Product Value'!$B$3:$B$260=$C$1))*'Product Value'!R$3:R$260)/$A$1</f>
        <v>16.811910350000002</v>
      </c>
      <c r="D30" s="167" cm="1">
        <f t="array" ref="D30">SUMPRODUCT(((LEFT('Product Value'!$H$3:$H$260,13)=$A22)*1+('Product Value'!$B$3:$B$260=$A22))*(('Product Value'!$F$3:$F$260=$C$1)+('Product Value'!$B$3:$B$260=$C$1))*'Product Value'!W$3:W$260)/$A$1</f>
        <v>12.778237910000003</v>
      </c>
      <c r="E30" s="167" cm="1">
        <f t="array" ref="E30">SUMPRODUCT(((LEFT('Product Value'!$H$3:$H$260,13)=$A22)*1+('Product Value'!$B$3:$B$260=$A22))*(('Product Value'!$F$3:$F$260=$C$1)+('Product Value'!$B$3:$B$260=$C$1))*'Product Value'!AB$3:AB$260)/$A$1</f>
        <v>19.02839706000001</v>
      </c>
      <c r="F30" s="167" cm="1">
        <f t="array" ref="F30">SUMPRODUCT(((LEFT('Product Value'!$H$3:$H$260,13)=$A22)*1+('Product Value'!$B$3:$B$260=$A22))*(('Product Value'!$F$3:$F$260=$C$1)+('Product Value'!$B$3:$B$260=$C$1))*'Product Value'!AG$3:AG$260)/$A$1</f>
        <v>32.424696850000004</v>
      </c>
      <c r="G30" s="167"/>
      <c r="H30" s="167"/>
      <c r="I30" s="167"/>
      <c r="J30" s="167"/>
      <c r="K30" s="167"/>
      <c r="L30" s="167"/>
      <c r="M30" s="167"/>
      <c r="N30" s="167">
        <f ca="1">SUM(B30:OFFSET(B30,0,$N$2-1))</f>
        <v>101.30823920000002</v>
      </c>
    </row>
    <row r="31" spans="1:14" x14ac:dyDescent="0.3">
      <c r="A31" s="165" t="s">
        <v>201</v>
      </c>
      <c r="B31" s="167" cm="1">
        <f t="array" ref="B31">SUMPRODUCT(((LEFT('Product Value'!$H$3:$H$260,13)=$A23)*1+('Product Value'!$B$3:$B$260=$A23))*(('Product Value'!$F$3:$F$260=$C$1)+('Product Value'!$B$3:$B$260=$C$1))*'Product Value'!M$3:M$260)/$A$1</f>
        <v>6.944246419999998</v>
      </c>
      <c r="C31" s="167" cm="1">
        <f t="array" ref="C31">SUMPRODUCT(((LEFT('Product Value'!$H$3:$H$260,13)=$A23)*1+('Product Value'!$B$3:$B$260=$A23))*(('Product Value'!$F$3:$F$260=$C$1)+('Product Value'!$B$3:$B$260=$C$1))*'Product Value'!R$3:R$260)/$A$1</f>
        <v>4.9713944999999997</v>
      </c>
      <c r="D31" s="167" cm="1">
        <f t="array" ref="D31">SUMPRODUCT(((LEFT('Product Value'!$H$3:$H$260,13)=$A23)*1+('Product Value'!$B$3:$B$260=$A23))*(('Product Value'!$F$3:$F$260=$C$1)+('Product Value'!$B$3:$B$260=$C$1))*'Product Value'!W$3:W$260)/$A$1</f>
        <v>4.8288262000000008</v>
      </c>
      <c r="E31" s="167" cm="1">
        <f t="array" ref="E31">SUMPRODUCT(((LEFT('Product Value'!$H$3:$H$260,13)=$A23)*1+('Product Value'!$B$3:$B$260=$A23))*(('Product Value'!$F$3:$F$260=$C$1)+('Product Value'!$B$3:$B$260=$C$1))*'Product Value'!AB$3:AB$260)/$A$1</f>
        <v>6.9611973000000003</v>
      </c>
      <c r="F31" s="167" cm="1">
        <f t="array" ref="F31">SUMPRODUCT(((LEFT('Product Value'!$H$3:$H$260,13)=$A23)*1+('Product Value'!$B$3:$B$260=$A23))*(('Product Value'!$F$3:$F$260=$C$1)+('Product Value'!$B$3:$B$260=$C$1))*'Product Value'!AG$3:AG$260)/$A$1</f>
        <v>10.141801939999999</v>
      </c>
      <c r="G31" s="167"/>
      <c r="H31" s="167"/>
      <c r="I31" s="167"/>
      <c r="J31" s="167"/>
      <c r="K31" s="167"/>
      <c r="L31" s="167"/>
      <c r="M31" s="167"/>
      <c r="N31" s="167">
        <f ca="1">SUM(B31:OFFSET(B31,0,$N$2-1))</f>
        <v>33.847466359999999</v>
      </c>
    </row>
    <row r="32" spans="1:14" x14ac:dyDescent="0.3">
      <c r="A32" s="170" t="s">
        <v>152</v>
      </c>
      <c r="B32" s="171">
        <f t="shared" ref="B32:M32" si="5">SUM(B28:B31)</f>
        <v>73.79709201</v>
      </c>
      <c r="C32" s="171">
        <f t="shared" si="5"/>
        <v>52.457198340000005</v>
      </c>
      <c r="D32" s="171">
        <f t="shared" si="5"/>
        <v>57.76810802</v>
      </c>
      <c r="E32" s="171">
        <f t="shared" si="5"/>
        <v>148.79730874000001</v>
      </c>
      <c r="F32" s="171">
        <f t="shared" si="5"/>
        <v>224.45703553999996</v>
      </c>
      <c r="G32" s="171">
        <f t="shared" si="5"/>
        <v>0</v>
      </c>
      <c r="H32" s="171">
        <f t="shared" si="5"/>
        <v>0</v>
      </c>
      <c r="I32" s="171">
        <f t="shared" si="5"/>
        <v>0</v>
      </c>
      <c r="J32" s="171">
        <f t="shared" si="5"/>
        <v>0</v>
      </c>
      <c r="K32" s="171">
        <f t="shared" si="5"/>
        <v>0</v>
      </c>
      <c r="L32" s="171">
        <f t="shared" si="5"/>
        <v>0</v>
      </c>
      <c r="M32" s="171">
        <f t="shared" si="5"/>
        <v>0</v>
      </c>
      <c r="N32" s="171">
        <f t="shared" ref="N32" ca="1" si="6">SUM(N28:N31)</f>
        <v>557.27674264999996</v>
      </c>
    </row>
  </sheetData>
  <dataValidations disablePrompts="1" count="2">
    <dataValidation type="list" allowBlank="1" showInputMessage="1" showErrorMessage="1" sqref="C1" xr:uid="{9EB4BE66-930E-4D6D-AB8C-F65CEE444B77}">
      <formula1>$R$3:$R$8</formula1>
    </dataValidation>
    <dataValidation type="list" allowBlank="1" showInputMessage="1" showErrorMessage="1" sqref="E1" xr:uid="{5486A23D-89DC-4FFE-B9C6-3789BC75C8E1}">
      <formula1>$S$3:$S$7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9972-2739-4D53-B32F-6FC89DD2A9AA}">
  <sheetPr>
    <tabColor rgb="FF92D050"/>
  </sheetPr>
  <dimension ref="A1:S17"/>
  <sheetViews>
    <sheetView zoomScale="70" zoomScaleNormal="70" workbookViewId="0">
      <selection activeCell="K24" sqref="K24"/>
    </sheetView>
  </sheetViews>
  <sheetFormatPr defaultColWidth="9" defaultRowHeight="17.5" x14ac:dyDescent="0.35"/>
  <cols>
    <col min="1" max="1" width="17.33203125" style="291" customWidth="1"/>
    <col min="2" max="2" width="11.75" style="291" customWidth="1"/>
    <col min="3" max="3" width="10.5" style="291" customWidth="1"/>
    <col min="4" max="4" width="10.08203125" style="291" customWidth="1"/>
    <col min="5" max="5" width="10.33203125" style="291" customWidth="1"/>
    <col min="6" max="6" width="7.5" style="291" customWidth="1"/>
    <col min="7" max="7" width="8.75" style="291" bestFit="1" customWidth="1"/>
    <col min="8" max="8" width="2.75" style="291" customWidth="1"/>
    <col min="9" max="9" width="17" style="291" customWidth="1"/>
    <col min="10" max="10" width="11.83203125" style="291" bestFit="1" customWidth="1"/>
    <col min="11" max="11" width="12.5" style="291" customWidth="1"/>
    <col min="12" max="15" width="9" style="291"/>
    <col min="16" max="18" width="9" style="283"/>
    <col min="19" max="19" width="14.33203125" style="283" customWidth="1"/>
    <col min="20" max="20" width="25.08203125" style="283" bestFit="1" customWidth="1"/>
    <col min="21" max="16384" width="9" style="283"/>
  </cols>
  <sheetData>
    <row r="1" spans="1:19" ht="18.5" x14ac:dyDescent="0.35">
      <c r="A1" s="290">
        <v>1000000</v>
      </c>
      <c r="I1" s="290"/>
    </row>
    <row r="2" spans="1:19" ht="18" x14ac:dyDescent="0.4">
      <c r="A2" s="292" t="s">
        <v>210</v>
      </c>
      <c r="I2" s="303" t="s">
        <v>53</v>
      </c>
    </row>
    <row r="3" spans="1:19" ht="24" customHeight="1" x14ac:dyDescent="0.35">
      <c r="A3" s="293" t="s">
        <v>167</v>
      </c>
      <c r="B3" s="294" t="s">
        <v>205</v>
      </c>
      <c r="C3" s="295" t="s">
        <v>143</v>
      </c>
      <c r="D3" s="294" t="s">
        <v>0</v>
      </c>
      <c r="E3" s="294" t="s">
        <v>144</v>
      </c>
      <c r="F3" s="296" t="s">
        <v>168</v>
      </c>
      <c r="G3" s="297" t="s">
        <v>169</v>
      </c>
      <c r="I3" s="293" t="s">
        <v>167</v>
      </c>
      <c r="J3" s="294" t="s">
        <v>205</v>
      </c>
      <c r="K3" s="295" t="s">
        <v>143</v>
      </c>
      <c r="L3" s="294" t="s">
        <v>0</v>
      </c>
      <c r="M3" s="294" t="s">
        <v>144</v>
      </c>
      <c r="N3" s="296" t="s">
        <v>168</v>
      </c>
      <c r="O3" s="297" t="s">
        <v>169</v>
      </c>
      <c r="S3" s="284" t="s">
        <v>228</v>
      </c>
    </row>
    <row r="4" spans="1:19" ht="18.5" x14ac:dyDescent="0.35">
      <c r="A4" s="298" t="s">
        <v>211</v>
      </c>
      <c r="B4" s="299" cm="1">
        <f t="array" ref="B4">SUMPRODUCT((LEFT('Product Value'!$H$3:$H$260,13)=$A4)*(('Product Value'!$F$3:$F$260=$A$2)+('Product Value'!$B$3:$B$260=$A$2))*'Product Value'!$AI$3:$AI$260)/$A$1</f>
        <v>104.07552488999998</v>
      </c>
      <c r="C4" s="299" cm="1">
        <f t="array" ref="C4">SUMPRODUCT((LEFT('Product Value'!$H$3:$H$260,13)=$A4)*(('Product Value'!$F$3:$F$260=$A$2)+('Product Value'!$B$3:$B$260=$A$2))*'Product Value'!$AJ$3:$AJ$260)/$A$1</f>
        <v>88.605510890000005</v>
      </c>
      <c r="D4" s="299">
        <f t="shared" ref="D4:D7" si="0">+C4/B4%</f>
        <v>85.135780947200971</v>
      </c>
      <c r="E4" s="299" cm="1">
        <f t="array" ref="E4">SUMPRODUCT((LEFT('Product Value'!$H$3:$H$260,13)=$A4)*(('Product Value'!$F$3:$F$260=$A$2)+('Product Value'!$B$3:$B$260=$A$2))*'Product Value'!$AL$3:$AL$260)/$A$1</f>
        <v>331.58265468999997</v>
      </c>
      <c r="F4" s="299">
        <f>+C4/E4%-100</f>
        <v>-73.278001838534593</v>
      </c>
      <c r="G4" s="299">
        <f>+C4/$C$8%</f>
        <v>39.012193427869455</v>
      </c>
      <c r="I4" s="298" t="s">
        <v>211</v>
      </c>
      <c r="J4" s="299" cm="1">
        <f t="array" ref="J4">SUMPRODUCT((LEFT('Product Value'!$H$3:$H$260,13)=$I4)*(('Product Value'!$F$3:$F$260=$I$2)+('Product Value'!$B$3:$B$260=$I$2))*'Product Value'!$AI$3:$AI$260)/$A$1</f>
        <v>40.910902409999998</v>
      </c>
      <c r="K4" s="299" cm="1">
        <f t="array" ref="K4">SUMPRODUCT((LEFT('Product Value'!$H$3:$H$260,13)=$I4)*(('Product Value'!$F$3:$F$260=$I$2)+('Product Value'!$B$3:$B$260=$I$2))*'Product Value'!$AJ$3:$AJ$260)/$A$1</f>
        <v>36.263134821845632</v>
      </c>
      <c r="L4" s="299">
        <f t="shared" ref="L4:L7" si="1">+K4/J4%</f>
        <v>88.6392934050306</v>
      </c>
      <c r="M4" s="299" cm="1">
        <f t="array" ref="M4">SUMPRODUCT((LEFT('Product Value'!$H$3:$H$260,13)=$I4)*(('Product Value'!$F$3:$F$260=$I$2)+('Product Value'!$B$3:$B$260=$I$2))*'Product Value'!$AL$3:$AL$260)/$A$1</f>
        <v>162.30251058198272</v>
      </c>
      <c r="N4" s="299">
        <f>+K4/M4%-100</f>
        <v>-77.657070927730175</v>
      </c>
      <c r="O4" s="299">
        <f>+K4/$K$8%</f>
        <v>38.113200466344573</v>
      </c>
      <c r="S4" s="284" t="s">
        <v>53</v>
      </c>
    </row>
    <row r="5" spans="1:19" ht="18.5" x14ac:dyDescent="0.35">
      <c r="A5" s="298" t="s">
        <v>212</v>
      </c>
      <c r="B5" s="299" cm="1">
        <f t="array" ref="B5">SUMPRODUCT((LEFT('Product Value'!$H$3:$H$260,13)=$A5)*(('Product Value'!$F$3:$F$260=$A$2)+('Product Value'!$B$3:$B$260=$A$2))*'Product Value'!$AI$3:$AI$260)/$A$1</f>
        <v>68.452726529999978</v>
      </c>
      <c r="C5" s="299" cm="1">
        <f t="array" ref="C5">SUMPRODUCT((LEFT('Product Value'!$H$3:$H$260,13)=$A5)*(('Product Value'!$F$3:$F$260=$A$2)+('Product Value'!$B$3:$B$260=$A$2))*'Product Value'!$AJ$3:$AJ$260)/$A$1</f>
        <v>42.408194750000007</v>
      </c>
      <c r="D5" s="299">
        <f t="shared" si="0"/>
        <v>61.952528262572955</v>
      </c>
      <c r="E5" s="299" cm="1">
        <f t="array" ref="E5">SUMPRODUCT((LEFT('Product Value'!$H$3:$H$260,13)=$A5)*(('Product Value'!$F$3:$F$260=$A$2)+('Product Value'!$B$3:$B$260=$A$2))*'Product Value'!$AL$3:$AL$260)/$A$1</f>
        <v>90.538382399999989</v>
      </c>
      <c r="F5" s="299">
        <f>+C5/E5%-100</f>
        <v>-53.159981848758967</v>
      </c>
      <c r="G5" s="299">
        <f>+C5/$C$8%</f>
        <v>18.671939023834209</v>
      </c>
      <c r="I5" s="298" t="s">
        <v>212</v>
      </c>
      <c r="J5" s="299" cm="1">
        <f t="array" ref="J5">SUMPRODUCT((LEFT('Product Value'!$H$3:$H$260,13)=$I5)*(('Product Value'!$F$3:$F$260=$I$2)+('Product Value'!$B$3:$B$260=$I$2))*'Product Value'!$AI$3:$AI$260)/$A$1</f>
        <v>28.302415049999993</v>
      </c>
      <c r="K5" s="299" cm="1">
        <f t="array" ref="K5">SUMPRODUCT((LEFT('Product Value'!$H$3:$H$260,13)=$I5)*(('Product Value'!$F$3:$F$260=$I$2)+('Product Value'!$B$3:$B$260=$I$2))*'Product Value'!$AJ$3:$AJ$260)/$A$1</f>
        <v>17.13109746938969</v>
      </c>
      <c r="L5" s="299">
        <f t="shared" si="1"/>
        <v>60.528747950043552</v>
      </c>
      <c r="M5" s="299" cm="1">
        <f t="array" ref="M5">SUMPRODUCT((LEFT('Product Value'!$H$3:$H$260,13)=$I5)*(('Product Value'!$F$3:$F$260=$I$2)+('Product Value'!$B$3:$B$260=$I$2))*'Product Value'!$AL$3:$AL$260)/$A$1</f>
        <v>43.007466773482179</v>
      </c>
      <c r="N5" s="299">
        <f>+K5/M5%-100</f>
        <v>-60.167155253253618</v>
      </c>
      <c r="O5" s="299">
        <f>+K5/$K$8%</f>
        <v>18.00508850839903</v>
      </c>
      <c r="S5" s="284" t="s">
        <v>55</v>
      </c>
    </row>
    <row r="6" spans="1:19" ht="18.5" x14ac:dyDescent="0.35">
      <c r="A6" s="298" t="s">
        <v>213</v>
      </c>
      <c r="B6" s="299" cm="1">
        <f t="array" ref="B6">SUMPRODUCT((LEFT('Product Value'!$H$3:$H$260,13)=$A6)*(('Product Value'!$F$3:$F$260=$A$2)+('Product Value'!$B$3:$B$260=$A$2))*'Product Value'!$AI$3:$AI$260)/$A$1</f>
        <v>88.588922768700044</v>
      </c>
      <c r="C6" s="299" cm="1">
        <f t="array" ref="C6">SUMPRODUCT((LEFT('Product Value'!$H$3:$H$260,13)=$A6)*(('Product Value'!$F$3:$F$260=$A$2)+('Product Value'!$B$3:$B$260=$A$2))*'Product Value'!$AJ$3:$AJ$260)/$A$1</f>
        <v>65.022478880000008</v>
      </c>
      <c r="D6" s="299">
        <f t="shared" si="0"/>
        <v>73.397978943450411</v>
      </c>
      <c r="E6" s="299" cm="1">
        <f t="array" ref="E6">SUMPRODUCT((LEFT('Product Value'!$H$3:$H$260,13)=$A6)*(('Product Value'!$F$3:$F$260=$A$2)+('Product Value'!$B$3:$B$260=$A$2))*'Product Value'!$AL$3:$AL$260)/$A$1</f>
        <v>101.3082392</v>
      </c>
      <c r="F6" s="299">
        <f>+C6/E6%-100</f>
        <v>-35.817185854316961</v>
      </c>
      <c r="G6" s="299">
        <f>+C6/$C$8%</f>
        <v>28.628800824536579</v>
      </c>
      <c r="I6" s="298" t="s">
        <v>213</v>
      </c>
      <c r="J6" s="299" cm="1">
        <f t="array" ref="J6">SUMPRODUCT((LEFT('Product Value'!$H$3:$H$260,13)=$I6)*(('Product Value'!$F$3:$F$260=$I$2)+('Product Value'!$B$3:$B$260=$I$2))*'Product Value'!$AI$3:$AI$260)/$A$1</f>
        <v>39.120609668699991</v>
      </c>
      <c r="K6" s="299" cm="1">
        <f t="array" ref="K6">SUMPRODUCT((LEFT('Product Value'!$H$3:$H$260,13)=$I6)*(('Product Value'!$F$3:$F$260=$I$2)+('Product Value'!$B$3:$B$260=$I$2))*'Product Value'!$AJ$3:$AJ$260)/$A$1</f>
        <v>28.82039875469431</v>
      </c>
      <c r="L6" s="299">
        <f t="shared" si="1"/>
        <v>73.670627832145527</v>
      </c>
      <c r="M6" s="299" cm="1">
        <f t="array" ref="M6">SUMPRODUCT((LEFT('Product Value'!$H$3:$H$260,13)=$I6)*(('Product Value'!$F$3:$F$260=$I$2)+('Product Value'!$B$3:$B$260=$I$2))*'Product Value'!$AL$3:$AL$260)/$A$1</f>
        <v>41.739291760771309</v>
      </c>
      <c r="N6" s="299">
        <f>+K6/M6%-100</f>
        <v>-30.951394863433748</v>
      </c>
      <c r="O6" s="299">
        <f>+K6/$K$8%</f>
        <v>30.290752320616559</v>
      </c>
      <c r="S6" s="284" t="s">
        <v>49</v>
      </c>
    </row>
    <row r="7" spans="1:19" ht="18.5" x14ac:dyDescent="0.35">
      <c r="A7" s="298" t="s">
        <v>201</v>
      </c>
      <c r="B7" s="299" cm="1">
        <f t="array" ref="B7">SUMPRODUCT((LEFT('Product Value'!$H$3:$H$260,13)=$A7)*(('Product Value'!$F$3:$F$260=$A$2)+('Product Value'!$B$3:$B$260=$A$2))*'Product Value'!$AI$3:$AI$260)/$A$1</f>
        <v>33.672930990000019</v>
      </c>
      <c r="C7" s="299" cm="1">
        <f t="array" ref="C7">SUMPRODUCT((LEFT('Product Value'!$H$3:$H$260,13)=$A7)*(('Product Value'!$F$3:$F$260=$A$2)+('Product Value'!$B$3:$B$260=$A$2))*'Product Value'!$AJ$3:$AJ$260)/$A$1</f>
        <v>31.086422809999998</v>
      </c>
      <c r="D7" s="299">
        <f t="shared" si="0"/>
        <v>92.318731681634304</v>
      </c>
      <c r="E7" s="299" cm="1">
        <f t="array" ref="E7">SUMPRODUCT((LEFT('Product Value'!$H$3:$H$260,13)=$A7)*(('Product Value'!$F$3:$F$260=$A$2)+('Product Value'!$B$3:$B$260=$A$2))*'Product Value'!$AL$3:$AL$260)/$A$1</f>
        <v>33.847466359999991</v>
      </c>
      <c r="F7" s="299">
        <f>+C7/E7%-100</f>
        <v>-8.1573123395224485</v>
      </c>
      <c r="G7" s="299">
        <f>+C7/$C$8%</f>
        <v>13.687066723759772</v>
      </c>
      <c r="I7" s="298" t="s">
        <v>201</v>
      </c>
      <c r="J7" s="299" cm="1">
        <f t="array" ref="J7">SUMPRODUCT((LEFT('Product Value'!$H$3:$H$260,13)=$I7)*(('Product Value'!$F$3:$F$260=$I$2)+('Product Value'!$B$3:$B$260=$I$2))*'Product Value'!$AI$3:$AI$260)/$A$1</f>
        <v>13.700386589999997</v>
      </c>
      <c r="K7" s="299" cm="1">
        <f t="array" ref="K7">SUMPRODUCT((LEFT('Product Value'!$H$3:$H$260,13)=$I7)*(('Product Value'!$F$3:$F$260=$I$2)+('Product Value'!$B$3:$B$260=$I$2))*'Product Value'!$AJ$3:$AJ$260)/$A$1</f>
        <v>12.931235420643739</v>
      </c>
      <c r="L7" s="299">
        <f t="shared" si="1"/>
        <v>94.385916307517448</v>
      </c>
      <c r="M7" s="299" cm="1">
        <f t="array" ref="M7">SUMPRODUCT((LEFT('Product Value'!$H$3:$H$260,13)=$I7)*(('Product Value'!$F$3:$F$260=$I$2)+('Product Value'!$B$3:$B$260=$I$2))*'Product Value'!$AL$3:$AL$260)/$A$1</f>
        <v>14.535413928732655</v>
      </c>
      <c r="N7" s="299">
        <f>+K7/M7%-100</f>
        <v>-11.036345548563148</v>
      </c>
      <c r="O7" s="299">
        <f>+K7/$K$8%</f>
        <v>13.590958704639824</v>
      </c>
      <c r="S7" s="284" t="s">
        <v>140</v>
      </c>
    </row>
    <row r="8" spans="1:19" ht="18.5" x14ac:dyDescent="0.35">
      <c r="A8" s="293" t="s">
        <v>47</v>
      </c>
      <c r="B8" s="296">
        <f>SUM(B4:B7)</f>
        <v>294.7901051787</v>
      </c>
      <c r="C8" s="305">
        <f>SUM(C4:C7)</f>
        <v>227.12260732999999</v>
      </c>
      <c r="D8" s="296">
        <f>+C8/B8%</f>
        <v>77.045532852033702</v>
      </c>
      <c r="E8" s="296">
        <f>SUM(E4:E7)</f>
        <v>557.27674264999996</v>
      </c>
      <c r="F8" s="296">
        <f>+C8/E8%-100</f>
        <v>-59.244197730202906</v>
      </c>
      <c r="G8" s="306">
        <f>+C8/$C$8%</f>
        <v>100</v>
      </c>
      <c r="I8" s="293" t="s">
        <v>47</v>
      </c>
      <c r="J8" s="296">
        <f>SUM(J4:J7)</f>
        <v>122.03431371869996</v>
      </c>
      <c r="K8" s="305">
        <f>SUM(K4:K7)</f>
        <v>95.145866466573381</v>
      </c>
      <c r="L8" s="296">
        <f>+K8/J8%</f>
        <v>77.966486283434293</v>
      </c>
      <c r="M8" s="296">
        <f>SUM(M4:M7)</f>
        <v>261.58468304496887</v>
      </c>
      <c r="N8" s="296">
        <f>+K8/M8%-100</f>
        <v>-63.627126267856859</v>
      </c>
      <c r="O8" s="306">
        <f>+K8/$K$8%</f>
        <v>100</v>
      </c>
      <c r="S8" s="284" t="s">
        <v>136</v>
      </c>
    </row>
    <row r="9" spans="1:19" x14ac:dyDescent="0.35">
      <c r="D9" s="300"/>
      <c r="L9" s="300"/>
    </row>
    <row r="10" spans="1:19" x14ac:dyDescent="0.35">
      <c r="D10" s="300"/>
      <c r="L10" s="300"/>
    </row>
    <row r="11" spans="1:19" ht="18" x14ac:dyDescent="0.4">
      <c r="A11" s="303" t="s">
        <v>55</v>
      </c>
      <c r="D11" s="300"/>
      <c r="I11" s="303" t="s">
        <v>49</v>
      </c>
      <c r="L11" s="300"/>
    </row>
    <row r="12" spans="1:19" ht="18.5" x14ac:dyDescent="0.35">
      <c r="A12" s="293" t="s">
        <v>167</v>
      </c>
      <c r="B12" s="294" t="s">
        <v>205</v>
      </c>
      <c r="C12" s="295" t="s">
        <v>143</v>
      </c>
      <c r="D12" s="296" t="s">
        <v>0</v>
      </c>
      <c r="E12" s="294" t="s">
        <v>144</v>
      </c>
      <c r="F12" s="296" t="s">
        <v>168</v>
      </c>
      <c r="G12" s="297" t="s">
        <v>169</v>
      </c>
      <c r="I12" s="293" t="s">
        <v>167</v>
      </c>
      <c r="J12" s="294" t="s">
        <v>205</v>
      </c>
      <c r="K12" s="295" t="s">
        <v>143</v>
      </c>
      <c r="L12" s="296" t="s">
        <v>0</v>
      </c>
      <c r="M12" s="294" t="s">
        <v>144</v>
      </c>
      <c r="N12" s="296" t="s">
        <v>168</v>
      </c>
      <c r="O12" s="297" t="s">
        <v>169</v>
      </c>
    </row>
    <row r="13" spans="1:19" ht="18.5" x14ac:dyDescent="0.35">
      <c r="A13" s="304" t="s">
        <v>211</v>
      </c>
      <c r="B13" s="299" cm="1">
        <f t="array" ref="B13">SUMPRODUCT((LEFT('Product Value'!$H$3:$H$260,13)=$A13)*(('Product Value'!$F$3:$F$260=$A$11)+('Product Value'!$B$3:$B$260=$A$11))*'Product Value'!$AI$3:$AI$260)/$A$1</f>
        <v>26.030214839999999</v>
      </c>
      <c r="C13" s="299" cm="1">
        <f t="array" ref="C13">SUMPRODUCT((LEFT('Product Value'!$H$3:$H$260,13)=$A13)*(('Product Value'!$F$3:$F$260=$A$11)+('Product Value'!$B$3:$B$260=$A$11))*'Product Value'!$AJ$3:$AJ$260)/$A$1</f>
        <v>25.880793171396437</v>
      </c>
      <c r="D13" s="299">
        <f t="shared" ref="D13:D16" si="2">+C13/B13%</f>
        <v>99.425968362066882</v>
      </c>
      <c r="E13" s="299" cm="1">
        <f t="array" ref="E13">SUMPRODUCT((LEFT('Product Value'!$H$3:$H$260,13)=$A13)*(('Product Value'!$F$3:$F$260=$A$11)+('Product Value'!$B$3:$B$260=$A$11))*'Product Value'!$AL$3:$AL$260)/$A$1</f>
        <v>94.36227173849187</v>
      </c>
      <c r="F13" s="299">
        <f>+C13/E13%-100</f>
        <v>-72.572943937678374</v>
      </c>
      <c r="G13" s="299">
        <f>+C13/$C$17%</f>
        <v>38.243216608386966</v>
      </c>
      <c r="I13" s="298" t="s">
        <v>211</v>
      </c>
      <c r="J13" s="299" cm="1">
        <f t="array" ref="J13">SUMPRODUCT((LEFT('Product Value'!$H$3:$H$260,13)=$I13)*(('Product Value'!$F$3:$F$260=$I$11)+('Product Value'!$B$3:$B$260=$I$11))*'Product Value'!$AI$3:$AI$260)/$A$1</f>
        <v>25.145152379999995</v>
      </c>
      <c r="K13" s="299" cm="1">
        <f t="array" ref="K13">SUMPRODUCT((LEFT('Product Value'!$H$3:$H$260,13)=$I13)*(('Product Value'!$F$3:$F$260=$I$11)+('Product Value'!$B$3:$B$260=$I$11))*'Product Value'!$AJ$3:$AJ$260)/$A$1</f>
        <v>18.211082145714283</v>
      </c>
      <c r="L13" s="299">
        <f t="shared" ref="L13:L16" si="3">+K13/J13%</f>
        <v>72.423828937298666</v>
      </c>
      <c r="M13" s="299" cm="1">
        <f t="array" ref="M13">SUMPRODUCT((LEFT('Product Value'!$H$3:$H$260,13)=$I13)*(('Product Value'!$F$3:$F$260=$I$11)+('Product Value'!$B$3:$B$260=$I$11))*'Product Value'!$AL$3:$AL$260)/$A$1</f>
        <v>59.14965392406301</v>
      </c>
      <c r="N13" s="299">
        <f>+K13/M13%-100</f>
        <v>-69.211853430125089</v>
      </c>
      <c r="O13" s="299">
        <f>+K13/$K$17%</f>
        <v>45.697262961325748</v>
      </c>
    </row>
    <row r="14" spans="1:19" ht="18.5" x14ac:dyDescent="0.35">
      <c r="A14" s="304" t="s">
        <v>212</v>
      </c>
      <c r="B14" s="299" cm="1">
        <f t="array" ref="B14">SUMPRODUCT((LEFT('Product Value'!$H$3:$H$260,13)=$A14)*(('Product Value'!$F$3:$F$260=$A$11)+('Product Value'!$B$3:$B$260=$A$11))*'Product Value'!$AI$3:$AI$260)/$A$1</f>
        <v>18.327684059999999</v>
      </c>
      <c r="C14" s="299" cm="1">
        <f t="array" ref="C14">SUMPRODUCT((LEFT('Product Value'!$H$3:$H$260,13)=$A14)*(('Product Value'!$F$3:$F$260=$A$11)+('Product Value'!$B$3:$B$260=$A$11))*'Product Value'!$AJ$3:$AJ$260)/$A$1</f>
        <v>11.990570735699935</v>
      </c>
      <c r="D14" s="299">
        <f t="shared" si="2"/>
        <v>65.423272773832039</v>
      </c>
      <c r="E14" s="299" cm="1">
        <f t="array" ref="E14">SUMPRODUCT((LEFT('Product Value'!$H$3:$H$260,13)=$A14)*(('Product Value'!$F$3:$F$260=$A$11)+('Product Value'!$B$3:$B$260=$A$11))*'Product Value'!$AL$3:$AL$260)/$A$1</f>
        <v>23.079449556147036</v>
      </c>
      <c r="F14" s="299">
        <f>+C14/E14%-100</f>
        <v>-48.046548049035522</v>
      </c>
      <c r="G14" s="299">
        <f>+C14/$C$17%</f>
        <v>17.718081160292982</v>
      </c>
      <c r="I14" s="298" t="s">
        <v>212</v>
      </c>
      <c r="J14" s="299" cm="1">
        <f t="array" ref="J14">SUMPRODUCT((LEFT('Product Value'!$H$3:$H$260,13)=$I14)*(('Product Value'!$F$3:$F$260=$I$11)+('Product Value'!$B$3:$B$260=$I$11))*'Product Value'!$AI$3:$AI$260)/$A$1</f>
        <v>16.060158179999998</v>
      </c>
      <c r="K14" s="299" cm="1">
        <f t="array" ref="K14">SUMPRODUCT((LEFT('Product Value'!$H$3:$H$260,13)=$I14)*(('Product Value'!$F$3:$F$260=$I$11)+('Product Value'!$B$3:$B$260=$I$11))*'Product Value'!$AJ$3:$AJ$260)/$A$1</f>
        <v>6.1605019899999984</v>
      </c>
      <c r="L14" s="299">
        <f t="shared" si="3"/>
        <v>38.35891229061356</v>
      </c>
      <c r="M14" s="299" cm="1">
        <f t="array" ref="M14">SUMPRODUCT((LEFT('Product Value'!$H$3:$H$260,13)=$I14)*(('Product Value'!$F$3:$F$260=$I$11)+('Product Value'!$B$3:$B$260=$I$11))*'Product Value'!$AL$3:$AL$260)/$A$1</f>
        <v>18.405060280312266</v>
      </c>
      <c r="N14" s="299">
        <f>+K14/M14%-100</f>
        <v>-66.528216174386387</v>
      </c>
      <c r="O14" s="299">
        <f>+K14/$K$17%</f>
        <v>15.458613450769137</v>
      </c>
    </row>
    <row r="15" spans="1:19" ht="18.5" x14ac:dyDescent="0.35">
      <c r="A15" s="304" t="s">
        <v>213</v>
      </c>
      <c r="B15" s="299" cm="1">
        <f t="array" ref="B15">SUMPRODUCT((LEFT('Product Value'!$H$3:$H$260,13)=$A15)*(('Product Value'!$F$3:$F$260=$A$11)+('Product Value'!$B$3:$B$260=$A$11))*'Product Value'!$AI$3:$AI$260)/$A$1</f>
        <v>22.852342200000002</v>
      </c>
      <c r="C15" s="299" cm="1">
        <f t="array" ref="C15">SUMPRODUCT((LEFT('Product Value'!$H$3:$H$260,13)=$A15)*(('Product Value'!$F$3:$F$260=$A$11)+('Product Value'!$B$3:$B$260=$A$11))*'Product Value'!$AJ$3:$AJ$260)/$A$1</f>
        <v>19.91428908859934</v>
      </c>
      <c r="D15" s="299">
        <f t="shared" si="2"/>
        <v>87.143317364639046</v>
      </c>
      <c r="E15" s="299" cm="1">
        <f t="array" ref="E15">SUMPRODUCT((LEFT('Product Value'!$H$3:$H$260,13)=$A15)*(('Product Value'!$F$3:$F$260=$A$11)+('Product Value'!$B$3:$B$260=$A$11))*'Product Value'!$AL$3:$AL$260)/$A$1</f>
        <v>28.81700625720492</v>
      </c>
      <c r="F15" s="299">
        <f>+C15/E15%-100</f>
        <v>-30.893969655087588</v>
      </c>
      <c r="G15" s="299">
        <f>+C15/$C$17%</f>
        <v>29.426705208519277</v>
      </c>
      <c r="I15" s="298" t="s">
        <v>213</v>
      </c>
      <c r="J15" s="299" cm="1">
        <f t="array" ref="J15">SUMPRODUCT((LEFT('Product Value'!$H$3:$H$260,13)=$I15)*(('Product Value'!$F$3:$F$260=$I$11)+('Product Value'!$B$3:$B$260=$I$11))*'Product Value'!$AI$3:$AI$260)/$A$1</f>
        <v>19.586562300000001</v>
      </c>
      <c r="K15" s="299" cm="1">
        <f t="array" ref="K15">SUMPRODUCT((LEFT('Product Value'!$H$3:$H$260,13)=$I15)*(('Product Value'!$F$3:$F$260=$I$11)+('Product Value'!$B$3:$B$260=$I$11))*'Product Value'!$AJ$3:$AJ$260)/$A$1</f>
        <v>9.6872593300000016</v>
      </c>
      <c r="L15" s="299">
        <f t="shared" si="3"/>
        <v>49.458701234161957</v>
      </c>
      <c r="M15" s="299" cm="1">
        <f t="array" ref="M15">SUMPRODUCT((LEFT('Product Value'!$H$3:$H$260,13)=$I15)*(('Product Value'!$F$3:$F$260=$I$11)+('Product Value'!$B$3:$B$260=$I$11))*'Product Value'!$AL$3:$AL$260)/$A$1</f>
        <v>24.252000788476927</v>
      </c>
      <c r="N15" s="299">
        <f>+K15/M15%-100</f>
        <v>-60.055834508290147</v>
      </c>
      <c r="O15" s="299">
        <f>+K15/$K$17%</f>
        <v>24.308343317299517</v>
      </c>
    </row>
    <row r="16" spans="1:19" ht="18.5" x14ac:dyDescent="0.35">
      <c r="A16" s="304" t="s">
        <v>201</v>
      </c>
      <c r="B16" s="299" cm="1">
        <f t="array" ref="B16">SUMPRODUCT((LEFT('Product Value'!$H$3:$H$260,13)=$A16)*(('Product Value'!$F$3:$F$260=$A$11)+('Product Value'!$B$3:$B$260=$A$11))*'Product Value'!$AI$3:$AI$260)/$A$1</f>
        <v>10.07643732</v>
      </c>
      <c r="C16" s="299" cm="1">
        <f t="array" ref="C16">SUMPRODUCT((LEFT('Product Value'!$H$3:$H$260,13)=$A16)*(('Product Value'!$F$3:$F$260=$A$11)+('Product Value'!$B$3:$B$260=$A$11))*'Product Value'!$AJ$3:$AJ$260)/$A$1</f>
        <v>9.8885529593562609</v>
      </c>
      <c r="D16" s="299">
        <f t="shared" si="2"/>
        <v>98.135408828765094</v>
      </c>
      <c r="E16" s="299" cm="1">
        <f t="array" ref="E16">SUMPRODUCT((LEFT('Product Value'!$H$3:$H$260,13)=$A16)*(('Product Value'!$F$3:$F$260=$A$11)+('Product Value'!$B$3:$B$260=$A$11))*'Product Value'!$AL$3:$AL$260)/$A$1</f>
        <v>9.7796239130146745</v>
      </c>
      <c r="F16" s="299">
        <f>+C16/E16%-100</f>
        <v>1.1138367621338006</v>
      </c>
      <c r="G16" s="299">
        <f>+C16/$C$17%</f>
        <v>14.611997022800779</v>
      </c>
      <c r="I16" s="298" t="s">
        <v>201</v>
      </c>
      <c r="J16" s="299" cm="1">
        <f t="array" ref="J16">SUMPRODUCT((LEFT('Product Value'!$H$3:$H$260,13)=$I16)*(('Product Value'!$F$3:$F$260=$I$11)+('Product Value'!$B$3:$B$260=$I$11))*'Product Value'!$AI$3:$AI$260)/$A$1</f>
        <v>7.2248347799999992</v>
      </c>
      <c r="K16" s="299" cm="1">
        <f t="array" ref="K16">SUMPRODUCT((LEFT('Product Value'!$H$3:$H$260,13)=$I16)*(('Product Value'!$F$3:$F$260=$I$11)+('Product Value'!$B$3:$B$260=$I$11))*'Product Value'!$AJ$3:$AJ$260)/$A$1</f>
        <v>5.7927383700000004</v>
      </c>
      <c r="L16" s="299">
        <f t="shared" si="3"/>
        <v>80.178143118727505</v>
      </c>
      <c r="M16" s="299" cm="1">
        <f t="array" ref="M16">SUMPRODUCT((LEFT('Product Value'!$H$3:$H$260,13)=$I16)*(('Product Value'!$F$3:$F$260=$I$11)+('Product Value'!$B$3:$B$260=$I$11))*'Product Value'!$AL$3:$AL$260)/$A$1</f>
        <v>7.3964428621552543</v>
      </c>
      <c r="N16" s="299">
        <f>+K16/M16%-100</f>
        <v>-21.682104790679745</v>
      </c>
      <c r="O16" s="299">
        <f>+K16/$K$17%</f>
        <v>14.535780270605596</v>
      </c>
    </row>
    <row r="17" spans="1:15" ht="18.5" x14ac:dyDescent="0.35">
      <c r="A17" s="293" t="s">
        <v>47</v>
      </c>
      <c r="B17" s="296">
        <f>SUM(B13:B16)</f>
        <v>77.286678419999987</v>
      </c>
      <c r="C17" s="305">
        <f>SUM(C13:C16)</f>
        <v>67.674205955051974</v>
      </c>
      <c r="D17" s="296">
        <f>+C17/B17%</f>
        <v>87.562575256875661</v>
      </c>
      <c r="E17" s="296">
        <f>SUM(E13:E16)</f>
        <v>156.03835146485852</v>
      </c>
      <c r="F17" s="296">
        <f>+C17/E17%-100</f>
        <v>-56.629761004432993</v>
      </c>
      <c r="G17" s="306">
        <f>+C17/$C$17%</f>
        <v>100.00000000000001</v>
      </c>
      <c r="I17" s="293" t="s">
        <v>47</v>
      </c>
      <c r="J17" s="296">
        <f>SUM(J13:J16)</f>
        <v>68.016707639999993</v>
      </c>
      <c r="K17" s="305">
        <f>SUM(K13:K16)</f>
        <v>39.851581835714285</v>
      </c>
      <c r="L17" s="296">
        <f>+K17/J17%</f>
        <v>58.590871593846359</v>
      </c>
      <c r="M17" s="296">
        <f>SUM(M13:M16)</f>
        <v>109.20315785500745</v>
      </c>
      <c r="N17" s="296">
        <f>+K17/M17%-100</f>
        <v>-63.506932749484669</v>
      </c>
      <c r="O17" s="306">
        <f>+K17/$K$17%</f>
        <v>100</v>
      </c>
    </row>
  </sheetData>
  <sortState xmlns:xlrd2="http://schemas.microsoft.com/office/spreadsheetml/2017/richdata2" ref="S6:S10">
    <sortCondition ref="S6"/>
  </sortState>
  <dataValidations count="1">
    <dataValidation type="list" allowBlank="1" showInputMessage="1" showErrorMessage="1" sqref="I11 I2 A11 A2" xr:uid="{2171F48D-DD66-4E3D-AA09-D8CAE44B0D4C}">
      <formula1>$S$3:$S$8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1CE4-341F-4975-9FBE-10ABCA39833B}">
  <sheetPr>
    <tabColor rgb="FF92D050"/>
  </sheetPr>
  <dimension ref="A1:S17"/>
  <sheetViews>
    <sheetView zoomScale="70" zoomScaleNormal="70" workbookViewId="0">
      <selection activeCell="F26" sqref="F26"/>
    </sheetView>
  </sheetViews>
  <sheetFormatPr defaultColWidth="9" defaultRowHeight="17.5" x14ac:dyDescent="0.35"/>
  <cols>
    <col min="1" max="1" width="17.33203125" style="291" customWidth="1"/>
    <col min="2" max="2" width="11.75" style="291" customWidth="1"/>
    <col min="3" max="3" width="11.83203125" style="291" bestFit="1" customWidth="1"/>
    <col min="4" max="4" width="10.08203125" style="291" customWidth="1"/>
    <col min="5" max="5" width="11.58203125" style="291" bestFit="1" customWidth="1"/>
    <col min="6" max="7" width="8.83203125" style="291" bestFit="1" customWidth="1"/>
    <col min="8" max="8" width="2.75" style="291" customWidth="1"/>
    <col min="9" max="9" width="17" style="291" customWidth="1"/>
    <col min="10" max="10" width="11.83203125" style="291" bestFit="1" customWidth="1"/>
    <col min="11" max="11" width="12.5" style="291" customWidth="1"/>
    <col min="12" max="12" width="9.08203125" style="291" bestFit="1" customWidth="1"/>
    <col min="13" max="13" width="9.75" style="291" bestFit="1" customWidth="1"/>
    <col min="14" max="15" width="9.08203125" style="291" bestFit="1" customWidth="1"/>
    <col min="16" max="18" width="9" style="283"/>
    <col min="19" max="19" width="14" style="283" bestFit="1" customWidth="1"/>
    <col min="20" max="16384" width="9" style="283"/>
  </cols>
  <sheetData>
    <row r="1" spans="1:19" ht="18.5" x14ac:dyDescent="0.35">
      <c r="A1" s="290">
        <v>1</v>
      </c>
      <c r="I1" s="290"/>
    </row>
    <row r="2" spans="1:19" ht="18" x14ac:dyDescent="0.4">
      <c r="A2" s="292" t="s">
        <v>228</v>
      </c>
      <c r="I2" s="303" t="s">
        <v>53</v>
      </c>
    </row>
    <row r="3" spans="1:19" ht="24" customHeight="1" x14ac:dyDescent="0.35">
      <c r="A3" s="293" t="s">
        <v>167</v>
      </c>
      <c r="B3" s="294" t="s">
        <v>205</v>
      </c>
      <c r="C3" s="295" t="s">
        <v>143</v>
      </c>
      <c r="D3" s="294" t="s">
        <v>0</v>
      </c>
      <c r="E3" s="294" t="s">
        <v>144</v>
      </c>
      <c r="F3" s="296" t="s">
        <v>168</v>
      </c>
      <c r="G3" s="297" t="s">
        <v>169</v>
      </c>
      <c r="I3" s="293" t="s">
        <v>167</v>
      </c>
      <c r="J3" s="294" t="s">
        <v>205</v>
      </c>
      <c r="K3" s="295" t="s">
        <v>143</v>
      </c>
      <c r="L3" s="294" t="s">
        <v>0</v>
      </c>
      <c r="M3" s="294" t="s">
        <v>144</v>
      </c>
      <c r="N3" s="296" t="s">
        <v>168</v>
      </c>
      <c r="O3" s="297" t="s">
        <v>169</v>
      </c>
      <c r="S3" s="283" t="s">
        <v>228</v>
      </c>
    </row>
    <row r="4" spans="1:19" ht="18.5" x14ac:dyDescent="0.35">
      <c r="A4" s="298" t="s">
        <v>211</v>
      </c>
      <c r="B4" s="367" cm="1">
        <f t="array" ref="B4">SUMPRODUCT((LEFT('Product Units'!$H$3:$H$260,13)=$A4)*(('Product Units'!$F$3:$F$260=$A$2)+('Product Units'!$B$3:$B$260=$A$2))*'Product Units'!$AI$3:$AI$260)/$A$1</f>
        <v>159502.72013793106</v>
      </c>
      <c r="C4" s="367" cm="1">
        <f t="array" ref="C4">SUMPRODUCT((LEFT('Product Units'!$H$3:$H$260,13)=$A4)*(('Product Units'!$F$3:$F$260=$A$2)+('Product Units'!$B$3:$B$260=$A$2))*'Product Units'!$AJ$3:$AJ$260)/$A$1</f>
        <v>136271.45000000001</v>
      </c>
      <c r="D4" s="367">
        <f>+C4/B4%</f>
        <v>85.435188742962097</v>
      </c>
      <c r="E4" s="367" cm="1">
        <f t="array" ref="E4">SUMPRODUCT((LEFT('Product Units'!$H$3:$H$260,13)=$A4)*(('Product Units'!$F$3:$F$260=$A$2)+('Product Units'!$B$3:$B$260=$A$2))*'Product Units'!$AL$3:$AL$260)/$A$1</f>
        <v>508181.39999999997</v>
      </c>
      <c r="F4" s="367">
        <f>+C4/E4%-100</f>
        <v>-73.184486878110846</v>
      </c>
      <c r="G4" s="367">
        <f>+C4/$C$8%</f>
        <v>43.382944562837629</v>
      </c>
      <c r="H4" s="368"/>
      <c r="I4" s="369" t="s">
        <v>211</v>
      </c>
      <c r="J4" s="367" cm="1">
        <f t="array" ref="J4">SUMPRODUCT((LEFT('Product Units'!$H$3:$H$260,13)=$I4)*(('Product Units'!$F$3:$F$260=$I$2)+('Product Units'!$B$3:$B$260=$I$2))*'Product Units'!$AI$3:$AI$260)/$A$1</f>
        <v>62698.701011494253</v>
      </c>
      <c r="K4" s="367" cm="1">
        <f t="array" ref="K4">SUMPRODUCT((LEFT('Product Units'!$H$3:$H$260,13)=$I4)*(('Product Units'!$F$3:$F$260=$I$2)+('Product Units'!$B$3:$B$260=$I$2))*'Product Units'!$AJ$3:$AJ$260)/$A$1</f>
        <v>55663.984019504125</v>
      </c>
      <c r="L4" s="367">
        <f t="shared" ref="L4:L7" si="0">+K4/J4%</f>
        <v>88.780123226635126</v>
      </c>
      <c r="M4" s="367" cm="1">
        <f t="array" ref="M4">SUMPRODUCT((LEFT('Product Units'!$H$3:$H$260,13)=$I4)*(('Product Units'!$F$3:$F$260=$I$2)+('Product Units'!$B$3:$B$260=$I$2))*'Product Units'!$AL$3:$AL$260)/$A$1</f>
        <v>248737.43543295783</v>
      </c>
      <c r="N4" s="367">
        <f>+K4/M4%-100</f>
        <v>-77.621388625071987</v>
      </c>
      <c r="O4" s="367">
        <f>+K4/$K$8%</f>
        <v>42.679703799532327</v>
      </c>
      <c r="S4" s="283" t="s">
        <v>53</v>
      </c>
    </row>
    <row r="5" spans="1:19" ht="18.5" x14ac:dyDescent="0.35">
      <c r="A5" s="298" t="s">
        <v>212</v>
      </c>
      <c r="B5" s="367" cm="1">
        <f t="array" ref="B5">SUMPRODUCT((LEFT('Product Units'!$H$3:$H$260,13)=$A5)*(('Product Units'!$F$3:$F$260=$A$2)+('Product Units'!$B$3:$B$260=$A$2))*'Product Units'!$AI$3:$AI$260)/$A$1</f>
        <v>52454.196574712638</v>
      </c>
      <c r="C5" s="367" cm="1">
        <f t="array" ref="C5">SUMPRODUCT((LEFT('Product Units'!$H$3:$H$260,13)=$A5)*(('Product Units'!$F$3:$F$260=$A$2)+('Product Units'!$B$3:$B$260=$A$2))*'Product Units'!$AJ$3:$AJ$260)/$A$1</f>
        <v>32762.893</v>
      </c>
      <c r="D5" s="367">
        <f t="shared" ref="D5:D7" si="1">+C5/B5%</f>
        <v>62.460003468615682</v>
      </c>
      <c r="E5" s="367" cm="1">
        <f t="array" ref="E5">SUMPRODUCT((LEFT('Product Units'!$H$3:$H$260,13)=$A5)*(('Product Units'!$F$3:$F$260=$A$2)+('Product Units'!$B$3:$B$260=$A$2))*'Product Units'!$AL$3:$AL$260)/$A$1</f>
        <v>70737.654999999999</v>
      </c>
      <c r="F5" s="367">
        <f>+C5/E5%-100</f>
        <v>-53.683942449039336</v>
      </c>
      <c r="G5" s="367">
        <f>+C5/$C$8%</f>
        <v>10.430290209263795</v>
      </c>
      <c r="H5" s="368"/>
      <c r="I5" s="369" t="s">
        <v>212</v>
      </c>
      <c r="J5" s="367" cm="1">
        <f t="array" ref="J5">SUMPRODUCT((LEFT('Product Units'!$H$3:$H$260,13)=$I5)*(('Product Units'!$F$3:$F$260=$I$2)+('Product Units'!$B$3:$B$260=$I$2))*'Product Units'!$AI$3:$AI$260)/$A$1</f>
        <v>21687.674367816096</v>
      </c>
      <c r="K5" s="367" cm="1">
        <f t="array" ref="K5">SUMPRODUCT((LEFT('Product Units'!$H$3:$H$260,13)=$I5)*(('Product Units'!$F$3:$F$260=$I$2)+('Product Units'!$B$3:$B$260=$I$2))*'Product Units'!$AJ$3:$AJ$260)/$A$1</f>
        <v>13104.775428077191</v>
      </c>
      <c r="L5" s="367">
        <f t="shared" si="0"/>
        <v>60.424991660352077</v>
      </c>
      <c r="M5" s="367" cm="1">
        <f t="array" ref="M5">SUMPRODUCT((LEFT('Product Units'!$H$3:$H$260,13)=$I5)*(('Product Units'!$F$3:$F$260=$I$2)+('Product Units'!$B$3:$B$260=$I$2))*'Product Units'!$AL$3:$AL$260)/$A$1</f>
        <v>33335.05091746353</v>
      </c>
      <c r="N5" s="367">
        <f>+K5/M5%-100</f>
        <v>-60.687699381278357</v>
      </c>
      <c r="O5" s="367">
        <f>+K5/$K$8%</f>
        <v>10.047932132090075</v>
      </c>
      <c r="S5" s="283" t="s">
        <v>55</v>
      </c>
    </row>
    <row r="6" spans="1:19" ht="18.5" x14ac:dyDescent="0.35">
      <c r="A6" s="298" t="s">
        <v>213</v>
      </c>
      <c r="B6" s="367" cm="1">
        <f t="array" ref="B6">SUMPRODUCT((LEFT('Product Units'!$H$3:$H$260,13)=$A6)*(('Product Units'!$F$3:$F$260=$A$2)+('Product Units'!$B$3:$B$260=$A$2))*'Product Units'!$AI$3:$AI$260)/$A$1</f>
        <v>67884.232006666643</v>
      </c>
      <c r="C6" s="367" cm="1">
        <f t="array" ref="C6">SUMPRODUCT((LEFT('Product Units'!$H$3:$H$260,13)=$A6)*(('Product Units'!$F$3:$F$260=$A$2)+('Product Units'!$B$3:$B$260=$A$2))*'Product Units'!$AJ$3:$AJ$260)/$A$1</f>
        <v>49559.614000000009</v>
      </c>
      <c r="D6" s="367">
        <f t="shared" si="1"/>
        <v>73.006075984085612</v>
      </c>
      <c r="E6" s="367" cm="1">
        <f t="array" ref="E6">SUMPRODUCT((LEFT('Product Units'!$H$3:$H$260,13)=$A6)*(('Product Units'!$F$3:$F$260=$A$2)+('Product Units'!$B$3:$B$260=$A$2))*'Product Units'!$AL$3:$AL$260)/$A$1</f>
        <v>63704.566000000006</v>
      </c>
      <c r="F6" s="367">
        <f>+C6/E6%-100</f>
        <v>-22.203984562111287</v>
      </c>
      <c r="G6" s="367">
        <f>+C6/$C$8%</f>
        <v>15.77764078035151</v>
      </c>
      <c r="H6" s="368"/>
      <c r="I6" s="369" t="s">
        <v>213</v>
      </c>
      <c r="J6" s="367" cm="1">
        <f t="array" ref="J6">SUMPRODUCT((LEFT('Product Units'!$H$3:$H$260,13)=$I6)*(('Product Units'!$F$3:$F$260=$I$2)+('Product Units'!$B$3:$B$260=$I$2))*'Product Units'!$AI$3:$AI$260)/$A$1</f>
        <v>29977.478673333339</v>
      </c>
      <c r="K6" s="367" cm="1">
        <f t="array" ref="K6">SUMPRODUCT((LEFT('Product Units'!$H$3:$H$260,13)=$I6)*(('Product Units'!$F$3:$F$260=$I$2)+('Product Units'!$B$3:$B$260=$I$2))*'Product Units'!$AJ$3:$AJ$260)/$A$1</f>
        <v>21893.971302494978</v>
      </c>
      <c r="L6" s="367">
        <f t="shared" si="0"/>
        <v>73.034732310462459</v>
      </c>
      <c r="M6" s="367" cm="1">
        <f t="array" ref="M6">SUMPRODUCT((LEFT('Product Units'!$H$3:$H$260,13)=$I6)*(('Product Units'!$F$3:$F$260=$I$2)+('Product Units'!$B$3:$B$260=$I$2))*'Product Units'!$AL$3:$AL$260)/$A$1</f>
        <v>25694.73416791499</v>
      </c>
      <c r="N6" s="367">
        <f>+K6/M6%-100</f>
        <v>-14.791991388515811</v>
      </c>
      <c r="O6" s="367">
        <f>+K6/$K$8%</f>
        <v>16.786944496436547</v>
      </c>
      <c r="S6" s="283" t="s">
        <v>49</v>
      </c>
    </row>
    <row r="7" spans="1:19" ht="18.5" x14ac:dyDescent="0.35">
      <c r="A7" s="298" t="s">
        <v>201</v>
      </c>
      <c r="B7" s="367" cm="1">
        <f t="array" ref="B7">SUMPRODUCT((LEFT('Product Units'!$H$3:$H$260,13)=$A7)*(('Product Units'!$F$3:$F$260=$A$2)+('Product Units'!$B$3:$B$260=$A$2))*'Product Units'!$AI$3:$AI$260)/$A$1</f>
        <v>103212.04901149422</v>
      </c>
      <c r="C7" s="367" cm="1">
        <f t="array" ref="C7">SUMPRODUCT((LEFT('Product Units'!$H$3:$H$260,13)=$A7)*(('Product Units'!$F$3:$F$260=$A$2)+('Product Units'!$B$3:$B$260=$A$2))*'Product Units'!$AJ$3:$AJ$260)/$A$1</f>
        <v>95519.000000000015</v>
      </c>
      <c r="D7" s="367">
        <f t="shared" si="1"/>
        <v>92.546365385462437</v>
      </c>
      <c r="E7" s="367" cm="1">
        <f t="array" ref="E7">SUMPRODUCT((LEFT('Product Units'!$H$3:$H$260,13)=$A7)*(('Product Units'!$F$3:$F$260=$A$2)+('Product Units'!$B$3:$B$260=$A$2))*'Product Units'!$AL$3:$AL$260)/$A$1</f>
        <v>104393.5</v>
      </c>
      <c r="F7" s="367">
        <f>+C7/E7%-100</f>
        <v>-8.5010082045337896</v>
      </c>
      <c r="G7" s="367">
        <f>+C7/$C$8%</f>
        <v>30.409124447547065</v>
      </c>
      <c r="H7" s="368"/>
      <c r="I7" s="369" t="s">
        <v>201</v>
      </c>
      <c r="J7" s="367" cm="1">
        <f t="array" ref="J7">SUMPRODUCT((LEFT('Product Units'!$H$3:$H$260,13)=$I7)*(('Product Units'!$F$3:$F$260=$I$2)+('Product Units'!$B$3:$B$260=$I$2))*'Product Units'!$AI$3:$AI$260)/$A$1</f>
        <v>41993.522114942534</v>
      </c>
      <c r="K7" s="367" cm="1">
        <f t="array" ref="K7">SUMPRODUCT((LEFT('Product Units'!$H$3:$H$260,13)=$I7)*(('Product Units'!$F$3:$F$260=$I$2)+('Product Units'!$B$3:$B$260=$I$2))*'Product Units'!$AJ$3:$AJ$260)/$A$1</f>
        <v>39759.880149379111</v>
      </c>
      <c r="L7" s="367">
        <f t="shared" si="0"/>
        <v>94.680984463628434</v>
      </c>
      <c r="M7" s="367" cm="1">
        <f t="array" ref="M7">SUMPRODUCT((LEFT('Product Units'!$H$3:$H$260,13)=$I7)*(('Product Units'!$F$3:$F$260=$I$2)+('Product Units'!$B$3:$B$260=$I$2))*'Product Units'!$AL$3:$AL$260)/$A$1</f>
        <v>44881.963686338291</v>
      </c>
      <c r="N7" s="367">
        <f>+K7/M7%-100</f>
        <v>-11.412342768144754</v>
      </c>
      <c r="O7" s="367">
        <f>+K7/$K$8%</f>
        <v>30.485419571941062</v>
      </c>
      <c r="S7" s="283" t="s">
        <v>140</v>
      </c>
    </row>
    <row r="8" spans="1:19" ht="18.5" x14ac:dyDescent="0.35">
      <c r="A8" s="293" t="s">
        <v>47</v>
      </c>
      <c r="B8" s="370">
        <f>SUM(B4:B7)</f>
        <v>383053.19773080456</v>
      </c>
      <c r="C8" s="371">
        <f>SUM(C4:C7)</f>
        <v>314112.95700000005</v>
      </c>
      <c r="D8" s="370">
        <f>+C8/B8%</f>
        <v>82.002436961966538</v>
      </c>
      <c r="E8" s="370">
        <f>SUM(E4:E7)</f>
        <v>747017.12099999993</v>
      </c>
      <c r="F8" s="370">
        <f>+C8/E8%-100</f>
        <v>-57.951036439498139</v>
      </c>
      <c r="G8" s="372">
        <f>+C8/$C$8%</f>
        <v>100</v>
      </c>
      <c r="H8" s="368"/>
      <c r="I8" s="373" t="s">
        <v>47</v>
      </c>
      <c r="J8" s="370">
        <f>SUM(J4:J7)</f>
        <v>156357.37616758625</v>
      </c>
      <c r="K8" s="371">
        <f>SUM(K4:K7)</f>
        <v>130422.61089945539</v>
      </c>
      <c r="L8" s="370">
        <f>+K8/J8%</f>
        <v>83.413148836461943</v>
      </c>
      <c r="M8" s="370">
        <f>SUM(M4:M7)</f>
        <v>352649.18420467468</v>
      </c>
      <c r="N8" s="370">
        <f>+K8/M8%-100</f>
        <v>-63.016329899189785</v>
      </c>
      <c r="O8" s="372">
        <f>+K8/$K$8%</f>
        <v>100</v>
      </c>
      <c r="S8" s="283" t="s">
        <v>136</v>
      </c>
    </row>
    <row r="9" spans="1:19" x14ac:dyDescent="0.35">
      <c r="B9" s="368"/>
      <c r="C9" s="368"/>
      <c r="D9" s="368"/>
      <c r="E9" s="368"/>
      <c r="F9" s="368"/>
      <c r="G9" s="368"/>
      <c r="H9" s="368"/>
      <c r="I9" s="368"/>
      <c r="J9" s="368"/>
      <c r="K9" s="368"/>
      <c r="L9" s="368"/>
      <c r="M9" s="368"/>
      <c r="N9" s="368"/>
      <c r="O9" s="368"/>
    </row>
    <row r="10" spans="1:19" x14ac:dyDescent="0.35">
      <c r="B10" s="368"/>
      <c r="C10" s="368"/>
      <c r="D10" s="368"/>
      <c r="E10" s="368"/>
      <c r="F10" s="368"/>
      <c r="G10" s="368"/>
      <c r="H10" s="368"/>
      <c r="I10" s="368"/>
      <c r="J10" s="368"/>
      <c r="K10" s="368"/>
      <c r="L10" s="368"/>
      <c r="M10" s="368"/>
      <c r="N10" s="368"/>
      <c r="O10" s="368"/>
    </row>
    <row r="11" spans="1:19" ht="18" x14ac:dyDescent="0.4">
      <c r="A11" s="303" t="s">
        <v>55</v>
      </c>
      <c r="B11" s="368"/>
      <c r="C11" s="368"/>
      <c r="D11" s="368"/>
      <c r="E11" s="368"/>
      <c r="F11" s="368"/>
      <c r="G11" s="368"/>
      <c r="H11" s="368"/>
      <c r="I11" s="374" t="s">
        <v>49</v>
      </c>
      <c r="J11" s="368"/>
      <c r="K11" s="368"/>
      <c r="L11" s="368"/>
      <c r="M11" s="368"/>
      <c r="N11" s="368"/>
      <c r="O11" s="368"/>
    </row>
    <row r="12" spans="1:19" ht="18.5" x14ac:dyDescent="0.35">
      <c r="A12" s="293" t="s">
        <v>167</v>
      </c>
      <c r="B12" s="370" t="s">
        <v>205</v>
      </c>
      <c r="C12" s="371" t="s">
        <v>143</v>
      </c>
      <c r="D12" s="370" t="s">
        <v>0</v>
      </c>
      <c r="E12" s="370" t="s">
        <v>144</v>
      </c>
      <c r="F12" s="370" t="s">
        <v>168</v>
      </c>
      <c r="G12" s="372" t="s">
        <v>169</v>
      </c>
      <c r="H12" s="368"/>
      <c r="I12" s="373" t="s">
        <v>167</v>
      </c>
      <c r="J12" s="370" t="s">
        <v>205</v>
      </c>
      <c r="K12" s="371" t="s">
        <v>143</v>
      </c>
      <c r="L12" s="370" t="s">
        <v>0</v>
      </c>
      <c r="M12" s="370" t="s">
        <v>144</v>
      </c>
      <c r="N12" s="370" t="s">
        <v>168</v>
      </c>
      <c r="O12" s="372" t="s">
        <v>169</v>
      </c>
    </row>
    <row r="13" spans="1:19" ht="18.5" x14ac:dyDescent="0.35">
      <c r="A13" s="304" t="s">
        <v>211</v>
      </c>
      <c r="B13" s="367" cm="1">
        <f t="array" ref="B13">SUMPRODUCT((LEFT('Product Units'!$H$3:$H$260,13)=$A13)*(('Product Units'!$F$3:$F$260=$A$11)+('Product Units'!$B$3:$B$260=$A$11))*'Product Units'!$AI$3:$AI$260)/$A$1</f>
        <v>39893.049563218396</v>
      </c>
      <c r="C13" s="367" cm="1">
        <f t="array" ref="C13">SUMPRODUCT((LEFT('Product Units'!$H$3:$H$260,13)=$A13)*(('Product Units'!$F$3:$F$260=$A$11)+('Product Units'!$B$3:$B$260=$A$11))*'Product Units'!$AJ$3:$AJ$260)/$A$1</f>
        <v>39882.455360386128</v>
      </c>
      <c r="D13" s="367">
        <f t="shared" ref="D13:D16" si="2">+C13/B13%</f>
        <v>99.973443487153119</v>
      </c>
      <c r="E13" s="367" cm="1">
        <f t="array" ref="E13">SUMPRODUCT((LEFT('Product Units'!$H$3:$H$260,13)=$A13)*(('Product Units'!$F$3:$F$260=$A$11)+('Product Units'!$B$3:$B$260=$A$11))*'Product Units'!$AL$3:$AL$260)/$A$1</f>
        <v>144606.50653118076</v>
      </c>
      <c r="F13" s="367">
        <f>+C13/E13%-100</f>
        <v>-72.420013236550687</v>
      </c>
      <c r="G13" s="367">
        <f>+C13/$C$17%</f>
        <v>41.889010133059237</v>
      </c>
      <c r="H13" s="368"/>
      <c r="I13" s="369" t="s">
        <v>211</v>
      </c>
      <c r="J13" s="367" cm="1">
        <f t="array" ref="J13">SUMPRODUCT((LEFT('Product Units'!$H$3:$H$260,13)=$I13)*(('Product Units'!$F$3:$F$260=$I$11)+('Product Units'!$B$3:$B$260=$I$11))*'Product Units'!$AI$3:$AI$260)/$A$1</f>
        <v>38536.631999999991</v>
      </c>
      <c r="K13" s="367" cm="1">
        <f t="array" ref="K13">SUMPRODUCT((LEFT('Product Units'!$H$3:$H$260,13)=$I13)*(('Product Units'!$F$3:$F$260=$I$11)+('Product Units'!$B$3:$B$260=$I$11))*'Product Units'!$AJ$3:$AJ$260)/$A$1</f>
        <v>28147</v>
      </c>
      <c r="L13" s="367">
        <f t="shared" ref="L13:L16" si="3">+K13/J13%</f>
        <v>73.039595157148156</v>
      </c>
      <c r="M13" s="367" cm="1">
        <f t="array" ref="M13">SUMPRODUCT((LEFT('Product Units'!$H$3:$H$260,13)=$I13)*(('Product Units'!$F$3:$F$260=$I$11)+('Product Units'!$B$3:$B$260=$I$11))*'Product Units'!$AL$3:$AL$260)/$A$1</f>
        <v>90671.61067846755</v>
      </c>
      <c r="N13" s="367">
        <f>+K13/M13%-100</f>
        <v>-68.95720745513978</v>
      </c>
      <c r="O13" s="367">
        <f>+K13/$K$17%</f>
        <v>48.475032516608174</v>
      </c>
    </row>
    <row r="14" spans="1:19" ht="18.5" x14ac:dyDescent="0.35">
      <c r="A14" s="304" t="s">
        <v>212</v>
      </c>
      <c r="B14" s="367" cm="1">
        <f t="array" ref="B14">SUMPRODUCT((LEFT('Product Units'!$H$3:$H$260,13)=$A14)*(('Product Units'!$F$3:$F$260=$A$11)+('Product Units'!$B$3:$B$260=$A$11))*'Product Units'!$AI$3:$AI$260)/$A$1</f>
        <v>14044.202344827589</v>
      </c>
      <c r="C14" s="367" cm="1">
        <f t="array" ref="C14">SUMPRODUCT((LEFT('Product Units'!$H$3:$H$260,13)=$A14)*(('Product Units'!$F$3:$F$260=$A$11)+('Product Units'!$B$3:$B$260=$A$11))*'Product Units'!$AJ$3:$AJ$260)/$A$1</f>
        <v>9459.3559546264132</v>
      </c>
      <c r="D14" s="367">
        <f t="shared" si="2"/>
        <v>67.354170228900529</v>
      </c>
      <c r="E14" s="367" cm="1">
        <f t="array" ref="E14">SUMPRODUCT((LEFT('Product Units'!$H$3:$H$260,13)=$A14)*(('Product Units'!$F$3:$F$260=$A$11)+('Product Units'!$B$3:$B$260=$A$11))*'Product Units'!$AL$3:$AL$260)/$A$1</f>
        <v>18130.939945132588</v>
      </c>
      <c r="F14" s="367">
        <f>+C14/E14%-100</f>
        <v>-47.827547919456535</v>
      </c>
      <c r="G14" s="367">
        <f>+C14/$C$17%</f>
        <v>9.9352723861915155</v>
      </c>
      <c r="H14" s="368"/>
      <c r="I14" s="369" t="s">
        <v>212</v>
      </c>
      <c r="J14" s="367" cm="1">
        <f t="array" ref="J14">SUMPRODUCT((LEFT('Product Units'!$H$3:$H$260,13)=$I14)*(('Product Units'!$F$3:$F$260=$I$11)+('Product Units'!$B$3:$B$260=$I$11))*'Product Units'!$AI$3:$AI$260)/$A$1</f>
        <v>12306.634620689658</v>
      </c>
      <c r="K14" s="367" cm="1">
        <f t="array" ref="K14">SUMPRODUCT((LEFT('Product Units'!$H$3:$H$260,13)=$I14)*(('Product Units'!$F$3:$F$260=$I$11)+('Product Units'!$B$3:$B$260=$I$11))*'Product Units'!$AJ$3:$AJ$260)/$A$1</f>
        <v>4769.29</v>
      </c>
      <c r="L14" s="367">
        <f t="shared" si="3"/>
        <v>38.753811638983485</v>
      </c>
      <c r="M14" s="367" cm="1">
        <f t="array" ref="M14">SUMPRODUCT((LEFT('Product Units'!$H$3:$H$260,13)=$I14)*(('Product Units'!$F$3:$F$260=$I$11)+('Product Units'!$B$3:$B$260=$I$11))*'Product Units'!$AL$3:$AL$260)/$A$1</f>
        <v>14572.640656938045</v>
      </c>
      <c r="N14" s="367">
        <f>+K14/M14%-100</f>
        <v>-67.272300797938527</v>
      </c>
      <c r="O14" s="367">
        <f>+K14/$K$17%</f>
        <v>8.2137168377139371</v>
      </c>
    </row>
    <row r="15" spans="1:19" ht="18.5" x14ac:dyDescent="0.35">
      <c r="A15" s="304" t="s">
        <v>213</v>
      </c>
      <c r="B15" s="367" cm="1">
        <f t="array" ref="B15">SUMPRODUCT((LEFT('Product Units'!$H$3:$H$260,13)=$A15)*(('Product Units'!$F$3:$F$260=$A$11)+('Product Units'!$B$3:$B$260=$A$11))*'Product Units'!$AI$3:$AI$260)/$A$1</f>
        <v>17511.373333333337</v>
      </c>
      <c r="C15" s="367" cm="1">
        <f t="array" ref="C15">SUMPRODUCT((LEFT('Product Units'!$H$3:$H$260,13)=$A15)*(('Product Units'!$F$3:$F$260=$A$11)+('Product Units'!$B$3:$B$260=$A$11))*'Product Units'!$AJ$3:$AJ$260)/$A$1</f>
        <v>15400.898891702978</v>
      </c>
      <c r="D15" s="367">
        <f t="shared" si="2"/>
        <v>87.947978713850972</v>
      </c>
      <c r="E15" s="367" cm="1">
        <f t="array" ref="E15">SUMPRODUCT((LEFT('Product Units'!$H$3:$H$260,13)=$A15)*(('Product Units'!$F$3:$F$260=$A$11)+('Product Units'!$B$3:$B$260=$A$11))*'Product Units'!$AL$3:$AL$260)/$A$1</f>
        <v>17818.762894221032</v>
      </c>
      <c r="F15" s="367">
        <f>+C15/E15%-100</f>
        <v>-13.569202401263297</v>
      </c>
      <c r="G15" s="367">
        <f>+C15/$C$17%</f>
        <v>16.175744544894563</v>
      </c>
      <c r="H15" s="368"/>
      <c r="I15" s="369" t="s">
        <v>213</v>
      </c>
      <c r="J15" s="367" cm="1">
        <f t="array" ref="J15">SUMPRODUCT((LEFT('Product Units'!$H$3:$H$260,13)=$I15)*(('Product Units'!$F$3:$F$260=$I$11)+('Product Units'!$B$3:$B$260=$I$11))*'Product Units'!$AI$3:$AI$260)/$A$1</f>
        <v>15008.860000000002</v>
      </c>
      <c r="K15" s="367" cm="1">
        <f t="array" ref="K15">SUMPRODUCT((LEFT('Product Units'!$H$3:$H$260,13)=$I15)*(('Product Units'!$F$3:$F$260=$I$11)+('Product Units'!$B$3:$B$260=$I$11))*'Product Units'!$AJ$3:$AJ$260)/$A$1</f>
        <v>7385.6529999999993</v>
      </c>
      <c r="L15" s="367">
        <f t="shared" si="3"/>
        <v>49.208620774662421</v>
      </c>
      <c r="M15" s="367" cm="1">
        <f t="array" ref="M15">SUMPRODUCT((LEFT('Product Units'!$H$3:$H$260,13)=$I15)*(('Product Units'!$F$3:$F$260=$I$11)+('Product Units'!$B$3:$B$260=$I$11))*'Product Units'!$AL$3:$AL$260)/$A$1</f>
        <v>16581.465615384615</v>
      </c>
      <c r="N15" s="367">
        <f>+K15/M15%-100</f>
        <v>-55.458382441492731</v>
      </c>
      <c r="O15" s="367">
        <f>+K15/$K$17%</f>
        <v>12.719642211652562</v>
      </c>
    </row>
    <row r="16" spans="1:19" ht="18.5" x14ac:dyDescent="0.35">
      <c r="A16" s="304" t="s">
        <v>201</v>
      </c>
      <c r="B16" s="367" cm="1">
        <f t="array" ref="B16">SUMPRODUCT((LEFT('Product Units'!$H$3:$H$260,13)=$A16)*(('Product Units'!$F$3:$F$260=$A$11)+('Product Units'!$B$3:$B$260=$A$11))*'Product Units'!$AI$3:$AI$260)/$A$1</f>
        <v>30885.631632183911</v>
      </c>
      <c r="C16" s="367" cm="1">
        <f t="array" ref="C16">SUMPRODUCT((LEFT('Product Units'!$H$3:$H$260,13)=$A16)*(('Product Units'!$F$3:$F$260=$A$11)+('Product Units'!$B$3:$B$260=$A$11))*'Product Units'!$AJ$3:$AJ$260)/$A$1</f>
        <v>30467.119850620893</v>
      </c>
      <c r="D16" s="367">
        <f t="shared" si="2"/>
        <v>98.644962853448931</v>
      </c>
      <c r="E16" s="367" cm="1">
        <f t="array" ref="E16">SUMPRODUCT((LEFT('Product Units'!$H$3:$H$260,13)=$A16)*(('Product Units'!$F$3:$F$260=$A$11)+('Product Units'!$B$3:$B$260=$A$11))*'Product Units'!$AL$3:$AL$260)/$A$1</f>
        <v>30184.349760795398</v>
      </c>
      <c r="F16" s="367">
        <f>+C16/E16%-100</f>
        <v>0.93681027441833464</v>
      </c>
      <c r="G16" s="367">
        <f>+C16/$C$17%</f>
        <v>31.999972935854689</v>
      </c>
      <c r="H16" s="368"/>
      <c r="I16" s="369" t="s">
        <v>201</v>
      </c>
      <c r="J16" s="367" cm="1">
        <f t="array" ref="J16">SUMPRODUCT((LEFT('Product Units'!$H$3:$H$260,13)=$I16)*(('Product Units'!$F$3:$F$260=$I$11)+('Product Units'!$B$3:$B$260=$I$11))*'Product Units'!$AI$3:$AI$260)/$A$1</f>
        <v>22145.087448275866</v>
      </c>
      <c r="K16" s="367" cm="1">
        <f t="array" ref="K16">SUMPRODUCT((LEFT('Product Units'!$H$3:$H$260,13)=$I16)*(('Product Units'!$F$3:$F$260=$I$11)+('Product Units'!$B$3:$B$260=$I$11))*'Product Units'!$AJ$3:$AJ$260)/$A$1</f>
        <v>17763</v>
      </c>
      <c r="L16" s="367">
        <f t="shared" si="3"/>
        <v>80.211920776962032</v>
      </c>
      <c r="M16" s="367" cm="1">
        <f t="array" ref="M16">SUMPRODUCT((LEFT('Product Units'!$H$3:$H$260,13)=$I16)*(('Product Units'!$F$3:$F$260=$I$11)+('Product Units'!$B$3:$B$260=$I$11))*'Product Units'!$AL$3:$AL$260)/$A$1</f>
        <v>22777.098789359705</v>
      </c>
      <c r="N16" s="367">
        <f>+K16/M16%-100</f>
        <v>-22.01377285021934</v>
      </c>
      <c r="O16" s="367">
        <f>+K16/$K$17%</f>
        <v>30.591608434025332</v>
      </c>
    </row>
    <row r="17" spans="1:15" ht="18.5" x14ac:dyDescent="0.35">
      <c r="A17" s="293" t="s">
        <v>47</v>
      </c>
      <c r="B17" s="370">
        <f>SUM(B13:B16)</f>
        <v>102334.25687356322</v>
      </c>
      <c r="C17" s="371">
        <f>SUM(C13:C16)</f>
        <v>95209.83005733641</v>
      </c>
      <c r="D17" s="370">
        <f>+C17/B17%</f>
        <v>93.038082227900247</v>
      </c>
      <c r="E17" s="370">
        <f>SUM(E13:E16)</f>
        <v>210740.55913132976</v>
      </c>
      <c r="F17" s="370">
        <f>+C17/E17%-100</f>
        <v>-54.82130708498152</v>
      </c>
      <c r="G17" s="372">
        <f>+C17/$C$17%</f>
        <v>100</v>
      </c>
      <c r="H17" s="368"/>
      <c r="I17" s="373" t="s">
        <v>47</v>
      </c>
      <c r="J17" s="370">
        <f>SUM(J13:J16)</f>
        <v>87997.214068965521</v>
      </c>
      <c r="K17" s="371">
        <f>SUM(K13:K16)</f>
        <v>58064.942999999999</v>
      </c>
      <c r="L17" s="370">
        <f>+K17/J17%</f>
        <v>65.984978745455635</v>
      </c>
      <c r="M17" s="370">
        <f>SUM(M13:M16)</f>
        <v>144602.81574014993</v>
      </c>
      <c r="N17" s="370">
        <f>+K17/M17%-100</f>
        <v>-59.845219677919538</v>
      </c>
      <c r="O17" s="372">
        <f>+K17/$K$17%</f>
        <v>100.00000000000001</v>
      </c>
    </row>
  </sheetData>
  <dataValidations count="1">
    <dataValidation type="list" allowBlank="1" showInputMessage="1" showErrorMessage="1" sqref="I11 A2 A11 I2" xr:uid="{B6096F5D-DA89-4D37-B511-AE18D4CA64B7}">
      <formula1>$S$3:$S$8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E373E-B93A-49D7-AA08-780F8D878CD4}">
  <sheetPr>
    <tabColor rgb="FFFFC000"/>
  </sheetPr>
  <dimension ref="A1:P17"/>
  <sheetViews>
    <sheetView zoomScale="70" zoomScaleNormal="70" workbookViewId="0">
      <selection activeCell="A5" sqref="A5"/>
    </sheetView>
  </sheetViews>
  <sheetFormatPr defaultColWidth="9" defaultRowHeight="13" x14ac:dyDescent="0.3"/>
  <cols>
    <col min="1" max="1" width="10.08203125" style="275" customWidth="1"/>
    <col min="2" max="2" width="10.58203125" style="275" customWidth="1"/>
    <col min="3" max="3" width="8.25" style="275" customWidth="1"/>
    <col min="4" max="5" width="9" style="275"/>
    <col min="6" max="6" width="16.83203125" style="275" customWidth="1"/>
    <col min="7" max="7" width="7.75" style="275" customWidth="1"/>
    <col min="8" max="8" width="11.83203125" style="275" customWidth="1"/>
    <col min="9" max="9" width="10" style="275" customWidth="1"/>
    <col min="10" max="11" width="9" style="275"/>
    <col min="12" max="12" width="8.25" style="275" customWidth="1"/>
    <col min="13" max="13" width="8" style="275" customWidth="1"/>
    <col min="14" max="14" width="9" style="275" customWidth="1"/>
    <col min="15" max="15" width="9" style="275"/>
    <col min="16" max="16" width="20.33203125" style="275" customWidth="1"/>
    <col min="17" max="17" width="9" style="275"/>
    <col min="18" max="19" width="11.83203125" style="275" customWidth="1"/>
    <col min="20" max="20" width="9" style="275"/>
    <col min="21" max="21" width="11.33203125" style="275" customWidth="1"/>
    <col min="22" max="22" width="9" style="275"/>
    <col min="23" max="23" width="9.75" style="275" bestFit="1" customWidth="1"/>
    <col min="24" max="24" width="11" style="275" bestFit="1" customWidth="1"/>
    <col min="25" max="26" width="9" style="275"/>
    <col min="27" max="27" width="14" style="275" bestFit="1" customWidth="1"/>
    <col min="28" max="16384" width="9" style="275"/>
  </cols>
  <sheetData>
    <row r="1" spans="1:14" ht="15" customHeight="1" x14ac:dyDescent="0.3">
      <c r="F1" s="281">
        <v>1000000</v>
      </c>
    </row>
    <row r="2" spans="1:14" ht="14" x14ac:dyDescent="0.3">
      <c r="F2" s="280" t="s">
        <v>210</v>
      </c>
    </row>
    <row r="3" spans="1:14" x14ac:dyDescent="0.3">
      <c r="M3" s="279">
        <f>+Xarelto_Total!D1</f>
        <v>5</v>
      </c>
    </row>
    <row r="4" spans="1:14" ht="21.75" customHeight="1" x14ac:dyDescent="0.3">
      <c r="A4" s="331" t="s">
        <v>224</v>
      </c>
      <c r="B4" s="332" t="s">
        <v>225</v>
      </c>
      <c r="C4" s="332" t="s">
        <v>0</v>
      </c>
      <c r="D4" s="332" t="s">
        <v>144</v>
      </c>
      <c r="E4" s="332" t="s">
        <v>14</v>
      </c>
      <c r="F4" s="332" t="s">
        <v>150</v>
      </c>
      <c r="G4" s="332" t="s">
        <v>147</v>
      </c>
      <c r="H4" s="332" t="s">
        <v>204</v>
      </c>
      <c r="I4" s="332" t="s">
        <v>203</v>
      </c>
      <c r="J4" s="332" t="s">
        <v>0</v>
      </c>
      <c r="K4" s="332" t="s">
        <v>144</v>
      </c>
      <c r="L4" s="332" t="s">
        <v>14</v>
      </c>
      <c r="M4" s="332" t="s">
        <v>4</v>
      </c>
      <c r="N4" s="333" t="s">
        <v>202</v>
      </c>
    </row>
    <row r="5" spans="1:14" ht="21.75" customHeight="1" x14ac:dyDescent="0.3">
      <c r="A5" s="334" cm="1">
        <f t="array" ref="A5">SUMPRODUCT(((LEFT('Product Value'!$H$3:$H$260,13)=$F$2)*1+('Product Value'!$B$3:$B$260=$F$2))*('Product Value'!$F$3:$F$260=$F5)*'Product Value'!$AD$3:$AD$260)/$F$1</f>
        <v>25.113170668799999</v>
      </c>
      <c r="B5" s="334" cm="1">
        <f t="array" ref="B5">SUMPRODUCT(((LEFT('Product Value'!$H$3:$H$260,13)=$F$2)*1+('Product Value'!$B$3:$B$260=$F$2))*('Product Value'!$F$3:$F$260=$F5)*'Product Value'!$AE$3:$AE$260)/$F$1</f>
        <v>15.728432945201495</v>
      </c>
      <c r="C5" s="335">
        <f t="shared" ref="C5:C10" si="0">IF(OR(A5=0,B5=0),0,(B5/A5%))</f>
        <v>62.630215645140034</v>
      </c>
      <c r="D5" s="334" cm="1">
        <f t="array" ref="D5">SUMPRODUCT(((LEFT('Product Value'!$H$3:$H$260,13)=$F$2)*1+('Product Value'!$B$3:$B$260=$F$2))*('Product Value'!$F$3:$F$260=$F5)*'Product Value'!$AG$3:$AG$260)/$F$1</f>
        <v>92.533333640819436</v>
      </c>
      <c r="E5" s="335">
        <f t="shared" ref="E5:E10" si="1">IF(AND(D5&lt;=0,B5&gt;1),100,IF(ISERROR(B5/D5%-100),"-",B5/D5%-100))</f>
        <v>-83.002414020602004</v>
      </c>
      <c r="F5" s="336" t="s">
        <v>53</v>
      </c>
      <c r="G5" s="335">
        <f>SUMIFS('Product Value'!$D$3:$D$260,'Product Value'!$F$3:$F$260,F5)/6</f>
        <v>37</v>
      </c>
      <c r="H5" s="334" cm="1">
        <f t="array" ref="H5">SUMPRODUCT(((LEFT('Product Value'!$H$3:$H$260,13)=$F$2)*1+('Product Value'!$B$3:$B$260=$F$2))*('Product Value'!$F$3:$F$260=$F5)*'Product Value'!$AI$3:$AI$260)/$F$1</f>
        <v>122.03431371869999</v>
      </c>
      <c r="I5" s="334" cm="1">
        <f t="array" ref="I5">SUMPRODUCT(((LEFT('Product Value'!$H$3:$H$260,13)=$F$2)*1+('Product Value'!$B$3:$B$260=$F$2))*('Product Value'!$F$3:$F$260=$F5)*'Product Value'!$AJ$3:$AJ$260)/$F$1</f>
        <v>95.145866466573338</v>
      </c>
      <c r="J5" s="335">
        <f t="shared" ref="J5:J10" si="2">IF(OR(H5=0,I5=0),0,(I5/H5%))</f>
        <v>77.966486283434236</v>
      </c>
      <c r="K5" s="334" cm="1">
        <f t="array" ref="K5">SUMPRODUCT(((LEFT('Product Value'!$H$3:$H$260,13)=$F$2)*1+('Product Value'!$B$3:$B$260=$F$2))*('Product Value'!$F$3:$F$260=$F5)*'Product Value'!$AL$3:$AL$260)/$F$1</f>
        <v>261.58468304496881</v>
      </c>
      <c r="L5" s="335">
        <f t="shared" ref="L5:L10" si="3">IF(AND(K5&lt;=0,I5&gt;1),100,IF(ISERROR(I5/K5%-100),"-",I5/K5%-100))</f>
        <v>-63.627126267856866</v>
      </c>
      <c r="M5" s="334">
        <f t="shared" ref="M5:M10" si="4">+I5/G5/M$3</f>
        <v>0.51430198090039636</v>
      </c>
      <c r="N5" s="337">
        <f>IFERROR(I5/I$10%,0)</f>
        <v>41.891851975937485</v>
      </c>
    </row>
    <row r="6" spans="1:14" ht="21.75" customHeight="1" x14ac:dyDescent="0.3">
      <c r="A6" s="334" cm="1">
        <f t="array" ref="A6">SUMPRODUCT(((LEFT('Product Value'!$H$3:$H$260,13)=$F$2)*1+('Product Value'!$B$3:$B$260=$F$2))*('Product Value'!$F$3:$F$260=$F6)*'Product Value'!$AD$3:$AD$260)/$F$1</f>
        <v>15.904654080000002</v>
      </c>
      <c r="B6" s="334" cm="1">
        <f t="array" ref="B6">SUMPRODUCT(((LEFT('Product Value'!$H$3:$H$260,13)=$F$2)*1+('Product Value'!$B$3:$B$260=$F$2))*('Product Value'!$F$3:$F$260=$F6)*'Product Value'!$AE$3:$AE$260)/$F$1</f>
        <v>11.509975766373477</v>
      </c>
      <c r="C6" s="335">
        <f t="shared" ref="C6:C9" si="5">IF(OR(A6=0,B6=0),0,(B6/A6%))</f>
        <v>72.368601721726193</v>
      </c>
      <c r="D6" s="334" cm="1">
        <f t="array" ref="D6">SUMPRODUCT(((LEFT('Product Value'!$H$3:$H$260,13)=$F$2)*1+('Product Value'!$B$3:$B$260=$F$2))*('Product Value'!$F$3:$F$260=$F6)*'Product Value'!$AG$3:$AG$260)/$F$1</f>
        <v>67.415030138855371</v>
      </c>
      <c r="E6" s="335">
        <f t="shared" si="1"/>
        <v>-82.926691951829923</v>
      </c>
      <c r="F6" s="336" t="s">
        <v>55</v>
      </c>
      <c r="G6" s="335">
        <f>SUMIFS('Product Value'!$D$3:$D$260,'Product Value'!$F$3:$F$260,F6)/6</f>
        <v>26</v>
      </c>
      <c r="H6" s="334" cm="1">
        <f t="array" ref="H6">SUMPRODUCT(((LEFT('Product Value'!$H$3:$H$260,13)=$F$2)*1+('Product Value'!$B$3:$B$260=$F$2))*('Product Value'!$F$3:$F$260=$F6)*'Product Value'!$AI$3:$AI$260)/$F$1</f>
        <v>77.286678420000001</v>
      </c>
      <c r="I6" s="334" cm="1">
        <f t="array" ref="I6">SUMPRODUCT(((LEFT('Product Value'!$H$3:$H$260,13)=$F$2)*1+('Product Value'!$B$3:$B$260=$F$2))*('Product Value'!$F$3:$F$260=$F6)*'Product Value'!$AJ$3:$AJ$260)/$F$1</f>
        <v>67.674205955052003</v>
      </c>
      <c r="J6" s="335">
        <f t="shared" si="2"/>
        <v>87.562575256875689</v>
      </c>
      <c r="K6" s="334" cm="1">
        <f t="array" ref="K6">SUMPRODUCT(((LEFT('Product Value'!$H$3:$H$260,13)=$F$2)*1+('Product Value'!$B$3:$B$260=$F$2))*('Product Value'!$F$3:$F$260=$F6)*'Product Value'!$AL$3:$AL$260)/$F$1</f>
        <v>156.03835146485844</v>
      </c>
      <c r="L6" s="335">
        <f t="shared" si="3"/>
        <v>-56.62976100443295</v>
      </c>
      <c r="M6" s="334">
        <f t="shared" si="4"/>
        <v>0.5205708150388616</v>
      </c>
      <c r="N6" s="337">
        <f t="shared" ref="N6:N10" si="6">IFERROR(I6/I$10%,0)</f>
        <v>29.796331924247468</v>
      </c>
    </row>
    <row r="7" spans="1:14" ht="21.75" customHeight="1" x14ac:dyDescent="0.3">
      <c r="A7" s="334" cm="1">
        <f t="array" ref="A7">SUMPRODUCT(((LEFT('Product Value'!$H$3:$H$260,13)=$F$2)*1+('Product Value'!$B$3:$B$260=$F$2))*('Product Value'!$F$3:$F$260=$F7)*'Product Value'!$AD$3:$AD$260)/$F$1</f>
        <v>13.997007359999998</v>
      </c>
      <c r="B7" s="334" cm="1">
        <f t="array" ref="B7">SUMPRODUCT(((LEFT('Product Value'!$H$3:$H$260,13)=$F$2)*1+('Product Value'!$B$3:$B$260=$F$2))*('Product Value'!$F$3:$F$260=$F7)*'Product Value'!$AE$3:$AE$260)/$F$1</f>
        <v>7.7674388499999987</v>
      </c>
      <c r="C7" s="335">
        <f t="shared" si="5"/>
        <v>55.493568376604756</v>
      </c>
      <c r="D7" s="334" cm="1">
        <f t="array" ref="D7">SUMPRODUCT(((LEFT('Product Value'!$H$3:$H$260,13)=$F$2)*1+('Product Value'!$B$3:$B$260=$F$2))*('Product Value'!$F$3:$F$260=$F7)*'Product Value'!$AG$3:$AG$260)/$F$1</f>
        <v>50.166086409557231</v>
      </c>
      <c r="E7" s="335">
        <f t="shared" si="1"/>
        <v>-84.516554098746255</v>
      </c>
      <c r="F7" s="336" t="s">
        <v>49</v>
      </c>
      <c r="G7" s="335">
        <f>SUMIFS('Product Value'!$D$3:$D$260,'Product Value'!$F$3:$F$260,F7)/6</f>
        <v>21</v>
      </c>
      <c r="H7" s="334" cm="1">
        <f t="array" ref="H7">SUMPRODUCT(((LEFT('Product Value'!$H$3:$H$260,13)=$F$2)*1+('Product Value'!$B$3:$B$260=$F$2))*('Product Value'!$F$3:$F$260=$F7)*'Product Value'!$AI$3:$AI$260)/$F$1</f>
        <v>68.016707639999979</v>
      </c>
      <c r="I7" s="334" cm="1">
        <f t="array" ref="I7">SUMPRODUCT(((LEFT('Product Value'!$H$3:$H$260,13)=$F$2)*1+('Product Value'!$B$3:$B$260=$F$2))*('Product Value'!$F$3:$F$260=$F7)*'Product Value'!$AJ$3:$AJ$260)/$F$1</f>
        <v>39.851581835714285</v>
      </c>
      <c r="J7" s="335">
        <f t="shared" si="2"/>
        <v>58.59087159384638</v>
      </c>
      <c r="K7" s="334" cm="1">
        <f t="array" ref="K7">SUMPRODUCT(((LEFT('Product Value'!$H$3:$H$260,13)=$F$2)*1+('Product Value'!$B$3:$B$260=$F$2))*('Product Value'!$F$3:$F$260=$F7)*'Product Value'!$AL$3:$AL$260)/$F$1</f>
        <v>109.20315785500746</v>
      </c>
      <c r="L7" s="335">
        <f t="shared" si="3"/>
        <v>-63.506932749484676</v>
      </c>
      <c r="M7" s="334">
        <f t="shared" si="4"/>
        <v>0.37953887462585034</v>
      </c>
      <c r="N7" s="337">
        <f t="shared" si="6"/>
        <v>17.546285816370339</v>
      </c>
    </row>
    <row r="8" spans="1:14" ht="21.75" customHeight="1" x14ac:dyDescent="0.3">
      <c r="A8" s="334" cm="1">
        <f t="array" ref="A8">SUMPRODUCT(((LEFT('Product Value'!$H$3:$H$260,13)=$F$2)*1+('Product Value'!$B$3:$B$260=$F$2))*('Product Value'!$F$3:$F$260=$F8)*'Product Value'!$AD$3:$AD$260)/$F$1</f>
        <v>5.0239718399999989</v>
      </c>
      <c r="B8" s="334" cm="1">
        <f t="array" ref="B8">SUMPRODUCT(((LEFT('Product Value'!$H$3:$H$260,13)=$F$2)*1+('Product Value'!$B$3:$B$260=$F$2))*('Product Value'!$F$3:$F$260=$F8)*'Product Value'!$AE$3:$AE$260)/$F$1</f>
        <v>2.8962108112821761</v>
      </c>
      <c r="C8" s="335">
        <f t="shared" si="5"/>
        <v>57.647831307951293</v>
      </c>
      <c r="D8" s="334" cm="1">
        <f t="array" ref="D8">SUMPRODUCT(((LEFT('Product Value'!$H$3:$H$260,13)=$F$2)*1+('Product Value'!$B$3:$B$260=$F$2))*('Product Value'!$F$3:$F$260=$F8)*'Product Value'!$AG$3:$AG$260)/$F$1</f>
        <v>14.277987840767963</v>
      </c>
      <c r="E8" s="335">
        <f t="shared" si="1"/>
        <v>-79.715553454859929</v>
      </c>
      <c r="F8" s="336" t="s">
        <v>140</v>
      </c>
      <c r="G8" s="335">
        <f>SUMIFS('Product Value'!$D$3:$D$260,'Product Value'!$F$3:$F$260,F8)/6</f>
        <v>8</v>
      </c>
      <c r="H8" s="334" cm="1">
        <f t="array" ref="H8">SUMPRODUCT(((LEFT('Product Value'!$H$3:$H$260,13)=$F$2)*1+('Product Value'!$B$3:$B$260=$F$2))*('Product Value'!$F$3:$F$260=$F8)*'Product Value'!$AI$3:$AI$260)/$F$1</f>
        <v>24.413363159999999</v>
      </c>
      <c r="I8" s="334" cm="1">
        <f t="array" ref="I8">SUMPRODUCT(((LEFT('Product Value'!$H$3:$H$260,13)=$F$2)*1+('Product Value'!$B$3:$B$260=$F$2))*('Product Value'!$F$3:$F$260=$F8)*'Product Value'!$AJ$3:$AJ$260)/$F$1</f>
        <v>17.568868362660378</v>
      </c>
      <c r="J8" s="335">
        <f t="shared" si="2"/>
        <v>71.964146224007507</v>
      </c>
      <c r="K8" s="334" cm="1">
        <f t="array" ref="K8">SUMPRODUCT(((LEFT('Product Value'!$H$3:$H$260,13)=$F$2)*1+('Product Value'!$B$3:$B$260=$F$2))*('Product Value'!$F$3:$F$260=$F8)*'Product Value'!$AL$3:$AL$260)/$F$1</f>
        <v>28.852294395165163</v>
      </c>
      <c r="L8" s="335">
        <f t="shared" si="3"/>
        <v>-39.107551995572216</v>
      </c>
      <c r="M8" s="334">
        <f t="shared" si="4"/>
        <v>0.43922170906650948</v>
      </c>
      <c r="N8" s="337">
        <f t="shared" si="6"/>
        <v>7.7354115335306632</v>
      </c>
    </row>
    <row r="9" spans="1:14" ht="21.75" customHeight="1" x14ac:dyDescent="0.3">
      <c r="A9" s="334" cm="1">
        <f t="array" ref="A9">SUMPRODUCT(((LEFT('Product Value'!$H$3:$H$260,13)=$F$2)*1+('Product Value'!$B$3:$B$260=$F$2))*('Product Value'!$F$3:$F$260=$F9)*'Product Value'!$AD$3:$AD$260)/$F$1</f>
        <v>0.62539775999999991</v>
      </c>
      <c r="B9" s="334" cm="1">
        <f t="array" ref="B9">SUMPRODUCT(((LEFT('Product Value'!$H$3:$H$260,13)=$F$2)*1+('Product Value'!$B$3:$B$260=$F$2))*('Product Value'!$F$3:$F$260=$F9)*'Product Value'!$AE$3:$AE$260)/$F$1</f>
        <v>1.8316752171428576</v>
      </c>
      <c r="C9" s="335">
        <f t="shared" si="5"/>
        <v>292.88164018093988</v>
      </c>
      <c r="D9" s="334" cm="1">
        <f t="array" ref="D9">SUMPRODUCT(((LEFT('Product Value'!$H$3:$H$260,13)=$F$2)*1+('Product Value'!$B$3:$B$260=$F$2))*('Product Value'!$F$3:$F$260=$F9)*'Product Value'!$AG$3:$AG$260)/$F$1</f>
        <v>6.4597509999999997E-2</v>
      </c>
      <c r="E9" s="335">
        <f t="shared" si="1"/>
        <v>2735.5198476579944</v>
      </c>
      <c r="F9" s="336" t="s">
        <v>136</v>
      </c>
      <c r="G9" s="335">
        <f>SUMIFS('Product Value'!$D$3:$D$260,'Product Value'!$F$3:$F$260,F9)/6</f>
        <v>1</v>
      </c>
      <c r="H9" s="334" cm="1">
        <f t="array" ref="H9">SUMPRODUCT(((LEFT('Product Value'!$H$3:$H$260,13)=$F$2)*1+('Product Value'!$B$3:$B$260=$F$2))*('Product Value'!$F$3:$F$260=$F9)*'Product Value'!$AI$3:$AI$260)/$F$1</f>
        <v>3.0390422399999997</v>
      </c>
      <c r="I9" s="334" cm="1">
        <f t="array" ref="I9">SUMPRODUCT(((LEFT('Product Value'!$H$3:$H$260,13)=$F$2)*1+('Product Value'!$B$3:$B$260=$F$2))*('Product Value'!$F$3:$F$260=$F9)*'Product Value'!$AJ$3:$AJ$260)/$F$1</f>
        <v>6.8820847100000009</v>
      </c>
      <c r="J9" s="335">
        <f t="shared" si="2"/>
        <v>226.4557109281904</v>
      </c>
      <c r="K9" s="334" cm="1">
        <f t="array" ref="K9">SUMPRODUCT(((LEFT('Product Value'!$H$3:$H$260,13)=$F$2)*1+('Product Value'!$B$3:$B$260=$F$2))*('Product Value'!$F$3:$F$260=$F9)*'Product Value'!$AL$3:$AL$260)/$F$1</f>
        <v>1.5982558900000001</v>
      </c>
      <c r="L9" s="335">
        <f t="shared" si="3"/>
        <v>330.59967762734163</v>
      </c>
      <c r="M9" s="334">
        <f t="shared" si="4"/>
        <v>1.3764169420000001</v>
      </c>
      <c r="N9" s="337">
        <f t="shared" si="6"/>
        <v>3.0301187499140538</v>
      </c>
    </row>
    <row r="10" spans="1:14" ht="21.75" customHeight="1" x14ac:dyDescent="0.3">
      <c r="A10" s="338">
        <f>SUM(A5:A9)</f>
        <v>60.6642017088</v>
      </c>
      <c r="B10" s="339">
        <f>SUM(B5:B9)</f>
        <v>39.733733590000007</v>
      </c>
      <c r="C10" s="340">
        <f t="shared" si="0"/>
        <v>65.497826511802913</v>
      </c>
      <c r="D10" s="341">
        <f>SUM(D5:D9)</f>
        <v>224.45703554000002</v>
      </c>
      <c r="E10" s="340">
        <f t="shared" si="1"/>
        <v>-82.297844442965058</v>
      </c>
      <c r="F10" s="342" t="s">
        <v>166</v>
      </c>
      <c r="G10" s="340">
        <f>SUM(G5:G9)</f>
        <v>93</v>
      </c>
      <c r="H10" s="339">
        <f>SUM(H5:H9)</f>
        <v>294.7901051787</v>
      </c>
      <c r="I10" s="339">
        <f>SUM(I5:I9)</f>
        <v>227.12260732999999</v>
      </c>
      <c r="J10" s="340">
        <f t="shared" si="2"/>
        <v>77.045532852033702</v>
      </c>
      <c r="K10" s="341">
        <f>SUM(K5:K9)</f>
        <v>557.27674264999985</v>
      </c>
      <c r="L10" s="340">
        <f t="shared" si="3"/>
        <v>-59.244197730202899</v>
      </c>
      <c r="M10" s="339">
        <f t="shared" si="4"/>
        <v>0.48843571468817204</v>
      </c>
      <c r="N10" s="343">
        <f t="shared" si="6"/>
        <v>100</v>
      </c>
    </row>
    <row r="11" spans="1:14" x14ac:dyDescent="0.3">
      <c r="H11" s="278"/>
      <c r="I11" s="278"/>
      <c r="J11" s="277"/>
      <c r="K11" s="276"/>
    </row>
    <row r="12" spans="1:14" ht="14" x14ac:dyDescent="0.3">
      <c r="F12" s="165" t="s">
        <v>210</v>
      </c>
    </row>
    <row r="13" spans="1:14" ht="14" x14ac:dyDescent="0.3">
      <c r="F13" s="165" t="s">
        <v>207</v>
      </c>
    </row>
    <row r="14" spans="1:14" ht="14" x14ac:dyDescent="0.3">
      <c r="F14" s="165" t="s">
        <v>208</v>
      </c>
    </row>
    <row r="15" spans="1:14" ht="14" x14ac:dyDescent="0.3">
      <c r="F15" s="165" t="s">
        <v>209</v>
      </c>
    </row>
    <row r="16" spans="1:14" ht="14" x14ac:dyDescent="0.3">
      <c r="F16" s="165" t="s">
        <v>206</v>
      </c>
    </row>
    <row r="17" spans="16:16" ht="14" x14ac:dyDescent="0.3">
      <c r="P17" s="165"/>
    </row>
  </sheetData>
  <sortState xmlns:xlrd2="http://schemas.microsoft.com/office/spreadsheetml/2017/richdata2" ref="F12:F16">
    <sortCondition ref="F12"/>
  </sortState>
  <dataValidations count="1">
    <dataValidation type="list" allowBlank="1" showInputMessage="1" showErrorMessage="1" sqref="F2" xr:uid="{93838A7C-018B-4539-B091-8E34D797A5F5}">
      <formula1>$F$12:$F$16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0EB39-9C44-411F-B530-9C951629C346}">
  <sheetPr>
    <tabColor rgb="FF92D050"/>
  </sheetPr>
  <dimension ref="A1:O25"/>
  <sheetViews>
    <sheetView zoomScale="70" zoomScaleNormal="70" workbookViewId="0">
      <selection activeCell="K10" sqref="K10"/>
    </sheetView>
  </sheetViews>
  <sheetFormatPr defaultColWidth="9" defaultRowHeight="13" x14ac:dyDescent="0.3"/>
  <cols>
    <col min="1" max="1" width="10.33203125" style="275" bestFit="1" customWidth="1"/>
    <col min="2" max="2" width="10.58203125" style="275" bestFit="1" customWidth="1"/>
    <col min="3" max="3" width="7.25" style="275" bestFit="1" customWidth="1"/>
    <col min="4" max="5" width="9.08203125" style="275" bestFit="1" customWidth="1"/>
    <col min="6" max="6" width="20" style="275" bestFit="1" customWidth="1"/>
    <col min="7" max="7" width="15.75" style="275" customWidth="1"/>
    <col min="8" max="8" width="6.25" style="275" customWidth="1"/>
    <col min="9" max="9" width="10.75" style="275" customWidth="1"/>
    <col min="10" max="10" width="10" style="275" customWidth="1"/>
    <col min="11" max="11" width="9.58203125" style="275" bestFit="1" customWidth="1"/>
    <col min="12" max="12" width="9.08203125" style="275" bestFit="1" customWidth="1"/>
    <col min="13" max="13" width="8.25" style="275" customWidth="1"/>
    <col min="14" max="14" width="8.75" style="275" customWidth="1"/>
    <col min="15" max="15" width="9.5" style="275" customWidth="1"/>
    <col min="16" max="16384" width="9" style="275"/>
  </cols>
  <sheetData>
    <row r="1" spans="1:15" ht="15" customHeight="1" x14ac:dyDescent="0.3">
      <c r="F1" s="281">
        <v>1000000</v>
      </c>
      <c r="G1" s="281"/>
    </row>
    <row r="2" spans="1:15" ht="14" x14ac:dyDescent="0.3">
      <c r="F2" s="280" t="s">
        <v>210</v>
      </c>
      <c r="G2" s="281"/>
    </row>
    <row r="3" spans="1:15" ht="14.5" x14ac:dyDescent="0.35">
      <c r="N3" s="301">
        <f>+Xarelto_Total!D1</f>
        <v>5</v>
      </c>
    </row>
    <row r="4" spans="1:15" ht="18.5" x14ac:dyDescent="0.3">
      <c r="A4" s="331" t="s">
        <v>224</v>
      </c>
      <c r="B4" s="332" t="s">
        <v>225</v>
      </c>
      <c r="C4" s="332" t="s">
        <v>0</v>
      </c>
      <c r="D4" s="332" t="s">
        <v>144</v>
      </c>
      <c r="E4" s="332" t="s">
        <v>14</v>
      </c>
      <c r="F4" s="332" t="s">
        <v>216</v>
      </c>
      <c r="G4" s="332" t="s">
        <v>217</v>
      </c>
      <c r="H4" s="332" t="s">
        <v>147</v>
      </c>
      <c r="I4" s="332" t="s">
        <v>204</v>
      </c>
      <c r="J4" s="332" t="s">
        <v>203</v>
      </c>
      <c r="K4" s="332" t="s">
        <v>0</v>
      </c>
      <c r="L4" s="332" t="s">
        <v>144</v>
      </c>
      <c r="M4" s="332" t="s">
        <v>14</v>
      </c>
      <c r="N4" s="344" t="s">
        <v>4</v>
      </c>
      <c r="O4" s="345" t="s">
        <v>202</v>
      </c>
    </row>
    <row r="5" spans="1:15" s="349" customFormat="1" ht="21" x14ac:dyDescent="0.3">
      <c r="A5" s="346" cm="1">
        <f t="array" ref="A5">SUMPRODUCT(((LEFT('Product Value'!$H$3:$H$260,13)=$F$2)*1+('Product Value'!$B$3:$B$260=$F$2))*('Product Value'!$E$3:$E$260=$F5)*'Product Value'!$AD$3:$AD$260)/$F$1</f>
        <v>4.0606041599999996</v>
      </c>
      <c r="B5" s="346" cm="1">
        <f t="array" ref="B5">SUMPRODUCT(((LEFT('Product Value'!$H$3:$H$260,13)=$F$2)*1+('Product Value'!$B$3:$B$260=$F$2))*('Product Value'!$E$3:$E$260=$F5)*'Product Value'!$AE$3:$AE$260)/$F$1</f>
        <v>3.490727729440271</v>
      </c>
      <c r="C5" s="347">
        <f t="shared" ref="C5:C19" si="0">IF(OR(A5=0,B5=0),0,(B5/A5%))</f>
        <v>85.965723126291422</v>
      </c>
      <c r="D5" s="346" cm="1">
        <f t="array" ref="D5">SUMPRODUCT(((LEFT('Product Value'!$H$3:$H$260,13)=$F$2)*1+('Product Value'!$B$3:$B$260=$F$2))*('Product Value'!$E$3:$E$260=$F5)*'Product Value'!$AG$3:$AG$260)/$F$1</f>
        <v>25.573606082776255</v>
      </c>
      <c r="E5" s="347">
        <f t="shared" ref="E5:E19" si="1">IF(AND(D5&lt;=0,B5&gt;1),100,IF(ISERROR(B5/D5%-100),"-",B5/D5%-100))</f>
        <v>-86.350271767925349</v>
      </c>
      <c r="F5" s="336" t="s">
        <v>54</v>
      </c>
      <c r="G5" s="336" t="str">
        <f>VLOOKUP(F5,Xarelto_Total!C4:D46,2,0)</f>
        <v>CHENNAI SM</v>
      </c>
      <c r="H5" s="347">
        <f>SUMIFS('Product Value'!$D$3:$D$260,'Product Value'!$E$3:$E$260,F5)/6</f>
        <v>7</v>
      </c>
      <c r="I5" s="346" cm="1">
        <f t="array" ref="I5">SUMPRODUCT(((LEFT('Product Value'!$H$3:$H$260,13)=$F$2)*1+('Product Value'!$B$3:$B$260=$F$2))*('Product Value'!$E$3:$E$260=$F5)*'Product Value'!$AI$3:$AI$260)/$F$1</f>
        <v>19.731998340000001</v>
      </c>
      <c r="J5" s="346" cm="1">
        <f t="array" ref="J5">SUMPRODUCT(((LEFT('Product Value'!$H$3:$H$260,13)=$F$2)*1+('Product Value'!$B$3:$B$260=$F$2))*('Product Value'!$E$3:$E$260=$F5)*'Product Value'!$AJ$3:$AJ$260)/$F$1</f>
        <v>18.752842035875226</v>
      </c>
      <c r="K5" s="347">
        <f t="shared" ref="K5:K19" si="2">IF(OR(I5=0,J5=0),0,(J5/I5%))</f>
        <v>95.037723563254801</v>
      </c>
      <c r="L5" s="346" cm="1">
        <f t="array" ref="L5">SUMPRODUCT(((LEFT('Product Value'!$H$3:$H$260,13)=$F$2)*1+('Product Value'!$B$3:$B$260=$F$2))*('Product Value'!$E$3:$E$260=$F5)*'Product Value'!$AL$3:$AL$260)/$F$1</f>
        <v>52.409179061460421</v>
      </c>
      <c r="M5" s="347">
        <f t="shared" ref="M5:M19" si="3">IF(AND(L5&lt;=0,J5&gt;1),100,IF(ISERROR(J5/L5%-100),"-",J5/L5%-100))</f>
        <v>-64.218401486724872</v>
      </c>
      <c r="N5" s="346">
        <f t="shared" ref="N5:N19" si="4">+J5/H5/N$3</f>
        <v>0.53579548673929211</v>
      </c>
      <c r="O5" s="348">
        <f t="shared" ref="O5:O19" si="5">IFERROR(J5/J$19%,0)</f>
        <v>8.2567042780677937</v>
      </c>
    </row>
    <row r="6" spans="1:15" s="349" customFormat="1" ht="21" x14ac:dyDescent="0.3">
      <c r="A6" s="346" cm="1">
        <f t="array" ref="A6">SUMPRODUCT(((LEFT('Product Value'!$H$3:$H$260,13)=$F$2)*1+('Product Value'!$B$3:$B$260=$F$2))*('Product Value'!$E$3:$E$260=$F6)*'Product Value'!$AD$3:$AD$260)/$F$1</f>
        <v>2.0027865599999992</v>
      </c>
      <c r="B6" s="346" cm="1">
        <f t="array" ref="B6">SUMPRODUCT(((LEFT('Product Value'!$H$3:$H$260,13)=$F$2)*1+('Product Value'!$B$3:$B$260=$F$2))*('Product Value'!$E$3:$E$260=$F6)*'Product Value'!$AE$3:$AE$260)/$F$1</f>
        <v>1.7980262067491488</v>
      </c>
      <c r="C6" s="347">
        <f t="shared" ref="C6:C18" si="6">IF(OR(A6=0,B6=0),0,(B6/A6%))</f>
        <v>89.776226916019922</v>
      </c>
      <c r="D6" s="346" cm="1">
        <f t="array" ref="D6">SUMPRODUCT(((LEFT('Product Value'!$H$3:$H$260,13)=$F$2)*1+('Product Value'!$B$3:$B$260=$F$2))*('Product Value'!$E$3:$E$260=$F6)*'Product Value'!$AG$3:$AG$260)/$F$1</f>
        <v>3.8807158969941629</v>
      </c>
      <c r="E6" s="347">
        <f t="shared" ref="E6:E18" si="7">IF(AND(D6&lt;=0,B6&gt;1),100,IF(ISERROR(B6/D6%-100),"-",B6/D6%-100))</f>
        <v>-53.667667139925825</v>
      </c>
      <c r="F6" s="336" t="s">
        <v>226</v>
      </c>
      <c r="G6" s="336" t="str">
        <f>VLOOKUP(F6,Xarelto_Total!C5:D47,2,0)</f>
        <v>CHENNAI SM</v>
      </c>
      <c r="H6" s="347">
        <f>SUMIFS('Product Value'!$D$3:$D$260,'Product Value'!$E$3:$E$260,F6)/6</f>
        <v>4</v>
      </c>
      <c r="I6" s="346" cm="1">
        <f t="array" ref="I6">SUMPRODUCT(((LEFT('Product Value'!$H$3:$H$260,13)=$F$2)*1+('Product Value'!$B$3:$B$260=$F$2))*('Product Value'!$E$3:$E$260=$F6)*'Product Value'!$AI$3:$AI$260)/$F$1</f>
        <v>9.7322909399999986</v>
      </c>
      <c r="J6" s="346" cm="1">
        <f t="array" ref="J6">SUMPRODUCT(((LEFT('Product Value'!$H$3:$H$260,13)=$F$2)*1+('Product Value'!$B$3:$B$260=$F$2))*('Product Value'!$E$3:$E$260=$F6)*'Product Value'!$AJ$3:$AJ$260)/$F$1</f>
        <v>11.011199982793356</v>
      </c>
      <c r="K6" s="347">
        <f t="shared" si="2"/>
        <v>113.140883792705</v>
      </c>
      <c r="L6" s="346" cm="1">
        <f t="array" ref="L6">SUMPRODUCT(((LEFT('Product Value'!$H$3:$H$260,13)=$F$2)*1+('Product Value'!$B$3:$B$260=$F$2))*('Product Value'!$E$3:$E$260=$F6)*'Product Value'!$AL$3:$AL$260)/$F$1</f>
        <v>12.06496397806967</v>
      </c>
      <c r="M6" s="347">
        <f t="shared" si="3"/>
        <v>-8.734083228028922</v>
      </c>
      <c r="N6" s="346">
        <f t="shared" ref="N6:N18" si="8">+J6/H6/N$3</f>
        <v>0.5505599991396678</v>
      </c>
      <c r="O6" s="348">
        <f t="shared" si="5"/>
        <v>4.848130317029395</v>
      </c>
    </row>
    <row r="7" spans="1:15" s="349" customFormat="1" ht="21" x14ac:dyDescent="0.3">
      <c r="A7" s="346" cm="1">
        <f t="array" ref="A7">SUMPRODUCT(((LEFT('Product Value'!$H$3:$H$260,13)=$F$2)*1+('Product Value'!$B$3:$B$260=$F$2))*('Product Value'!$E$3:$E$260=$F7)*'Product Value'!$AD$3:$AD$260)/$F$1</f>
        <v>4.5146188799999987</v>
      </c>
      <c r="B7" s="346" cm="1">
        <f t="array" ref="B7">SUMPRODUCT(((LEFT('Product Value'!$H$3:$H$260,13)=$F$2)*1+('Product Value'!$B$3:$B$260=$F$2))*('Product Value'!$E$3:$E$260=$F7)*'Product Value'!$AE$3:$AE$260)/$F$1</f>
        <v>2.5171928112253812</v>
      </c>
      <c r="C7" s="347">
        <f t="shared" si="6"/>
        <v>55.756485278894282</v>
      </c>
      <c r="D7" s="346" cm="1">
        <f t="array" ref="D7">SUMPRODUCT(((LEFT('Product Value'!$H$3:$H$260,13)=$F$2)*1+('Product Value'!$B$3:$B$260=$F$2))*('Product Value'!$E$3:$E$260=$F7)*'Product Value'!$AG$3:$AG$260)/$F$1</f>
        <v>10.571215475775933</v>
      </c>
      <c r="E7" s="347">
        <f t="shared" si="7"/>
        <v>-76.188236660263343</v>
      </c>
      <c r="F7" s="336" t="s">
        <v>56</v>
      </c>
      <c r="G7" s="336" t="str">
        <f>VLOOKUP(F7,Xarelto_Total!C6:D48,2,0)</f>
        <v>CHENNAI SM</v>
      </c>
      <c r="H7" s="347">
        <f>SUMIFS('Product Value'!$D$3:$D$260,'Product Value'!$E$3:$E$260,F7)/6</f>
        <v>8</v>
      </c>
      <c r="I7" s="346" cm="1">
        <f t="array" ref="I7">SUMPRODUCT(((LEFT('Product Value'!$H$3:$H$260,13)=$F$2)*1+('Product Value'!$B$3:$B$260=$F$2))*('Product Value'!$E$3:$E$260=$F7)*'Product Value'!$AI$3:$AI$260)/$F$1</f>
        <v>21.938226119999996</v>
      </c>
      <c r="J7" s="346" cm="1">
        <f t="array" ref="J7">SUMPRODUCT(((LEFT('Product Value'!$H$3:$H$260,13)=$F$2)*1+('Product Value'!$B$3:$B$260=$F$2))*('Product Value'!$E$3:$E$260=$F7)*'Product Value'!$AJ$3:$AJ$260)/$F$1</f>
        <v>17.129238346925174</v>
      </c>
      <c r="K7" s="347">
        <f t="shared" si="2"/>
        <v>78.079413774066694</v>
      </c>
      <c r="L7" s="346" cm="1">
        <f t="array" ref="L7">SUMPRODUCT(((LEFT('Product Value'!$H$3:$H$260,13)=$F$2)*1+('Product Value'!$B$3:$B$260=$F$2))*('Product Value'!$E$3:$E$260=$F7)*'Product Value'!$AL$3:$AL$260)/$F$1</f>
        <v>28.204963310467626</v>
      </c>
      <c r="M7" s="347">
        <f t="shared" si="3"/>
        <v>-39.26870899148431</v>
      </c>
      <c r="N7" s="346">
        <f t="shared" si="8"/>
        <v>0.42823095867312932</v>
      </c>
      <c r="O7" s="348">
        <f t="shared" si="5"/>
        <v>7.5418464715126667</v>
      </c>
    </row>
    <row r="8" spans="1:15" s="349" customFormat="1" ht="21" x14ac:dyDescent="0.3">
      <c r="A8" s="346" cm="1">
        <f t="array" ref="A8">SUMPRODUCT(((LEFT('Product Value'!$H$3:$H$260,13)=$F$2)*1+('Product Value'!$B$3:$B$260=$F$2))*('Product Value'!$E$3:$E$260=$F8)*'Product Value'!$AD$3:$AD$260)/$F$1</f>
        <v>5.3266444799999997</v>
      </c>
      <c r="B8" s="346" cm="1">
        <f t="array" ref="B8">SUMPRODUCT(((LEFT('Product Value'!$H$3:$H$260,13)=$F$2)*1+('Product Value'!$B$3:$B$260=$F$2))*('Product Value'!$E$3:$E$260=$F8)*'Product Value'!$AE$3:$AE$260)/$F$1</f>
        <v>3.7040290189586722</v>
      </c>
      <c r="C8" s="347">
        <f t="shared" si="6"/>
        <v>69.537755577009563</v>
      </c>
      <c r="D8" s="346" cm="1">
        <f t="array" ref="D8">SUMPRODUCT(((LEFT('Product Value'!$H$3:$H$260,13)=$F$2)*1+('Product Value'!$B$3:$B$260=$F$2))*('Product Value'!$E$3:$E$260=$F8)*'Product Value'!$AG$3:$AG$260)/$F$1</f>
        <v>27.389492683309015</v>
      </c>
      <c r="E8" s="347">
        <f t="shared" si="7"/>
        <v>-86.476459926488943</v>
      </c>
      <c r="F8" s="336" t="s">
        <v>57</v>
      </c>
      <c r="G8" s="336" t="str">
        <f>VLOOKUP(F8,Xarelto_Total!C7:D49,2,0)</f>
        <v>CHENNAI SM</v>
      </c>
      <c r="H8" s="347">
        <f>SUMIFS('Product Value'!$D$3:$D$260,'Product Value'!$E$3:$E$260,F8)/6</f>
        <v>7</v>
      </c>
      <c r="I8" s="346" cm="1">
        <f t="array" ref="I8">SUMPRODUCT(((LEFT('Product Value'!$H$3:$H$260,13)=$F$2)*1+('Product Value'!$B$3:$B$260=$F$2))*('Product Value'!$E$3:$E$260=$F8)*'Product Value'!$AI$3:$AI$260)/$F$1</f>
        <v>25.884163019999995</v>
      </c>
      <c r="J8" s="346" cm="1">
        <f t="array" ref="J8">SUMPRODUCT(((LEFT('Product Value'!$H$3:$H$260,13)=$F$2)*1+('Product Value'!$B$3:$B$260=$F$2))*('Product Value'!$E$3:$E$260=$F8)*'Product Value'!$AJ$3:$AJ$260)/$F$1</f>
        <v>20.780925589458214</v>
      </c>
      <c r="K8" s="347">
        <f t="shared" si="2"/>
        <v>80.284325104123909</v>
      </c>
      <c r="L8" s="346" cm="1">
        <f t="array" ref="L8">SUMPRODUCT(((LEFT('Product Value'!$H$3:$H$260,13)=$F$2)*1+('Product Value'!$B$3:$B$260=$F$2))*('Product Value'!$E$3:$E$260=$F8)*'Product Value'!$AL$3:$AL$260)/$F$1</f>
        <v>63.359245114860784</v>
      </c>
      <c r="M8" s="347">
        <f t="shared" si="3"/>
        <v>-67.201431216887897</v>
      </c>
      <c r="N8" s="346">
        <f t="shared" si="8"/>
        <v>0.59374073112737746</v>
      </c>
      <c r="O8" s="348">
        <f t="shared" si="5"/>
        <v>9.1496508576375959</v>
      </c>
    </row>
    <row r="9" spans="1:15" s="349" customFormat="1" ht="21" x14ac:dyDescent="0.3">
      <c r="A9" s="346" cm="1">
        <f t="array" ref="A9">SUMPRODUCT(((LEFT('Product Value'!$H$3:$H$260,13)=$F$2)*1+('Product Value'!$B$3:$B$260=$F$2))*('Product Value'!$E$3:$E$260=$F9)*'Product Value'!$AD$3:$AD$260)/$F$1</f>
        <v>2.9330380799999989</v>
      </c>
      <c r="B9" s="346" cm="1">
        <f t="array" ref="B9">SUMPRODUCT(((LEFT('Product Value'!$H$3:$H$260,13)=$F$2)*1+('Product Value'!$B$3:$B$260=$F$2))*('Product Value'!$E$3:$E$260=$F9)*'Product Value'!$AE$3:$AE$260)/$F$1</f>
        <v>2.2298160528571431</v>
      </c>
      <c r="C9" s="347">
        <f t="shared" si="6"/>
        <v>76.024108519489246</v>
      </c>
      <c r="D9" s="346" cm="1">
        <f t="array" ref="D9">SUMPRODUCT(((LEFT('Product Value'!$H$3:$H$260,13)=$F$2)*1+('Product Value'!$B$3:$B$260=$F$2))*('Product Value'!$E$3:$E$260=$F9)*'Product Value'!$AG$3:$AG$260)/$F$1</f>
        <v>8.1144639994641725</v>
      </c>
      <c r="E9" s="347">
        <f t="shared" si="7"/>
        <v>-72.520476361662503</v>
      </c>
      <c r="F9" s="336" t="s">
        <v>71</v>
      </c>
      <c r="G9" s="336" t="str">
        <f>VLOOKUP(F9,Xarelto_Total!C8:D50,2,0)</f>
        <v>DELHI SM</v>
      </c>
      <c r="H9" s="347">
        <f>SUMIFS('Product Value'!$D$3:$D$260,'Product Value'!$E$3:$E$260,F9)/6</f>
        <v>5</v>
      </c>
      <c r="I9" s="346" cm="1">
        <f t="array" ref="I9">SUMPRODUCT(((LEFT('Product Value'!$H$3:$H$260,13)=$F$2)*1+('Product Value'!$B$3:$B$260=$F$2))*('Product Value'!$E$3:$E$260=$F9)*'Product Value'!$AI$3:$AI$260)/$F$1</f>
        <v>14.252731919999997</v>
      </c>
      <c r="J9" s="346" cm="1">
        <f t="array" ref="J9">SUMPRODUCT(((LEFT('Product Value'!$H$3:$H$260,13)=$F$2)*1+('Product Value'!$B$3:$B$260=$F$2))*('Product Value'!$E$3:$E$260=$F9)*'Product Value'!$AJ$3:$AJ$260)/$F$1</f>
        <v>8.7801008899999999</v>
      </c>
      <c r="K9" s="347">
        <f t="shared" si="2"/>
        <v>61.602932962482896</v>
      </c>
      <c r="L9" s="346" cm="1">
        <f t="array" ref="L9">SUMPRODUCT(((LEFT('Product Value'!$H$3:$H$260,13)=$F$2)*1+('Product Value'!$B$3:$B$260=$F$2))*('Product Value'!$E$3:$E$260=$F9)*'Product Value'!$AL$3:$AL$260)/$F$1</f>
        <v>22.917112477069189</v>
      </c>
      <c r="M9" s="347">
        <f t="shared" si="3"/>
        <v>-61.687577792423248</v>
      </c>
      <c r="N9" s="346">
        <f t="shared" si="8"/>
        <v>0.35120403560000002</v>
      </c>
      <c r="O9" s="348">
        <f t="shared" si="5"/>
        <v>3.8657978583536017</v>
      </c>
    </row>
    <row r="10" spans="1:15" s="349" customFormat="1" ht="21" x14ac:dyDescent="0.3">
      <c r="A10" s="346" cm="1">
        <f t="array" ref="A10">SUMPRODUCT(((LEFT('Product Value'!$H$3:$H$260,13)=$F$2)*1+('Product Value'!$B$3:$B$260=$F$2))*('Product Value'!$E$3:$E$260=$F10)*'Product Value'!$AD$3:$AD$260)/$F$1</f>
        <v>9.0532339199999985</v>
      </c>
      <c r="B10" s="346" cm="1">
        <f t="array" ref="B10">SUMPRODUCT(((LEFT('Product Value'!$H$3:$H$260,13)=$F$2)*1+('Product Value'!$B$3:$B$260=$F$2))*('Product Value'!$E$3:$E$260=$F10)*'Product Value'!$AE$3:$AE$260)/$F$1</f>
        <v>4.5009610742857138</v>
      </c>
      <c r="C10" s="347">
        <f t="shared" si="6"/>
        <v>49.716610816190141</v>
      </c>
      <c r="D10" s="346" cm="1">
        <f t="array" ref="D10">SUMPRODUCT(((LEFT('Product Value'!$H$3:$H$260,13)=$F$2)*1+('Product Value'!$B$3:$B$260=$F$2))*('Product Value'!$E$3:$E$260=$F10)*'Product Value'!$AG$3:$AG$260)/$F$1</f>
        <v>33.563480249826057</v>
      </c>
      <c r="E10" s="347">
        <f t="shared" si="7"/>
        <v>-86.58970690529317</v>
      </c>
      <c r="F10" s="336" t="s">
        <v>73</v>
      </c>
      <c r="G10" s="336" t="str">
        <f>VLOOKUP(F10,Xarelto_Total!C9:D51,2,0)</f>
        <v>DELHI SM</v>
      </c>
      <c r="H10" s="347">
        <f>SUMIFS('Product Value'!$D$3:$D$260,'Product Value'!$E$3:$E$260,F10)/6</f>
        <v>12</v>
      </c>
      <c r="I10" s="346" cm="1">
        <f t="array" ref="I10">SUMPRODUCT(((LEFT('Product Value'!$H$3:$H$260,13)=$F$2)*1+('Product Value'!$B$3:$B$260=$F$2))*('Product Value'!$E$3:$E$260=$F10)*'Product Value'!$AI$3:$AI$260)/$F$1</f>
        <v>43.993058579999989</v>
      </c>
      <c r="J10" s="346" cm="1">
        <f t="array" ref="J10">SUMPRODUCT(((LEFT('Product Value'!$H$3:$H$260,13)=$F$2)*1+('Product Value'!$B$3:$B$260=$F$2))*('Product Value'!$E$3:$E$260=$F10)*'Product Value'!$AJ$3:$AJ$260)/$F$1</f>
        <v>26.328878279999994</v>
      </c>
      <c r="K10" s="347">
        <f t="shared" si="2"/>
        <v>59.847801289200568</v>
      </c>
      <c r="L10" s="346" cm="1">
        <f t="array" ref="L10">SUMPRODUCT(((LEFT('Product Value'!$H$3:$H$260,13)=$F$2)*1+('Product Value'!$B$3:$B$260=$F$2))*('Product Value'!$E$3:$E$260=$F10)*'Product Value'!$AL$3:$AL$260)/$F$1</f>
        <v>70.035355021997205</v>
      </c>
      <c r="M10" s="347">
        <f t="shared" si="3"/>
        <v>-62.406304256285367</v>
      </c>
      <c r="N10" s="346">
        <f t="shared" si="8"/>
        <v>0.43881463799999992</v>
      </c>
      <c r="O10" s="348">
        <f t="shared" si="5"/>
        <v>11.592363520970503</v>
      </c>
    </row>
    <row r="11" spans="1:15" s="349" customFormat="1" ht="21" x14ac:dyDescent="0.3">
      <c r="A11" s="346" cm="1">
        <f t="array" ref="A11">SUMPRODUCT(((LEFT('Product Value'!$H$3:$H$260,13)=$F$2)*1+('Product Value'!$B$3:$B$260=$F$2))*('Product Value'!$E$3:$E$260=$F11)*'Product Value'!$AD$3:$AD$260)/$F$1</f>
        <v>2.0107353599999991</v>
      </c>
      <c r="B11" s="346" cm="1">
        <f t="array" ref="B11">SUMPRODUCT(((LEFT('Product Value'!$H$3:$H$260,13)=$F$2)*1+('Product Value'!$B$3:$B$260=$F$2))*('Product Value'!$E$3:$E$260=$F11)*'Product Value'!$AE$3:$AE$260)/$F$1</f>
        <v>1.0366617228571429</v>
      </c>
      <c r="C11" s="347">
        <f t="shared" si="6"/>
        <v>51.55634816394452</v>
      </c>
      <c r="D11" s="346" cm="1">
        <f t="array" ref="D11">SUMPRODUCT(((LEFT('Product Value'!$H$3:$H$260,13)=$F$2)*1+('Product Value'!$B$3:$B$260=$F$2))*('Product Value'!$E$3:$E$260=$F11)*'Product Value'!$AG$3:$AG$260)/$F$1</f>
        <v>8.4881421602670084</v>
      </c>
      <c r="E11" s="347">
        <f t="shared" si="7"/>
        <v>-87.786942027081537</v>
      </c>
      <c r="F11" s="336" t="s">
        <v>118</v>
      </c>
      <c r="G11" s="336" t="str">
        <f>VLOOKUP(F11,Xarelto_Total!C11:D53,2,0)</f>
        <v>DELHI SM</v>
      </c>
      <c r="H11" s="347">
        <f>SUMIFS('Product Value'!$D$3:$D$260,'Product Value'!$E$3:$E$260,F11)/6</f>
        <v>4</v>
      </c>
      <c r="I11" s="346" cm="1">
        <f t="array" ref="I11">SUMPRODUCT(((LEFT('Product Value'!$H$3:$H$260,13)=$F$2)*1+('Product Value'!$B$3:$B$260=$F$2))*('Product Value'!$E$3:$E$260=$F11)*'Product Value'!$AI$3:$AI$260)/$F$1</f>
        <v>9.7709171399999981</v>
      </c>
      <c r="J11" s="346" cm="1">
        <f t="array" ref="J11">SUMPRODUCT(((LEFT('Product Value'!$H$3:$H$260,13)=$F$2)*1+('Product Value'!$B$3:$B$260=$F$2))*('Product Value'!$E$3:$E$260=$F11)*'Product Value'!$AJ$3:$AJ$260)/$F$1</f>
        <v>4.7426026657142852</v>
      </c>
      <c r="K11" s="347">
        <f t="shared" si="2"/>
        <v>48.537947848304917</v>
      </c>
      <c r="L11" s="346" cm="1">
        <f t="array" ref="L11">SUMPRODUCT(((LEFT('Product Value'!$H$3:$H$260,13)=$F$2)*1+('Product Value'!$B$3:$B$260=$F$2))*('Product Value'!$E$3:$E$260=$F11)*'Product Value'!$AL$3:$AL$260)/$F$1</f>
        <v>16.250690355941085</v>
      </c>
      <c r="M11" s="347">
        <f t="shared" si="3"/>
        <v>-70.815992663472059</v>
      </c>
      <c r="N11" s="346">
        <f t="shared" si="8"/>
        <v>0.23713013328571425</v>
      </c>
      <c r="O11" s="348">
        <f t="shared" si="5"/>
        <v>2.0881244370462317</v>
      </c>
    </row>
    <row r="12" spans="1:15" s="349" customFormat="1" ht="21" x14ac:dyDescent="0.3">
      <c r="A12" s="346" cm="1">
        <f t="array" ref="A12">SUMPRODUCT(((LEFT('Product Value'!$H$3:$H$260,13)=$F$2)*1+('Product Value'!$B$3:$B$260=$F$2))*('Product Value'!$E$3:$E$260=$F12)*'Product Value'!$AD$3:$AD$260)/$F$1</f>
        <v>5.0152089599999981</v>
      </c>
      <c r="B12" s="346" cm="1">
        <f t="array" ref="B12">SUMPRODUCT(((LEFT('Product Value'!$H$3:$H$260,13)=$F$2)*1+('Product Value'!$B$3:$B$260=$F$2))*('Product Value'!$E$3:$E$260=$F12)*'Product Value'!$AE$3:$AE$260)/$F$1</f>
        <v>2.0725243942857143</v>
      </c>
      <c r="C12" s="347">
        <f t="shared" si="6"/>
        <v>41.324786480795311</v>
      </c>
      <c r="D12" s="346" cm="1">
        <f t="array" ref="D12">SUMPRODUCT(((LEFT('Product Value'!$H$3:$H$260,13)=$F$2)*1+('Product Value'!$B$3:$B$260=$F$2))*('Product Value'!$E$3:$E$260=$F12)*'Product Value'!$AG$3:$AG$260)/$F$1</f>
        <v>22.495749921337765</v>
      </c>
      <c r="E12" s="347">
        <f t="shared" si="7"/>
        <v>-90.787040211894094</v>
      </c>
      <c r="F12" s="336" t="s">
        <v>52</v>
      </c>
      <c r="G12" s="336" t="str">
        <f>VLOOKUP(F12,Xarelto_Total!C13:D54,2,0)</f>
        <v>MUMBAI SM</v>
      </c>
      <c r="H12" s="347">
        <f>SUMIFS('Product Value'!$D$3:$D$260,'Product Value'!$E$3:$E$260,F12)/6</f>
        <v>7</v>
      </c>
      <c r="I12" s="346" cm="1">
        <f t="array" ref="I12">SUMPRODUCT(((LEFT('Product Value'!$H$3:$H$260,13)=$F$2)*1+('Product Value'!$B$3:$B$260=$F$2))*('Product Value'!$E$3:$E$260=$F12)*'Product Value'!$AI$3:$AI$260)/$F$1</f>
        <v>24.370781040000001</v>
      </c>
      <c r="J12" s="346" cm="1">
        <f t="array" ref="J12">SUMPRODUCT(((LEFT('Product Value'!$H$3:$H$260,13)=$F$2)*1+('Product Value'!$B$3:$B$260=$F$2))*('Product Value'!$E$3:$E$260=$F12)*'Product Value'!$AJ$3:$AJ$260)/$F$1</f>
        <v>20.894002454285715</v>
      </c>
      <c r="K12" s="347">
        <f t="shared" si="2"/>
        <v>85.733823712880536</v>
      </c>
      <c r="L12" s="346" cm="1">
        <f t="array" ref="L12">SUMPRODUCT(((LEFT('Product Value'!$H$3:$H$260,13)=$F$2)*1+('Product Value'!$B$3:$B$260=$F$2))*('Product Value'!$E$3:$E$260=$F12)*'Product Value'!$AL$3:$AL$260)/$F$1</f>
        <v>57.279260294834053</v>
      </c>
      <c r="M12" s="347">
        <f t="shared" si="3"/>
        <v>-63.522569344056073</v>
      </c>
      <c r="N12" s="346">
        <f t="shared" si="8"/>
        <v>0.59697149869387756</v>
      </c>
      <c r="O12" s="348">
        <f t="shared" si="5"/>
        <v>9.1994375636625083</v>
      </c>
    </row>
    <row r="13" spans="1:15" s="349" customFormat="1" ht="21" x14ac:dyDescent="0.3">
      <c r="A13" s="346" cm="1">
        <f t="array" ref="A13">SUMPRODUCT(((LEFT('Product Value'!$H$3:$H$260,13)=$F$2)*1+('Product Value'!$B$3:$B$260=$F$2))*('Product Value'!$E$3:$E$260=$F13)*'Product Value'!$AD$3:$AD$260)/$F$1</f>
        <v>3.9466751999999983</v>
      </c>
      <c r="B13" s="346" cm="1">
        <f t="array" ref="B13">SUMPRODUCT(((LEFT('Product Value'!$H$3:$H$260,13)=$F$2)*1+('Product Value'!$B$3:$B$260=$F$2))*('Product Value'!$E$3:$E$260=$F13)*'Product Value'!$AE$3:$AE$260)/$F$1</f>
        <v>2.4411861757142859</v>
      </c>
      <c r="C13" s="347">
        <f t="shared" si="6"/>
        <v>61.854245713310462</v>
      </c>
      <c r="D13" s="346" cm="1">
        <f t="array" ref="D13">SUMPRODUCT(((LEFT('Product Value'!$H$3:$H$260,13)=$F$2)*1+('Product Value'!$B$3:$B$260=$F$2))*('Product Value'!$E$3:$E$260=$F13)*'Product Value'!$AG$3:$AG$260)/$F$1</f>
        <v>21.944431812893736</v>
      </c>
      <c r="E13" s="347">
        <f t="shared" si="7"/>
        <v>-88.87560089717185</v>
      </c>
      <c r="F13" s="336" t="s">
        <v>50</v>
      </c>
      <c r="G13" s="336" t="str">
        <f>VLOOKUP(F13,Xarelto_Total!C14:D55,2,0)</f>
        <v>MUMBAI SM</v>
      </c>
      <c r="H13" s="347">
        <f>SUMIFS('Product Value'!$D$3:$D$260,'Product Value'!$E$3:$E$260,F13)/6</f>
        <v>7</v>
      </c>
      <c r="I13" s="346" cm="1">
        <f t="array" ref="I13">SUMPRODUCT(((LEFT('Product Value'!$H$3:$H$260,13)=$F$2)*1+('Product Value'!$B$3:$B$260=$F$2))*('Product Value'!$E$3:$E$260=$F13)*'Product Value'!$AI$3:$AI$260)/$F$1</f>
        <v>19.178374799999997</v>
      </c>
      <c r="J13" s="346" cm="1">
        <f t="array" ref="J13">SUMPRODUCT(((LEFT('Product Value'!$H$3:$H$260,13)=$F$2)*1+('Product Value'!$B$3:$B$260=$F$2))*('Product Value'!$E$3:$E$260=$F13)*'Product Value'!$AJ$3:$AJ$260)/$F$1</f>
        <v>10.897331277142856</v>
      </c>
      <c r="K13" s="347">
        <f t="shared" si="2"/>
        <v>56.820931860935666</v>
      </c>
      <c r="L13" s="346" cm="1">
        <f t="array" ref="L13">SUMPRODUCT(((LEFT('Product Value'!$H$3:$H$260,13)=$F$2)*1+('Product Value'!$B$3:$B$260=$F$2))*('Product Value'!$E$3:$E$260=$F13)*'Product Value'!$AL$3:$AL$260)/$F$1</f>
        <v>54.022219155340885</v>
      </c>
      <c r="M13" s="347">
        <f t="shared" si="3"/>
        <v>-79.828056959660287</v>
      </c>
      <c r="N13" s="346">
        <f t="shared" si="8"/>
        <v>0.3113523222040816</v>
      </c>
      <c r="O13" s="348">
        <f t="shared" si="5"/>
        <v>4.7979949707558056</v>
      </c>
    </row>
    <row r="14" spans="1:15" s="349" customFormat="1" ht="21" x14ac:dyDescent="0.3">
      <c r="A14" s="346" cm="1">
        <f t="array" ref="A14">SUMPRODUCT(((LEFT('Product Value'!$H$3:$H$260,13)=$F$2)*1+('Product Value'!$B$3:$B$260=$F$2))*('Product Value'!$E$3:$E$260=$F14)*'Product Value'!$AD$3:$AD$260)/$F$1</f>
        <v>10.279975679999998</v>
      </c>
      <c r="B14" s="346" cm="1">
        <f t="array" ref="B14">SUMPRODUCT(((LEFT('Product Value'!$H$3:$H$260,13)=$F$2)*1+('Product Value'!$B$3:$B$260=$F$2))*('Product Value'!$E$3:$E$260=$F14)*'Product Value'!$AE$3:$AE$260)/$F$1</f>
        <v>7.1443788037171228</v>
      </c>
      <c r="C14" s="347">
        <f t="shared" si="6"/>
        <v>69.498012700718022</v>
      </c>
      <c r="D14" s="346" cm="1">
        <f t="array" ref="D14">SUMPRODUCT(((LEFT('Product Value'!$H$3:$H$260,13)=$F$2)*1+('Product Value'!$B$3:$B$260=$F$2))*('Product Value'!$E$3:$E$260=$F14)*'Product Value'!$AG$3:$AG$260)/$F$1</f>
        <v>26.591176352925974</v>
      </c>
      <c r="E14" s="347">
        <f t="shared" si="7"/>
        <v>-73.132520694478458</v>
      </c>
      <c r="F14" s="336" t="s">
        <v>74</v>
      </c>
      <c r="G14" s="336" t="str">
        <f>VLOOKUP(F14,Xarelto_Total!C14:D56,2,0)</f>
        <v>MUMBAI SM</v>
      </c>
      <c r="H14" s="347">
        <f>SUMIFS('Product Value'!$D$3:$D$260,'Product Value'!$E$3:$E$260,F14)/6</f>
        <v>13</v>
      </c>
      <c r="I14" s="346" cm="1">
        <f t="array" ref="I14">SUMPRODUCT(((LEFT('Product Value'!$H$3:$H$260,13)=$F$2)*1+('Product Value'!$B$3:$B$260=$F$2))*('Product Value'!$E$3:$E$260=$F14)*'Product Value'!$AI$3:$AI$260)/$F$1</f>
        <v>49.954256819999991</v>
      </c>
      <c r="J14" s="346" cm="1">
        <f t="array" ref="J14">SUMPRODUCT(((LEFT('Product Value'!$H$3:$H$260,13)=$F$2)*1+('Product Value'!$B$3:$B$260=$F$2))*('Product Value'!$E$3:$E$260=$F14)*'Product Value'!$AJ$3:$AJ$260)/$F$1</f>
        <v>40.877497379630775</v>
      </c>
      <c r="K14" s="347">
        <f t="shared" si="2"/>
        <v>81.829857917663603</v>
      </c>
      <c r="L14" s="346" cm="1">
        <f t="array" ref="L14">SUMPRODUCT(((LEFT('Product Value'!$H$3:$H$260,13)=$F$2)*1+('Product Value'!$B$3:$B$260=$F$2))*('Product Value'!$E$3:$E$260=$F14)*'Product Value'!$AL$3:$AL$260)/$F$1</f>
        <v>82.886805330009636</v>
      </c>
      <c r="M14" s="347">
        <f t="shared" si="3"/>
        <v>-50.682744718077771</v>
      </c>
      <c r="N14" s="346">
        <f t="shared" si="8"/>
        <v>0.62888457507124262</v>
      </c>
      <c r="O14" s="348">
        <f t="shared" si="5"/>
        <v>17.997987016870329</v>
      </c>
    </row>
    <row r="15" spans="1:15" s="349" customFormat="1" ht="21" x14ac:dyDescent="0.3">
      <c r="A15" s="346" cm="1">
        <f t="array" ref="A15">SUMPRODUCT(((LEFT('Product Value'!$H$3:$H$260,13)=$F$2)*1+('Product Value'!$B$3:$B$260=$F$2))*('Product Value'!$E$3:$E$260=$F15)*'Product Value'!$AD$3:$AD$260)/$F$1</f>
        <v>3.7354260287999996</v>
      </c>
      <c r="B15" s="346" cm="1">
        <f t="array" ref="B15">SUMPRODUCT(((LEFT('Product Value'!$H$3:$H$260,13)=$F$2)*1+('Product Value'!$B$3:$B$260=$F$2))*('Product Value'!$E$3:$E$260=$F15)*'Product Value'!$AE$3:$AE$260)/$F$1</f>
        <v>2.5859732274233567</v>
      </c>
      <c r="C15" s="347">
        <f t="shared" si="6"/>
        <v>69.228334532275468</v>
      </c>
      <c r="D15" s="346" cm="1">
        <f t="array" ref="D15">SUMPRODUCT(((LEFT('Product Value'!$H$3:$H$260,13)=$F$2)*1+('Product Value'!$B$3:$B$260=$F$2))*('Product Value'!$E$3:$E$260=$F15)*'Product Value'!$AG$3:$AG$260)/$F$1</f>
        <v>14.554300851320127</v>
      </c>
      <c r="E15" s="347">
        <f t="shared" si="7"/>
        <v>-82.232240120357275</v>
      </c>
      <c r="F15" s="336" t="s">
        <v>58</v>
      </c>
      <c r="G15" s="336" t="str">
        <f>VLOOKUP(F15,Xarelto_Total!C15:D57,2,0)</f>
        <v>MUMBAI SM</v>
      </c>
      <c r="H15" s="347">
        <f>SUMIFS('Product Value'!$D$3:$D$260,'Product Value'!$E$3:$E$260,F15)/6</f>
        <v>6</v>
      </c>
      <c r="I15" s="346" cm="1">
        <f t="array" ref="I15">SUMPRODUCT(((LEFT('Product Value'!$H$3:$H$260,13)=$F$2)*1+('Product Value'!$B$3:$B$260=$F$2))*('Product Value'!$E$3:$E$260=$F15)*'Product Value'!$AI$3:$AI$260)/$F$1</f>
        <v>18.1518358587</v>
      </c>
      <c r="J15" s="346" cm="1">
        <f t="array" ref="J15">SUMPRODUCT(((LEFT('Product Value'!$H$3:$H$260,13)=$F$2)*1+('Product Value'!$B$3:$B$260=$F$2))*('Product Value'!$E$3:$E$260=$F15)*'Product Value'!$AJ$3:$AJ$260)/$F$1</f>
        <v>15.391074249065408</v>
      </c>
      <c r="K15" s="347">
        <f t="shared" si="2"/>
        <v>84.790730639449976</v>
      </c>
      <c r="L15" s="346" cm="1">
        <f t="array" ref="L15">SUMPRODUCT(((LEFT('Product Value'!$H$3:$H$260,13)=$F$2)*1+('Product Value'!$B$3:$B$260=$F$2))*('Product Value'!$E$3:$E$260=$F15)*'Product Value'!$AL$3:$AL$260)/$F$1</f>
        <v>44.564921869731762</v>
      </c>
      <c r="M15" s="347">
        <f t="shared" si="3"/>
        <v>-65.463701935672105</v>
      </c>
      <c r="N15" s="346">
        <f t="shared" si="8"/>
        <v>0.51303580830218032</v>
      </c>
      <c r="O15" s="348">
        <f t="shared" si="5"/>
        <v>6.7765487680857763</v>
      </c>
    </row>
    <row r="16" spans="1:15" s="349" customFormat="1" ht="21" x14ac:dyDescent="0.3">
      <c r="A16" s="346" cm="1">
        <f t="array" ref="A16">SUMPRODUCT(((LEFT('Product Value'!$H$3:$H$260,13)=$F$2)*1+('Product Value'!$B$3:$B$260=$F$2))*('Product Value'!$E$3:$E$260=$F16)*'Product Value'!$AD$3:$AD$260)/$F$1</f>
        <v>2.1358847999999995</v>
      </c>
      <c r="B16" s="346" cm="1">
        <f t="array" ref="B16">SUMPRODUCT(((LEFT('Product Value'!$H$3:$H$260,13)=$F$2)*1+('Product Value'!$B$3:$B$260=$F$2))*('Product Value'!$E$3:$E$260=$F16)*'Product Value'!$AE$3:$AE$260)/$F$1</f>
        <v>1.4843703440610143</v>
      </c>
      <c r="C16" s="347">
        <f t="shared" si="6"/>
        <v>69.496741774697526</v>
      </c>
      <c r="D16" s="346" cm="1">
        <f t="array" ref="D16">SUMPRODUCT(((LEFT('Product Value'!$H$3:$H$260,13)=$F$2)*1+('Product Value'!$B$3:$B$260=$F$2))*('Product Value'!$E$3:$E$260=$F16)*'Product Value'!$AG$3:$AG$260)/$F$1</f>
        <v>6.9476747023418222</v>
      </c>
      <c r="E16" s="347">
        <f t="shared" si="7"/>
        <v>-78.63500512537405</v>
      </c>
      <c r="F16" s="336" t="s">
        <v>119</v>
      </c>
      <c r="G16" s="336" t="str">
        <f>VLOOKUP(F16,Xarelto_Total!C16:D58,2,0)</f>
        <v>MUMBAI SM</v>
      </c>
      <c r="H16" s="347">
        <f>SUMIFS('Product Value'!$D$3:$D$260,'Product Value'!$E$3:$E$260,F16)/6</f>
        <v>4</v>
      </c>
      <c r="I16" s="346" cm="1">
        <f t="array" ref="I16">SUMPRODUCT(((LEFT('Product Value'!$H$3:$H$260,13)=$F$2)*1+('Product Value'!$B$3:$B$260=$F$2))*('Product Value'!$E$3:$E$260=$F16)*'Product Value'!$AI$3:$AI$260)/$F$1</f>
        <v>10.379065199999999</v>
      </c>
      <c r="J16" s="346" cm="1">
        <f t="array" ref="J16">SUMPRODUCT(((LEFT('Product Value'!$H$3:$H$260,13)=$F$2)*1+('Product Value'!$B$3:$B$260=$F$2))*('Product Value'!$E$3:$E$260=$F16)*'Product Value'!$AJ$3:$AJ$260)/$F$1</f>
        <v>7.0859611064486101</v>
      </c>
      <c r="K16" s="347">
        <f t="shared" si="2"/>
        <v>68.271669653338435</v>
      </c>
      <c r="L16" s="346" cm="1">
        <f t="array" ref="L16">SUMPRODUCT(((LEFT('Product Value'!$H$3:$H$260,13)=$F$2)*1+('Product Value'!$B$3:$B$260=$F$2))*('Product Value'!$E$3:$E$260=$F16)*'Product Value'!$AL$3:$AL$260)/$F$1</f>
        <v>22.831476395052526</v>
      </c>
      <c r="M16" s="347">
        <f t="shared" si="3"/>
        <v>-68.964069673636601</v>
      </c>
      <c r="N16" s="346">
        <f t="shared" si="8"/>
        <v>0.35429805532243053</v>
      </c>
      <c r="O16" s="348">
        <f t="shared" si="5"/>
        <v>3.1198836565630805</v>
      </c>
    </row>
    <row r="17" spans="1:15" s="349" customFormat="1" ht="21" x14ac:dyDescent="0.3">
      <c r="A17" s="346" cm="1">
        <f t="array" ref="A17">SUMPRODUCT(((LEFT('Product Value'!$H$3:$H$260,13)=$F$2)*1+('Product Value'!$B$3:$B$260=$F$2))*('Product Value'!$E$3:$E$260=$F17)*'Product Value'!$AD$3:$AD$260)/$F$1</f>
        <v>5.0239718399999989</v>
      </c>
      <c r="B17" s="346" cm="1">
        <f t="array" ref="B17">SUMPRODUCT(((LEFT('Product Value'!$H$3:$H$260,13)=$F$2)*1+('Product Value'!$B$3:$B$260=$F$2))*('Product Value'!$E$3:$E$260=$F17)*'Product Value'!$AE$3:$AE$260)/$F$1</f>
        <v>2.8962108112821761</v>
      </c>
      <c r="C17" s="347">
        <f t="shared" si="6"/>
        <v>57.647831307951293</v>
      </c>
      <c r="D17" s="346" cm="1">
        <f t="array" ref="D17">SUMPRODUCT(((LEFT('Product Value'!$H$3:$H$260,13)=$F$2)*1+('Product Value'!$B$3:$B$260=$F$2))*('Product Value'!$E$3:$E$260=$F17)*'Product Value'!$AG$3:$AG$260)/$F$1</f>
        <v>14.277987840767963</v>
      </c>
      <c r="E17" s="347">
        <f t="shared" si="7"/>
        <v>-79.715553454859929</v>
      </c>
      <c r="F17" s="336" t="s">
        <v>51</v>
      </c>
      <c r="G17" s="336" t="str">
        <f>VLOOKUP(F17,Xarelto_Total!C10:D52,2,0)</f>
        <v>KOLKATA SM</v>
      </c>
      <c r="H17" s="347">
        <f>SUMIFS('Product Value'!$D$3:$D$260,'Product Value'!$E$3:$E$260,F17)/6</f>
        <v>8</v>
      </c>
      <c r="I17" s="346" cm="1">
        <f t="array" ref="I17">SUMPRODUCT(((LEFT('Product Value'!$H$3:$H$260,13)=$F$2)*1+('Product Value'!$B$3:$B$260=$F$2))*('Product Value'!$E$3:$E$260=$F17)*'Product Value'!$AI$3:$AI$260)/$F$1</f>
        <v>24.413363159999999</v>
      </c>
      <c r="J17" s="346" cm="1">
        <f t="array" ref="J17">SUMPRODUCT(((LEFT('Product Value'!$H$3:$H$260,13)=$F$2)*1+('Product Value'!$B$3:$B$260=$F$2))*('Product Value'!$E$3:$E$260=$F17)*'Product Value'!$AJ$3:$AJ$260)/$F$1</f>
        <v>17.568868362660378</v>
      </c>
      <c r="K17" s="347">
        <f>IF(OR(I17=0,J17=0),0,(J17/I17%))</f>
        <v>71.964146224007507</v>
      </c>
      <c r="L17" s="346" cm="1">
        <f t="array" ref="L17">SUMPRODUCT(((LEFT('Product Value'!$H$3:$H$260,13)=$F$2)*1+('Product Value'!$B$3:$B$260=$F$2))*('Product Value'!$E$3:$E$260=$F17)*'Product Value'!$AL$3:$AL$260)/$F$1</f>
        <v>28.852294395165163</v>
      </c>
      <c r="M17" s="347">
        <f>IF(AND(L17&lt;=0,J17&gt;1),100,IF(ISERROR(J17/L17%-100),"-",J17/L17%-100))</f>
        <v>-39.107551995572216</v>
      </c>
      <c r="N17" s="346">
        <f>+J17/H17/N$3</f>
        <v>0.43922170906650948</v>
      </c>
      <c r="O17" s="348">
        <f t="shared" si="5"/>
        <v>7.7354115335306632</v>
      </c>
    </row>
    <row r="18" spans="1:15" s="349" customFormat="1" ht="21" x14ac:dyDescent="0.3">
      <c r="A18" s="346" cm="1">
        <f t="array" ref="A18">SUMPRODUCT(((LEFT('Product Value'!$H$3:$H$260,13)=$F$2)*1+('Product Value'!$B$3:$B$260=$F$2))*('Product Value'!$E$3:$E$260=$F18)*'Product Value'!$AD$3:$AD$260)/$F$1</f>
        <v>0.62539775999999991</v>
      </c>
      <c r="B18" s="346" cm="1">
        <f t="array" ref="B18">SUMPRODUCT(((LEFT('Product Value'!$H$3:$H$260,13)=$F$2)*1+('Product Value'!$B$3:$B$260=$F$2))*('Product Value'!$E$3:$E$260=$F18)*'Product Value'!$AE$3:$AE$260)/$F$1</f>
        <v>1.8316752171428576</v>
      </c>
      <c r="C18" s="347">
        <f t="shared" si="6"/>
        <v>292.88164018093988</v>
      </c>
      <c r="D18" s="346" cm="1">
        <f t="array" ref="D18">SUMPRODUCT(((LEFT('Product Value'!$H$3:$H$260,13)=$F$2)*1+('Product Value'!$B$3:$B$260=$F$2))*('Product Value'!$E$3:$E$260=$F18)*'Product Value'!$AG$3:$AG$260)/$F$1</f>
        <v>6.4597509999999997E-2</v>
      </c>
      <c r="E18" s="347">
        <f t="shared" si="7"/>
        <v>2735.5198476579944</v>
      </c>
      <c r="F18" s="336" t="s">
        <v>136</v>
      </c>
      <c r="G18" s="336" t="str">
        <f>VLOOKUP(F18,Xarelto_Total!C17:D59,2,0)</f>
        <v>HO</v>
      </c>
      <c r="H18" s="347">
        <f>SUMIFS('Product Value'!$D$3:$D$260,'Product Value'!$E$3:$E$260,F18)/6</f>
        <v>1</v>
      </c>
      <c r="I18" s="346" cm="1">
        <f t="array" ref="I18">SUMPRODUCT(((LEFT('Product Value'!$H$3:$H$260,13)=$F$2)*1+('Product Value'!$B$3:$B$260=$F$2))*('Product Value'!$E$3:$E$260=$F18)*'Product Value'!$AI$3:$AI$260)/$F$1</f>
        <v>3.0390422399999997</v>
      </c>
      <c r="J18" s="346" cm="1">
        <f t="array" ref="J18">SUMPRODUCT(((LEFT('Product Value'!$H$3:$H$260,13)=$F$2)*1+('Product Value'!$B$3:$B$260=$F$2))*('Product Value'!$E$3:$E$260=$F18)*'Product Value'!$AJ$3:$AJ$260)/$F$1</f>
        <v>6.8820847100000009</v>
      </c>
      <c r="K18" s="347">
        <f t="shared" si="2"/>
        <v>226.4557109281904</v>
      </c>
      <c r="L18" s="346" cm="1">
        <f t="array" ref="L18">SUMPRODUCT(((LEFT('Product Value'!$H$3:$H$260,13)=$F$2)*1+('Product Value'!$B$3:$B$260=$F$2))*('Product Value'!$E$3:$E$260=$F18)*'Product Value'!$AL$3:$AL$260)/$F$1</f>
        <v>1.5982558900000001</v>
      </c>
      <c r="M18" s="347">
        <f t="shared" si="3"/>
        <v>330.59967762734163</v>
      </c>
      <c r="N18" s="346">
        <f t="shared" si="8"/>
        <v>1.3764169420000001</v>
      </c>
      <c r="O18" s="348">
        <f t="shared" si="5"/>
        <v>3.0301187499140538</v>
      </c>
    </row>
    <row r="19" spans="1:15" s="349" customFormat="1" ht="21.75" customHeight="1" x14ac:dyDescent="0.3">
      <c r="A19" s="350">
        <f>SUM(A5:A18)</f>
        <v>60.664201708799986</v>
      </c>
      <c r="B19" s="351">
        <f>SUM(B5:B18)</f>
        <v>39.73373359</v>
      </c>
      <c r="C19" s="352">
        <f t="shared" si="0"/>
        <v>65.497826511802927</v>
      </c>
      <c r="D19" s="353">
        <f>SUM(D5:D18)</f>
        <v>224.45703553999999</v>
      </c>
      <c r="E19" s="352">
        <f t="shared" si="1"/>
        <v>-82.297844442965058</v>
      </c>
      <c r="F19" s="355" t="s">
        <v>166</v>
      </c>
      <c r="G19" s="352"/>
      <c r="H19" s="352">
        <f>SUM(H5:H18)</f>
        <v>93</v>
      </c>
      <c r="I19" s="351">
        <f>SUM(I5:I18)</f>
        <v>294.7901051787</v>
      </c>
      <c r="J19" s="352">
        <f>SUM(J5:J18)</f>
        <v>227.12260732999999</v>
      </c>
      <c r="K19" s="352">
        <f t="shared" si="2"/>
        <v>77.045532852033702</v>
      </c>
      <c r="L19" s="354">
        <f>SUM(L5:L18)</f>
        <v>557.27674264999996</v>
      </c>
      <c r="M19" s="352">
        <f t="shared" si="3"/>
        <v>-59.244197730202906</v>
      </c>
      <c r="N19" s="356">
        <f t="shared" si="4"/>
        <v>0.48843571468817204</v>
      </c>
      <c r="O19" s="357">
        <f t="shared" si="5"/>
        <v>100</v>
      </c>
    </row>
    <row r="20" spans="1:15" x14ac:dyDescent="0.3">
      <c r="I20" s="278"/>
      <c r="J20" s="278"/>
      <c r="K20" s="277"/>
      <c r="L20" s="276"/>
    </row>
    <row r="21" spans="1:15" ht="14" x14ac:dyDescent="0.3">
      <c r="F21" s="165" t="s">
        <v>210</v>
      </c>
    </row>
    <row r="22" spans="1:15" ht="14" x14ac:dyDescent="0.3">
      <c r="F22" s="165" t="s">
        <v>207</v>
      </c>
    </row>
    <row r="23" spans="1:15" ht="14" x14ac:dyDescent="0.3">
      <c r="F23" s="165" t="s">
        <v>208</v>
      </c>
    </row>
    <row r="24" spans="1:15" ht="14" x14ac:dyDescent="0.3">
      <c r="F24" s="165" t="s">
        <v>209</v>
      </c>
    </row>
    <row r="25" spans="1:15" ht="14" x14ac:dyDescent="0.3">
      <c r="F25" s="165" t="s">
        <v>206</v>
      </c>
    </row>
  </sheetData>
  <dataValidations count="1">
    <dataValidation type="list" allowBlank="1" showInputMessage="1" showErrorMessage="1" sqref="F2" xr:uid="{13D0A4CF-9DAA-41EF-904B-60C98E186ED1}">
      <formula1>$F$21:$F$25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F3412-03F6-448D-969A-CA19954C27B8}">
  <sheetPr>
    <tabColor rgb="FFFFC000"/>
  </sheetPr>
  <dimension ref="A1:W50"/>
  <sheetViews>
    <sheetView zoomScale="95" zoomScaleNormal="95" workbookViewId="0">
      <pane xSplit="2" ySplit="3" topLeftCell="F4" activePane="bottomRight" state="frozen"/>
      <selection activeCell="Q2" sqref="Q2:U2"/>
      <selection pane="topRight" activeCell="Q2" sqref="Q2:U2"/>
      <selection pane="bottomLeft" activeCell="Q2" sqref="Q2:U2"/>
      <selection pane="bottomRight" activeCell="C17" sqref="C17"/>
    </sheetView>
  </sheetViews>
  <sheetFormatPr defaultColWidth="9" defaultRowHeight="12.5" x14ac:dyDescent="0.25"/>
  <cols>
    <col min="1" max="1" width="5" style="173" customWidth="1"/>
    <col min="2" max="2" width="15.58203125" style="173" bestFit="1" customWidth="1"/>
    <col min="3" max="3" width="8.25" style="172" customWidth="1"/>
    <col min="4" max="4" width="6" style="173" customWidth="1"/>
    <col min="5" max="5" width="9.25" style="173" bestFit="1" customWidth="1"/>
    <col min="6" max="6" width="3.08203125" style="173" customWidth="1"/>
    <col min="7" max="7" width="4.5" style="173" customWidth="1"/>
    <col min="8" max="8" width="13.5" style="173" bestFit="1" customWidth="1"/>
    <col min="9" max="9" width="7.58203125" style="173" customWidth="1"/>
    <col min="10" max="10" width="6.5" style="173" customWidth="1"/>
    <col min="11" max="11" width="9.25" style="173" bestFit="1" customWidth="1"/>
    <col min="12" max="12" width="3.33203125" style="173" customWidth="1"/>
    <col min="13" max="13" width="4.58203125" style="173" customWidth="1"/>
    <col min="14" max="14" width="13" style="173" customWidth="1"/>
    <col min="15" max="15" width="7.08203125" style="173" customWidth="1"/>
    <col min="16" max="16" width="7.75" style="173" bestFit="1" customWidth="1"/>
    <col min="17" max="17" width="9.25" style="214" bestFit="1" customWidth="1"/>
    <col min="18" max="18" width="3" style="173" customWidth="1"/>
    <col min="19" max="19" width="4.08203125" style="173" customWidth="1"/>
    <col min="20" max="20" width="16.75" style="173" bestFit="1" customWidth="1"/>
    <col min="21" max="21" width="6.33203125" style="173" customWidth="1"/>
    <col min="22" max="22" width="5.75" style="173" bestFit="1" customWidth="1"/>
    <col min="23" max="23" width="9.25" style="214" bestFit="1" customWidth="1"/>
    <col min="24" max="16384" width="9" style="173"/>
  </cols>
  <sheetData>
    <row r="1" spans="1:23" ht="13" thickBot="1" x14ac:dyDescent="0.3">
      <c r="A1" s="172"/>
      <c r="B1" s="172"/>
    </row>
    <row r="2" spans="1:23" ht="14.25" customHeight="1" thickBot="1" x14ac:dyDescent="0.35">
      <c r="A2" s="404" t="s">
        <v>282</v>
      </c>
      <c r="B2" s="405"/>
      <c r="C2" s="405"/>
      <c r="D2" s="405"/>
      <c r="E2" s="174"/>
      <c r="G2" s="406" t="s">
        <v>283</v>
      </c>
      <c r="H2" s="407"/>
      <c r="I2" s="407"/>
      <c r="J2" s="407"/>
      <c r="K2" s="408"/>
      <c r="M2" s="409" t="s">
        <v>284</v>
      </c>
      <c r="N2" s="410"/>
      <c r="O2" s="410"/>
      <c r="P2" s="410"/>
      <c r="Q2" s="411"/>
      <c r="S2" s="412" t="s">
        <v>194</v>
      </c>
      <c r="T2" s="413"/>
      <c r="U2" s="413"/>
      <c r="V2" s="413"/>
      <c r="W2" s="414"/>
    </row>
    <row r="3" spans="1:23" x14ac:dyDescent="0.25">
      <c r="A3" s="175" t="s">
        <v>189</v>
      </c>
      <c r="B3" s="176" t="s">
        <v>157</v>
      </c>
      <c r="C3" s="213" t="s">
        <v>0</v>
      </c>
      <c r="D3" s="210" t="s">
        <v>168</v>
      </c>
      <c r="E3" s="210" t="s">
        <v>195</v>
      </c>
      <c r="G3" s="175" t="s">
        <v>189</v>
      </c>
      <c r="H3" s="176" t="s">
        <v>157</v>
      </c>
      <c r="I3" s="209" t="s">
        <v>0</v>
      </c>
      <c r="J3" s="210" t="s">
        <v>168</v>
      </c>
      <c r="K3" s="210" t="s">
        <v>195</v>
      </c>
      <c r="M3" s="175" t="s">
        <v>189</v>
      </c>
      <c r="N3" s="176" t="s">
        <v>157</v>
      </c>
      <c r="O3" s="209" t="s">
        <v>0</v>
      </c>
      <c r="P3" s="210" t="s">
        <v>168</v>
      </c>
      <c r="Q3" s="215" t="s">
        <v>195</v>
      </c>
      <c r="S3" s="175" t="s">
        <v>189</v>
      </c>
      <c r="T3" s="176" t="s">
        <v>157</v>
      </c>
      <c r="U3" s="209" t="s">
        <v>0</v>
      </c>
      <c r="V3" s="210" t="s">
        <v>168</v>
      </c>
      <c r="W3" s="215" t="s">
        <v>195</v>
      </c>
    </row>
    <row r="4" spans="1:23" s="181" customFormat="1" x14ac:dyDescent="0.25">
      <c r="A4" s="177">
        <f>IF(B4="","",COUNTA(B$4:B4))</f>
        <v>1</v>
      </c>
      <c r="B4" s="178" t="str" cm="1">
        <f t="array" ref="B4:E4">_xlfn._xlws.SORT(_xlfn._xlws.FILTER(_xlfn._xlws.FILTER(Xarelto_Total!$A$4:$AJ$46,Xarelto_Total!AI4:AI46&gt;=800000),Xarelto_Total!A2:AJ2),4,-1)</f>
        <v>TRIVANDRUM</v>
      </c>
      <c r="C4" s="182">
        <v>172.24230495346109</v>
      </c>
      <c r="D4" s="180">
        <v>16.139694914425789</v>
      </c>
      <c r="E4" s="212">
        <v>861607.36514285731</v>
      </c>
      <c r="G4" s="177">
        <f>IF(H4="","",COUNTA(H$4:H4))</f>
        <v>1</v>
      </c>
      <c r="H4" s="178" t="str" cm="1">
        <f t="array" ref="H4:K11">_xlfn._xlws.SORT(_xlfn._xlws.FILTER(_xlfn._xlws.FILTER(Xarelto_Total!A4:AJ46,NOT(Xarelto_Total!AI4:AI46&gt;800000)*Xarelto_Total!AI4:AI46&gt;=600000),Xarelto_Total!A2:AJ2),4,-1)</f>
        <v>NEPAL</v>
      </c>
      <c r="I4" s="179">
        <v>125.0446588067167</v>
      </c>
      <c r="J4" s="180">
        <v>80.309597523219821</v>
      </c>
      <c r="K4" s="212">
        <v>760032</v>
      </c>
      <c r="M4" s="177">
        <f>IF(N4="","",COUNTA(N$4:N4))</f>
        <v>1</v>
      </c>
      <c r="N4" s="178" t="str" cm="1">
        <f t="array" ref="N4:Q19">_xlfn._xlws.SORT(_xlfn._xlws.FILTER(_xlfn._xlws.FILTER(Xarelto_Total!A4:AJ46,NOT(Xarelto_Total!AI4:AI46&gt;600000)*Xarelto_Total!AI4:AI46&gt;=400000),Xarelto_Total!A2:AJ2),4,-1)</f>
        <v>HYDERABAD</v>
      </c>
      <c r="O4" s="179">
        <v>78.624327814432988</v>
      </c>
      <c r="P4" s="180">
        <v>-70.22909543799652</v>
      </c>
      <c r="Q4" s="216">
        <v>595568.96478914539</v>
      </c>
      <c r="S4" s="177">
        <f>IF(T4="","",COUNTA(T$4:T4))</f>
        <v>1</v>
      </c>
      <c r="T4" s="178" t="str" cm="1">
        <f t="array" ref="T4:W21">_xlfn._xlws.SORT(_xlfn._xlws.FILTER(_xlfn._xlws.FILTER(Xarelto_Total!$A$4:$AJ$46,Xarelto_Total!AI4:AI46&lt;400000),Xarelto_Total!A2:AJ2),2,-1)</f>
        <v>NASHIK</v>
      </c>
      <c r="U4" s="182">
        <v>75.459274302284257</v>
      </c>
      <c r="V4" s="180">
        <v>-69.903731565740415</v>
      </c>
      <c r="W4" s="216">
        <v>332960.69444867922</v>
      </c>
    </row>
    <row r="5" spans="1:23" s="181" customFormat="1" x14ac:dyDescent="0.25">
      <c r="A5" s="177"/>
      <c r="B5" s="178"/>
      <c r="C5" s="182"/>
      <c r="D5" s="180"/>
      <c r="E5" s="212"/>
      <c r="G5" s="177">
        <f>IF(H5="","",COUNTA(H$4:H5))</f>
        <v>2</v>
      </c>
      <c r="H5" s="178" t="str">
        <v>VIJAYAWADA</v>
      </c>
      <c r="I5" s="179">
        <v>101.94667111713672</v>
      </c>
      <c r="J5" s="180">
        <v>-41.107662963869899</v>
      </c>
      <c r="K5" s="212">
        <v>753206.13372816588</v>
      </c>
      <c r="M5" s="177">
        <f>IF(N5="","",COUNTA(N$4:N5))</f>
        <v>2</v>
      </c>
      <c r="N5" s="178" t="str">
        <v>DEHRADUN</v>
      </c>
      <c r="O5" s="179">
        <v>126.61140119060082</v>
      </c>
      <c r="P5" s="180">
        <v>-23.07394034215605</v>
      </c>
      <c r="Q5" s="216">
        <v>558667.18114285707</v>
      </c>
      <c r="S5" s="177">
        <f>IF(T5="","",COUNTA(T$4:T5))</f>
        <v>2</v>
      </c>
      <c r="T5" s="178" t="str">
        <v>KOLHAPUR</v>
      </c>
      <c r="U5" s="182">
        <v>72.067683926585588</v>
      </c>
      <c r="V5" s="180">
        <v>-24.983101057903284</v>
      </c>
      <c r="W5" s="216">
        <v>317995.45263818518</v>
      </c>
    </row>
    <row r="6" spans="1:23" s="181" customFormat="1" x14ac:dyDescent="0.25">
      <c r="A6" s="177"/>
      <c r="B6" s="178"/>
      <c r="C6" s="182"/>
      <c r="D6" s="180"/>
      <c r="E6" s="212"/>
      <c r="G6" s="177">
        <f>IF(H6="","",COUNTA(H$4:H6))</f>
        <v>3</v>
      </c>
      <c r="H6" s="178" t="str">
        <v>LUCKNOW</v>
      </c>
      <c r="I6" s="179">
        <v>110.7138231851421</v>
      </c>
      <c r="J6" s="180">
        <v>-58.19562040606025</v>
      </c>
      <c r="K6" s="212">
        <v>697991.71114285721</v>
      </c>
      <c r="M6" s="177">
        <f>IF(N6="","",COUNTA(N$4:N6))</f>
        <v>3</v>
      </c>
      <c r="N6" s="178" t="str">
        <v>PUNE</v>
      </c>
      <c r="O6" s="179">
        <v>86.551086153370733</v>
      </c>
      <c r="P6" s="180">
        <v>-67.485081272883249</v>
      </c>
      <c r="Q6" s="216">
        <v>552043.87943497929</v>
      </c>
      <c r="S6" s="177">
        <f>IF(T6="","",COUNTA(T$4:T6))</f>
        <v>3</v>
      </c>
      <c r="T6" s="178" t="str">
        <v>GUWAHATI</v>
      </c>
      <c r="U6" s="182">
        <v>67.612324532213506</v>
      </c>
      <c r="V6" s="180">
        <v>-1.323361102517751</v>
      </c>
      <c r="W6" s="216">
        <v>341383.73800000001</v>
      </c>
    </row>
    <row r="7" spans="1:23" s="181" customFormat="1" x14ac:dyDescent="0.25">
      <c r="A7" s="177"/>
      <c r="B7" s="178"/>
      <c r="C7" s="182"/>
      <c r="D7" s="180"/>
      <c r="E7" s="212"/>
      <c r="G7" s="177">
        <f>IF(H7="","",COUNTA(H$4:H7))</f>
        <v>4</v>
      </c>
      <c r="H7" s="178" t="str">
        <v>SURAT</v>
      </c>
      <c r="I7" s="179">
        <v>88.181302165976504</v>
      </c>
      <c r="J7" s="180">
        <v>-64.234684884963542</v>
      </c>
      <c r="K7" s="212">
        <v>680273.93599999999</v>
      </c>
      <c r="M7" s="177">
        <f>IF(N7="","",COUNTA(N$4:N7))</f>
        <v>4</v>
      </c>
      <c r="N7" s="178" t="str">
        <v>TRICHY</v>
      </c>
      <c r="O7" s="179">
        <v>123.69432090099056</v>
      </c>
      <c r="P7" s="180">
        <v>1152.1936940973583</v>
      </c>
      <c r="Q7" s="216">
        <v>545795.6939999999</v>
      </c>
      <c r="S7" s="177">
        <f>IF(T7="","",COUNTA(T$4:T7))</f>
        <v>4</v>
      </c>
      <c r="T7" s="178" t="str">
        <v>CHENNAI</v>
      </c>
      <c r="U7" s="182">
        <v>67.392737591891418</v>
      </c>
      <c r="V7" s="180">
        <v>-50.440740800589893</v>
      </c>
      <c r="W7" s="216">
        <v>393703.21881525865</v>
      </c>
    </row>
    <row r="8" spans="1:23" s="181" customFormat="1" x14ac:dyDescent="0.25">
      <c r="A8" s="177"/>
      <c r="B8" s="178"/>
      <c r="C8" s="182"/>
      <c r="D8" s="180"/>
      <c r="E8" s="212"/>
      <c r="G8" s="177">
        <f>IF(H8="","",COUNTA(H$4:H8))</f>
        <v>5</v>
      </c>
      <c r="H8" s="178" t="str">
        <v>COIMBATORE</v>
      </c>
      <c r="I8" s="179">
        <v>120.03572276891379</v>
      </c>
      <c r="J8" s="180">
        <v>-23.368755463869135</v>
      </c>
      <c r="K8" s="212">
        <v>676686.09455867065</v>
      </c>
      <c r="M8" s="177">
        <f>IF(N8="","",COUNTA(N$4:N8))</f>
        <v>5</v>
      </c>
      <c r="N8" s="178" t="str">
        <v>SILIGURI</v>
      </c>
      <c r="O8" s="179">
        <v>87.047032354569325</v>
      </c>
      <c r="P8" s="180">
        <v>-65.637991727800667</v>
      </c>
      <c r="Q8" s="216">
        <v>527896.72771428572</v>
      </c>
      <c r="S8" s="177">
        <f>IF(T8="","",COUNTA(T$4:T8))</f>
        <v>5</v>
      </c>
      <c r="T8" s="178" t="str">
        <v>UDAIPUR</v>
      </c>
      <c r="U8" s="182">
        <v>54.820124498399977</v>
      </c>
      <c r="V8" s="180">
        <v>-64.955014482468528</v>
      </c>
      <c r="W8" s="216">
        <v>241891.36314285715</v>
      </c>
    </row>
    <row r="9" spans="1:23" s="181" customFormat="1" x14ac:dyDescent="0.25">
      <c r="A9" s="177"/>
      <c r="B9" s="178"/>
      <c r="C9" s="182"/>
      <c r="D9" s="180"/>
      <c r="E9" s="212"/>
      <c r="G9" s="177">
        <f>IF(H9="","",COUNTA(H$4:H9))</f>
        <v>6</v>
      </c>
      <c r="H9" s="178" t="str">
        <v>AHMEDABAD</v>
      </c>
      <c r="I9" s="179">
        <v>86.963351415197749</v>
      </c>
      <c r="J9" s="180">
        <v>-56.182494909392425</v>
      </c>
      <c r="K9" s="212">
        <v>653089.63133333332</v>
      </c>
      <c r="M9" s="177">
        <f>IF(N9="","",COUNTA(N$4:N9))</f>
        <v>6</v>
      </c>
      <c r="N9" s="178" t="str">
        <v>MADURAI</v>
      </c>
      <c r="O9" s="179">
        <v>117.35702613931436</v>
      </c>
      <c r="P9" s="180">
        <v>-37.681960005995045</v>
      </c>
      <c r="Q9" s="216">
        <v>517832.66249348287</v>
      </c>
      <c r="S9" s="177">
        <f>IF(T9="","",COUNTA(T$4:T9))</f>
        <v>6</v>
      </c>
      <c r="T9" s="178" t="str">
        <v>INDORE</v>
      </c>
      <c r="U9" s="182">
        <v>51.455872545301801</v>
      </c>
      <c r="V9" s="180">
        <v>-89.70094873745407</v>
      </c>
      <c r="W9" s="216">
        <v>312630.23899999994</v>
      </c>
    </row>
    <row r="10" spans="1:23" s="181" customFormat="1" x14ac:dyDescent="0.25">
      <c r="A10" s="177"/>
      <c r="B10" s="178"/>
      <c r="C10" s="182"/>
      <c r="D10" s="180"/>
      <c r="E10" s="212"/>
      <c r="G10" s="177">
        <f>IF(H10="","",COUNTA(H$4:H10))</f>
        <v>7</v>
      </c>
      <c r="H10" s="178" t="str">
        <v>MUMBAI</v>
      </c>
      <c r="I10" s="179">
        <v>81.829857917663588</v>
      </c>
      <c r="J10" s="180">
        <v>-50.682744718077757</v>
      </c>
      <c r="K10" s="212">
        <v>628884.57507124264</v>
      </c>
      <c r="M10" s="177">
        <f>IF(N10="","",COUNTA(N$4:N10))</f>
        <v>7</v>
      </c>
      <c r="N10" s="178" t="str">
        <v>KOLKATA</v>
      </c>
      <c r="O10" s="179">
        <v>76.389466163135879</v>
      </c>
      <c r="P10" s="180">
        <v>-28.807443150579644</v>
      </c>
      <c r="Q10" s="216">
        <v>508763.56138658093</v>
      </c>
      <c r="S10" s="177">
        <f>IF(T10="","",COUNTA(T$4:T10))</f>
        <v>7</v>
      </c>
      <c r="T10" s="178" t="str">
        <v>RAIPUR</v>
      </c>
      <c r="U10" s="182">
        <v>46.896010438233176</v>
      </c>
      <c r="V10" s="180">
        <v>-82.892926617166282</v>
      </c>
      <c r="W10" s="216">
        <v>206926.56199999998</v>
      </c>
    </row>
    <row r="11" spans="1:23" s="181" customFormat="1" x14ac:dyDescent="0.25">
      <c r="A11" s="177"/>
      <c r="B11" s="178"/>
      <c r="C11" s="182"/>
      <c r="D11" s="180"/>
      <c r="E11" s="212"/>
      <c r="G11" s="177">
        <f>IF(H11="","",COUNTA(H$4:H11))</f>
        <v>8</v>
      </c>
      <c r="H11" s="178" t="str">
        <v>BANGALORE</v>
      </c>
      <c r="I11" s="179">
        <v>105.72979009646029</v>
      </c>
      <c r="J11" s="180">
        <v>-64.268170098301937</v>
      </c>
      <c r="K11" s="212">
        <v>617665.34752917453</v>
      </c>
      <c r="M11" s="177">
        <f>IF(N11="","",COUNTA(N$4:N11))</f>
        <v>8</v>
      </c>
      <c r="N11" s="178" t="str">
        <v>CHANDIGARH</v>
      </c>
      <c r="O11" s="179">
        <v>68.46089912889127</v>
      </c>
      <c r="P11" s="180">
        <v>-62.122629607429381</v>
      </c>
      <c r="Q11" s="216">
        <v>491625.54857142858</v>
      </c>
      <c r="S11" s="177">
        <f>IF(T11="","",COUNTA(T$4:T11))</f>
        <v>8</v>
      </c>
      <c r="T11" s="178" t="str">
        <v>CALICUT</v>
      </c>
      <c r="U11" s="182">
        <v>46.364495963331585</v>
      </c>
      <c r="V11" s="180">
        <v>69.939268741326259</v>
      </c>
      <c r="W11" s="216">
        <v>204581.27799999999</v>
      </c>
    </row>
    <row r="12" spans="1:23" s="181" customFormat="1" x14ac:dyDescent="0.25">
      <c r="A12" s="177"/>
      <c r="B12" s="178"/>
      <c r="C12" s="182"/>
      <c r="D12" s="180"/>
      <c r="E12" s="212"/>
      <c r="G12" s="177" t="str">
        <f>IF(H12="","",COUNTA(H$4:H12))</f>
        <v/>
      </c>
      <c r="H12" s="178"/>
      <c r="I12" s="179"/>
      <c r="J12" s="180"/>
      <c r="K12" s="212"/>
      <c r="M12" s="177">
        <f>IF(N12="","",COUNTA(N$4:N12))</f>
        <v>9</v>
      </c>
      <c r="N12" s="178" t="str">
        <v>ERNAKULAM</v>
      </c>
      <c r="O12" s="179">
        <v>104.10648959762962</v>
      </c>
      <c r="P12" s="180">
        <v>-31.201258465372348</v>
      </c>
      <c r="Q12" s="216">
        <v>459365.25885714294</v>
      </c>
      <c r="S12" s="177">
        <f>IF(T12="","",COUNTA(T$4:T12))</f>
        <v>9</v>
      </c>
      <c r="T12" s="178" t="str">
        <v>JABALPUR</v>
      </c>
      <c r="U12" s="182">
        <v>46.199789100134154</v>
      </c>
      <c r="V12" s="180">
        <v>-66.960850438618934</v>
      </c>
      <c r="W12" s="216">
        <v>203854.51628571429</v>
      </c>
    </row>
    <row r="13" spans="1:23" s="181" customFormat="1" x14ac:dyDescent="0.25">
      <c r="A13" s="177"/>
      <c r="B13" s="178"/>
      <c r="C13" s="182"/>
      <c r="D13" s="180"/>
      <c r="E13" s="212"/>
      <c r="G13" s="177" t="str">
        <f>IF(H13="","",COUNTA(H$4:H13))</f>
        <v/>
      </c>
      <c r="H13" s="178"/>
      <c r="I13" s="179"/>
      <c r="J13" s="180"/>
      <c r="K13" s="212"/>
      <c r="M13" s="177">
        <f>IF(N13="","",COUNTA(N$4:N13))</f>
        <v>10</v>
      </c>
      <c r="N13" s="178" t="str">
        <v>BARODA</v>
      </c>
      <c r="O13" s="179">
        <v>71.543019053507436</v>
      </c>
      <c r="P13" s="180">
        <v>-72.478453306508072</v>
      </c>
      <c r="Q13" s="216">
        <v>455750.5</v>
      </c>
      <c r="S13" s="177">
        <f>IF(T13="","",COUNTA(T$4:T13))</f>
        <v>10</v>
      </c>
      <c r="T13" s="178" t="str">
        <v>LUDHIANA</v>
      </c>
      <c r="U13" s="182">
        <v>43.621158904738564</v>
      </c>
      <c r="V13" s="180">
        <v>-12.894566692614674</v>
      </c>
      <c r="W13" s="216">
        <v>192476.42514285716</v>
      </c>
    </row>
    <row r="14" spans="1:23" s="181" customFormat="1" x14ac:dyDescent="0.25">
      <c r="A14" s="177"/>
      <c r="B14" s="178"/>
      <c r="C14" s="182"/>
      <c r="D14" s="180"/>
      <c r="E14" s="212"/>
      <c r="G14" s="177" t="str">
        <f>IF(H14="","",COUNTA(H$4:H14))</f>
        <v/>
      </c>
      <c r="H14" s="178"/>
      <c r="I14" s="179"/>
      <c r="J14" s="180"/>
      <c r="K14" s="212"/>
      <c r="M14" s="177">
        <f>IF(N14="","",COUNTA(N$4:N14))</f>
        <v>11</v>
      </c>
      <c r="N14" s="178" t="str">
        <v>JALANDHAR</v>
      </c>
      <c r="O14" s="179">
        <v>84.929847758716974</v>
      </c>
      <c r="P14" s="180">
        <v>-66.783238600449792</v>
      </c>
      <c r="Q14" s="216">
        <v>451684.44085714285</v>
      </c>
      <c r="S14" s="177">
        <f>IF(T14="","",COUNTA(T$4:T14))</f>
        <v>11</v>
      </c>
      <c r="T14" s="178" t="str">
        <v>BHOPAL</v>
      </c>
      <c r="U14" s="182">
        <v>39.235795568014225</v>
      </c>
      <c r="V14" s="180">
        <v>-78.22353539266777</v>
      </c>
      <c r="W14" s="216">
        <v>214150.93400000004</v>
      </c>
    </row>
    <row r="15" spans="1:23" s="181" customFormat="1" x14ac:dyDescent="0.25">
      <c r="A15" s="177"/>
      <c r="B15" s="178"/>
      <c r="C15" s="182"/>
      <c r="D15" s="180"/>
      <c r="E15" s="212"/>
      <c r="G15" s="177" t="str">
        <f>IF(H15="","",COUNTA(H$4:H15))</f>
        <v/>
      </c>
      <c r="H15" s="178"/>
      <c r="I15" s="179"/>
      <c r="J15" s="180"/>
      <c r="K15" s="212"/>
      <c r="M15" s="177">
        <f>IF(N15="","",COUNTA(N$4:N15))</f>
        <v>12</v>
      </c>
      <c r="N15" s="178" t="str">
        <v>JAIPUR</v>
      </c>
      <c r="O15" s="179">
        <v>75.010839096000282</v>
      </c>
      <c r="P15" s="180">
        <v>-63.389242306367237</v>
      </c>
      <c r="Q15" s="216">
        <v>447154.48200000002</v>
      </c>
      <c r="S15" s="177">
        <f>IF(T15="","",COUNTA(T$4:T15))</f>
        <v>12</v>
      </c>
      <c r="T15" s="178" t="str">
        <v>SRINAGAR</v>
      </c>
      <c r="U15" s="182">
        <v>29.146631191712871</v>
      </c>
      <c r="V15" s="180">
        <v>-68.382611010332226</v>
      </c>
      <c r="W15" s="216">
        <v>128608.21485714286</v>
      </c>
    </row>
    <row r="16" spans="1:23" s="181" customFormat="1" x14ac:dyDescent="0.25">
      <c r="A16" s="177"/>
      <c r="B16" s="178"/>
      <c r="C16" s="182"/>
      <c r="D16" s="180"/>
      <c r="E16" s="212"/>
      <c r="G16" s="177" t="str">
        <f>IF(H16="","",COUNTA(H$4:H16))</f>
        <v/>
      </c>
      <c r="H16" s="178"/>
      <c r="I16" s="179"/>
      <c r="J16" s="180"/>
      <c r="K16" s="212"/>
      <c r="M16" s="177">
        <f>IF(N16="","",COUNTA(N$4:N16))</f>
        <v>13</v>
      </c>
      <c r="N16" s="178" t="str">
        <v>NAGPUR</v>
      </c>
      <c r="O16" s="179">
        <v>73.517878474872262</v>
      </c>
      <c r="P16" s="180">
        <v>-61.015250769909073</v>
      </c>
      <c r="Q16" s="216">
        <v>438652.48242052144</v>
      </c>
      <c r="S16" s="177">
        <f>IF(T16="","",COUNTA(T$4:T16))</f>
        <v>13</v>
      </c>
      <c r="T16" s="178" t="str">
        <v>BHUBANESWAR</v>
      </c>
      <c r="U16" s="182">
        <v>22.816184438781036</v>
      </c>
      <c r="V16" s="180">
        <v>-68.046176371637358</v>
      </c>
      <c r="W16" s="216">
        <v>100675.39988488486</v>
      </c>
    </row>
    <row r="17" spans="1:23" s="181" customFormat="1" x14ac:dyDescent="0.25">
      <c r="A17" s="177"/>
      <c r="B17" s="178"/>
      <c r="C17" s="182"/>
      <c r="D17" s="180"/>
      <c r="E17" s="180"/>
      <c r="G17" s="177" t="str">
        <f>IF(H17="","",COUNTA(H$4:H17))</f>
        <v/>
      </c>
      <c r="H17" s="178"/>
      <c r="I17" s="179"/>
      <c r="J17" s="180"/>
      <c r="K17" s="180"/>
      <c r="M17" s="177">
        <f>IF(N17="","",COUNTA(N$4:N17))</f>
        <v>14</v>
      </c>
      <c r="N17" s="178" t="str">
        <v>DELHI</v>
      </c>
      <c r="O17" s="179">
        <v>56.322869965735038</v>
      </c>
      <c r="P17" s="180">
        <v>-64.557126124478572</v>
      </c>
      <c r="Q17" s="216">
        <v>427918.95225974033</v>
      </c>
      <c r="S17" s="177">
        <f>IF(T17="","",COUNTA(T$4:T17))</f>
        <v>14</v>
      </c>
      <c r="T17" s="178" t="str">
        <v>PATNA</v>
      </c>
      <c r="U17" s="182">
        <v>21.442158615190678</v>
      </c>
      <c r="V17" s="180">
        <v>-88.417466501108109</v>
      </c>
      <c r="W17" s="216">
        <v>94612.572</v>
      </c>
    </row>
    <row r="18" spans="1:23" s="181" customFormat="1" x14ac:dyDescent="0.25">
      <c r="A18" s="177"/>
      <c r="B18" s="178"/>
      <c r="C18" s="182"/>
      <c r="D18" s="180"/>
      <c r="E18" s="180"/>
      <c r="G18" s="177" t="str">
        <f>IF(H18="","",COUNTA(H$4:H18))</f>
        <v/>
      </c>
      <c r="H18" s="178"/>
      <c r="I18" s="179"/>
      <c r="J18" s="180"/>
      <c r="K18" s="180"/>
      <c r="M18" s="177">
        <f>IF(N18="","",COUNTA(N$4:N18))</f>
        <v>15</v>
      </c>
      <c r="N18" s="178" t="str">
        <v>VISAKHAPATNAM</v>
      </c>
      <c r="O18" s="179">
        <v>65.347492698306539</v>
      </c>
      <c r="P18" s="180">
        <v>-69.422743681174467</v>
      </c>
      <c r="Q18" s="216">
        <v>425134.16021775024</v>
      </c>
      <c r="S18" s="177">
        <f>IF(T18="","",COUNTA(T$4:T18))</f>
        <v>15</v>
      </c>
      <c r="T18" s="178" t="str">
        <v>VARANASI</v>
      </c>
      <c r="U18" s="182">
        <v>20.927921141487943</v>
      </c>
      <c r="V18" s="180">
        <v>-78.55987247974349</v>
      </c>
      <c r="W18" s="216">
        <v>92343.521999999997</v>
      </c>
    </row>
    <row r="19" spans="1:23" s="181" customFormat="1" x14ac:dyDescent="0.25">
      <c r="A19" s="177"/>
      <c r="B19" s="178"/>
      <c r="C19" s="182"/>
      <c r="D19" s="180"/>
      <c r="E19" s="180"/>
      <c r="G19" s="177" t="str">
        <f>IF(H19="","",COUNTA(H$4:H19))</f>
        <v/>
      </c>
      <c r="H19" s="178"/>
      <c r="I19" s="179"/>
      <c r="J19" s="180"/>
      <c r="K19" s="180"/>
      <c r="M19" s="177">
        <f>IF(N19="","",COUNTA(N$4:N19))</f>
        <v>16</v>
      </c>
      <c r="N19" s="178" t="str">
        <v>RAJKOT</v>
      </c>
      <c r="O19" s="179">
        <v>91.385220626934299</v>
      </c>
      <c r="P19" s="180">
        <v>-73.547145487477408</v>
      </c>
      <c r="Q19" s="216">
        <v>403233.22485714284</v>
      </c>
      <c r="S19" s="177">
        <f>IF(T19="","",COUNTA(T$4:T19))</f>
        <v>16</v>
      </c>
      <c r="T19" s="178" t="str">
        <v>JAMSHEDPUR</v>
      </c>
      <c r="U19" s="182">
        <v>14.407562214632257</v>
      </c>
      <c r="V19" s="180">
        <v>-80.904309853649181</v>
      </c>
      <c r="W19" s="216">
        <v>63572.728000000003</v>
      </c>
    </row>
    <row r="20" spans="1:23" s="181" customFormat="1" x14ac:dyDescent="0.25">
      <c r="A20" s="177"/>
      <c r="B20" s="178"/>
      <c r="C20" s="182"/>
      <c r="D20" s="180"/>
      <c r="E20" s="180"/>
      <c r="G20" s="177" t="str">
        <f>IF(H20="","",COUNTA(H$4:H20))</f>
        <v/>
      </c>
      <c r="H20" s="178"/>
      <c r="I20" s="179"/>
      <c r="J20" s="180"/>
      <c r="K20" s="180"/>
      <c r="M20" s="177" t="str">
        <f>IF(N20="","",COUNTA(N$4:N20))</f>
        <v/>
      </c>
      <c r="N20" s="178"/>
      <c r="O20" s="179"/>
      <c r="P20" s="180"/>
      <c r="Q20" s="216"/>
      <c r="S20" s="177">
        <f>IF(T20="","",COUNTA(T$4:T20))</f>
        <v>17</v>
      </c>
      <c r="T20" s="178" t="str">
        <v>MANGALORE</v>
      </c>
      <c r="U20" s="182">
        <v>10.102384351265853</v>
      </c>
      <c r="V20" s="180">
        <v>-59.53233228091171</v>
      </c>
      <c r="W20" s="216">
        <v>44576.322</v>
      </c>
    </row>
    <row r="21" spans="1:23" s="181" customFormat="1" x14ac:dyDescent="0.25">
      <c r="A21" s="177"/>
      <c r="B21" s="178"/>
      <c r="C21" s="182"/>
      <c r="D21" s="180"/>
      <c r="E21" s="180"/>
      <c r="G21" s="177" t="str">
        <f>IF(H21="","",COUNTA(H$4:H21))</f>
        <v/>
      </c>
      <c r="H21" s="178"/>
      <c r="I21" s="179"/>
      <c r="J21" s="180"/>
      <c r="K21" s="180"/>
      <c r="M21" s="177" t="str">
        <f>IF(N21="","",COUNTA(N$4:N21))</f>
        <v/>
      </c>
      <c r="N21" s="178"/>
      <c r="O21" s="179"/>
      <c r="P21" s="180"/>
      <c r="Q21" s="216"/>
      <c r="S21" s="177">
        <f>IF(T21="","",COUNTA(T$4:T21))</f>
        <v>18</v>
      </c>
      <c r="T21" s="178" t="str">
        <v>HO INSTITUTION</v>
      </c>
      <c r="U21" s="182">
        <v>0</v>
      </c>
      <c r="V21" s="180">
        <v>100</v>
      </c>
      <c r="W21" s="216">
        <v>0</v>
      </c>
    </row>
    <row r="22" spans="1:23" s="181" customFormat="1" x14ac:dyDescent="0.25">
      <c r="A22" s="177"/>
      <c r="B22" s="178"/>
      <c r="C22" s="182"/>
      <c r="D22" s="180"/>
      <c r="E22" s="180"/>
      <c r="G22" s="177" t="str">
        <f>IF(H22="","",COUNTA(H$4:H22))</f>
        <v/>
      </c>
      <c r="H22" s="178"/>
      <c r="I22" s="179"/>
      <c r="J22" s="180"/>
      <c r="K22" s="180"/>
      <c r="M22" s="177" t="str">
        <f>IF(N22="","",COUNTA(N$4:N22))</f>
        <v/>
      </c>
      <c r="N22" s="178"/>
      <c r="O22" s="179"/>
      <c r="P22" s="180"/>
      <c r="Q22" s="216"/>
      <c r="S22" s="177" t="str">
        <f>IF(T22="","",COUNTA(T$4:T22))</f>
        <v/>
      </c>
      <c r="T22" s="178"/>
      <c r="U22" s="182"/>
      <c r="V22" s="180"/>
      <c r="W22" s="216"/>
    </row>
    <row r="23" spans="1:23" s="181" customFormat="1" x14ac:dyDescent="0.25">
      <c r="A23" s="177"/>
      <c r="B23" s="178"/>
      <c r="C23" s="182"/>
      <c r="D23" s="180"/>
      <c r="E23" s="180"/>
      <c r="G23" s="177" t="str">
        <f>IF(H23="","",COUNTA(H$4:H23))</f>
        <v/>
      </c>
      <c r="H23" s="178"/>
      <c r="I23" s="179"/>
      <c r="J23" s="180"/>
      <c r="K23" s="180"/>
      <c r="M23" s="177" t="str">
        <f>IF(N23="","",COUNTA(N$4:N23))</f>
        <v/>
      </c>
      <c r="N23" s="178"/>
      <c r="O23" s="179"/>
      <c r="P23" s="180"/>
      <c r="Q23" s="216"/>
      <c r="S23" s="177" t="str">
        <f>IF(T23="","",COUNTA(T$4:T23))</f>
        <v/>
      </c>
      <c r="T23" s="178"/>
      <c r="U23" s="182"/>
      <c r="V23" s="180"/>
      <c r="W23" s="216"/>
    </row>
    <row r="24" spans="1:23" x14ac:dyDescent="0.25">
      <c r="A24" s="177"/>
      <c r="B24" s="178"/>
      <c r="C24" s="182"/>
      <c r="D24" s="180"/>
      <c r="E24" s="180"/>
      <c r="G24" s="177" t="str">
        <f>IF(H24="","",COUNTA(H$4:H24))</f>
        <v/>
      </c>
      <c r="I24" s="179"/>
      <c r="J24" s="180"/>
      <c r="K24" s="180"/>
      <c r="M24" s="177" t="str">
        <f>IF(N24="","",COUNTA(N$4:N24))</f>
        <v/>
      </c>
      <c r="O24" s="179"/>
      <c r="P24" s="180"/>
      <c r="Q24" s="216"/>
      <c r="S24" s="177" t="str">
        <f>IF(T24="","",COUNTA(T$4:T24))</f>
        <v/>
      </c>
      <c r="U24" s="182"/>
      <c r="V24" s="180"/>
      <c r="W24" s="216"/>
    </row>
    <row r="25" spans="1:23" x14ac:dyDescent="0.25">
      <c r="A25" s="177"/>
      <c r="B25" s="178"/>
      <c r="C25" s="182"/>
      <c r="D25" s="180"/>
      <c r="E25" s="180"/>
      <c r="G25" s="177" t="str">
        <f>IF(H25="","",COUNTA(H$4:H25))</f>
        <v/>
      </c>
      <c r="I25" s="179"/>
      <c r="J25" s="180"/>
      <c r="K25" s="180"/>
      <c r="M25" s="177" t="str">
        <f>IF(N25="","",COUNTA(N$4:N25))</f>
        <v/>
      </c>
      <c r="O25" s="179"/>
      <c r="P25" s="180"/>
      <c r="Q25" s="216"/>
      <c r="S25" s="177" t="str">
        <f>IF(T25="","",COUNTA(T$4:T25))</f>
        <v/>
      </c>
      <c r="U25" s="182"/>
      <c r="V25" s="180"/>
      <c r="W25" s="216"/>
    </row>
    <row r="26" spans="1:23" x14ac:dyDescent="0.25">
      <c r="A26" s="177"/>
      <c r="B26" s="178"/>
      <c r="C26" s="182"/>
      <c r="D26" s="180"/>
      <c r="E26" s="180"/>
      <c r="G26" s="177" t="str">
        <f>IF(H26="","",COUNTA(H$4:H26))</f>
        <v/>
      </c>
      <c r="I26" s="179"/>
      <c r="J26" s="180"/>
      <c r="K26" s="180"/>
      <c r="M26" s="177" t="str">
        <f>IF(N26="","",COUNTA(N$4:N26))</f>
        <v/>
      </c>
      <c r="O26" s="179"/>
      <c r="P26" s="180"/>
      <c r="Q26" s="216"/>
      <c r="S26" s="177" t="str">
        <f>IF(T26="","",COUNTA(T$4:T26))</f>
        <v/>
      </c>
      <c r="U26" s="182"/>
      <c r="V26" s="180"/>
      <c r="W26" s="216"/>
    </row>
    <row r="27" spans="1:23" x14ac:dyDescent="0.25">
      <c r="A27" s="177"/>
      <c r="B27" s="178"/>
      <c r="C27" s="182"/>
      <c r="D27" s="180"/>
      <c r="E27" s="180"/>
      <c r="G27" s="177" t="str">
        <f>IF(H27="","",COUNTA(H$4:H27))</f>
        <v/>
      </c>
      <c r="I27" s="179"/>
      <c r="J27" s="180"/>
      <c r="K27" s="180"/>
      <c r="M27" s="177" t="str">
        <f>IF(N27="","",COUNTA(N$4:N27))</f>
        <v/>
      </c>
      <c r="O27" s="179"/>
      <c r="P27" s="180"/>
      <c r="Q27" s="216"/>
      <c r="S27" s="177" t="str">
        <f>IF(T27="","",COUNTA(T$4:T27))</f>
        <v/>
      </c>
      <c r="U27" s="182"/>
      <c r="V27" s="180"/>
      <c r="W27" s="216"/>
    </row>
    <row r="28" spans="1:23" x14ac:dyDescent="0.25">
      <c r="A28" s="177"/>
      <c r="B28" s="178"/>
      <c r="C28" s="182"/>
      <c r="D28" s="180"/>
      <c r="E28" s="180"/>
      <c r="G28" s="177" t="str">
        <f>IF(H28="","",COUNTA(H$4:H28))</f>
        <v/>
      </c>
      <c r="I28" s="179"/>
      <c r="J28" s="180"/>
      <c r="K28" s="180"/>
      <c r="M28" s="177" t="str">
        <f>IF(N28="","",COUNTA(N$4:N28))</f>
        <v/>
      </c>
      <c r="O28" s="179"/>
      <c r="P28" s="180"/>
      <c r="Q28" s="216"/>
      <c r="S28" s="177" t="str">
        <f>IF(T28="","",COUNTA(T$4:T28))</f>
        <v/>
      </c>
      <c r="U28" s="182"/>
      <c r="V28" s="180"/>
      <c r="W28" s="216"/>
    </row>
    <row r="29" spans="1:23" x14ac:dyDescent="0.25">
      <c r="A29" s="177"/>
      <c r="B29" s="178"/>
      <c r="C29" s="182"/>
      <c r="D29" s="180"/>
      <c r="E29" s="180"/>
      <c r="G29" s="177" t="str">
        <f>IF(H29="","",COUNTA(H$4:H29))</f>
        <v/>
      </c>
      <c r="I29" s="179"/>
      <c r="J29" s="180"/>
      <c r="K29" s="180"/>
      <c r="M29" s="177" t="str">
        <f>IF(N29="","",COUNTA(N$4:N29))</f>
        <v/>
      </c>
      <c r="O29" s="179"/>
      <c r="P29" s="180"/>
      <c r="Q29" s="216"/>
      <c r="S29" s="177" t="str">
        <f>IF(T29="","",COUNTA(T$4:T29))</f>
        <v/>
      </c>
      <c r="U29" s="182"/>
      <c r="V29" s="180"/>
      <c r="W29" s="216"/>
    </row>
    <row r="30" spans="1:23" x14ac:dyDescent="0.25">
      <c r="A30" s="177"/>
      <c r="B30" s="178"/>
      <c r="C30" s="182"/>
      <c r="D30" s="180"/>
      <c r="E30" s="180"/>
      <c r="G30" s="177" t="str">
        <f>IF(H30="","",COUNTA(H$4:H30))</f>
        <v/>
      </c>
      <c r="I30" s="179"/>
      <c r="J30" s="180"/>
      <c r="K30" s="180"/>
      <c r="M30" s="177" t="str">
        <f>IF(N30="","",COUNTA(N$4:N30))</f>
        <v/>
      </c>
      <c r="O30" s="179"/>
      <c r="P30" s="180"/>
      <c r="Q30" s="216"/>
      <c r="S30" s="177" t="str">
        <f>IF(T30="","",COUNTA(T$4:T30))</f>
        <v/>
      </c>
      <c r="U30" s="182"/>
      <c r="V30" s="180"/>
      <c r="W30" s="216"/>
    </row>
    <row r="31" spans="1:23" x14ac:dyDescent="0.25">
      <c r="A31" s="177"/>
      <c r="B31" s="178"/>
      <c r="C31" s="182"/>
      <c r="D31" s="180"/>
      <c r="E31" s="180"/>
      <c r="G31" s="177" t="str">
        <f>IF(H31="","",COUNTA(H$4:H31))</f>
        <v/>
      </c>
      <c r="I31" s="179"/>
      <c r="J31" s="180"/>
      <c r="K31" s="180"/>
      <c r="M31" s="177" t="str">
        <f>IF(N31="","",COUNTA(N$4:N31))</f>
        <v/>
      </c>
      <c r="O31" s="179"/>
      <c r="P31" s="180"/>
      <c r="Q31" s="216"/>
      <c r="S31" s="177" t="str">
        <f>IF(T31="","",COUNTA(T$4:T31))</f>
        <v/>
      </c>
      <c r="U31" s="182"/>
      <c r="V31" s="180"/>
      <c r="W31" s="216"/>
    </row>
    <row r="32" spans="1:23" x14ac:dyDescent="0.25">
      <c r="A32" s="177"/>
      <c r="B32" s="178"/>
      <c r="C32" s="182"/>
      <c r="D32" s="180"/>
      <c r="E32" s="180"/>
      <c r="G32" s="177" t="str">
        <f>IF(H32="","",COUNTA(H$4:H32))</f>
        <v/>
      </c>
      <c r="I32" s="179"/>
      <c r="J32" s="180"/>
      <c r="K32" s="180"/>
      <c r="M32" s="177" t="str">
        <f>IF(N32="","",COUNTA(N$4:N32))</f>
        <v/>
      </c>
      <c r="O32" s="179"/>
      <c r="P32" s="180"/>
      <c r="Q32" s="216"/>
      <c r="S32" s="177" t="str">
        <f>IF(T32="","",COUNTA(T$4:T32))</f>
        <v/>
      </c>
      <c r="U32" s="182"/>
      <c r="V32" s="180"/>
      <c r="W32" s="216"/>
    </row>
    <row r="33" spans="1:23" x14ac:dyDescent="0.25">
      <c r="A33" s="177"/>
      <c r="B33" s="178"/>
      <c r="C33" s="182"/>
      <c r="D33" s="180"/>
      <c r="E33" s="180"/>
      <c r="G33" s="177" t="str">
        <f>IF(H33="","",COUNTA(H$4:H33))</f>
        <v/>
      </c>
      <c r="I33" s="179"/>
      <c r="J33" s="180"/>
      <c r="K33" s="180"/>
      <c r="M33" s="177" t="str">
        <f>IF(N33="","",COUNTA(N$4:N33))</f>
        <v/>
      </c>
      <c r="O33" s="179"/>
      <c r="P33" s="180"/>
      <c r="Q33" s="216"/>
      <c r="S33" s="177" t="str">
        <f>IF(T33="","",COUNTA(T$4:T33))</f>
        <v/>
      </c>
      <c r="U33" s="182"/>
      <c r="V33" s="180"/>
      <c r="W33" s="216"/>
    </row>
    <row r="34" spans="1:23" x14ac:dyDescent="0.25">
      <c r="A34" s="177"/>
      <c r="B34" s="178"/>
      <c r="C34" s="182"/>
      <c r="D34" s="180"/>
      <c r="E34" s="180"/>
      <c r="G34" s="177" t="str">
        <f>IF(H34="","",COUNTA(H$4:H34))</f>
        <v/>
      </c>
      <c r="I34" s="179"/>
      <c r="J34" s="180"/>
      <c r="K34" s="180"/>
      <c r="M34" s="177" t="str">
        <f>IF(N34="","",COUNTA(N$4:N34))</f>
        <v/>
      </c>
      <c r="O34" s="179"/>
      <c r="P34" s="180"/>
      <c r="Q34" s="216"/>
      <c r="S34" s="177" t="str">
        <f>IF(T34="","",COUNTA(T$4:T34))</f>
        <v/>
      </c>
      <c r="U34" s="182"/>
      <c r="V34" s="180"/>
      <c r="W34" s="216"/>
    </row>
    <row r="35" spans="1:23" x14ac:dyDescent="0.25">
      <c r="A35" s="177"/>
      <c r="B35" s="178"/>
      <c r="C35" s="182"/>
      <c r="D35" s="180"/>
      <c r="E35" s="180"/>
      <c r="G35" s="177" t="str">
        <f>IF(H35="","",COUNTA(H$4:H35))</f>
        <v/>
      </c>
      <c r="I35" s="179"/>
      <c r="J35" s="180"/>
      <c r="K35" s="180"/>
      <c r="M35" s="177" t="str">
        <f>IF(N35="","",COUNTA(N$4:N35))</f>
        <v/>
      </c>
      <c r="O35" s="179"/>
      <c r="P35" s="180"/>
      <c r="Q35" s="216"/>
      <c r="S35" s="177" t="str">
        <f>IF(T35="","",COUNTA(T$4:T35))</f>
        <v/>
      </c>
      <c r="U35" s="182"/>
      <c r="V35" s="180"/>
      <c r="W35" s="216"/>
    </row>
    <row r="36" spans="1:23" x14ac:dyDescent="0.25">
      <c r="A36" s="177"/>
      <c r="B36" s="178"/>
      <c r="C36" s="182"/>
      <c r="D36" s="180"/>
      <c r="E36" s="180"/>
      <c r="G36" s="177" t="str">
        <f>IF(H36="","",COUNTA(H$4:H36))</f>
        <v/>
      </c>
      <c r="I36" s="179"/>
      <c r="J36" s="180"/>
      <c r="K36" s="180"/>
      <c r="M36" s="177" t="str">
        <f>IF(N36="","",COUNTA(N$4:N36))</f>
        <v/>
      </c>
      <c r="O36" s="179"/>
      <c r="P36" s="180"/>
      <c r="Q36" s="216"/>
      <c r="S36" s="177" t="str">
        <f>IF(T36="","",COUNTA(T$4:T36))</f>
        <v/>
      </c>
      <c r="U36" s="182"/>
      <c r="V36" s="180"/>
      <c r="W36" s="216"/>
    </row>
    <row r="37" spans="1:23" x14ac:dyDescent="0.25">
      <c r="A37" s="177"/>
      <c r="B37" s="178"/>
      <c r="C37" s="182"/>
      <c r="D37" s="180"/>
      <c r="E37" s="180"/>
      <c r="G37" s="177" t="str">
        <f>IF(H37="","",COUNTA(H$4:H37))</f>
        <v/>
      </c>
      <c r="I37" s="179"/>
      <c r="J37" s="180"/>
      <c r="K37" s="180"/>
      <c r="M37" s="177" t="str">
        <f>IF(N37="","",COUNTA(N$4:N37))</f>
        <v/>
      </c>
      <c r="O37" s="179"/>
      <c r="P37" s="180"/>
      <c r="Q37" s="216"/>
      <c r="S37" s="177" t="str">
        <f>IF(T37="","",COUNTA(T$4:T37))</f>
        <v/>
      </c>
      <c r="U37" s="182"/>
      <c r="V37" s="180"/>
      <c r="W37" s="216"/>
    </row>
    <row r="38" spans="1:23" x14ac:dyDescent="0.25">
      <c r="A38" s="177"/>
      <c r="B38" s="178"/>
      <c r="C38" s="182"/>
      <c r="D38" s="180"/>
      <c r="E38" s="180"/>
      <c r="G38" s="177" t="str">
        <f>IF(H38="","",COUNTA(H$4:H38))</f>
        <v/>
      </c>
      <c r="I38" s="179"/>
      <c r="J38" s="180"/>
      <c r="K38" s="180"/>
      <c r="M38" s="177" t="str">
        <f>IF(N38="","",COUNTA(N$4:N38))</f>
        <v/>
      </c>
      <c r="O38" s="179"/>
      <c r="P38" s="180"/>
      <c r="Q38" s="216"/>
      <c r="S38" s="177" t="str">
        <f>IF(T38="","",COUNTA(T$4:T38))</f>
        <v/>
      </c>
      <c r="U38" s="182"/>
      <c r="V38" s="180"/>
      <c r="W38" s="216"/>
    </row>
    <row r="39" spans="1:23" x14ac:dyDescent="0.25">
      <c r="A39" s="177"/>
      <c r="B39" s="178"/>
      <c r="C39" s="182"/>
      <c r="D39" s="180"/>
      <c r="E39" s="180"/>
      <c r="G39" s="177" t="str">
        <f>IF(H39="","",COUNTA(H$4:H39))</f>
        <v/>
      </c>
      <c r="I39" s="179"/>
      <c r="J39" s="180"/>
      <c r="K39" s="180"/>
      <c r="M39" s="177" t="str">
        <f>IF(N39="","",COUNTA(N$4:N39))</f>
        <v/>
      </c>
      <c r="O39" s="179"/>
      <c r="P39" s="180"/>
      <c r="Q39" s="216"/>
      <c r="S39" s="177" t="str">
        <f>IF(T39="","",COUNTA(T$4:T39))</f>
        <v/>
      </c>
      <c r="U39" s="182"/>
      <c r="V39" s="180"/>
      <c r="W39" s="216"/>
    </row>
    <row r="40" spans="1:23" x14ac:dyDescent="0.25">
      <c r="A40" s="177"/>
      <c r="B40" s="178"/>
      <c r="C40" s="182"/>
      <c r="D40" s="180"/>
      <c r="E40" s="180"/>
      <c r="G40" s="177" t="str">
        <f>IF(H40="","",COUNTA(H$4:H40))</f>
        <v/>
      </c>
      <c r="I40" s="179"/>
      <c r="J40" s="180"/>
      <c r="K40" s="180"/>
      <c r="M40" s="177" t="str">
        <f>IF(N40="","",COUNTA(N$4:N40))</f>
        <v/>
      </c>
      <c r="O40" s="179"/>
      <c r="P40" s="180"/>
      <c r="Q40" s="216"/>
      <c r="S40" s="177" t="str">
        <f>IF(T40="","",COUNTA(T$4:T40))</f>
        <v/>
      </c>
      <c r="U40" s="182"/>
      <c r="V40" s="180"/>
      <c r="W40" s="216"/>
    </row>
    <row r="41" spans="1:23" x14ac:dyDescent="0.25">
      <c r="A41" s="177"/>
      <c r="B41" s="178"/>
      <c r="C41" s="182"/>
      <c r="D41" s="180"/>
      <c r="E41" s="180"/>
      <c r="G41" s="177" t="str">
        <f>IF(H41="","",COUNTA(H$4:H41))</f>
        <v/>
      </c>
      <c r="I41" s="179"/>
      <c r="J41" s="180"/>
      <c r="K41" s="180"/>
      <c r="M41" s="177" t="str">
        <f>IF(N41="","",COUNTA(N$4:N41))</f>
        <v/>
      </c>
      <c r="O41" s="179"/>
      <c r="P41" s="180"/>
      <c r="Q41" s="216"/>
      <c r="S41" s="177" t="str">
        <f>IF(T41="","",COUNTA(T$4:T41))</f>
        <v/>
      </c>
      <c r="U41" s="182"/>
      <c r="V41" s="180"/>
      <c r="W41" s="216"/>
    </row>
    <row r="42" spans="1:23" x14ac:dyDescent="0.25">
      <c r="A42" s="177"/>
      <c r="B42" s="178"/>
      <c r="C42" s="182"/>
      <c r="D42" s="180"/>
      <c r="E42" s="180"/>
      <c r="G42" s="177" t="str">
        <f>IF(H42="","",COUNTA(H$4:H42))</f>
        <v/>
      </c>
      <c r="I42" s="179"/>
      <c r="J42" s="180"/>
      <c r="K42" s="180"/>
      <c r="M42" s="177" t="str">
        <f>IF(N42="","",COUNTA(N$4:N42))</f>
        <v/>
      </c>
      <c r="O42" s="179"/>
      <c r="P42" s="180"/>
      <c r="Q42" s="216"/>
      <c r="S42" s="177" t="str">
        <f>IF(T42="","",COUNTA(T$4:T42))</f>
        <v/>
      </c>
      <c r="U42" s="182"/>
      <c r="V42" s="180"/>
      <c r="W42" s="216"/>
    </row>
    <row r="43" spans="1:23" x14ac:dyDescent="0.25">
      <c r="A43" s="177"/>
      <c r="B43" s="178"/>
      <c r="C43" s="182"/>
      <c r="D43" s="180"/>
      <c r="E43" s="180"/>
      <c r="G43" s="177" t="str">
        <f>IF(H43="","",COUNTA(H$4:H43))</f>
        <v/>
      </c>
      <c r="I43" s="179"/>
      <c r="J43" s="180"/>
      <c r="K43" s="180"/>
      <c r="M43" s="177" t="str">
        <f>IF(N43="","",COUNTA(N$4:N43))</f>
        <v/>
      </c>
      <c r="O43" s="179"/>
      <c r="P43" s="180"/>
      <c r="Q43" s="216"/>
      <c r="S43" s="177" t="str">
        <f>IF(T43="","",COUNTA(T$4:T43))</f>
        <v/>
      </c>
      <c r="U43" s="182"/>
      <c r="V43" s="180"/>
      <c r="W43" s="216"/>
    </row>
    <row r="44" spans="1:23" x14ac:dyDescent="0.25">
      <c r="A44" s="177"/>
      <c r="B44" s="178"/>
      <c r="C44" s="182"/>
      <c r="D44" s="180"/>
      <c r="E44" s="180"/>
      <c r="G44" s="177" t="str">
        <f>IF(H44="","",COUNTA(H$4:H44))</f>
        <v/>
      </c>
      <c r="I44" s="179"/>
      <c r="J44" s="180"/>
      <c r="K44" s="180"/>
      <c r="M44" s="177" t="str">
        <f>IF(N44="","",COUNTA(N$4:N44))</f>
        <v/>
      </c>
      <c r="O44" s="179"/>
      <c r="P44" s="180"/>
      <c r="Q44" s="216"/>
      <c r="S44" s="177" t="str">
        <f>IF(T44="","",COUNTA(T$4:T44))</f>
        <v/>
      </c>
      <c r="U44" s="182"/>
      <c r="V44" s="180"/>
      <c r="W44" s="216"/>
    </row>
    <row r="45" spans="1:23" x14ac:dyDescent="0.25">
      <c r="A45" s="177"/>
      <c r="B45" s="178"/>
      <c r="C45" s="182"/>
      <c r="D45" s="180"/>
      <c r="E45" s="180"/>
      <c r="G45" s="177" t="str">
        <f>IF(H45="","",COUNTA(H$4:H45))</f>
        <v/>
      </c>
      <c r="I45" s="179"/>
      <c r="J45" s="180"/>
      <c r="K45" s="180"/>
      <c r="M45" s="177" t="str">
        <f>IF(N45="","",COUNTA(N$4:N45))</f>
        <v/>
      </c>
      <c r="O45" s="179"/>
      <c r="P45" s="180"/>
      <c r="Q45" s="216"/>
      <c r="S45" s="177" t="str">
        <f>IF(T45="","",COUNTA(T$4:T45))</f>
        <v/>
      </c>
      <c r="U45" s="182"/>
      <c r="V45" s="180"/>
      <c r="W45" s="216"/>
    </row>
    <row r="46" spans="1:23" x14ac:dyDescent="0.25">
      <c r="A46" s="177"/>
      <c r="B46" s="178"/>
      <c r="C46" s="182"/>
      <c r="D46" s="180"/>
      <c r="E46" s="180"/>
      <c r="G46" s="177" t="str">
        <f>IF(H46="","",COUNTA(H$4:H46))</f>
        <v/>
      </c>
      <c r="I46" s="179"/>
      <c r="J46" s="180"/>
      <c r="K46" s="180"/>
      <c r="M46" s="177" t="str">
        <f>IF(N46="","",COUNTA(N$4:N46))</f>
        <v/>
      </c>
      <c r="O46" s="179"/>
      <c r="P46" s="180"/>
      <c r="Q46" s="216"/>
      <c r="S46" s="177" t="str">
        <f>IF(T46="","",COUNTA(T$4:T46))</f>
        <v/>
      </c>
      <c r="U46" s="182"/>
      <c r="V46" s="180"/>
      <c r="W46" s="216"/>
    </row>
    <row r="47" spans="1:23" x14ac:dyDescent="0.25">
      <c r="A47" s="177"/>
      <c r="B47" s="178"/>
      <c r="C47" s="182"/>
      <c r="D47" s="180"/>
      <c r="E47" s="180"/>
      <c r="G47" s="177" t="str">
        <f>IF(H47="","",COUNTA(H$4:H47))</f>
        <v/>
      </c>
      <c r="I47" s="179"/>
      <c r="J47" s="180"/>
      <c r="K47" s="180"/>
      <c r="M47" s="177" t="str">
        <f>IF(N47="","",COUNTA(N$4:N47))</f>
        <v/>
      </c>
      <c r="O47" s="179"/>
      <c r="P47" s="180"/>
      <c r="Q47" s="216"/>
      <c r="S47" s="177" t="str">
        <f>IF(T47="","",COUNTA(T$4:T47))</f>
        <v/>
      </c>
      <c r="U47" s="182"/>
      <c r="V47" s="180"/>
      <c r="W47" s="216"/>
    </row>
    <row r="48" spans="1:23" x14ac:dyDescent="0.25">
      <c r="A48" s="177"/>
      <c r="B48" s="178"/>
      <c r="C48" s="182"/>
      <c r="D48" s="180"/>
      <c r="E48" s="180"/>
      <c r="G48" s="177" t="str">
        <f>IF(H48="","",COUNTA(H$4:H48))</f>
        <v/>
      </c>
      <c r="I48" s="179"/>
      <c r="J48" s="180"/>
      <c r="K48" s="180"/>
      <c r="M48" s="177" t="str">
        <f>IF(N48="","",COUNTA(N$4:N48))</f>
        <v/>
      </c>
      <c r="O48" s="179"/>
      <c r="P48" s="180"/>
      <c r="Q48" s="216"/>
      <c r="S48" s="177" t="str">
        <f>IF(T48="","",COUNTA(T$4:T48))</f>
        <v/>
      </c>
      <c r="U48" s="182"/>
      <c r="V48" s="180"/>
      <c r="W48" s="216"/>
    </row>
    <row r="49" spans="1:23" x14ac:dyDescent="0.25">
      <c r="A49" s="177"/>
      <c r="B49" s="178"/>
      <c r="C49" s="182"/>
      <c r="D49" s="180"/>
      <c r="E49" s="180"/>
      <c r="G49" s="177" t="str">
        <f>IF(H49="","",COUNTA(H$4:H49))</f>
        <v/>
      </c>
      <c r="I49" s="179"/>
      <c r="J49" s="180"/>
      <c r="K49" s="180"/>
      <c r="M49" s="177" t="str">
        <f>IF(N49="","",COUNTA(N$4:N49))</f>
        <v/>
      </c>
      <c r="O49" s="179"/>
      <c r="P49" s="180"/>
      <c r="Q49" s="216"/>
      <c r="S49" s="177" t="str">
        <f>IF(T49="","",COUNTA(T$4:T49))</f>
        <v/>
      </c>
      <c r="U49" s="182"/>
      <c r="V49" s="180"/>
      <c r="W49" s="216"/>
    </row>
    <row r="50" spans="1:23" x14ac:dyDescent="0.25">
      <c r="A50" s="177"/>
      <c r="B50" s="178"/>
      <c r="C50" s="182"/>
      <c r="D50" s="180"/>
      <c r="E50" s="180"/>
      <c r="G50" s="177" t="str">
        <f>IF(H50="","",COUNTA(H$4:H50))</f>
        <v/>
      </c>
      <c r="I50" s="179"/>
      <c r="J50" s="180"/>
      <c r="K50" s="180"/>
      <c r="M50" s="177" t="str">
        <f>IF(N50="","",COUNTA(N$4:N50))</f>
        <v/>
      </c>
      <c r="O50" s="179"/>
      <c r="P50" s="180"/>
      <c r="Q50" s="216"/>
      <c r="S50" s="177" t="str">
        <f>IF(T50="","",COUNTA(T$4:T50))</f>
        <v/>
      </c>
      <c r="U50" s="182"/>
      <c r="V50" s="180"/>
      <c r="W50" s="216"/>
    </row>
  </sheetData>
  <autoFilter ref="A3:W50" xr:uid="{158DCE98-8A66-478C-9E48-CD1E8A5EC2EB}"/>
  <mergeCells count="4">
    <mergeCell ref="A2:D2"/>
    <mergeCell ref="G2:K2"/>
    <mergeCell ref="M2:Q2"/>
    <mergeCell ref="S2:W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A038-D0F5-4B99-B597-F6022DEFD3F4}">
  <sheetPr>
    <tabColor rgb="FF92D050"/>
  </sheetPr>
  <dimension ref="A1:W28"/>
  <sheetViews>
    <sheetView workbookViewId="0">
      <pane xSplit="2" ySplit="3" topLeftCell="C10" activePane="bottomRight" state="frozen"/>
      <selection activeCell="Q2" sqref="Q2"/>
      <selection pane="topRight" activeCell="Q2" sqref="Q2"/>
      <selection pane="bottomLeft" activeCell="Q2" sqref="Q2"/>
      <selection pane="bottomRight" activeCell="Q4" sqref="Q4"/>
    </sheetView>
  </sheetViews>
  <sheetFormatPr defaultColWidth="9" defaultRowHeight="12.5" x14ac:dyDescent="0.25"/>
  <cols>
    <col min="1" max="1" width="5" style="173" customWidth="1"/>
    <col min="2" max="2" width="14.83203125" style="173" bestFit="1" customWidth="1"/>
    <col min="3" max="3" width="5.75" style="173" bestFit="1" customWidth="1"/>
    <col min="4" max="4" width="5.75" style="183" customWidth="1"/>
    <col min="5" max="5" width="6.58203125" style="183" customWidth="1"/>
    <col min="6" max="6" width="2.58203125" style="173" customWidth="1"/>
    <col min="7" max="7" width="4.83203125" style="173" customWidth="1"/>
    <col min="8" max="8" width="14.83203125" style="173" bestFit="1" customWidth="1"/>
    <col min="9" max="9" width="9" style="173" customWidth="1"/>
    <col min="10" max="10" width="6.5" style="173" customWidth="1"/>
    <col min="11" max="11" width="5.58203125" style="173" customWidth="1"/>
    <col min="12" max="12" width="2.5" style="173" customWidth="1"/>
    <col min="13" max="13" width="4.58203125" style="173" customWidth="1"/>
    <col min="14" max="14" width="15" style="173" bestFit="1" customWidth="1"/>
    <col min="15" max="15" width="5.75" style="173" customWidth="1"/>
    <col min="16" max="16" width="5.5" style="173" customWidth="1"/>
    <col min="17" max="17" width="6" style="173" customWidth="1"/>
    <col min="18" max="18" width="2.25" style="173" customWidth="1"/>
    <col min="19" max="19" width="4.08203125" style="173" customWidth="1"/>
    <col min="20" max="20" width="14.83203125" style="173" bestFit="1" customWidth="1"/>
    <col min="21" max="21" width="9" style="173" bestFit="1" customWidth="1"/>
    <col min="22" max="22" width="5.75" style="173" bestFit="1" customWidth="1"/>
    <col min="23" max="23" width="5.33203125" style="173" customWidth="1"/>
    <col min="24" max="16384" width="9" style="173"/>
  </cols>
  <sheetData>
    <row r="1" spans="1:23" ht="13" thickBot="1" x14ac:dyDescent="0.3"/>
    <row r="2" spans="1:23" ht="14.25" customHeight="1" thickBot="1" x14ac:dyDescent="0.35">
      <c r="A2" s="406" t="s">
        <v>190</v>
      </c>
      <c r="B2" s="407"/>
      <c r="C2" s="407"/>
      <c r="D2" s="407"/>
      <c r="E2" s="408"/>
      <c r="G2" s="406" t="s">
        <v>191</v>
      </c>
      <c r="H2" s="407"/>
      <c r="I2" s="407"/>
      <c r="J2" s="407"/>
      <c r="K2" s="408"/>
      <c r="M2" s="412" t="s">
        <v>192</v>
      </c>
      <c r="N2" s="413"/>
      <c r="O2" s="413"/>
      <c r="P2" s="413"/>
      <c r="Q2" s="414"/>
      <c r="S2" s="412" t="s">
        <v>193</v>
      </c>
      <c r="T2" s="413"/>
      <c r="U2" s="413"/>
      <c r="V2" s="413"/>
      <c r="W2" s="414"/>
    </row>
    <row r="3" spans="1:23" ht="13" thickBot="1" x14ac:dyDescent="0.3">
      <c r="A3" s="184" t="s">
        <v>189</v>
      </c>
      <c r="B3" s="185" t="s">
        <v>157</v>
      </c>
      <c r="C3" s="185" t="s">
        <v>0</v>
      </c>
      <c r="D3" s="364" t="s">
        <v>168</v>
      </c>
      <c r="E3" s="365" t="s">
        <v>227</v>
      </c>
      <c r="G3" s="184" t="s">
        <v>189</v>
      </c>
      <c r="H3" s="185" t="s">
        <v>157</v>
      </c>
      <c r="I3" s="187" t="s">
        <v>4</v>
      </c>
      <c r="J3" s="185" t="s">
        <v>0</v>
      </c>
      <c r="K3" s="186" t="s">
        <v>168</v>
      </c>
      <c r="M3" s="358" t="s">
        <v>189</v>
      </c>
      <c r="N3" s="359" t="s">
        <v>157</v>
      </c>
      <c r="O3" s="359" t="s">
        <v>0</v>
      </c>
      <c r="P3" s="360" t="s">
        <v>168</v>
      </c>
      <c r="Q3" s="365" t="s">
        <v>227</v>
      </c>
      <c r="S3" s="184" t="s">
        <v>189</v>
      </c>
      <c r="T3" s="185" t="s">
        <v>157</v>
      </c>
      <c r="U3" s="185" t="s">
        <v>4</v>
      </c>
      <c r="V3" s="206" t="s">
        <v>0</v>
      </c>
      <c r="W3" s="186" t="s">
        <v>168</v>
      </c>
    </row>
    <row r="4" spans="1:23" x14ac:dyDescent="0.25">
      <c r="A4" s="202">
        <v>1</v>
      </c>
      <c r="B4" s="203" t="str">
        <f>INDEX(Xarelto_Total!$A$4:$AJ$46,MATCH(LARGE(Xarelto_Total!$AK$4:$AK$46,A4),Xarelto_Total!$AK$4:$AK$46,0),1)</f>
        <v>TRIVANDRUM</v>
      </c>
      <c r="C4" s="204">
        <f>VLOOKUP($B4,Xarelto_Total!$A$4:$AJ46,COLUMNS(Xarelto_Total!$A$2:AF$2),0)</f>
        <v>172.24230495346109</v>
      </c>
      <c r="D4" s="361">
        <f>VLOOKUP($B4,Xarelto_Total!$A$4:$AJ46,COLUMNS(Xarelto_Total!$A$2:$AH$2),0)</f>
        <v>16.139694914425789</v>
      </c>
      <c r="E4" s="205">
        <f>VLOOKUP($B4,Xarelto_Total!$A$4:$AJ46,COLUMNS(Xarelto_Total!$A$2:AA$2),0)</f>
        <v>158.09327780803457</v>
      </c>
      <c r="G4" s="188">
        <v>1</v>
      </c>
      <c r="H4" s="189" t="str">
        <f>INDEX(Xarelto_Total!$A$4:$AJ$46,MATCH(LARGE(Xarelto_Total!$AL$4:$AL$46,A4),Xarelto_Total!$AL$4:$AL$46,0),1)</f>
        <v>TRIVANDRUM</v>
      </c>
      <c r="I4" s="192">
        <f>VLOOKUP($H4,Xarelto_Total!$A$4:$AJ46,COLUMNS(Xarelto_Total!$A$2:AI$2),0)</f>
        <v>861607.36514285731</v>
      </c>
      <c r="J4" s="190">
        <f>VLOOKUP($H4,Xarelto_Total!$A$4:$AJ46,COLUMNS(Xarelto_Total!$A$2:AF$2),0)</f>
        <v>172.24230495346109</v>
      </c>
      <c r="K4" s="191">
        <f>VLOOKUP($H4,Xarelto_Total!$A$4:$AJ46,COLUMNS(Xarelto_Total!$A$2:AH$2),0)</f>
        <v>16.139694914425789</v>
      </c>
      <c r="M4" s="188">
        <v>1</v>
      </c>
      <c r="N4" s="189" t="str">
        <f>INDEX(Xarelto_Total!$A$4:$AJ$46,MATCH(SMALL(Xarelto_Total!$AK$4:$AK$46,A4),Xarelto_Total!$AK$4:$AK$46,0),1)</f>
        <v>HO INSTITUTION</v>
      </c>
      <c r="O4" s="190">
        <f>VLOOKUP($N4,Xarelto_Total!$A$4:$AJ46,COLUMNS(Xarelto_Total!$A$2:AF$2),0)</f>
        <v>0</v>
      </c>
      <c r="P4" s="362">
        <f>VLOOKUP($N4,Xarelto_Total!$A$4:$AJ46,COLUMNS(Xarelto_Total!$A2:AH2),0)</f>
        <v>100</v>
      </c>
      <c r="Q4" s="205">
        <f>VLOOKUP($N4,Xarelto_Total!$A$4:$AJ46,COLUMNS(Xarelto_Total!$A$2:AA$2),0)</f>
        <v>0</v>
      </c>
      <c r="S4" s="188">
        <v>1</v>
      </c>
      <c r="T4" s="189" t="str">
        <f>INDEX(Xarelto_Total!$A$4:$AJ$46,MATCH(SMALL(Xarelto_Total!$AL$4:$AL$46,S4),Xarelto_Total!$AL$4:$AL$46,0),1)</f>
        <v>HO INSTITUTION</v>
      </c>
      <c r="U4" s="193">
        <f>VLOOKUP($T4,Xarelto_Total!$A$4:$AJ46,COLUMNS(Xarelto_Total!$A$2:AI$2),0)</f>
        <v>0</v>
      </c>
      <c r="V4" s="207">
        <f>VLOOKUP($T4,Xarelto_Total!$A$4:$AJ46,COLUMNS(Xarelto_Total!$A$2:AF$2),0)</f>
        <v>0</v>
      </c>
      <c r="W4" s="191">
        <f>VLOOKUP($T4,Xarelto_Total!$A$4:$AJ46,COLUMNS(Xarelto_Total!$A$2:AH$2),0)</f>
        <v>100</v>
      </c>
    </row>
    <row r="5" spans="1:23" x14ac:dyDescent="0.25">
      <c r="A5" s="194">
        <v>2</v>
      </c>
      <c r="B5" s="189" t="str">
        <f>INDEX(Xarelto_Total!$A$4:$AJ$46,MATCH(LARGE(Xarelto_Total!$AK$4:$AK$46,A5),Xarelto_Total!$AK$4:$AK$46,0),1)</f>
        <v>DEHRADUN</v>
      </c>
      <c r="C5" s="190">
        <f>VLOOKUP($B5,Xarelto_Total!$A$4:$AJ47,COLUMNS(Xarelto_Total!$A$2:AF$2),0)</f>
        <v>126.61140119060082</v>
      </c>
      <c r="D5" s="362">
        <f>VLOOKUP($B5,Xarelto_Total!$A$4:$AJ47,COLUMNS(Xarelto_Total!$A$2:$AH$2),0)</f>
        <v>-23.07394034215605</v>
      </c>
      <c r="E5" s="191">
        <f>VLOOKUP($B5,Xarelto_Total!$A$4:$AJ47,COLUMNS(Xarelto_Total!$A$2:AA$2),0)</f>
        <v>119.24683065027375</v>
      </c>
      <c r="G5" s="194">
        <v>2</v>
      </c>
      <c r="H5" s="189" t="str">
        <f>INDEX(Xarelto_Total!$A$4:$AJ$46,MATCH(LARGE(Xarelto_Total!$AL$4:$AL$46,A5),Xarelto_Total!$AL$4:$AL$46,0),1)</f>
        <v>NEPAL</v>
      </c>
      <c r="I5" s="192">
        <f>VLOOKUP($H5,Xarelto_Total!$A$4:$AJ47,COLUMNS(Xarelto_Total!$A$2:AI$2),0)</f>
        <v>760032</v>
      </c>
      <c r="J5" s="190">
        <f>VLOOKUP($H5,Xarelto_Total!$A$4:$AJ47,COLUMNS(Xarelto_Total!$A$2:AF$2),0)</f>
        <v>125.0446588067167</v>
      </c>
      <c r="K5" s="191">
        <f>VLOOKUP($H5,Xarelto_Total!$A$4:$AJ47,COLUMNS(Xarelto_Total!$A$2:AH$2),0)</f>
        <v>80.309597523219821</v>
      </c>
      <c r="M5" s="194">
        <v>2</v>
      </c>
      <c r="N5" s="189" t="str">
        <f>INDEX(Xarelto_Total!$A$4:$AJ$46,MATCH(SMALL(Xarelto_Total!$AK$4:$AK$46,A5),Xarelto_Total!$AK$4:$AK$46,0),1)</f>
        <v>MANGALORE</v>
      </c>
      <c r="O5" s="190">
        <f>VLOOKUP($N5,Xarelto_Total!$A$4:$AJ47,COLUMNS(Xarelto_Total!$A$2:AF$2),0)</f>
        <v>10.102384351265853</v>
      </c>
      <c r="P5" s="362">
        <f>VLOOKUP($N5,Xarelto_Total!$A$4:$AJ47,COLUMNS(Xarelto_Total!$A3:AH3),0)</f>
        <v>-59.53233228091171</v>
      </c>
      <c r="Q5" s="191">
        <f>VLOOKUP($N5,Xarelto_Total!$A$4:$AJ47,COLUMNS(Xarelto_Total!$A$2:AA$2),0)</f>
        <v>4.6711833484165473</v>
      </c>
      <c r="S5" s="194">
        <v>2</v>
      </c>
      <c r="T5" s="189" t="str">
        <f>INDEX(Xarelto_Total!$A$4:$AJ$46,MATCH(SMALL(Xarelto_Total!$AL$4:$AL$46,S5),Xarelto_Total!$AL$4:$AL$46,0),1)</f>
        <v>MANGALORE</v>
      </c>
      <c r="U5" s="193">
        <f>VLOOKUP($T5,Xarelto_Total!$A$4:$AJ47,COLUMNS(Xarelto_Total!$A$2:AI$2),0)</f>
        <v>44576.322</v>
      </c>
      <c r="V5" s="207">
        <f>VLOOKUP($T5,Xarelto_Total!$A$4:$AJ47,COLUMNS(Xarelto_Total!$A$2:AF$2),0)</f>
        <v>10.102384351265853</v>
      </c>
      <c r="W5" s="191">
        <f>VLOOKUP($T5,Xarelto_Total!$A$4:$AJ47,COLUMNS(Xarelto_Total!$A$2:AH$2),0)</f>
        <v>-59.53233228091171</v>
      </c>
    </row>
    <row r="6" spans="1:23" x14ac:dyDescent="0.25">
      <c r="A6" s="194">
        <v>3</v>
      </c>
      <c r="B6" s="189" t="str">
        <f>INDEX(Xarelto_Total!$A$4:$AJ$46,MATCH(LARGE(Xarelto_Total!$AK$4:$AK$46,A6),Xarelto_Total!$AK$4:$AK$46,0),1)</f>
        <v>NEPAL</v>
      </c>
      <c r="C6" s="190">
        <f>VLOOKUP($B6,Xarelto_Total!$A$4:$AJ48,COLUMNS(Xarelto_Total!$A$2:AF$2),0)</f>
        <v>125.0446588067167</v>
      </c>
      <c r="D6" s="362">
        <f>VLOOKUP($B6,Xarelto_Total!$A$4:$AJ48,COLUMNS(Xarelto_Total!$A$2:$AH$2),0)</f>
        <v>80.309597523219821</v>
      </c>
      <c r="E6" s="191">
        <f>VLOOKUP($B6,Xarelto_Total!$A$4:$AJ48,COLUMNS(Xarelto_Total!$A$2:AA$2),0)</f>
        <v>124.31000712250713</v>
      </c>
      <c r="G6" s="194">
        <v>3</v>
      </c>
      <c r="H6" s="189" t="str">
        <f>INDEX(Xarelto_Total!$A$4:$AJ$46,MATCH(LARGE(Xarelto_Total!$AL$4:$AL$46,A6),Xarelto_Total!$AL$4:$AL$46,0),1)</f>
        <v>VIJAYAWADA</v>
      </c>
      <c r="I6" s="192">
        <f>VLOOKUP($H6,Xarelto_Total!$A$4:$AJ48,COLUMNS(Xarelto_Total!$A$2:AI$2),0)</f>
        <v>753206.13372816588</v>
      </c>
      <c r="J6" s="190">
        <f>VLOOKUP($H6,Xarelto_Total!$A$4:$AJ48,COLUMNS(Xarelto_Total!$A$2:AF$2),0)</f>
        <v>101.94667111713672</v>
      </c>
      <c r="K6" s="191">
        <f>VLOOKUP($H6,Xarelto_Total!$A$4:$AJ48,COLUMNS(Xarelto_Total!$A$2:AH$2),0)</f>
        <v>-41.107662963869899</v>
      </c>
      <c r="M6" s="194">
        <v>3</v>
      </c>
      <c r="N6" s="189" t="str">
        <f>INDEX(Xarelto_Total!$A$4:$AJ$46,MATCH(SMALL(Xarelto_Total!$AK$4:$AK$46,A6),Xarelto_Total!$AK$4:$AK$46,0),1)</f>
        <v>JAMSHEDPUR</v>
      </c>
      <c r="O6" s="190">
        <f>VLOOKUP($N6,Xarelto_Total!$A$4:$AJ48,COLUMNS(Xarelto_Total!$A$2:AF$2),0)</f>
        <v>14.407562214632257</v>
      </c>
      <c r="P6" s="362">
        <f>VLOOKUP($N6,Xarelto_Total!$A$4:$AJ48,COLUMNS(Xarelto_Total!$A4:AH4),0)</f>
        <v>-80.904309853649181</v>
      </c>
      <c r="Q6" s="191">
        <f>VLOOKUP($N6,Xarelto_Total!$A$4:$AJ48,COLUMNS(Xarelto_Total!$A$2:AA$2),0)</f>
        <v>20.623472296228645</v>
      </c>
      <c r="S6" s="194">
        <v>3</v>
      </c>
      <c r="T6" s="189" t="str">
        <f>INDEX(Xarelto_Total!$A$4:$AJ$46,MATCH(SMALL(Xarelto_Total!$AL$4:$AL$46,S6),Xarelto_Total!$AL$4:$AL$46,0),1)</f>
        <v>JAMSHEDPUR</v>
      </c>
      <c r="U6" s="193">
        <f>VLOOKUP($T6,Xarelto_Total!$A$4:$AJ48,COLUMNS(Xarelto_Total!$A$2:AI$2),0)</f>
        <v>63572.728000000003</v>
      </c>
      <c r="V6" s="207">
        <f>VLOOKUP($T6,Xarelto_Total!$A$4:$AJ48,COLUMNS(Xarelto_Total!$A$2:AF$2),0)</f>
        <v>14.407562214632257</v>
      </c>
      <c r="W6" s="191">
        <f>VLOOKUP($T6,Xarelto_Total!$A$4:$AJ48,COLUMNS(Xarelto_Total!$A$2:AH$2),0)</f>
        <v>-80.904309853649181</v>
      </c>
    </row>
    <row r="7" spans="1:23" x14ac:dyDescent="0.25">
      <c r="A7" s="194">
        <v>4</v>
      </c>
      <c r="B7" s="189" t="str">
        <f>INDEX(Xarelto_Total!$A$4:$AJ$46,MATCH(LARGE(Xarelto_Total!$AK$4:$AK$46,A7),Xarelto_Total!$AK$4:$AK$46,0),1)</f>
        <v>TRICHY</v>
      </c>
      <c r="C7" s="190">
        <f>VLOOKUP($B7,Xarelto_Total!$A$4:$AJ49,COLUMNS(Xarelto_Total!$A$2:AF$2),0)</f>
        <v>123.69432090099056</v>
      </c>
      <c r="D7" s="362">
        <f>VLOOKUP($B7,Xarelto_Total!$A$4:$AJ49,COLUMNS(Xarelto_Total!$A$2:$AH$2),0)</f>
        <v>1152.1936940973583</v>
      </c>
      <c r="E7" s="191">
        <f>VLOOKUP($B7,Xarelto_Total!$A$4:$AJ49,COLUMNS(Xarelto_Total!$A$2:AA$2),0)</f>
        <v>40.96286569739415</v>
      </c>
      <c r="G7" s="194">
        <v>4</v>
      </c>
      <c r="H7" s="189" t="str">
        <f>INDEX(Xarelto_Total!$A$4:$AJ$46,MATCH(LARGE(Xarelto_Total!$AL$4:$AL$46,A7),Xarelto_Total!$AL$4:$AL$46,0),1)</f>
        <v>LUCKNOW</v>
      </c>
      <c r="I7" s="192">
        <f>VLOOKUP($H7,Xarelto_Total!$A$4:$AJ49,COLUMNS(Xarelto_Total!$A$2:AI$2),0)</f>
        <v>697991.71114285721</v>
      </c>
      <c r="J7" s="190">
        <f>VLOOKUP($H7,Xarelto_Total!$A$4:$AJ49,COLUMNS(Xarelto_Total!$A$2:AF$2),0)</f>
        <v>110.7138231851421</v>
      </c>
      <c r="K7" s="191">
        <f>VLOOKUP($H7,Xarelto_Total!$A$4:$AJ49,COLUMNS(Xarelto_Total!$A$2:AH$2),0)</f>
        <v>-58.19562040606025</v>
      </c>
      <c r="M7" s="194">
        <v>4</v>
      </c>
      <c r="N7" s="189" t="str">
        <f>INDEX(Xarelto_Total!$A$4:$AJ$46,MATCH(SMALL(Xarelto_Total!$AK$4:$AK$46,A7),Xarelto_Total!$AK$4:$AK$46,0),1)</f>
        <v>VARANASI</v>
      </c>
      <c r="O7" s="190">
        <f>VLOOKUP($N7,Xarelto_Total!$A$4:$AJ49,COLUMNS(Xarelto_Total!$A$2:AF$2),0)</f>
        <v>20.927921141487943</v>
      </c>
      <c r="P7" s="362">
        <f>VLOOKUP($N7,Xarelto_Total!$A$4:$AJ49,COLUMNS(Xarelto_Total!$A5:AH5),0)</f>
        <v>-78.55987247974349</v>
      </c>
      <c r="Q7" s="191">
        <f>VLOOKUP($N7,Xarelto_Total!$A$4:$AJ49,COLUMNS(Xarelto_Total!$A$2:AA$2),0)</f>
        <v>22.280971418724057</v>
      </c>
      <c r="S7" s="194">
        <v>4</v>
      </c>
      <c r="T7" s="189" t="str">
        <f>INDEX(Xarelto_Total!$A$4:$AJ$46,MATCH(SMALL(Xarelto_Total!$AL$4:$AL$46,S7),Xarelto_Total!$AL$4:$AL$46,0),1)</f>
        <v>VARANASI</v>
      </c>
      <c r="U7" s="193">
        <f>VLOOKUP($T7,Xarelto_Total!$A$4:$AJ49,COLUMNS(Xarelto_Total!$A$2:AI$2),0)</f>
        <v>92343.521999999997</v>
      </c>
      <c r="V7" s="207">
        <f>VLOOKUP($T7,Xarelto_Total!$A$4:$AJ49,COLUMNS(Xarelto_Total!$A$2:AF$2),0)</f>
        <v>20.927921141487943</v>
      </c>
      <c r="W7" s="191">
        <f>VLOOKUP($T7,Xarelto_Total!$A$4:$AJ49,COLUMNS(Xarelto_Total!$A$2:AH$2),0)</f>
        <v>-78.55987247974349</v>
      </c>
    </row>
    <row r="8" spans="1:23" x14ac:dyDescent="0.25">
      <c r="A8" s="194">
        <v>5</v>
      </c>
      <c r="B8" s="189" t="str">
        <f>INDEX(Xarelto_Total!$A$4:$AJ$46,MATCH(LARGE(Xarelto_Total!$AK$4:$AK$46,A8),Xarelto_Total!$AK$4:$AK$46,0),1)</f>
        <v>COIMBATORE</v>
      </c>
      <c r="C8" s="190">
        <f>VLOOKUP($B8,Xarelto_Total!$A$4:$AJ50,COLUMNS(Xarelto_Total!$A$2:AF$2),0)</f>
        <v>120.03572276891379</v>
      </c>
      <c r="D8" s="362">
        <f>VLOOKUP($B8,Xarelto_Total!$A$4:$AJ50,COLUMNS(Xarelto_Total!$A$2:$AH$2),0)</f>
        <v>-23.368755463869135</v>
      </c>
      <c r="E8" s="191">
        <f>VLOOKUP($B8,Xarelto_Total!$A$4:$AJ50,COLUMNS(Xarelto_Total!$A$2:AA$2),0)</f>
        <v>63.671432483498137</v>
      </c>
      <c r="G8" s="194">
        <v>5</v>
      </c>
      <c r="H8" s="189" t="str">
        <f>INDEX(Xarelto_Total!$A$4:$AJ$46,MATCH(LARGE(Xarelto_Total!$AL$4:$AL$46,A8),Xarelto_Total!$AL$4:$AL$46,0),1)</f>
        <v>SURAT</v>
      </c>
      <c r="I8" s="192">
        <f>VLOOKUP($H8,Xarelto_Total!$A$4:$AJ50,COLUMNS(Xarelto_Total!$A$2:AI$2),0)</f>
        <v>680273.93599999999</v>
      </c>
      <c r="J8" s="190">
        <f>VLOOKUP($H8,Xarelto_Total!$A$4:$AJ50,COLUMNS(Xarelto_Total!$A$2:AF$2),0)</f>
        <v>88.181302165976504</v>
      </c>
      <c r="K8" s="191">
        <f>VLOOKUP($H8,Xarelto_Total!$A$4:$AJ50,COLUMNS(Xarelto_Total!$A$2:AH$2),0)</f>
        <v>-64.234684884963542</v>
      </c>
      <c r="M8" s="194">
        <v>5</v>
      </c>
      <c r="N8" s="189" t="str">
        <f>INDEX(Xarelto_Total!$A$4:$AJ$46,MATCH(SMALL(Xarelto_Total!$AK$4:$AK$46,A8),Xarelto_Total!$AK$4:$AK$46,0),1)</f>
        <v>PATNA</v>
      </c>
      <c r="O8" s="190">
        <f>VLOOKUP($N8,Xarelto_Total!$A$4:$AJ50,COLUMNS(Xarelto_Total!$A$2:AF$2),0)</f>
        <v>21.442158615190678</v>
      </c>
      <c r="P8" s="362">
        <f>VLOOKUP($N8,Xarelto_Total!$A$4:$AJ50,COLUMNS(Xarelto_Total!$A6:AH6),0)</f>
        <v>-88.417466501108109</v>
      </c>
      <c r="Q8" s="191">
        <f>VLOOKUP($N8,Xarelto_Total!$A$4:$AJ50,COLUMNS(Xarelto_Total!$A$2:AA$2),0)</f>
        <v>26.372213218108882</v>
      </c>
      <c r="S8" s="194">
        <v>5</v>
      </c>
      <c r="T8" s="189" t="str">
        <f>INDEX(Xarelto_Total!$A$4:$AJ$46,MATCH(SMALL(Xarelto_Total!$AL$4:$AL$46,S8),Xarelto_Total!$AL$4:$AL$46,0),1)</f>
        <v>PATNA</v>
      </c>
      <c r="U8" s="193">
        <f>VLOOKUP($T8,Xarelto_Total!$A$4:$AJ50,COLUMNS(Xarelto_Total!$A$2:AI$2),0)</f>
        <v>94612.572</v>
      </c>
      <c r="V8" s="207">
        <f>VLOOKUP($T8,Xarelto_Total!$A$4:$AJ50,COLUMNS(Xarelto_Total!$A$2:AF$2),0)</f>
        <v>21.442158615190678</v>
      </c>
      <c r="W8" s="191">
        <f>VLOOKUP($T8,Xarelto_Total!$A$4:$AJ50,COLUMNS(Xarelto_Total!$A$2:AH$2),0)</f>
        <v>-88.417466501108109</v>
      </c>
    </row>
    <row r="9" spans="1:23" x14ac:dyDescent="0.25">
      <c r="A9" s="194">
        <v>6</v>
      </c>
      <c r="B9" s="189" t="str">
        <f>INDEX(Xarelto_Total!$A$4:$AJ$46,MATCH(LARGE(Xarelto_Total!$AK$4:$AK$46,A9),Xarelto_Total!$AK$4:$AK$46,0),1)</f>
        <v>MADURAI</v>
      </c>
      <c r="C9" s="190">
        <f>VLOOKUP($B9,Xarelto_Total!$A$4:$AJ51,COLUMNS(Xarelto_Total!$A$2:AF$2),0)</f>
        <v>117.35702613931436</v>
      </c>
      <c r="D9" s="362">
        <f>VLOOKUP($B9,Xarelto_Total!$A$4:$AJ51,COLUMNS(Xarelto_Total!$A$2:$AH$2),0)</f>
        <v>-37.681960005995045</v>
      </c>
      <c r="E9" s="191">
        <f>VLOOKUP($B9,Xarelto_Total!$A$4:$AJ51,COLUMNS(Xarelto_Total!$A$2:AA$2),0)</f>
        <v>120.74040843644781</v>
      </c>
      <c r="G9" s="194">
        <v>6</v>
      </c>
      <c r="H9" s="189" t="str">
        <f>INDEX(Xarelto_Total!$A$4:$AJ$46,MATCH(LARGE(Xarelto_Total!$AL$4:$AL$46,A9),Xarelto_Total!$AL$4:$AL$46,0),1)</f>
        <v>COIMBATORE</v>
      </c>
      <c r="I9" s="192">
        <f>VLOOKUP($H9,Xarelto_Total!$A$4:$AJ51,COLUMNS(Xarelto_Total!$A$2:AI$2),0)</f>
        <v>676686.09455867065</v>
      </c>
      <c r="J9" s="190">
        <f>VLOOKUP($H9,Xarelto_Total!$A$4:$AJ51,COLUMNS(Xarelto_Total!$A$2:AF$2),0)</f>
        <v>120.03572276891379</v>
      </c>
      <c r="K9" s="191">
        <f>VLOOKUP($H9,Xarelto_Total!$A$4:$AJ51,COLUMNS(Xarelto_Total!$A$2:AH$2),0)</f>
        <v>-23.368755463869135</v>
      </c>
      <c r="M9" s="194">
        <v>6</v>
      </c>
      <c r="N9" s="189" t="str">
        <f>INDEX(Xarelto_Total!$A$4:$AJ$46,MATCH(SMALL(Xarelto_Total!$AK$4:$AK$46,A9),Xarelto_Total!$AK$4:$AK$46,0),1)</f>
        <v>BHUBANESWAR</v>
      </c>
      <c r="O9" s="190">
        <f>VLOOKUP($N9,Xarelto_Total!$A$4:$AJ51,COLUMNS(Xarelto_Total!$A$2:AF$2),0)</f>
        <v>22.816184438781036</v>
      </c>
      <c r="P9" s="362">
        <f>VLOOKUP($N9,Xarelto_Total!$A$4:$AJ51,COLUMNS(Xarelto_Total!$A7:AH7),0)</f>
        <v>-68.046176371637358</v>
      </c>
      <c r="Q9" s="191">
        <f>VLOOKUP($N9,Xarelto_Total!$A$4:$AJ51,COLUMNS(Xarelto_Total!$A$2:AA$2),0)</f>
        <v>15.751636868904949</v>
      </c>
      <c r="S9" s="194">
        <v>6</v>
      </c>
      <c r="T9" s="189" t="str">
        <f>INDEX(Xarelto_Total!$A$4:$AJ$46,MATCH(SMALL(Xarelto_Total!$AL$4:$AL$46,S9),Xarelto_Total!$AL$4:$AL$46,0),1)</f>
        <v>BHUBANESWAR</v>
      </c>
      <c r="U9" s="193">
        <f>VLOOKUP($T9,Xarelto_Total!$A$4:$AJ51,COLUMNS(Xarelto_Total!$A$2:AI$2),0)</f>
        <v>100675.39988488486</v>
      </c>
      <c r="V9" s="207">
        <f>VLOOKUP($T9,Xarelto_Total!$A$4:$AJ51,COLUMNS(Xarelto_Total!$A$2:AF$2),0)</f>
        <v>22.816184438781036</v>
      </c>
      <c r="W9" s="191">
        <f>VLOOKUP($T9,Xarelto_Total!$A$4:$AJ51,COLUMNS(Xarelto_Total!$A$2:AH$2),0)</f>
        <v>-68.046176371637358</v>
      </c>
    </row>
    <row r="10" spans="1:23" x14ac:dyDescent="0.25">
      <c r="A10" s="194">
        <v>7</v>
      </c>
      <c r="B10" s="189" t="str">
        <f>INDEX(Xarelto_Total!$A$4:$AJ$46,MATCH(LARGE(Xarelto_Total!$AK$4:$AK$46,A10),Xarelto_Total!$AK$4:$AK$46,0),1)</f>
        <v>LUCKNOW</v>
      </c>
      <c r="C10" s="190">
        <f>VLOOKUP($B10,Xarelto_Total!$A$4:$AJ52,COLUMNS(Xarelto_Total!$A$2:AF$2),0)</f>
        <v>110.7138231851421</v>
      </c>
      <c r="D10" s="362">
        <f>VLOOKUP($B10,Xarelto_Total!$A$4:$AJ52,COLUMNS(Xarelto_Total!$A$2:$AH$2),0)</f>
        <v>-58.19562040606025</v>
      </c>
      <c r="E10" s="191">
        <f>VLOOKUP($B10,Xarelto_Total!$A$4:$AJ52,COLUMNS(Xarelto_Total!$A$2:AA$2),0)</f>
        <v>111.32192063914896</v>
      </c>
      <c r="G10" s="194">
        <v>7</v>
      </c>
      <c r="H10" s="189" t="str">
        <f>INDEX(Xarelto_Total!$A$4:$AJ$46,MATCH(LARGE(Xarelto_Total!$AL$4:$AL$46,A10),Xarelto_Total!$AL$4:$AL$46,0),1)</f>
        <v>AHMEDABAD</v>
      </c>
      <c r="I10" s="192">
        <f>VLOOKUP($H10,Xarelto_Total!$A$4:$AJ52,COLUMNS(Xarelto_Total!$A$2:AI$2),0)</f>
        <v>653089.63133333332</v>
      </c>
      <c r="J10" s="190">
        <f>VLOOKUP($H10,Xarelto_Total!$A$4:$AJ52,COLUMNS(Xarelto_Total!$A$2:AF$2),0)</f>
        <v>86.963351415197749</v>
      </c>
      <c r="K10" s="191">
        <f>VLOOKUP($H10,Xarelto_Total!$A$4:$AJ52,COLUMNS(Xarelto_Total!$A$2:AH$2),0)</f>
        <v>-56.182494909392425</v>
      </c>
      <c r="M10" s="194">
        <v>7</v>
      </c>
      <c r="N10" s="189" t="str">
        <f>INDEX(Xarelto_Total!$A$4:$AJ$46,MATCH(SMALL(Xarelto_Total!$AK$4:$AK$46,A10),Xarelto_Total!$AK$4:$AK$46,0),1)</f>
        <v>SRINAGAR</v>
      </c>
      <c r="O10" s="190">
        <f>VLOOKUP($N10,Xarelto_Total!$A$4:$AJ52,COLUMNS(Xarelto_Total!$A$2:AF$2),0)</f>
        <v>29.146631191712871</v>
      </c>
      <c r="P10" s="362">
        <f>VLOOKUP($N10,Xarelto_Total!$A$4:$AJ52,COLUMNS(Xarelto_Total!$A8:AH8),0)</f>
        <v>-68.382611010332226</v>
      </c>
      <c r="Q10" s="191">
        <f>VLOOKUP($N10,Xarelto_Total!$A$4:$AJ52,COLUMNS(Xarelto_Total!$A$2:AA$2),0)</f>
        <v>42.114416466496969</v>
      </c>
      <c r="S10" s="194">
        <v>7</v>
      </c>
      <c r="T10" s="189" t="str">
        <f>INDEX(Xarelto_Total!$A$4:$AJ$46,MATCH(SMALL(Xarelto_Total!$AL$4:$AL$46,S10),Xarelto_Total!$AL$4:$AL$46,0),1)</f>
        <v>SRINAGAR</v>
      </c>
      <c r="U10" s="193">
        <f>VLOOKUP($T10,Xarelto_Total!$A$4:$AJ52,COLUMNS(Xarelto_Total!$A$2:AI$2),0)</f>
        <v>128608.21485714286</v>
      </c>
      <c r="V10" s="207">
        <f>VLOOKUP($T10,Xarelto_Total!$A$4:$AJ52,COLUMNS(Xarelto_Total!$A$2:AF$2),0)</f>
        <v>29.146631191712871</v>
      </c>
      <c r="W10" s="191">
        <f>VLOOKUP($T10,Xarelto_Total!$A$4:$AJ52,COLUMNS(Xarelto_Total!$A$2:AH$2),0)</f>
        <v>-68.382611010332226</v>
      </c>
    </row>
    <row r="11" spans="1:23" x14ac:dyDescent="0.25">
      <c r="A11" s="194">
        <v>8</v>
      </c>
      <c r="B11" s="189" t="str">
        <f>INDEX(Xarelto_Total!$A$4:$AJ$46,MATCH(LARGE(Xarelto_Total!$AK$4:$AK$46,A11),Xarelto_Total!$AK$4:$AK$46,0),1)</f>
        <v>BANGALORE</v>
      </c>
      <c r="C11" s="190">
        <f>VLOOKUP($B11,Xarelto_Total!$A$4:$AJ53,COLUMNS(Xarelto_Total!$A$2:AF$2),0)</f>
        <v>105.72979009646029</v>
      </c>
      <c r="D11" s="362">
        <f>VLOOKUP($B11,Xarelto_Total!$A$4:$AJ53,COLUMNS(Xarelto_Total!$A$2:$AH$2),0)</f>
        <v>-64.268170098301937</v>
      </c>
      <c r="E11" s="191">
        <f>VLOOKUP($B11,Xarelto_Total!$A$4:$AJ53,COLUMNS(Xarelto_Total!$A$2:AA$2),0)</f>
        <v>96.199468421896981</v>
      </c>
      <c r="G11" s="194">
        <v>8</v>
      </c>
      <c r="H11" s="189" t="str">
        <f>INDEX(Xarelto_Total!$A$4:$AJ$46,MATCH(LARGE(Xarelto_Total!$AL$4:$AL$46,A11),Xarelto_Total!$AL$4:$AL$46,0),1)</f>
        <v>MUMBAI</v>
      </c>
      <c r="I11" s="192">
        <f>VLOOKUP($H11,Xarelto_Total!$A$4:$AJ53,COLUMNS(Xarelto_Total!$A$2:AI$2),0)</f>
        <v>628884.57507124264</v>
      </c>
      <c r="J11" s="190">
        <f>VLOOKUP($H11,Xarelto_Total!$A$4:$AJ53,COLUMNS(Xarelto_Total!$A$2:AF$2),0)</f>
        <v>81.829857917663588</v>
      </c>
      <c r="K11" s="191">
        <f>VLOOKUP($H11,Xarelto_Total!$A$4:$AJ53,COLUMNS(Xarelto_Total!$A$2:AH$2),0)</f>
        <v>-50.682744718077757</v>
      </c>
      <c r="M11" s="194">
        <v>8</v>
      </c>
      <c r="N11" s="189" t="str">
        <f>INDEX(Xarelto_Total!$A$4:$AJ$46,MATCH(SMALL(Xarelto_Total!$AK$4:$AK$46,A11),Xarelto_Total!$AK$4:$AK$46,0),1)</f>
        <v>BHOPAL</v>
      </c>
      <c r="O11" s="190">
        <f>VLOOKUP($N11,Xarelto_Total!$A$4:$AJ53,COLUMNS(Xarelto_Total!$A$2:AF$2),0)</f>
        <v>39.235795568014225</v>
      </c>
      <c r="P11" s="362">
        <f>VLOOKUP($N11,Xarelto_Total!$A$4:$AJ53,COLUMNS(Xarelto_Total!$A9:AH9),0)</f>
        <v>-78.22353539266777</v>
      </c>
      <c r="Q11" s="191">
        <f>VLOOKUP($N11,Xarelto_Total!$A$4:$AJ53,COLUMNS(Xarelto_Total!$A$2:AA$2),0)</f>
        <v>46.246014957264968</v>
      </c>
      <c r="S11" s="194">
        <v>8</v>
      </c>
      <c r="T11" s="189" t="str">
        <f>INDEX(Xarelto_Total!$A$4:$AJ$46,MATCH(SMALL(Xarelto_Total!$AL$4:$AL$46,S11),Xarelto_Total!$AL$4:$AL$46,0),1)</f>
        <v>LUDHIANA</v>
      </c>
      <c r="U11" s="193">
        <f>VLOOKUP($T11,Xarelto_Total!$A$4:$AJ53,COLUMNS(Xarelto_Total!$A$2:AI$2),0)</f>
        <v>192476.42514285716</v>
      </c>
      <c r="V11" s="207">
        <f>VLOOKUP($T11,Xarelto_Total!$A$4:$AJ53,COLUMNS(Xarelto_Total!$A$2:AF$2),0)</f>
        <v>43.621158904738564</v>
      </c>
      <c r="W11" s="191">
        <f>VLOOKUP($T11,Xarelto_Total!$A$4:$AJ53,COLUMNS(Xarelto_Total!$A$2:AH$2),0)</f>
        <v>-12.894566692614674</v>
      </c>
    </row>
    <row r="12" spans="1:23" x14ac:dyDescent="0.25">
      <c r="A12" s="194">
        <v>9</v>
      </c>
      <c r="B12" s="189" t="str">
        <f>INDEX(Xarelto_Total!$A$4:$AJ$46,MATCH(LARGE(Xarelto_Total!$AK$4:$AK$46,A12),Xarelto_Total!$AK$4:$AK$46,0),1)</f>
        <v>ERNAKULAM</v>
      </c>
      <c r="C12" s="190">
        <f>VLOOKUP($B12,Xarelto_Total!$A$4:$AJ54,COLUMNS(Xarelto_Total!$A$2:AF$2),0)</f>
        <v>104.10648959762962</v>
      </c>
      <c r="D12" s="362">
        <f>VLOOKUP($B12,Xarelto_Total!$A$4:$AJ54,COLUMNS(Xarelto_Total!$A$2:$AH$2),0)</f>
        <v>-31.201258465372348</v>
      </c>
      <c r="E12" s="191">
        <f>VLOOKUP($B12,Xarelto_Total!$A$4:$AJ54,COLUMNS(Xarelto_Total!$A$2:AA$2),0)</f>
        <v>78.825446137832003</v>
      </c>
      <c r="G12" s="194">
        <v>9</v>
      </c>
      <c r="H12" s="189" t="str">
        <f>INDEX(Xarelto_Total!$A$4:$AJ$46,MATCH(LARGE(Xarelto_Total!$AL$4:$AL$46,A12),Xarelto_Total!$AL$4:$AL$46,0),1)</f>
        <v>BANGALORE</v>
      </c>
      <c r="I12" s="192">
        <f>VLOOKUP($H12,Xarelto_Total!$A$4:$AJ54,COLUMNS(Xarelto_Total!$A$2:AI$2),0)</f>
        <v>617665.34752917453</v>
      </c>
      <c r="J12" s="190">
        <f>VLOOKUP($H12,Xarelto_Total!$A$4:$AJ54,COLUMNS(Xarelto_Total!$A$2:AF$2),0)</f>
        <v>105.72979009646029</v>
      </c>
      <c r="K12" s="191">
        <f>VLOOKUP($H12,Xarelto_Total!$A$4:$AJ54,COLUMNS(Xarelto_Total!$A$2:AH$2),0)</f>
        <v>-64.268170098301937</v>
      </c>
      <c r="M12" s="194">
        <v>9</v>
      </c>
      <c r="N12" s="189" t="str">
        <f>INDEX(Xarelto_Total!$A$4:$AJ$46,MATCH(SMALL(Xarelto_Total!$AK$4:$AK$46,A12),Xarelto_Total!$AK$4:$AK$46,0),1)</f>
        <v>LUDHIANA</v>
      </c>
      <c r="O12" s="190">
        <f>VLOOKUP($N12,Xarelto_Total!$A$4:$AJ54,COLUMNS(Xarelto_Total!$A$2:AF$2),0)</f>
        <v>43.621158904738564</v>
      </c>
      <c r="P12" s="362">
        <f>VLOOKUP($N12,Xarelto_Total!$A$4:$AJ54,COLUMNS(Xarelto_Total!$A10:AH10),0)</f>
        <v>-12.894566692614674</v>
      </c>
      <c r="Q12" s="191">
        <f>VLOOKUP($N12,Xarelto_Total!$A$4:$AJ54,COLUMNS(Xarelto_Total!$A$2:AA$2),0)</f>
        <v>63.817096062436072</v>
      </c>
      <c r="S12" s="194">
        <v>9</v>
      </c>
      <c r="T12" s="189" t="str">
        <f>INDEX(Xarelto_Total!$A$4:$AJ$46,MATCH(SMALL(Xarelto_Total!$AL$4:$AL$46,S12),Xarelto_Total!$AL$4:$AL$46,0),1)</f>
        <v>JABALPUR</v>
      </c>
      <c r="U12" s="193">
        <f>VLOOKUP($T12,Xarelto_Total!$A$4:$AJ54,COLUMNS(Xarelto_Total!$A$2:AI$2),0)</f>
        <v>203854.51628571429</v>
      </c>
      <c r="V12" s="207">
        <f>VLOOKUP($T12,Xarelto_Total!$A$4:$AJ54,COLUMNS(Xarelto_Total!$A$2:AF$2),0)</f>
        <v>46.199789100134154</v>
      </c>
      <c r="W12" s="191">
        <f>VLOOKUP($T12,Xarelto_Total!$A$4:$AJ54,COLUMNS(Xarelto_Total!$A$2:AH$2),0)</f>
        <v>-66.960850438618934</v>
      </c>
    </row>
    <row r="13" spans="1:23" x14ac:dyDescent="0.25">
      <c r="A13" s="194">
        <v>10</v>
      </c>
      <c r="B13" s="189" t="str">
        <f>INDEX(Xarelto_Total!$A$4:$AJ$46,MATCH(LARGE(Xarelto_Total!$AK$4:$AK$46,A13),Xarelto_Total!$AK$4:$AK$46,0),1)</f>
        <v>VIJAYAWADA</v>
      </c>
      <c r="C13" s="190">
        <f>VLOOKUP($B13,Xarelto_Total!$A$4:$AJ55,COLUMNS(Xarelto_Total!$A$2:AF$2),0)</f>
        <v>101.94667111713672</v>
      </c>
      <c r="D13" s="362">
        <f>VLOOKUP($B13,Xarelto_Total!$A$4:$AJ55,COLUMNS(Xarelto_Total!$A$2:$AH$2),0)</f>
        <v>-41.107662963869899</v>
      </c>
      <c r="E13" s="191">
        <f>VLOOKUP($B13,Xarelto_Total!$A$4:$AJ55,COLUMNS(Xarelto_Total!$A$2:AA$2),0)</f>
        <v>102.30482793880256</v>
      </c>
      <c r="G13" s="194">
        <v>10</v>
      </c>
      <c r="H13" s="189" t="str">
        <f>INDEX(Xarelto_Total!$A$4:$AJ$46,MATCH(LARGE(Xarelto_Total!$AL$4:$AL$46,A13),Xarelto_Total!$AL$4:$AL$46,0),1)</f>
        <v>HYDERABAD</v>
      </c>
      <c r="I13" s="192">
        <f>VLOOKUP($H13,Xarelto_Total!$A$4:$AJ55,COLUMNS(Xarelto_Total!$A$2:AI$2),0)</f>
        <v>595568.96478914539</v>
      </c>
      <c r="J13" s="190">
        <f>VLOOKUP($H13,Xarelto_Total!$A$4:$AJ55,COLUMNS(Xarelto_Total!$A$2:AF$2),0)</f>
        <v>78.624327814432988</v>
      </c>
      <c r="K13" s="191">
        <f>VLOOKUP($H13,Xarelto_Total!$A$4:$AJ55,COLUMNS(Xarelto_Total!$A$2:AH$2),0)</f>
        <v>-70.22909543799652</v>
      </c>
      <c r="M13" s="194">
        <v>10</v>
      </c>
      <c r="N13" s="189" t="str">
        <f>INDEX(Xarelto_Total!$A$4:$AJ$46,MATCH(SMALL(Xarelto_Total!$AK$4:$AK$46,A13),Xarelto_Total!$AK$4:$AK$46,0),1)</f>
        <v>JABALPUR</v>
      </c>
      <c r="O13" s="190">
        <f>VLOOKUP($N13,Xarelto_Total!$A$4:$AJ55,COLUMNS(Xarelto_Total!$A$2:AF$2),0)</f>
        <v>46.199789100134154</v>
      </c>
      <c r="P13" s="362">
        <f>VLOOKUP($N13,Xarelto_Total!$A$4:$AJ55,COLUMNS(Xarelto_Total!$A11:AH11),0)</f>
        <v>-66.960850438618934</v>
      </c>
      <c r="Q13" s="191">
        <f>VLOOKUP($N13,Xarelto_Total!$A$4:$AJ55,COLUMNS(Xarelto_Total!$A$2:AA$2),0)</f>
        <v>54.717589332786417</v>
      </c>
      <c r="S13" s="194">
        <v>10</v>
      </c>
      <c r="T13" s="189" t="str">
        <f>INDEX(Xarelto_Total!$A$4:$AJ$46,MATCH(SMALL(Xarelto_Total!$AL$4:$AL$46,S13),Xarelto_Total!$AL$4:$AL$46,0),1)</f>
        <v>CALICUT</v>
      </c>
      <c r="U13" s="193">
        <f>VLOOKUP($T13,Xarelto_Total!$A$4:$AJ55,COLUMNS(Xarelto_Total!$A$2:AI$2),0)</f>
        <v>204581.27799999999</v>
      </c>
      <c r="V13" s="207">
        <f>VLOOKUP($T13,Xarelto_Total!$A$4:$AJ55,COLUMNS(Xarelto_Total!$A$2:AF$2),0)</f>
        <v>46.364495963331585</v>
      </c>
      <c r="W13" s="191">
        <f>VLOOKUP($T13,Xarelto_Total!$A$4:$AJ55,COLUMNS(Xarelto_Total!$A$2:AH$2),0)</f>
        <v>69.939268741326259</v>
      </c>
    </row>
    <row r="14" spans="1:23" x14ac:dyDescent="0.25">
      <c r="A14" s="194">
        <v>11</v>
      </c>
      <c r="B14" s="189" t="str">
        <f>INDEX(Xarelto_Total!$A$4:$AJ$46,MATCH(LARGE(Xarelto_Total!$AK$4:$AK$46,A14),Xarelto_Total!$AK$4:$AK$46,0),1)</f>
        <v>RAJKOT</v>
      </c>
      <c r="C14" s="190">
        <f>VLOOKUP($B14,Xarelto_Total!$A$4:$AJ56,COLUMNS(Xarelto_Total!$A$2:AF$2),0)</f>
        <v>91.385220626934299</v>
      </c>
      <c r="D14" s="362">
        <f>VLOOKUP($B14,Xarelto_Total!$A$4:$AJ56,COLUMNS(Xarelto_Total!$A$2:$AH$2),0)</f>
        <v>-73.547145487477408</v>
      </c>
      <c r="E14" s="191">
        <f>VLOOKUP($B14,Xarelto_Total!$A$4:$AJ56,COLUMNS(Xarelto_Total!$A$2:AA$2),0)</f>
        <v>61.917563881125801</v>
      </c>
      <c r="G14" s="194">
        <v>11</v>
      </c>
      <c r="H14" s="189" t="str">
        <f>INDEX(Xarelto_Total!$A$4:$AJ$46,MATCH(LARGE(Xarelto_Total!$AL$4:$AL$46,A14),Xarelto_Total!$AL$4:$AL$46,0),1)</f>
        <v>DEHRADUN</v>
      </c>
      <c r="I14" s="192">
        <f>VLOOKUP($H14,Xarelto_Total!$A$4:$AJ56,COLUMNS(Xarelto_Total!$A$2:AI$2),0)</f>
        <v>558667.18114285707</v>
      </c>
      <c r="J14" s="190">
        <f>VLOOKUP($H14,Xarelto_Total!$A$4:$AJ56,COLUMNS(Xarelto_Total!$A$2:AF$2),0)</f>
        <v>126.61140119060082</v>
      </c>
      <c r="K14" s="191">
        <f>VLOOKUP($H14,Xarelto_Total!$A$4:$AJ56,COLUMNS(Xarelto_Total!$A$2:AH$2),0)</f>
        <v>-23.07394034215605</v>
      </c>
      <c r="M14" s="194">
        <v>11</v>
      </c>
      <c r="N14" s="189" t="str">
        <f>INDEX(Xarelto_Total!$A$4:$AJ$46,MATCH(SMALL(Xarelto_Total!$AK$4:$AK$46,A14),Xarelto_Total!$AK$4:$AK$46,0),1)</f>
        <v>CALICUT</v>
      </c>
      <c r="O14" s="190">
        <f>VLOOKUP($N14,Xarelto_Total!$A$4:$AJ56,COLUMNS(Xarelto_Total!$A$2:AF$2),0)</f>
        <v>46.364495963331585</v>
      </c>
      <c r="P14" s="362">
        <f>VLOOKUP($N14,Xarelto_Total!$A$4:$AJ56,COLUMNS(Xarelto_Total!$A12:AH12),0)</f>
        <v>69.939268741326259</v>
      </c>
      <c r="Q14" s="191">
        <f>VLOOKUP($N14,Xarelto_Total!$A$4:$AJ56,COLUMNS(Xarelto_Total!$A$2:AA$2),0)</f>
        <v>56.629157310141863</v>
      </c>
      <c r="S14" s="194">
        <v>11</v>
      </c>
      <c r="T14" s="189" t="str">
        <f>INDEX(Xarelto_Total!$A$4:$AJ$46,MATCH(SMALL(Xarelto_Total!$AL$4:$AL$46,S14),Xarelto_Total!$AL$4:$AL$46,0),1)</f>
        <v>RAIPUR</v>
      </c>
      <c r="U14" s="193">
        <f>VLOOKUP($T14,Xarelto_Total!$A$4:$AJ56,COLUMNS(Xarelto_Total!$A$2:AI$2),0)</f>
        <v>206926.56199999998</v>
      </c>
      <c r="V14" s="207">
        <f>VLOOKUP($T14,Xarelto_Total!$A$4:$AJ56,COLUMNS(Xarelto_Total!$A$2:AF$2),0)</f>
        <v>46.896010438233176</v>
      </c>
      <c r="W14" s="191">
        <f>VLOOKUP($T14,Xarelto_Total!$A$4:$AJ56,COLUMNS(Xarelto_Total!$A$2:AH$2),0)</f>
        <v>-82.892926617166282</v>
      </c>
    </row>
    <row r="15" spans="1:23" x14ac:dyDescent="0.25">
      <c r="A15" s="194">
        <v>12</v>
      </c>
      <c r="B15" s="189" t="str">
        <f>INDEX(Xarelto_Total!$A$4:$AJ$46,MATCH(LARGE(Xarelto_Total!$AK$4:$AK$46,A15),Xarelto_Total!$AK$4:$AK$46,0),1)</f>
        <v>SURAT</v>
      </c>
      <c r="C15" s="190">
        <f>VLOOKUP($B15,Xarelto_Total!$A$4:$AJ57,COLUMNS(Xarelto_Total!$A$2:AF$2),0)</f>
        <v>88.181302165976504</v>
      </c>
      <c r="D15" s="362">
        <f>VLOOKUP($B15,Xarelto_Total!$A$4:$AJ57,COLUMNS(Xarelto_Total!$A$2:$AH$2),0)</f>
        <v>-64.234684884963542</v>
      </c>
      <c r="E15" s="191">
        <f>VLOOKUP($B15,Xarelto_Total!$A$4:$AJ57,COLUMNS(Xarelto_Total!$A$2:AA$2),0)</f>
        <v>40.949274886879664</v>
      </c>
      <c r="G15" s="194">
        <v>12</v>
      </c>
      <c r="H15" s="189" t="str">
        <f>INDEX(Xarelto_Total!$A$4:$AJ$46,MATCH(LARGE(Xarelto_Total!$AL$4:$AL$46,A15),Xarelto_Total!$AL$4:$AL$46,0),1)</f>
        <v>PUNE</v>
      </c>
      <c r="I15" s="192">
        <f>VLOOKUP($H15,Xarelto_Total!$A$4:$AJ57,COLUMNS(Xarelto_Total!$A$2:AI$2),0)</f>
        <v>552043.87943497929</v>
      </c>
      <c r="J15" s="190">
        <f>VLOOKUP($H15,Xarelto_Total!$A$4:$AJ57,COLUMNS(Xarelto_Total!$A$2:AF$2),0)</f>
        <v>86.551086153370733</v>
      </c>
      <c r="K15" s="191">
        <f>VLOOKUP($H15,Xarelto_Total!$A$4:$AJ57,COLUMNS(Xarelto_Total!$A$2:AH$2),0)</f>
        <v>-67.485081272883249</v>
      </c>
      <c r="M15" s="194">
        <v>12</v>
      </c>
      <c r="N15" s="189" t="str">
        <f>INDEX(Xarelto_Total!$A$4:$AJ$46,MATCH(SMALL(Xarelto_Total!$AK$4:$AK$46,A15),Xarelto_Total!$AK$4:$AK$46,0),1)</f>
        <v>RAIPUR</v>
      </c>
      <c r="O15" s="190">
        <f>VLOOKUP($N15,Xarelto_Total!$A$4:$AJ57,COLUMNS(Xarelto_Total!$A$2:AF$2),0)</f>
        <v>46.896010438233176</v>
      </c>
      <c r="P15" s="362">
        <f>VLOOKUP($N15,Xarelto_Total!$A$4:$AJ57,COLUMNS(Xarelto_Total!$A13:AH13),0)</f>
        <v>-82.892926617166282</v>
      </c>
      <c r="Q15" s="191">
        <f>VLOOKUP($N15,Xarelto_Total!$A$4:$AJ57,COLUMNS(Xarelto_Total!$A$2:AA$2),0)</f>
        <v>46.930114953101103</v>
      </c>
      <c r="S15" s="194">
        <v>12</v>
      </c>
      <c r="T15" s="189" t="str">
        <f>INDEX(Xarelto_Total!$A$4:$AJ$46,MATCH(SMALL(Xarelto_Total!$AL$4:$AL$46,S15),Xarelto_Total!$AL$4:$AL$46,0),1)</f>
        <v>BHOPAL</v>
      </c>
      <c r="U15" s="193">
        <f>VLOOKUP($T15,Xarelto_Total!$A$4:$AJ57,COLUMNS(Xarelto_Total!$A$2:AI$2),0)</f>
        <v>214150.93400000004</v>
      </c>
      <c r="V15" s="207">
        <f>VLOOKUP($T15,Xarelto_Total!$A$4:$AJ57,COLUMNS(Xarelto_Total!$A$2:AF$2),0)</f>
        <v>39.235795568014225</v>
      </c>
      <c r="W15" s="191">
        <f>VLOOKUP($T15,Xarelto_Total!$A$4:$AJ57,COLUMNS(Xarelto_Total!$A$2:AH$2),0)</f>
        <v>-78.22353539266777</v>
      </c>
    </row>
    <row r="16" spans="1:23" x14ac:dyDescent="0.25">
      <c r="A16" s="194">
        <v>13</v>
      </c>
      <c r="B16" s="189" t="str">
        <f>INDEX(Xarelto_Total!$A$4:$AJ$46,MATCH(LARGE(Xarelto_Total!$AK$4:$AK$46,A16),Xarelto_Total!$AK$4:$AK$46,0),1)</f>
        <v>SILIGURI</v>
      </c>
      <c r="C16" s="190">
        <f>VLOOKUP($B16,Xarelto_Total!$A$4:$AJ58,COLUMNS(Xarelto_Total!$A$2:AF$2),0)</f>
        <v>87.047032354569325</v>
      </c>
      <c r="D16" s="362">
        <f>VLOOKUP($B16,Xarelto_Total!$A$4:$AJ58,COLUMNS(Xarelto_Total!$A$2:$AH$2),0)</f>
        <v>-65.637991727800667</v>
      </c>
      <c r="E16" s="191">
        <f>VLOOKUP($B16,Xarelto_Total!$A$4:$AJ58,COLUMNS(Xarelto_Total!$A$2:AA$2),0)</f>
        <v>71.430702609890119</v>
      </c>
      <c r="G16" s="194">
        <v>13</v>
      </c>
      <c r="H16" s="189" t="str">
        <f>INDEX(Xarelto_Total!$A$4:$AJ$46,MATCH(LARGE(Xarelto_Total!$AL$4:$AL$46,A16),Xarelto_Total!$AL$4:$AL$46,0),1)</f>
        <v>TRICHY</v>
      </c>
      <c r="I16" s="192">
        <f>VLOOKUP($H16,Xarelto_Total!$A$4:$AJ58,COLUMNS(Xarelto_Total!$A$2:AI$2),0)</f>
        <v>545795.6939999999</v>
      </c>
      <c r="J16" s="190">
        <f>VLOOKUP($H16,Xarelto_Total!$A$4:$AJ58,COLUMNS(Xarelto_Total!$A$2:AF$2),0)</f>
        <v>123.69432090099056</v>
      </c>
      <c r="K16" s="191">
        <f>VLOOKUP($H16,Xarelto_Total!$A$4:$AJ58,COLUMNS(Xarelto_Total!$A$2:AH$2),0)</f>
        <v>1152.1936940973583</v>
      </c>
      <c r="M16" s="194">
        <v>13</v>
      </c>
      <c r="N16" s="189" t="str">
        <f>INDEX(Xarelto_Total!$A$4:$AJ$46,MATCH(SMALL(Xarelto_Total!$AK$4:$AK$46,A16),Xarelto_Total!$AK$4:$AK$46,0),1)</f>
        <v>INDORE</v>
      </c>
      <c r="O16" s="190">
        <f>VLOOKUP($N16,Xarelto_Total!$A$4:$AJ58,COLUMNS(Xarelto_Total!$A$2:AF$2),0)</f>
        <v>51.455872545301801</v>
      </c>
      <c r="P16" s="362">
        <f>VLOOKUP($N16,Xarelto_Total!$A$4:$AJ58,COLUMNS(Xarelto_Total!$A14:AH14),0)</f>
        <v>-89.70094873745407</v>
      </c>
      <c r="Q16" s="191">
        <f>VLOOKUP($N16,Xarelto_Total!$A$4:$AJ58,COLUMNS(Xarelto_Total!$A$2:AA$2),0)</f>
        <v>50.461509360923436</v>
      </c>
      <c r="S16" s="194">
        <v>13</v>
      </c>
      <c r="T16" s="189" t="str">
        <f>INDEX(Xarelto_Total!$A$4:$AJ$46,MATCH(SMALL(Xarelto_Total!$AL$4:$AL$46,S16),Xarelto_Total!$AL$4:$AL$46,0),1)</f>
        <v>UDAIPUR</v>
      </c>
      <c r="U16" s="193">
        <f>VLOOKUP($T16,Xarelto_Total!$A$4:$AJ58,COLUMNS(Xarelto_Total!$A$2:AI$2),0)</f>
        <v>241891.36314285715</v>
      </c>
      <c r="V16" s="207">
        <f>VLOOKUP($T16,Xarelto_Total!$A$4:$AJ58,COLUMNS(Xarelto_Total!$A$2:AF$2),0)</f>
        <v>54.820124498399977</v>
      </c>
      <c r="W16" s="191">
        <f>VLOOKUP($T16,Xarelto_Total!$A$4:$AJ58,COLUMNS(Xarelto_Total!$A$2:AH$2),0)</f>
        <v>-64.955014482468528</v>
      </c>
    </row>
    <row r="17" spans="1:23" x14ac:dyDescent="0.25">
      <c r="A17" s="194">
        <v>14</v>
      </c>
      <c r="B17" s="189" t="str">
        <f>INDEX(Xarelto_Total!$A$4:$AJ$46,MATCH(LARGE(Xarelto_Total!$AK$4:$AK$46,A17),Xarelto_Total!$AK$4:$AK$46,0),1)</f>
        <v>AHMEDABAD</v>
      </c>
      <c r="C17" s="190">
        <f>VLOOKUP($B17,Xarelto_Total!$A$4:$AJ59,COLUMNS(Xarelto_Total!$A$2:AF$2),0)</f>
        <v>86.963351415197749</v>
      </c>
      <c r="D17" s="362">
        <f>VLOOKUP($B17,Xarelto_Total!$A$4:$AJ59,COLUMNS(Xarelto_Total!$A$2:$AH$2),0)</f>
        <v>-56.182494909392425</v>
      </c>
      <c r="E17" s="191">
        <f>VLOOKUP($B17,Xarelto_Total!$A$4:$AJ59,COLUMNS(Xarelto_Total!$A$2:AA$2),0)</f>
        <v>34.875875444969559</v>
      </c>
      <c r="G17" s="194">
        <v>14</v>
      </c>
      <c r="H17" s="189" t="str">
        <f>INDEX(Xarelto_Total!$A$4:$AJ$46,MATCH(LARGE(Xarelto_Total!$AL$4:$AL$46,A17),Xarelto_Total!$AL$4:$AL$46,0),1)</f>
        <v>SILIGURI</v>
      </c>
      <c r="I17" s="192">
        <f>VLOOKUP($H17,Xarelto_Total!$A$4:$AJ59,COLUMNS(Xarelto_Total!$A$2:AI$2),0)</f>
        <v>527896.72771428572</v>
      </c>
      <c r="J17" s="190">
        <f>VLOOKUP($H17,Xarelto_Total!$A$4:$AJ59,COLUMNS(Xarelto_Total!$A$2:AF$2),0)</f>
        <v>87.047032354569325</v>
      </c>
      <c r="K17" s="191">
        <f>VLOOKUP($H17,Xarelto_Total!$A$4:$AJ59,COLUMNS(Xarelto_Total!$A$2:AH$2),0)</f>
        <v>-65.637991727800667</v>
      </c>
      <c r="M17" s="194">
        <v>14</v>
      </c>
      <c r="N17" s="189" t="str">
        <f>INDEX(Xarelto_Total!$A$4:$AJ$46,MATCH(SMALL(Xarelto_Total!$AK$4:$AK$46,A17),Xarelto_Total!$AK$4:$AK$46,0),1)</f>
        <v>UDAIPUR</v>
      </c>
      <c r="O17" s="190">
        <f>VLOOKUP($N17,Xarelto_Total!$A$4:$AJ59,COLUMNS(Xarelto_Total!$A$2:AF$2),0)</f>
        <v>54.820124498399977</v>
      </c>
      <c r="P17" s="362">
        <f>VLOOKUP($N17,Xarelto_Total!$A$4:$AJ59,COLUMNS(Xarelto_Total!$A15:AH15),0)</f>
        <v>-64.955014482468528</v>
      </c>
      <c r="Q17" s="191">
        <f>VLOOKUP($N17,Xarelto_Total!$A$4:$AJ59,COLUMNS(Xarelto_Total!$A$2:AA$2),0)</f>
        <v>78.601990198530544</v>
      </c>
      <c r="S17" s="194">
        <v>14</v>
      </c>
      <c r="T17" s="189" t="str">
        <f>INDEX(Xarelto_Total!$A$4:$AJ$46,MATCH(SMALL(Xarelto_Total!$AL$4:$AL$46,S17),Xarelto_Total!$AL$4:$AL$46,0),1)</f>
        <v>INDORE</v>
      </c>
      <c r="U17" s="193">
        <f>VLOOKUP($T17,Xarelto_Total!$A$4:$AJ59,COLUMNS(Xarelto_Total!$A$2:AI$2),0)</f>
        <v>312630.23899999994</v>
      </c>
      <c r="V17" s="207">
        <f>VLOOKUP($T17,Xarelto_Total!$A$4:$AJ59,COLUMNS(Xarelto_Total!$A$2:AF$2),0)</f>
        <v>51.455872545301801</v>
      </c>
      <c r="W17" s="191">
        <f>VLOOKUP($T17,Xarelto_Total!$A$4:$AJ59,COLUMNS(Xarelto_Total!$A$2:AH$2),0)</f>
        <v>-89.70094873745407</v>
      </c>
    </row>
    <row r="18" spans="1:23" x14ac:dyDescent="0.25">
      <c r="A18" s="194">
        <v>15</v>
      </c>
      <c r="B18" s="189" t="str">
        <f>INDEX(Xarelto_Total!$A$4:$AJ$46,MATCH(LARGE(Xarelto_Total!$AK$4:$AK$46,A18),Xarelto_Total!$AK$4:$AK$46,0),1)</f>
        <v>PUNE</v>
      </c>
      <c r="C18" s="190">
        <f>VLOOKUP($B18,Xarelto_Total!$A$4:$AJ60,COLUMNS(Xarelto_Total!$A$2:AF$2),0)</f>
        <v>86.551086153370733</v>
      </c>
      <c r="D18" s="362">
        <f>VLOOKUP($B18,Xarelto_Total!$A$4:$AJ60,COLUMNS(Xarelto_Total!$A$2:$AH$2),0)</f>
        <v>-67.485081272883249</v>
      </c>
      <c r="E18" s="191">
        <f>VLOOKUP($B18,Xarelto_Total!$A$4:$AJ60,COLUMNS(Xarelto_Total!$A$2:AA$2),0)</f>
        <v>68.6918819016567</v>
      </c>
      <c r="G18" s="194">
        <v>15</v>
      </c>
      <c r="H18" s="189" t="str">
        <f>INDEX(Xarelto_Total!$A$4:$AJ$46,MATCH(LARGE(Xarelto_Total!$AL$4:$AL$46,A18),Xarelto_Total!$AL$4:$AL$46,0),1)</f>
        <v>MADURAI</v>
      </c>
      <c r="I18" s="192">
        <f>VLOOKUP($H18,Xarelto_Total!$A$4:$AJ60,COLUMNS(Xarelto_Total!$A$2:AI$2),0)</f>
        <v>517832.66249348287</v>
      </c>
      <c r="J18" s="190">
        <f>VLOOKUP($H18,Xarelto_Total!$A$4:$AJ60,COLUMNS(Xarelto_Total!$A$2:AF$2),0)</f>
        <v>117.35702613931436</v>
      </c>
      <c r="K18" s="191">
        <f>VLOOKUP($H18,Xarelto_Total!$A$4:$AJ60,COLUMNS(Xarelto_Total!$A$2:AH$2),0)</f>
        <v>-37.681960005995045</v>
      </c>
      <c r="M18" s="194">
        <v>15</v>
      </c>
      <c r="N18" s="189" t="str">
        <f>INDEX(Xarelto_Total!$A$4:$AJ$46,MATCH(SMALL(Xarelto_Total!$AK$4:$AK$46,A18),Xarelto_Total!$AK$4:$AK$46,0),1)</f>
        <v>DELHI</v>
      </c>
      <c r="O18" s="190">
        <f>VLOOKUP($N18,Xarelto_Total!$A$4:$AJ60,COLUMNS(Xarelto_Total!$A$2:AF$2),0)</f>
        <v>56.322869965735038</v>
      </c>
      <c r="P18" s="362">
        <f>VLOOKUP($N18,Xarelto_Total!$A$4:$AJ60,COLUMNS(Xarelto_Total!$A16:AH16),0)</f>
        <v>-64.557126124478572</v>
      </c>
      <c r="Q18" s="191">
        <f>VLOOKUP($N18,Xarelto_Total!$A$4:$AJ60,COLUMNS(Xarelto_Total!$A$2:AA$2),0)</f>
        <v>46.045609699075939</v>
      </c>
      <c r="S18" s="194">
        <v>15</v>
      </c>
      <c r="T18" s="189" t="str">
        <f>INDEX(Xarelto_Total!$A$4:$AJ$46,MATCH(SMALL(Xarelto_Total!$AL$4:$AL$46,S18),Xarelto_Total!$AL$4:$AL$46,0),1)</f>
        <v>KOLHAPUR</v>
      </c>
      <c r="U18" s="193">
        <f>VLOOKUP($T18,Xarelto_Total!$A$4:$AJ60,COLUMNS(Xarelto_Total!$A$2:AI$2),0)</f>
        <v>317995.45263818518</v>
      </c>
      <c r="V18" s="207">
        <f>VLOOKUP($T18,Xarelto_Total!$A$4:$AJ60,COLUMNS(Xarelto_Total!$A$2:AF$2),0)</f>
        <v>72.067683926585588</v>
      </c>
      <c r="W18" s="191">
        <f>VLOOKUP($T18,Xarelto_Total!$A$4:$AJ60,COLUMNS(Xarelto_Total!$A$2:AH$2),0)</f>
        <v>-24.983101057903284</v>
      </c>
    </row>
    <row r="19" spans="1:23" x14ac:dyDescent="0.25">
      <c r="A19" s="194">
        <v>16</v>
      </c>
      <c r="B19" s="189" t="str">
        <f>INDEX(Xarelto_Total!$A$4:$AJ$46,MATCH(LARGE(Xarelto_Total!$AK$4:$AK$46,A19),Xarelto_Total!$AK$4:$AK$46,0),1)</f>
        <v>JALANDHAR</v>
      </c>
      <c r="C19" s="190">
        <f>VLOOKUP($B19,Xarelto_Total!$A$4:$AJ61,COLUMNS(Xarelto_Total!$A$2:AF$2),0)</f>
        <v>84.929847758716974</v>
      </c>
      <c r="D19" s="362">
        <f>VLOOKUP($B19,Xarelto_Total!$A$4:$AJ61,COLUMNS(Xarelto_Total!$A$2:$AH$2),0)</f>
        <v>-66.783238600449792</v>
      </c>
      <c r="E19" s="191">
        <f>VLOOKUP($B19,Xarelto_Total!$A$4:$AJ61,COLUMNS(Xarelto_Total!$A$2:AA$2),0)</f>
        <v>152.33760677495286</v>
      </c>
      <c r="G19" s="194">
        <v>16</v>
      </c>
      <c r="H19" s="189" t="str">
        <f>INDEX(Xarelto_Total!$A$4:$AJ$46,MATCH(LARGE(Xarelto_Total!$AL$4:$AL$46,A19),Xarelto_Total!$AL$4:$AL$46,0),1)</f>
        <v>KOLKATA</v>
      </c>
      <c r="I19" s="192">
        <f>VLOOKUP($H19,Xarelto_Total!$A$4:$AJ61,COLUMNS(Xarelto_Total!$A$2:AI$2),0)</f>
        <v>508763.56138658093</v>
      </c>
      <c r="J19" s="190">
        <f>VLOOKUP($H19,Xarelto_Total!$A$4:$AJ61,COLUMNS(Xarelto_Total!$A$2:AF$2),0)</f>
        <v>76.389466163135879</v>
      </c>
      <c r="K19" s="191">
        <f>VLOOKUP($H19,Xarelto_Total!$A$4:$AJ61,COLUMNS(Xarelto_Total!$A$2:AH$2),0)</f>
        <v>-28.807443150579644</v>
      </c>
      <c r="M19" s="194">
        <v>16</v>
      </c>
      <c r="N19" s="189" t="str">
        <f>INDEX(Xarelto_Total!$A$4:$AJ$46,MATCH(SMALL(Xarelto_Total!$AK$4:$AK$46,A19),Xarelto_Total!$AK$4:$AK$46,0),1)</f>
        <v>VISAKHAPATNAM</v>
      </c>
      <c r="O19" s="190">
        <f>VLOOKUP($N19,Xarelto_Total!$A$4:$AJ61,COLUMNS(Xarelto_Total!$A$2:AF$2),0)</f>
        <v>65.347492698306539</v>
      </c>
      <c r="P19" s="362">
        <f>VLOOKUP($N19,Xarelto_Total!$A$4:$AJ61,COLUMNS(Xarelto_Total!$A17:AH17),0)</f>
        <v>-69.422743681174467</v>
      </c>
      <c r="Q19" s="191">
        <f>VLOOKUP($N19,Xarelto_Total!$A$4:$AJ61,COLUMNS(Xarelto_Total!$A$2:AA$2),0)</f>
        <v>71.148549287318886</v>
      </c>
      <c r="S19" s="194">
        <v>16</v>
      </c>
      <c r="T19" s="189" t="str">
        <f>INDEX(Xarelto_Total!$A$4:$AJ$46,MATCH(SMALL(Xarelto_Total!$AL$4:$AL$46,S19),Xarelto_Total!$AL$4:$AL$46,0),1)</f>
        <v>NASHIK</v>
      </c>
      <c r="U19" s="193">
        <f>VLOOKUP($T19,Xarelto_Total!$A$4:$AJ61,COLUMNS(Xarelto_Total!$A$2:AI$2),0)</f>
        <v>332960.69444867922</v>
      </c>
      <c r="V19" s="207">
        <f>VLOOKUP($T19,Xarelto_Total!$A$4:$AJ61,COLUMNS(Xarelto_Total!$A$2:AF$2),0)</f>
        <v>75.459274302284257</v>
      </c>
      <c r="W19" s="191">
        <f>VLOOKUP($T19,Xarelto_Total!$A$4:$AJ61,COLUMNS(Xarelto_Total!$A$2:AH$2),0)</f>
        <v>-69.903731565740415</v>
      </c>
    </row>
    <row r="20" spans="1:23" x14ac:dyDescent="0.25">
      <c r="A20" s="194">
        <v>17</v>
      </c>
      <c r="B20" s="189" t="str">
        <f>INDEX(Xarelto_Total!$A$4:$AJ$46,MATCH(LARGE(Xarelto_Total!$AK$4:$AK$46,A20),Xarelto_Total!$AK$4:$AK$46,0),1)</f>
        <v>MUMBAI</v>
      </c>
      <c r="C20" s="190">
        <f>VLOOKUP($B20,Xarelto_Total!$A$4:$AJ62,COLUMNS(Xarelto_Total!$A$2:AF$2),0)</f>
        <v>81.829857917663588</v>
      </c>
      <c r="D20" s="362">
        <f>VLOOKUP($B20,Xarelto_Total!$A$4:$AJ62,COLUMNS(Xarelto_Total!$A$2:$AH$2),0)</f>
        <v>-50.682744718077757</v>
      </c>
      <c r="E20" s="191">
        <f>VLOOKUP($B20,Xarelto_Total!$A$4:$AJ62,COLUMNS(Xarelto_Total!$A$2:AA$2),0)</f>
        <v>69.498012700718022</v>
      </c>
      <c r="G20" s="194">
        <v>17</v>
      </c>
      <c r="H20" s="189" t="str">
        <f>INDEX(Xarelto_Total!$A$4:$AJ$46,MATCH(LARGE(Xarelto_Total!$AL$4:$AL$46,A20),Xarelto_Total!$AL$4:$AL$46,0),1)</f>
        <v>CHANDIGARH</v>
      </c>
      <c r="I20" s="192">
        <f>VLOOKUP($H20,Xarelto_Total!$A$4:$AJ62,COLUMNS(Xarelto_Total!$A$2:AI$2),0)</f>
        <v>491625.54857142858</v>
      </c>
      <c r="J20" s="190">
        <f>VLOOKUP($H20,Xarelto_Total!$A$4:$AJ62,COLUMNS(Xarelto_Total!$A$2:AF$2),0)</f>
        <v>68.46089912889127</v>
      </c>
      <c r="K20" s="191">
        <f>VLOOKUP($H20,Xarelto_Total!$A$4:$AJ62,COLUMNS(Xarelto_Total!$A$2:AH$2),0)</f>
        <v>-62.122629607429381</v>
      </c>
      <c r="M20" s="194">
        <v>17</v>
      </c>
      <c r="N20" s="189" t="str">
        <f>INDEX(Xarelto_Total!$A$4:$AJ$46,MATCH(SMALL(Xarelto_Total!$AK$4:$AK$46,A20),Xarelto_Total!$AK$4:$AK$46,0),1)</f>
        <v>CHENNAI</v>
      </c>
      <c r="O20" s="190">
        <f>VLOOKUP($N20,Xarelto_Total!$A$4:$AJ62,COLUMNS(Xarelto_Total!$A$2:AF$2),0)</f>
        <v>67.392737591891418</v>
      </c>
      <c r="P20" s="362">
        <f>VLOOKUP($N20,Xarelto_Total!$A$4:$AJ62,COLUMNS(Xarelto_Total!$A18:AH18),0)</f>
        <v>-50.440740800589893</v>
      </c>
      <c r="Q20" s="191">
        <f>VLOOKUP($N20,Xarelto_Total!$A$4:$AJ62,COLUMNS(Xarelto_Total!$A$2:AA$2),0)</f>
        <v>49.438289930106023</v>
      </c>
      <c r="S20" s="194">
        <v>17</v>
      </c>
      <c r="T20" s="189" t="str">
        <f>INDEX(Xarelto_Total!$A$4:$AJ$46,MATCH(SMALL(Xarelto_Total!$AL$4:$AL$46,S20),Xarelto_Total!$AL$4:$AL$46,0),1)</f>
        <v>GUWAHATI</v>
      </c>
      <c r="U20" s="193">
        <f>VLOOKUP($T20,Xarelto_Total!$A$4:$AJ62,COLUMNS(Xarelto_Total!$A$2:AI$2),0)</f>
        <v>341383.73800000001</v>
      </c>
      <c r="V20" s="207">
        <f>VLOOKUP($T20,Xarelto_Total!$A$4:$AJ62,COLUMNS(Xarelto_Total!$A$2:AF$2),0)</f>
        <v>67.612324532213506</v>
      </c>
      <c r="W20" s="191">
        <f>VLOOKUP($T20,Xarelto_Total!$A$4:$AJ62,COLUMNS(Xarelto_Total!$A$2:AH$2),0)</f>
        <v>-1.323361102517751</v>
      </c>
    </row>
    <row r="21" spans="1:23" x14ac:dyDescent="0.25">
      <c r="A21" s="194">
        <v>18</v>
      </c>
      <c r="B21" s="189" t="str">
        <f>INDEX(Xarelto_Total!$A$4:$AJ$46,MATCH(LARGE(Xarelto_Total!$AK$4:$AK$46,A21),Xarelto_Total!$AK$4:$AK$46,0),1)</f>
        <v>HYDERABAD</v>
      </c>
      <c r="C21" s="190">
        <f>VLOOKUP($B21,Xarelto_Total!$A$4:$AJ63,COLUMNS(Xarelto_Total!$A$2:AF$2),0)</f>
        <v>78.624327814432988</v>
      </c>
      <c r="D21" s="362">
        <f>VLOOKUP($B21,Xarelto_Total!$A$4:$AJ63,COLUMNS(Xarelto_Total!$A$2:$AH$2),0)</f>
        <v>-70.22909543799652</v>
      </c>
      <c r="E21" s="191">
        <f>VLOOKUP($B21,Xarelto_Total!$A$4:$AJ63,COLUMNS(Xarelto_Total!$A$2:AA$2),0)</f>
        <v>62.869117282550533</v>
      </c>
      <c r="G21" s="194">
        <v>18</v>
      </c>
      <c r="H21" s="189" t="str">
        <f>INDEX(Xarelto_Total!$A$4:$AJ$46,MATCH(LARGE(Xarelto_Total!$AL$4:$AL$46,A21),Xarelto_Total!$AL$4:$AL$46,0),1)</f>
        <v>ERNAKULAM</v>
      </c>
      <c r="I21" s="192">
        <f>VLOOKUP($H21,Xarelto_Total!$A$4:$AJ63,COLUMNS(Xarelto_Total!$A$2:AI$2),0)</f>
        <v>459365.25885714294</v>
      </c>
      <c r="J21" s="190">
        <f>VLOOKUP($H21,Xarelto_Total!$A$4:$AJ63,COLUMNS(Xarelto_Total!$A$2:AF$2),0)</f>
        <v>104.10648959762962</v>
      </c>
      <c r="K21" s="191">
        <f>VLOOKUP($H21,Xarelto_Total!$A$4:$AJ63,COLUMNS(Xarelto_Total!$A$2:AH$2),0)</f>
        <v>-31.201258465372348</v>
      </c>
      <c r="M21" s="194">
        <v>18</v>
      </c>
      <c r="N21" s="189" t="str">
        <f>INDEX(Xarelto_Total!$A$4:$AJ$46,MATCH(SMALL(Xarelto_Total!$AK$4:$AK$46,A21),Xarelto_Total!$AK$4:$AK$46,0),1)</f>
        <v>GUWAHATI</v>
      </c>
      <c r="O21" s="190">
        <f>VLOOKUP($N21,Xarelto_Total!$A$4:$AJ63,COLUMNS(Xarelto_Total!$A$2:AF$2),0)</f>
        <v>67.612324532213506</v>
      </c>
      <c r="P21" s="362">
        <f>VLOOKUP($N21,Xarelto_Total!$A$4:$AJ63,COLUMNS(Xarelto_Total!$A19:AH19),0)</f>
        <v>-1.323361102517751</v>
      </c>
      <c r="Q21" s="191">
        <f>VLOOKUP($N21,Xarelto_Total!$A$4:$AJ63,COLUMNS(Xarelto_Total!$A$2:AA$2),0)</f>
        <v>44.724786358742385</v>
      </c>
      <c r="S21" s="194">
        <v>18</v>
      </c>
      <c r="T21" s="189" t="str">
        <f>INDEX(Xarelto_Total!$A$4:$AJ$46,MATCH(SMALL(Xarelto_Total!$AL$4:$AL$46,S21),Xarelto_Total!$AL$4:$AL$46,0),1)</f>
        <v>CHENNAI</v>
      </c>
      <c r="U21" s="193">
        <f>VLOOKUP($T21,Xarelto_Total!$A$4:$AJ63,COLUMNS(Xarelto_Total!$A$2:AI$2),0)</f>
        <v>393703.21881525865</v>
      </c>
      <c r="V21" s="207">
        <f>VLOOKUP($T21,Xarelto_Total!$A$4:$AJ63,COLUMNS(Xarelto_Total!$A$2:AF$2),0)</f>
        <v>67.392737591891418</v>
      </c>
      <c r="W21" s="191">
        <f>VLOOKUP($T21,Xarelto_Total!$A$4:$AJ63,COLUMNS(Xarelto_Total!$A$2:AH$2),0)</f>
        <v>-50.440740800589893</v>
      </c>
    </row>
    <row r="22" spans="1:23" x14ac:dyDescent="0.25">
      <c r="A22" s="194">
        <v>19</v>
      </c>
      <c r="B22" s="189" t="str">
        <f>INDEX(Xarelto_Total!$A$4:$AJ$46,MATCH(LARGE(Xarelto_Total!$AK$4:$AK$46,A22),Xarelto_Total!$AK$4:$AK$46,0),1)</f>
        <v>KOLKATA</v>
      </c>
      <c r="C22" s="190">
        <f>VLOOKUP($B22,Xarelto_Total!$A$4:$AJ64,COLUMNS(Xarelto_Total!$A$2:AF$2),0)</f>
        <v>76.389466163135879</v>
      </c>
      <c r="D22" s="362">
        <f>VLOOKUP($B22,Xarelto_Total!$A$4:$AJ64,COLUMNS(Xarelto_Total!$A$2:$AH$2),0)</f>
        <v>-28.807443150579644</v>
      </c>
      <c r="E22" s="191">
        <f>VLOOKUP($B22,Xarelto_Total!$A$4:$AJ64,COLUMNS(Xarelto_Total!$A$2:AA$2),0)</f>
        <v>62.64860872682388</v>
      </c>
      <c r="G22" s="194">
        <v>19</v>
      </c>
      <c r="H22" s="189" t="str">
        <f>INDEX(Xarelto_Total!$A$4:$AJ$46,MATCH(LARGE(Xarelto_Total!$AL$4:$AL$46,A22),Xarelto_Total!$AL$4:$AL$46,0),1)</f>
        <v>BARODA</v>
      </c>
      <c r="I22" s="192">
        <f>VLOOKUP($H22,Xarelto_Total!$A$4:$AJ64,COLUMNS(Xarelto_Total!$A$2:AI$2),0)</f>
        <v>455750.5</v>
      </c>
      <c r="J22" s="190">
        <f>VLOOKUP($H22,Xarelto_Total!$A$4:$AJ64,COLUMNS(Xarelto_Total!$A$2:AF$2),0)</f>
        <v>71.543019053507436</v>
      </c>
      <c r="K22" s="191">
        <f>VLOOKUP($H22,Xarelto_Total!$A$4:$AJ64,COLUMNS(Xarelto_Total!$A$2:AH$2),0)</f>
        <v>-72.478453306508072</v>
      </c>
      <c r="M22" s="194">
        <v>19</v>
      </c>
      <c r="N22" s="189" t="str">
        <f>INDEX(Xarelto_Total!$A$4:$AJ$46,MATCH(SMALL(Xarelto_Total!$AK$4:$AK$46,A22),Xarelto_Total!$AK$4:$AK$46,0),1)</f>
        <v>CHANDIGARH</v>
      </c>
      <c r="O22" s="190">
        <f>VLOOKUP($N22,Xarelto_Total!$A$4:$AJ64,COLUMNS(Xarelto_Total!$A$2:AF$2),0)</f>
        <v>68.46089912889127</v>
      </c>
      <c r="P22" s="362">
        <f>VLOOKUP($N22,Xarelto_Total!$A$4:$AJ64,COLUMNS(Xarelto_Total!$A20:AH20),0)</f>
        <v>-62.122629607429381</v>
      </c>
      <c r="Q22" s="191">
        <f>VLOOKUP($N22,Xarelto_Total!$A$4:$AJ64,COLUMNS(Xarelto_Total!$A$2:AA$2),0)</f>
        <v>61.933538261571933</v>
      </c>
      <c r="S22" s="194">
        <v>19</v>
      </c>
      <c r="T22" s="189" t="str">
        <f>INDEX(Xarelto_Total!$A$4:$AJ$46,MATCH(SMALL(Xarelto_Total!$AL$4:$AL$46,S22),Xarelto_Total!$AL$4:$AL$46,0),1)</f>
        <v>RAJKOT</v>
      </c>
      <c r="U22" s="193">
        <f>VLOOKUP($T22,Xarelto_Total!$A$4:$AJ64,COLUMNS(Xarelto_Total!$A$2:AI$2),0)</f>
        <v>403233.22485714284</v>
      </c>
      <c r="V22" s="207">
        <f>VLOOKUP($T22,Xarelto_Total!$A$4:$AJ64,COLUMNS(Xarelto_Total!$A$2:AF$2),0)</f>
        <v>91.385220626934299</v>
      </c>
      <c r="W22" s="191">
        <f>VLOOKUP($T22,Xarelto_Total!$A$4:$AJ64,COLUMNS(Xarelto_Total!$A$2:AH$2),0)</f>
        <v>-73.547145487477408</v>
      </c>
    </row>
    <row r="23" spans="1:23" ht="13" thickBot="1" x14ac:dyDescent="0.3">
      <c r="A23" s="195">
        <v>20</v>
      </c>
      <c r="B23" s="196" t="str">
        <f>INDEX(Xarelto_Total!$A$4:$AJ$46,MATCH(LARGE(Xarelto_Total!$AK$4:$AK$46,A23),Xarelto_Total!$AK$4:$AK$46,0),1)</f>
        <v>NASHIK</v>
      </c>
      <c r="C23" s="199">
        <f>VLOOKUP($B23,Xarelto_Total!$A$4:$AJ65,COLUMNS(Xarelto_Total!$A$2:AF$2),0)</f>
        <v>75.459274302284257</v>
      </c>
      <c r="D23" s="363">
        <f>VLOOKUP($B23,Xarelto_Total!$A$4:$AJ65,COLUMNS(Xarelto_Total!$A$2:$AH$2),0)</f>
        <v>-69.903731565740415</v>
      </c>
      <c r="E23" s="197">
        <f>VLOOKUP($B23,Xarelto_Total!$A$4:$AJ65,COLUMNS(Xarelto_Total!$A$2:AA$2),0)</f>
        <v>80.921302078371298</v>
      </c>
      <c r="G23" s="195">
        <v>20</v>
      </c>
      <c r="H23" s="196" t="str">
        <f>INDEX(Xarelto_Total!$A$4:$AJ$46,MATCH(LARGE(Xarelto_Total!$AL$4:$AL$46,A23),Xarelto_Total!$AL$4:$AL$46,0),1)</f>
        <v>JALANDHAR</v>
      </c>
      <c r="I23" s="198">
        <f>VLOOKUP($H23,Xarelto_Total!$A$4:$AJ65,COLUMNS(Xarelto_Total!$A$2:AI$2),0)</f>
        <v>451684.44085714285</v>
      </c>
      <c r="J23" s="199">
        <f>VLOOKUP($H23,Xarelto_Total!$A$4:$AJ65,COLUMNS(Xarelto_Total!$A$2:AF$2),0)</f>
        <v>84.929847758716974</v>
      </c>
      <c r="K23" s="197">
        <f>VLOOKUP($H23,Xarelto_Total!$A$4:$AJ65,COLUMNS(Xarelto_Total!$A$2:AH$2),0)</f>
        <v>-66.783238600449792</v>
      </c>
      <c r="M23" s="195">
        <v>20</v>
      </c>
      <c r="N23" s="196" t="str">
        <f>INDEX(Xarelto_Total!$A$4:$AJ$46,MATCH(SMALL(Xarelto_Total!$AK$4:$AK$46,A23),Xarelto_Total!$AK$4:$AK$46,0),1)</f>
        <v>BARODA</v>
      </c>
      <c r="O23" s="199">
        <f>VLOOKUP($N23,Xarelto_Total!$A$4:$AJ65,COLUMNS(Xarelto_Total!$A$2:AF$2),0)</f>
        <v>71.543019053507436</v>
      </c>
      <c r="P23" s="363">
        <f>VLOOKUP($N23,Xarelto_Total!$A$4:$AJ65,COLUMNS(Xarelto_Total!$A21:AH21),0)</f>
        <v>-72.478453306508072</v>
      </c>
      <c r="Q23" s="197">
        <f>VLOOKUP($N23,Xarelto_Total!$A$4:$AJ65,COLUMNS(Xarelto_Total!$A$2:AA$2),0)</f>
        <v>50.778323832901762</v>
      </c>
      <c r="S23" s="195">
        <v>20</v>
      </c>
      <c r="T23" s="196" t="str">
        <f>INDEX(Xarelto_Total!$A$4:$AJ$46,MATCH(SMALL(Xarelto_Total!$AL$4:$AL$46,S23),Xarelto_Total!$AL$4:$AL$46,0),1)</f>
        <v>VISAKHAPATNAM</v>
      </c>
      <c r="U23" s="200">
        <f>VLOOKUP($T23,Xarelto_Total!$A$4:$AJ65,COLUMNS(Xarelto_Total!$A$2:AI$2),0)</f>
        <v>425134.16021775024</v>
      </c>
      <c r="V23" s="208">
        <f>VLOOKUP($T23,Xarelto_Total!$A$4:$AJ65,COLUMNS(Xarelto_Total!$A$2:AF$2),0)</f>
        <v>65.347492698306539</v>
      </c>
      <c r="W23" s="197">
        <f>VLOOKUP($T23,Xarelto_Total!$A$4:$AJ65,COLUMNS(Xarelto_Total!$A$2:AH$2),0)</f>
        <v>-69.422743681174467</v>
      </c>
    </row>
    <row r="24" spans="1:23" x14ac:dyDescent="0.25">
      <c r="M24" s="201">
        <v>21</v>
      </c>
      <c r="S24" s="201">
        <v>21</v>
      </c>
    </row>
    <row r="25" spans="1:23" x14ac:dyDescent="0.25">
      <c r="M25" s="201">
        <v>22</v>
      </c>
      <c r="S25" s="201">
        <v>22</v>
      </c>
    </row>
    <row r="26" spans="1:23" x14ac:dyDescent="0.25">
      <c r="M26" s="201">
        <v>23</v>
      </c>
      <c r="S26" s="201">
        <v>23</v>
      </c>
    </row>
    <row r="27" spans="1:23" x14ac:dyDescent="0.25">
      <c r="M27" s="201">
        <v>24</v>
      </c>
      <c r="S27" s="201">
        <v>24</v>
      </c>
    </row>
    <row r="28" spans="1:23" x14ac:dyDescent="0.25">
      <c r="S28" s="201">
        <v>25</v>
      </c>
    </row>
  </sheetData>
  <mergeCells count="4">
    <mergeCell ref="G2:K2"/>
    <mergeCell ref="S2:W2"/>
    <mergeCell ref="A2:E2"/>
    <mergeCell ref="M2:Q2"/>
  </mergeCells>
  <conditionalFormatting sqref="B4:B23 H4:H23">
    <cfRule type="expression" dxfId="454" priority="3">
      <formula>"vlookup($B$4,$G$4:$G$23"</formula>
    </cfRule>
  </conditionalFormatting>
  <conditionalFormatting sqref="B4:B23 H4:H23">
    <cfRule type="duplicateValues" dxfId="453" priority="2"/>
  </conditionalFormatting>
  <conditionalFormatting sqref="T4:U23 N4:N23">
    <cfRule type="duplicateValues" dxfId="452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28297-9A61-4258-A142-A4E75401D2F8}">
  <sheetPr>
    <tabColor rgb="FFFFC000"/>
  </sheetPr>
  <dimension ref="B1:K22"/>
  <sheetViews>
    <sheetView zoomScale="90" zoomScaleNormal="90" workbookViewId="0">
      <selection activeCell="K18" sqref="K18"/>
    </sheetView>
  </sheetViews>
  <sheetFormatPr defaultColWidth="9" defaultRowHeight="12.5" x14ac:dyDescent="0.25"/>
  <cols>
    <col min="1" max="1" width="4.08203125" style="149" customWidth="1"/>
    <col min="2" max="2" width="11.5" style="149" customWidth="1"/>
    <col min="3" max="3" width="10.5" style="149" bestFit="1" customWidth="1"/>
    <col min="4" max="4" width="7.5" style="149" customWidth="1"/>
    <col min="5" max="5" width="8.25" style="149" customWidth="1"/>
    <col min="6" max="6" width="8.08203125" style="149" customWidth="1"/>
    <col min="7" max="7" width="9.83203125" style="149" customWidth="1"/>
    <col min="8" max="8" width="6.58203125" style="149" customWidth="1"/>
    <col min="9" max="9" width="8.5" style="149" customWidth="1"/>
    <col min="10" max="10" width="5.33203125" style="149" customWidth="1"/>
    <col min="11" max="11" width="6.75" style="149" customWidth="1"/>
    <col min="12" max="12" width="9" style="149"/>
    <col min="13" max="13" width="11.5" style="149" customWidth="1"/>
    <col min="14" max="16384" width="9" style="149"/>
  </cols>
  <sheetData>
    <row r="1" spans="2:11" x14ac:dyDescent="0.25">
      <c r="B1" s="149" t="s">
        <v>7</v>
      </c>
      <c r="C1" s="147">
        <f>+Xarelto_Total!D1</f>
        <v>5</v>
      </c>
    </row>
    <row r="2" spans="2:11" s="220" customFormat="1" ht="19.5" customHeight="1" x14ac:dyDescent="0.3">
      <c r="B2" s="217" t="s">
        <v>158</v>
      </c>
      <c r="C2" s="218" t="s">
        <v>4</v>
      </c>
      <c r="D2" s="218" t="s">
        <v>147</v>
      </c>
      <c r="E2" s="218" t="s">
        <v>157</v>
      </c>
      <c r="F2" s="219" t="s">
        <v>142</v>
      </c>
      <c r="G2" s="219" t="s">
        <v>159</v>
      </c>
      <c r="H2" s="219" t="s">
        <v>0</v>
      </c>
      <c r="I2" s="219" t="s">
        <v>160</v>
      </c>
      <c r="J2" s="219" t="s">
        <v>145</v>
      </c>
      <c r="K2" s="219" t="s">
        <v>4</v>
      </c>
    </row>
    <row r="3" spans="2:11" s="220" customFormat="1" ht="15" customHeight="1" x14ac:dyDescent="0.3">
      <c r="B3" s="221" t="s">
        <v>161</v>
      </c>
      <c r="C3" s="222" t="s">
        <v>281</v>
      </c>
      <c r="D3" s="222">
        <f>SUMIFS(Xarelto_Total!B4:B46,Xarelto_Total!AI4:AI46,"&gt;=800000")</f>
        <v>1</v>
      </c>
      <c r="E3" s="222">
        <f>COUNTIFS(Xarelto_Total!AI4:AI46,"&gt;800000")</f>
        <v>1</v>
      </c>
      <c r="F3" s="223">
        <f>SUMIFS(Xarelto_Total!AD4:AD46,Xarelto_Total!AI4:AI46,"&gt;800000")/10^6</f>
        <v>2.5011490800000002</v>
      </c>
      <c r="G3" s="223">
        <f>SUMIFS(Xarelto_Total!AE4:AE46,Xarelto_Total!AI4:AI46,"&gt;800000")/10^6</f>
        <v>4.3080368257142867</v>
      </c>
      <c r="H3" s="224">
        <f t="shared" ref="H3:H7" si="0">IF(OR(F3=0,G3=0),0,(G3/F3%))</f>
        <v>172.24230495346109</v>
      </c>
      <c r="I3" s="223">
        <f>SUMIFS(Xarelto_Total!AG4:AG46,Xarelto_Total!AI4:AI46,"&gt;800000")/10^6</f>
        <v>3.7093577944117557</v>
      </c>
      <c r="J3" s="224">
        <f t="shared" ref="J3:J7" si="1">IF(AND(I3&lt;=0,G3&gt;1),100,IF(ISERROR(G3/I3%-100),"-",G3/I3%-100))</f>
        <v>16.139694914425789</v>
      </c>
      <c r="K3" s="223">
        <f>+G3/D3/$C$1</f>
        <v>0.8616073651428573</v>
      </c>
    </row>
    <row r="4" spans="2:11" s="220" customFormat="1" ht="14.5" customHeight="1" x14ac:dyDescent="0.3">
      <c r="B4" s="225" t="s">
        <v>162</v>
      </c>
      <c r="C4" s="226" t="s">
        <v>280</v>
      </c>
      <c r="D4" s="227">
        <f>SUMIFS(Xarelto_Total!B4:B46,Xarelto_Total!AI4:AI46,"&gt;=600000",Xarelto_Total!AI4:AI46,"&lt;800000")</f>
        <v>28</v>
      </c>
      <c r="E4" s="228">
        <f>COUNTIFS(Xarelto_Total!AI4:AI46,"&gt;600000",Xarelto_Total!AI4:AI46,"&lt;800000")</f>
        <v>8</v>
      </c>
      <c r="F4" s="229">
        <f>SUMIFS(Xarelto_Total!AD4:AD46,Xarelto_Total!AI4:AI46,"&gt;600000",Xarelto_Total!AI4:AI46,"&lt;800000")/10^6</f>
        <v>99.163511273999987</v>
      </c>
      <c r="G4" s="229">
        <f>SUMIFS(Xarelto_Total!AE4:AE46,Xarelto_Total!AI4:AI46,"&gt;600000",Xarelto_Total!AI4:AI46,"&lt;800000")/10^6</f>
        <v>90.446121332654471</v>
      </c>
      <c r="H4" s="230">
        <f t="shared" si="0"/>
        <v>91.209074961798819</v>
      </c>
      <c r="I4" s="229">
        <f>SUMIFS(Xarelto_Total!AG4:AG46,Xarelto_Total!AI4:AI46,"&gt;600000",Xarelto_Total!AI4:AI46,"&lt;800000")/10^6</f>
        <v>197.38872660720759</v>
      </c>
      <c r="J4" s="230">
        <f t="shared" si="1"/>
        <v>-54.17867935657889</v>
      </c>
      <c r="K4" s="231">
        <f t="shared" ref="K4:K7" si="2">+G4/D4/$C$1</f>
        <v>0.64604372380467479</v>
      </c>
    </row>
    <row r="5" spans="2:11" s="220" customFormat="1" ht="14.5" customHeight="1" x14ac:dyDescent="0.3">
      <c r="B5" s="232" t="s">
        <v>163</v>
      </c>
      <c r="C5" s="233" t="s">
        <v>279</v>
      </c>
      <c r="D5" s="233">
        <f>SUMIFS(Xarelto_Total!B4:B46,Xarelto_Total!AI4:AI46,"&gt;=400000",Xarelto_Total!AI4:AI46,"&lt;600000")</f>
        <v>41</v>
      </c>
      <c r="E5" s="233">
        <f>COUNTIFS(Xarelto_Total!AI4:AI46,"&gt;400000",Xarelto_Total!AI4:AI46,"&lt;600000")</f>
        <v>16</v>
      </c>
      <c r="F5" s="234">
        <f>SUMIFS(Xarelto_Total!AD4:AD46,Xarelto_Total!AI4:AI46,"&gt;400000",Xarelto_Total!AI4:AI46,"&lt;600000")/10^6</f>
        <v>135.58942474470001</v>
      </c>
      <c r="G5" s="234">
        <f>SUMIFS(Xarelto_Total!AE4:AE46,Xarelto_Total!AI4:AI46,"&gt;400000",Xarelto_Total!AI4:AI46,"&lt;600000")/10^6</f>
        <v>100.44607689517188</v>
      </c>
      <c r="H5" s="235">
        <f t="shared" si="0"/>
        <v>74.081055424713838</v>
      </c>
      <c r="I5" s="234">
        <f>SUMIFS(Xarelto_Total!AG4:AG46,Xarelto_Total!AI4:AI46,"&gt;400000",Xarelto_Total!AI4:AI46,"&lt;600000")/10^6</f>
        <v>261.84928843325395</v>
      </c>
      <c r="J5" s="235">
        <f t="shared" si="1"/>
        <v>-61.639736546094973</v>
      </c>
      <c r="K5" s="234">
        <f t="shared" si="2"/>
        <v>0.48998086290327747</v>
      </c>
    </row>
    <row r="6" spans="2:11" s="220" customFormat="1" ht="14.5" customHeight="1" x14ac:dyDescent="0.3">
      <c r="B6" s="236" t="s">
        <v>164</v>
      </c>
      <c r="C6" s="237" t="s">
        <v>196</v>
      </c>
      <c r="D6" s="238">
        <f>SUMIFS(Xarelto_Total!B4:B46,Xarelto_Total!AI4:AI46,"&lt;400000")</f>
        <v>23</v>
      </c>
      <c r="E6" s="239">
        <f>COUNTIFS(Xarelto_Total!AI4:AI46,"&lt;400000")-1</f>
        <v>17</v>
      </c>
      <c r="F6" s="240">
        <f>SUMIFS(Xarelto_Total!AD4:AD46,Xarelto_Total!AI4:AI46,"&lt;400000")/10^6</f>
        <v>57.536020080000014</v>
      </c>
      <c r="G6" s="240">
        <f>SUMIFS(Xarelto_Total!AE4:AE46,Xarelto_Total!AI4:AI46,"&lt;400000")/10^6</f>
        <v>31.922372276459363</v>
      </c>
      <c r="H6" s="241">
        <f t="shared" si="0"/>
        <v>55.482412985940677</v>
      </c>
      <c r="I6" s="240">
        <f>SUMIFS(Xarelto_Total!AG4:AG46,Xarelto_Total!AI4:AI46,"&lt;400000")/10^6</f>
        <v>94.329369815126697</v>
      </c>
      <c r="J6" s="241">
        <f t="shared" si="1"/>
        <v>-66.158607505782072</v>
      </c>
      <c r="K6" s="242">
        <f t="shared" si="2"/>
        <v>0.27758584588225532</v>
      </c>
    </row>
    <row r="7" spans="2:11" s="220" customFormat="1" ht="14.5" customHeight="1" x14ac:dyDescent="0.3">
      <c r="B7" s="243" t="s">
        <v>152</v>
      </c>
      <c r="C7" s="218"/>
      <c r="D7" s="218">
        <f>SUM(D3:D6)</f>
        <v>93</v>
      </c>
      <c r="E7" s="218">
        <f>SUM(E3:E6)</f>
        <v>42</v>
      </c>
      <c r="F7" s="244">
        <f>SUM(F3:F6)</f>
        <v>294.7901051787</v>
      </c>
      <c r="G7" s="244">
        <f>SUM(G3:G6)</f>
        <v>227.12260732999999</v>
      </c>
      <c r="H7" s="219">
        <f t="shared" si="0"/>
        <v>77.045532852033702</v>
      </c>
      <c r="I7" s="244">
        <f>SUM(I3:I6)</f>
        <v>557.27674264999996</v>
      </c>
      <c r="J7" s="219">
        <f t="shared" si="1"/>
        <v>-59.244197730202906</v>
      </c>
      <c r="K7" s="245">
        <f t="shared" si="2"/>
        <v>0.48843571468817204</v>
      </c>
    </row>
    <row r="9" spans="2:11" ht="15" customHeight="1" thickBot="1" x14ac:dyDescent="0.3"/>
    <row r="10" spans="2:11" s="159" customFormat="1" ht="15" thickBot="1" x14ac:dyDescent="0.35">
      <c r="B10" s="156" t="s">
        <v>146</v>
      </c>
      <c r="C10" s="157"/>
      <c r="D10" s="157" t="s">
        <v>161</v>
      </c>
      <c r="E10" s="157" t="s">
        <v>162</v>
      </c>
      <c r="F10" s="157" t="s">
        <v>163</v>
      </c>
      <c r="G10" s="158" t="s">
        <v>164</v>
      </c>
      <c r="H10" s="158" t="s">
        <v>152</v>
      </c>
    </row>
    <row r="11" spans="2:11" ht="14.5" x14ac:dyDescent="0.25">
      <c r="B11" s="160" t="s">
        <v>53</v>
      </c>
      <c r="C11" s="246" t="s">
        <v>165</v>
      </c>
      <c r="D11" s="258">
        <f>SUMIFS(Xarelto_Total!B$4:B$46,Xarelto_Total!AI$4:AI$46,"&gt;=800000",Xarelto_Total!D$4:D$46,Realize!B11)</f>
        <v>0</v>
      </c>
      <c r="E11" s="247">
        <f>SUMIFS(Xarelto_Total!B$4:B$46,Xarelto_Total!AI$4:AI$46,"&gt;=600000",Xarelto_Total!AI$4:AI$46,"&lt;800000",Xarelto_Total!D$4:D$46,Realize!B11)</f>
        <v>18</v>
      </c>
      <c r="F11" s="259">
        <f>SUMIFS(Xarelto_Total!B$4:B$46,Xarelto_Total!AI$4:AI$46,"&gt;=400000",Xarelto_Total!AI$4:AI$46,"&lt;600000",Xarelto_Total!D$4:D$46,Realize!B11)</f>
        <v>11</v>
      </c>
      <c r="G11" s="248">
        <f>SUMIFS(Xarelto_Total!B$4:B$46,Xarelto_Total!AI$4:AI$46,"&lt;400000",Xarelto_Total!D$4:D$46,Realize!B11)</f>
        <v>8</v>
      </c>
      <c r="H11" s="161">
        <f>SUM(D11:G11)</f>
        <v>37</v>
      </c>
    </row>
    <row r="12" spans="2:11" ht="15" thickBot="1" x14ac:dyDescent="0.3">
      <c r="B12" s="162" t="s">
        <v>53</v>
      </c>
      <c r="C12" s="249" t="s">
        <v>157</v>
      </c>
      <c r="D12" s="250">
        <f>COUNTIFS(Xarelto_Total!AI$4:AI$46,"&gt;800000",Xarelto_Total!D$4:D$46,Realize!B12)</f>
        <v>0</v>
      </c>
      <c r="E12" s="251">
        <f>COUNTIFS(Xarelto_Total!AI$4:AI$46,"&gt;600000",Xarelto_Total!AI$4:AI$46,"&lt;800000",Xarelto_Total!D$4:D$46,Realize!B12)</f>
        <v>3</v>
      </c>
      <c r="F12" s="260">
        <f>COUNTIFS(Xarelto_Total!AI$4:AI$46,"&gt;400000",Xarelto_Total!AI$4:AI$46,"&lt;600000",Xarelto_Total!D$4:D$46,Realize!B12)</f>
        <v>5</v>
      </c>
      <c r="G12" s="265">
        <f>COUNTIFS(Xarelto_Total!$AI$4:$AI$46,"&lt;400000",Xarelto_Total!$D$4:$D$46,Realize!B12,Xarelto_Total!$B$4:$B$46,"&gt;=1")</f>
        <v>7</v>
      </c>
      <c r="H12" s="163">
        <f t="shared" ref="H12:H18" si="3">SUM(D12:G12)</f>
        <v>15</v>
      </c>
    </row>
    <row r="13" spans="2:11" ht="14.5" x14ac:dyDescent="0.25">
      <c r="B13" s="160" t="s">
        <v>55</v>
      </c>
      <c r="C13" s="246" t="s">
        <v>165</v>
      </c>
      <c r="D13" s="258">
        <f>SUMIFS(Xarelto_Total!B$4:B$46,Xarelto_Total!AI$4:AI$46,"&gt;=800000",Xarelto_Total!D$4:D$46,Realize!B13)</f>
        <v>1</v>
      </c>
      <c r="E13" s="247">
        <f>SUMIFS(Xarelto_Total!B$4:B$46,Xarelto_Total!AI$4:AI$46,"&gt;=600000",Xarelto_Total!AI$4:AI$46,"&lt;800000",Xarelto_Total!D$4:D$46,Realize!B13)</f>
        <v>8</v>
      </c>
      <c r="F13" s="259">
        <f>SUMIFS(Xarelto_Total!B$4:B$46,Xarelto_Total!AI$4:AI$46,"&gt;=400000",Xarelto_Total!AI$4:AI$46,"&lt;600000",Xarelto_Total!D$4:D$46,Realize!B13)</f>
        <v>9</v>
      </c>
      <c r="G13" s="248">
        <f>SUMIFS(Xarelto_Total!B$4:B$46,Xarelto_Total!AI$4:AI$46,"&lt;400000",Xarelto_Total!D$4:D$46,Realize!B13)</f>
        <v>8</v>
      </c>
      <c r="H13" s="161">
        <f t="shared" si="3"/>
        <v>26</v>
      </c>
    </row>
    <row r="14" spans="2:11" ht="15" thickBot="1" x14ac:dyDescent="0.3">
      <c r="B14" s="162" t="s">
        <v>55</v>
      </c>
      <c r="C14" s="249" t="s">
        <v>157</v>
      </c>
      <c r="D14" s="250">
        <f>COUNTIFS(Xarelto_Total!AI$4:AI$46,"&gt;800000",Xarelto_Total!D$4:D$46,Realize!B14)</f>
        <v>1</v>
      </c>
      <c r="E14" s="251">
        <f>COUNTIFS(Xarelto_Total!AI$4:AI$46,"&gt;600000",Xarelto_Total!AI$4:AI$46,"&lt;800000",Xarelto_Total!D$4:D$46,Realize!B14)</f>
        <v>3</v>
      </c>
      <c r="F14" s="260">
        <f>COUNTIFS(Xarelto_Total!AI$4:AI$46,"&gt;400000",Xarelto_Total!AI$4:AI$46,"&lt;600000",Xarelto_Total!D$4:D$46,Realize!B14)</f>
        <v>5</v>
      </c>
      <c r="G14" s="265">
        <f>COUNTIFS(Xarelto_Total!$AI$4:$AI$46,"&lt;400000",Xarelto_Total!$D$4:$D$46,Realize!B14,Xarelto_Total!$B$4:$B$46,"&gt;=1")</f>
        <v>3</v>
      </c>
      <c r="H14" s="163">
        <f t="shared" si="3"/>
        <v>12</v>
      </c>
    </row>
    <row r="15" spans="2:11" ht="14.5" x14ac:dyDescent="0.25">
      <c r="B15" s="160" t="s">
        <v>49</v>
      </c>
      <c r="C15" s="246" t="s">
        <v>165</v>
      </c>
      <c r="D15" s="258">
        <f>SUMIFS(Xarelto_Total!B$4:B$46,Xarelto_Total!AI$4:AI$46,"&gt;=800000",Xarelto_Total!D$4:D$46,Realize!B15)</f>
        <v>0</v>
      </c>
      <c r="E15" s="247">
        <f>SUMIFS(Xarelto_Total!B$4:B$46,Xarelto_Total!AI$4:AI$46,"&gt;=600000",Xarelto_Total!AI$4:AI$46,"&lt;800000",Xarelto_Total!D$4:D$46,Realize!B15)</f>
        <v>1</v>
      </c>
      <c r="F15" s="259">
        <f>SUMIFS(Xarelto_Total!B$4:B$46,Xarelto_Total!AI$4:AI$46,"&gt;=400000",Xarelto_Total!AI$4:AI$46,"&lt;600000",Xarelto_Total!D$4:D$46,Realize!B15)</f>
        <v>15</v>
      </c>
      <c r="G15" s="248">
        <f>SUMIFS(Xarelto_Total!B$4:B$46,Xarelto_Total!AI$4:AI$46,"&lt;400000",Xarelto_Total!D$4:D$46,Realize!B15)</f>
        <v>5</v>
      </c>
      <c r="H15" s="161">
        <f t="shared" si="3"/>
        <v>21</v>
      </c>
    </row>
    <row r="16" spans="2:11" ht="15" thickBot="1" x14ac:dyDescent="0.3">
      <c r="B16" s="162" t="s">
        <v>49</v>
      </c>
      <c r="C16" s="249" t="s">
        <v>157</v>
      </c>
      <c r="D16" s="250">
        <f>COUNTIFS(Xarelto_Total!AI$4:AI$46,"&gt;800000",Xarelto_Total!D$4:D$46,Realize!B16)</f>
        <v>0</v>
      </c>
      <c r="E16" s="251">
        <f>COUNTIFS(Xarelto_Total!AI$4:AI$46,"&gt;600000",Xarelto_Total!AI$4:AI$46,"&lt;800000",Xarelto_Total!D$4:D$46,Realize!B16)</f>
        <v>1</v>
      </c>
      <c r="F16" s="260">
        <f>COUNTIFS(Xarelto_Total!AI$4:AI$46,"&gt;400000",Xarelto_Total!AI$4:AI$46,"&lt;600000",Xarelto_Total!D$4:D$46,Realize!B16)</f>
        <v>4</v>
      </c>
      <c r="G16" s="265">
        <f>COUNTIFS(Xarelto_Total!$AI$4:$AI$46,"&lt;400000",Xarelto_Total!$D$4:$D$46,Realize!B16,Xarelto_Total!$B$4:$B$46,"&gt;=1")</f>
        <v>5</v>
      </c>
      <c r="H16" s="163">
        <f t="shared" si="3"/>
        <v>10</v>
      </c>
    </row>
    <row r="17" spans="2:8" ht="14.5" x14ac:dyDescent="0.25">
      <c r="B17" s="160" t="s">
        <v>140</v>
      </c>
      <c r="C17" s="246" t="s">
        <v>165</v>
      </c>
      <c r="D17" s="258">
        <f>SUMIFS(Xarelto_Total!B$4:B$46,Xarelto_Total!AI$4:AI$46,"&gt;=800000",Xarelto_Total!D$4:D$46,Realize!B17)</f>
        <v>0</v>
      </c>
      <c r="E17" s="247">
        <f>SUMIFS(Xarelto_Total!B$4:B$46,Xarelto_Total!AI$4:AI$46,"&gt;=600000",Xarelto_Total!AI$4:AI$46,"&lt;800000",Xarelto_Total!D$4:D$46,Realize!B17)</f>
        <v>0</v>
      </c>
      <c r="F17" s="259">
        <f>SUMIFS(Xarelto_Total!B$4:B$46,Xarelto_Total!AI$4:AI$46,"&gt;=400000",Xarelto_Total!AI$4:AI$46,"&lt;600000",Xarelto_Total!D$4:D$46,Realize!B17)</f>
        <v>6</v>
      </c>
      <c r="G17" s="248">
        <f>SUMIFS(Xarelto_Total!B$4:B$46,Xarelto_Total!AI$4:AI$46,"&lt;400000",Xarelto_Total!D$4:D$46,Realize!B17)</f>
        <v>2</v>
      </c>
      <c r="H17" s="161">
        <f t="shared" si="3"/>
        <v>8</v>
      </c>
    </row>
    <row r="18" spans="2:8" ht="15" thickBot="1" x14ac:dyDescent="0.3">
      <c r="B18" s="162" t="s">
        <v>140</v>
      </c>
      <c r="C18" s="249" t="s">
        <v>157</v>
      </c>
      <c r="D18" s="250">
        <f>COUNTIFS(Xarelto_Total!AI$4:AI$46,"&gt;800000",Xarelto_Total!D$4:D$46,Realize!B18)</f>
        <v>0</v>
      </c>
      <c r="E18" s="251">
        <f>COUNTIFS(Xarelto_Total!AI$4:AI$46,"&gt;600000",Xarelto_Total!AI$4:AI$46,"&lt;800000",Xarelto_Total!D$4:D$46,Realize!B18)</f>
        <v>0</v>
      </c>
      <c r="F18" s="260">
        <f>COUNTIFS(Xarelto_Total!AI$4:AI$46,"&gt;400000",Xarelto_Total!AI$4:AI$46,"&lt;600000",Xarelto_Total!D$4:D$46,Realize!B18)</f>
        <v>2</v>
      </c>
      <c r="G18" s="265">
        <f>COUNTIFS(Xarelto_Total!$AI$4:$AI$46,"&lt;400000",Xarelto_Total!$D$4:$D$46,Realize!B18,Xarelto_Total!$B$4:$B$46,"&gt;=1")</f>
        <v>2</v>
      </c>
      <c r="H18" s="163">
        <f t="shared" si="3"/>
        <v>4</v>
      </c>
    </row>
    <row r="19" spans="2:8" ht="14.5" x14ac:dyDescent="0.25">
      <c r="B19" s="253" t="s">
        <v>136</v>
      </c>
      <c r="C19" s="254" t="s">
        <v>165</v>
      </c>
      <c r="D19" s="255">
        <f>SUMIFS(Xarelto_Total!B$4:B$46,Xarelto_Total!AI$4:AI$46,"&gt;=800000",Xarelto_Total!D$4:D$46,Realize!B19)</f>
        <v>0</v>
      </c>
      <c r="E19" s="256">
        <f>SUMIFS(Xarelto_Total!B$4:B$46,Xarelto_Total!AI$4:AI$46,"&gt;=600000",Xarelto_Total!AI$4:AI$46,"&lt;800000",Xarelto_Total!D$4:D$46,Realize!B19)</f>
        <v>1</v>
      </c>
      <c r="F19" s="259">
        <f>SUMIFS(Xarelto_Total!B$4:B$46,Xarelto_Total!AI$4:AI$46,"&gt;=400000",Xarelto_Total!AI$4:AI$46,"&lt;600000",Xarelto_Total!D$4:D$46,Realize!B19)</f>
        <v>0</v>
      </c>
      <c r="G19" s="248">
        <f>SUMIFS(Xarelto_Total!B$4:B$46,Xarelto_Total!AI$4:AI$46,"&lt;400000",Xarelto_Total!D$4:D$46,Realize!B19)</f>
        <v>0</v>
      </c>
      <c r="H19" s="257">
        <f t="shared" ref="H19:H20" si="4">SUM(D19:G19)</f>
        <v>1</v>
      </c>
    </row>
    <row r="20" spans="2:8" ht="15" thickBot="1" x14ac:dyDescent="0.3">
      <c r="B20" s="261" t="s">
        <v>136</v>
      </c>
      <c r="C20" s="262" t="s">
        <v>157</v>
      </c>
      <c r="D20" s="250">
        <f>COUNTIFS(Xarelto_Total!AI$4:AI$46,"&gt;800000",Xarelto_Total!D$4:D$46,Realize!B20)</f>
        <v>0</v>
      </c>
      <c r="E20" s="251">
        <f>COUNTIFS(Xarelto_Total!AI$4:AI$46,"&gt;600000",Xarelto_Total!AI$4:AI$46,"&lt;800000",Xarelto_Total!D$4:D$46,Realize!B20)</f>
        <v>1</v>
      </c>
      <c r="F20" s="260">
        <f>COUNTIFS(Xarelto_Total!AI$4:AI$46,"&gt;400000",Xarelto_Total!AI$4:AI$46,"&lt;600000",Xarelto_Total!D$4:D$46,Realize!B20)</f>
        <v>0</v>
      </c>
      <c r="G20" s="265">
        <f>COUNTIFS(Xarelto_Total!$AI$4:$AI$46,"&lt;400000",Xarelto_Total!$D$4:$D$46,Realize!B20,Xarelto_Total!$B$4:$B$46,"&gt;=1")</f>
        <v>0</v>
      </c>
      <c r="H20" s="263">
        <f t="shared" si="4"/>
        <v>1</v>
      </c>
    </row>
    <row r="21" spans="2:8" ht="14.5" x14ac:dyDescent="0.25">
      <c r="B21" s="160" t="s">
        <v>166</v>
      </c>
      <c r="C21" s="246" t="s">
        <v>165</v>
      </c>
      <c r="D21" s="264">
        <f>+D11+D13+D15+D17+D19</f>
        <v>1</v>
      </c>
      <c r="E21" s="247">
        <f t="shared" ref="E21:H21" si="5">+E11+E13+E15+E17+E19</f>
        <v>28</v>
      </c>
      <c r="F21" s="259">
        <f t="shared" si="5"/>
        <v>41</v>
      </c>
      <c r="G21" s="248">
        <f t="shared" si="5"/>
        <v>23</v>
      </c>
      <c r="H21" s="161">
        <f t="shared" si="5"/>
        <v>93</v>
      </c>
    </row>
    <row r="22" spans="2:8" ht="15" thickBot="1" x14ac:dyDescent="0.3">
      <c r="B22" s="162" t="s">
        <v>166</v>
      </c>
      <c r="C22" s="249" t="s">
        <v>157</v>
      </c>
      <c r="D22" s="250">
        <f>+D12+D14+D16+D18+D20</f>
        <v>1</v>
      </c>
      <c r="E22" s="251">
        <f t="shared" ref="E22:H22" si="6">+E12+E14+E16+E18+E20</f>
        <v>8</v>
      </c>
      <c r="F22" s="260">
        <f t="shared" si="6"/>
        <v>16</v>
      </c>
      <c r="G22" s="252">
        <f t="shared" si="6"/>
        <v>17</v>
      </c>
      <c r="H22" s="163">
        <f t="shared" si="6"/>
        <v>42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FF"/>
  </sheetPr>
  <dimension ref="A1:AN56"/>
  <sheetViews>
    <sheetView showGridLines="0" zoomScale="90" zoomScaleNormal="90" workbookViewId="0">
      <pane xSplit="4" ySplit="4" topLeftCell="E16" activePane="bottomRight" state="frozen"/>
      <selection pane="topRight" activeCell="E1" sqref="E1"/>
      <selection pane="bottomLeft" activeCell="A5" sqref="A5"/>
      <selection pane="bottomRight" activeCell="K26" sqref="K26:K29"/>
    </sheetView>
  </sheetViews>
  <sheetFormatPr defaultColWidth="9" defaultRowHeight="13.5" x14ac:dyDescent="0.3"/>
  <cols>
    <col min="1" max="1" width="17.25" style="2" bestFit="1" customWidth="1"/>
    <col min="2" max="2" width="5.33203125" style="2" customWidth="1"/>
    <col min="3" max="3" width="13.25" style="2" bestFit="1" customWidth="1"/>
    <col min="4" max="4" width="15.58203125" style="2" customWidth="1"/>
    <col min="5" max="5" width="10.75" style="6" bestFit="1" customWidth="1"/>
    <col min="6" max="6" width="11.75" style="6" customWidth="1"/>
    <col min="7" max="7" width="5.75" style="6" bestFit="1" customWidth="1"/>
    <col min="8" max="8" width="10.75" style="6" bestFit="1" customWidth="1"/>
    <col min="9" max="9" width="6.5" style="6" customWidth="1"/>
    <col min="10" max="11" width="10.75" style="6" bestFit="1" customWidth="1"/>
    <col min="12" max="12" width="5.75" style="6" bestFit="1" customWidth="1"/>
    <col min="13" max="13" width="12.08203125" style="6" customWidth="1"/>
    <col min="14" max="14" width="6.25" style="6" customWidth="1"/>
    <col min="15" max="15" width="13.33203125" style="6" customWidth="1"/>
    <col min="16" max="16" width="11.58203125" style="6" customWidth="1"/>
    <col min="17" max="17" width="5.75" style="6" bestFit="1" customWidth="1"/>
    <col min="18" max="18" width="13" style="6" customWidth="1"/>
    <col min="19" max="19" width="5.08203125" style="6" bestFit="1" customWidth="1"/>
    <col min="20" max="20" width="13.08203125" style="6" customWidth="1"/>
    <col min="21" max="21" width="11.5" style="6" customWidth="1"/>
    <col min="22" max="22" width="5.75" style="6" bestFit="1" customWidth="1"/>
    <col min="23" max="23" width="12.75" style="6" customWidth="1"/>
    <col min="24" max="24" width="5.75" style="6" customWidth="1"/>
    <col min="25" max="25" width="11.58203125" style="6" customWidth="1"/>
    <col min="26" max="26" width="11.83203125" style="6" customWidth="1"/>
    <col min="27" max="27" width="5.75" style="6" bestFit="1" customWidth="1"/>
    <col min="28" max="28" width="14.33203125" style="6" bestFit="1" customWidth="1"/>
    <col min="29" max="29" width="5.08203125" style="6" bestFit="1" customWidth="1"/>
    <col min="30" max="30" width="11.75" style="6" bestFit="1" customWidth="1"/>
    <col min="31" max="31" width="12.25" style="6" bestFit="1" customWidth="1"/>
    <col min="32" max="32" width="5.75" style="6" customWidth="1"/>
    <col min="33" max="33" width="11.75" style="6" bestFit="1" customWidth="1"/>
    <col min="34" max="34" width="6.58203125" style="6" customWidth="1"/>
    <col min="35" max="35" width="10" style="6" customWidth="1"/>
    <col min="36" max="36" width="5.83203125" style="2" customWidth="1"/>
    <col min="37" max="37" width="6.08203125" style="132" hidden="1" customWidth="1"/>
    <col min="38" max="38" width="9.25" style="132" hidden="1" customWidth="1"/>
    <col min="39" max="39" width="10.58203125" style="2" bestFit="1" customWidth="1"/>
    <col min="40" max="16384" width="9" style="2"/>
  </cols>
  <sheetData>
    <row r="1" spans="1:40" s="1" customFormat="1" x14ac:dyDescent="0.3">
      <c r="A1" s="76" t="s">
        <v>18</v>
      </c>
      <c r="B1" s="50"/>
      <c r="C1" s="1" t="s">
        <v>7</v>
      </c>
      <c r="D1" s="7">
        <v>5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6"/>
      <c r="AK1" s="329"/>
      <c r="AL1" s="329"/>
    </row>
    <row r="2" spans="1:40" s="1" customFormat="1" ht="14" thickBot="1" x14ac:dyDescent="0.35">
      <c r="A2" s="1">
        <v>1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1"/>
      <c r="AE2" s="211"/>
      <c r="AF2" s="8">
        <v>1</v>
      </c>
      <c r="AG2" s="8"/>
      <c r="AH2" s="8">
        <v>1</v>
      </c>
      <c r="AI2" s="6">
        <v>1</v>
      </c>
      <c r="AK2" s="329"/>
      <c r="AL2" s="329"/>
    </row>
    <row r="3" spans="1:40" ht="30" customHeight="1" thickBot="1" x14ac:dyDescent="0.35">
      <c r="A3" s="3" t="s">
        <v>2</v>
      </c>
      <c r="B3" s="78" t="s">
        <v>46</v>
      </c>
      <c r="C3" s="4" t="s">
        <v>5</v>
      </c>
      <c r="D3" s="4" t="s">
        <v>3</v>
      </c>
      <c r="E3" s="9" t="s">
        <v>229</v>
      </c>
      <c r="F3" s="10" t="s">
        <v>230</v>
      </c>
      <c r="G3" s="10" t="s">
        <v>0</v>
      </c>
      <c r="H3" s="10" t="s">
        <v>103</v>
      </c>
      <c r="I3" s="11" t="s">
        <v>14</v>
      </c>
      <c r="J3" s="9" t="s">
        <v>231</v>
      </c>
      <c r="K3" s="10" t="s">
        <v>232</v>
      </c>
      <c r="L3" s="10" t="s">
        <v>0</v>
      </c>
      <c r="M3" s="10" t="s">
        <v>104</v>
      </c>
      <c r="N3" s="11" t="s">
        <v>14</v>
      </c>
      <c r="O3" s="9" t="s">
        <v>233</v>
      </c>
      <c r="P3" s="10" t="s">
        <v>234</v>
      </c>
      <c r="Q3" s="10" t="s">
        <v>0</v>
      </c>
      <c r="R3" s="10" t="s">
        <v>105</v>
      </c>
      <c r="S3" s="11" t="s">
        <v>14</v>
      </c>
      <c r="T3" s="9" t="s">
        <v>235</v>
      </c>
      <c r="U3" s="106" t="s">
        <v>253</v>
      </c>
      <c r="V3" s="30" t="s">
        <v>0</v>
      </c>
      <c r="W3" s="10" t="s">
        <v>106</v>
      </c>
      <c r="X3" s="11" t="s">
        <v>14</v>
      </c>
      <c r="Y3" s="9" t="s">
        <v>237</v>
      </c>
      <c r="Z3" s="106" t="s">
        <v>254</v>
      </c>
      <c r="AA3" s="10" t="s">
        <v>0</v>
      </c>
      <c r="AB3" s="10" t="s">
        <v>107</v>
      </c>
      <c r="AC3" s="11" t="s">
        <v>14</v>
      </c>
      <c r="AD3" s="9" t="s">
        <v>93</v>
      </c>
      <c r="AE3" s="10" t="s">
        <v>92</v>
      </c>
      <c r="AF3" s="10" t="s">
        <v>0</v>
      </c>
      <c r="AG3" s="10" t="s">
        <v>94</v>
      </c>
      <c r="AH3" s="18" t="s">
        <v>14</v>
      </c>
      <c r="AI3" s="48" t="s">
        <v>4</v>
      </c>
      <c r="AJ3" s="49" t="s">
        <v>9</v>
      </c>
      <c r="AK3" s="398" t="s">
        <v>285</v>
      </c>
      <c r="AL3" s="398" t="s">
        <v>286</v>
      </c>
    </row>
    <row r="4" spans="1:40" x14ac:dyDescent="0.3">
      <c r="A4" s="36" t="s">
        <v>35</v>
      </c>
      <c r="B4" s="79">
        <v>6</v>
      </c>
      <c r="C4" s="37" t="s">
        <v>54</v>
      </c>
      <c r="D4" s="37" t="s">
        <v>55</v>
      </c>
      <c r="E4" s="13">
        <f>SUMIF('Product Value'!$C:$C,Xarelto_Total!$A4,'Product Value'!J:J)</f>
        <v>3672334.560000001</v>
      </c>
      <c r="F4" s="14">
        <f>SUMIF('Product Value'!$C:$C,Xarelto_Total!$A4,'Product Value'!K:K)</f>
        <v>4870489.6524084089</v>
      </c>
      <c r="G4" s="15">
        <f t="shared" ref="G4" si="0">IF(OR(E4=0,F4=0),0,(F4/E4%))</f>
        <v>132.62652334182778</v>
      </c>
      <c r="H4" s="16">
        <f>SUMIF('Product Value'!$C:$C,Xarelto_Total!$A4,'Product Value'!M:M)</f>
        <v>4378433.6104995459</v>
      </c>
      <c r="I4" s="17">
        <f t="shared" ref="I4" si="1">IF(AND(H4&lt;=0,F4&gt;1),100,IF(ISERROR(F4/H4%-100),"-",F4/H4%-100))</f>
        <v>11.238175239859871</v>
      </c>
      <c r="J4" s="13">
        <f>SUMIF('Product Value'!$C:$C,Xarelto_Total!$A4,'Product Value'!O:O)</f>
        <v>3475099.2</v>
      </c>
      <c r="K4" s="14">
        <f>SUMIF('Product Value'!$C:$C,Xarelto_Total!$A4,'Product Value'!P:P)</f>
        <v>3963557.1083215959</v>
      </c>
      <c r="L4" s="15">
        <f t="shared" ref="L4:L46" si="2">IF(OR(J4=0,K4=0),0,(K4/J4%))</f>
        <v>114.05594143389047</v>
      </c>
      <c r="M4" s="16">
        <f>SUMIF('Product Value'!$C:$C,Xarelto_Total!$A4,'Product Value'!R:R)</f>
        <v>3626403.6140536927</v>
      </c>
      <c r="N4" s="17">
        <f t="shared" ref="N4:N46" si="3">IF(AND(M4&lt;=0,K4&gt;1),100,IF(ISERROR(K4/M4%-100),"-",K4/M4%-100))</f>
        <v>9.2971861422513911</v>
      </c>
      <c r="O4" s="13">
        <f>SUMIF('Product Value'!$C:$C,Xarelto_Total!$A4,'Product Value'!T:T)</f>
        <v>3052452.0000000005</v>
      </c>
      <c r="P4" s="14">
        <f>SUMIF('Product Value'!$C:$C,Xarelto_Total!$A4,'Product Value'!U:U)</f>
        <v>2841954.4588955683</v>
      </c>
      <c r="Q4" s="15">
        <f t="shared" ref="Q4:Q46" si="4">IF(OR(O4=0,P4=0),0,(P4/O4%))</f>
        <v>93.103985218950797</v>
      </c>
      <c r="R4" s="16">
        <f>SUMIF('Product Value'!$C:$C,Xarelto_Total!$A4,'Product Value'!W:W)</f>
        <v>4734720.4855212318</v>
      </c>
      <c r="S4" s="17">
        <f t="shared" ref="S4:S46" si="5">IF(AND(R4&lt;=0,P4&gt;1),100,IF(ISERROR(P4/R4%-100),"-",P4/R4%-100))</f>
        <v>-39.976299179935523</v>
      </c>
      <c r="T4" s="13">
        <f>SUMIF('Product Value'!$C:$C,Xarelto_Total!$A4,'Product Value'!Y:Y)</f>
        <v>3719295.3599999994</v>
      </c>
      <c r="U4" s="14">
        <f>SUMIF('Product Value'!$C:$C,Xarelto_Total!$A4,'Product Value'!Z:Z)</f>
        <v>3384439.3368093884</v>
      </c>
      <c r="V4" s="15">
        <f t="shared" ref="V4:V46" si="6">IF(OR(T4=0,U4=0),0,(U4/T4%))</f>
        <v>90.996788617760885</v>
      </c>
      <c r="W4" s="16">
        <f>SUMIF('Product Value'!$C:$C,Xarelto_Total!$A4,'Product Value'!AB:AB)</f>
        <v>13685538.254844209</v>
      </c>
      <c r="X4" s="17">
        <f t="shared" ref="X4:X46" si="7">IF(AND(W4&lt;=0,U4&gt;1),100,IF(ISERROR(U4/W4%-100),"-",U4/W4%-100))</f>
        <v>-75.26995815738988</v>
      </c>
      <c r="Y4" s="13">
        <f>SUMIF('Product Value'!$C:$C,Xarelto_Total!$A4,'Product Value'!AD:AD)</f>
        <v>3606589.4399999995</v>
      </c>
      <c r="Z4" s="14">
        <f>SUMIF('Product Value'!$C:$C,Xarelto_Total!$A4,'Product Value'!AE:AE)</f>
        <v>3469519.8694402711</v>
      </c>
      <c r="AA4" s="15">
        <f t="shared" ref="AA4:AA46" si="8">IF(OR(Y4=0,Z4=0),0,(Z4/Y4%))</f>
        <v>96.199468421896981</v>
      </c>
      <c r="AB4" s="16">
        <f>SUMIF('Product Value'!$C:$C,Xarelto_Total!$A4,'Product Value'!AG:AG)</f>
        <v>25433318.442776252</v>
      </c>
      <c r="AC4" s="17">
        <f t="shared" ref="AC4:AC46" si="9">IF(AND(AB4&lt;=0,Z4&gt;1),100,IF(ISERROR(Z4/AB4%-100),"-",Z4/AB4%-100))</f>
        <v>-86.35836736269188</v>
      </c>
      <c r="AD4" s="13">
        <f t="shared" ref="AD4:AD46" si="10">+E4+J4+O4+T4+Y4</f>
        <v>17525770.560000002</v>
      </c>
      <c r="AE4" s="14">
        <f t="shared" ref="AE4:AE46" si="11">+F4+K4+P4+U4+Z4</f>
        <v>18529960.425875235</v>
      </c>
      <c r="AF4" s="15">
        <f t="shared" ref="AF4:AF47" si="12">IF(OR(AD4=0,AE4=0),0,(AE4/AD4%))</f>
        <v>105.72979009646029</v>
      </c>
      <c r="AG4" s="14">
        <f t="shared" ref="AG4:AG46" si="13">+H4+M4+R4+W4+AB4</f>
        <v>51858414.407694936</v>
      </c>
      <c r="AH4" s="17">
        <f t="shared" ref="AH4:AH47" si="14">IF(AND(AG4&lt;=0,AE4&gt;1),100,IF(ISERROR(AE4/AG4%-100),"-",AE4/AG4%-100))</f>
        <v>-64.268170098301937</v>
      </c>
      <c r="AI4" s="12">
        <f t="shared" ref="AI4:AI47" si="15">IFERROR(AE4/B4/$D$1,0)</f>
        <v>617665.34752917453</v>
      </c>
      <c r="AJ4" s="47">
        <f t="shared" ref="AJ4:AJ44" si="16">RANK(AF4,$AF$4:$AF$44)</f>
        <v>7</v>
      </c>
      <c r="AK4" s="399">
        <f>COUNTIF(AF$4:AF4,AF4)/100+AF4</f>
        <v>105.7397900964603</v>
      </c>
      <c r="AL4" s="400">
        <f>COUNTIF(AI$4:AI4,AI4)/100+AI4</f>
        <v>617665.35752917454</v>
      </c>
      <c r="AM4" s="132"/>
      <c r="AN4" s="132"/>
    </row>
    <row r="5" spans="1:40" x14ac:dyDescent="0.3">
      <c r="A5" s="36" t="s">
        <v>109</v>
      </c>
      <c r="B5" s="79">
        <v>1</v>
      </c>
      <c r="C5" s="37" t="s">
        <v>54</v>
      </c>
      <c r="D5" s="37" t="s">
        <v>55</v>
      </c>
      <c r="E5" s="13">
        <f>SUMIF('Product Value'!$C:$C,Xarelto_Total!$A5,'Product Value'!J:J)</f>
        <v>462291.03</v>
      </c>
      <c r="F5" s="14">
        <f>SUMIF('Product Value'!$C:$C,Xarelto_Total!$A5,'Product Value'!K:K)</f>
        <v>-54802.61</v>
      </c>
      <c r="G5" s="15">
        <f t="shared" ref="G5:G46" si="17">IF(OR(E5=0,F5=0),0,(F5/E5%))</f>
        <v>-11.854569187725748</v>
      </c>
      <c r="H5" s="16">
        <f>SUMIF('Product Value'!$C:$C,Xarelto_Total!$A5,'Product Value'!M:M)</f>
        <v>196402.63999999998</v>
      </c>
      <c r="I5" s="17">
        <f t="shared" ref="I5:I46" si="18">IF(AND(H5&lt;=0,F5&gt;1),100,IF(ISERROR(F5/H5%-100),"-",F5/H5%-100))</f>
        <v>-127.90319417295002</v>
      </c>
      <c r="J5" s="13">
        <f>SUMIF('Product Value'!$C:$C,Xarelto_Total!$A5,'Product Value'!O:O)</f>
        <v>437462.1</v>
      </c>
      <c r="K5" s="14">
        <f>SUMIF('Product Value'!$C:$C,Xarelto_Total!$A5,'Product Value'!P:P)</f>
        <v>123021.01999999999</v>
      </c>
      <c r="L5" s="15">
        <f t="shared" si="2"/>
        <v>28.121526413373864</v>
      </c>
      <c r="M5" s="16">
        <f>SUMIF('Product Value'!$C:$C,Xarelto_Total!$A5,'Product Value'!R:R)</f>
        <v>55322.166728971963</v>
      </c>
      <c r="N5" s="17">
        <f t="shared" si="3"/>
        <v>122.37202060918997</v>
      </c>
      <c r="O5" s="13">
        <f>SUMIF('Product Value'!$C:$C,Xarelto_Total!$A5,'Product Value'!T:T)</f>
        <v>384257.25</v>
      </c>
      <c r="P5" s="14">
        <f>SUMIF('Product Value'!$C:$C,Xarelto_Total!$A5,'Product Value'!U:U)</f>
        <v>26434.289999999997</v>
      </c>
      <c r="Q5" s="15">
        <f t="shared" si="4"/>
        <v>6.8793210798234767</v>
      </c>
      <c r="R5" s="16">
        <f>SUMIF('Product Value'!$C:$C,Xarelto_Total!$A5,'Product Value'!W:W)</f>
        <v>7544.3896319663472</v>
      </c>
      <c r="S5" s="17">
        <f t="shared" si="5"/>
        <v>250.38341455742449</v>
      </c>
      <c r="T5" s="13">
        <f>SUMIF('Product Value'!$C:$C,Xarelto_Total!$A5,'Product Value'!Y:Y)</f>
        <v>468202.67999999988</v>
      </c>
      <c r="U5" s="14">
        <f>SUMIF('Product Value'!$C:$C,Xarelto_Total!$A5,'Product Value'!Z:Z)</f>
        <v>107021.05000000002</v>
      </c>
      <c r="V5" s="15">
        <f t="shared" si="6"/>
        <v>22.857846520656405</v>
      </c>
      <c r="W5" s="16">
        <f>SUMIF('Product Value'!$C:$C,Xarelto_Total!$A5,'Product Value'!AB:AB)</f>
        <v>151207.8174045379</v>
      </c>
      <c r="X5" s="17">
        <f t="shared" si="7"/>
        <v>-29.222541640371432</v>
      </c>
      <c r="Y5" s="13">
        <f>SUMIF('Product Value'!$C:$C,Xarelto_Total!$A5,'Product Value'!AD:AD)</f>
        <v>454014.7199999998</v>
      </c>
      <c r="Z5" s="14">
        <f>SUMIF('Product Value'!$C:$C,Xarelto_Total!$A5,'Product Value'!AE:AE)</f>
        <v>21207.86</v>
      </c>
      <c r="AA5" s="15">
        <f t="shared" si="8"/>
        <v>4.6711833484165473</v>
      </c>
      <c r="AB5" s="16">
        <f>SUMIF('Product Value'!$C:$C,Xarelto_Total!$A5,'Product Value'!AG:AG)</f>
        <v>140287.64000000001</v>
      </c>
      <c r="AC5" s="17">
        <f t="shared" si="9"/>
        <v>-84.88258837343048</v>
      </c>
      <c r="AD5" s="13">
        <f t="shared" si="10"/>
        <v>2206227.7799999998</v>
      </c>
      <c r="AE5" s="14">
        <f t="shared" si="11"/>
        <v>222881.61</v>
      </c>
      <c r="AF5" s="15">
        <f t="shared" si="12"/>
        <v>10.102384351265853</v>
      </c>
      <c r="AG5" s="14">
        <f t="shared" si="13"/>
        <v>550764.65376547619</v>
      </c>
      <c r="AH5" s="17">
        <f t="shared" ref="AH5:AH46" si="19">IF(AND(AG5&lt;=0,AE5&gt;1),100,IF(ISERROR(AE5/AG5%-100),"-",AE5/AG5%-100))</f>
        <v>-59.53233228091171</v>
      </c>
      <c r="AI5" s="12">
        <f t="shared" si="15"/>
        <v>44576.322</v>
      </c>
      <c r="AJ5" s="47">
        <f t="shared" si="16"/>
        <v>41</v>
      </c>
      <c r="AK5" s="399">
        <f>COUNTIF(AF$4:AF5,AF5)/100+AF5</f>
        <v>10.112384351265852</v>
      </c>
      <c r="AL5" s="400">
        <f>COUNTIF(AI$4:AI5,AI5)/100+AI5</f>
        <v>44576.332000000002</v>
      </c>
      <c r="AM5" s="132"/>
      <c r="AN5" s="132"/>
    </row>
    <row r="6" spans="1:40" x14ac:dyDescent="0.3">
      <c r="A6" s="36" t="s">
        <v>110</v>
      </c>
      <c r="B6" s="79">
        <v>1</v>
      </c>
      <c r="C6" s="37" t="s">
        <v>138</v>
      </c>
      <c r="D6" s="37" t="s">
        <v>55</v>
      </c>
      <c r="E6" s="13">
        <f>SUMIF('Product Value'!$C:$C,Xarelto_Total!$A6,'Product Value'!J:J)</f>
        <v>462291.03</v>
      </c>
      <c r="F6" s="14">
        <f>SUMIF('Product Value'!$C:$C,Xarelto_Total!$A6,'Product Value'!K:K)</f>
        <v>136389.98000000001</v>
      </c>
      <c r="G6" s="15">
        <f t="shared" si="17"/>
        <v>29.503055683343021</v>
      </c>
      <c r="H6" s="16">
        <f>SUMIF('Product Value'!$C:$C,Xarelto_Total!$A6,'Product Value'!M:M)</f>
        <v>181069.21</v>
      </c>
      <c r="I6" s="17">
        <f t="shared" si="18"/>
        <v>-24.67522225341348</v>
      </c>
      <c r="J6" s="13">
        <f>SUMIF('Product Value'!$C:$C,Xarelto_Total!$A6,'Product Value'!O:O)</f>
        <v>437462.1</v>
      </c>
      <c r="K6" s="14">
        <f>SUMIF('Product Value'!$C:$C,Xarelto_Total!$A6,'Product Value'!P:P)</f>
        <v>225466.58999999997</v>
      </c>
      <c r="L6" s="15">
        <f t="shared" si="2"/>
        <v>51.539685380744977</v>
      </c>
      <c r="M6" s="16">
        <f>SUMIF('Product Value'!$C:$C,Xarelto_Total!$A6,'Product Value'!R:R)</f>
        <v>135386.8243711844</v>
      </c>
      <c r="N6" s="17">
        <f t="shared" si="3"/>
        <v>66.535104909357841</v>
      </c>
      <c r="O6" s="13">
        <f>SUMIF('Product Value'!$C:$C,Xarelto_Total!$A6,'Product Value'!T:T)</f>
        <v>384257.25</v>
      </c>
      <c r="P6" s="14">
        <f>SUMIF('Product Value'!$C:$C,Xarelto_Total!$A6,'Product Value'!U:U)</f>
        <v>153372.02000000002</v>
      </c>
      <c r="Q6" s="15">
        <f t="shared" si="4"/>
        <v>39.913891019622923</v>
      </c>
      <c r="R6" s="16">
        <f>SUMIF('Product Value'!$C:$C,Xarelto_Total!$A6,'Product Value'!W:W)</f>
        <v>89065.97</v>
      </c>
      <c r="S6" s="17">
        <f t="shared" si="5"/>
        <v>72.200471178835215</v>
      </c>
      <c r="T6" s="13">
        <f>SUMIF('Product Value'!$C:$C,Xarelto_Total!$A6,'Product Value'!Y:Y)</f>
        <v>468202.67999999988</v>
      </c>
      <c r="U6" s="14">
        <f>SUMIF('Product Value'!$C:$C,Xarelto_Total!$A6,'Product Value'!Z:Z)</f>
        <v>250573.08999999997</v>
      </c>
      <c r="V6" s="15">
        <f t="shared" si="6"/>
        <v>53.518081101116302</v>
      </c>
      <c r="W6" s="16">
        <f>SUMIF('Product Value'!$C:$C,Xarelto_Total!$A6,'Product Value'!AB:AB)</f>
        <v>57093.73</v>
      </c>
      <c r="X6" s="17">
        <f t="shared" si="7"/>
        <v>338.88022380040672</v>
      </c>
      <c r="Y6" s="13">
        <f>SUMIF('Product Value'!$C:$C,Xarelto_Total!$A6,'Product Value'!AD:AD)</f>
        <v>454014.7199999998</v>
      </c>
      <c r="Z6" s="14">
        <f>SUMIF('Product Value'!$C:$C,Xarelto_Total!$A6,'Product Value'!AE:AE)</f>
        <v>257104.71</v>
      </c>
      <c r="AA6" s="15">
        <f t="shared" si="8"/>
        <v>56.629157310141863</v>
      </c>
      <c r="AB6" s="16">
        <f>SUMIF('Product Value'!$C:$C,Xarelto_Total!$A6,'Product Value'!AG:AG)</f>
        <v>139308.94</v>
      </c>
      <c r="AC6" s="17">
        <f t="shared" si="9"/>
        <v>84.557222242879732</v>
      </c>
      <c r="AD6" s="13">
        <f t="shared" si="10"/>
        <v>2206227.7799999998</v>
      </c>
      <c r="AE6" s="14">
        <f t="shared" si="11"/>
        <v>1022906.3899999999</v>
      </c>
      <c r="AF6" s="15">
        <f t="shared" si="12"/>
        <v>46.364495963331585</v>
      </c>
      <c r="AG6" s="14">
        <f t="shared" si="13"/>
        <v>601924.67437118432</v>
      </c>
      <c r="AH6" s="17">
        <f t="shared" si="19"/>
        <v>69.939268741326259</v>
      </c>
      <c r="AI6" s="12">
        <f t="shared" si="15"/>
        <v>204581.27799999999</v>
      </c>
      <c r="AJ6" s="47">
        <f t="shared" si="16"/>
        <v>32</v>
      </c>
      <c r="AK6" s="399">
        <f>COUNTIF(AF$4:AF6,AF6)/100+AF6</f>
        <v>46.374495963331583</v>
      </c>
      <c r="AL6" s="400">
        <f>COUNTIF(AI$4:AI6,AI6)/100+AI6</f>
        <v>204581.288</v>
      </c>
      <c r="AM6" s="132"/>
      <c r="AN6" s="132"/>
    </row>
    <row r="7" spans="1:40" ht="15" customHeight="1" x14ac:dyDescent="0.3">
      <c r="A7" s="36" t="s">
        <v>36</v>
      </c>
      <c r="B7" s="79">
        <v>1</v>
      </c>
      <c r="C7" s="37" t="s">
        <v>138</v>
      </c>
      <c r="D7" s="37" t="s">
        <v>55</v>
      </c>
      <c r="E7" s="13">
        <f>SUMIF('Product Value'!$C:$C,Xarelto_Total!$A7,'Product Value'!J:J)</f>
        <v>462291.03</v>
      </c>
      <c r="F7" s="14">
        <f>SUMIF('Product Value'!$C:$C,Xarelto_Total!$A7,'Product Value'!K:K)</f>
        <v>381716.03714285709</v>
      </c>
      <c r="G7" s="15">
        <f t="shared" si="17"/>
        <v>82.570504805783713</v>
      </c>
      <c r="H7" s="16">
        <f>SUMIF('Product Value'!$C:$C,Xarelto_Total!$A7,'Product Value'!M:M)</f>
        <v>688132.22162811598</v>
      </c>
      <c r="I7" s="17">
        <f t="shared" si="18"/>
        <v>-44.528678479882885</v>
      </c>
      <c r="J7" s="13">
        <f>SUMIF('Product Value'!$C:$C,Xarelto_Total!$A7,'Product Value'!O:O)</f>
        <v>437462.1</v>
      </c>
      <c r="K7" s="14">
        <f>SUMIF('Product Value'!$C:$C,Xarelto_Total!$A7,'Product Value'!P:P)</f>
        <v>509436.65428571426</v>
      </c>
      <c r="L7" s="15">
        <f t="shared" si="2"/>
        <v>116.45275197227697</v>
      </c>
      <c r="M7" s="16">
        <f>SUMIF('Product Value'!$C:$C,Xarelto_Total!$A7,'Product Value'!R:R)</f>
        <v>808056.95</v>
      </c>
      <c r="N7" s="17">
        <f t="shared" si="3"/>
        <v>-36.95535267833359</v>
      </c>
      <c r="O7" s="13">
        <f>SUMIF('Product Value'!$C:$C,Xarelto_Total!$A7,'Product Value'!T:T)</f>
        <v>384257.25</v>
      </c>
      <c r="P7" s="14">
        <f>SUMIF('Product Value'!$C:$C,Xarelto_Total!$A7,'Product Value'!U:U)</f>
        <v>290371.96000000002</v>
      </c>
      <c r="Q7" s="15">
        <f t="shared" si="4"/>
        <v>75.567073880844148</v>
      </c>
      <c r="R7" s="16">
        <f>SUMIF('Product Value'!$C:$C,Xarelto_Total!$A7,'Product Value'!W:W)</f>
        <v>497221.01365517243</v>
      </c>
      <c r="S7" s="17">
        <f t="shared" si="5"/>
        <v>-41.601028109126588</v>
      </c>
      <c r="T7" s="13">
        <f>SUMIF('Product Value'!$C:$C,Xarelto_Total!$A7,'Product Value'!Y:Y)</f>
        <v>468202.67999999988</v>
      </c>
      <c r="U7" s="14">
        <f>SUMIF('Product Value'!$C:$C,Xarelto_Total!$A7,'Product Value'!Z:Z)</f>
        <v>757422.51428571425</v>
      </c>
      <c r="V7" s="15">
        <f t="shared" si="6"/>
        <v>161.77235770750275</v>
      </c>
      <c r="W7" s="16">
        <f>SUMIF('Product Value'!$C:$C,Xarelto_Total!$A7,'Product Value'!AB:AB)</f>
        <v>538639.58000000007</v>
      </c>
      <c r="X7" s="17">
        <f t="shared" si="7"/>
        <v>40.617686187434288</v>
      </c>
      <c r="Y7" s="13">
        <f>SUMIF('Product Value'!$C:$C,Xarelto_Total!$A7,'Product Value'!AD:AD)</f>
        <v>454014.7199999998</v>
      </c>
      <c r="Z7" s="14">
        <f>SUMIF('Product Value'!$C:$C,Xarelto_Total!$A7,'Product Value'!AE:AE)</f>
        <v>357879.12857142859</v>
      </c>
      <c r="AA7" s="15">
        <f t="shared" si="8"/>
        <v>78.825446137832003</v>
      </c>
      <c r="AB7" s="16">
        <f>SUMIF('Product Value'!$C:$C,Xarelto_Total!$A7,'Product Value'!AG:AG)</f>
        <v>806421.61232131568</v>
      </c>
      <c r="AC7" s="17">
        <f t="shared" si="9"/>
        <v>-55.621337138862174</v>
      </c>
      <c r="AD7" s="13">
        <f t="shared" si="10"/>
        <v>2206227.7799999998</v>
      </c>
      <c r="AE7" s="14">
        <f t="shared" si="11"/>
        <v>2296826.2942857146</v>
      </c>
      <c r="AF7" s="15">
        <f t="shared" si="12"/>
        <v>104.10648959762962</v>
      </c>
      <c r="AG7" s="14">
        <f t="shared" si="13"/>
        <v>3338471.3776046042</v>
      </c>
      <c r="AH7" s="17">
        <f t="shared" si="19"/>
        <v>-31.201258465372348</v>
      </c>
      <c r="AI7" s="12">
        <f t="shared" si="15"/>
        <v>459365.25885714294</v>
      </c>
      <c r="AJ7" s="47">
        <f t="shared" si="16"/>
        <v>8</v>
      </c>
      <c r="AK7" s="399">
        <f>COUNTIF(AF$4:AF7,AF7)/100+AF7</f>
        <v>104.11648959762962</v>
      </c>
      <c r="AL7" s="400">
        <f>COUNTIF(AI$4:AI7,AI7)/100+AI7</f>
        <v>459365.26885714295</v>
      </c>
      <c r="AM7" s="132"/>
      <c r="AN7" s="132"/>
    </row>
    <row r="8" spans="1:40" ht="15" customHeight="1" x14ac:dyDescent="0.3">
      <c r="A8" s="36" t="s">
        <v>37</v>
      </c>
      <c r="B8" s="79">
        <v>1</v>
      </c>
      <c r="C8" s="37" t="s">
        <v>138</v>
      </c>
      <c r="D8" s="37" t="s">
        <v>55</v>
      </c>
      <c r="E8" s="13">
        <f>SUMIF('Product Value'!$C:$C,Xarelto_Total!$A8,'Product Value'!J:J)</f>
        <v>524088.58000000007</v>
      </c>
      <c r="F8" s="14">
        <f>SUMIF('Product Value'!$C:$C,Xarelto_Total!$A8,'Product Value'!K:K)</f>
        <v>1185269.2957142857</v>
      </c>
      <c r="G8" s="15">
        <f t="shared" si="17"/>
        <v>226.15819938573847</v>
      </c>
      <c r="H8" s="16">
        <f>SUMIF('Product Value'!$C:$C,Xarelto_Total!$A8,'Product Value'!M:M)</f>
        <v>757629.93745098042</v>
      </c>
      <c r="I8" s="17">
        <f t="shared" si="18"/>
        <v>56.444358534997065</v>
      </c>
      <c r="J8" s="13">
        <f>SUMIF('Product Value'!$C:$C,Xarelto_Total!$A8,'Product Value'!O:O)</f>
        <v>495940.6</v>
      </c>
      <c r="K8" s="14">
        <f>SUMIF('Product Value'!$C:$C,Xarelto_Total!$A8,'Product Value'!P:P)</f>
        <v>687131.58000000007</v>
      </c>
      <c r="L8" s="15">
        <f t="shared" si="2"/>
        <v>138.55118536373107</v>
      </c>
      <c r="M8" s="16">
        <f>SUMIF('Product Value'!$C:$C,Xarelto_Total!$A8,'Product Value'!R:R)</f>
        <v>503211.24603174598</v>
      </c>
      <c r="N8" s="17">
        <f t="shared" si="3"/>
        <v>36.549329018106079</v>
      </c>
      <c r="O8" s="13">
        <f>SUMIF('Product Value'!$C:$C,Xarelto_Total!$A8,'Product Value'!T:T)</f>
        <v>435623.5</v>
      </c>
      <c r="P8" s="14">
        <f>SUMIF('Product Value'!$C:$C,Xarelto_Total!$A8,'Product Value'!U:U)</f>
        <v>667558.12</v>
      </c>
      <c r="Q8" s="15">
        <f t="shared" si="4"/>
        <v>153.2419899293771</v>
      </c>
      <c r="R8" s="16">
        <f>SUMIF('Product Value'!$C:$C,Xarelto_Total!$A8,'Product Value'!W:W)</f>
        <v>748371.01</v>
      </c>
      <c r="S8" s="17">
        <f t="shared" si="5"/>
        <v>-10.798506211511324</v>
      </c>
      <c r="T8" s="13">
        <f>SUMIF('Product Value'!$C:$C,Xarelto_Total!$A8,'Product Value'!Y:Y)</f>
        <v>530790.48</v>
      </c>
      <c r="U8" s="14">
        <f>SUMIF('Product Value'!$C:$C,Xarelto_Total!$A8,'Product Value'!Z:Z)</f>
        <v>954362.37</v>
      </c>
      <c r="V8" s="15">
        <f t="shared" si="6"/>
        <v>179.80020478136683</v>
      </c>
      <c r="W8" s="16">
        <f>SUMIF('Product Value'!$C:$C,Xarelto_Total!$A8,'Product Value'!AB:AB)</f>
        <v>729364.18354838702</v>
      </c>
      <c r="X8" s="17">
        <f t="shared" si="7"/>
        <v>30.848537880896117</v>
      </c>
      <c r="Y8" s="13">
        <f>SUMIF('Product Value'!$C:$C,Xarelto_Total!$A8,'Product Value'!AD:AD)</f>
        <v>514705.91999999987</v>
      </c>
      <c r="Z8" s="14">
        <f>SUMIF('Product Value'!$C:$C,Xarelto_Total!$A8,'Product Value'!AE:AE)</f>
        <v>813715.46</v>
      </c>
      <c r="AA8" s="15">
        <f t="shared" si="8"/>
        <v>158.09327780803457</v>
      </c>
      <c r="AB8" s="16">
        <f>SUMIF('Product Value'!$C:$C,Xarelto_Total!$A8,'Product Value'!AG:AG)</f>
        <v>970781.41738064226</v>
      </c>
      <c r="AC8" s="17">
        <f t="shared" si="9"/>
        <v>-16.179332913524121</v>
      </c>
      <c r="AD8" s="13">
        <f t="shared" si="10"/>
        <v>2501149.08</v>
      </c>
      <c r="AE8" s="14">
        <f t="shared" si="11"/>
        <v>4308036.8257142864</v>
      </c>
      <c r="AF8" s="15">
        <f t="shared" si="12"/>
        <v>172.24230495346109</v>
      </c>
      <c r="AG8" s="14">
        <f t="shared" si="13"/>
        <v>3709357.7944117556</v>
      </c>
      <c r="AH8" s="17">
        <f t="shared" si="19"/>
        <v>16.139694914425789</v>
      </c>
      <c r="AI8" s="12">
        <f t="shared" si="15"/>
        <v>861607.36514285731</v>
      </c>
      <c r="AJ8" s="47">
        <f t="shared" si="16"/>
        <v>1</v>
      </c>
      <c r="AK8" s="399">
        <f>COUNTIF(AF$4:AF8,AF8)/100+AF8</f>
        <v>172.25230495346108</v>
      </c>
      <c r="AL8" s="400">
        <f>COUNTIF(AI$4:AI8,AI8)/100+AI8</f>
        <v>861607.37514285732</v>
      </c>
      <c r="AM8" s="132"/>
      <c r="AN8" s="132"/>
    </row>
    <row r="9" spans="1:40" x14ac:dyDescent="0.3">
      <c r="A9" s="36" t="s">
        <v>81</v>
      </c>
      <c r="B9" s="79">
        <v>1</v>
      </c>
      <c r="C9" s="37" t="s">
        <v>138</v>
      </c>
      <c r="D9" s="37" t="s">
        <v>55</v>
      </c>
      <c r="E9" s="13">
        <f>SUMIF('Product Value'!$C:$C,Xarelto_Total!$A9,'Product Value'!J:J)</f>
        <v>590625.05000000005</v>
      </c>
      <c r="F9" s="14">
        <f>SUMIF('Product Value'!$C:$C,Xarelto_Total!$A9,'Product Value'!K:K)</f>
        <v>974259.6617323166</v>
      </c>
      <c r="G9" s="15">
        <f>IF(OR(E9=0,F9=0),0,(F9/E9%))</f>
        <v>164.95400283687877</v>
      </c>
      <c r="H9" s="16">
        <f>SUMIF('Product Value'!$C:$C,Xarelto_Total!$A9,'Product Value'!M:M)</f>
        <v>692892.86508819764</v>
      </c>
      <c r="I9" s="17">
        <f>IF(AND(H9&lt;=0,F9&gt;1),100,IF(ISERROR(F9/H9%-100),"-",F9/H9%-100))</f>
        <v>40.607547114560646</v>
      </c>
      <c r="J9" s="13">
        <f>SUMIF('Product Value'!$C:$C,Xarelto_Total!$A9,'Product Value'!O:O)</f>
        <v>558903.5</v>
      </c>
      <c r="K9" s="14">
        <f>SUMIF('Product Value'!$C:$C,Xarelto_Total!$A9,'Product Value'!P:P)</f>
        <v>853267.30887344619</v>
      </c>
      <c r="L9" s="15">
        <f>IF(OR(J9=0,K9=0),0,(K9/J9%))</f>
        <v>152.6680918751531</v>
      </c>
      <c r="M9" s="16">
        <f>SUMIF('Product Value'!$C:$C,Xarelto_Total!$A9,'Product Value'!R:R)</f>
        <v>624428.12414571154</v>
      </c>
      <c r="N9" s="17">
        <f>IF(AND(M9&lt;=0,K9&gt;1),100,IF(ISERROR(K9/M9%-100),"-",K9/M9%-100))</f>
        <v>36.647802345676297</v>
      </c>
      <c r="O9" s="13">
        <f>SUMIF('Product Value'!$C:$C,Xarelto_Total!$A9,'Product Value'!T:T)</f>
        <v>490928.75000000006</v>
      </c>
      <c r="P9" s="14">
        <f>SUMIF('Product Value'!$C:$C,Xarelto_Total!$A9,'Product Value'!U:U)</f>
        <v>555401.91886284598</v>
      </c>
      <c r="Q9" s="15">
        <f>IF(OR(O9=0,P9=0),0,(P9/O9%))</f>
        <v>113.132897362977</v>
      </c>
      <c r="R9" s="16">
        <f>SUMIF('Product Value'!$C:$C,Xarelto_Total!$A9,'Product Value'!W:W)</f>
        <v>343342.89660588652</v>
      </c>
      <c r="S9" s="17">
        <f>IF(AND(R9&lt;=0,P9&gt;1),100,IF(ISERROR(P9/R9%-100),"-",P9/R9%-100))</f>
        <v>61.763043404499484</v>
      </c>
      <c r="T9" s="13">
        <f>SUMIF('Product Value'!$C:$C,Xarelto_Total!$A9,'Product Value'!Y:Y)</f>
        <v>598177.79999999993</v>
      </c>
      <c r="U9" s="14">
        <f>SUMIF('Product Value'!$C:$C,Xarelto_Total!$A9,'Product Value'!Z:Z)</f>
        <v>631174.67514702422</v>
      </c>
      <c r="V9" s="15">
        <f>IF(OR(T9=0,U9=0),0,(U9/T9%))</f>
        <v>105.51623198771742</v>
      </c>
      <c r="W9" s="16">
        <f>SUMIF('Product Value'!$C:$C,Xarelto_Total!$A9,'Product Value'!AB:AB)</f>
        <v>790342.31855012302</v>
      </c>
      <c r="X9" s="17">
        <f>IF(AND(W9&lt;=0,U9&gt;1),100,IF(ISERROR(U9/W9%-100),"-",U9/W9%-100))</f>
        <v>-20.139076406169252</v>
      </c>
      <c r="Y9" s="13">
        <f>SUMIF('Product Value'!$C:$C,Xarelto_Total!$A9,'Product Value'!AD:AD)</f>
        <v>580051.19999999995</v>
      </c>
      <c r="Z9" s="14">
        <f>SUMIF('Product Value'!$C:$C,Xarelto_Total!$A9,'Product Value'!AE:AE)</f>
        <v>369326.90817772073</v>
      </c>
      <c r="AA9" s="15">
        <f>IF(OR(Y9=0,Z9=0),0,(Z9/Y9%))</f>
        <v>63.671432483498137</v>
      </c>
      <c r="AB9" s="16">
        <f>SUMIF('Product Value'!$C:$C,Xarelto_Total!$A9,'Product Value'!AG:AG)</f>
        <v>1964203.9272922047</v>
      </c>
      <c r="AC9" s="17">
        <f>IF(AND(AB9&lt;=0,Z9&gt;1),100,IF(ISERROR(Z9/AB9%-100),"-",Z9/AB9%-100))</f>
        <v>-81.197119960611005</v>
      </c>
      <c r="AD9" s="13">
        <f t="shared" si="10"/>
        <v>2818686.3</v>
      </c>
      <c r="AE9" s="14">
        <f t="shared" si="11"/>
        <v>3383430.4727933533</v>
      </c>
      <c r="AF9" s="15">
        <f t="shared" si="12"/>
        <v>120.03572276891379</v>
      </c>
      <c r="AG9" s="14">
        <f t="shared" si="13"/>
        <v>4415210.1316821231</v>
      </c>
      <c r="AH9" s="17">
        <f t="shared" si="19"/>
        <v>-23.368755463869135</v>
      </c>
      <c r="AI9" s="12">
        <f t="shared" si="15"/>
        <v>676686.09455867065</v>
      </c>
      <c r="AJ9" s="47">
        <f t="shared" si="16"/>
        <v>4</v>
      </c>
      <c r="AK9" s="399">
        <f>COUNTIF(AF$4:AF9,AF9)/100+AF9</f>
        <v>120.04572276891379</v>
      </c>
      <c r="AL9" s="400">
        <f>COUNTIF(AI$4:AI9,AI9)/100+AI9</f>
        <v>676686.10455867066</v>
      </c>
      <c r="AM9" s="132"/>
      <c r="AN9" s="132"/>
    </row>
    <row r="10" spans="1:40" x14ac:dyDescent="0.3">
      <c r="A10" s="36" t="s">
        <v>38</v>
      </c>
      <c r="B10" s="79">
        <v>6</v>
      </c>
      <c r="C10" s="37" t="s">
        <v>56</v>
      </c>
      <c r="D10" s="37" t="s">
        <v>55</v>
      </c>
      <c r="E10" s="13">
        <f>SUMIF('Product Value'!$C:$C,Xarelto_Total!$A10,'Product Value'!J:J)</f>
        <v>3672334.560000001</v>
      </c>
      <c r="F10" s="14">
        <f>SUMIF('Product Value'!$C:$C,Xarelto_Total!$A10,'Product Value'!K:K)</f>
        <v>2589382.0100865224</v>
      </c>
      <c r="G10" s="15">
        <f t="shared" si="17"/>
        <v>70.510514981143814</v>
      </c>
      <c r="H10" s="16">
        <f>SUMIF('Product Value'!$C:$C,Xarelto_Total!$A10,'Product Value'!M:M)</f>
        <v>3544689.2729052356</v>
      </c>
      <c r="I10" s="17">
        <f t="shared" si="18"/>
        <v>-26.950380957813579</v>
      </c>
      <c r="J10" s="13">
        <f>SUMIF('Product Value'!$C:$C,Xarelto_Total!$A10,'Product Value'!O:O)</f>
        <v>3475099.2</v>
      </c>
      <c r="K10" s="14">
        <f>SUMIF('Product Value'!$C:$C,Xarelto_Total!$A10,'Product Value'!P:P)</f>
        <v>3619127.4554616278</v>
      </c>
      <c r="L10" s="15">
        <f t="shared" si="2"/>
        <v>104.14457968456348</v>
      </c>
      <c r="M10" s="16">
        <f>SUMIF('Product Value'!$C:$C,Xarelto_Total!$A10,'Product Value'!R:R)</f>
        <v>3397779.5201013559</v>
      </c>
      <c r="N10" s="17">
        <f t="shared" si="3"/>
        <v>6.5144878898342853</v>
      </c>
      <c r="O10" s="13">
        <f>SUMIF('Product Value'!$C:$C,Xarelto_Total!$A10,'Product Value'!T:T)</f>
        <v>3052452.0000000005</v>
      </c>
      <c r="P10" s="14">
        <f>SUMIF('Product Value'!$C:$C,Xarelto_Total!$A10,'Product Value'!U:U)</f>
        <v>1611991.6194354636</v>
      </c>
      <c r="Q10" s="15">
        <f t="shared" si="4"/>
        <v>52.80972868485609</v>
      </c>
      <c r="R10" s="16">
        <f>SUMIF('Product Value'!$C:$C,Xarelto_Total!$A10,'Product Value'!W:W)</f>
        <v>2681891.1146279629</v>
      </c>
      <c r="S10" s="17">
        <f t="shared" si="5"/>
        <v>-39.893472533500592</v>
      </c>
      <c r="T10" s="13">
        <f>SUMIF('Product Value'!$C:$C,Xarelto_Total!$A10,'Product Value'!Y:Y)</f>
        <v>3719295.3599999994</v>
      </c>
      <c r="U10" s="14">
        <f>SUMIF('Product Value'!$C:$C,Xarelto_Total!$A10,'Product Value'!Z:Z)</f>
        <v>2207559.3355383598</v>
      </c>
      <c r="V10" s="15">
        <f t="shared" si="6"/>
        <v>59.354235731855411</v>
      </c>
      <c r="W10" s="16">
        <f>SUMIF('Product Value'!$C:$C,Xarelto_Total!$A10,'Product Value'!AB:AB)</f>
        <v>5139997.2357012713</v>
      </c>
      <c r="X10" s="17">
        <f t="shared" si="7"/>
        <v>-57.051351697134258</v>
      </c>
      <c r="Y10" s="13">
        <f>SUMIF('Product Value'!$C:$C,Xarelto_Total!$A10,'Product Value'!AD:AD)</f>
        <v>3606589.4399999995</v>
      </c>
      <c r="Z10" s="14">
        <f>SUMIF('Product Value'!$C:$C,Xarelto_Total!$A10,'Product Value'!AE:AE)</f>
        <v>1783036.143935787</v>
      </c>
      <c r="AA10" s="15">
        <f t="shared" si="8"/>
        <v>49.438289930106023</v>
      </c>
      <c r="AB10" s="16">
        <f>SUMIF('Product Value'!$C:$C,Xarelto_Total!$A10,'Product Value'!AG:AG)</f>
        <v>9067913.062588362</v>
      </c>
      <c r="AC10" s="17">
        <f t="shared" si="9"/>
        <v>-80.336863271306726</v>
      </c>
      <c r="AD10" s="13">
        <f t="shared" si="10"/>
        <v>17525770.560000002</v>
      </c>
      <c r="AE10" s="14">
        <f t="shared" si="11"/>
        <v>11811096.564457759</v>
      </c>
      <c r="AF10" s="15">
        <f t="shared" si="12"/>
        <v>67.392737591891418</v>
      </c>
      <c r="AG10" s="14">
        <f t="shared" si="13"/>
        <v>23832270.205924191</v>
      </c>
      <c r="AH10" s="17">
        <f t="shared" si="19"/>
        <v>-50.440740800589893</v>
      </c>
      <c r="AI10" s="12">
        <f t="shared" si="15"/>
        <v>393703.21881525865</v>
      </c>
      <c r="AJ10" s="47">
        <f t="shared" si="16"/>
        <v>26</v>
      </c>
      <c r="AK10" s="399">
        <f>COUNTIF(AF$4:AF10,AF10)/100+AF10</f>
        <v>67.402737591891423</v>
      </c>
      <c r="AL10" s="400">
        <f>COUNTIF(AI$4:AI10,AI10)/100+AI10</f>
        <v>393703.22881525866</v>
      </c>
      <c r="AM10" s="132"/>
      <c r="AN10" s="132"/>
    </row>
    <row r="11" spans="1:40" x14ac:dyDescent="0.3">
      <c r="A11" s="36" t="s">
        <v>39</v>
      </c>
      <c r="B11" s="79">
        <v>1</v>
      </c>
      <c r="C11" s="37" t="s">
        <v>56</v>
      </c>
      <c r="D11" s="37" t="s">
        <v>55</v>
      </c>
      <c r="E11" s="13">
        <f>SUMIF('Product Value'!$C:$C,Xarelto_Total!$A11,'Product Value'!J:J)</f>
        <v>462291.03</v>
      </c>
      <c r="F11" s="14">
        <f>SUMIF('Product Value'!$C:$C,Xarelto_Total!$A11,'Product Value'!K:K)</f>
        <v>550964.23032998363</v>
      </c>
      <c r="G11" s="15">
        <f t="shared" si="17"/>
        <v>119.18125046250272</v>
      </c>
      <c r="H11" s="16">
        <f>SUMIF('Product Value'!$C:$C,Xarelto_Total!$A11,'Product Value'!M:M)</f>
        <v>577272.29421157693</v>
      </c>
      <c r="I11" s="17">
        <f t="shared" si="18"/>
        <v>-4.557305823506411</v>
      </c>
      <c r="J11" s="13">
        <f>SUMIF('Product Value'!$C:$C,Xarelto_Total!$A11,'Product Value'!O:O)</f>
        <v>437462.1</v>
      </c>
      <c r="K11" s="14">
        <f>SUMIF('Product Value'!$C:$C,Xarelto_Total!$A11,'Product Value'!P:P)</f>
        <v>495549.81737982843</v>
      </c>
      <c r="L11" s="15">
        <f t="shared" si="2"/>
        <v>113.2783428278309</v>
      </c>
      <c r="M11" s="16">
        <f>SUMIF('Product Value'!$C:$C,Xarelto_Total!$A11,'Product Value'!R:R)</f>
        <v>805659.68547141203</v>
      </c>
      <c r="N11" s="17">
        <f t="shared" si="3"/>
        <v>-38.491421835279048</v>
      </c>
      <c r="O11" s="13">
        <f>SUMIF('Product Value'!$C:$C,Xarelto_Total!$A11,'Product Value'!T:T)</f>
        <v>384257.25</v>
      </c>
      <c r="P11" s="14">
        <f>SUMIF('Product Value'!$C:$C,Xarelto_Total!$A11,'Product Value'!U:U)</f>
        <v>437363.81799417175</v>
      </c>
      <c r="Q11" s="15">
        <f t="shared" si="4"/>
        <v>113.82057670848675</v>
      </c>
      <c r="R11" s="16">
        <f>SUMIF('Product Value'!$C:$C,Xarelto_Total!$A11,'Product Value'!W:W)</f>
        <v>632210.26442280994</v>
      </c>
      <c r="S11" s="17">
        <f t="shared" si="5"/>
        <v>-30.819880250841464</v>
      </c>
      <c r="T11" s="13">
        <f>SUMIF('Product Value'!$C:$C,Xarelto_Total!$A11,'Product Value'!Y:Y)</f>
        <v>468202.67999999988</v>
      </c>
      <c r="U11" s="14">
        <f>SUMIF('Product Value'!$C:$C,Xarelto_Total!$A11,'Product Value'!Z:Z)</f>
        <v>557106.21947383601</v>
      </c>
      <c r="V11" s="15">
        <f t="shared" si="6"/>
        <v>118.98825941659202</v>
      </c>
      <c r="W11" s="16">
        <f>SUMIF('Product Value'!$C:$C,Xarelto_Total!$A11,'Product Value'!AB:AB)</f>
        <v>753110.5372500628</v>
      </c>
      <c r="X11" s="17">
        <f t="shared" si="7"/>
        <v>-26.025969373888273</v>
      </c>
      <c r="Y11" s="13">
        <f>SUMIF('Product Value'!$C:$C,Xarelto_Total!$A11,'Product Value'!AD:AD)</f>
        <v>454014.7199999998</v>
      </c>
      <c r="Z11" s="14">
        <f>SUMIF('Product Value'!$C:$C,Xarelto_Total!$A11,'Product Value'!AE:AE)</f>
        <v>548179.22728959459</v>
      </c>
      <c r="AA11" s="15">
        <f t="shared" si="8"/>
        <v>120.74040843644781</v>
      </c>
      <c r="AB11" s="16">
        <f>SUMIF('Product Value'!$C:$C,Xarelto_Total!$A11,'Product Value'!AG:AG)</f>
        <v>1386504.5131875707</v>
      </c>
      <c r="AC11" s="17">
        <f t="shared" si="9"/>
        <v>-60.463220849578647</v>
      </c>
      <c r="AD11" s="13">
        <f t="shared" si="10"/>
        <v>2206227.7799999998</v>
      </c>
      <c r="AE11" s="14">
        <f t="shared" si="11"/>
        <v>2589163.3124674144</v>
      </c>
      <c r="AF11" s="15">
        <f t="shared" si="12"/>
        <v>117.35702613931436</v>
      </c>
      <c r="AG11" s="14">
        <f t="shared" si="13"/>
        <v>4154757.2945434321</v>
      </c>
      <c r="AH11" s="17">
        <f t="shared" si="19"/>
        <v>-37.681960005995045</v>
      </c>
      <c r="AI11" s="12">
        <f t="shared" si="15"/>
        <v>517832.66249348287</v>
      </c>
      <c r="AJ11" s="47">
        <f t="shared" si="16"/>
        <v>5</v>
      </c>
      <c r="AK11" s="399">
        <f>COUNTIF(AF$4:AF11,AF11)/100+AF11</f>
        <v>117.36702613931436</v>
      </c>
      <c r="AL11" s="400">
        <f>COUNTIF(AI$4:AI11,AI11)/100+AI11</f>
        <v>517832.67249348288</v>
      </c>
      <c r="AM11" s="132"/>
      <c r="AN11" s="132"/>
    </row>
    <row r="12" spans="1:40" x14ac:dyDescent="0.3">
      <c r="A12" s="36" t="s">
        <v>223</v>
      </c>
      <c r="B12" s="79">
        <v>1</v>
      </c>
      <c r="C12" s="37" t="s">
        <v>56</v>
      </c>
      <c r="D12" s="37" t="s">
        <v>55</v>
      </c>
      <c r="E12" s="13">
        <f>SUMIF('Product Value'!$C:$C,Xarelto_Total!$A12,'Product Value'!J:J)</f>
        <v>462291.03</v>
      </c>
      <c r="F12" s="14">
        <f>SUMIF('Product Value'!$C:$C,Xarelto_Total!$A12,'Product Value'!K:K)</f>
        <v>1406899.6099999999</v>
      </c>
      <c r="G12" s="15">
        <f t="shared" si="17"/>
        <v>304.33201570015314</v>
      </c>
      <c r="H12" s="16">
        <f>SUMIF('Product Value'!$C:$C,Xarelto_Total!$A12,'Product Value'!M:M)</f>
        <v>24142.9</v>
      </c>
      <c r="I12" s="17">
        <f t="shared" si="18"/>
        <v>5727.3844898500174</v>
      </c>
      <c r="J12" s="13">
        <f>SUMIF('Product Value'!$C:$C,Xarelto_Total!$A12,'Product Value'!O:O)</f>
        <v>437462.1</v>
      </c>
      <c r="K12" s="14">
        <f>SUMIF('Product Value'!$C:$C,Xarelto_Total!$A12,'Product Value'!P:P)</f>
        <v>331479.27999999997</v>
      </c>
      <c r="L12" s="15">
        <f t="shared" si="2"/>
        <v>75.773256700409007</v>
      </c>
      <c r="M12" s="16">
        <f>SUMIF('Product Value'!$C:$C,Xarelto_Total!$A12,'Product Value'!R:R)</f>
        <v>16965.2</v>
      </c>
      <c r="N12" s="17">
        <f t="shared" si="3"/>
        <v>1853.8778204795697</v>
      </c>
      <c r="O12" s="13">
        <f>SUMIF('Product Value'!$C:$C,Xarelto_Total!$A12,'Product Value'!T:T)</f>
        <v>384257.25</v>
      </c>
      <c r="P12" s="14">
        <f>SUMIF('Product Value'!$C:$C,Xarelto_Total!$A12,'Product Value'!U:U)</f>
        <v>326902.77</v>
      </c>
      <c r="Q12" s="15">
        <f t="shared" si="4"/>
        <v>85.073936796247821</v>
      </c>
      <c r="R12" s="16">
        <f>SUMIF('Product Value'!$C:$C,Xarelto_Total!$A12,'Product Value'!W:W)</f>
        <v>27404.7</v>
      </c>
      <c r="S12" s="17">
        <f t="shared" si="5"/>
        <v>1092.8711863293522</v>
      </c>
      <c r="T12" s="13">
        <f>SUMIF('Product Value'!$C:$C,Xarelto_Total!$A12,'Product Value'!Y:Y)</f>
        <v>468202.67999999988</v>
      </c>
      <c r="U12" s="14">
        <f>SUMIF('Product Value'!$C:$C,Xarelto_Total!$A12,'Product Value'!Z:Z)</f>
        <v>477719.37</v>
      </c>
      <c r="V12" s="15">
        <f t="shared" si="6"/>
        <v>102.03260049686178</v>
      </c>
      <c r="W12" s="16">
        <f>SUMIF('Product Value'!$C:$C,Xarelto_Total!$A12,'Product Value'!AB:AB)</f>
        <v>32625.11</v>
      </c>
      <c r="X12" s="17">
        <f t="shared" si="7"/>
        <v>1364.2689940355756</v>
      </c>
      <c r="Y12" s="13">
        <f>SUMIF('Product Value'!$C:$C,Xarelto_Total!$A12,'Product Value'!AD:AD)</f>
        <v>454014.7199999998</v>
      </c>
      <c r="Z12" s="14">
        <f>SUMIF('Product Value'!$C:$C,Xarelto_Total!$A12,'Product Value'!AE:AE)</f>
        <v>185977.44</v>
      </c>
      <c r="AA12" s="15">
        <f t="shared" si="8"/>
        <v>40.96286569739415</v>
      </c>
      <c r="AB12" s="16">
        <f>SUMIF('Product Value'!$C:$C,Xarelto_Total!$A12,'Product Value'!AG:AG)</f>
        <v>116797.90000000001</v>
      </c>
      <c r="AC12" s="17">
        <f t="shared" si="9"/>
        <v>59.230123144337341</v>
      </c>
      <c r="AD12" s="13">
        <f t="shared" si="10"/>
        <v>2206227.7799999998</v>
      </c>
      <c r="AE12" s="14">
        <f t="shared" si="11"/>
        <v>2728978.4699999997</v>
      </c>
      <c r="AF12" s="15">
        <f t="shared" si="12"/>
        <v>123.69432090099056</v>
      </c>
      <c r="AG12" s="14">
        <f t="shared" si="13"/>
        <v>217935.81</v>
      </c>
      <c r="AH12" s="17">
        <f t="shared" si="19"/>
        <v>1152.1936940973583</v>
      </c>
      <c r="AI12" s="12">
        <f t="shared" si="15"/>
        <v>545795.6939999999</v>
      </c>
      <c r="AJ12" s="47">
        <f t="shared" si="16"/>
        <v>3</v>
      </c>
      <c r="AK12" s="399">
        <f>COUNTIF(AF$4:AF12,AF12)/100+AF12</f>
        <v>123.70432090099057</v>
      </c>
      <c r="AL12" s="400">
        <f>COUNTIF(AI$4:AI12,AI12)/100+AI12</f>
        <v>545795.70399999991</v>
      </c>
      <c r="AM12" s="132"/>
      <c r="AN12" s="132"/>
    </row>
    <row r="13" spans="1:40" x14ac:dyDescent="0.3">
      <c r="A13" s="36" t="s">
        <v>40</v>
      </c>
      <c r="B13" s="79">
        <v>5</v>
      </c>
      <c r="C13" s="37" t="s">
        <v>57</v>
      </c>
      <c r="D13" s="37" t="s">
        <v>55</v>
      </c>
      <c r="E13" s="13">
        <f>SUMIF('Product Value'!$C:$C,Xarelto_Total!$A13,'Product Value'!J:J)</f>
        <v>3968078.3580000005</v>
      </c>
      <c r="F13" s="14">
        <f>SUMIF('Product Value'!$C:$C,Xarelto_Total!$A13,'Product Value'!K:K)</f>
        <v>4471537.3129946524</v>
      </c>
      <c r="G13" s="15">
        <f t="shared" si="17"/>
        <v>112.68772714580179</v>
      </c>
      <c r="H13" s="16">
        <f>SUMIF('Product Value'!$C:$C,Xarelto_Total!$A13,'Product Value'!M:M)</f>
        <v>6800545.3025433328</v>
      </c>
      <c r="I13" s="17">
        <f t="shared" si="18"/>
        <v>-34.247371143570732</v>
      </c>
      <c r="J13" s="13">
        <f>SUMIF('Product Value'!$C:$C,Xarelto_Total!$A13,'Product Value'!O:O)</f>
        <v>3754959.0600000005</v>
      </c>
      <c r="K13" s="14">
        <f>SUMIF('Product Value'!$C:$C,Xarelto_Total!$A13,'Product Value'!P:P)</f>
        <v>2742342.6257087709</v>
      </c>
      <c r="L13" s="15">
        <f t="shared" si="2"/>
        <v>73.03255726332128</v>
      </c>
      <c r="M13" s="16">
        <f>SUMIF('Product Value'!$C:$C,Xarelto_Total!$A13,'Product Value'!R:R)</f>
        <v>4767351.532257909</v>
      </c>
      <c r="N13" s="17">
        <f t="shared" si="3"/>
        <v>-42.476601375985695</v>
      </c>
      <c r="O13" s="13">
        <f>SUMIF('Product Value'!$C:$C,Xarelto_Total!$A13,'Product Value'!T:T)</f>
        <v>3298274.8500000006</v>
      </c>
      <c r="P13" s="14">
        <f>SUMIF('Product Value'!$C:$C,Xarelto_Total!$A13,'Product Value'!U:U)</f>
        <v>2186531.8934854874</v>
      </c>
      <c r="Q13" s="15">
        <f t="shared" si="4"/>
        <v>66.293198503013983</v>
      </c>
      <c r="R13" s="16">
        <f>SUMIF('Product Value'!$C:$C,Xarelto_Total!$A13,'Product Value'!W:W)</f>
        <v>4864186.0768682277</v>
      </c>
      <c r="S13" s="17">
        <f t="shared" si="5"/>
        <v>-55.048350146726484</v>
      </c>
      <c r="T13" s="13">
        <f>SUMIF('Product Value'!$C:$C,Xarelto_Total!$A13,'Product Value'!Y:Y)</f>
        <v>4018821.0479999995</v>
      </c>
      <c r="U13" s="14">
        <f>SUMIF('Product Value'!$C:$C,Xarelto_Total!$A13,'Product Value'!Z:Z)</f>
        <v>3038778.5245889886</v>
      </c>
      <c r="V13" s="15">
        <f t="shared" si="6"/>
        <v>75.613680935140479</v>
      </c>
      <c r="W13" s="16">
        <f>SUMIF('Product Value'!$C:$C,Xarelto_Total!$A13,'Product Value'!AB:AB)</f>
        <v>12139760.664808201</v>
      </c>
      <c r="X13" s="17">
        <f t="shared" si="7"/>
        <v>-74.968381927017177</v>
      </c>
      <c r="Y13" s="13">
        <f>SUMIF('Product Value'!$C:$C,Xarelto_Total!$A13,'Product Value'!AD:AD)</f>
        <v>3897038.5919999992</v>
      </c>
      <c r="Z13" s="14">
        <f>SUMIF('Product Value'!$C:$C,Xarelto_Total!$A13,'Product Value'!AE:AE)</f>
        <v>2450033.7629507356</v>
      </c>
      <c r="AA13" s="15">
        <f t="shared" si="8"/>
        <v>62.869117282550533</v>
      </c>
      <c r="AB13" s="16">
        <f>SUMIF('Product Value'!$C:$C,Xarelto_Total!$A13,'Product Value'!AG:AG)</f>
        <v>21440825.970458809</v>
      </c>
      <c r="AC13" s="17">
        <f t="shared" si="9"/>
        <v>-88.573043938109493</v>
      </c>
      <c r="AD13" s="13">
        <f t="shared" si="10"/>
        <v>18937171.908000004</v>
      </c>
      <c r="AE13" s="14">
        <f t="shared" si="11"/>
        <v>14889224.119728636</v>
      </c>
      <c r="AF13" s="15">
        <f t="shared" si="12"/>
        <v>78.624327814432988</v>
      </c>
      <c r="AG13" s="14">
        <f t="shared" si="13"/>
        <v>50012669.546936482</v>
      </c>
      <c r="AH13" s="17">
        <f t="shared" si="19"/>
        <v>-70.22909543799652</v>
      </c>
      <c r="AI13" s="12">
        <f t="shared" si="15"/>
        <v>595568.96478914539</v>
      </c>
      <c r="AJ13" s="47">
        <f t="shared" si="16"/>
        <v>17</v>
      </c>
      <c r="AK13" s="399">
        <f>COUNTIF(AF$4:AF13,AF13)/100+AF13</f>
        <v>78.634327814432993</v>
      </c>
      <c r="AL13" s="400">
        <f>COUNTIF(AI$4:AI13,AI13)/100+AI13</f>
        <v>595568.9747891454</v>
      </c>
      <c r="AM13" s="132"/>
      <c r="AN13" s="132"/>
    </row>
    <row r="14" spans="1:40" x14ac:dyDescent="0.3">
      <c r="A14" s="36" t="s">
        <v>41</v>
      </c>
      <c r="B14" s="79">
        <v>1</v>
      </c>
      <c r="C14" s="37" t="s">
        <v>57</v>
      </c>
      <c r="D14" s="37" t="s">
        <v>55</v>
      </c>
      <c r="E14" s="13">
        <f>SUMIF('Product Value'!$C:$C,Xarelto_Total!$A14,'Product Value'!J:J)</f>
        <v>774062.30900000024</v>
      </c>
      <c r="F14" s="14">
        <f>SUMIF('Product Value'!$C:$C,Xarelto_Total!$A14,'Product Value'!K:K)</f>
        <v>1010998.6109013552</v>
      </c>
      <c r="G14" s="15">
        <f t="shared" si="17"/>
        <v>130.6094611695342</v>
      </c>
      <c r="H14" s="16">
        <f>SUMIF('Product Value'!$C:$C,Xarelto_Total!$A14,'Product Value'!M:M)</f>
        <v>586133.40187514049</v>
      </c>
      <c r="I14" s="17">
        <f t="shared" si="18"/>
        <v>72.486094064422645</v>
      </c>
      <c r="J14" s="13">
        <f>SUMIF('Product Value'!$C:$C,Xarelto_Total!$A14,'Product Value'!O:O)</f>
        <v>732488.63</v>
      </c>
      <c r="K14" s="14">
        <f>SUMIF('Product Value'!$C:$C,Xarelto_Total!$A14,'Product Value'!P:P)</f>
        <v>591845.22594789066</v>
      </c>
      <c r="L14" s="15">
        <f t="shared" si="2"/>
        <v>80.799237245210293</v>
      </c>
      <c r="M14" s="16">
        <f>SUMIF('Product Value'!$C:$C,Xarelto_Total!$A14,'Product Value'!R:R)</f>
        <v>401154.0527730239</v>
      </c>
      <c r="N14" s="17">
        <f t="shared" si="3"/>
        <v>47.535646681540896</v>
      </c>
      <c r="O14" s="13">
        <f>SUMIF('Product Value'!$C:$C,Xarelto_Total!$A14,'Product Value'!T:T)</f>
        <v>643402.17500000005</v>
      </c>
      <c r="P14" s="14">
        <f>SUMIF('Product Value'!$C:$C,Xarelto_Total!$A14,'Product Value'!U:U)</f>
        <v>607706.16615875531</v>
      </c>
      <c r="Q14" s="15">
        <f t="shared" si="4"/>
        <v>94.451991269497228</v>
      </c>
      <c r="R14" s="16">
        <f>SUMIF('Product Value'!$C:$C,Xarelto_Total!$A14,'Product Value'!W:W)</f>
        <v>802562.5863254501</v>
      </c>
      <c r="S14" s="17">
        <f t="shared" si="5"/>
        <v>-24.279280331126458</v>
      </c>
      <c r="T14" s="13">
        <f>SUMIF('Product Value'!$C:$C,Xarelto_Total!$A14,'Product Value'!Y:Y)</f>
        <v>783960.80399999989</v>
      </c>
      <c r="U14" s="14">
        <f>SUMIF('Product Value'!$C:$C,Xarelto_Total!$A14,'Product Value'!Z:Z)</f>
        <v>777754.8458608496</v>
      </c>
      <c r="V14" s="15">
        <f t="shared" si="6"/>
        <v>99.208384129986385</v>
      </c>
      <c r="W14" s="16">
        <f>SUMIF('Product Value'!$C:$C,Xarelto_Total!$A14,'Product Value'!AB:AB)</f>
        <v>1996911.3005179879</v>
      </c>
      <c r="X14" s="17">
        <f t="shared" si="7"/>
        <v>-61.052108540869881</v>
      </c>
      <c r="Y14" s="13">
        <f>SUMIF('Product Value'!$C:$C,Xarelto_Total!$A14,'Product Value'!AD:AD)</f>
        <v>760204.41599999997</v>
      </c>
      <c r="Z14" s="14">
        <f>SUMIF('Product Value'!$C:$C,Xarelto_Total!$A14,'Product Value'!AE:AE)</f>
        <v>777725.81977197877</v>
      </c>
      <c r="AA14" s="15">
        <f t="shared" si="8"/>
        <v>102.30482793880256</v>
      </c>
      <c r="AB14" s="16">
        <f>SUMIF('Product Value'!$C:$C,Xarelto_Total!$A14,'Product Value'!AG:AG)</f>
        <v>2608010.641033716</v>
      </c>
      <c r="AC14" s="17">
        <f t="shared" si="9"/>
        <v>-70.179346374763341</v>
      </c>
      <c r="AD14" s="13">
        <f t="shared" si="10"/>
        <v>3694118.3339999998</v>
      </c>
      <c r="AE14" s="14">
        <f t="shared" si="11"/>
        <v>3766030.6686408296</v>
      </c>
      <c r="AF14" s="15">
        <f t="shared" si="12"/>
        <v>101.94667111713672</v>
      </c>
      <c r="AG14" s="14">
        <f t="shared" si="13"/>
        <v>6394771.9825253189</v>
      </c>
      <c r="AH14" s="17">
        <f t="shared" si="19"/>
        <v>-41.107662963869899</v>
      </c>
      <c r="AI14" s="12">
        <f t="shared" si="15"/>
        <v>753206.13372816588</v>
      </c>
      <c r="AJ14" s="47">
        <f t="shared" si="16"/>
        <v>9</v>
      </c>
      <c r="AK14" s="399">
        <f>COUNTIF(AF$4:AF14,AF14)/100+AF14</f>
        <v>101.95667111713672</v>
      </c>
      <c r="AL14" s="400">
        <f>COUNTIF(AI$4:AI14,AI14)/100+AI14</f>
        <v>753206.14372816589</v>
      </c>
      <c r="AM14" s="132"/>
      <c r="AN14" s="132"/>
    </row>
    <row r="15" spans="1:40" x14ac:dyDescent="0.3">
      <c r="A15" s="36" t="s">
        <v>42</v>
      </c>
      <c r="B15" s="79">
        <v>1</v>
      </c>
      <c r="C15" s="37" t="s">
        <v>57</v>
      </c>
      <c r="D15" s="37" t="s">
        <v>55</v>
      </c>
      <c r="E15" s="13">
        <f>SUMIF('Product Value'!$C:$C,Xarelto_Total!$A15,'Product Value'!J:J)</f>
        <v>681604.10300000012</v>
      </c>
      <c r="F15" s="14">
        <f>SUMIF('Product Value'!$C:$C,Xarelto_Total!$A15,'Product Value'!K:K)</f>
        <v>426002.27176690917</v>
      </c>
      <c r="G15" s="15">
        <f t="shared" si="17"/>
        <v>62.49995707066762</v>
      </c>
      <c r="H15" s="16">
        <f>SUMIF('Product Value'!$C:$C,Xarelto_Total!$A15,'Product Value'!M:M)</f>
        <v>1083357.3181751305</v>
      </c>
      <c r="I15" s="17">
        <f t="shared" si="18"/>
        <v>-60.677583967910799</v>
      </c>
      <c r="J15" s="13">
        <f>SUMIF('Product Value'!$C:$C,Xarelto_Total!$A15,'Product Value'!O:O)</f>
        <v>644996.21</v>
      </c>
      <c r="K15" s="14">
        <f>SUMIF('Product Value'!$C:$C,Xarelto_Total!$A15,'Product Value'!P:P)</f>
        <v>351506.92352435697</v>
      </c>
      <c r="L15" s="15">
        <f t="shared" si="2"/>
        <v>54.497517671360733</v>
      </c>
      <c r="M15" s="16">
        <f>SUMIF('Product Value'!$C:$C,Xarelto_Total!$A15,'Product Value'!R:R)</f>
        <v>624056.89899572986</v>
      </c>
      <c r="N15" s="17">
        <f t="shared" si="3"/>
        <v>-43.673898311191948</v>
      </c>
      <c r="O15" s="13">
        <f>SUMIF('Product Value'!$C:$C,Xarelto_Total!$A15,'Product Value'!T:T)</f>
        <v>566550.72500000009</v>
      </c>
      <c r="P15" s="14">
        <f>SUMIF('Product Value'!$C:$C,Xarelto_Total!$A15,'Product Value'!U:U)</f>
        <v>316495.71710346948</v>
      </c>
      <c r="Q15" s="15">
        <f t="shared" si="4"/>
        <v>55.863615231181541</v>
      </c>
      <c r="R15" s="16">
        <f>SUMIF('Product Value'!$C:$C,Xarelto_Total!$A15,'Product Value'!W:W)</f>
        <v>785808.8529642917</v>
      </c>
      <c r="S15" s="17">
        <f t="shared" si="5"/>
        <v>-59.72357451693771</v>
      </c>
      <c r="T15" s="13">
        <f>SUMIF('Product Value'!$C:$C,Xarelto_Total!$A15,'Product Value'!Y:Y)</f>
        <v>690320.26799999992</v>
      </c>
      <c r="U15" s="14">
        <f>SUMIF('Product Value'!$C:$C,Xarelto_Total!$A15,'Product Value'!Z:Z)</f>
        <v>555396.45245805767</v>
      </c>
      <c r="V15" s="15">
        <f t="shared" si="6"/>
        <v>80.454895822073368</v>
      </c>
      <c r="W15" s="16">
        <f>SUMIF('Product Value'!$C:$C,Xarelto_Total!$A15,'Product Value'!AB:AB)</f>
        <v>1117924.4434473468</v>
      </c>
      <c r="X15" s="17">
        <f t="shared" si="7"/>
        <v>-50.318963350923788</v>
      </c>
      <c r="Y15" s="13">
        <f>SUMIF('Product Value'!$C:$C,Xarelto_Total!$A15,'Product Value'!AD:AD)</f>
        <v>669401.47199999983</v>
      </c>
      <c r="Z15" s="14">
        <f>SUMIF('Product Value'!$C:$C,Xarelto_Total!$A15,'Product Value'!AE:AE)</f>
        <v>476269.43623595801</v>
      </c>
      <c r="AA15" s="15">
        <f t="shared" si="8"/>
        <v>71.148549287318886</v>
      </c>
      <c r="AB15" s="16">
        <f>SUMIF('Product Value'!$C:$C,Xarelto_Total!$A15,'Product Value'!AG:AG)</f>
        <v>3340656.0718164868</v>
      </c>
      <c r="AC15" s="17">
        <f t="shared" si="9"/>
        <v>-85.743236478187185</v>
      </c>
      <c r="AD15" s="13">
        <f t="shared" si="10"/>
        <v>3252872.7779999999</v>
      </c>
      <c r="AE15" s="14">
        <f t="shared" si="11"/>
        <v>2125670.8010887513</v>
      </c>
      <c r="AF15" s="15">
        <f t="shared" si="12"/>
        <v>65.347492698306539</v>
      </c>
      <c r="AG15" s="14">
        <f t="shared" si="13"/>
        <v>6951803.5853989851</v>
      </c>
      <c r="AH15" s="17">
        <f t="shared" si="19"/>
        <v>-69.422743681174467</v>
      </c>
      <c r="AI15" s="12">
        <f t="shared" si="15"/>
        <v>425134.16021775024</v>
      </c>
      <c r="AJ15" s="47">
        <f t="shared" si="16"/>
        <v>27</v>
      </c>
      <c r="AK15" s="399">
        <f>COUNTIF(AF$4:AF15,AF15)/100+AF15</f>
        <v>65.357492698306544</v>
      </c>
      <c r="AL15" s="400">
        <f>COUNTIF(AI$4:AI15,AI15)/100+AI15</f>
        <v>425134.17021775024</v>
      </c>
      <c r="AM15" s="132"/>
      <c r="AN15" s="132"/>
    </row>
    <row r="16" spans="1:40" x14ac:dyDescent="0.3">
      <c r="A16" s="36" t="s">
        <v>19</v>
      </c>
      <c r="B16" s="79">
        <v>2</v>
      </c>
      <c r="C16" s="37" t="s">
        <v>71</v>
      </c>
      <c r="D16" s="37" t="s">
        <v>49</v>
      </c>
      <c r="E16" s="13">
        <f>SUMIF('Product Value'!$C:$C,Xarelto_Total!$A16,'Product Value'!J:J)</f>
        <v>1504724.4000000004</v>
      </c>
      <c r="F16" s="14">
        <f>SUMIF('Product Value'!$C:$C,Xarelto_Total!$A16,'Product Value'!K:K)</f>
        <v>-27083.570000000036</v>
      </c>
      <c r="G16" s="15">
        <f t="shared" si="17"/>
        <v>-1.7999023608575782</v>
      </c>
      <c r="H16" s="16">
        <f>SUMIF('Product Value'!$C:$C,Xarelto_Total!$A16,'Product Value'!M:M)</f>
        <v>1922952.0128027822</v>
      </c>
      <c r="I16" s="17">
        <f t="shared" si="18"/>
        <v>-101.4084371226989</v>
      </c>
      <c r="J16" s="13">
        <f>SUMIF('Product Value'!$C:$C,Xarelto_Total!$A16,'Product Value'!O:O)</f>
        <v>1423908</v>
      </c>
      <c r="K16" s="14">
        <f>SUMIF('Product Value'!$C:$C,Xarelto_Total!$A16,'Product Value'!P:P)</f>
        <v>1336188.6314285714</v>
      </c>
      <c r="L16" s="15">
        <f t="shared" si="2"/>
        <v>93.839533974707038</v>
      </c>
      <c r="M16" s="16">
        <f>SUMIF('Product Value'!$C:$C,Xarelto_Total!$A16,'Product Value'!R:R)</f>
        <v>1986617.1606676686</v>
      </c>
      <c r="N16" s="17">
        <f t="shared" si="3"/>
        <v>-32.740506933932807</v>
      </c>
      <c r="O16" s="13">
        <f>SUMIF('Product Value'!$C:$C,Xarelto_Total!$A16,'Product Value'!T:T)</f>
        <v>1250730</v>
      </c>
      <c r="P16" s="14">
        <f>SUMIF('Product Value'!$C:$C,Xarelto_Total!$A16,'Product Value'!U:U)</f>
        <v>1673023.1342857142</v>
      </c>
      <c r="Q16" s="15">
        <f t="shared" si="4"/>
        <v>133.76373272294694</v>
      </c>
      <c r="R16" s="16">
        <f>SUMIF('Product Value'!$C:$C,Xarelto_Total!$A16,'Product Value'!W:W)</f>
        <v>1448532.6444798578</v>
      </c>
      <c r="S16" s="17">
        <f t="shared" si="5"/>
        <v>15.497786029286686</v>
      </c>
      <c r="T16" s="13">
        <f>SUMIF('Product Value'!$C:$C,Xarelto_Total!$A16,'Product Value'!Y:Y)</f>
        <v>1523966.4</v>
      </c>
      <c r="U16" s="14">
        <f>SUMIF('Product Value'!$C:$C,Xarelto_Total!$A16,'Product Value'!Z:Z)</f>
        <v>1018882.38</v>
      </c>
      <c r="V16" s="15">
        <f t="shared" si="6"/>
        <v>66.857273231220844</v>
      </c>
      <c r="W16" s="16">
        <f>SUMIF('Product Value'!$C:$C,Xarelto_Total!$A16,'Product Value'!AB:AB)</f>
        <v>2974536.117022689</v>
      </c>
      <c r="X16" s="17">
        <f t="shared" si="7"/>
        <v>-65.746511727689722</v>
      </c>
      <c r="Y16" s="13">
        <f>SUMIF('Product Value'!$C:$C,Xarelto_Total!$A16,'Product Value'!AD:AD)</f>
        <v>1477785.5999999996</v>
      </c>
      <c r="Z16" s="14">
        <f>SUMIF('Product Value'!$C:$C,Xarelto_Total!$A16,'Product Value'!AE:AE)</f>
        <v>915244.91000000015</v>
      </c>
      <c r="AA16" s="15">
        <f t="shared" si="8"/>
        <v>61.933538261571933</v>
      </c>
      <c r="AB16" s="16">
        <f>SUMIF('Product Value'!$C:$C,Xarelto_Total!$A16,'Product Value'!AG:AG)</f>
        <v>4646762.257703986</v>
      </c>
      <c r="AC16" s="17">
        <f t="shared" si="9"/>
        <v>-80.303599382933953</v>
      </c>
      <c r="AD16" s="13">
        <f t="shared" si="10"/>
        <v>7181114.4000000004</v>
      </c>
      <c r="AE16" s="14">
        <f t="shared" si="11"/>
        <v>4916255.4857142856</v>
      </c>
      <c r="AF16" s="15">
        <f t="shared" si="12"/>
        <v>68.46089912889127</v>
      </c>
      <c r="AG16" s="14">
        <f t="shared" si="13"/>
        <v>12979400.192676984</v>
      </c>
      <c r="AH16" s="17">
        <f t="shared" si="19"/>
        <v>-62.122629607429381</v>
      </c>
      <c r="AI16" s="12">
        <f t="shared" si="15"/>
        <v>491625.54857142858</v>
      </c>
      <c r="AJ16" s="47">
        <f t="shared" si="16"/>
        <v>24</v>
      </c>
      <c r="AK16" s="399">
        <f>COUNTIF(AF$4:AF16,AF16)/100+AF16</f>
        <v>68.470899128891276</v>
      </c>
      <c r="AL16" s="400">
        <f>COUNTIF(AI$4:AI16,AI16)/100+AI16</f>
        <v>491625.55857142858</v>
      </c>
      <c r="AM16" s="132"/>
      <c r="AN16" s="132"/>
    </row>
    <row r="17" spans="1:40" x14ac:dyDescent="0.3">
      <c r="A17" s="36" t="s">
        <v>22</v>
      </c>
      <c r="B17" s="79">
        <v>1</v>
      </c>
      <c r="C17" s="37" t="s">
        <v>71</v>
      </c>
      <c r="D17" s="37" t="s">
        <v>49</v>
      </c>
      <c r="E17" s="13">
        <f>SUMIF('Product Value'!$C:$C,Xarelto_Total!$A17,'Product Value'!J:J)</f>
        <v>557198.46000000008</v>
      </c>
      <c r="F17" s="14">
        <f>SUMIF('Product Value'!$C:$C,Xarelto_Total!$A17,'Product Value'!K:K)</f>
        <v>423137.86714285717</v>
      </c>
      <c r="G17" s="15">
        <f t="shared" si="17"/>
        <v>75.940243471393856</v>
      </c>
      <c r="H17" s="16">
        <f>SUMIF('Product Value'!$C:$C,Xarelto_Total!$A17,'Product Value'!M:M)</f>
        <v>792799.55890000006</v>
      </c>
      <c r="I17" s="17">
        <f t="shared" si="18"/>
        <v>-46.62738363150001</v>
      </c>
      <c r="J17" s="13">
        <f>SUMIF('Product Value'!$C:$C,Xarelto_Total!$A17,'Product Value'!O:O)</f>
        <v>527272.19999999995</v>
      </c>
      <c r="K17" s="14">
        <f>SUMIF('Product Value'!$C:$C,Xarelto_Total!$A17,'Product Value'!P:P)</f>
        <v>257113.58</v>
      </c>
      <c r="L17" s="15">
        <f t="shared" si="2"/>
        <v>48.762969107796692</v>
      </c>
      <c r="M17" s="16">
        <f>SUMIF('Product Value'!$C:$C,Xarelto_Total!$A17,'Product Value'!R:R)</f>
        <v>817692.03923076915</v>
      </c>
      <c r="N17" s="17">
        <f t="shared" si="3"/>
        <v>-68.556184032086762</v>
      </c>
      <c r="O17" s="13">
        <f>SUMIF('Product Value'!$C:$C,Xarelto_Total!$A17,'Product Value'!T:T)</f>
        <v>463144.5</v>
      </c>
      <c r="P17" s="14">
        <f>SUMIF('Product Value'!$C:$C,Xarelto_Total!$A17,'Product Value'!U:U)</f>
        <v>262919.08</v>
      </c>
      <c r="Q17" s="15">
        <f t="shared" si="4"/>
        <v>56.768261309375376</v>
      </c>
      <c r="R17" s="16">
        <f>SUMIF('Product Value'!$C:$C,Xarelto_Total!$A17,'Product Value'!W:W)</f>
        <v>1006337.3972239747</v>
      </c>
      <c r="S17" s="17">
        <f t="shared" si="5"/>
        <v>-73.873664963135255</v>
      </c>
      <c r="T17" s="13">
        <f>SUMIF('Product Value'!$C:$C,Xarelto_Total!$A17,'Product Value'!Y:Y)</f>
        <v>564323.75999999989</v>
      </c>
      <c r="U17" s="14">
        <f>SUMIF('Product Value'!$C:$C,Xarelto_Total!$A17,'Product Value'!Z:Z)</f>
        <v>481625.19428571418</v>
      </c>
      <c r="V17" s="15">
        <f t="shared" si="6"/>
        <v>85.345546018780837</v>
      </c>
      <c r="W17" s="16">
        <f>SUMIF('Product Value'!$C:$C,Xarelto_Total!$A17,'Product Value'!AB:AB)</f>
        <v>1679364.2199433707</v>
      </c>
      <c r="X17" s="17">
        <f t="shared" si="7"/>
        <v>-71.32098037065748</v>
      </c>
      <c r="Y17" s="13">
        <f>SUMIF('Product Value'!$C:$C,Xarelto_Total!$A17,'Product Value'!AD:AD)</f>
        <v>547223.03999999992</v>
      </c>
      <c r="Z17" s="14">
        <f>SUMIF('Product Value'!$C:$C,Xarelto_Total!$A17,'Product Value'!AE:AE)</f>
        <v>833626.48285714292</v>
      </c>
      <c r="AA17" s="15">
        <f t="shared" si="8"/>
        <v>152.33760677495286</v>
      </c>
      <c r="AB17" s="16">
        <f>SUMIF('Product Value'!$C:$C,Xarelto_Total!$A17,'Product Value'!AG:AG)</f>
        <v>2502850.7285714285</v>
      </c>
      <c r="AC17" s="17">
        <f t="shared" si="9"/>
        <v>-66.692920463021039</v>
      </c>
      <c r="AD17" s="13">
        <f t="shared" si="10"/>
        <v>2659161.96</v>
      </c>
      <c r="AE17" s="14">
        <f t="shared" si="11"/>
        <v>2258422.2042857143</v>
      </c>
      <c r="AF17" s="15">
        <f t="shared" si="12"/>
        <v>84.929847758716974</v>
      </c>
      <c r="AG17" s="14">
        <f t="shared" si="13"/>
        <v>6799043.9438695423</v>
      </c>
      <c r="AH17" s="17">
        <f t="shared" si="19"/>
        <v>-66.783238600449792</v>
      </c>
      <c r="AI17" s="12">
        <f t="shared" si="15"/>
        <v>451684.44085714285</v>
      </c>
      <c r="AJ17" s="47">
        <f t="shared" si="16"/>
        <v>15</v>
      </c>
      <c r="AK17" s="399">
        <f>COUNTIF(AF$4:AF17,AF17)/100+AF17</f>
        <v>84.939847758716979</v>
      </c>
      <c r="AL17" s="400">
        <f>COUNTIF(AI$4:AI17,AI17)/100+AI17</f>
        <v>451684.45085714286</v>
      </c>
      <c r="AM17" s="132"/>
      <c r="AN17" s="132"/>
    </row>
    <row r="18" spans="1:40" ht="15" customHeight="1" x14ac:dyDescent="0.3">
      <c r="A18" s="36" t="s">
        <v>23</v>
      </c>
      <c r="B18" s="79">
        <v>1</v>
      </c>
      <c r="C18" s="37" t="s">
        <v>71</v>
      </c>
      <c r="D18" s="37" t="s">
        <v>49</v>
      </c>
      <c r="E18" s="13">
        <f>SUMIF('Product Value'!$C:$C,Xarelto_Total!$A18,'Product Value'!J:J)</f>
        <v>462291.03</v>
      </c>
      <c r="F18" s="14">
        <f>SUMIF('Product Value'!$C:$C,Xarelto_Total!$A18,'Product Value'!K:K)</f>
        <v>256768.6</v>
      </c>
      <c r="G18" s="15">
        <f t="shared" si="17"/>
        <v>55.542630796881348</v>
      </c>
      <c r="H18" s="16">
        <f>SUMIF('Product Value'!$C:$C,Xarelto_Total!$A18,'Product Value'!M:M)</f>
        <v>62640.11</v>
      </c>
      <c r="I18" s="17">
        <f t="shared" si="18"/>
        <v>309.91083827917925</v>
      </c>
      <c r="J18" s="13">
        <f>SUMIF('Product Value'!$C:$C,Xarelto_Total!$A18,'Product Value'!O:O)</f>
        <v>437462.1</v>
      </c>
      <c r="K18" s="14">
        <f>SUMIF('Product Value'!$C:$C,Xarelto_Total!$A18,'Product Value'!P:P)</f>
        <v>165447.38</v>
      </c>
      <c r="L18" s="15">
        <f t="shared" si="2"/>
        <v>37.819820277002279</v>
      </c>
      <c r="M18" s="16">
        <f>SUMIF('Product Value'!$C:$C,Xarelto_Total!$A18,'Product Value'!R:R)</f>
        <v>119080.83</v>
      </c>
      <c r="N18" s="17">
        <f t="shared" si="3"/>
        <v>38.937039656173056</v>
      </c>
      <c r="O18" s="13">
        <f>SUMIF('Product Value'!$C:$C,Xarelto_Total!$A18,'Product Value'!T:T)</f>
        <v>384257.25</v>
      </c>
      <c r="P18" s="14">
        <f>SUMIF('Product Value'!$C:$C,Xarelto_Total!$A18,'Product Value'!U:U)</f>
        <v>90069.43</v>
      </c>
      <c r="Q18" s="15">
        <f t="shared" si="4"/>
        <v>23.439877842252809</v>
      </c>
      <c r="R18" s="16">
        <f>SUMIF('Product Value'!$C:$C,Xarelto_Total!$A18,'Product Value'!W:W)</f>
        <v>136211.03212198219</v>
      </c>
      <c r="S18" s="17">
        <f t="shared" si="5"/>
        <v>-33.875084420959851</v>
      </c>
      <c r="T18" s="13">
        <f>SUMIF('Product Value'!$C:$C,Xarelto_Total!$A18,'Product Value'!Y:Y)</f>
        <v>468202.67999999988</v>
      </c>
      <c r="U18" s="14">
        <f>SUMIF('Product Value'!$C:$C,Xarelto_Total!$A18,'Product Value'!Z:Z)</f>
        <v>160357.70571428572</v>
      </c>
      <c r="V18" s="15">
        <f t="shared" si="6"/>
        <v>34.249634306724978</v>
      </c>
      <c r="W18" s="16">
        <f>SUMIF('Product Value'!$C:$C,Xarelto_Total!$A18,'Product Value'!AB:AB)</f>
        <v>377798.49</v>
      </c>
      <c r="X18" s="17">
        <f t="shared" si="7"/>
        <v>-57.55469914284577</v>
      </c>
      <c r="Y18" s="13">
        <f>SUMIF('Product Value'!$C:$C,Xarelto_Total!$A18,'Product Value'!AD:AD)</f>
        <v>454014.7199999998</v>
      </c>
      <c r="Z18" s="14">
        <f>SUMIF('Product Value'!$C:$C,Xarelto_Total!$A18,'Product Value'!AE:AE)</f>
        <v>289739.01</v>
      </c>
      <c r="AA18" s="15">
        <f t="shared" si="8"/>
        <v>63.817096062436072</v>
      </c>
      <c r="AB18" s="16">
        <f>SUMIF('Product Value'!$C:$C,Xarelto_Total!$A18,'Product Value'!AG:AG)</f>
        <v>409116.95</v>
      </c>
      <c r="AC18" s="17">
        <f t="shared" si="9"/>
        <v>-29.179416790235649</v>
      </c>
      <c r="AD18" s="13">
        <f t="shared" si="10"/>
        <v>2206227.7799999998</v>
      </c>
      <c r="AE18" s="14">
        <f t="shared" si="11"/>
        <v>962382.12571428576</v>
      </c>
      <c r="AF18" s="15">
        <f t="shared" si="12"/>
        <v>43.621158904738564</v>
      </c>
      <c r="AG18" s="14">
        <f t="shared" si="13"/>
        <v>1104847.4121219821</v>
      </c>
      <c r="AH18" s="17">
        <f t="shared" si="19"/>
        <v>-12.894566692614674</v>
      </c>
      <c r="AI18" s="12">
        <f t="shared" si="15"/>
        <v>192476.42514285716</v>
      </c>
      <c r="AJ18" s="47">
        <f t="shared" si="16"/>
        <v>34</v>
      </c>
      <c r="AK18" s="399">
        <f>COUNTIF(AF$4:AF18,AF18)/100+AF18</f>
        <v>43.631158904738562</v>
      </c>
      <c r="AL18" s="400">
        <f>COUNTIF(AI$4:AI18,AI18)/100+AI18</f>
        <v>192476.43514285717</v>
      </c>
      <c r="AM18" s="132"/>
      <c r="AN18" s="132"/>
    </row>
    <row r="19" spans="1:40" ht="15" customHeight="1" x14ac:dyDescent="0.3">
      <c r="A19" s="36" t="s">
        <v>24</v>
      </c>
      <c r="B19" s="79">
        <v>1</v>
      </c>
      <c r="C19" s="37" t="s">
        <v>71</v>
      </c>
      <c r="D19" s="37" t="s">
        <v>49</v>
      </c>
      <c r="E19" s="13">
        <f>SUMIF('Product Value'!$C:$C,Xarelto_Total!$A19,'Product Value'!J:J)</f>
        <v>462291.03</v>
      </c>
      <c r="F19" s="14">
        <f>SUMIF('Product Value'!$C:$C,Xarelto_Total!$A19,'Product Value'!K:K)</f>
        <v>354279.40428571426</v>
      </c>
      <c r="G19" s="15">
        <f t="shared" si="17"/>
        <v>76.635578303501632</v>
      </c>
      <c r="H19" s="16">
        <f>SUMIF('Product Value'!$C:$C,Xarelto_Total!$A19,'Product Value'!M:M)</f>
        <v>940424.6702766798</v>
      </c>
      <c r="I19" s="17">
        <f t="shared" si="18"/>
        <v>-62.327721136719788</v>
      </c>
      <c r="J19" s="13">
        <f>SUMIF('Product Value'!$C:$C,Xarelto_Total!$A19,'Product Value'!O:O)</f>
        <v>437462.1</v>
      </c>
      <c r="K19" s="14">
        <f>SUMIF('Product Value'!$C:$C,Xarelto_Total!$A19,'Product Value'!P:P)</f>
        <v>-13050.290000000008</v>
      </c>
      <c r="L19" s="15">
        <f t="shared" si="2"/>
        <v>-2.9831818573540447</v>
      </c>
      <c r="M19" s="16">
        <f>SUMIF('Product Value'!$C:$C,Xarelto_Total!$A19,'Product Value'!R:R)</f>
        <v>-124741.51683417083</v>
      </c>
      <c r="N19" s="17">
        <f t="shared" si="3"/>
        <v>-89.538134270606292</v>
      </c>
      <c r="O19" s="13">
        <f>SUMIF('Product Value'!$C:$C,Xarelto_Total!$A19,'Product Value'!T:T)</f>
        <v>384257.25</v>
      </c>
      <c r="P19" s="14">
        <f>SUMIF('Product Value'!$C:$C,Xarelto_Total!$A19,'Product Value'!U:U)</f>
        <v>65257.710000000006</v>
      </c>
      <c r="Q19" s="15">
        <f t="shared" si="4"/>
        <v>16.982818151121418</v>
      </c>
      <c r="R19" s="16">
        <f>SUMIF('Product Value'!$C:$C,Xarelto_Total!$A19,'Product Value'!W:W)</f>
        <v>372141.58619474986</v>
      </c>
      <c r="S19" s="17">
        <f t="shared" si="5"/>
        <v>-82.464279075263249</v>
      </c>
      <c r="T19" s="13">
        <f>SUMIF('Product Value'!$C:$C,Xarelto_Total!$A19,'Product Value'!Y:Y)</f>
        <v>468202.67999999988</v>
      </c>
      <c r="U19" s="14">
        <f>SUMIF('Product Value'!$C:$C,Xarelto_Total!$A19,'Product Value'!Z:Z)</f>
        <v>45348.600000000006</v>
      </c>
      <c r="V19" s="15">
        <f t="shared" si="6"/>
        <v>9.6856771516130618</v>
      </c>
      <c r="W19" s="16">
        <f>SUMIF('Product Value'!$C:$C,Xarelto_Total!$A19,'Product Value'!AB:AB)</f>
        <v>290262.12557465775</v>
      </c>
      <c r="X19" s="17">
        <f t="shared" si="7"/>
        <v>-84.376673356808311</v>
      </c>
      <c r="Y19" s="13">
        <f>SUMIF('Product Value'!$C:$C,Xarelto_Total!$A19,'Product Value'!AD:AD)</f>
        <v>454014.7199999998</v>
      </c>
      <c r="Z19" s="14">
        <f>SUMIF('Product Value'!$C:$C,Xarelto_Total!$A19,'Product Value'!AE:AE)</f>
        <v>191205.65</v>
      </c>
      <c r="AA19" s="15">
        <f t="shared" si="8"/>
        <v>42.114416466496969</v>
      </c>
      <c r="AB19" s="16">
        <f>SUMIF('Product Value'!$C:$C,Xarelto_Total!$A19,'Product Value'!AG:AG)</f>
        <v>555734.06318875938</v>
      </c>
      <c r="AC19" s="17">
        <f t="shared" si="9"/>
        <v>-65.594038108285702</v>
      </c>
      <c r="AD19" s="13">
        <f t="shared" si="10"/>
        <v>2206227.7799999998</v>
      </c>
      <c r="AE19" s="14">
        <f t="shared" si="11"/>
        <v>643041.07428571431</v>
      </c>
      <c r="AF19" s="15">
        <f t="shared" si="12"/>
        <v>29.146631191712871</v>
      </c>
      <c r="AG19" s="14">
        <f t="shared" si="13"/>
        <v>2033820.928400676</v>
      </c>
      <c r="AH19" s="17">
        <f t="shared" si="19"/>
        <v>-68.382611010332226</v>
      </c>
      <c r="AI19" s="12">
        <f t="shared" si="15"/>
        <v>128608.21485714286</v>
      </c>
      <c r="AJ19" s="47">
        <f t="shared" si="16"/>
        <v>36</v>
      </c>
      <c r="AK19" s="399">
        <f>COUNTIF(AF$4:AF19,AF19)/100+AF19</f>
        <v>29.156631191712872</v>
      </c>
      <c r="AL19" s="400">
        <f>COUNTIF(AI$4:AI19,AI19)/100+AI19</f>
        <v>128608.22485714285</v>
      </c>
      <c r="AM19" s="132"/>
      <c r="AN19" s="132"/>
    </row>
    <row r="20" spans="1:40" ht="15" customHeight="1" x14ac:dyDescent="0.3">
      <c r="A20" s="36" t="s">
        <v>20</v>
      </c>
      <c r="B20" s="79">
        <v>1</v>
      </c>
      <c r="C20" s="37" t="s">
        <v>73</v>
      </c>
      <c r="D20" s="37" t="s">
        <v>49</v>
      </c>
      <c r="E20" s="13">
        <f>SUMIF('Product Value'!$C:$C,Xarelto_Total!$A20,'Product Value'!J:J)</f>
        <v>462291.03</v>
      </c>
      <c r="F20" s="14">
        <f>SUMIF('Product Value'!$C:$C,Xarelto_Total!$A20,'Product Value'!K:K)</f>
        <v>944202.16142857121</v>
      </c>
      <c r="G20" s="15">
        <f t="shared" si="17"/>
        <v>204.24410169251416</v>
      </c>
      <c r="H20" s="16">
        <f>SUMIF('Product Value'!$C:$C,Xarelto_Total!$A20,'Product Value'!M:M)</f>
        <v>1002276.1694140974</v>
      </c>
      <c r="I20" s="17">
        <f t="shared" si="18"/>
        <v>-5.794212189986979</v>
      </c>
      <c r="J20" s="13">
        <f>SUMIF('Product Value'!$C:$C,Xarelto_Total!$A20,'Product Value'!O:O)</f>
        <v>437462.1</v>
      </c>
      <c r="K20" s="14">
        <f>SUMIF('Product Value'!$C:$C,Xarelto_Total!$A20,'Product Value'!P:P)</f>
        <v>445356.5500000001</v>
      </c>
      <c r="L20" s="15">
        <f t="shared" si="2"/>
        <v>101.80460204438283</v>
      </c>
      <c r="M20" s="16">
        <f>SUMIF('Product Value'!$C:$C,Xarelto_Total!$A20,'Product Value'!R:R)</f>
        <v>557883.53394324833</v>
      </c>
      <c r="N20" s="17">
        <f t="shared" si="3"/>
        <v>-20.170336117985372</v>
      </c>
      <c r="O20" s="13">
        <f>SUMIF('Product Value'!$C:$C,Xarelto_Total!$A20,'Product Value'!T:T)</f>
        <v>384257.25</v>
      </c>
      <c r="P20" s="14">
        <f>SUMIF('Product Value'!$C:$C,Xarelto_Total!$A20,'Product Value'!U:U)</f>
        <v>386657.13999999996</v>
      </c>
      <c r="Q20" s="15">
        <f t="shared" si="4"/>
        <v>100.62455295248169</v>
      </c>
      <c r="R20" s="16">
        <f>SUMIF('Product Value'!$C:$C,Xarelto_Total!$A20,'Product Value'!W:W)</f>
        <v>198781.20799265514</v>
      </c>
      <c r="S20" s="17">
        <f t="shared" si="5"/>
        <v>94.513930116717432</v>
      </c>
      <c r="T20" s="13">
        <f>SUMIF('Product Value'!$C:$C,Xarelto_Total!$A20,'Product Value'!Y:Y)</f>
        <v>468202.67999999988</v>
      </c>
      <c r="U20" s="14">
        <f>SUMIF('Product Value'!$C:$C,Xarelto_Total!$A20,'Product Value'!Z:Z)</f>
        <v>475721.89</v>
      </c>
      <c r="V20" s="15">
        <f t="shared" si="6"/>
        <v>101.60597329344637</v>
      </c>
      <c r="W20" s="16">
        <f>SUMIF('Product Value'!$C:$C,Xarelto_Total!$A20,'Product Value'!AB:AB)</f>
        <v>372451.10366353072</v>
      </c>
      <c r="X20" s="17">
        <f t="shared" si="7"/>
        <v>27.727340668525244</v>
      </c>
      <c r="Y20" s="13">
        <f>SUMIF('Product Value'!$C:$C,Xarelto_Total!$A20,'Product Value'!AD:AD)</f>
        <v>454014.7199999998</v>
      </c>
      <c r="Z20" s="14">
        <f>SUMIF('Product Value'!$C:$C,Xarelto_Total!$A20,'Product Value'!AE:AE)</f>
        <v>541398.16428571427</v>
      </c>
      <c r="AA20" s="15">
        <f t="shared" si="8"/>
        <v>119.24683065027375</v>
      </c>
      <c r="AB20" s="16">
        <f>SUMIF('Product Value'!$C:$C,Xarelto_Total!$A20,'Product Value'!AG:AG)</f>
        <v>1499803.860790639</v>
      </c>
      <c r="AC20" s="17">
        <f t="shared" si="9"/>
        <v>-63.902068901175518</v>
      </c>
      <c r="AD20" s="13">
        <f t="shared" si="10"/>
        <v>2206227.7799999998</v>
      </c>
      <c r="AE20" s="14">
        <f t="shared" si="11"/>
        <v>2793335.9057142856</v>
      </c>
      <c r="AF20" s="15">
        <f t="shared" si="12"/>
        <v>126.61140119060082</v>
      </c>
      <c r="AG20" s="14">
        <f t="shared" si="13"/>
        <v>3631195.875804171</v>
      </c>
      <c r="AH20" s="17">
        <f t="shared" si="19"/>
        <v>-23.07394034215605</v>
      </c>
      <c r="AI20" s="12">
        <f t="shared" si="15"/>
        <v>558667.18114285707</v>
      </c>
      <c r="AJ20" s="47">
        <f t="shared" si="16"/>
        <v>2</v>
      </c>
      <c r="AK20" s="399">
        <f>COUNTIF(AF$4:AF20,AF20)/100+AF20</f>
        <v>126.62140119060082</v>
      </c>
      <c r="AL20" s="400">
        <f>COUNTIF(AI$4:AI20,AI20)/100+AI20</f>
        <v>558667.19114285707</v>
      </c>
      <c r="AM20" s="132"/>
      <c r="AN20" s="132"/>
    </row>
    <row r="21" spans="1:40" ht="15" customHeight="1" x14ac:dyDescent="0.3">
      <c r="A21" s="36" t="s">
        <v>21</v>
      </c>
      <c r="B21" s="79">
        <v>11</v>
      </c>
      <c r="C21" s="37" t="s">
        <v>73</v>
      </c>
      <c r="D21" s="37" t="s">
        <v>49</v>
      </c>
      <c r="E21" s="13">
        <f>SUMIF('Product Value'!$C:$C,Xarelto_Total!$A21,'Product Value'!J:J)</f>
        <v>8755975.8000000007</v>
      </c>
      <c r="F21" s="14">
        <f>SUMIF('Product Value'!$C:$C,Xarelto_Total!$A21,'Product Value'!K:K)</f>
        <v>7308332.2128571449</v>
      </c>
      <c r="G21" s="15">
        <f t="shared" si="17"/>
        <v>83.46679319119572</v>
      </c>
      <c r="H21" s="16">
        <f>SUMIF('Product Value'!$C:$C,Xarelto_Total!$A21,'Product Value'!M:M)</f>
        <v>9025890.9334350117</v>
      </c>
      <c r="I21" s="17">
        <f t="shared" si="18"/>
        <v>-19.029243021488739</v>
      </c>
      <c r="J21" s="13">
        <f>SUMIF('Product Value'!$C:$C,Xarelto_Total!$A21,'Product Value'!O:O)</f>
        <v>8285705.9999999991</v>
      </c>
      <c r="K21" s="14">
        <f>SUMIF('Product Value'!$C:$C,Xarelto_Total!$A21,'Product Value'!P:P)</f>
        <v>4356934.9614285706</v>
      </c>
      <c r="L21" s="15">
        <f t="shared" si="2"/>
        <v>52.583750394095212</v>
      </c>
      <c r="M21" s="16">
        <f>SUMIF('Product Value'!$C:$C,Xarelto_Total!$A21,'Product Value'!R:R)</f>
        <v>5941787.4807445537</v>
      </c>
      <c r="N21" s="17">
        <f t="shared" si="3"/>
        <v>-26.672992335252431</v>
      </c>
      <c r="O21" s="13">
        <f>SUMIF('Product Value'!$C:$C,Xarelto_Total!$A21,'Product Value'!T:T)</f>
        <v>7277985</v>
      </c>
      <c r="P21" s="14">
        <f>SUMIF('Product Value'!$C:$C,Xarelto_Total!$A21,'Product Value'!U:U)</f>
        <v>2979937.07</v>
      </c>
      <c r="Q21" s="15">
        <f t="shared" si="4"/>
        <v>40.944534373181583</v>
      </c>
      <c r="R21" s="16">
        <f>SUMIF('Product Value'!$C:$C,Xarelto_Total!$A21,'Product Value'!W:W)</f>
        <v>6667425.0429387651</v>
      </c>
      <c r="S21" s="17">
        <f t="shared" si="5"/>
        <v>-55.306028177160449</v>
      </c>
      <c r="T21" s="13">
        <f>SUMIF('Product Value'!$C:$C,Xarelto_Total!$A21,'Product Value'!Y:Y)</f>
        <v>8867944.799999997</v>
      </c>
      <c r="U21" s="14">
        <f>SUMIF('Product Value'!$C:$C,Xarelto_Total!$A21,'Product Value'!Z:Z)</f>
        <v>4930775.2200000007</v>
      </c>
      <c r="V21" s="15">
        <f t="shared" si="6"/>
        <v>55.60223175949406</v>
      </c>
      <c r="W21" s="16">
        <f>SUMIF('Product Value'!$C:$C,Xarelto_Total!$A21,'Product Value'!AB:AB)</f>
        <v>12705379.300039267</v>
      </c>
      <c r="X21" s="17">
        <f t="shared" si="7"/>
        <v>-61.191436291990421</v>
      </c>
      <c r="Y21" s="13">
        <f>SUMIF('Product Value'!$C:$C,Xarelto_Total!$A21,'Product Value'!AD:AD)</f>
        <v>8599219.1999999974</v>
      </c>
      <c r="Z21" s="14">
        <f>SUMIF('Product Value'!$C:$C,Xarelto_Total!$A21,'Product Value'!AE:AE)</f>
        <v>3959562.9099999992</v>
      </c>
      <c r="AA21" s="15">
        <f t="shared" si="8"/>
        <v>46.045609699075939</v>
      </c>
      <c r="AB21" s="16">
        <f>SUMIF('Product Value'!$C:$C,Xarelto_Total!$A21,'Product Value'!AG:AG)</f>
        <v>32063676.389035422</v>
      </c>
      <c r="AC21" s="17">
        <f t="shared" si="9"/>
        <v>-87.650939143853066</v>
      </c>
      <c r="AD21" s="13">
        <f t="shared" si="10"/>
        <v>41786830.799999997</v>
      </c>
      <c r="AE21" s="14">
        <f t="shared" si="11"/>
        <v>23535542.374285717</v>
      </c>
      <c r="AF21" s="15">
        <f t="shared" si="12"/>
        <v>56.322869965735038</v>
      </c>
      <c r="AG21" s="14">
        <f t="shared" si="13"/>
        <v>66404159.146193027</v>
      </c>
      <c r="AH21" s="17">
        <f t="shared" si="19"/>
        <v>-64.557126124478572</v>
      </c>
      <c r="AI21" s="12">
        <f t="shared" si="15"/>
        <v>427918.95225974033</v>
      </c>
      <c r="AJ21" s="47">
        <f t="shared" si="16"/>
        <v>28</v>
      </c>
      <c r="AK21" s="399">
        <f>COUNTIF(AF$4:AF21,AF21)/100+AF21</f>
        <v>56.332869965735036</v>
      </c>
      <c r="AL21" s="400">
        <f>COUNTIF(AI$4:AI21,AI21)/100+AI21</f>
        <v>427918.96225974034</v>
      </c>
      <c r="AM21" s="132"/>
      <c r="AN21" s="132"/>
    </row>
    <row r="22" spans="1:40" ht="15" customHeight="1" x14ac:dyDescent="0.3">
      <c r="A22" s="36" t="s">
        <v>111</v>
      </c>
      <c r="B22" s="79">
        <v>1</v>
      </c>
      <c r="C22" s="37" t="s">
        <v>51</v>
      </c>
      <c r="D22" s="37" t="s">
        <v>140</v>
      </c>
      <c r="E22" s="13">
        <f>SUMIF('Product Value'!$C:$C,Xarelto_Total!$A22,'Product Value'!J:J)</f>
        <v>462291.03</v>
      </c>
      <c r="F22" s="14">
        <f>SUMIF('Product Value'!$C:$C,Xarelto_Total!$A22,'Product Value'!K:K)</f>
        <v>76079.218064227622</v>
      </c>
      <c r="G22" s="15">
        <f t="shared" si="17"/>
        <v>16.456996378283094</v>
      </c>
      <c r="H22" s="16">
        <f>SUMIF('Product Value'!$C:$C,Xarelto_Total!$A22,'Product Value'!M:M)</f>
        <v>46278.907625490188</v>
      </c>
      <c r="I22" s="17">
        <f t="shared" si="18"/>
        <v>64.392856201133782</v>
      </c>
      <c r="J22" s="13">
        <f>SUMIF('Product Value'!$C:$C,Xarelto_Total!$A22,'Product Value'!O:O)</f>
        <v>437462.1</v>
      </c>
      <c r="K22" s="14">
        <f>SUMIF('Product Value'!$C:$C,Xarelto_Total!$A22,'Product Value'!P:P)</f>
        <v>138629.3855147929</v>
      </c>
      <c r="L22" s="15">
        <f t="shared" si="2"/>
        <v>31.689461901909421</v>
      </c>
      <c r="M22" s="16">
        <f>SUMIF('Product Value'!$C:$C,Xarelto_Total!$A22,'Product Value'!R:R)</f>
        <v>54563.312571536459</v>
      </c>
      <c r="N22" s="17">
        <f t="shared" si="3"/>
        <v>154.07069142482823</v>
      </c>
      <c r="O22" s="13">
        <f>SUMIF('Product Value'!$C:$C,Xarelto_Total!$A22,'Product Value'!T:T)</f>
        <v>384257.25</v>
      </c>
      <c r="P22" s="14">
        <f>SUMIF('Product Value'!$C:$C,Xarelto_Total!$A22,'Product Value'!U:U)</f>
        <v>83332.868110236217</v>
      </c>
      <c r="Q22" s="15">
        <f t="shared" si="4"/>
        <v>21.686739315975487</v>
      </c>
      <c r="R22" s="16">
        <f>SUMIF('Product Value'!$C:$C,Xarelto_Total!$A22,'Product Value'!W:W)</f>
        <v>59287.408985078364</v>
      </c>
      <c r="S22" s="17">
        <f t="shared" si="5"/>
        <v>40.5574464068917</v>
      </c>
      <c r="T22" s="13">
        <f>SUMIF('Product Value'!$C:$C,Xarelto_Total!$A22,'Product Value'!Y:Y)</f>
        <v>468202.67999999988</v>
      </c>
      <c r="U22" s="14">
        <f>SUMIF('Product Value'!$C:$C,Xarelto_Total!$A22,'Product Value'!Z:Z)</f>
        <v>133820.77770939204</v>
      </c>
      <c r="V22" s="15">
        <f t="shared" si="6"/>
        <v>28.581805151006844</v>
      </c>
      <c r="W22" s="16">
        <f>SUMIF('Product Value'!$C:$C,Xarelto_Total!$A22,'Product Value'!AB:AB)</f>
        <v>201273.26993098203</v>
      </c>
      <c r="X22" s="17">
        <f t="shared" si="7"/>
        <v>-33.512891326662455</v>
      </c>
      <c r="Y22" s="13">
        <f>SUMIF('Product Value'!$C:$C,Xarelto_Total!$A22,'Product Value'!AD:AD)</f>
        <v>454014.7199999998</v>
      </c>
      <c r="Z22" s="14">
        <f>SUMIF('Product Value'!$C:$C,Xarelto_Total!$A22,'Product Value'!AE:AE)</f>
        <v>71514.750025775531</v>
      </c>
      <c r="AA22" s="15">
        <f t="shared" si="8"/>
        <v>15.751636868904949</v>
      </c>
      <c r="AB22" s="16">
        <f>SUMIF('Product Value'!$C:$C,Xarelto_Total!$A22,'Product Value'!AG:AG)</f>
        <v>1213923.4382884256</v>
      </c>
      <c r="AC22" s="17">
        <f t="shared" si="9"/>
        <v>-94.108792385901381</v>
      </c>
      <c r="AD22" s="13">
        <f t="shared" si="10"/>
        <v>2206227.7799999998</v>
      </c>
      <c r="AE22" s="14">
        <f t="shared" si="11"/>
        <v>503376.99942442426</v>
      </c>
      <c r="AF22" s="15">
        <f t="shared" si="12"/>
        <v>22.816184438781036</v>
      </c>
      <c r="AG22" s="14">
        <f t="shared" si="13"/>
        <v>1575326.3374015125</v>
      </c>
      <c r="AH22" s="17">
        <f t="shared" si="19"/>
        <v>-68.046176371637358</v>
      </c>
      <c r="AI22" s="12">
        <f t="shared" si="15"/>
        <v>100675.39988488486</v>
      </c>
      <c r="AJ22" s="47">
        <f t="shared" si="16"/>
        <v>37</v>
      </c>
      <c r="AK22" s="399">
        <f>COUNTIF(AF$4:AF22,AF22)/100+AF22</f>
        <v>22.826184438781038</v>
      </c>
      <c r="AL22" s="400">
        <f>COUNTIF(AI$4:AI22,AI22)/100+AI22</f>
        <v>100675.40988488485</v>
      </c>
      <c r="AM22" s="132"/>
      <c r="AN22" s="132"/>
    </row>
    <row r="23" spans="1:40" x14ac:dyDescent="0.3">
      <c r="A23" s="36" t="s">
        <v>112</v>
      </c>
      <c r="B23" s="79">
        <v>1</v>
      </c>
      <c r="C23" s="37" t="s">
        <v>51</v>
      </c>
      <c r="D23" s="37" t="s">
        <v>140</v>
      </c>
      <c r="E23" s="13">
        <f>SUMIF('Product Value'!$C:$C,Xarelto_Total!$A23,'Product Value'!J:J)</f>
        <v>528995.63000000012</v>
      </c>
      <c r="F23" s="14">
        <f>SUMIF('Product Value'!$C:$C,Xarelto_Total!$A23,'Product Value'!K:K)</f>
        <v>1046127.8500000001</v>
      </c>
      <c r="G23" s="15">
        <f t="shared" si="17"/>
        <v>197.75737088792204</v>
      </c>
      <c r="H23" s="16">
        <f>SUMIF('Product Value'!$C:$C,Xarelto_Total!$A23,'Product Value'!M:M)</f>
        <v>293626.23</v>
      </c>
      <c r="I23" s="17">
        <f t="shared" si="18"/>
        <v>256.27874594173693</v>
      </c>
      <c r="J23" s="13">
        <f>SUMIF('Product Value'!$C:$C,Xarelto_Total!$A23,'Product Value'!O:O)</f>
        <v>500584.10000000003</v>
      </c>
      <c r="K23" s="14">
        <f>SUMIF('Product Value'!$C:$C,Xarelto_Total!$A23,'Product Value'!P:P)</f>
        <v>80602.98</v>
      </c>
      <c r="L23" s="15">
        <f t="shared" si="2"/>
        <v>16.101785893718954</v>
      </c>
      <c r="M23" s="16">
        <f>SUMIF('Product Value'!$C:$C,Xarelto_Total!$A23,'Product Value'!R:R)</f>
        <v>288773.29219430487</v>
      </c>
      <c r="N23" s="17">
        <f t="shared" si="3"/>
        <v>-72.087799606562911</v>
      </c>
      <c r="O23" s="13">
        <f>SUMIF('Product Value'!$C:$C,Xarelto_Total!$A23,'Product Value'!T:T)</f>
        <v>439702.25</v>
      </c>
      <c r="P23" s="14">
        <f>SUMIF('Product Value'!$C:$C,Xarelto_Total!$A23,'Product Value'!U:U)</f>
        <v>113560.26000000002</v>
      </c>
      <c r="Q23" s="15">
        <f t="shared" si="4"/>
        <v>25.826626995881877</v>
      </c>
      <c r="R23" s="16">
        <f>SUMIF('Product Value'!$C:$C,Xarelto_Total!$A23,'Product Value'!W:W)</f>
        <v>228571.55684879288</v>
      </c>
      <c r="S23" s="17">
        <f t="shared" si="5"/>
        <v>-50.317414132536349</v>
      </c>
      <c r="T23" s="13">
        <f>SUMIF('Product Value'!$C:$C,Xarelto_Total!$A23,'Product Value'!Y:Y)</f>
        <v>535760.27999999991</v>
      </c>
      <c r="U23" s="14">
        <f>SUMIF('Product Value'!$C:$C,Xarelto_Total!$A23,'Product Value'!Z:Z)</f>
        <v>234271.10000000003</v>
      </c>
      <c r="V23" s="15">
        <f t="shared" si="6"/>
        <v>43.726851120803524</v>
      </c>
      <c r="W23" s="16">
        <f>SUMIF('Product Value'!$C:$C,Xarelto_Total!$A23,'Product Value'!AB:AB)</f>
        <v>372269.38950263133</v>
      </c>
      <c r="X23" s="17">
        <f t="shared" si="7"/>
        <v>-37.069469957495897</v>
      </c>
      <c r="Y23" s="13">
        <f>SUMIF('Product Value'!$C:$C,Xarelto_Total!$A23,'Product Value'!AD:AD)</f>
        <v>519525.11999999994</v>
      </c>
      <c r="Z23" s="14">
        <f>SUMIF('Product Value'!$C:$C,Xarelto_Total!$A23,'Product Value'!AE:AE)</f>
        <v>232356.5</v>
      </c>
      <c r="AA23" s="15">
        <f t="shared" si="8"/>
        <v>44.724786358742385</v>
      </c>
      <c r="AB23" s="16">
        <f>SUMIF('Product Value'!$C:$C,Xarelto_Total!$A23,'Product Value'!AG:AG)</f>
        <v>546569.85846932326</v>
      </c>
      <c r="AC23" s="17">
        <f t="shared" si="9"/>
        <v>-57.48823386442902</v>
      </c>
      <c r="AD23" s="13">
        <f t="shared" si="10"/>
        <v>2524567.3800000004</v>
      </c>
      <c r="AE23" s="14">
        <f t="shared" si="11"/>
        <v>1706918.6900000002</v>
      </c>
      <c r="AF23" s="15">
        <f t="shared" si="12"/>
        <v>67.612324532213506</v>
      </c>
      <c r="AG23" s="14">
        <f t="shared" si="13"/>
        <v>1729810.3270150523</v>
      </c>
      <c r="AH23" s="17">
        <f t="shared" si="19"/>
        <v>-1.323361102517751</v>
      </c>
      <c r="AI23" s="12">
        <f t="shared" si="15"/>
        <v>341383.73800000001</v>
      </c>
      <c r="AJ23" s="47">
        <f t="shared" si="16"/>
        <v>25</v>
      </c>
      <c r="AK23" s="399">
        <f>COUNTIF(AF$4:AF23,AF23)/100+AF23</f>
        <v>67.622324532213511</v>
      </c>
      <c r="AL23" s="400">
        <f>COUNTIF(AI$4:AI23,AI23)/100+AI23</f>
        <v>341383.74800000002</v>
      </c>
      <c r="AM23" s="132"/>
      <c r="AN23" s="132"/>
    </row>
    <row r="24" spans="1:40" x14ac:dyDescent="0.3">
      <c r="A24" s="36" t="s">
        <v>27</v>
      </c>
      <c r="B24" s="79">
        <v>5</v>
      </c>
      <c r="C24" s="37" t="s">
        <v>51</v>
      </c>
      <c r="D24" s="37" t="s">
        <v>140</v>
      </c>
      <c r="E24" s="13">
        <f>SUMIF('Product Value'!$C:$C,Xarelto_Total!$A24,'Product Value'!J:J)</f>
        <v>3488893.0000000009</v>
      </c>
      <c r="F24" s="14">
        <f>SUMIF('Product Value'!$C:$C,Xarelto_Total!$A24,'Product Value'!K:K)</f>
        <v>2933499.1844394668</v>
      </c>
      <c r="G24" s="15">
        <f t="shared" si="17"/>
        <v>84.081087738702962</v>
      </c>
      <c r="H24" s="16">
        <f>SUMIF('Product Value'!$C:$C,Xarelto_Total!$A24,'Product Value'!M:M)</f>
        <v>3359306.4471197459</v>
      </c>
      <c r="I24" s="17">
        <f t="shared" si="18"/>
        <v>-12.67545159642593</v>
      </c>
      <c r="J24" s="13">
        <f>SUMIF('Product Value'!$C:$C,Xarelto_Total!$A24,'Product Value'!O:O)</f>
        <v>3301510</v>
      </c>
      <c r="K24" s="14">
        <f>SUMIF('Product Value'!$C:$C,Xarelto_Total!$A24,'Product Value'!P:P)</f>
        <v>2367688.8196556186</v>
      </c>
      <c r="L24" s="15">
        <f t="shared" si="2"/>
        <v>71.715330853325256</v>
      </c>
      <c r="M24" s="16">
        <f>SUMIF('Product Value'!$C:$C,Xarelto_Total!$A24,'Product Value'!R:R)</f>
        <v>2111199.8646266656</v>
      </c>
      <c r="N24" s="17">
        <f t="shared" si="3"/>
        <v>12.148966060790713</v>
      </c>
      <c r="O24" s="13">
        <f>SUMIF('Product Value'!$C:$C,Xarelto_Total!$A24,'Product Value'!T:T)</f>
        <v>2899975.0000000005</v>
      </c>
      <c r="P24" s="14">
        <f>SUMIF('Product Value'!$C:$C,Xarelto_Total!$A24,'Product Value'!U:U)</f>
        <v>2351089.4462047201</v>
      </c>
      <c r="Q24" s="15">
        <f t="shared" si="4"/>
        <v>81.072748772134929</v>
      </c>
      <c r="R24" s="16">
        <f>SUMIF('Product Value'!$C:$C,Xarelto_Total!$A24,'Product Value'!W:W)</f>
        <v>1956956.0228970926</v>
      </c>
      <c r="S24" s="17">
        <f t="shared" si="5"/>
        <v>20.140126742559559</v>
      </c>
      <c r="T24" s="13">
        <f>SUMIF('Product Value'!$C:$C,Xarelto_Total!$A24,'Product Value'!Y:Y)</f>
        <v>3533508</v>
      </c>
      <c r="U24" s="14">
        <f>SUMIF('Product Value'!$C:$C,Xarelto_Total!$A24,'Product Value'!Z:Z)</f>
        <v>2920199.6073940345</v>
      </c>
      <c r="V24" s="15">
        <f t="shared" si="6"/>
        <v>82.643073325263003</v>
      </c>
      <c r="W24" s="16">
        <f>SUMIF('Product Value'!$C:$C,Xarelto_Total!$A24,'Product Value'!AB:AB)</f>
        <v>3075840.7298543351</v>
      </c>
      <c r="X24" s="17">
        <f t="shared" si="7"/>
        <v>-5.0601164406738093</v>
      </c>
      <c r="Y24" s="13">
        <f>SUMIF('Product Value'!$C:$C,Xarelto_Total!$A24,'Product Value'!AD:AD)</f>
        <v>3426432</v>
      </c>
      <c r="Z24" s="14">
        <f>SUMIF('Product Value'!$C:$C,Xarelto_Total!$A24,'Product Value'!AE:AE)</f>
        <v>2146611.9769706861</v>
      </c>
      <c r="AA24" s="15">
        <f t="shared" si="8"/>
        <v>62.64860872682388</v>
      </c>
      <c r="AB24" s="16">
        <f>SUMIF('Product Value'!$C:$C,Xarelto_Total!$A24,'Product Value'!AG:AG)</f>
        <v>7362453.6908982582</v>
      </c>
      <c r="AC24" s="17">
        <f t="shared" si="9"/>
        <v>-70.843796550810112</v>
      </c>
      <c r="AD24" s="13">
        <f t="shared" si="10"/>
        <v>16650318.000000002</v>
      </c>
      <c r="AE24" s="14">
        <f t="shared" si="11"/>
        <v>12719089.034664525</v>
      </c>
      <c r="AF24" s="15">
        <f t="shared" si="12"/>
        <v>76.389466163135879</v>
      </c>
      <c r="AG24" s="14">
        <f t="shared" si="13"/>
        <v>17865756.755396098</v>
      </c>
      <c r="AH24" s="17">
        <f t="shared" si="19"/>
        <v>-28.807443150579644</v>
      </c>
      <c r="AI24" s="12">
        <f t="shared" si="15"/>
        <v>508763.56138658093</v>
      </c>
      <c r="AJ24" s="47">
        <f t="shared" si="16"/>
        <v>18</v>
      </c>
      <c r="AK24" s="399">
        <f>COUNTIF(AF$4:AF24,AF24)/100+AF24</f>
        <v>76.399466163135884</v>
      </c>
      <c r="AL24" s="400">
        <f>COUNTIF(AI$4:AI24,AI24)/100+AI24</f>
        <v>508763.57138658094</v>
      </c>
      <c r="AM24" s="132"/>
      <c r="AN24" s="132"/>
    </row>
    <row r="25" spans="1:40" x14ac:dyDescent="0.3">
      <c r="A25" s="36" t="s">
        <v>29</v>
      </c>
      <c r="B25" s="79">
        <v>1</v>
      </c>
      <c r="C25" s="37" t="s">
        <v>51</v>
      </c>
      <c r="D25" s="37" t="s">
        <v>140</v>
      </c>
      <c r="E25" s="13">
        <f>SUMIF('Product Value'!$C:$C,Xarelto_Total!$A25,'Product Value'!J:J)</f>
        <v>635375.00000000023</v>
      </c>
      <c r="F25" s="14">
        <f>SUMIF('Product Value'!$C:$C,Xarelto_Total!$A25,'Product Value'!K:K)</f>
        <v>719623.27</v>
      </c>
      <c r="G25" s="15">
        <f t="shared" si="17"/>
        <v>113.25961361400743</v>
      </c>
      <c r="H25" s="16">
        <f>SUMIF('Product Value'!$C:$C,Xarelto_Total!$A25,'Product Value'!M:M)</f>
        <v>547254.37111496914</v>
      </c>
      <c r="I25" s="17">
        <f t="shared" si="18"/>
        <v>31.497034648411983</v>
      </c>
      <c r="J25" s="13">
        <f>SUMIF('Product Value'!$C:$C,Xarelto_Total!$A25,'Product Value'!O:O)</f>
        <v>601250</v>
      </c>
      <c r="K25" s="14">
        <f>SUMIF('Product Value'!$C:$C,Xarelto_Total!$A25,'Product Value'!P:P)</f>
        <v>422843.46000000008</v>
      </c>
      <c r="L25" s="15">
        <f t="shared" si="2"/>
        <v>70.327394594594608</v>
      </c>
      <c r="M25" s="16">
        <f>SUMIF('Product Value'!$C:$C,Xarelto_Total!$A25,'Product Value'!R:R)</f>
        <v>449255.0952625153</v>
      </c>
      <c r="N25" s="17">
        <f t="shared" si="3"/>
        <v>-5.8789840206669055</v>
      </c>
      <c r="O25" s="13">
        <f>SUMIF('Product Value'!$C:$C,Xarelto_Total!$A25,'Product Value'!T:T)</f>
        <v>528125.00000000012</v>
      </c>
      <c r="P25" s="14">
        <f>SUMIF('Product Value'!$C:$C,Xarelto_Total!$A25,'Product Value'!U:U)</f>
        <v>439808.04000000004</v>
      </c>
      <c r="Q25" s="15">
        <f t="shared" si="4"/>
        <v>83.27726201183431</v>
      </c>
      <c r="R25" s="16">
        <f>SUMIF('Product Value'!$C:$C,Xarelto_Total!$A25,'Product Value'!W:W)</f>
        <v>325519.4759223322</v>
      </c>
      <c r="S25" s="17">
        <f t="shared" si="5"/>
        <v>35.109593290490778</v>
      </c>
      <c r="T25" s="13">
        <f>SUMIF('Product Value'!$C:$C,Xarelto_Total!$A25,'Product Value'!Y:Y)</f>
        <v>643500</v>
      </c>
      <c r="U25" s="14">
        <f>SUMIF('Product Value'!$C:$C,Xarelto_Total!$A25,'Product Value'!Z:Z)</f>
        <v>611481.28428571438</v>
      </c>
      <c r="V25" s="15">
        <f t="shared" si="6"/>
        <v>95.024286602286622</v>
      </c>
      <c r="W25" s="16">
        <f>SUMIF('Product Value'!$C:$C,Xarelto_Total!$A25,'Product Value'!AB:AB)</f>
        <v>1204331.1799407322</v>
      </c>
      <c r="X25" s="17">
        <f t="shared" si="7"/>
        <v>-49.226484004523847</v>
      </c>
      <c r="Y25" s="13">
        <f>SUMIF('Product Value'!$C:$C,Xarelto_Total!$A25,'Product Value'!AD:AD)</f>
        <v>624000</v>
      </c>
      <c r="Z25" s="14">
        <f>SUMIF('Product Value'!$C:$C,Xarelto_Total!$A25,'Product Value'!AE:AE)</f>
        <v>445727.58428571437</v>
      </c>
      <c r="AA25" s="15">
        <f t="shared" si="8"/>
        <v>71.430702609890119</v>
      </c>
      <c r="AB25" s="16">
        <f>SUMIF('Product Value'!$C:$C,Xarelto_Total!$A25,'Product Value'!AG:AG)</f>
        <v>5155040.8531119572</v>
      </c>
      <c r="AC25" s="17">
        <f t="shared" si="9"/>
        <v>-91.353558643155253</v>
      </c>
      <c r="AD25" s="13">
        <f t="shared" si="10"/>
        <v>3032250.0000000005</v>
      </c>
      <c r="AE25" s="14">
        <f t="shared" si="11"/>
        <v>2639483.6385714286</v>
      </c>
      <c r="AF25" s="15">
        <f t="shared" si="12"/>
        <v>87.047032354569325</v>
      </c>
      <c r="AG25" s="14">
        <f t="shared" si="13"/>
        <v>7681400.9753525062</v>
      </c>
      <c r="AH25" s="17">
        <f t="shared" si="19"/>
        <v>-65.637991727800667</v>
      </c>
      <c r="AI25" s="12">
        <f t="shared" si="15"/>
        <v>527896.72771428572</v>
      </c>
      <c r="AJ25" s="47">
        <f t="shared" si="16"/>
        <v>12</v>
      </c>
      <c r="AK25" s="399">
        <f>COUNTIF(AF$4:AF25,AF25)/100+AF25</f>
        <v>87.05703235456933</v>
      </c>
      <c r="AL25" s="400">
        <f>COUNTIF(AI$4:AI25,AI25)/100+AI25</f>
        <v>527896.73771428573</v>
      </c>
      <c r="AM25" s="132"/>
      <c r="AN25" s="132"/>
    </row>
    <row r="26" spans="1:40" x14ac:dyDescent="0.3">
      <c r="A26" s="36" t="s">
        <v>113</v>
      </c>
      <c r="B26" s="79">
        <v>1</v>
      </c>
      <c r="C26" s="37" t="s">
        <v>118</v>
      </c>
      <c r="D26" s="37" t="s">
        <v>49</v>
      </c>
      <c r="E26" s="13">
        <f>SUMIF('Product Value'!$C:$C,Xarelto_Total!$A26,'Product Value'!J:J)</f>
        <v>462291.03</v>
      </c>
      <c r="F26" s="14">
        <f>SUMIF('Product Value'!$C:$C,Xarelto_Total!$A26,'Product Value'!K:K)</f>
        <v>86548.599999999991</v>
      </c>
      <c r="G26" s="15">
        <f t="shared" si="17"/>
        <v>18.721669767202705</v>
      </c>
      <c r="H26" s="16">
        <f>SUMIF('Product Value'!$C:$C,Xarelto_Total!$A26,'Product Value'!M:M)</f>
        <v>171933.08</v>
      </c>
      <c r="I26" s="17">
        <f t="shared" si="18"/>
        <v>-49.661461308085684</v>
      </c>
      <c r="J26" s="13">
        <f>SUMIF('Product Value'!$C:$C,Xarelto_Total!$A26,'Product Value'!O:O)</f>
        <v>437462.1</v>
      </c>
      <c r="K26" s="14">
        <f>SUMIF('Product Value'!$C:$C,Xarelto_Total!$A26,'Product Value'!P:P)</f>
        <v>30341.270000000008</v>
      </c>
      <c r="L26" s="15">
        <f t="shared" si="2"/>
        <v>6.9357482625352018</v>
      </c>
      <c r="M26" s="16">
        <f>SUMIF('Product Value'!$C:$C,Xarelto_Total!$A26,'Product Value'!R:R)</f>
        <v>71051.453364485977</v>
      </c>
      <c r="N26" s="17">
        <f t="shared" si="3"/>
        <v>-57.296763734933471</v>
      </c>
      <c r="O26" s="13">
        <f>SUMIF('Product Value'!$C:$C,Xarelto_Total!$A26,'Product Value'!T:T)</f>
        <v>384257.25</v>
      </c>
      <c r="P26" s="14">
        <f>SUMIF('Product Value'!$C:$C,Xarelto_Total!$A26,'Product Value'!U:U)</f>
        <v>74388.12</v>
      </c>
      <c r="Q26" s="15">
        <f t="shared" si="4"/>
        <v>19.358937274443097</v>
      </c>
      <c r="R26" s="16">
        <f>SUMIF('Product Value'!$C:$C,Xarelto_Total!$A26,'Product Value'!W:W)</f>
        <v>15007.990000000002</v>
      </c>
      <c r="S26" s="17">
        <f t="shared" si="5"/>
        <v>395.656780155104</v>
      </c>
      <c r="T26" s="13">
        <f>SUMIF('Product Value'!$C:$C,Xarelto_Total!$A26,'Product Value'!Y:Y)</f>
        <v>468202.67999999988</v>
      </c>
      <c r="U26" s="14">
        <f>SUMIF('Product Value'!$C:$C,Xarelto_Total!$A26,'Product Value'!Z:Z)</f>
        <v>32952.050000000003</v>
      </c>
      <c r="V26" s="15">
        <f t="shared" si="6"/>
        <v>7.0379883344537904</v>
      </c>
      <c r="W26" s="16">
        <f>SUMIF('Product Value'!$C:$C,Xarelto_Total!$A26,'Product Value'!AB:AB)</f>
        <v>559319.20374289225</v>
      </c>
      <c r="X26" s="17">
        <f t="shared" si="7"/>
        <v>-94.108543068164096</v>
      </c>
      <c r="Y26" s="13">
        <f>SUMIF('Product Value'!$C:$C,Xarelto_Total!$A26,'Product Value'!AD:AD)</f>
        <v>454014.7199999998</v>
      </c>
      <c r="Z26" s="14">
        <f>SUMIF('Product Value'!$C:$C,Xarelto_Total!$A26,'Product Value'!AE:AE)</f>
        <v>93633.600000000006</v>
      </c>
      <c r="AA26" s="15">
        <f t="shared" si="8"/>
        <v>20.623472296228645</v>
      </c>
      <c r="AB26" s="16">
        <f>SUMIF('Product Value'!$C:$C,Xarelto_Total!$A26,'Product Value'!AG:AG)</f>
        <v>847271.42</v>
      </c>
      <c r="AC26" s="17">
        <f t="shared" si="9"/>
        <v>-88.948806983245106</v>
      </c>
      <c r="AD26" s="13">
        <f t="shared" si="10"/>
        <v>2206227.7799999998</v>
      </c>
      <c r="AE26" s="14">
        <f t="shared" si="11"/>
        <v>317863.64</v>
      </c>
      <c r="AF26" s="15">
        <f t="shared" si="12"/>
        <v>14.407562214632257</v>
      </c>
      <c r="AG26" s="14">
        <f t="shared" si="13"/>
        <v>1664583.1471073781</v>
      </c>
      <c r="AH26" s="17">
        <f t="shared" si="19"/>
        <v>-80.904309853649181</v>
      </c>
      <c r="AI26" s="12">
        <f t="shared" si="15"/>
        <v>63572.728000000003</v>
      </c>
      <c r="AJ26" s="47">
        <f t="shared" si="16"/>
        <v>40</v>
      </c>
      <c r="AK26" s="399">
        <f>COUNTIF(AF$4:AF26,AF26)/100+AF26</f>
        <v>14.417562214632257</v>
      </c>
      <c r="AL26" s="400">
        <f>COUNTIF(AI$4:AI26,AI26)/100+AI26</f>
        <v>63572.738000000005</v>
      </c>
      <c r="AM26" s="132"/>
      <c r="AN26" s="132"/>
    </row>
    <row r="27" spans="1:40" x14ac:dyDescent="0.3">
      <c r="A27" s="36" t="s">
        <v>30</v>
      </c>
      <c r="B27" s="79">
        <v>1</v>
      </c>
      <c r="C27" s="37" t="s">
        <v>118</v>
      </c>
      <c r="D27" s="37" t="s">
        <v>49</v>
      </c>
      <c r="E27" s="13">
        <f>SUMIF('Product Value'!$C:$C,Xarelto_Total!$A27,'Product Value'!J:J)</f>
        <v>660516.30000000005</v>
      </c>
      <c r="F27" s="14">
        <f>SUMIF('Product Value'!$C:$C,Xarelto_Total!$A27,'Product Value'!K:K)</f>
        <v>752981.83857142855</v>
      </c>
      <c r="G27" s="15">
        <f t="shared" si="17"/>
        <v>113.99897906704626</v>
      </c>
      <c r="H27" s="16">
        <f>SUMIF('Product Value'!$C:$C,Xarelto_Total!$A27,'Product Value'!M:M)</f>
        <v>657787.16539026017</v>
      </c>
      <c r="I27" s="17">
        <f t="shared" si="18"/>
        <v>14.471956613001126</v>
      </c>
      <c r="J27" s="13">
        <f>SUMIF('Product Value'!$C:$C,Xarelto_Total!$A27,'Product Value'!O:O)</f>
        <v>625041</v>
      </c>
      <c r="K27" s="14">
        <f>SUMIF('Product Value'!$C:$C,Xarelto_Total!$A27,'Product Value'!P:P)</f>
        <v>753109.32714285713</v>
      </c>
      <c r="L27" s="15">
        <f t="shared" si="2"/>
        <v>120.48958822586953</v>
      </c>
      <c r="M27" s="16">
        <f>SUMIF('Product Value'!$C:$C,Xarelto_Total!$A27,'Product Value'!R:R)</f>
        <v>723860.74360760429</v>
      </c>
      <c r="N27" s="17">
        <f t="shared" si="3"/>
        <v>4.0406367928564038</v>
      </c>
      <c r="O27" s="13">
        <f>SUMIF('Product Value'!$C:$C,Xarelto_Total!$A27,'Product Value'!T:T)</f>
        <v>549022.5</v>
      </c>
      <c r="P27" s="14">
        <f>SUMIF('Product Value'!$C:$C,Xarelto_Total!$A27,'Product Value'!U:U)</f>
        <v>551444.67000000004</v>
      </c>
      <c r="Q27" s="15">
        <f t="shared" si="4"/>
        <v>100.44117864021966</v>
      </c>
      <c r="R27" s="16">
        <f>SUMIF('Product Value'!$C:$C,Xarelto_Total!$A27,'Product Value'!W:W)</f>
        <v>511338.43716306955</v>
      </c>
      <c r="S27" s="17">
        <f t="shared" si="5"/>
        <v>7.8433831533263572</v>
      </c>
      <c r="T27" s="13">
        <f>SUMIF('Product Value'!$C:$C,Xarelto_Total!$A27,'Product Value'!Y:Y)</f>
        <v>668962.79999999993</v>
      </c>
      <c r="U27" s="14">
        <f>SUMIF('Product Value'!$C:$C,Xarelto_Total!$A27,'Product Value'!Z:Z)</f>
        <v>710287.21714285715</v>
      </c>
      <c r="V27" s="15">
        <f t="shared" si="6"/>
        <v>106.17738641713069</v>
      </c>
      <c r="W27" s="16">
        <f>SUMIF('Product Value'!$C:$C,Xarelto_Total!$A27,'Product Value'!AB:AB)</f>
        <v>1440648.3605446485</v>
      </c>
      <c r="X27" s="17">
        <f t="shared" si="7"/>
        <v>-50.69669764005927</v>
      </c>
      <c r="Y27" s="13">
        <f>SUMIF('Product Value'!$C:$C,Xarelto_Total!$A27,'Product Value'!AD:AD)</f>
        <v>648691.19999999995</v>
      </c>
      <c r="Z27" s="14">
        <f>SUMIF('Product Value'!$C:$C,Xarelto_Total!$A27,'Product Value'!AE:AE)</f>
        <v>722135.50285714294</v>
      </c>
      <c r="AA27" s="15">
        <f t="shared" si="8"/>
        <v>111.32192063914896</v>
      </c>
      <c r="AB27" s="16">
        <f>SUMIF('Product Value'!$C:$C,Xarelto_Total!$A27,'Product Value'!AG:AG)</f>
        <v>5014673.7471297542</v>
      </c>
      <c r="AC27" s="17">
        <f t="shared" si="9"/>
        <v>-85.599551650384612</v>
      </c>
      <c r="AD27" s="13">
        <f t="shared" si="10"/>
        <v>3152233.8</v>
      </c>
      <c r="AE27" s="14">
        <f t="shared" si="11"/>
        <v>3489958.5557142859</v>
      </c>
      <c r="AF27" s="15">
        <f t="shared" si="12"/>
        <v>110.7138231851421</v>
      </c>
      <c r="AG27" s="14">
        <f t="shared" si="13"/>
        <v>8348308.4538353365</v>
      </c>
      <c r="AH27" s="17">
        <f t="shared" si="19"/>
        <v>-58.19562040606025</v>
      </c>
      <c r="AI27" s="12">
        <f t="shared" si="15"/>
        <v>697991.71114285721</v>
      </c>
      <c r="AJ27" s="47">
        <f t="shared" si="16"/>
        <v>6</v>
      </c>
      <c r="AK27" s="399">
        <f>COUNTIF(AF$4:AF27,AF27)/100+AF27</f>
        <v>110.72382318514211</v>
      </c>
      <c r="AL27" s="400">
        <f>COUNTIF(AI$4:AI27,AI27)/100+AI27</f>
        <v>697991.72114285722</v>
      </c>
      <c r="AM27" s="132"/>
      <c r="AN27" s="132"/>
    </row>
    <row r="28" spans="1:40" x14ac:dyDescent="0.3">
      <c r="A28" s="36" t="s">
        <v>28</v>
      </c>
      <c r="B28" s="79">
        <v>1</v>
      </c>
      <c r="C28" s="37" t="s">
        <v>118</v>
      </c>
      <c r="D28" s="37" t="s">
        <v>49</v>
      </c>
      <c r="E28" s="13">
        <f>SUMIF('Product Value'!$C:$C,Xarelto_Total!$A28,'Product Value'!J:J)</f>
        <v>462291.03</v>
      </c>
      <c r="F28" s="14">
        <f>SUMIF('Product Value'!$C:$C,Xarelto_Total!$A28,'Product Value'!K:K)</f>
        <v>202928.1</v>
      </c>
      <c r="G28" s="15">
        <f t="shared" si="17"/>
        <v>43.896179426193925</v>
      </c>
      <c r="H28" s="16">
        <f>SUMIF('Product Value'!$C:$C,Xarelto_Total!$A28,'Product Value'!M:M)</f>
        <v>690521.42257626494</v>
      </c>
      <c r="I28" s="17">
        <f t="shared" si="18"/>
        <v>-70.612338246814119</v>
      </c>
      <c r="J28" s="13">
        <f>SUMIF('Product Value'!$C:$C,Xarelto_Total!$A28,'Product Value'!O:O)</f>
        <v>437462.1</v>
      </c>
      <c r="K28" s="14">
        <f>SUMIF('Product Value'!$C:$C,Xarelto_Total!$A28,'Product Value'!P:P)</f>
        <v>-9135.1500000000033</v>
      </c>
      <c r="L28" s="15">
        <f t="shared" si="2"/>
        <v>-2.0882151848125821</v>
      </c>
      <c r="M28" s="16">
        <f>SUMIF('Product Value'!$C:$C,Xarelto_Total!$A28,'Product Value'!R:R)</f>
        <v>470418.5084767997</v>
      </c>
      <c r="N28" s="17">
        <f t="shared" si="3"/>
        <v>-101.94191976620549</v>
      </c>
      <c r="O28" s="13">
        <f>SUMIF('Product Value'!$C:$C,Xarelto_Total!$A28,'Product Value'!T:T)</f>
        <v>384257.25</v>
      </c>
      <c r="P28" s="14">
        <f>SUMIF('Product Value'!$C:$C,Xarelto_Total!$A28,'Product Value'!U:U)</f>
        <v>60356.41</v>
      </c>
      <c r="Q28" s="15">
        <f t="shared" si="4"/>
        <v>15.707292445360498</v>
      </c>
      <c r="R28" s="16">
        <f>SUMIF('Product Value'!$C:$C,Xarelto_Total!$A28,'Product Value'!W:W)</f>
        <v>353275.33875698969</v>
      </c>
      <c r="S28" s="17">
        <f t="shared" si="5"/>
        <v>-82.91519294486676</v>
      </c>
      <c r="T28" s="13">
        <f>SUMIF('Product Value'!$C:$C,Xarelto_Total!$A28,'Product Value'!Y:Y)</f>
        <v>468202.67999999988</v>
      </c>
      <c r="U28" s="14">
        <f>SUMIF('Product Value'!$C:$C,Xarelto_Total!$A28,'Product Value'!Z:Z)</f>
        <v>99179.77</v>
      </c>
      <c r="V28" s="15">
        <f t="shared" si="6"/>
        <v>21.183084641890567</v>
      </c>
      <c r="W28" s="16">
        <f>SUMIF('Product Value'!$C:$C,Xarelto_Total!$A28,'Product Value'!AB:AB)</f>
        <v>1020782.6331337024</v>
      </c>
      <c r="X28" s="17">
        <f t="shared" si="7"/>
        <v>-90.283948141287652</v>
      </c>
      <c r="Y28" s="13">
        <f>SUMIF('Product Value'!$C:$C,Xarelto_Total!$A28,'Product Value'!AD:AD)</f>
        <v>454014.7199999998</v>
      </c>
      <c r="Z28" s="14">
        <f>SUMIF('Product Value'!$C:$C,Xarelto_Total!$A28,'Product Value'!AE:AE)</f>
        <v>119733.72999999997</v>
      </c>
      <c r="AA28" s="15">
        <f t="shared" si="8"/>
        <v>26.372213218108882</v>
      </c>
      <c r="AB28" s="16">
        <f>SUMIF('Product Value'!$C:$C,Xarelto_Total!$A28,'Product Value'!AG:AG)</f>
        <v>1549280.0319765972</v>
      </c>
      <c r="AC28" s="17">
        <f t="shared" si="9"/>
        <v>-92.271653443616543</v>
      </c>
      <c r="AD28" s="13">
        <f t="shared" si="10"/>
        <v>2206227.7799999998</v>
      </c>
      <c r="AE28" s="14">
        <f t="shared" si="11"/>
        <v>473062.86</v>
      </c>
      <c r="AF28" s="15">
        <f t="shared" si="12"/>
        <v>21.442158615190678</v>
      </c>
      <c r="AG28" s="14">
        <f t="shared" si="13"/>
        <v>4084277.9349203538</v>
      </c>
      <c r="AH28" s="17">
        <f t="shared" si="19"/>
        <v>-88.417466501108109</v>
      </c>
      <c r="AI28" s="12">
        <f t="shared" si="15"/>
        <v>94612.572</v>
      </c>
      <c r="AJ28" s="47">
        <f t="shared" si="16"/>
        <v>38</v>
      </c>
      <c r="AK28" s="399">
        <f>COUNTIF(AF$4:AF28,AF28)/100+AF28</f>
        <v>21.45215861519068</v>
      </c>
      <c r="AL28" s="400">
        <f>COUNTIF(AI$4:AI28,AI28)/100+AI28</f>
        <v>94612.581999999995</v>
      </c>
      <c r="AM28" s="132"/>
      <c r="AN28" s="132"/>
    </row>
    <row r="29" spans="1:40" x14ac:dyDescent="0.3">
      <c r="A29" s="36" t="s">
        <v>95</v>
      </c>
      <c r="B29" s="79">
        <v>1</v>
      </c>
      <c r="C29" s="37" t="s">
        <v>118</v>
      </c>
      <c r="D29" s="37" t="s">
        <v>49</v>
      </c>
      <c r="E29" s="13">
        <f>SUMIF('Product Value'!$C:$C,Xarelto_Total!$A29,'Product Value'!J:J)</f>
        <v>462291.03</v>
      </c>
      <c r="F29" s="14">
        <f>SUMIF('Product Value'!$C:$C,Xarelto_Total!$A29,'Product Value'!K:K)</f>
        <v>74392.97</v>
      </c>
      <c r="G29" s="15">
        <f t="shared" si="17"/>
        <v>16.092237394266551</v>
      </c>
      <c r="H29" s="16">
        <f>SUMIF('Product Value'!$C:$C,Xarelto_Total!$A29,'Product Value'!M:M)</f>
        <v>151722.05872549018</v>
      </c>
      <c r="I29" s="17">
        <f t="shared" si="18"/>
        <v>-50.967597839811312</v>
      </c>
      <c r="J29" s="13">
        <f>SUMIF('Product Value'!$C:$C,Xarelto_Total!$A29,'Product Value'!O:O)</f>
        <v>437462.1</v>
      </c>
      <c r="K29" s="14">
        <f>SUMIF('Product Value'!$C:$C,Xarelto_Total!$A29,'Product Value'!P:P)</f>
        <v>104410.81999999998</v>
      </c>
      <c r="L29" s="15">
        <f t="shared" si="2"/>
        <v>23.867397884296714</v>
      </c>
      <c r="M29" s="16">
        <f>SUMIF('Product Value'!$C:$C,Xarelto_Total!$A29,'Product Value'!R:R)</f>
        <v>82915</v>
      </c>
      <c r="N29" s="17">
        <f t="shared" si="3"/>
        <v>25.925128143279238</v>
      </c>
      <c r="O29" s="13">
        <f>SUMIF('Product Value'!$C:$C,Xarelto_Total!$A29,'Product Value'!T:T)</f>
        <v>384257.25</v>
      </c>
      <c r="P29" s="14">
        <f>SUMIF('Product Value'!$C:$C,Xarelto_Total!$A29,'Product Value'!U:U)</f>
        <v>81572.84</v>
      </c>
      <c r="Q29" s="15">
        <f t="shared" si="4"/>
        <v>21.22870550913483</v>
      </c>
      <c r="R29" s="16">
        <f>SUMIF('Product Value'!$C:$C,Xarelto_Total!$A29,'Product Value'!W:W)</f>
        <v>201760.72000000003</v>
      </c>
      <c r="S29" s="17">
        <f t="shared" si="5"/>
        <v>-59.569513828063272</v>
      </c>
      <c r="T29" s="13">
        <f>SUMIF('Product Value'!$C:$C,Xarelto_Total!$A29,'Product Value'!Y:Y)</f>
        <v>468202.67999999988</v>
      </c>
      <c r="U29" s="14">
        <f>SUMIF('Product Value'!$C:$C,Xarelto_Total!$A29,'Product Value'!Z:Z)</f>
        <v>100182.08999999998</v>
      </c>
      <c r="V29" s="15">
        <f t="shared" si="6"/>
        <v>21.397162869721296</v>
      </c>
      <c r="W29" s="16">
        <f>SUMIF('Product Value'!$C:$C,Xarelto_Total!$A29,'Product Value'!AB:AB)</f>
        <v>640206.08019186684</v>
      </c>
      <c r="X29" s="17">
        <f t="shared" si="7"/>
        <v>-84.351587231102855</v>
      </c>
      <c r="Y29" s="13">
        <f>SUMIF('Product Value'!$C:$C,Xarelto_Total!$A29,'Product Value'!AD:AD)</f>
        <v>454014.7199999998</v>
      </c>
      <c r="Z29" s="14">
        <f>SUMIF('Product Value'!$C:$C,Xarelto_Total!$A29,'Product Value'!AE:AE)</f>
        <v>101158.89</v>
      </c>
      <c r="AA29" s="15">
        <f t="shared" si="8"/>
        <v>22.280971418724057</v>
      </c>
      <c r="AB29" s="16">
        <f>SUMIF('Product Value'!$C:$C,Xarelto_Total!$A29,'Product Value'!AG:AG)</f>
        <v>1076916.9611606577</v>
      </c>
      <c r="AC29" s="17">
        <f t="shared" si="9"/>
        <v>-90.606621155731915</v>
      </c>
      <c r="AD29" s="13">
        <f t="shared" si="10"/>
        <v>2206227.7799999998</v>
      </c>
      <c r="AE29" s="14">
        <f t="shared" si="11"/>
        <v>461717.61</v>
      </c>
      <c r="AF29" s="15">
        <f t="shared" si="12"/>
        <v>20.927921141487943</v>
      </c>
      <c r="AG29" s="14">
        <f t="shared" si="13"/>
        <v>2153520.8200780144</v>
      </c>
      <c r="AH29" s="17">
        <f t="shared" si="19"/>
        <v>-78.55987247974349</v>
      </c>
      <c r="AI29" s="12">
        <f t="shared" si="15"/>
        <v>92343.521999999997</v>
      </c>
      <c r="AJ29" s="47">
        <f t="shared" si="16"/>
        <v>39</v>
      </c>
      <c r="AK29" s="399">
        <f>COUNTIF(AF$4:AF29,AF29)/100+AF29</f>
        <v>20.937921141487944</v>
      </c>
      <c r="AL29" s="400">
        <f>COUNTIF(AI$4:AI29,AI29)/100+AI29</f>
        <v>92343.531999999992</v>
      </c>
      <c r="AM29" s="132"/>
      <c r="AN29" s="132"/>
    </row>
    <row r="30" spans="1:40" x14ac:dyDescent="0.3">
      <c r="A30" s="36" t="s">
        <v>31</v>
      </c>
      <c r="B30" s="79">
        <v>3</v>
      </c>
      <c r="C30" s="37" t="s">
        <v>52</v>
      </c>
      <c r="D30" s="37" t="s">
        <v>53</v>
      </c>
      <c r="E30" s="13">
        <f>SUMIF('Product Value'!$C:$C,Xarelto_Total!$A30,'Product Value'!J:J)</f>
        <v>2360439.63</v>
      </c>
      <c r="F30" s="14">
        <f>SUMIF('Product Value'!$C:$C,Xarelto_Total!$A30,'Product Value'!K:K)</f>
        <v>2028157.1099999996</v>
      </c>
      <c r="G30" s="15">
        <f t="shared" si="17"/>
        <v>85.92285454892145</v>
      </c>
      <c r="H30" s="16">
        <f>SUMIF('Product Value'!$C:$C,Xarelto_Total!$A30,'Product Value'!M:M)</f>
        <v>3042217.1793815242</v>
      </c>
      <c r="I30" s="17">
        <f t="shared" si="18"/>
        <v>-33.332928242410389</v>
      </c>
      <c r="J30" s="13">
        <f>SUMIF('Product Value'!$C:$C,Xarelto_Total!$A30,'Product Value'!O:O)</f>
        <v>2233664.0999999996</v>
      </c>
      <c r="K30" s="14">
        <f>SUMIF('Product Value'!$C:$C,Xarelto_Total!$A30,'Product Value'!P:P)</f>
        <v>2838554.8600000003</v>
      </c>
      <c r="L30" s="15">
        <f t="shared" si="2"/>
        <v>127.08065012998154</v>
      </c>
      <c r="M30" s="16">
        <f>SUMIF('Product Value'!$C:$C,Xarelto_Total!$A30,'Product Value'!R:R)</f>
        <v>1608977.4343242692</v>
      </c>
      <c r="N30" s="17">
        <f t="shared" si="3"/>
        <v>76.419805489200229</v>
      </c>
      <c r="O30" s="13">
        <f>SUMIF('Product Value'!$C:$C,Xarelto_Total!$A30,'Product Value'!T:T)</f>
        <v>1962002.25</v>
      </c>
      <c r="P30" s="14">
        <f>SUMIF('Product Value'!$C:$C,Xarelto_Total!$A30,'Product Value'!U:U)</f>
        <v>1967488.07</v>
      </c>
      <c r="Q30" s="15">
        <f t="shared" si="4"/>
        <v>100.27960314520537</v>
      </c>
      <c r="R30" s="16">
        <f>SUMIF('Product Value'!$C:$C,Xarelto_Total!$A30,'Product Value'!W:W)</f>
        <v>1211685.7071065102</v>
      </c>
      <c r="S30" s="17">
        <f t="shared" si="5"/>
        <v>62.37610615201001</v>
      </c>
      <c r="T30" s="13">
        <f>SUMIF('Product Value'!$C:$C,Xarelto_Total!$A30,'Product Value'!Y:Y)</f>
        <v>2390624.2799999993</v>
      </c>
      <c r="U30" s="14">
        <f>SUMIF('Product Value'!$C:$C,Xarelto_Total!$A30,'Product Value'!Z:Z)</f>
        <v>2153658.4699999997</v>
      </c>
      <c r="V30" s="15">
        <f t="shared" si="6"/>
        <v>90.087701694387562</v>
      </c>
      <c r="W30" s="16">
        <f>SUMIF('Product Value'!$C:$C,Xarelto_Total!$A30,'Product Value'!AB:AB)</f>
        <v>7085902.0299651176</v>
      </c>
      <c r="X30" s="17">
        <f t="shared" si="7"/>
        <v>-69.606431744433792</v>
      </c>
      <c r="Y30" s="13">
        <f>SUMIF('Product Value'!$C:$C,Xarelto_Total!$A30,'Product Value'!AD:AD)</f>
        <v>2318181.1199999992</v>
      </c>
      <c r="Z30" s="14">
        <f>SUMIF('Product Value'!$C:$C,Xarelto_Total!$A30,'Product Value'!AE:AE)</f>
        <v>808485.96000000008</v>
      </c>
      <c r="AA30" s="15">
        <f t="shared" si="8"/>
        <v>34.875875444969559</v>
      </c>
      <c r="AB30" s="16">
        <f>SUMIF('Product Value'!$C:$C,Xarelto_Total!$A30,'Product Value'!AG:AG)</f>
        <v>9408365.6651644539</v>
      </c>
      <c r="AC30" s="17">
        <f t="shared" si="9"/>
        <v>-91.406733233238256</v>
      </c>
      <c r="AD30" s="13">
        <f t="shared" si="10"/>
        <v>11264911.379999997</v>
      </c>
      <c r="AE30" s="14">
        <f t="shared" si="11"/>
        <v>9796344.4700000007</v>
      </c>
      <c r="AF30" s="15">
        <f t="shared" si="12"/>
        <v>86.963351415197749</v>
      </c>
      <c r="AG30" s="14">
        <f t="shared" si="13"/>
        <v>22357148.015941873</v>
      </c>
      <c r="AH30" s="17">
        <f t="shared" si="19"/>
        <v>-56.182494909392425</v>
      </c>
      <c r="AI30" s="12">
        <f t="shared" si="15"/>
        <v>653089.63133333332</v>
      </c>
      <c r="AJ30" s="47">
        <f t="shared" si="16"/>
        <v>13</v>
      </c>
      <c r="AK30" s="399">
        <f>COUNTIF(AF$4:AF30,AF30)/100+AF30</f>
        <v>86.973351415197754</v>
      </c>
      <c r="AL30" s="400">
        <f>COUNTIF(AI$4:AI30,AI30)/100+AI30</f>
        <v>653089.64133333333</v>
      </c>
      <c r="AM30" s="132"/>
      <c r="AN30" s="132"/>
    </row>
    <row r="31" spans="1:40" x14ac:dyDescent="0.3">
      <c r="A31" s="36" t="s">
        <v>32</v>
      </c>
      <c r="B31" s="79">
        <v>1</v>
      </c>
      <c r="C31" s="37" t="s">
        <v>52</v>
      </c>
      <c r="D31" s="37" t="s">
        <v>53</v>
      </c>
      <c r="E31" s="13">
        <f>SUMIF('Product Value'!$C:$C,Xarelto_Total!$A31,'Product Value'!J:J)</f>
        <v>667413.54</v>
      </c>
      <c r="F31" s="14">
        <f>SUMIF('Product Value'!$C:$C,Xarelto_Total!$A31,'Product Value'!K:K)</f>
        <v>681087.53</v>
      </c>
      <c r="G31" s="15">
        <f t="shared" si="17"/>
        <v>102.04880320528109</v>
      </c>
      <c r="H31" s="16">
        <f>SUMIF('Product Value'!$C:$C,Xarelto_Total!$A31,'Product Value'!M:M)</f>
        <v>1131316.5946824001</v>
      </c>
      <c r="I31" s="17">
        <f t="shared" si="18"/>
        <v>-39.796911562920641</v>
      </c>
      <c r="J31" s="13">
        <f>SUMIF('Product Value'!$C:$C,Xarelto_Total!$A31,'Product Value'!O:O)</f>
        <v>631567.80000000005</v>
      </c>
      <c r="K31" s="14">
        <f>SUMIF('Product Value'!$C:$C,Xarelto_Total!$A31,'Product Value'!P:P)</f>
        <v>537425.89</v>
      </c>
      <c r="L31" s="15">
        <f t="shared" si="2"/>
        <v>85.093934491277096</v>
      </c>
      <c r="M31" s="16">
        <f>SUMIF('Product Value'!$C:$C,Xarelto_Total!$A31,'Product Value'!R:R)</f>
        <v>590642.22658291447</v>
      </c>
      <c r="N31" s="17">
        <f t="shared" si="3"/>
        <v>-9.0099106003292064</v>
      </c>
      <c r="O31" s="13">
        <f>SUMIF('Product Value'!$C:$C,Xarelto_Total!$A31,'Product Value'!T:T)</f>
        <v>554755.5</v>
      </c>
      <c r="P31" s="14">
        <f>SUMIF('Product Value'!$C:$C,Xarelto_Total!$A31,'Product Value'!U:U)</f>
        <v>307766.90999999997</v>
      </c>
      <c r="Q31" s="15">
        <f t="shared" si="4"/>
        <v>55.477937577905934</v>
      </c>
      <c r="R31" s="16">
        <f>SUMIF('Product Value'!$C:$C,Xarelto_Total!$A31,'Product Value'!W:W)</f>
        <v>1024880.1089283619</v>
      </c>
      <c r="S31" s="17">
        <f t="shared" si="5"/>
        <v>-69.970447536365199</v>
      </c>
      <c r="T31" s="13">
        <f>SUMIF('Product Value'!$C:$C,Xarelto_Total!$A31,'Product Value'!Y:Y)</f>
        <v>675948.23999999976</v>
      </c>
      <c r="U31" s="14">
        <f>SUMIF('Product Value'!$C:$C,Xarelto_Total!$A31,'Product Value'!Z:Z)</f>
        <v>419638.05</v>
      </c>
      <c r="V31" s="15">
        <f t="shared" si="6"/>
        <v>62.081388066044845</v>
      </c>
      <c r="W31" s="16">
        <f>SUMIF('Product Value'!$C:$C,Xarelto_Total!$A31,'Product Value'!AB:AB)</f>
        <v>2290721.830327481</v>
      </c>
      <c r="X31" s="17">
        <f t="shared" si="7"/>
        <v>-81.68096866043274</v>
      </c>
      <c r="Y31" s="13">
        <f>SUMIF('Product Value'!$C:$C,Xarelto_Total!$A31,'Product Value'!AD:AD)</f>
        <v>655464.95999999985</v>
      </c>
      <c r="Z31" s="14">
        <f>SUMIF('Product Value'!$C:$C,Xarelto_Total!$A31,'Product Value'!AE:AE)</f>
        <v>332834.11999999994</v>
      </c>
      <c r="AA31" s="15">
        <f t="shared" si="8"/>
        <v>50.778323832901762</v>
      </c>
      <c r="AB31" s="16">
        <f>SUMIF('Product Value'!$C:$C,Xarelto_Total!$A31,'Product Value'!AG:AG)</f>
        <v>3242324.543086654</v>
      </c>
      <c r="AC31" s="17">
        <f t="shared" si="9"/>
        <v>-89.734706826012371</v>
      </c>
      <c r="AD31" s="13">
        <f t="shared" si="10"/>
        <v>3185150.04</v>
      </c>
      <c r="AE31" s="14">
        <f t="shared" si="11"/>
        <v>2278752.5</v>
      </c>
      <c r="AF31" s="15">
        <f t="shared" si="12"/>
        <v>71.543019053507436</v>
      </c>
      <c r="AG31" s="14">
        <f t="shared" si="13"/>
        <v>8279885.3036078122</v>
      </c>
      <c r="AH31" s="17">
        <f t="shared" si="19"/>
        <v>-72.478453306508072</v>
      </c>
      <c r="AI31" s="12">
        <f t="shared" si="15"/>
        <v>455750.5</v>
      </c>
      <c r="AJ31" s="47">
        <f t="shared" si="16"/>
        <v>23</v>
      </c>
      <c r="AK31" s="399">
        <f>COUNTIF(AF$4:AF31,AF31)/100+AF31</f>
        <v>71.553019053507441</v>
      </c>
      <c r="AL31" s="400">
        <f>COUNTIF(AI$4:AI31,AI31)/100+AI31</f>
        <v>455750.51</v>
      </c>
      <c r="AM31" s="132"/>
      <c r="AN31" s="132"/>
    </row>
    <row r="32" spans="1:40" x14ac:dyDescent="0.3">
      <c r="A32" s="36" t="s">
        <v>33</v>
      </c>
      <c r="B32" s="79">
        <v>1</v>
      </c>
      <c r="C32" s="37" t="s">
        <v>52</v>
      </c>
      <c r="D32" s="37" t="s">
        <v>53</v>
      </c>
      <c r="E32" s="13">
        <f>SUMIF('Product Value'!$C:$C,Xarelto_Total!$A32,'Product Value'!J:J)</f>
        <v>462291.03</v>
      </c>
      <c r="F32" s="14">
        <f>SUMIF('Product Value'!$C:$C,Xarelto_Total!$A32,'Product Value'!K:K)</f>
        <v>281306.77</v>
      </c>
      <c r="G32" s="15">
        <f t="shared" si="17"/>
        <v>60.850579341762263</v>
      </c>
      <c r="H32" s="16">
        <f>SUMIF('Product Value'!$C:$C,Xarelto_Total!$A32,'Product Value'!M:M)</f>
        <v>859279.69890000008</v>
      </c>
      <c r="I32" s="17">
        <f t="shared" si="18"/>
        <v>-67.262490855991061</v>
      </c>
      <c r="J32" s="13">
        <f>SUMIF('Product Value'!$C:$C,Xarelto_Total!$A32,'Product Value'!O:O)</f>
        <v>437462.1</v>
      </c>
      <c r="K32" s="14">
        <f>SUMIF('Product Value'!$C:$C,Xarelto_Total!$A32,'Product Value'!P:P)</f>
        <v>575276.13</v>
      </c>
      <c r="L32" s="15">
        <f t="shared" si="2"/>
        <v>131.50307878099611</v>
      </c>
      <c r="M32" s="16">
        <f>SUMIF('Product Value'!$C:$C,Xarelto_Total!$A32,'Product Value'!R:R)</f>
        <v>714267.55504672904</v>
      </c>
      <c r="N32" s="17">
        <f t="shared" si="3"/>
        <v>-19.459294218905953</v>
      </c>
      <c r="O32" s="13">
        <f>SUMIF('Product Value'!$C:$C,Xarelto_Total!$A32,'Product Value'!T:T)</f>
        <v>384257.25</v>
      </c>
      <c r="P32" s="14">
        <f>SUMIF('Product Value'!$C:$C,Xarelto_Total!$A32,'Product Value'!U:U)</f>
        <v>449692.89999999997</v>
      </c>
      <c r="Q32" s="15">
        <f t="shared" si="4"/>
        <v>117.02912567036795</v>
      </c>
      <c r="R32" s="16">
        <f>SUMIF('Product Value'!$C:$C,Xarelto_Total!$A32,'Product Value'!W:W)</f>
        <v>247576.86000000002</v>
      </c>
      <c r="S32" s="17">
        <f t="shared" si="5"/>
        <v>81.637694249777581</v>
      </c>
      <c r="T32" s="13">
        <f>SUMIF('Product Value'!$C:$C,Xarelto_Total!$A32,'Product Value'!Y:Y)</f>
        <v>468202.67999999988</v>
      </c>
      <c r="U32" s="14">
        <f>SUMIF('Product Value'!$C:$C,Xarelto_Total!$A32,'Product Value'!Z:Z)</f>
        <v>428775.47000000009</v>
      </c>
      <c r="V32" s="15">
        <f t="shared" si="6"/>
        <v>91.579029406666407</v>
      </c>
      <c r="W32" s="16">
        <f>SUMIF('Product Value'!$C:$C,Xarelto_Total!$A32,'Product Value'!AB:AB)</f>
        <v>2662523.2465845882</v>
      </c>
      <c r="X32" s="17">
        <f t="shared" si="7"/>
        <v>-83.895897602020128</v>
      </c>
      <c r="Y32" s="13">
        <f>SUMIF('Product Value'!$C:$C,Xarelto_Total!$A32,'Product Value'!AD:AD)</f>
        <v>454014.7199999998</v>
      </c>
      <c r="Z32" s="14">
        <f>SUMIF('Product Value'!$C:$C,Xarelto_Total!$A32,'Product Value'!AE:AE)</f>
        <v>281114.85428571427</v>
      </c>
      <c r="AA32" s="15">
        <f t="shared" si="8"/>
        <v>61.917563881125801</v>
      </c>
      <c r="AB32" s="16">
        <f>SUMIF('Product Value'!$C:$C,Xarelto_Total!$A32,'Product Value'!AG:AG)</f>
        <v>3138086.329234662</v>
      </c>
      <c r="AC32" s="17">
        <f t="shared" si="9"/>
        <v>-91.04183808881146</v>
      </c>
      <c r="AD32" s="13">
        <f t="shared" si="10"/>
        <v>2206227.7799999998</v>
      </c>
      <c r="AE32" s="14">
        <f t="shared" si="11"/>
        <v>2016166.1242857142</v>
      </c>
      <c r="AF32" s="15">
        <f t="shared" si="12"/>
        <v>91.385220626934299</v>
      </c>
      <c r="AG32" s="14">
        <f t="shared" si="13"/>
        <v>7621733.6897659786</v>
      </c>
      <c r="AH32" s="17">
        <f t="shared" si="19"/>
        <v>-73.547145487477408</v>
      </c>
      <c r="AI32" s="12">
        <f t="shared" si="15"/>
        <v>403233.22485714284</v>
      </c>
      <c r="AJ32" s="47">
        <f t="shared" si="16"/>
        <v>10</v>
      </c>
      <c r="AK32" s="399">
        <f>COUNTIF(AF$4:AF32,AF32)/100+AF32</f>
        <v>91.395220626934304</v>
      </c>
      <c r="AL32" s="400">
        <f>COUNTIF(AI$4:AI32,AI32)/100+AI32</f>
        <v>403233.23485714284</v>
      </c>
      <c r="AM32" s="132"/>
      <c r="AN32" s="132"/>
    </row>
    <row r="33" spans="1:40" x14ac:dyDescent="0.3">
      <c r="A33" s="36" t="s">
        <v>34</v>
      </c>
      <c r="B33" s="79">
        <v>2</v>
      </c>
      <c r="C33" s="37" t="s">
        <v>52</v>
      </c>
      <c r="D33" s="37" t="s">
        <v>53</v>
      </c>
      <c r="E33" s="13">
        <f>SUMIF('Product Value'!$C:$C,Xarelto_Total!$A33,'Product Value'!J:J)</f>
        <v>1616487.84</v>
      </c>
      <c r="F33" s="14">
        <f>SUMIF('Product Value'!$C:$C,Xarelto_Total!$A33,'Product Value'!K:K)</f>
        <v>1633015.62</v>
      </c>
      <c r="G33" s="15">
        <f t="shared" si="17"/>
        <v>101.02245000494405</v>
      </c>
      <c r="H33" s="16">
        <f>SUMIF('Product Value'!$C:$C,Xarelto_Total!$A33,'Product Value'!M:M)</f>
        <v>2090591.5556392618</v>
      </c>
      <c r="I33" s="17">
        <f t="shared" si="18"/>
        <v>-21.887390408947866</v>
      </c>
      <c r="J33" s="13">
        <f>SUMIF('Product Value'!$C:$C,Xarelto_Total!$A33,'Product Value'!O:O)</f>
        <v>1529668.7999999998</v>
      </c>
      <c r="K33" s="14">
        <f>SUMIF('Product Value'!$C:$C,Xarelto_Total!$A33,'Product Value'!P:P)</f>
        <v>1605732.94</v>
      </c>
      <c r="L33" s="15">
        <f t="shared" si="2"/>
        <v>104.97258883753138</v>
      </c>
      <c r="M33" s="16">
        <f>SUMIF('Product Value'!$C:$C,Xarelto_Total!$A33,'Product Value'!R:R)</f>
        <v>1070735.8569838649</v>
      </c>
      <c r="N33" s="17">
        <f t="shared" si="3"/>
        <v>49.965365363139881</v>
      </c>
      <c r="O33" s="13">
        <f>SUMIF('Product Value'!$C:$C,Xarelto_Total!$A33,'Product Value'!T:T)</f>
        <v>1343628</v>
      </c>
      <c r="P33" s="14">
        <f>SUMIF('Product Value'!$C:$C,Xarelto_Total!$A33,'Product Value'!U:U)</f>
        <v>1378307.1300000001</v>
      </c>
      <c r="Q33" s="15">
        <f t="shared" si="4"/>
        <v>102.58100679652404</v>
      </c>
      <c r="R33" s="16">
        <f>SUMIF('Product Value'!$C:$C,Xarelto_Total!$A33,'Product Value'!W:W)</f>
        <v>1670370.4852731894</v>
      </c>
      <c r="S33" s="17">
        <f t="shared" si="5"/>
        <v>-17.484944678331189</v>
      </c>
      <c r="T33" s="13">
        <f>SUMIF('Product Value'!$C:$C,Xarelto_Total!$A33,'Product Value'!Y:Y)</f>
        <v>1637159.0399999998</v>
      </c>
      <c r="U33" s="14">
        <f>SUMIF('Product Value'!$C:$C,Xarelto_Total!$A33,'Product Value'!Z:Z)</f>
        <v>1535594.21</v>
      </c>
      <c r="V33" s="15">
        <f t="shared" si="6"/>
        <v>93.796275895101815</v>
      </c>
      <c r="W33" s="16">
        <f>SUMIF('Product Value'!$C:$C,Xarelto_Total!$A33,'Product Value'!AB:AB)</f>
        <v>7481822.0037700757</v>
      </c>
      <c r="X33" s="17">
        <f t="shared" si="7"/>
        <v>-79.475665028836332</v>
      </c>
      <c r="Y33" s="13">
        <f>SUMIF('Product Value'!$C:$C,Xarelto_Total!$A33,'Product Value'!AD:AD)</f>
        <v>1587548.1599999995</v>
      </c>
      <c r="Z33" s="14">
        <f>SUMIF('Product Value'!$C:$C,Xarelto_Total!$A33,'Product Value'!AE:AE)</f>
        <v>650089.46</v>
      </c>
      <c r="AA33" s="15">
        <f t="shared" si="8"/>
        <v>40.949274886879664</v>
      </c>
      <c r="AB33" s="16">
        <f>SUMIF('Product Value'!$C:$C,Xarelto_Total!$A33,'Product Value'!AG:AG)</f>
        <v>6706973.383851992</v>
      </c>
      <c r="AC33" s="17">
        <f t="shared" si="9"/>
        <v>-90.307260476608064</v>
      </c>
      <c r="AD33" s="13">
        <f t="shared" si="10"/>
        <v>7714491.8399999989</v>
      </c>
      <c r="AE33" s="14">
        <f t="shared" si="11"/>
        <v>6802739.3600000003</v>
      </c>
      <c r="AF33" s="15">
        <f t="shared" si="12"/>
        <v>88.181302165976504</v>
      </c>
      <c r="AG33" s="14">
        <f t="shared" si="13"/>
        <v>19020493.285518385</v>
      </c>
      <c r="AH33" s="17">
        <f t="shared" si="19"/>
        <v>-64.234684884963542</v>
      </c>
      <c r="AI33" s="12">
        <f t="shared" si="15"/>
        <v>680273.93599999999</v>
      </c>
      <c r="AJ33" s="47">
        <f t="shared" si="16"/>
        <v>11</v>
      </c>
      <c r="AK33" s="399">
        <f>COUNTIF(AF$4:AF33,AF33)/100+AF33</f>
        <v>88.191302165976509</v>
      </c>
      <c r="AL33" s="400">
        <f>COUNTIF(AI$4:AI33,AI33)/100+AI33</f>
        <v>680273.946</v>
      </c>
      <c r="AM33" s="132"/>
      <c r="AN33" s="132"/>
    </row>
    <row r="34" spans="1:40" x14ac:dyDescent="0.3">
      <c r="A34" s="36" t="s">
        <v>70</v>
      </c>
      <c r="B34" s="79">
        <v>1</v>
      </c>
      <c r="C34" s="37" t="s">
        <v>50</v>
      </c>
      <c r="D34" s="37" t="s">
        <v>53</v>
      </c>
      <c r="E34" s="13">
        <f>SUMIF('Product Value'!$C:$C,Xarelto_Total!$A34,'Product Value'!J:J)</f>
        <v>571837.50000000012</v>
      </c>
      <c r="F34" s="14">
        <f>SUMIF('Product Value'!$C:$C,Xarelto_Total!$A34,'Product Value'!K:K)</f>
        <v>270168.82999999996</v>
      </c>
      <c r="G34" s="15">
        <f t="shared" si="17"/>
        <v>47.245735020875671</v>
      </c>
      <c r="H34" s="16">
        <f>SUMIF('Product Value'!$C:$C,Xarelto_Total!$A34,'Product Value'!M:M)</f>
        <v>617199.32889999996</v>
      </c>
      <c r="I34" s="17">
        <f t="shared" si="18"/>
        <v>-56.226648774633823</v>
      </c>
      <c r="J34" s="13">
        <f>SUMIF('Product Value'!$C:$C,Xarelto_Total!$A34,'Product Value'!O:O)</f>
        <v>541125</v>
      </c>
      <c r="K34" s="14">
        <f>SUMIF('Product Value'!$C:$C,Xarelto_Total!$A34,'Product Value'!P:P)</f>
        <v>223501.23000000004</v>
      </c>
      <c r="L34" s="15">
        <f t="shared" si="2"/>
        <v>41.303068607068617</v>
      </c>
      <c r="M34" s="16">
        <f>SUMIF('Product Value'!$C:$C,Xarelto_Total!$A34,'Product Value'!R:R)</f>
        <v>536051.27336812275</v>
      </c>
      <c r="N34" s="17">
        <f t="shared" si="3"/>
        <v>-58.305997746130728</v>
      </c>
      <c r="O34" s="13">
        <f>SUMIF('Product Value'!$C:$C,Xarelto_Total!$A34,'Product Value'!T:T)</f>
        <v>475312.5</v>
      </c>
      <c r="P34" s="14">
        <f>SUMIF('Product Value'!$C:$C,Xarelto_Total!$A34,'Product Value'!U:U)</f>
        <v>203608.46000000002</v>
      </c>
      <c r="Q34" s="15">
        <f t="shared" si="4"/>
        <v>42.836756870479952</v>
      </c>
      <c r="R34" s="16">
        <f>SUMIF('Product Value'!$C:$C,Xarelto_Total!$A34,'Product Value'!W:W)</f>
        <v>481550.16773508827</v>
      </c>
      <c r="S34" s="17">
        <f t="shared" si="5"/>
        <v>-57.718120843432104</v>
      </c>
      <c r="T34" s="13">
        <f>SUMIF('Product Value'!$C:$C,Xarelto_Total!$A34,'Product Value'!Y:Y)</f>
        <v>579149.99999999988</v>
      </c>
      <c r="U34" s="14">
        <f>SUMIF('Product Value'!$C:$C,Xarelto_Total!$A34,'Product Value'!Z:Z)</f>
        <v>113758.52999999997</v>
      </c>
      <c r="V34" s="15">
        <f t="shared" si="6"/>
        <v>19.642325822325819</v>
      </c>
      <c r="W34" s="16">
        <f>SUMIF('Product Value'!$C:$C,Xarelto_Total!$A34,'Product Value'!AB:AB)</f>
        <v>1581160.5756588485</v>
      </c>
      <c r="X34" s="17">
        <f t="shared" si="7"/>
        <v>-92.805377786971547</v>
      </c>
      <c r="Y34" s="13">
        <f>SUMIF('Product Value'!$C:$C,Xarelto_Total!$A34,'Product Value'!AD:AD)</f>
        <v>561599.99999999988</v>
      </c>
      <c r="Z34" s="14">
        <f>SUMIF('Product Value'!$C:$C,Xarelto_Total!$A34,'Product Value'!AE:AE)</f>
        <v>259717.62000000002</v>
      </c>
      <c r="AA34" s="15">
        <f t="shared" si="8"/>
        <v>46.246014957264968</v>
      </c>
      <c r="AB34" s="16">
        <f>SUMIF('Product Value'!$C:$C,Xarelto_Total!$A34,'Product Value'!AG:AG)</f>
        <v>1701065.7719512964</v>
      </c>
      <c r="AC34" s="17">
        <f t="shared" si="9"/>
        <v>-84.732064786532192</v>
      </c>
      <c r="AD34" s="13">
        <f t="shared" si="10"/>
        <v>2729025</v>
      </c>
      <c r="AE34" s="14">
        <f t="shared" si="11"/>
        <v>1070754.6700000002</v>
      </c>
      <c r="AF34" s="15">
        <f t="shared" si="12"/>
        <v>39.235795568014225</v>
      </c>
      <c r="AG34" s="14">
        <f t="shared" si="13"/>
        <v>4917027.1176133556</v>
      </c>
      <c r="AH34" s="17">
        <f t="shared" si="19"/>
        <v>-78.22353539266777</v>
      </c>
      <c r="AI34" s="12">
        <f t="shared" si="15"/>
        <v>214150.93400000004</v>
      </c>
      <c r="AJ34" s="47">
        <f t="shared" si="16"/>
        <v>35</v>
      </c>
      <c r="AK34" s="399">
        <f>COUNTIF(AF$4:AF34,AF34)/100+AF34</f>
        <v>39.245795568014223</v>
      </c>
      <c r="AL34" s="400">
        <f>COUNTIF(AI$4:AI34,AI34)/100+AI34</f>
        <v>214150.94400000005</v>
      </c>
      <c r="AM34" s="132"/>
      <c r="AN34" s="132"/>
    </row>
    <row r="35" spans="1:40" x14ac:dyDescent="0.3">
      <c r="A35" s="36" t="s">
        <v>25</v>
      </c>
      <c r="B35" s="79">
        <v>2</v>
      </c>
      <c r="C35" s="37" t="s">
        <v>50</v>
      </c>
      <c r="D35" s="37" t="s">
        <v>53</v>
      </c>
      <c r="E35" s="13">
        <f>SUMIF('Product Value'!$C:$C,Xarelto_Total!$A35,'Product Value'!J:J)</f>
        <v>1273096.0000000002</v>
      </c>
      <c r="F35" s="14">
        <f>SUMIF('Product Value'!$C:$C,Xarelto_Total!$A35,'Product Value'!K:K)</f>
        <v>927238.48999999987</v>
      </c>
      <c r="G35" s="15">
        <f t="shared" si="17"/>
        <v>72.83335192318566</v>
      </c>
      <c r="H35" s="16">
        <f>SUMIF('Product Value'!$C:$C,Xarelto_Total!$A35,'Product Value'!M:M)</f>
        <v>2705804.067683008</v>
      </c>
      <c r="I35" s="17">
        <f t="shared" si="18"/>
        <v>-65.731499147534421</v>
      </c>
      <c r="J35" s="13">
        <f>SUMIF('Product Value'!$C:$C,Xarelto_Total!$A35,'Product Value'!O:O)</f>
        <v>1204720</v>
      </c>
      <c r="K35" s="14">
        <f>SUMIF('Product Value'!$C:$C,Xarelto_Total!$A35,'Product Value'!P:P)</f>
        <v>546198.55999999994</v>
      </c>
      <c r="L35" s="15">
        <f t="shared" si="2"/>
        <v>45.338216349027149</v>
      </c>
      <c r="M35" s="16">
        <f>SUMIF('Product Value'!$C:$C,Xarelto_Total!$A35,'Product Value'!R:R)</f>
        <v>2809762.4087935966</v>
      </c>
      <c r="N35" s="17">
        <f t="shared" si="3"/>
        <v>-80.560685192079404</v>
      </c>
      <c r="O35" s="13">
        <f>SUMIF('Product Value'!$C:$C,Xarelto_Total!$A35,'Product Value'!T:T)</f>
        <v>1058200</v>
      </c>
      <c r="P35" s="14">
        <f>SUMIF('Product Value'!$C:$C,Xarelto_Total!$A35,'Product Value'!U:U)</f>
        <v>405594.27</v>
      </c>
      <c r="Q35" s="15">
        <f t="shared" si="4"/>
        <v>38.328696843696846</v>
      </c>
      <c r="R35" s="16">
        <f>SUMIF('Product Value'!$C:$C,Xarelto_Total!$A35,'Product Value'!W:W)</f>
        <v>2539533.4288250427</v>
      </c>
      <c r="S35" s="17">
        <f t="shared" si="5"/>
        <v>-84.028787910555096</v>
      </c>
      <c r="T35" s="13">
        <f>SUMIF('Product Value'!$C:$C,Xarelto_Total!$A35,'Product Value'!Y:Y)</f>
        <v>1289375.9999999998</v>
      </c>
      <c r="U35" s="14">
        <f>SUMIF('Product Value'!$C:$C,Xarelto_Total!$A35,'Product Value'!Z:Z)</f>
        <v>616348.79999999993</v>
      </c>
      <c r="V35" s="15">
        <f t="shared" si="6"/>
        <v>47.802099620281439</v>
      </c>
      <c r="W35" s="16">
        <f>SUMIF('Product Value'!$C:$C,Xarelto_Total!$A35,'Product Value'!AB:AB)</f>
        <v>11695495.312489292</v>
      </c>
      <c r="X35" s="17">
        <f t="shared" si="7"/>
        <v>-94.730032516520964</v>
      </c>
      <c r="Y35" s="13">
        <f>SUMIF('Product Value'!$C:$C,Xarelto_Total!$A35,'Product Value'!AD:AD)</f>
        <v>1250303.9999999998</v>
      </c>
      <c r="Z35" s="14">
        <f>SUMIF('Product Value'!$C:$C,Xarelto_Total!$A35,'Product Value'!AE:AE)</f>
        <v>630922.27</v>
      </c>
      <c r="AA35" s="15">
        <f t="shared" si="8"/>
        <v>50.461509360923436</v>
      </c>
      <c r="AB35" s="16">
        <f>SUMIF('Product Value'!$C:$C,Xarelto_Total!$A35,'Product Value'!AG:AG)</f>
        <v>10604651.205433266</v>
      </c>
      <c r="AC35" s="17">
        <f t="shared" si="9"/>
        <v>-94.050513705941142</v>
      </c>
      <c r="AD35" s="13">
        <f t="shared" si="10"/>
        <v>6075696</v>
      </c>
      <c r="AE35" s="14">
        <f t="shared" si="11"/>
        <v>3126302.3899999997</v>
      </c>
      <c r="AF35" s="15">
        <f t="shared" si="12"/>
        <v>51.455872545301801</v>
      </c>
      <c r="AG35" s="14">
        <f t="shared" si="13"/>
        <v>30355246.423224203</v>
      </c>
      <c r="AH35" s="17">
        <f t="shared" si="19"/>
        <v>-89.70094873745407</v>
      </c>
      <c r="AI35" s="12">
        <f t="shared" si="15"/>
        <v>312630.23899999994</v>
      </c>
      <c r="AJ35" s="47">
        <f t="shared" si="16"/>
        <v>30</v>
      </c>
      <c r="AK35" s="399">
        <f>COUNTIF(AF$4:AF35,AF35)/100+AF35</f>
        <v>51.465872545301799</v>
      </c>
      <c r="AL35" s="400">
        <f>COUNTIF(AI$4:AI35,AI35)/100+AI35</f>
        <v>312630.24899999995</v>
      </c>
      <c r="AM35" s="132"/>
      <c r="AN35" s="132"/>
    </row>
    <row r="36" spans="1:40" x14ac:dyDescent="0.3">
      <c r="A36" s="36" t="s">
        <v>114</v>
      </c>
      <c r="B36" s="79">
        <v>1</v>
      </c>
      <c r="C36" s="37" t="s">
        <v>50</v>
      </c>
      <c r="D36" s="37" t="s">
        <v>53</v>
      </c>
      <c r="E36" s="13">
        <f>SUMIF('Product Value'!$C:$C,Xarelto_Total!$A36,'Product Value'!J:J)</f>
        <v>462291.03</v>
      </c>
      <c r="F36" s="14">
        <f>SUMIF('Product Value'!$C:$C,Xarelto_Total!$A36,'Product Value'!K:K)</f>
        <v>200330.8</v>
      </c>
      <c r="G36" s="15">
        <f t="shared" si="17"/>
        <v>43.334347196829661</v>
      </c>
      <c r="H36" s="16">
        <f>SUMIF('Product Value'!$C:$C,Xarelto_Total!$A36,'Product Value'!M:M)</f>
        <v>378997.90640062501</v>
      </c>
      <c r="I36" s="17">
        <f t="shared" si="18"/>
        <v>-47.141977141098629</v>
      </c>
      <c r="J36" s="13">
        <f>SUMIF('Product Value'!$C:$C,Xarelto_Total!$A36,'Product Value'!O:O)</f>
        <v>437462.1</v>
      </c>
      <c r="K36" s="14">
        <f>SUMIF('Product Value'!$C:$C,Xarelto_Total!$A36,'Product Value'!P:P)</f>
        <v>344671.14142857143</v>
      </c>
      <c r="L36" s="15">
        <f t="shared" si="2"/>
        <v>78.78880054490925</v>
      </c>
      <c r="M36" s="16">
        <f>SUMIF('Product Value'!$C:$C,Xarelto_Total!$A36,'Product Value'!R:R)</f>
        <v>288175.98634731292</v>
      </c>
      <c r="N36" s="17">
        <f t="shared" si="3"/>
        <v>19.604393758600651</v>
      </c>
      <c r="O36" s="13">
        <f>SUMIF('Product Value'!$C:$C,Xarelto_Total!$A36,'Product Value'!T:T)</f>
        <v>384257.25</v>
      </c>
      <c r="P36" s="14">
        <f>SUMIF('Product Value'!$C:$C,Xarelto_Total!$A36,'Product Value'!U:U)</f>
        <v>105072.30000000002</v>
      </c>
      <c r="Q36" s="15">
        <f t="shared" si="4"/>
        <v>27.34425960733337</v>
      </c>
      <c r="R36" s="16">
        <f>SUMIF('Product Value'!$C:$C,Xarelto_Total!$A36,'Product Value'!W:W)</f>
        <v>333653.17735275818</v>
      </c>
      <c r="S36" s="17">
        <f t="shared" si="5"/>
        <v>-68.508527077831104</v>
      </c>
      <c r="T36" s="13">
        <f>SUMIF('Product Value'!$C:$C,Xarelto_Total!$A36,'Product Value'!Y:Y)</f>
        <v>468202.67999999988</v>
      </c>
      <c r="U36" s="14">
        <f>SUMIF('Product Value'!$C:$C,Xarelto_Total!$A36,'Product Value'!Z:Z)</f>
        <v>120772.43</v>
      </c>
      <c r="V36" s="15">
        <f t="shared" si="6"/>
        <v>25.794903608838808</v>
      </c>
      <c r="W36" s="16">
        <f>SUMIF('Product Value'!$C:$C,Xarelto_Total!$A36,'Product Value'!AB:AB)</f>
        <v>760195.22961815156</v>
      </c>
      <c r="X36" s="17">
        <f t="shared" si="7"/>
        <v>-84.112971866363281</v>
      </c>
      <c r="Y36" s="13">
        <f>SUMIF('Product Value'!$C:$C,Xarelto_Total!$A36,'Product Value'!AD:AD)</f>
        <v>454014.7199999998</v>
      </c>
      <c r="Z36" s="14">
        <f>SUMIF('Product Value'!$C:$C,Xarelto_Total!$A36,'Product Value'!AE:AE)</f>
        <v>248425.91</v>
      </c>
      <c r="AA36" s="15">
        <f t="shared" si="8"/>
        <v>54.717589332786417</v>
      </c>
      <c r="AB36" s="16">
        <f>SUMIF('Product Value'!$C:$C,Xarelto_Total!$A36,'Product Value'!AG:AG)</f>
        <v>1324022.5484693234</v>
      </c>
      <c r="AC36" s="17">
        <f t="shared" si="9"/>
        <v>-81.237033290165613</v>
      </c>
      <c r="AD36" s="13">
        <f t="shared" si="10"/>
        <v>2206227.7799999998</v>
      </c>
      <c r="AE36" s="14">
        <f t="shared" si="11"/>
        <v>1019272.5814285715</v>
      </c>
      <c r="AF36" s="15">
        <f t="shared" si="12"/>
        <v>46.199789100134154</v>
      </c>
      <c r="AG36" s="14">
        <f t="shared" si="13"/>
        <v>3085044.8481881712</v>
      </c>
      <c r="AH36" s="17">
        <f t="shared" si="19"/>
        <v>-66.960850438618934</v>
      </c>
      <c r="AI36" s="12">
        <f t="shared" si="15"/>
        <v>203854.51628571429</v>
      </c>
      <c r="AJ36" s="47">
        <f t="shared" si="16"/>
        <v>33</v>
      </c>
      <c r="AK36" s="399">
        <f>COUNTIF(AF$4:AF36,AF36)/100+AF36</f>
        <v>46.209789100134152</v>
      </c>
      <c r="AL36" s="400">
        <f>COUNTIF(AI$4:AI36,AI36)/100+AI36</f>
        <v>203854.5262857143</v>
      </c>
      <c r="AM36" s="132"/>
      <c r="AN36" s="132"/>
    </row>
    <row r="37" spans="1:40" x14ac:dyDescent="0.3">
      <c r="A37" s="36" t="s">
        <v>26</v>
      </c>
      <c r="B37" s="79">
        <v>2</v>
      </c>
      <c r="C37" s="37" t="s">
        <v>50</v>
      </c>
      <c r="D37" s="37" t="s">
        <v>53</v>
      </c>
      <c r="E37" s="13">
        <f>SUMIF('Product Value'!$C:$C,Xarelto_Total!$A37,'Product Value'!J:J)</f>
        <v>1249104.24</v>
      </c>
      <c r="F37" s="14">
        <f>SUMIF('Product Value'!$C:$C,Xarelto_Total!$A37,'Product Value'!K:K)</f>
        <v>1132992.6499999999</v>
      </c>
      <c r="G37" s="15">
        <f t="shared" si="17"/>
        <v>90.704411506921147</v>
      </c>
      <c r="H37" s="16">
        <f>SUMIF('Product Value'!$C:$C,Xarelto_Total!$A37,'Product Value'!M:M)</f>
        <v>1854566.2305504517</v>
      </c>
      <c r="I37" s="17">
        <f t="shared" si="18"/>
        <v>-38.907943467528916</v>
      </c>
      <c r="J37" s="13">
        <f>SUMIF('Product Value'!$C:$C,Xarelto_Total!$A37,'Product Value'!O:O)</f>
        <v>1182016.7999999998</v>
      </c>
      <c r="K37" s="14">
        <f>SUMIF('Product Value'!$C:$C,Xarelto_Total!$A37,'Product Value'!P:P)</f>
        <v>699791.92999999993</v>
      </c>
      <c r="L37" s="15">
        <f t="shared" si="2"/>
        <v>59.203213524545511</v>
      </c>
      <c r="M37" s="16">
        <f>SUMIF('Product Value'!$C:$C,Xarelto_Total!$A37,'Product Value'!R:R)</f>
        <v>1342524.6264273138</v>
      </c>
      <c r="N37" s="17">
        <f t="shared" si="3"/>
        <v>-47.874927861676156</v>
      </c>
      <c r="O37" s="13">
        <f>SUMIF('Product Value'!$C:$C,Xarelto_Total!$A37,'Product Value'!T:T)</f>
        <v>1038258</v>
      </c>
      <c r="P37" s="14">
        <f>SUMIF('Product Value'!$C:$C,Xarelto_Total!$A37,'Product Value'!U:U)</f>
        <v>783798.67</v>
      </c>
      <c r="Q37" s="15">
        <f t="shared" si="4"/>
        <v>75.491705337209055</v>
      </c>
      <c r="R37" s="16">
        <f>SUMIF('Product Value'!$C:$C,Xarelto_Total!$A37,'Product Value'!W:W)</f>
        <v>631606.51496378786</v>
      </c>
      <c r="S37" s="17">
        <f t="shared" si="5"/>
        <v>24.096039453446394</v>
      </c>
      <c r="T37" s="13">
        <f>SUMIF('Product Value'!$C:$C,Xarelto_Total!$A37,'Product Value'!Y:Y)</f>
        <v>1265077.4399999997</v>
      </c>
      <c r="U37" s="14">
        <f>SUMIF('Product Value'!$C:$C,Xarelto_Total!$A37,'Product Value'!Z:Z)</f>
        <v>909705.79999999981</v>
      </c>
      <c r="V37" s="15">
        <f t="shared" si="6"/>
        <v>71.909099888778357</v>
      </c>
      <c r="W37" s="16">
        <f>SUMIF('Product Value'!$C:$C,Xarelto_Total!$A37,'Product Value'!AB:AB)</f>
        <v>1608521.9901929984</v>
      </c>
      <c r="X37" s="17">
        <f t="shared" si="7"/>
        <v>-43.444615271262236</v>
      </c>
      <c r="Y37" s="13">
        <f>SUMIF('Product Value'!$C:$C,Xarelto_Total!$A37,'Product Value'!AD:AD)</f>
        <v>1226741.7599999998</v>
      </c>
      <c r="Z37" s="14">
        <f>SUMIF('Product Value'!$C:$C,Xarelto_Total!$A37,'Product Value'!AE:AE)</f>
        <v>945255.77</v>
      </c>
      <c r="AA37" s="15">
        <f t="shared" si="8"/>
        <v>77.05417723775868</v>
      </c>
      <c r="AB37" s="16">
        <f>SUMIF('Product Value'!$C:$C,Xarelto_Total!$A37,'Product Value'!AG:AG)</f>
        <v>6776526.2735578744</v>
      </c>
      <c r="AC37" s="17">
        <f t="shared" si="9"/>
        <v>-86.051027741331055</v>
      </c>
      <c r="AD37" s="13">
        <f t="shared" si="10"/>
        <v>5961198.2399999993</v>
      </c>
      <c r="AE37" s="14">
        <f t="shared" si="11"/>
        <v>4471544.82</v>
      </c>
      <c r="AF37" s="15">
        <f t="shared" si="12"/>
        <v>75.010839096000282</v>
      </c>
      <c r="AG37" s="14">
        <f t="shared" si="13"/>
        <v>12213745.635692425</v>
      </c>
      <c r="AH37" s="17">
        <f t="shared" si="19"/>
        <v>-63.389242306367237</v>
      </c>
      <c r="AI37" s="12">
        <f t="shared" si="15"/>
        <v>447154.48200000002</v>
      </c>
      <c r="AJ37" s="47">
        <f t="shared" si="16"/>
        <v>20</v>
      </c>
      <c r="AK37" s="399">
        <f>COUNTIF(AF$4:AF37,AF37)/100+AF37</f>
        <v>75.020839096000287</v>
      </c>
      <c r="AL37" s="400">
        <f>COUNTIF(AI$4:AI37,AI37)/100+AI37</f>
        <v>447154.49200000003</v>
      </c>
      <c r="AM37" s="132"/>
      <c r="AN37" s="132"/>
    </row>
    <row r="38" spans="1:40" x14ac:dyDescent="0.3">
      <c r="A38" s="36" t="s">
        <v>115</v>
      </c>
      <c r="B38" s="79">
        <v>1</v>
      </c>
      <c r="C38" s="37" t="s">
        <v>50</v>
      </c>
      <c r="D38" s="37" t="s">
        <v>53</v>
      </c>
      <c r="E38" s="13">
        <f>SUMIF('Product Value'!$C:$C,Xarelto_Total!$A38,'Product Value'!J:J)</f>
        <v>462291.03</v>
      </c>
      <c r="F38" s="14">
        <f>SUMIF('Product Value'!$C:$C,Xarelto_Total!$A38,'Product Value'!K:K)</f>
        <v>233285</v>
      </c>
      <c r="G38" s="15">
        <f t="shared" si="17"/>
        <v>50.462800457105985</v>
      </c>
      <c r="H38" s="16">
        <f>SUMIF('Product Value'!$C:$C,Xarelto_Total!$A38,'Product Value'!M:M)</f>
        <v>651573.11351778661</v>
      </c>
      <c r="I38" s="17">
        <f t="shared" si="18"/>
        <v>-64.196650358926789</v>
      </c>
      <c r="J38" s="13">
        <f>SUMIF('Product Value'!$C:$C,Xarelto_Total!$A38,'Product Value'!O:O)</f>
        <v>437462.1</v>
      </c>
      <c r="K38" s="14">
        <f>SUMIF('Product Value'!$C:$C,Xarelto_Total!$A38,'Product Value'!P:P)</f>
        <v>200346.94</v>
      </c>
      <c r="L38" s="15">
        <f t="shared" si="2"/>
        <v>45.797553662362979</v>
      </c>
      <c r="M38" s="16">
        <f>SUMIF('Product Value'!$C:$C,Xarelto_Total!$A38,'Product Value'!R:R)</f>
        <v>170675.52</v>
      </c>
      <c r="N38" s="17">
        <f t="shared" si="3"/>
        <v>17.384695825154083</v>
      </c>
      <c r="O38" s="13">
        <f>SUMIF('Product Value'!$C:$C,Xarelto_Total!$A38,'Product Value'!T:T)</f>
        <v>384257.25</v>
      </c>
      <c r="P38" s="14">
        <f>SUMIF('Product Value'!$C:$C,Xarelto_Total!$A38,'Product Value'!U:U)</f>
        <v>195451.1</v>
      </c>
      <c r="Q38" s="15">
        <f t="shared" si="4"/>
        <v>50.864648617560242</v>
      </c>
      <c r="R38" s="16">
        <f>SUMIF('Product Value'!$C:$C,Xarelto_Total!$A38,'Product Value'!W:W)</f>
        <v>310088.01684879296</v>
      </c>
      <c r="S38" s="17">
        <f t="shared" si="5"/>
        <v>-36.969154117520418</v>
      </c>
      <c r="T38" s="13">
        <f>SUMIF('Product Value'!$C:$C,Xarelto_Total!$A38,'Product Value'!Y:Y)</f>
        <v>468202.67999999988</v>
      </c>
      <c r="U38" s="14">
        <f>SUMIF('Product Value'!$C:$C,Xarelto_Total!$A38,'Product Value'!Z:Z)</f>
        <v>223509.17</v>
      </c>
      <c r="V38" s="15">
        <f t="shared" si="6"/>
        <v>47.737695563810114</v>
      </c>
      <c r="W38" s="16">
        <f>SUMIF('Product Value'!$C:$C,Xarelto_Total!$A38,'Product Value'!AB:AB)</f>
        <v>780652.46677419357</v>
      </c>
      <c r="X38" s="17">
        <f t="shared" si="7"/>
        <v>-71.368927978466147</v>
      </c>
      <c r="Y38" s="13">
        <f>SUMIF('Product Value'!$C:$C,Xarelto_Total!$A38,'Product Value'!AD:AD)</f>
        <v>454014.7199999998</v>
      </c>
      <c r="Z38" s="14">
        <f>SUMIF('Product Value'!$C:$C,Xarelto_Total!$A38,'Product Value'!AE:AE)</f>
        <v>356864.60571428569</v>
      </c>
      <c r="AA38" s="15">
        <f t="shared" si="8"/>
        <v>78.601990198530544</v>
      </c>
      <c r="AB38" s="16">
        <f>SUMIF('Product Value'!$C:$C,Xarelto_Total!$A38,'Product Value'!AG:AG)</f>
        <v>1538166.0134819737</v>
      </c>
      <c r="AC38" s="17">
        <f t="shared" si="9"/>
        <v>-76.799343985865022</v>
      </c>
      <c r="AD38" s="13">
        <f t="shared" si="10"/>
        <v>2206227.7799999998</v>
      </c>
      <c r="AE38" s="14">
        <f t="shared" si="11"/>
        <v>1209456.8157142857</v>
      </c>
      <c r="AF38" s="15">
        <f t="shared" si="12"/>
        <v>54.820124498399977</v>
      </c>
      <c r="AG38" s="14">
        <f t="shared" si="13"/>
        <v>3451155.1306227469</v>
      </c>
      <c r="AH38" s="17">
        <f t="shared" si="19"/>
        <v>-64.955014482468528</v>
      </c>
      <c r="AI38" s="12">
        <f t="shared" si="15"/>
        <v>241891.36314285715</v>
      </c>
      <c r="AJ38" s="47">
        <f t="shared" si="16"/>
        <v>29</v>
      </c>
      <c r="AK38" s="399">
        <f>COUNTIF(AF$4:AF38,AF38)/100+AF38</f>
        <v>54.830124498399975</v>
      </c>
      <c r="AL38" s="400">
        <f>COUNTIF(AI$4:AI38,AI38)/100+AI38</f>
        <v>241891.37314285716</v>
      </c>
      <c r="AM38" s="132"/>
      <c r="AN38" s="132"/>
    </row>
    <row r="39" spans="1:40" x14ac:dyDescent="0.3">
      <c r="A39" s="36" t="s">
        <v>43</v>
      </c>
      <c r="B39" s="79">
        <v>13</v>
      </c>
      <c r="C39" s="37" t="s">
        <v>74</v>
      </c>
      <c r="D39" s="37" t="s">
        <v>53</v>
      </c>
      <c r="E39" s="13">
        <f>SUMIF('Product Value'!$C:$C,Xarelto_Total!$A39,'Product Value'!J:J)</f>
        <v>10467371.07</v>
      </c>
      <c r="F39" s="14">
        <f>SUMIF('Product Value'!$C:$C,Xarelto_Total!$A39,'Product Value'!K:K)</f>
        <v>10715670.649395328</v>
      </c>
      <c r="G39" s="15">
        <f t="shared" si="17"/>
        <v>102.37212933156604</v>
      </c>
      <c r="H39" s="16">
        <f>SUMIF('Product Value'!$C:$C,Xarelto_Total!$A39,'Product Value'!M:M)</f>
        <v>12528219.802846178</v>
      </c>
      <c r="I39" s="17">
        <f t="shared" si="18"/>
        <v>-14.467731106051261</v>
      </c>
      <c r="J39" s="13">
        <f>SUMIF('Product Value'!$C:$C,Xarelto_Total!$A39,'Product Value'!O:O)</f>
        <v>9905184.8999999985</v>
      </c>
      <c r="K39" s="14">
        <f>SUMIF('Product Value'!$C:$C,Xarelto_Total!$A39,'Product Value'!P:P)</f>
        <v>6765506.9152358277</v>
      </c>
      <c r="L39" s="15">
        <f t="shared" si="2"/>
        <v>68.302681712037796</v>
      </c>
      <c r="M39" s="16">
        <f>SUMIF('Product Value'!$C:$C,Xarelto_Total!$A39,'Product Value'!R:R)</f>
        <v>9098503.5232707057</v>
      </c>
      <c r="N39" s="17">
        <f t="shared" si="3"/>
        <v>-25.641542063130601</v>
      </c>
      <c r="O39" s="13">
        <f>SUMIF('Product Value'!$C:$C,Xarelto_Total!$A39,'Product Value'!T:T)</f>
        <v>8700500.25</v>
      </c>
      <c r="P39" s="14">
        <f>SUMIF('Product Value'!$C:$C,Xarelto_Total!$A39,'Product Value'!U:U)</f>
        <v>8672871.7350837737</v>
      </c>
      <c r="Q39" s="15">
        <f t="shared" si="4"/>
        <v>99.682449122207359</v>
      </c>
      <c r="R39" s="16">
        <f>SUMIF('Product Value'!$C:$C,Xarelto_Total!$A39,'Product Value'!W:W)</f>
        <v>9917156.4183347169</v>
      </c>
      <c r="S39" s="17">
        <f t="shared" si="5"/>
        <v>-12.546788925810688</v>
      </c>
      <c r="T39" s="13">
        <f>SUMIF('Product Value'!$C:$C,Xarelto_Total!$A39,'Product Value'!Y:Y)</f>
        <v>10601224.919999998</v>
      </c>
      <c r="U39" s="14">
        <f>SUMIF('Product Value'!$C:$C,Xarelto_Total!$A39,'Product Value'!Z:Z)</f>
        <v>7579069.2761987243</v>
      </c>
      <c r="V39" s="15">
        <f t="shared" si="6"/>
        <v>71.492391996138551</v>
      </c>
      <c r="W39" s="16">
        <f>SUMIF('Product Value'!$C:$C,Xarelto_Total!$A39,'Product Value'!AB:AB)</f>
        <v>24751749.232632048</v>
      </c>
      <c r="X39" s="17">
        <f t="shared" si="7"/>
        <v>-69.379661998972253</v>
      </c>
      <c r="Y39" s="13">
        <f>SUMIF('Product Value'!$C:$C,Xarelto_Total!$A39,'Product Value'!AD:AD)</f>
        <v>10279975.679999998</v>
      </c>
      <c r="Z39" s="14">
        <f>SUMIF('Product Value'!$C:$C,Xarelto_Total!$A39,'Product Value'!AE:AE)</f>
        <v>7144378.8037171224</v>
      </c>
      <c r="AA39" s="15">
        <f t="shared" si="8"/>
        <v>69.498012700718022</v>
      </c>
      <c r="AB39" s="16">
        <f>SUMIF('Product Value'!$C:$C,Xarelto_Total!$A39,'Product Value'!AG:AG)</f>
        <v>26591176.352925975</v>
      </c>
      <c r="AC39" s="17">
        <f t="shared" si="9"/>
        <v>-73.132520694478472</v>
      </c>
      <c r="AD39" s="13">
        <f t="shared" si="10"/>
        <v>49954256.82</v>
      </c>
      <c r="AE39" s="14">
        <f t="shared" si="11"/>
        <v>40877497.379630774</v>
      </c>
      <c r="AF39" s="15">
        <f t="shared" si="12"/>
        <v>81.829857917663588</v>
      </c>
      <c r="AG39" s="14">
        <f t="shared" si="13"/>
        <v>82886805.330009624</v>
      </c>
      <c r="AH39" s="17">
        <f t="shared" si="19"/>
        <v>-50.682744718077757</v>
      </c>
      <c r="AI39" s="12">
        <f t="shared" si="15"/>
        <v>628884.57507124264</v>
      </c>
      <c r="AJ39" s="47">
        <f t="shared" si="16"/>
        <v>16</v>
      </c>
      <c r="AK39" s="399">
        <f>COUNTIF(AF$4:AF39,AF39)/100+AF39</f>
        <v>81.839857917663593</v>
      </c>
      <c r="AL39" s="400">
        <f>COUNTIF(AI$4:AI39,AI39)/100+AI39</f>
        <v>628884.58507124265</v>
      </c>
      <c r="AM39" s="132"/>
      <c r="AN39" s="132"/>
    </row>
    <row r="40" spans="1:40" x14ac:dyDescent="0.3">
      <c r="A40" s="36" t="s">
        <v>116</v>
      </c>
      <c r="B40" s="79">
        <v>1</v>
      </c>
      <c r="C40" s="37" t="s">
        <v>58</v>
      </c>
      <c r="D40" s="37" t="s">
        <v>53</v>
      </c>
      <c r="E40" s="13">
        <f>SUMIF('Product Value'!$C:$C,Xarelto_Total!$A40,'Product Value'!J:J)</f>
        <v>462291.03</v>
      </c>
      <c r="F40" s="14">
        <f>SUMIF('Product Value'!$C:$C,Xarelto_Total!$A40,'Product Value'!K:K)</f>
        <v>492959.15960285557</v>
      </c>
      <c r="G40" s="15">
        <f t="shared" si="17"/>
        <v>106.63394433650498</v>
      </c>
      <c r="H40" s="16">
        <f>SUMIF('Product Value'!$C:$C,Xarelto_Total!$A40,'Product Value'!M:M)</f>
        <v>249580.25999999995</v>
      </c>
      <c r="I40" s="17">
        <f t="shared" si="18"/>
        <v>97.515284102539056</v>
      </c>
      <c r="J40" s="13">
        <f>SUMIF('Product Value'!$C:$C,Xarelto_Total!$A40,'Product Value'!O:O)</f>
        <v>437462.1</v>
      </c>
      <c r="K40" s="14">
        <f>SUMIF('Product Value'!$C:$C,Xarelto_Total!$A40,'Product Value'!P:P)</f>
        <v>221978.43469187181</v>
      </c>
      <c r="L40" s="15">
        <f t="shared" si="2"/>
        <v>50.742323664580724</v>
      </c>
      <c r="M40" s="16">
        <f>SUMIF('Product Value'!$C:$C,Xarelto_Total!$A40,'Product Value'!R:R)</f>
        <v>238303.94999999995</v>
      </c>
      <c r="N40" s="17">
        <f t="shared" si="3"/>
        <v>-6.8507111645141094</v>
      </c>
      <c r="O40" s="13">
        <f>SUMIF('Product Value'!$C:$C,Xarelto_Total!$A40,'Product Value'!T:T)</f>
        <v>384257.25</v>
      </c>
      <c r="P40" s="14">
        <f>SUMIF('Product Value'!$C:$C,Xarelto_Total!$A40,'Product Value'!U:U)</f>
        <v>206399.62549918794</v>
      </c>
      <c r="Q40" s="15">
        <f t="shared" si="4"/>
        <v>53.713918344855671</v>
      </c>
      <c r="R40" s="16">
        <f>SUMIF('Product Value'!$C:$C,Xarelto_Total!$A40,'Product Value'!W:W)</f>
        <v>335385.63999999996</v>
      </c>
      <c r="S40" s="17">
        <f t="shared" si="5"/>
        <v>-38.459015269947763</v>
      </c>
      <c r="T40" s="13">
        <f>SUMIF('Product Value'!$C:$C,Xarelto_Total!$A40,'Product Value'!Y:Y)</f>
        <v>468202.67999999988</v>
      </c>
      <c r="U40" s="14">
        <f>SUMIF('Product Value'!$C:$C,Xarelto_Total!$A40,'Product Value'!Z:Z)</f>
        <v>336729.99692215736</v>
      </c>
      <c r="V40" s="15">
        <f t="shared" si="6"/>
        <v>71.91970727765964</v>
      </c>
      <c r="W40" s="16">
        <f>SUMIF('Product Value'!$C:$C,Xarelto_Total!$A40,'Product Value'!AB:AB)</f>
        <v>346802.96999999991</v>
      </c>
      <c r="X40" s="17">
        <f t="shared" si="7"/>
        <v>-2.9045233026241277</v>
      </c>
      <c r="Y40" s="13">
        <f>SUMIF('Product Value'!$C:$C,Xarelto_Total!$A40,'Product Value'!AD:AD)</f>
        <v>454014.7199999998</v>
      </c>
      <c r="Z40" s="14">
        <f>SUMIF('Product Value'!$C:$C,Xarelto_Total!$A40,'Product Value'!AE:AE)</f>
        <v>331910.0464748533</v>
      </c>
      <c r="AA40" s="15">
        <f t="shared" si="8"/>
        <v>73.105569457054926</v>
      </c>
      <c r="AB40" s="16">
        <f>SUMIF('Product Value'!$C:$C,Xarelto_Total!$A40,'Product Value'!AG:AG)</f>
        <v>949419.30192599632</v>
      </c>
      <c r="AC40" s="17">
        <f t="shared" si="9"/>
        <v>-65.040731128855384</v>
      </c>
      <c r="AD40" s="13">
        <f t="shared" si="10"/>
        <v>2206227.7799999998</v>
      </c>
      <c r="AE40" s="14">
        <f t="shared" si="11"/>
        <v>1589977.2631909258</v>
      </c>
      <c r="AF40" s="15">
        <f t="shared" si="12"/>
        <v>72.067683926585588</v>
      </c>
      <c r="AG40" s="14">
        <f t="shared" si="13"/>
        <v>2119492.1219259962</v>
      </c>
      <c r="AH40" s="17">
        <f t="shared" si="19"/>
        <v>-24.983101057903284</v>
      </c>
      <c r="AI40" s="12">
        <f t="shared" si="15"/>
        <v>317995.45263818518</v>
      </c>
      <c r="AJ40" s="47">
        <f t="shared" si="16"/>
        <v>22</v>
      </c>
      <c r="AK40" s="399">
        <f>COUNTIF(AF$4:AF40,AF40)/100+AF40</f>
        <v>72.077683926585593</v>
      </c>
      <c r="AL40" s="400">
        <f>COUNTIF(AI$4:AI40,AI40)/100+AI40</f>
        <v>317995.46263818518</v>
      </c>
      <c r="AM40" s="132"/>
      <c r="AN40" s="132"/>
    </row>
    <row r="41" spans="1:40" x14ac:dyDescent="0.3">
      <c r="A41" s="36" t="s">
        <v>45</v>
      </c>
      <c r="B41" s="79">
        <v>5</v>
      </c>
      <c r="C41" s="37" t="s">
        <v>58</v>
      </c>
      <c r="D41" s="37" t="s">
        <v>53</v>
      </c>
      <c r="E41" s="13">
        <f>SUMIF('Product Value'!$C:$C,Xarelto_Total!$A41,'Product Value'!J:J)</f>
        <v>3341228.7024500007</v>
      </c>
      <c r="F41" s="14">
        <f>SUMIF('Product Value'!$C:$C,Xarelto_Total!$A41,'Product Value'!K:K)</f>
        <v>4012037.9133610004</v>
      </c>
      <c r="G41" s="15">
        <f t="shared" si="17"/>
        <v>120.07672238716013</v>
      </c>
      <c r="H41" s="16">
        <f>SUMIF('Product Value'!$C:$C,Xarelto_Total!$A41,'Product Value'!M:M)</f>
        <v>5514751.0040253596</v>
      </c>
      <c r="I41" s="17">
        <f t="shared" si="18"/>
        <v>-27.248974424547725</v>
      </c>
      <c r="J41" s="13">
        <f>SUMIF('Product Value'!$C:$C,Xarelto_Total!$A41,'Product Value'!O:O)</f>
        <v>3161776.5215000003</v>
      </c>
      <c r="K41" s="14">
        <f>SUMIF('Product Value'!$C:$C,Xarelto_Total!$A41,'Product Value'!P:P)</f>
        <v>2797228.5295644943</v>
      </c>
      <c r="L41" s="15">
        <f t="shared" si="2"/>
        <v>88.470153109918144</v>
      </c>
      <c r="M41" s="16">
        <f>SUMIF('Product Value'!$C:$C,Xarelto_Total!$A41,'Product Value'!R:R)</f>
        <v>3024439.1089725024</v>
      </c>
      <c r="N41" s="17">
        <f t="shared" si="3"/>
        <v>-7.5124864882863847</v>
      </c>
      <c r="O41" s="13">
        <f>SUMIF('Product Value'!$C:$C,Xarelto_Total!$A41,'Product Value'!T:T)</f>
        <v>2777236.1337500005</v>
      </c>
      <c r="P41" s="14">
        <f>SUMIF('Product Value'!$C:$C,Xarelto_Total!$A41,'Product Value'!U:U)</f>
        <v>2107156.6166979624</v>
      </c>
      <c r="Q41" s="15">
        <f t="shared" si="4"/>
        <v>75.872432707144199</v>
      </c>
      <c r="R41" s="16">
        <f>SUMIF('Product Value'!$C:$C,Xarelto_Total!$A41,'Product Value'!W:W)</f>
        <v>6840299.0484646978</v>
      </c>
      <c r="S41" s="17">
        <f t="shared" si="5"/>
        <v>-69.194963527641193</v>
      </c>
      <c r="T41" s="13">
        <f>SUMIF('Product Value'!$C:$C,Xarelto_Total!$A41,'Product Value'!Y:Y)</f>
        <v>3383955.4121999997</v>
      </c>
      <c r="U41" s="14">
        <f>SUMIF('Product Value'!$C:$C,Xarelto_Total!$A41,'Product Value'!Z:Z)</f>
        <v>2630610.7453025207</v>
      </c>
      <c r="V41" s="15">
        <f t="shared" si="6"/>
        <v>77.737748429501039</v>
      </c>
      <c r="W41" s="16">
        <f>SUMIF('Product Value'!$C:$C,Xarelto_Total!$A41,'Product Value'!AB:AB)</f>
        <v>13461059.036949074</v>
      </c>
      <c r="X41" s="17">
        <f t="shared" si="7"/>
        <v>-80.457624187801315</v>
      </c>
      <c r="Y41" s="13">
        <f>SUMIF('Product Value'!$C:$C,Xarelto_Total!$A41,'Product Value'!AD:AD)</f>
        <v>3281411.3087999998</v>
      </c>
      <c r="Z41" s="14">
        <f>SUMIF('Product Value'!$C:$C,Xarelto_Total!$A41,'Product Value'!AE:AE)</f>
        <v>2254063.1809485033</v>
      </c>
      <c r="AA41" s="15">
        <f t="shared" si="8"/>
        <v>68.6918819016567</v>
      </c>
      <c r="AB41" s="16">
        <f>SUMIF('Product Value'!$C:$C,Xarelto_Total!$A41,'Product Value'!AG:AG)</f>
        <v>13604881.549394129</v>
      </c>
      <c r="AC41" s="17">
        <f t="shared" si="9"/>
        <v>-83.431952915099913</v>
      </c>
      <c r="AD41" s="13">
        <f t="shared" si="10"/>
        <v>15945608.078700002</v>
      </c>
      <c r="AE41" s="14">
        <f t="shared" si="11"/>
        <v>13801096.985874481</v>
      </c>
      <c r="AF41" s="15">
        <f t="shared" si="12"/>
        <v>86.551086153370733</v>
      </c>
      <c r="AG41" s="14">
        <f t="shared" si="13"/>
        <v>42445429.747805767</v>
      </c>
      <c r="AH41" s="17">
        <f t="shared" si="19"/>
        <v>-67.485081272883249</v>
      </c>
      <c r="AI41" s="12">
        <f t="shared" si="15"/>
        <v>552043.87943497929</v>
      </c>
      <c r="AJ41" s="47">
        <f t="shared" si="16"/>
        <v>14</v>
      </c>
      <c r="AK41" s="399">
        <f>COUNTIF(AF$4:AF41,AF41)/100+AF41</f>
        <v>86.561086153370738</v>
      </c>
      <c r="AL41" s="400">
        <f>COUNTIF(AI$4:AI41,AI41)/100+AI41</f>
        <v>552043.8894349793</v>
      </c>
      <c r="AM41" s="132"/>
      <c r="AN41" s="132"/>
    </row>
    <row r="42" spans="1:40" x14ac:dyDescent="0.3">
      <c r="A42" s="36" t="s">
        <v>44</v>
      </c>
      <c r="B42" s="79">
        <v>2</v>
      </c>
      <c r="C42" s="37" t="s">
        <v>119</v>
      </c>
      <c r="D42" s="37" t="s">
        <v>53</v>
      </c>
      <c r="E42" s="13">
        <f>SUMIF('Product Value'!$C:$C,Xarelto_Total!$A42,'Product Value'!J:J)</f>
        <v>1250238.1400000001</v>
      </c>
      <c r="F42" s="14">
        <f>SUMIF('Product Value'!$C:$C,Xarelto_Total!$A42,'Product Value'!K:K)</f>
        <v>878555.44772701594</v>
      </c>
      <c r="G42" s="15">
        <f t="shared" si="17"/>
        <v>70.271048340199869</v>
      </c>
      <c r="H42" s="16">
        <f>SUMIF('Product Value'!$C:$C,Xarelto_Total!$A42,'Product Value'!M:M)</f>
        <v>601051.10787608963</v>
      </c>
      <c r="I42" s="17">
        <f t="shared" si="18"/>
        <v>46.169840836253059</v>
      </c>
      <c r="J42" s="13">
        <f>SUMIF('Product Value'!$C:$C,Xarelto_Total!$A42,'Product Value'!O:O)</f>
        <v>1183089.8</v>
      </c>
      <c r="K42" s="14">
        <f>SUMIF('Product Value'!$C:$C,Xarelto_Total!$A42,'Product Value'!P:P)</f>
        <v>1175931.4733470348</v>
      </c>
      <c r="L42" s="15">
        <f t="shared" si="2"/>
        <v>99.394946465351552</v>
      </c>
      <c r="M42" s="16">
        <f>SUMIF('Product Value'!$C:$C,Xarelto_Total!$A42,'Product Value'!R:R)</f>
        <v>1066533.9685943634</v>
      </c>
      <c r="N42" s="17">
        <f t="shared" si="3"/>
        <v>10.257292123274013</v>
      </c>
      <c r="O42" s="13">
        <f>SUMIF('Product Value'!$C:$C,Xarelto_Total!$A42,'Product Value'!T:T)</f>
        <v>1039200.5</v>
      </c>
      <c r="P42" s="14">
        <f>SUMIF('Product Value'!$C:$C,Xarelto_Total!$A42,'Product Value'!U:U)</f>
        <v>629385.15096165147</v>
      </c>
      <c r="Q42" s="15">
        <f t="shared" si="4"/>
        <v>60.564361830238873</v>
      </c>
      <c r="R42" s="16">
        <f>SUMIF('Product Value'!$C:$C,Xarelto_Total!$A42,'Product Value'!W:W)</f>
        <v>1361853.2479131371</v>
      </c>
      <c r="S42" s="17">
        <f t="shared" si="5"/>
        <v>-53.784656905866889</v>
      </c>
      <c r="T42" s="13">
        <f>SUMIF('Product Value'!$C:$C,Xarelto_Total!$A42,'Product Value'!Y:Y)</f>
        <v>1266225.8399999996</v>
      </c>
      <c r="U42" s="14">
        <f>SUMIF('Product Value'!$C:$C,Xarelto_Total!$A42,'Product Value'!Z:Z)</f>
        <v>798746.66115996987</v>
      </c>
      <c r="V42" s="15">
        <f t="shared" si="6"/>
        <v>63.080900415045235</v>
      </c>
      <c r="W42" s="16">
        <f>SUMIF('Product Value'!$C:$C,Xarelto_Total!$A42,'Product Value'!AB:AB)</f>
        <v>4996971.8658806952</v>
      </c>
      <c r="X42" s="17">
        <f t="shared" si="7"/>
        <v>-84.015386065833013</v>
      </c>
      <c r="Y42" s="13">
        <f>SUMIF('Product Value'!$C:$C,Xarelto_Total!$A42,'Product Value'!AD:AD)</f>
        <v>1227855.3599999999</v>
      </c>
      <c r="Z42" s="14">
        <f>SUMIF('Product Value'!$C:$C,Xarelto_Total!$A42,'Product Value'!AE:AE)</f>
        <v>903906.0910095427</v>
      </c>
      <c r="AA42" s="15">
        <f t="shared" si="8"/>
        <v>73.616658806583104</v>
      </c>
      <c r="AB42" s="16">
        <f>SUMIF('Product Value'!$C:$C,Xarelto_Total!$A42,'Product Value'!AG:AG)</f>
        <v>3225489.3623418217</v>
      </c>
      <c r="AC42" s="17">
        <f t="shared" si="9"/>
        <v>-71.976156500070601</v>
      </c>
      <c r="AD42" s="13">
        <f t="shared" si="10"/>
        <v>5966609.6400000006</v>
      </c>
      <c r="AE42" s="14">
        <f t="shared" si="11"/>
        <v>4386524.8242052142</v>
      </c>
      <c r="AF42" s="15">
        <f t="shared" si="12"/>
        <v>73.517878474872262</v>
      </c>
      <c r="AG42" s="14">
        <f t="shared" si="13"/>
        <v>11251899.552606108</v>
      </c>
      <c r="AH42" s="17">
        <f t="shared" si="19"/>
        <v>-61.015250769909073</v>
      </c>
      <c r="AI42" s="12">
        <f t="shared" si="15"/>
        <v>438652.48242052144</v>
      </c>
      <c r="AJ42" s="47">
        <f t="shared" si="16"/>
        <v>21</v>
      </c>
      <c r="AK42" s="399">
        <f>COUNTIF(AF$4:AF42,AF42)/100+AF42</f>
        <v>73.527878474872267</v>
      </c>
      <c r="AL42" s="400">
        <f>COUNTIF(AI$4:AI42,AI42)/100+AI42</f>
        <v>438652.49242052145</v>
      </c>
      <c r="AM42" s="132"/>
      <c r="AN42" s="132"/>
    </row>
    <row r="43" spans="1:40" x14ac:dyDescent="0.3">
      <c r="A43" s="36" t="s">
        <v>96</v>
      </c>
      <c r="B43" s="79">
        <v>1</v>
      </c>
      <c r="C43" s="37" t="s">
        <v>119</v>
      </c>
      <c r="D43" s="37" t="s">
        <v>53</v>
      </c>
      <c r="E43" s="13">
        <f>SUMIF('Product Value'!$C:$C,Xarelto_Total!$A43,'Product Value'!J:J)</f>
        <v>462291.03</v>
      </c>
      <c r="F43" s="14">
        <f>SUMIF('Product Value'!$C:$C,Xarelto_Total!$A43,'Product Value'!K:K)</f>
        <v>396618.16290424485</v>
      </c>
      <c r="G43" s="15">
        <f t="shared" si="17"/>
        <v>85.794042532956951</v>
      </c>
      <c r="H43" s="16">
        <f>SUMIF('Product Value'!$C:$C,Xarelto_Total!$A43,'Product Value'!M:M)</f>
        <v>210623.98783926206</v>
      </c>
      <c r="I43" s="17">
        <f t="shared" si="18"/>
        <v>88.306264150180482</v>
      </c>
      <c r="J43" s="13">
        <f>SUMIF('Product Value'!$C:$C,Xarelto_Total!$A43,'Product Value'!O:O)</f>
        <v>437462.1</v>
      </c>
      <c r="K43" s="14">
        <f>SUMIF('Product Value'!$C:$C,Xarelto_Total!$A43,'Product Value'!P:P)</f>
        <v>186743.38534427312</v>
      </c>
      <c r="L43" s="15">
        <f t="shared" si="2"/>
        <v>42.687900356230429</v>
      </c>
      <c r="M43" s="16">
        <f>SUMIF('Product Value'!$C:$C,Xarelto_Total!$A43,'Product Value'!R:R)</f>
        <v>313617.48850158451</v>
      </c>
      <c r="N43" s="17">
        <f t="shared" si="3"/>
        <v>-40.455047249914564</v>
      </c>
      <c r="O43" s="13">
        <f>SUMIF('Product Value'!$C:$C,Xarelto_Total!$A43,'Product Value'!T:T)</f>
        <v>384257.25</v>
      </c>
      <c r="P43" s="14">
        <f>SUMIF('Product Value'!$C:$C,Xarelto_Total!$A43,'Product Value'!U:U)</f>
        <v>365716.57407813729</v>
      </c>
      <c r="Q43" s="15">
        <f t="shared" si="4"/>
        <v>95.174931397686649</v>
      </c>
      <c r="R43" s="16">
        <f>SUMIF('Product Value'!$C:$C,Xarelto_Total!$A43,'Product Value'!W:W)</f>
        <v>1025471.1936975858</v>
      </c>
      <c r="S43" s="17">
        <f t="shared" si="5"/>
        <v>-64.336728683771483</v>
      </c>
      <c r="T43" s="13">
        <f>SUMIF('Product Value'!$C:$C,Xarelto_Total!$A43,'Product Value'!Y:Y)</f>
        <v>468202.67999999988</v>
      </c>
      <c r="U43" s="14">
        <f>SUMIF('Product Value'!$C:$C,Xarelto_Total!$A43,'Product Value'!Z:Z)</f>
        <v>348330.72686526953</v>
      </c>
      <c r="V43" s="15">
        <f t="shared" si="6"/>
        <v>74.397422685677412</v>
      </c>
      <c r="W43" s="16">
        <f>SUMIF('Product Value'!$C:$C,Xarelto_Total!$A43,'Product Value'!AB:AB)</f>
        <v>2966264.96</v>
      </c>
      <c r="X43" s="17">
        <f t="shared" si="7"/>
        <v>-88.25692473320828</v>
      </c>
      <c r="Y43" s="13">
        <f>SUMIF('Product Value'!$C:$C,Xarelto_Total!$A43,'Product Value'!AD:AD)</f>
        <v>454014.7199999998</v>
      </c>
      <c r="Z43" s="14">
        <f>SUMIF('Product Value'!$C:$C,Xarelto_Total!$A43,'Product Value'!AE:AE)</f>
        <v>367394.62305147143</v>
      </c>
      <c r="AA43" s="15">
        <f t="shared" si="8"/>
        <v>80.921302078371298</v>
      </c>
      <c r="AB43" s="16">
        <f>SUMIF('Product Value'!$C:$C,Xarelto_Total!$A43,'Product Value'!AG:AG)</f>
        <v>1015616.6800000002</v>
      </c>
      <c r="AC43" s="17">
        <f t="shared" si="9"/>
        <v>-63.825463850054987</v>
      </c>
      <c r="AD43" s="13">
        <f t="shared" si="10"/>
        <v>2206227.7799999998</v>
      </c>
      <c r="AE43" s="14">
        <f t="shared" si="11"/>
        <v>1664803.4722433961</v>
      </c>
      <c r="AF43" s="15">
        <f t="shared" si="12"/>
        <v>75.459274302284257</v>
      </c>
      <c r="AG43" s="14">
        <f t="shared" si="13"/>
        <v>5531594.3100384325</v>
      </c>
      <c r="AH43" s="17">
        <f t="shared" si="19"/>
        <v>-69.903731565740415</v>
      </c>
      <c r="AI43" s="12">
        <f t="shared" si="15"/>
        <v>332960.69444867922</v>
      </c>
      <c r="AJ43" s="47">
        <f t="shared" si="16"/>
        <v>19</v>
      </c>
      <c r="AK43" s="399">
        <f>COUNTIF(AF$4:AF43,AF43)/100+AF43</f>
        <v>75.469274302284262</v>
      </c>
      <c r="AL43" s="400">
        <f>COUNTIF(AI$4:AI43,AI43)/100+AI43</f>
        <v>332960.70444867923</v>
      </c>
      <c r="AM43" s="132"/>
      <c r="AN43" s="132"/>
    </row>
    <row r="44" spans="1:40" x14ac:dyDescent="0.3">
      <c r="A44" s="36" t="s">
        <v>117</v>
      </c>
      <c r="B44" s="79">
        <v>1</v>
      </c>
      <c r="C44" s="37" t="s">
        <v>119</v>
      </c>
      <c r="D44" s="37" t="s">
        <v>53</v>
      </c>
      <c r="E44" s="13">
        <f>SUMIF('Product Value'!$C:$C,Xarelto_Total!$A44,'Product Value'!J:J)</f>
        <v>462291.03</v>
      </c>
      <c r="F44" s="14">
        <f>SUMIF('Product Value'!$C:$C,Xarelto_Total!$A44,'Product Value'!K:K)</f>
        <v>263626.77999999997</v>
      </c>
      <c r="G44" s="15">
        <f t="shared" si="17"/>
        <v>57.026150821053122</v>
      </c>
      <c r="H44" s="16">
        <f>SUMIF('Product Value'!$C:$C,Xarelto_Total!$A44,'Product Value'!M:M)</f>
        <v>603894.05999999994</v>
      </c>
      <c r="I44" s="17">
        <f t="shared" si="18"/>
        <v>-56.345525239973377</v>
      </c>
      <c r="J44" s="13">
        <f>SUMIF('Product Value'!$C:$C,Xarelto_Total!$A44,'Product Value'!O:O)</f>
        <v>437462.1</v>
      </c>
      <c r="K44" s="14">
        <f>SUMIF('Product Value'!$C:$C,Xarelto_Total!$A44,'Product Value'!P:P)</f>
        <v>199687.35000000003</v>
      </c>
      <c r="L44" s="15">
        <f t="shared" si="2"/>
        <v>45.646777172239617</v>
      </c>
      <c r="M44" s="16">
        <f>SUMIF('Product Value'!$C:$C,Xarelto_Total!$A44,'Product Value'!R:R)</f>
        <v>267854.79999999993</v>
      </c>
      <c r="N44" s="17">
        <f t="shared" si="3"/>
        <v>-25.449403930786346</v>
      </c>
      <c r="O44" s="13">
        <f>SUMIF('Product Value'!$C:$C,Xarelto_Total!$A44,'Product Value'!T:T)</f>
        <v>384257.25</v>
      </c>
      <c r="P44" s="14">
        <f>SUMIF('Product Value'!$C:$C,Xarelto_Total!$A44,'Product Value'!U:U)</f>
        <v>124962.34</v>
      </c>
      <c r="Q44" s="15">
        <f t="shared" si="4"/>
        <v>32.520489854127668</v>
      </c>
      <c r="R44" s="16">
        <f>SUMIF('Product Value'!$C:$C,Xarelto_Total!$A44,'Product Value'!W:W)</f>
        <v>189176.40240799161</v>
      </c>
      <c r="S44" s="17">
        <f t="shared" si="5"/>
        <v>-33.944012884600113</v>
      </c>
      <c r="T44" s="13">
        <f>SUMIF('Product Value'!$C:$C,Xarelto_Total!$A44,'Product Value'!Y:Y)</f>
        <v>468202.67999999988</v>
      </c>
      <c r="U44" s="14">
        <f>SUMIF('Product Value'!$C:$C,Xarelto_Total!$A44,'Product Value'!Z:Z)</f>
        <v>233286.70999999996</v>
      </c>
      <c r="V44" s="15">
        <f t="shared" si="6"/>
        <v>49.826009112122129</v>
      </c>
      <c r="W44" s="16">
        <f>SUMIF('Product Value'!$C:$C,Xarelto_Total!$A44,'Product Value'!AB:AB)</f>
        <v>2280488.61</v>
      </c>
      <c r="X44" s="17">
        <f t="shared" si="7"/>
        <v>-89.77031900194406</v>
      </c>
      <c r="Y44" s="13">
        <f>SUMIF('Product Value'!$C:$C,Xarelto_Total!$A44,'Product Value'!AD:AD)</f>
        <v>454014.7199999998</v>
      </c>
      <c r="Z44" s="14">
        <f>SUMIF('Product Value'!$C:$C,Xarelto_Total!$A44,'Product Value'!AE:AE)</f>
        <v>213069.63</v>
      </c>
      <c r="AA44" s="15">
        <f t="shared" si="8"/>
        <v>46.930114953101103</v>
      </c>
      <c r="AB44" s="16">
        <f>SUMIF('Product Value'!$C:$C,Xarelto_Total!$A44,'Product Value'!AG:AG)</f>
        <v>2706568.6599999997</v>
      </c>
      <c r="AC44" s="17">
        <f t="shared" si="9"/>
        <v>-92.12768428346466</v>
      </c>
      <c r="AD44" s="13">
        <f t="shared" si="10"/>
        <v>2206227.7799999998</v>
      </c>
      <c r="AE44" s="14">
        <f t="shared" si="11"/>
        <v>1034632.8099999999</v>
      </c>
      <c r="AF44" s="15">
        <f t="shared" si="12"/>
        <v>46.896010438233176</v>
      </c>
      <c r="AG44" s="14">
        <f t="shared" si="13"/>
        <v>6047982.5324079916</v>
      </c>
      <c r="AH44" s="17">
        <f t="shared" si="19"/>
        <v>-82.892926617166282</v>
      </c>
      <c r="AI44" s="12">
        <f t="shared" si="15"/>
        <v>206926.56199999998</v>
      </c>
      <c r="AJ44" s="47">
        <f t="shared" si="16"/>
        <v>31</v>
      </c>
      <c r="AK44" s="399">
        <f>COUNTIF(AF$4:AF44,AF44)/100+AF44</f>
        <v>46.906010438233174</v>
      </c>
      <c r="AL44" s="400">
        <f>COUNTIF(AI$4:AI44,AI44)/100+AI44</f>
        <v>206926.57199999999</v>
      </c>
      <c r="AM44" s="132"/>
      <c r="AN44" s="132"/>
    </row>
    <row r="45" spans="1:40" x14ac:dyDescent="0.3">
      <c r="A45" s="36" t="s">
        <v>135</v>
      </c>
      <c r="B45" s="79">
        <v>1</v>
      </c>
      <c r="C45" s="37" t="s">
        <v>136</v>
      </c>
      <c r="D45" s="37" t="s">
        <v>136</v>
      </c>
      <c r="E45" s="13">
        <f>SUMIF('Product Value'!$C:$C,Xarelto_Total!$A45,'Product Value'!J:J)</f>
        <v>636798.24</v>
      </c>
      <c r="F45" s="14">
        <f>SUMIF('Product Value'!$C:$C,Xarelto_Total!$A45,'Product Value'!K:K)</f>
        <v>667464</v>
      </c>
      <c r="G45" s="15">
        <f t="shared" si="17"/>
        <v>104.81561632456773</v>
      </c>
      <c r="H45" s="16">
        <f>SUMIF('Product Value'!$C:$C,Xarelto_Total!$A45,'Product Value'!M:M)</f>
        <v>520042.5</v>
      </c>
      <c r="I45" s="17">
        <f t="shared" si="18"/>
        <v>28.347971560016731</v>
      </c>
      <c r="J45" s="13">
        <f>SUMIF('Product Value'!$C:$C,Xarelto_Total!$A45,'Product Value'!O:O)</f>
        <v>602596.79999999993</v>
      </c>
      <c r="K45" s="14">
        <f>SUMIF('Product Value'!$C:$C,Xarelto_Total!$A45,'Product Value'!P:P)</f>
        <v>668160</v>
      </c>
      <c r="L45" s="15">
        <f t="shared" si="2"/>
        <v>110.88011088011091</v>
      </c>
      <c r="M45" s="16">
        <f>SUMIF('Product Value'!$C:$C,Xarelto_Total!$A45,'Product Value'!R:R)</f>
        <v>473715</v>
      </c>
      <c r="N45" s="17">
        <f t="shared" si="3"/>
        <v>41.046831955922869</v>
      </c>
      <c r="O45" s="13">
        <f>SUMIF('Product Value'!$C:$C,Xarelto_Total!$A45,'Product Value'!T:T)</f>
        <v>529308</v>
      </c>
      <c r="P45" s="14">
        <f>SUMIF('Product Value'!$C:$C,Xarelto_Total!$A45,'Product Value'!U:U)</f>
        <v>787872</v>
      </c>
      <c r="Q45" s="15">
        <f t="shared" si="4"/>
        <v>148.84944115713347</v>
      </c>
      <c r="R45" s="16">
        <f>SUMIF('Product Value'!$C:$C,Xarelto_Total!$A45,'Product Value'!W:W)</f>
        <v>306675</v>
      </c>
      <c r="S45" s="17">
        <f t="shared" si="5"/>
        <v>156.9078014184397</v>
      </c>
      <c r="T45" s="13">
        <f>SUMIF('Product Value'!$C:$C,Xarelto_Total!$A45,'Product Value'!Y:Y)</f>
        <v>644941.43999999983</v>
      </c>
      <c r="U45" s="14">
        <f>SUMIF('Product Value'!$C:$C,Xarelto_Total!$A45,'Product Value'!Z:Z)</f>
        <v>899232</v>
      </c>
      <c r="V45" s="15">
        <f t="shared" si="6"/>
        <v>139.42847276180615</v>
      </c>
      <c r="W45" s="16">
        <f>SUMIF('Product Value'!$C:$C,Xarelto_Total!$A45,'Product Value'!AB:AB)</f>
        <v>197055</v>
      </c>
      <c r="X45" s="17">
        <f t="shared" si="7"/>
        <v>356.33554083885213</v>
      </c>
      <c r="Y45" s="13">
        <f>SUMIF('Product Value'!$C:$C,Xarelto_Total!$A45,'Product Value'!AD:AD)</f>
        <v>625397.75999999989</v>
      </c>
      <c r="Z45" s="14">
        <f>SUMIF('Product Value'!$C:$C,Xarelto_Total!$A45,'Product Value'!AE:AE)</f>
        <v>777432</v>
      </c>
      <c r="AA45" s="15">
        <f t="shared" si="8"/>
        <v>124.31000712250713</v>
      </c>
      <c r="AB45" s="16">
        <f>SUMIF('Product Value'!$C:$C,Xarelto_Total!$A45,'Product Value'!AG:AG)</f>
        <v>610087.5</v>
      </c>
      <c r="AC45" s="17">
        <f t="shared" si="9"/>
        <v>27.429590017825305</v>
      </c>
      <c r="AD45" s="13">
        <f t="shared" si="10"/>
        <v>3039042.2399999998</v>
      </c>
      <c r="AE45" s="14">
        <f t="shared" si="11"/>
        <v>3800160</v>
      </c>
      <c r="AF45" s="15">
        <f t="shared" si="12"/>
        <v>125.0446588067167</v>
      </c>
      <c r="AG45" s="14">
        <f t="shared" si="13"/>
        <v>2107575</v>
      </c>
      <c r="AH45" s="17">
        <f t="shared" si="19"/>
        <v>80.309597523219821</v>
      </c>
      <c r="AI45" s="12">
        <f t="shared" si="15"/>
        <v>760032</v>
      </c>
      <c r="AJ45" s="47"/>
      <c r="AK45" s="399">
        <f>COUNTIF(AF$4:AF45,AF45)/100+AF45</f>
        <v>125.0546588067167</v>
      </c>
      <c r="AL45" s="400">
        <f>COUNTIF(AI$4:AI45,AI45)/100+AI45</f>
        <v>760032.01</v>
      </c>
      <c r="AM45" s="132"/>
      <c r="AN45" s="132"/>
    </row>
    <row r="46" spans="1:40" ht="14" thickBot="1" x14ac:dyDescent="0.35">
      <c r="A46" s="51" t="s">
        <v>69</v>
      </c>
      <c r="B46" s="79">
        <v>0</v>
      </c>
      <c r="C46" s="37" t="s">
        <v>136</v>
      </c>
      <c r="D46" s="37" t="s">
        <v>136</v>
      </c>
      <c r="E46" s="13">
        <f>SUMIF('Product Value'!$C:$C,Xarelto_Total!$A46,'Product Value'!J:J)</f>
        <v>0</v>
      </c>
      <c r="F46" s="14">
        <f>SUMIF('Product Value'!$C:$C,Xarelto_Total!$A46,'Product Value'!K:K)</f>
        <v>2159744.9771428583</v>
      </c>
      <c r="G46" s="15">
        <f t="shared" si="17"/>
        <v>0</v>
      </c>
      <c r="H46" s="16">
        <f>SUMIF('Product Value'!$C:$C,Xarelto_Total!$A46,'Product Value'!M:M)</f>
        <v>1061269.5</v>
      </c>
      <c r="I46" s="17">
        <f t="shared" si="18"/>
        <v>103.50579915307642</v>
      </c>
      <c r="J46" s="13">
        <f>SUMIF('Product Value'!$C:$C,Xarelto_Total!$A46,'Product Value'!O:O)</f>
        <v>0</v>
      </c>
      <c r="K46" s="14">
        <f>SUMIF('Product Value'!$C:$C,Xarelto_Total!$A46,'Product Value'!P:P)</f>
        <v>1695145.575714286</v>
      </c>
      <c r="L46" s="15">
        <f t="shared" si="2"/>
        <v>0</v>
      </c>
      <c r="M46" s="16">
        <f>SUMIF('Product Value'!$C:$C,Xarelto_Total!$A46,'Product Value'!R:R)</f>
        <v>-473715</v>
      </c>
      <c r="N46" s="17">
        <f t="shared" si="3"/>
        <v>100</v>
      </c>
      <c r="O46" s="13">
        <f>SUMIF('Product Value'!$C:$C,Xarelto_Total!$A46,'Product Value'!T:T)</f>
        <v>0</v>
      </c>
      <c r="P46" s="14">
        <f>SUMIF('Product Value'!$C:$C,Xarelto_Total!$A46,'Product Value'!U:U)</f>
        <v>-975345.32285714266</v>
      </c>
      <c r="Q46" s="15">
        <f t="shared" si="4"/>
        <v>0</v>
      </c>
      <c r="R46" s="16">
        <f>SUMIF('Product Value'!$C:$C,Xarelto_Total!$A46,'Product Value'!W:W)</f>
        <v>-354328.62</v>
      </c>
      <c r="S46" s="17">
        <f t="shared" si="5"/>
        <v>175.26574705061722</v>
      </c>
      <c r="T46" s="13">
        <f>SUMIF('Product Value'!$C:$C,Xarelto_Total!$A46,'Product Value'!Y:Y)</f>
        <v>0</v>
      </c>
      <c r="U46" s="14">
        <f>SUMIF('Product Value'!$C:$C,Xarelto_Total!$A46,'Product Value'!Z:Z)</f>
        <v>-851863.73714285716</v>
      </c>
      <c r="V46" s="15">
        <f t="shared" si="6"/>
        <v>0</v>
      </c>
      <c r="W46" s="16">
        <f>SUMIF('Product Value'!$C:$C,Xarelto_Total!$A46,'Product Value'!AB:AB)</f>
        <v>-197055</v>
      </c>
      <c r="X46" s="17">
        <f t="shared" si="7"/>
        <v>332.2974485005999</v>
      </c>
      <c r="Y46" s="13">
        <f>SUMIF('Product Value'!$C:$C,Xarelto_Total!$A46,'Product Value'!AD:AD)</f>
        <v>0</v>
      </c>
      <c r="Z46" s="14">
        <f>SUMIF('Product Value'!$C:$C,Xarelto_Total!$A46,'Product Value'!AE:AE)</f>
        <v>1054243.2171428574</v>
      </c>
      <c r="AA46" s="15">
        <f t="shared" si="8"/>
        <v>0</v>
      </c>
      <c r="AB46" s="16">
        <f>SUMIF('Product Value'!$C:$C,Xarelto_Total!$A46,'Product Value'!AG:AG)</f>
        <v>-545489.99</v>
      </c>
      <c r="AC46" s="17">
        <f t="shared" si="9"/>
        <v>100</v>
      </c>
      <c r="AD46" s="13">
        <f t="shared" si="10"/>
        <v>0</v>
      </c>
      <c r="AE46" s="14">
        <f t="shared" si="11"/>
        <v>3081924.7100000018</v>
      </c>
      <c r="AF46" s="15">
        <f t="shared" si="12"/>
        <v>0</v>
      </c>
      <c r="AG46" s="14">
        <f t="shared" si="13"/>
        <v>-509319.11</v>
      </c>
      <c r="AH46" s="17">
        <f t="shared" si="19"/>
        <v>100</v>
      </c>
      <c r="AI46" s="12">
        <f t="shared" si="15"/>
        <v>0</v>
      </c>
      <c r="AJ46" s="47"/>
      <c r="AK46" s="399">
        <f>COUNTIF(AF$4:AF46,AF46)/100+AF46</f>
        <v>0.01</v>
      </c>
      <c r="AL46" s="400">
        <f>COUNTIF(AI$4:AI46,AI46)/100+AI46</f>
        <v>0.01</v>
      </c>
      <c r="AM46" s="132"/>
      <c r="AN46" s="132"/>
    </row>
    <row r="47" spans="1:40" ht="14" thickBot="1" x14ac:dyDescent="0.35">
      <c r="A47" s="3" t="s">
        <v>1</v>
      </c>
      <c r="B47" s="146">
        <f>SUM(B4:B46)</f>
        <v>93</v>
      </c>
      <c r="C47" s="4"/>
      <c r="D47" s="4"/>
      <c r="E47" s="85">
        <f>SUBTOTAL(9,E4:E46)</f>
        <v>61770059.552450024</v>
      </c>
      <c r="F47" s="19">
        <f>SUBTOTAL(9,F4:F46)</f>
        <v>60075183.660000011</v>
      </c>
      <c r="G47" s="86">
        <f t="shared" ref="G47" si="20">IF(OR(E47=0,F47=0),0,(F47/E47%))</f>
        <v>97.256153054197938</v>
      </c>
      <c r="H47" s="19">
        <f>SUBTOTAL(9,H4:H46)</f>
        <v>73797092.010000005</v>
      </c>
      <c r="I47" s="21">
        <f t="shared" ref="I47" si="21">IF(AND(H47&lt;=0,F47&gt;1),100,IF(ISERROR(F47/H47%-100),"-",F47/H47%-100))</f>
        <v>-18.594104423708984</v>
      </c>
      <c r="J47" s="85">
        <f>SUBTOTAL(9,J4:J46)</f>
        <v>58452486.021500006</v>
      </c>
      <c r="K47" s="19">
        <f>SUBTOTAL(9,K4:K46)</f>
        <v>46212094.600000001</v>
      </c>
      <c r="L47" s="86">
        <f>IF(OR(J47=0,K47=0),0,(K47/J47%))</f>
        <v>79.059245800088391</v>
      </c>
      <c r="M47" s="19">
        <f>SUBTOTAL(9,M4:M46)</f>
        <v>52457198.340000004</v>
      </c>
      <c r="N47" s="21">
        <f t="shared" ref="N47" si="22">IF(AND(M47&lt;=0,K47&gt;1),100,IF(ISERROR(K47/M47%-100),"-",K47/M47%-100))</f>
        <v>-11.905141596626109</v>
      </c>
      <c r="O47" s="85">
        <f>SUBTOTAL(9,O4:O46)</f>
        <v>51343399.883749999</v>
      </c>
      <c r="P47" s="19">
        <f>SUBTOTAL(9,P4:P46)</f>
        <v>36951299.500000015</v>
      </c>
      <c r="Q47" s="86">
        <f>IF(OR(O47=0,P47=0),0,(P47/O47%))</f>
        <v>71.968937747916783</v>
      </c>
      <c r="R47" s="19">
        <f>SUBTOTAL(9,R4:R46)</f>
        <v>57768108.019999996</v>
      </c>
      <c r="S47" s="21">
        <f t="shared" ref="S47" si="23">IF(AND(R47&lt;=0,P47&gt;1),100,IF(ISERROR(P47/R47%-100),"-",P47/R47%-100))</f>
        <v>-36.035122550305715</v>
      </c>
      <c r="T47" s="85">
        <f>SUBTOTAL(9,T4:T46)</f>
        <v>62559958.012199976</v>
      </c>
      <c r="U47" s="19">
        <f>SUBTOTAL(9,U4:U46)</f>
        <v>44150295.980000004</v>
      </c>
      <c r="V47" s="86">
        <f t="shared" ref="V47" si="24">IF(OR(T47=0,U47=0),0,(U47/T47%))</f>
        <v>70.57277111885233</v>
      </c>
      <c r="W47" s="19">
        <f>SUBTOTAL(9,W4:W46)</f>
        <v>148797308.74000001</v>
      </c>
      <c r="X47" s="21">
        <f t="shared" ref="X47" si="25">IF(AND(W47&lt;=0,U47&gt;1),100,IF(ISERROR(U47/W47%-100),"-",U47/W47%-100))</f>
        <v>-70.328565513811995</v>
      </c>
      <c r="Y47" s="85">
        <f>SUBTOTAL(9,Y4:Y46)</f>
        <v>60664201.708799966</v>
      </c>
      <c r="Z47" s="19">
        <f>SUBTOTAL(9,Z4:Z46)</f>
        <v>39733733.590000004</v>
      </c>
      <c r="AA47" s="86">
        <f t="shared" ref="AA47" si="26">IF(OR(Y47=0,Z47=0),0,(Z47/Y47%))</f>
        <v>65.497826511802955</v>
      </c>
      <c r="AB47" s="19">
        <f>SUBTOTAL(9,AB4:AB46)</f>
        <v>224457035.53999999</v>
      </c>
      <c r="AC47" s="21">
        <f t="shared" ref="AC47" si="27">IF(AND(AB47&lt;=0,Z47&gt;1),100,IF(ISERROR(Z47/AB47%-100),"-",Z47/AB47%-100))</f>
        <v>-82.297844442965058</v>
      </c>
      <c r="AD47" s="85">
        <f>SUBTOTAL(9,AD4:AD46)</f>
        <v>294790105.17869997</v>
      </c>
      <c r="AE47" s="19">
        <f>SUBTOTAL(9,AE4:AE46)</f>
        <v>227122607.33000001</v>
      </c>
      <c r="AF47" s="86">
        <f t="shared" si="12"/>
        <v>77.045532852033716</v>
      </c>
      <c r="AG47" s="19">
        <f>SUBTOTAL(9,AG4:AG46)</f>
        <v>557276742.64999998</v>
      </c>
      <c r="AH47" s="21">
        <f t="shared" si="14"/>
        <v>-59.244197730202906</v>
      </c>
      <c r="AI47" s="20">
        <f t="shared" si="15"/>
        <v>488435.7146881721</v>
      </c>
      <c r="AJ47" s="5"/>
      <c r="AK47" s="399"/>
      <c r="AL47" s="400"/>
      <c r="AM47" s="132"/>
      <c r="AN47" s="132"/>
    </row>
    <row r="48" spans="1:40" x14ac:dyDescent="0.3">
      <c r="E48" s="6">
        <f>+'Product Value'!J261</f>
        <v>61770059.552449994</v>
      </c>
      <c r="F48" s="6">
        <f>+'Product Value'!K261</f>
        <v>60075183.660000019</v>
      </c>
      <c r="G48" s="6">
        <f>+'Product Value'!L261</f>
        <v>97.256153054198009</v>
      </c>
      <c r="H48" s="6">
        <f>+'Product Value'!M261</f>
        <v>73797092.009999961</v>
      </c>
      <c r="I48" s="6">
        <f>+'Product Value'!N261</f>
        <v>-18.594104423708913</v>
      </c>
      <c r="J48" s="6">
        <f>+'Product Value'!O261</f>
        <v>58452486.021500014</v>
      </c>
      <c r="K48" s="6">
        <f>+'Product Value'!P261</f>
        <v>46212094.600000024</v>
      </c>
      <c r="L48" s="6">
        <f>+'Product Value'!Q261</f>
        <v>79.059245800088433</v>
      </c>
      <c r="M48" s="6">
        <f>+'Product Value'!R261</f>
        <v>52457198.340000004</v>
      </c>
      <c r="N48" s="6">
        <f>+'Product Value'!S261</f>
        <v>-11.905141596626066</v>
      </c>
      <c r="O48" s="6">
        <f>+'Product Value'!T261</f>
        <v>51343399.883749999</v>
      </c>
      <c r="P48" s="6">
        <f>+'Product Value'!U261</f>
        <v>36951299.500000007</v>
      </c>
      <c r="Q48" s="6">
        <f>+'Product Value'!V261</f>
        <v>71.968937747916769</v>
      </c>
      <c r="R48" s="6">
        <f>+'Product Value'!W261</f>
        <v>57768108.020000011</v>
      </c>
      <c r="S48" s="6">
        <f>+'Product Value'!X261</f>
        <v>-36.035122550305736</v>
      </c>
      <c r="T48" s="6">
        <f>+'Product Value'!Y261</f>
        <v>62559958.01219999</v>
      </c>
      <c r="U48" s="6">
        <f>+'Product Value'!Z261</f>
        <v>44150295.980000012</v>
      </c>
      <c r="V48" s="6">
        <f>+'Product Value'!AA261</f>
        <v>70.572771118852316</v>
      </c>
      <c r="W48" s="6">
        <f>+'Product Value'!AB261</f>
        <v>148797308.74000001</v>
      </c>
      <c r="X48" s="6">
        <f>+'Product Value'!AC261</f>
        <v>-70.328565513811981</v>
      </c>
      <c r="Y48" s="6">
        <f>+'Product Value'!AD261</f>
        <v>60664201.708799995</v>
      </c>
      <c r="Z48" s="6">
        <f>+'Product Value'!AE261</f>
        <v>39733733.590000004</v>
      </c>
      <c r="AA48" s="6">
        <f>+'Product Value'!AF261</f>
        <v>65.497826511802913</v>
      </c>
      <c r="AB48" s="6">
        <f>+'Product Value'!AG261</f>
        <v>224457035.54000002</v>
      </c>
      <c r="AC48" s="6">
        <f>+'Product Value'!AH261</f>
        <v>-82.297844442965058</v>
      </c>
      <c r="AD48" s="6">
        <f>+'Product Value'!AI261</f>
        <v>294790105.17869997</v>
      </c>
      <c r="AE48" s="6">
        <f>+'Product Value'!AJ261</f>
        <v>227122607.32999986</v>
      </c>
      <c r="AF48" s="6">
        <f>+'Product Value'!AK261</f>
        <v>77.045532852033659</v>
      </c>
      <c r="AG48" s="6">
        <f>+'Product Value'!AL261</f>
        <v>557276742.64999986</v>
      </c>
      <c r="AH48" s="6">
        <f>+'Product Value'!AM261</f>
        <v>-59.24419773020292</v>
      </c>
      <c r="AK48" s="399"/>
      <c r="AL48" s="400"/>
      <c r="AM48" s="132"/>
      <c r="AN48" s="132"/>
    </row>
    <row r="49" spans="2:40" x14ac:dyDescent="0.3">
      <c r="E49" s="6">
        <f>+E47-E48</f>
        <v>0</v>
      </c>
      <c r="F49" s="6">
        <f t="shared" ref="F49:I49" si="28">+F47-F48</f>
        <v>0</v>
      </c>
      <c r="G49" s="6">
        <f t="shared" si="28"/>
        <v>0</v>
      </c>
      <c r="H49" s="6">
        <f t="shared" si="28"/>
        <v>0</v>
      </c>
      <c r="I49" s="6">
        <f t="shared" si="28"/>
        <v>-7.1054273576010019E-14</v>
      </c>
      <c r="J49" s="6">
        <f>+J47-J48</f>
        <v>0</v>
      </c>
      <c r="K49" s="6">
        <f t="shared" ref="K49" si="29">+K47-K48</f>
        <v>0</v>
      </c>
      <c r="L49" s="6">
        <f t="shared" ref="L49" si="30">+L47-L48</f>
        <v>0</v>
      </c>
      <c r="M49" s="6">
        <f t="shared" ref="M49" si="31">+M47-M48</f>
        <v>0</v>
      </c>
      <c r="N49" s="6">
        <f>+N47-N48</f>
        <v>-4.2632564145606011E-14</v>
      </c>
      <c r="O49" s="6">
        <f>+O47-O48</f>
        <v>0</v>
      </c>
      <c r="P49" s="6">
        <f t="shared" ref="P49:R49" si="32">+P47-P48</f>
        <v>0</v>
      </c>
      <c r="Q49" s="6">
        <f t="shared" si="32"/>
        <v>0</v>
      </c>
      <c r="R49" s="6">
        <f t="shared" si="32"/>
        <v>0</v>
      </c>
      <c r="S49" s="6">
        <f>+S47-S48</f>
        <v>0</v>
      </c>
      <c r="T49" s="6">
        <f>+T47-T48</f>
        <v>0</v>
      </c>
      <c r="U49" s="6">
        <f t="shared" ref="U49:W49" si="33">+U47-U48</f>
        <v>0</v>
      </c>
      <c r="V49" s="6">
        <f t="shared" si="33"/>
        <v>0</v>
      </c>
      <c r="W49" s="6">
        <f t="shared" si="33"/>
        <v>0</v>
      </c>
      <c r="X49" s="6">
        <f>+X47-X48</f>
        <v>0</v>
      </c>
      <c r="Y49" s="6">
        <f>+Y47-Y48</f>
        <v>0</v>
      </c>
      <c r="Z49" s="6">
        <f t="shared" ref="Z49:AB49" si="34">+Z47-Z48</f>
        <v>0</v>
      </c>
      <c r="AA49" s="6">
        <f t="shared" si="34"/>
        <v>0</v>
      </c>
      <c r="AB49" s="6">
        <f t="shared" si="34"/>
        <v>0</v>
      </c>
      <c r="AC49" s="6">
        <f>+AC47-AC48</f>
        <v>0</v>
      </c>
      <c r="AD49" s="6">
        <f>+AD47-AD48</f>
        <v>0</v>
      </c>
      <c r="AE49" s="6">
        <f>+AE47-AE48</f>
        <v>0</v>
      </c>
      <c r="AF49" s="6">
        <f t="shared" ref="AF49" si="35">+AF47-AF48</f>
        <v>0</v>
      </c>
      <c r="AG49" s="6">
        <f t="shared" ref="AG49" si="36">+AG47-AG48</f>
        <v>0</v>
      </c>
      <c r="AH49" s="6">
        <f>+AH47-AH48</f>
        <v>0</v>
      </c>
      <c r="AK49" s="399"/>
      <c r="AL49" s="400"/>
      <c r="AM49" s="132"/>
      <c r="AN49" s="132"/>
    </row>
    <row r="51" spans="2:40" x14ac:dyDescent="0.3">
      <c r="B51" s="211">
        <f>SUMIFS(B$4:B$46,$D$4:$D$46,$D51)</f>
        <v>26</v>
      </c>
      <c r="D51" s="2" t="str" cm="1">
        <f t="array" ref="D51:D55">_xlfn.UNIQUE(D4:D46)</f>
        <v>CHENNAI SM</v>
      </c>
      <c r="F51" s="397">
        <f>SUMIFS(F$4:F$46,$D$4:$D$46,$D51)/SUMIFS(E$4:E$46,$D$4:$D$46,$D51)</f>
        <v>1.1083401424309312</v>
      </c>
      <c r="G51" s="6">
        <f>SUMIFS($B$4:$B$46,$D$4:$D$46,$D51,G$4:G$46,"&gt;=100")</f>
        <v>16</v>
      </c>
      <c r="K51" s="397">
        <f>SUMIFS(K$4:K$46,$D$4:$D$46,$D51)/SUMIFS(J$4:J$46,$D$4:$D$46,$D51)</f>
        <v>0.94576989725085558</v>
      </c>
      <c r="L51" s="6">
        <f>SUMIFS($B$4:$B$46,$D$4:$D$46,$D51,L$4:L$46,"&gt;=100")</f>
        <v>16</v>
      </c>
      <c r="P51" s="397">
        <f>SUMIFS(P$4:P$46,$D$4:$D$46,$D51)/SUMIFS(O$4:O$46,$D$4:$D$46,$D51)</f>
        <v>0.74452915100497752</v>
      </c>
      <c r="Q51" s="6">
        <f>SUMIFS($B$4:$B$46,$D$4:$D$46,$D51,Q$4:Q$46,"&gt;=100")</f>
        <v>3</v>
      </c>
      <c r="U51" s="397">
        <f>SUMIFS(U$4:U$46,$D$4:$D$46,$D51)/SUMIFS(T$4:T$46,$D$4:$D$46,$D51)</f>
        <v>0.83523836346450198</v>
      </c>
      <c r="V51" s="6">
        <f>SUMIFS($B$4:$B$46,$D$4:$D$46,$D51,V$4:V$46,"&gt;=100")</f>
        <v>5</v>
      </c>
      <c r="Z51" s="397">
        <f>SUMIFS(Z$4:Z$46,$D$4:$D$46,$D51)/SUMIFS(Y$4:Y$46,$D$4:$D$46,$D51)</f>
        <v>0.72368601721726211</v>
      </c>
      <c r="AA51" s="6">
        <f>SUMIFS($B$4:$B$46,$D$4:$D$46,$D51,AA$4:AA$46,"&gt;=100")</f>
        <v>3</v>
      </c>
      <c r="AE51" s="397">
        <f>SUMIFS(AE$4:AE$46,$D$4:$D$46,$D51)/SUMIFS(AD$4:AD$46,$D$4:$D$46,$D51)</f>
        <v>0.87562575256875652</v>
      </c>
      <c r="AF51" s="6">
        <f>SUMIFS($B$4:$B$46,$D$4:$D$46,$D51,AF$4:AF$46,"&gt;=100")</f>
        <v>12</v>
      </c>
    </row>
    <row r="52" spans="2:40" x14ac:dyDescent="0.3">
      <c r="B52" s="211">
        <f>SUMIFS(B$4:B$46,$D$4:$D$46,$D52)</f>
        <v>21</v>
      </c>
      <c r="D52" s="2" t="str">
        <v>DELHI SM</v>
      </c>
      <c r="F52" s="397">
        <f t="shared" ref="F52:F55" si="37">SUMIFS(F$4:F$46,$D$4:$D$46,$D52)/SUMIFS(E$4:E$46,$D$4:$D$46,$D52)</f>
        <v>0.7280641919745876</v>
      </c>
      <c r="G52" s="6">
        <f>SUMIFS($B$4:$B$46,$D$4:$D$46,$D52,G$4:G$46,"&gt;=100")</f>
        <v>2</v>
      </c>
      <c r="K52" s="397">
        <f t="shared" ref="K52:K55" si="38">SUMIFS(K$4:K$46,$D$4:$D$46,$D52)/SUMIFS(J$4:J$46,$D$4:$D$46,$D52)</f>
        <v>0.55066971091029981</v>
      </c>
      <c r="L52" s="6">
        <f>SUMIFS($B$4:$B$46,$D$4:$D$46,$D52,L$4:L$46,"&gt;=100")</f>
        <v>2</v>
      </c>
      <c r="P52" s="397">
        <f t="shared" ref="P52:P55" si="39">SUMIFS(P$4:P$46,$D$4:$D$46,$D52)/SUMIFS(O$4:O$46,$D$4:$D$46,$D52)</f>
        <v>0.52552777243107751</v>
      </c>
      <c r="Q52" s="6">
        <f>SUMIFS($B$4:$B$46,$D$4:$D$46,$D52,Q$4:Q$46,"&gt;=100")</f>
        <v>4</v>
      </c>
      <c r="U52" s="397">
        <f t="shared" ref="U52:U55" si="40">SUMIFS(U$4:U$46,$D$4:$D$46,$D52)/SUMIFS(T$4:T$46,$D$4:$D$46,$D52)</f>
        <v>0.55806298796978782</v>
      </c>
      <c r="V52" s="6">
        <f>SUMIFS($B$4:$B$46,$D$4:$D$46,$D52,V$4:V$46,"&gt;=100")</f>
        <v>2</v>
      </c>
      <c r="Z52" s="397">
        <f t="shared" ref="Z52:Z55" si="41">SUMIFS(Z$4:Z$46,$D$4:$D$46,$D52)/SUMIFS(Y$4:Y$46,$D$4:$D$46,$D52)</f>
        <v>0.55493568376604752</v>
      </c>
      <c r="AA52" s="6">
        <f>SUMIFS($B$4:$B$46,$D$4:$D$46,$D52,AA$4:AA$46,"&gt;=100")</f>
        <v>3</v>
      </c>
      <c r="AE52" s="397">
        <f t="shared" ref="AE52:AE55" si="42">SUMIFS(AE$4:AE$46,$D$4:$D$46,$D52)/SUMIFS(AD$4:AD$46,$D$4:$D$46,$D52)</f>
        <v>0.58590871593846372</v>
      </c>
      <c r="AF52" s="6">
        <f>SUMIFS($B$4:$B$46,$D$4:$D$46,$D52,AF$4:AF$46,"&gt;=100")</f>
        <v>2</v>
      </c>
    </row>
    <row r="53" spans="2:40" x14ac:dyDescent="0.3">
      <c r="B53" s="211">
        <f>SUMIFS(B$4:B$46,$D$4:$D$46,$D53)</f>
        <v>8</v>
      </c>
      <c r="D53" s="2" t="str">
        <v>KOLKATA SM</v>
      </c>
      <c r="F53" s="397">
        <f t="shared" si="37"/>
        <v>0.93349203358990074</v>
      </c>
      <c r="G53" s="6">
        <f>SUMIFS($B$4:$B$46,$D$4:$D$46,$D53,G$4:G$46,"&gt;=100")</f>
        <v>2</v>
      </c>
      <c r="K53" s="397">
        <f t="shared" si="38"/>
        <v>0.62174863459115781</v>
      </c>
      <c r="L53" s="6">
        <f>SUMIFS($B$4:$B$46,$D$4:$D$46,$D53,L$4:L$46,"&gt;=100")</f>
        <v>0</v>
      </c>
      <c r="P53" s="397">
        <f t="shared" si="39"/>
        <v>0.70266905115390699</v>
      </c>
      <c r="Q53" s="6">
        <f>SUMIFS($B$4:$B$46,$D$4:$D$46,$D53,Q$4:Q$46,"&gt;=100")</f>
        <v>0</v>
      </c>
      <c r="U53" s="397">
        <f t="shared" si="40"/>
        <v>0.75271079484860515</v>
      </c>
      <c r="V53" s="6">
        <f>SUMIFS($B$4:$B$46,$D$4:$D$46,$D53,V$4:V$46,"&gt;=100")</f>
        <v>0</v>
      </c>
      <c r="Z53" s="397">
        <f t="shared" si="41"/>
        <v>0.57647831307951281</v>
      </c>
      <c r="AA53" s="6">
        <f>SUMIFS($B$4:$B$46,$D$4:$D$46,$D53,AA$4:AA$46,"&gt;=100")</f>
        <v>0</v>
      </c>
      <c r="AE53" s="397">
        <f t="shared" si="42"/>
        <v>0.71964146224007486</v>
      </c>
      <c r="AF53" s="6">
        <f>SUMIFS($B$4:$B$46,$D$4:$D$46,$D53,AF$4:AF$46,"&gt;=100")</f>
        <v>0</v>
      </c>
    </row>
    <row r="54" spans="2:40" x14ac:dyDescent="0.3">
      <c r="B54" s="211">
        <f>SUMIFS(B$4:B$46,$D$4:$D$46,$D54)</f>
        <v>37</v>
      </c>
      <c r="D54" s="2" t="str">
        <v>MUMBAI SM</v>
      </c>
      <c r="F54" s="397">
        <f t="shared" si="37"/>
        <v>0.9443152790830488</v>
      </c>
      <c r="G54" s="6">
        <f t="shared" ref="G54:G55" si="43">SUMIFS($B$4:$B$46,$D$4:$D$46,$D54,G$4:G$46,"&gt;=100")</f>
        <v>22</v>
      </c>
      <c r="K54" s="397">
        <f t="shared" si="38"/>
        <v>0.7818373063433427</v>
      </c>
      <c r="L54" s="6">
        <f t="shared" ref="L54:L55" si="44">SUMIFS($B$4:$B$46,$D$4:$D$46,$D54,L$4:L$46,"&gt;=100")</f>
        <v>6</v>
      </c>
      <c r="P54" s="397">
        <f t="shared" si="39"/>
        <v>0.84232312040057689</v>
      </c>
      <c r="Q54" s="6">
        <f t="shared" ref="Q54:Q55" si="45">SUMIFS($B$4:$B$46,$D$4:$D$46,$D54,Q$4:Q$46,"&gt;=100")</f>
        <v>6</v>
      </c>
      <c r="U54" s="397">
        <f t="shared" si="40"/>
        <v>0.71235483427487178</v>
      </c>
      <c r="V54" s="6">
        <f t="shared" ref="V54:V55" si="46">SUMIFS($B$4:$B$46,$D$4:$D$46,$D54,V$4:V$46,"&gt;=100")</f>
        <v>0</v>
      </c>
      <c r="Z54" s="397">
        <f t="shared" si="41"/>
        <v>0.62630215645140042</v>
      </c>
      <c r="AA54" s="6">
        <f t="shared" ref="AA54:AA55" si="47">SUMIFS($B$4:$B$46,$D$4:$D$46,$D54,AA$4:AA$46,"&gt;=100")</f>
        <v>0</v>
      </c>
      <c r="AE54" s="397">
        <f t="shared" si="42"/>
        <v>0.77966486283434266</v>
      </c>
      <c r="AF54" s="6">
        <f t="shared" ref="AF54:AF55" si="48">SUMIFS($B$4:$B$46,$D$4:$D$46,$D54,AF$4:AF$46,"&gt;=100")</f>
        <v>0</v>
      </c>
    </row>
    <row r="55" spans="2:40" x14ac:dyDescent="0.3">
      <c r="B55" s="211">
        <f>SUMIFS(B$4:B$46,$D$4:$D$46,$D55)</f>
        <v>1</v>
      </c>
      <c r="D55" s="2" t="str">
        <v>HO</v>
      </c>
      <c r="F55" s="397">
        <f t="shared" si="37"/>
        <v>4.4397248603307355</v>
      </c>
      <c r="G55" s="6">
        <f t="shared" si="43"/>
        <v>1</v>
      </c>
      <c r="K55" s="397">
        <f t="shared" si="38"/>
        <v>3.9218687781187791</v>
      </c>
      <c r="L55" s="6">
        <f t="shared" si="44"/>
        <v>1</v>
      </c>
      <c r="P55" s="397">
        <f t="shared" si="39"/>
        <v>-0.35418569690452945</v>
      </c>
      <c r="Q55" s="6">
        <f t="shared" si="45"/>
        <v>1</v>
      </c>
      <c r="U55" s="397">
        <f t="shared" si="40"/>
        <v>7.3445835419015476E-2</v>
      </c>
      <c r="V55" s="6">
        <f t="shared" si="46"/>
        <v>1</v>
      </c>
      <c r="Z55" s="397">
        <f t="shared" si="41"/>
        <v>2.9288164018093985</v>
      </c>
      <c r="AA55" s="6">
        <f t="shared" si="47"/>
        <v>1</v>
      </c>
      <c r="AE55" s="397">
        <f t="shared" si="42"/>
        <v>2.2645571092819039</v>
      </c>
      <c r="AF55" s="6">
        <f t="shared" si="48"/>
        <v>1</v>
      </c>
    </row>
    <row r="56" spans="2:40" x14ac:dyDescent="0.3">
      <c r="B56" s="6">
        <f>SUM(B51:B55)</f>
        <v>93</v>
      </c>
      <c r="D56" s="2" t="s">
        <v>47</v>
      </c>
      <c r="F56" s="397"/>
      <c r="G56" s="6">
        <f>SUM(G51:G55)</f>
        <v>43</v>
      </c>
      <c r="K56" s="397"/>
      <c r="L56" s="6">
        <f>SUM(L51:L55)</f>
        <v>25</v>
      </c>
      <c r="P56" s="397"/>
      <c r="Q56" s="6">
        <f>SUM(Q51:Q55)</f>
        <v>14</v>
      </c>
      <c r="U56" s="397"/>
      <c r="V56" s="6">
        <f>SUM(V51:V55)</f>
        <v>8</v>
      </c>
      <c r="Z56" s="397"/>
      <c r="AA56" s="6">
        <f>SUM(AA51:AA55)</f>
        <v>7</v>
      </c>
      <c r="AE56" s="397"/>
      <c r="AF56" s="6">
        <f>SUM(AF51:AF55)</f>
        <v>15</v>
      </c>
    </row>
  </sheetData>
  <autoFilter ref="A3:AL49" xr:uid="{6F1C6235-E1D4-42D4-AADC-837B5F203638}"/>
  <sortState xmlns:xlrd2="http://schemas.microsoft.com/office/spreadsheetml/2017/richdata2" ref="A4:AJ271">
    <sortCondition ref="A4:A271"/>
  </sortState>
  <phoneticPr fontId="5" type="noConversion"/>
  <pageMargins left="0.75" right="0.75" top="1" bottom="1" header="0.5" footer="0.5"/>
  <pageSetup orientation="portrait" r:id="rId1"/>
  <headerFooter alignWithMargins="0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FF"/>
  </sheetPr>
  <dimension ref="A1:AQ279"/>
  <sheetViews>
    <sheetView showGridLines="0" zoomScale="90" zoomScaleNormal="90" workbookViewId="0">
      <pane xSplit="9" ySplit="3" topLeftCell="AJ4" activePane="bottomRight" state="frozen"/>
      <selection activeCell="BU265" sqref="BU265"/>
      <selection pane="topRight" activeCell="BU265" sqref="BU265"/>
      <selection pane="bottomLeft" activeCell="BU265" sqref="BU265"/>
      <selection pane="bottomRight" activeCell="AO2" sqref="AO2"/>
    </sheetView>
  </sheetViews>
  <sheetFormatPr defaultColWidth="9" defaultRowHeight="20.25" customHeight="1" x14ac:dyDescent="0.3"/>
  <cols>
    <col min="1" max="1" width="6.25" style="34" hidden="1" customWidth="1"/>
    <col min="2" max="2" width="4.08203125" style="22" customWidth="1"/>
    <col min="3" max="3" width="17.58203125" style="34" customWidth="1"/>
    <col min="4" max="4" width="5.33203125" style="34" customWidth="1"/>
    <col min="5" max="5" width="13.25" style="34" customWidth="1"/>
    <col min="6" max="6" width="15.5" style="34" customWidth="1"/>
    <col min="7" max="7" width="7.83203125" style="34" customWidth="1"/>
    <col min="8" max="8" width="23" style="24" customWidth="1"/>
    <col min="9" max="9" width="32.83203125" style="24" customWidth="1"/>
    <col min="10" max="10" width="10.25" style="23" customWidth="1"/>
    <col min="11" max="11" width="11.08203125" style="23" customWidth="1"/>
    <col min="12" max="12" width="7.08203125" style="23" customWidth="1"/>
    <col min="13" max="13" width="9.75" style="23" customWidth="1"/>
    <col min="14" max="14" width="6.08203125" style="23" customWidth="1"/>
    <col min="15" max="15" width="11.5" style="23" customWidth="1"/>
    <col min="16" max="16" width="11.25" style="23" customWidth="1"/>
    <col min="17" max="17" width="7.08203125" style="23" customWidth="1"/>
    <col min="18" max="18" width="11.58203125" style="23" customWidth="1"/>
    <col min="19" max="19" width="6.5" style="23" customWidth="1"/>
    <col min="20" max="20" width="11" style="23" customWidth="1"/>
    <col min="21" max="21" width="11.33203125" style="23" customWidth="1"/>
    <col min="22" max="22" width="6.58203125" style="23" customWidth="1"/>
    <col min="23" max="23" width="11" style="23" customWidth="1"/>
    <col min="24" max="24" width="8.5" style="23" customWidth="1"/>
    <col min="25" max="25" width="10.75" style="23" customWidth="1"/>
    <col min="26" max="26" width="10.33203125" style="23" customWidth="1"/>
    <col min="27" max="27" width="7.58203125" style="23" customWidth="1"/>
    <col min="28" max="28" width="11.33203125" style="23" customWidth="1"/>
    <col min="29" max="29" width="8.5" style="23" customWidth="1"/>
    <col min="30" max="30" width="11.5" style="23" customWidth="1"/>
    <col min="31" max="31" width="11.33203125" style="23" customWidth="1"/>
    <col min="32" max="32" width="7.33203125" style="23" customWidth="1"/>
    <col min="33" max="33" width="10.83203125" style="23" customWidth="1"/>
    <col min="34" max="34" width="6.75" style="23" customWidth="1"/>
    <col min="35" max="35" width="11.5" style="23" customWidth="1"/>
    <col min="36" max="36" width="10.75" style="23" customWidth="1"/>
    <col min="37" max="37" width="6.08203125" style="23" customWidth="1"/>
    <col min="38" max="38" width="10.33203125" style="23" customWidth="1"/>
    <col min="39" max="39" width="6.83203125" style="23" customWidth="1"/>
    <col min="40" max="40" width="9.25" style="23" customWidth="1"/>
    <col min="41" max="41" width="10.25" style="34" bestFit="1" customWidth="1"/>
    <col min="42" max="16384" width="9" style="34"/>
  </cols>
  <sheetData>
    <row r="1" spans="1:41" ht="15.75" customHeight="1" thickBot="1" x14ac:dyDescent="0.35"/>
    <row r="2" spans="1:41" ht="33" customHeight="1" thickBot="1" x14ac:dyDescent="0.35">
      <c r="B2" s="67">
        <f>+Xarelto_Total!D1</f>
        <v>5</v>
      </c>
      <c r="C2" s="25" t="s">
        <v>8</v>
      </c>
      <c r="D2" s="77" t="s">
        <v>46</v>
      </c>
      <c r="E2" s="26" t="s">
        <v>5</v>
      </c>
      <c r="F2" s="84" t="s">
        <v>13</v>
      </c>
      <c r="G2" s="26" t="s">
        <v>12</v>
      </c>
      <c r="H2" s="27" t="s">
        <v>11</v>
      </c>
      <c r="I2" s="28" t="s">
        <v>10</v>
      </c>
      <c r="J2" s="29" t="s">
        <v>229</v>
      </c>
      <c r="K2" s="30" t="s">
        <v>230</v>
      </c>
      <c r="L2" s="30" t="s">
        <v>0</v>
      </c>
      <c r="M2" s="30" t="s">
        <v>103</v>
      </c>
      <c r="N2" s="31" t="s">
        <v>14</v>
      </c>
      <c r="O2" s="29" t="s">
        <v>231</v>
      </c>
      <c r="P2" s="10" t="s">
        <v>232</v>
      </c>
      <c r="Q2" s="10" t="s">
        <v>0</v>
      </c>
      <c r="R2" s="10" t="s">
        <v>104</v>
      </c>
      <c r="S2" s="11" t="s">
        <v>14</v>
      </c>
      <c r="T2" s="9" t="s">
        <v>233</v>
      </c>
      <c r="U2" s="30" t="s">
        <v>234</v>
      </c>
      <c r="V2" s="30" t="s">
        <v>0</v>
      </c>
      <c r="W2" s="30" t="s">
        <v>105</v>
      </c>
      <c r="X2" s="31" t="s">
        <v>14</v>
      </c>
      <c r="Y2" s="29" t="s">
        <v>235</v>
      </c>
      <c r="Z2" s="30" t="s">
        <v>236</v>
      </c>
      <c r="AA2" s="30" t="s">
        <v>0</v>
      </c>
      <c r="AB2" s="30" t="s">
        <v>106</v>
      </c>
      <c r="AC2" s="31" t="s">
        <v>14</v>
      </c>
      <c r="AD2" s="29" t="s">
        <v>237</v>
      </c>
      <c r="AE2" s="30" t="s">
        <v>238</v>
      </c>
      <c r="AF2" s="30" t="s">
        <v>0</v>
      </c>
      <c r="AG2" s="30" t="s">
        <v>107</v>
      </c>
      <c r="AH2" s="31" t="s">
        <v>14</v>
      </c>
      <c r="AI2" s="32" t="s">
        <v>239</v>
      </c>
      <c r="AJ2" s="30" t="s">
        <v>240</v>
      </c>
      <c r="AK2" s="106" t="s">
        <v>0</v>
      </c>
      <c r="AL2" s="30" t="s">
        <v>108</v>
      </c>
      <c r="AM2" s="31" t="s">
        <v>14</v>
      </c>
      <c r="AN2" s="33" t="s">
        <v>4</v>
      </c>
    </row>
    <row r="3" spans="1:41" s="45" customFormat="1" ht="15" customHeight="1" x14ac:dyDescent="0.3">
      <c r="A3" s="35">
        <v>652.49999999999989</v>
      </c>
      <c r="B3" s="282" t="s">
        <v>210</v>
      </c>
      <c r="C3" s="36" t="s">
        <v>35</v>
      </c>
      <c r="D3" s="79">
        <f>VLOOKUP(C3,Xarelto_Total!A:B,2,0)</f>
        <v>6</v>
      </c>
      <c r="E3" s="37" t="s">
        <v>54</v>
      </c>
      <c r="F3" s="46" t="s">
        <v>55</v>
      </c>
      <c r="G3" s="109">
        <v>81571686</v>
      </c>
      <c r="H3" s="38" t="s">
        <v>15</v>
      </c>
      <c r="I3" s="38" t="str">
        <f t="shared" ref="I3:I66" si="0">+C3&amp;H3</f>
        <v>BANGALOREXARELTO 10MG 7TABL</v>
      </c>
      <c r="J3" s="39">
        <v>1193996.7000000002</v>
      </c>
      <c r="K3" s="40">
        <v>2162054.972519544</v>
      </c>
      <c r="L3" s="41">
        <f>IF(OR(J3=0,K3=0),0,(K3/J3%))</f>
        <v>181.07713132871669</v>
      </c>
      <c r="M3" s="42">
        <v>1215464.5444465117</v>
      </c>
      <c r="N3" s="43">
        <f>IF(AND(M3&lt;=0,K3&gt;1),100,IF(ISERROR(K3/M3%-100),"-",K3/M3%-100))</f>
        <v>77.878900902377438</v>
      </c>
      <c r="O3" s="39">
        <v>1129869</v>
      </c>
      <c r="P3" s="40">
        <v>1485201.9068194581</v>
      </c>
      <c r="Q3" s="41">
        <f>IF(OR(O3=0,P3=0),0,(P3/O3%))</f>
        <v>131.44903584570054</v>
      </c>
      <c r="R3" s="42">
        <v>868577.81686127593</v>
      </c>
      <c r="S3" s="43">
        <f>IF(AND(R3&lt;=0,P3&gt;1),100,IF(ISERROR(P3/R3%-100),"-",P3/R3%-100))</f>
        <v>70.992382949225799</v>
      </c>
      <c r="T3" s="39">
        <v>992452.5</v>
      </c>
      <c r="U3" s="40">
        <v>936507.37040391553</v>
      </c>
      <c r="V3" s="41">
        <f>IF(OR(T3=0,U3=0),0,(U3/T3%))</f>
        <v>94.362941340156382</v>
      </c>
      <c r="W3" s="42">
        <v>2460780.7302263486</v>
      </c>
      <c r="X3" s="43">
        <f>IF(AND(W3&lt;=0,U3&gt;1),100,IF(ISERROR(U3/W3%-100),"-",U3/W3%-100))</f>
        <v>-61.942672953320255</v>
      </c>
      <c r="Y3" s="39">
        <v>1209265.1999999997</v>
      </c>
      <c r="Z3" s="40">
        <v>950256.36567282805</v>
      </c>
      <c r="AA3" s="41">
        <f>IF(OR(Y3=0,Z3=0),0,(Z3/Y3%))</f>
        <v>78.581304222831221</v>
      </c>
      <c r="AB3" s="42">
        <v>9431221.1189296748</v>
      </c>
      <c r="AC3" s="43">
        <f>IF(AND(AB3&lt;=0,Z3&gt;1),100,IF(ISERROR(Z3/AB3%-100),"-",Z3/AB3%-100))</f>
        <v>-89.924354930396646</v>
      </c>
      <c r="AD3" s="39">
        <v>1172620.7999999996</v>
      </c>
      <c r="AE3" s="40">
        <v>1150083.331518752</v>
      </c>
      <c r="AF3" s="41">
        <f>IF(OR(AD3=0,AE3=0),0,(AE3/AD3%))</f>
        <v>98.078025864691512</v>
      </c>
      <c r="AG3" s="42">
        <v>17741139.572040204</v>
      </c>
      <c r="AH3" s="43">
        <f>IF(AND(AG3&lt;=0,AE3&gt;1),100,IF(ISERROR(AE3/AG3%-100),"-",AE3/AG3%-100))</f>
        <v>-93.51742131981608</v>
      </c>
      <c r="AI3" s="107">
        <f t="shared" ref="AI3:AI66" si="1">+J3+O3+T3+Y3+AD3</f>
        <v>5698204.2000000002</v>
      </c>
      <c r="AJ3" s="42">
        <f t="shared" ref="AJ3:AJ66" si="2">+K3+P3+U3+Z3+AE3</f>
        <v>6684103.946934497</v>
      </c>
      <c r="AK3" s="330">
        <f t="shared" ref="AK3" si="3">IF(OR(AI3=0,AJ3=0),0,(AJ3/AI3%))</f>
        <v>117.30193780936276</v>
      </c>
      <c r="AL3" s="42">
        <f t="shared" ref="AL3:AL66" si="4">+M3+R3+W3+AB3+AG3</f>
        <v>31717183.782504015</v>
      </c>
      <c r="AM3" s="43">
        <f t="shared" ref="AM3" si="5">IF(AND(AL3&lt;=0,AJ3&gt;1),100,IF(ISERROR(AJ3/AL3%-100),"-",AJ3/AL3%-100))</f>
        <v>-78.925922324094813</v>
      </c>
      <c r="AN3" s="44">
        <f t="shared" ref="AN3:AN66" si="6">IFERROR(AJ3/D3/$B$2,0)</f>
        <v>222803.46489781659</v>
      </c>
      <c r="AO3" s="82"/>
    </row>
    <row r="4" spans="1:41" s="45" customFormat="1" ht="15" customHeight="1" x14ac:dyDescent="0.3">
      <c r="A4" s="35">
        <v>2609.9999999999995</v>
      </c>
      <c r="B4" s="282" t="s">
        <v>210</v>
      </c>
      <c r="C4" s="36" t="s">
        <v>35</v>
      </c>
      <c r="D4" s="79">
        <f>VLOOKUP(C4,Xarelto_Total!A:B,2,0)</f>
        <v>6</v>
      </c>
      <c r="E4" s="37" t="s">
        <v>54</v>
      </c>
      <c r="F4" s="46" t="s">
        <v>55</v>
      </c>
      <c r="G4" s="109">
        <v>80802625</v>
      </c>
      <c r="H4" s="38" t="s">
        <v>16</v>
      </c>
      <c r="I4" s="38" t="str">
        <f t="shared" si="0"/>
        <v>BANGALOREXARELTO 15MG 28TABL</v>
      </c>
      <c r="J4" s="39">
        <v>876817.50000000035</v>
      </c>
      <c r="K4" s="40">
        <v>932756.60589860356</v>
      </c>
      <c r="L4" s="41">
        <f t="shared" ref="L4:L67" si="7">IF(OR(J4=0,K4=0),0,(K4/J4%))</f>
        <v>106.379788941097</v>
      </c>
      <c r="M4" s="42">
        <v>1422161.6143391943</v>
      </c>
      <c r="N4" s="43">
        <f t="shared" ref="N4:N67" si="8">IF(AND(M4&lt;=0,K4&gt;1),100,IF(ISERROR(K4/M4%-100),"-",K4/M4%-100))</f>
        <v>-34.412756152752166</v>
      </c>
      <c r="O4" s="39">
        <v>829725.00000000012</v>
      </c>
      <c r="P4" s="40">
        <v>493501.89940281282</v>
      </c>
      <c r="Q4" s="41">
        <f t="shared" ref="Q4:Q67" si="9">IF(OR(O4=0,P4=0),0,(P4/O4%))</f>
        <v>59.477766657966519</v>
      </c>
      <c r="R4" s="42">
        <v>681212.83377718821</v>
      </c>
      <c r="S4" s="43">
        <f t="shared" ref="S4:S67" si="10">IF(AND(R4&lt;=0,P4&gt;1),100,IF(ISERROR(P4/R4%-100),"-",P4/R4%-100))</f>
        <v>-27.555401934158525</v>
      </c>
      <c r="T4" s="39">
        <v>728812.50000000023</v>
      </c>
      <c r="U4" s="40">
        <v>583667.37711446825</v>
      </c>
      <c r="V4" s="41">
        <f t="shared" ref="V4:V67" si="11">IF(OR(T4=0,U4=0),0,(U4/T4%))</f>
        <v>80.084710006272942</v>
      </c>
      <c r="W4" s="42">
        <v>1002144.3560957909</v>
      </c>
      <c r="X4" s="43">
        <f t="shared" ref="X4:X67" si="12">IF(AND(W4&lt;=0,U4&gt;1),100,IF(ISERROR(U4/W4%-100),"-",U4/W4%-100))</f>
        <v>-41.758153547024726</v>
      </c>
      <c r="Y4" s="39">
        <v>888030</v>
      </c>
      <c r="Z4" s="40">
        <v>544125.96078815626</v>
      </c>
      <c r="AA4" s="41">
        <f t="shared" ref="AA4:AA67" si="13">IF(OR(Y4=0,Z4=0),0,(Z4/Y4%))</f>
        <v>61.273375988216195</v>
      </c>
      <c r="AB4" s="42">
        <v>2132096.3575651683</v>
      </c>
      <c r="AC4" s="43">
        <f t="shared" ref="AC4:AC67" si="14">IF(AND(AB4&lt;=0,Z4&gt;1),100,IF(ISERROR(Z4/AB4%-100),"-",Z4/AB4%-100))</f>
        <v>-74.479297858304008</v>
      </c>
      <c r="AD4" s="39">
        <v>861120</v>
      </c>
      <c r="AE4" s="40">
        <v>658696.19185808988</v>
      </c>
      <c r="AF4" s="41">
        <f t="shared" ref="AF4:AF67" si="15">IF(OR(AD4=0,AE4=0),0,(AE4/AD4%))</f>
        <v>76.49296170778635</v>
      </c>
      <c r="AG4" s="42">
        <v>3145939.6810949533</v>
      </c>
      <c r="AH4" s="43">
        <f t="shared" ref="AH4:AH67" si="16">IF(AND(AG4&lt;=0,AE4&gt;1),100,IF(ISERROR(AE4/AG4%-100),"-",AE4/AG4%-100))</f>
        <v>-79.062020933954187</v>
      </c>
      <c r="AI4" s="107">
        <f t="shared" si="1"/>
        <v>4184505.0000000009</v>
      </c>
      <c r="AJ4" s="42">
        <f t="shared" si="2"/>
        <v>3212748.035062131</v>
      </c>
      <c r="AK4" s="330">
        <f t="shared" ref="AK4:AK62" si="17">IF(OR(AI4=0,AJ4=0),0,(AJ4/AI4%))</f>
        <v>76.77725406140344</v>
      </c>
      <c r="AL4" s="42">
        <f t="shared" si="4"/>
        <v>8383554.8428722955</v>
      </c>
      <c r="AM4" s="43">
        <f t="shared" ref="AM4:AM67" si="18">IF(AND(AL4&lt;=0,AJ4&gt;1),100,IF(ISERROR(AJ4/AL4%-100),"-",AJ4/AL4%-100))</f>
        <v>-61.677974376303965</v>
      </c>
      <c r="AN4" s="44">
        <f t="shared" si="6"/>
        <v>107091.6011687377</v>
      </c>
      <c r="AO4" s="82"/>
    </row>
    <row r="5" spans="1:41" s="45" customFormat="1" ht="15" customHeight="1" x14ac:dyDescent="0.3">
      <c r="A5" s="35">
        <v>2609.9999999999995</v>
      </c>
      <c r="B5" s="282" t="s">
        <v>210</v>
      </c>
      <c r="C5" s="36" t="s">
        <v>35</v>
      </c>
      <c r="D5" s="79">
        <f>VLOOKUP(C5,Xarelto_Total!A:B,2,0)</f>
        <v>6</v>
      </c>
      <c r="E5" s="37" t="s">
        <v>54</v>
      </c>
      <c r="F5" s="46" t="s">
        <v>55</v>
      </c>
      <c r="G5" s="109">
        <v>80802633</v>
      </c>
      <c r="H5" s="38" t="s">
        <v>17</v>
      </c>
      <c r="I5" s="38" t="str">
        <f t="shared" si="0"/>
        <v>BANGALOREXARELTO 20MG 28TABL</v>
      </c>
      <c r="J5" s="39">
        <v>1105552.5000000005</v>
      </c>
      <c r="K5" s="40">
        <v>972763.97372128651</v>
      </c>
      <c r="L5" s="41">
        <f t="shared" si="7"/>
        <v>87.988944326143354</v>
      </c>
      <c r="M5" s="42">
        <v>15298.738507684466</v>
      </c>
      <c r="N5" s="43">
        <f t="shared" si="8"/>
        <v>6258.458726728828</v>
      </c>
      <c r="O5" s="39">
        <v>1046175.0000000002</v>
      </c>
      <c r="P5" s="40">
        <v>1612145.6140256096</v>
      </c>
      <c r="Q5" s="41">
        <f t="shared" si="9"/>
        <v>154.09903830865861</v>
      </c>
      <c r="R5" s="42">
        <v>666953.5930705592</v>
      </c>
      <c r="S5" s="43">
        <f t="shared" si="10"/>
        <v>141.71780927118499</v>
      </c>
      <c r="T5" s="39">
        <v>918937.50000000023</v>
      </c>
      <c r="U5" s="40">
        <v>943838.97707855224</v>
      </c>
      <c r="V5" s="41">
        <f t="shared" si="11"/>
        <v>102.70981182926499</v>
      </c>
      <c r="W5" s="42">
        <v>749104.54645244556</v>
      </c>
      <c r="X5" s="43">
        <f t="shared" si="12"/>
        <v>25.995627919803155</v>
      </c>
      <c r="Y5" s="39">
        <v>1119690</v>
      </c>
      <c r="Z5" s="40">
        <v>1488018.6963874265</v>
      </c>
      <c r="AA5" s="41">
        <f t="shared" si="13"/>
        <v>132.89559577985216</v>
      </c>
      <c r="AB5" s="42">
        <v>1401352.3849425286</v>
      </c>
      <c r="AC5" s="43">
        <f t="shared" si="14"/>
        <v>6.1844766795364023</v>
      </c>
      <c r="AD5" s="39">
        <v>1085760</v>
      </c>
      <c r="AE5" s="40">
        <v>1348748.8590996407</v>
      </c>
      <c r="AF5" s="41">
        <f t="shared" si="15"/>
        <v>124.22163821651569</v>
      </c>
      <c r="AG5" s="42">
        <v>3427634.190680881</v>
      </c>
      <c r="AH5" s="43">
        <f t="shared" si="16"/>
        <v>-60.650735053155742</v>
      </c>
      <c r="AI5" s="107">
        <f t="shared" si="1"/>
        <v>5276115.0000000009</v>
      </c>
      <c r="AJ5" s="42">
        <f t="shared" si="2"/>
        <v>6365516.1203125147</v>
      </c>
      <c r="AK5" s="330">
        <f t="shared" si="17"/>
        <v>120.64778952529491</v>
      </c>
      <c r="AL5" s="42">
        <f t="shared" si="4"/>
        <v>6260343.4536540993</v>
      </c>
      <c r="AM5" s="43">
        <f t="shared" si="18"/>
        <v>1.6799823753603675</v>
      </c>
      <c r="AN5" s="44">
        <f t="shared" si="6"/>
        <v>212183.87067708382</v>
      </c>
      <c r="AO5" s="82"/>
    </row>
    <row r="6" spans="1:41" s="45" customFormat="1" ht="15" customHeight="1" x14ac:dyDescent="0.3">
      <c r="A6" s="35">
        <v>652.49999999999989</v>
      </c>
      <c r="B6" s="282" t="s">
        <v>210</v>
      </c>
      <c r="C6" s="36" t="s">
        <v>35</v>
      </c>
      <c r="D6" s="79">
        <f>VLOOKUP(C6,Xarelto_Total!A:B,2,0)</f>
        <v>6</v>
      </c>
      <c r="E6" s="37" t="s">
        <v>54</v>
      </c>
      <c r="F6" s="46" t="s">
        <v>55</v>
      </c>
      <c r="G6" s="109">
        <v>86415798</v>
      </c>
      <c r="H6" s="38" t="s">
        <v>48</v>
      </c>
      <c r="I6" s="38" t="str">
        <f t="shared" si="0"/>
        <v>BANGALOREXARELTO 2.5MG TAFI 14 IN</v>
      </c>
      <c r="J6" s="39">
        <v>495967.86000000004</v>
      </c>
      <c r="K6" s="40">
        <v>516458.17026897526</v>
      </c>
      <c r="L6" s="41">
        <f t="shared" si="7"/>
        <v>104.13137864799853</v>
      </c>
      <c r="M6" s="42">
        <v>593793.94320615591</v>
      </c>
      <c r="N6" s="43">
        <f t="shared" si="8"/>
        <v>-13.024008382370937</v>
      </c>
      <c r="O6" s="39">
        <v>469330.19999999995</v>
      </c>
      <c r="P6" s="40">
        <v>446563.74807371525</v>
      </c>
      <c r="Q6" s="41">
        <f t="shared" si="9"/>
        <v>95.149161096753474</v>
      </c>
      <c r="R6" s="42">
        <v>338117.6203446695</v>
      </c>
      <c r="S6" s="43">
        <f t="shared" si="10"/>
        <v>32.073491945938287</v>
      </c>
      <c r="T6" s="39">
        <v>412249.50000000006</v>
      </c>
      <c r="U6" s="40">
        <v>443758.54429863155</v>
      </c>
      <c r="V6" s="41">
        <f t="shared" si="11"/>
        <v>107.64319769911945</v>
      </c>
      <c r="W6" s="42">
        <v>469554.84274664737</v>
      </c>
      <c r="X6" s="43">
        <f t="shared" si="12"/>
        <v>-5.4937775313148052</v>
      </c>
      <c r="Y6" s="39">
        <v>502310.15999999992</v>
      </c>
      <c r="Z6" s="40">
        <v>548940.36396097823</v>
      </c>
      <c r="AA6" s="41">
        <f t="shared" si="13"/>
        <v>109.28314967011185</v>
      </c>
      <c r="AB6" s="42">
        <v>483358.47340683849</v>
      </c>
      <c r="AC6" s="43">
        <f t="shared" si="14"/>
        <v>13.567961288006643</v>
      </c>
      <c r="AD6" s="39">
        <v>487088.63999999984</v>
      </c>
      <c r="AE6" s="40">
        <v>392228.30696378835</v>
      </c>
      <c r="AF6" s="41">
        <f t="shared" si="15"/>
        <v>80.525036872916701</v>
      </c>
      <c r="AG6" s="42">
        <v>881094.70896021707</v>
      </c>
      <c r="AH6" s="43">
        <f t="shared" si="16"/>
        <v>-55.483978853231527</v>
      </c>
      <c r="AI6" s="107">
        <f t="shared" si="1"/>
        <v>2366946.36</v>
      </c>
      <c r="AJ6" s="42">
        <f t="shared" si="2"/>
        <v>2347949.1335660885</v>
      </c>
      <c r="AK6" s="330">
        <f t="shared" si="17"/>
        <v>99.197395143592885</v>
      </c>
      <c r="AL6" s="42">
        <f t="shared" si="4"/>
        <v>2765919.5886645284</v>
      </c>
      <c r="AM6" s="43">
        <f t="shared" si="18"/>
        <v>-15.111446363494935</v>
      </c>
      <c r="AN6" s="44">
        <f t="shared" si="6"/>
        <v>78264.971118869624</v>
      </c>
      <c r="AO6" s="82"/>
    </row>
    <row r="7" spans="1:41" s="45" customFormat="1" ht="15" customHeight="1" x14ac:dyDescent="0.3">
      <c r="A7" s="35">
        <v>5592.86</v>
      </c>
      <c r="B7" s="282" t="s">
        <v>210</v>
      </c>
      <c r="C7" s="36" t="s">
        <v>35</v>
      </c>
      <c r="D7" s="79">
        <f>VLOOKUP(C7,Xarelto_Total!A:B,2,0)</f>
        <v>6</v>
      </c>
      <c r="E7" s="37" t="s">
        <v>54</v>
      </c>
      <c r="F7" s="46" t="s">
        <v>55</v>
      </c>
      <c r="G7" s="109">
        <v>86991209</v>
      </c>
      <c r="H7" s="38" t="s">
        <v>77</v>
      </c>
      <c r="I7" s="38" t="str">
        <f t="shared" si="0"/>
        <v>BANGALOREXARELTO 15MG 98TABL</v>
      </c>
      <c r="J7" s="39">
        <v>0</v>
      </c>
      <c r="K7" s="40">
        <v>108971.64</v>
      </c>
      <c r="L7" s="41">
        <f t="shared" si="7"/>
        <v>0</v>
      </c>
      <c r="M7" s="42">
        <v>67487.61</v>
      </c>
      <c r="N7" s="43">
        <f t="shared" si="8"/>
        <v>61.469105217980029</v>
      </c>
      <c r="O7" s="39">
        <v>0</v>
      </c>
      <c r="P7" s="40">
        <v>-73079.58</v>
      </c>
      <c r="Q7" s="41">
        <f t="shared" si="9"/>
        <v>0</v>
      </c>
      <c r="R7" s="42">
        <v>-5593.12</v>
      </c>
      <c r="S7" s="43">
        <f t="shared" si="10"/>
        <v>1206.5977486626427</v>
      </c>
      <c r="T7" s="39">
        <v>0</v>
      </c>
      <c r="U7" s="40">
        <v>-55495.53</v>
      </c>
      <c r="V7" s="41">
        <f t="shared" si="11"/>
        <v>0</v>
      </c>
      <c r="W7" s="42">
        <v>0</v>
      </c>
      <c r="X7" s="43" t="str">
        <f t="shared" si="12"/>
        <v>-</v>
      </c>
      <c r="Y7" s="39">
        <v>0</v>
      </c>
      <c r="Z7" s="40">
        <v>-87524.260000000009</v>
      </c>
      <c r="AA7" s="41">
        <f t="shared" si="13"/>
        <v>0</v>
      </c>
      <c r="AB7" s="42">
        <v>0</v>
      </c>
      <c r="AC7" s="43" t="str">
        <f t="shared" si="14"/>
        <v>-</v>
      </c>
      <c r="AD7" s="39">
        <v>0</v>
      </c>
      <c r="AE7" s="40">
        <v>-56755.069999999992</v>
      </c>
      <c r="AF7" s="41">
        <f t="shared" si="15"/>
        <v>0</v>
      </c>
      <c r="AG7" s="42">
        <v>0</v>
      </c>
      <c r="AH7" s="43" t="str">
        <f t="shared" si="16"/>
        <v>-</v>
      </c>
      <c r="AI7" s="107">
        <f t="shared" si="1"/>
        <v>0</v>
      </c>
      <c r="AJ7" s="42">
        <f t="shared" si="2"/>
        <v>-163882.79999999999</v>
      </c>
      <c r="AK7" s="330">
        <f t="shared" si="17"/>
        <v>0</v>
      </c>
      <c r="AL7" s="42">
        <f t="shared" si="4"/>
        <v>61894.49</v>
      </c>
      <c r="AM7" s="43">
        <f t="shared" si="18"/>
        <v>-364.77768861170034</v>
      </c>
      <c r="AN7" s="44">
        <f t="shared" si="6"/>
        <v>-5462.76</v>
      </c>
      <c r="AO7" s="82"/>
    </row>
    <row r="8" spans="1:41" s="45" customFormat="1" ht="15" customHeight="1" x14ac:dyDescent="0.3">
      <c r="A8" s="35">
        <v>5592.86</v>
      </c>
      <c r="B8" s="282" t="s">
        <v>210</v>
      </c>
      <c r="C8" s="36" t="s">
        <v>35</v>
      </c>
      <c r="D8" s="79">
        <f>VLOOKUP(C8,Xarelto_Total!A:B,2,0)</f>
        <v>6</v>
      </c>
      <c r="E8" s="37" t="s">
        <v>54</v>
      </c>
      <c r="F8" s="46" t="s">
        <v>55</v>
      </c>
      <c r="G8" s="109">
        <v>86991217</v>
      </c>
      <c r="H8" s="38" t="s">
        <v>78</v>
      </c>
      <c r="I8" s="38" t="str">
        <f t="shared" si="0"/>
        <v>BANGALOREXARELTO 20MG 98TABL</v>
      </c>
      <c r="J8" s="39">
        <v>0</v>
      </c>
      <c r="K8" s="40">
        <v>177484.29</v>
      </c>
      <c r="L8" s="41">
        <f t="shared" si="7"/>
        <v>0</v>
      </c>
      <c r="M8" s="42">
        <v>1064227.1599999999</v>
      </c>
      <c r="N8" s="43">
        <f t="shared" si="8"/>
        <v>-83.322706216217966</v>
      </c>
      <c r="O8" s="39">
        <v>0</v>
      </c>
      <c r="P8" s="40">
        <v>-776.48</v>
      </c>
      <c r="Q8" s="41">
        <f t="shared" si="9"/>
        <v>0</v>
      </c>
      <c r="R8" s="42">
        <v>1077134.8700000001</v>
      </c>
      <c r="S8" s="43">
        <f t="shared" si="10"/>
        <v>-100.07208753719021</v>
      </c>
      <c r="T8" s="39">
        <v>0</v>
      </c>
      <c r="U8" s="40">
        <v>-10322.280000000001</v>
      </c>
      <c r="V8" s="41">
        <f t="shared" si="11"/>
        <v>0</v>
      </c>
      <c r="W8" s="42">
        <v>53136.01</v>
      </c>
      <c r="X8" s="43">
        <f t="shared" si="12"/>
        <v>-119.42614810558791</v>
      </c>
      <c r="Y8" s="39">
        <v>0</v>
      </c>
      <c r="Z8" s="40">
        <v>-59377.79</v>
      </c>
      <c r="AA8" s="41">
        <f t="shared" si="13"/>
        <v>0</v>
      </c>
      <c r="AB8" s="42">
        <v>237509.92</v>
      </c>
      <c r="AC8" s="43">
        <f t="shared" si="14"/>
        <v>-125.00013052086413</v>
      </c>
      <c r="AD8" s="39">
        <v>0</v>
      </c>
      <c r="AE8" s="40">
        <v>-23481.75</v>
      </c>
      <c r="AF8" s="41">
        <f t="shared" si="15"/>
        <v>0</v>
      </c>
      <c r="AG8" s="42">
        <v>237510.29</v>
      </c>
      <c r="AH8" s="43">
        <f t="shared" si="16"/>
        <v>-109.88662428057327</v>
      </c>
      <c r="AI8" s="107">
        <f t="shared" si="1"/>
        <v>0</v>
      </c>
      <c r="AJ8" s="42">
        <f t="shared" si="2"/>
        <v>83525.989999999991</v>
      </c>
      <c r="AK8" s="330">
        <f t="shared" si="17"/>
        <v>0</v>
      </c>
      <c r="AL8" s="42">
        <f t="shared" si="4"/>
        <v>2669518.25</v>
      </c>
      <c r="AM8" s="43">
        <f t="shared" si="18"/>
        <v>-96.871121221965794</v>
      </c>
      <c r="AN8" s="44">
        <f t="shared" si="6"/>
        <v>2784.1996666666664</v>
      </c>
      <c r="AO8" s="82"/>
    </row>
    <row r="9" spans="1:41" s="45" customFormat="1" ht="15" customHeight="1" x14ac:dyDescent="0.3">
      <c r="A9" s="35"/>
      <c r="B9" s="282" t="s">
        <v>210</v>
      </c>
      <c r="C9" s="36" t="s">
        <v>109</v>
      </c>
      <c r="D9" s="79">
        <f>VLOOKUP(C9,Xarelto_Total!A:B,2,0)</f>
        <v>1</v>
      </c>
      <c r="E9" s="37" t="s">
        <v>54</v>
      </c>
      <c r="F9" s="46" t="s">
        <v>55</v>
      </c>
      <c r="G9" s="109">
        <v>81571686</v>
      </c>
      <c r="H9" s="38" t="s">
        <v>15</v>
      </c>
      <c r="I9" s="38" t="str">
        <f t="shared" si="0"/>
        <v>MANGALOREXARELTO 10MG 7TABL</v>
      </c>
      <c r="J9" s="39">
        <v>168384.15</v>
      </c>
      <c r="K9" s="40">
        <v>0</v>
      </c>
      <c r="L9" s="41">
        <f t="shared" si="7"/>
        <v>0</v>
      </c>
      <c r="M9" s="42">
        <v>71775.039999999994</v>
      </c>
      <c r="N9" s="43">
        <f t="shared" si="8"/>
        <v>-100</v>
      </c>
      <c r="O9" s="39">
        <v>159340.5</v>
      </c>
      <c r="P9" s="40">
        <v>18922.32</v>
      </c>
      <c r="Q9" s="41">
        <f t="shared" si="9"/>
        <v>11.875398909881669</v>
      </c>
      <c r="R9" s="42">
        <v>0</v>
      </c>
      <c r="S9" s="43">
        <f t="shared" si="10"/>
        <v>100</v>
      </c>
      <c r="T9" s="39">
        <v>139961.25</v>
      </c>
      <c r="U9" s="40">
        <v>1304.98</v>
      </c>
      <c r="V9" s="41">
        <f t="shared" si="11"/>
        <v>0.93238664273147032</v>
      </c>
      <c r="W9" s="42">
        <v>32624.909999999996</v>
      </c>
      <c r="X9" s="43">
        <f t="shared" si="12"/>
        <v>-96.000050268337901</v>
      </c>
      <c r="Y9" s="39">
        <v>170537.39999999997</v>
      </c>
      <c r="Z9" s="40">
        <v>39150.44</v>
      </c>
      <c r="AA9" s="41">
        <f t="shared" si="13"/>
        <v>22.95709914658017</v>
      </c>
      <c r="AB9" s="42">
        <v>46155.137404537913</v>
      </c>
      <c r="AC9" s="43">
        <f t="shared" si="14"/>
        <v>-15.17641978431034</v>
      </c>
      <c r="AD9" s="39">
        <v>165369.59999999995</v>
      </c>
      <c r="AE9" s="40">
        <v>6524.96</v>
      </c>
      <c r="AF9" s="41">
        <f t="shared" si="15"/>
        <v>3.9456828824644932</v>
      </c>
      <c r="AG9" s="42">
        <v>97875.19</v>
      </c>
      <c r="AH9" s="43">
        <f t="shared" si="16"/>
        <v>-93.333387143360852</v>
      </c>
      <c r="AI9" s="107">
        <f t="shared" si="1"/>
        <v>803592.9</v>
      </c>
      <c r="AJ9" s="42">
        <f t="shared" si="2"/>
        <v>65902.700000000012</v>
      </c>
      <c r="AK9" s="330">
        <f t="shared" si="17"/>
        <v>8.201005758015036</v>
      </c>
      <c r="AL9" s="42">
        <f t="shared" si="4"/>
        <v>248430.27740453789</v>
      </c>
      <c r="AM9" s="43">
        <f t="shared" si="18"/>
        <v>-73.472355830168951</v>
      </c>
      <c r="AN9" s="44">
        <f t="shared" si="6"/>
        <v>13180.540000000003</v>
      </c>
      <c r="AO9" s="82"/>
    </row>
    <row r="10" spans="1:41" s="45" customFormat="1" ht="15" customHeight="1" x14ac:dyDescent="0.3">
      <c r="A10" s="35"/>
      <c r="B10" s="282" t="s">
        <v>210</v>
      </c>
      <c r="C10" s="36" t="s">
        <v>109</v>
      </c>
      <c r="D10" s="79">
        <f>VLOOKUP(C10,Xarelto_Total!A:B,2,0)</f>
        <v>1</v>
      </c>
      <c r="E10" s="37" t="s">
        <v>54</v>
      </c>
      <c r="F10" s="46" t="s">
        <v>55</v>
      </c>
      <c r="G10" s="109">
        <v>80802625</v>
      </c>
      <c r="H10" s="38" t="s">
        <v>16</v>
      </c>
      <c r="I10" s="38" t="str">
        <f t="shared" si="0"/>
        <v>MANGALOREXARELTO 15MG 28TABL</v>
      </c>
      <c r="J10" s="39">
        <v>110215.08</v>
      </c>
      <c r="K10" s="40">
        <v>13050.04</v>
      </c>
      <c r="L10" s="41">
        <f t="shared" si="7"/>
        <v>11.840521278939324</v>
      </c>
      <c r="M10" s="42">
        <v>32624.92</v>
      </c>
      <c r="N10" s="43">
        <f t="shared" si="8"/>
        <v>-59.999779309803664</v>
      </c>
      <c r="O10" s="39">
        <v>104295.6</v>
      </c>
      <c r="P10" s="40">
        <v>31319.78</v>
      </c>
      <c r="Q10" s="41">
        <f t="shared" si="9"/>
        <v>30.02981909112177</v>
      </c>
      <c r="R10" s="42">
        <v>26099.96</v>
      </c>
      <c r="S10" s="43">
        <f t="shared" si="10"/>
        <v>19.999340995158619</v>
      </c>
      <c r="T10" s="39">
        <v>91611</v>
      </c>
      <c r="U10" s="40">
        <v>0</v>
      </c>
      <c r="V10" s="41">
        <f t="shared" si="11"/>
        <v>0</v>
      </c>
      <c r="W10" s="42">
        <v>-23490.199999999997</v>
      </c>
      <c r="X10" s="43">
        <f t="shared" si="12"/>
        <v>-100</v>
      </c>
      <c r="Y10" s="39">
        <v>111624.47999999997</v>
      </c>
      <c r="Z10" s="40">
        <v>31320.04</v>
      </c>
      <c r="AA10" s="41">
        <f t="shared" si="13"/>
        <v>28.058397226128182</v>
      </c>
      <c r="AB10" s="42">
        <v>32625.08</v>
      </c>
      <c r="AC10" s="43">
        <f t="shared" si="14"/>
        <v>-4.0001127966582857</v>
      </c>
      <c r="AD10" s="39">
        <v>108241.91999999997</v>
      </c>
      <c r="AE10" s="40">
        <v>6525.02</v>
      </c>
      <c r="AF10" s="41">
        <f t="shared" si="15"/>
        <v>6.0281820573766645</v>
      </c>
      <c r="AG10" s="42">
        <v>26100</v>
      </c>
      <c r="AH10" s="43">
        <f t="shared" si="16"/>
        <v>-74.999923371647512</v>
      </c>
      <c r="AI10" s="107">
        <f t="shared" si="1"/>
        <v>525988.07999999996</v>
      </c>
      <c r="AJ10" s="42">
        <f t="shared" si="2"/>
        <v>82214.880000000005</v>
      </c>
      <c r="AK10" s="330">
        <f t="shared" si="17"/>
        <v>15.630559536634367</v>
      </c>
      <c r="AL10" s="42">
        <f t="shared" si="4"/>
        <v>93959.760000000009</v>
      </c>
      <c r="AM10" s="43">
        <f t="shared" si="18"/>
        <v>-12.499904214314725</v>
      </c>
      <c r="AN10" s="44">
        <f t="shared" si="6"/>
        <v>16442.976000000002</v>
      </c>
      <c r="AO10" s="82"/>
    </row>
    <row r="11" spans="1:41" s="45" customFormat="1" ht="15" customHeight="1" x14ac:dyDescent="0.3">
      <c r="A11" s="35"/>
      <c r="B11" s="282" t="s">
        <v>210</v>
      </c>
      <c r="C11" s="36" t="s">
        <v>109</v>
      </c>
      <c r="D11" s="79">
        <f>VLOOKUP(C11,Xarelto_Total!A:B,2,0)</f>
        <v>1</v>
      </c>
      <c r="E11" s="37" t="s">
        <v>54</v>
      </c>
      <c r="F11" s="46" t="s">
        <v>55</v>
      </c>
      <c r="G11" s="109">
        <v>80802633</v>
      </c>
      <c r="H11" s="38" t="s">
        <v>17</v>
      </c>
      <c r="I11" s="38" t="str">
        <f t="shared" si="0"/>
        <v>MANGALOREXARELTO 20MG 28TABL</v>
      </c>
      <c r="J11" s="39">
        <v>122461.20000000001</v>
      </c>
      <c r="K11" s="40">
        <v>3915.01</v>
      </c>
      <c r="L11" s="41">
        <f t="shared" si="7"/>
        <v>3.1969391121432746</v>
      </c>
      <c r="M11" s="42">
        <v>13050</v>
      </c>
      <c r="N11" s="43">
        <f t="shared" si="8"/>
        <v>-69.999923371647512</v>
      </c>
      <c r="O11" s="39">
        <v>115884</v>
      </c>
      <c r="P11" s="40">
        <v>46980.029999999992</v>
      </c>
      <c r="Q11" s="41">
        <f t="shared" si="9"/>
        <v>40.540566428497456</v>
      </c>
      <c r="R11" s="42">
        <v>26099.96</v>
      </c>
      <c r="S11" s="43">
        <f t="shared" si="10"/>
        <v>80.000390805196616</v>
      </c>
      <c r="T11" s="39">
        <v>101790</v>
      </c>
      <c r="U11" s="40">
        <v>18269.87</v>
      </c>
      <c r="V11" s="41">
        <f t="shared" si="11"/>
        <v>17.94859023479713</v>
      </c>
      <c r="W11" s="42">
        <v>5220.5199999999986</v>
      </c>
      <c r="X11" s="43">
        <f t="shared" si="12"/>
        <v>249.96264739910976</v>
      </c>
      <c r="Y11" s="39">
        <v>124027.19999999997</v>
      </c>
      <c r="Z11" s="40">
        <v>26100.080000000002</v>
      </c>
      <c r="AA11" s="41">
        <f t="shared" si="13"/>
        <v>21.043835545751261</v>
      </c>
      <c r="AB11" s="42">
        <v>75689.95</v>
      </c>
      <c r="AC11" s="43">
        <f t="shared" si="14"/>
        <v>-65.517112906006673</v>
      </c>
      <c r="AD11" s="39">
        <v>120268.79999999996</v>
      </c>
      <c r="AE11" s="40">
        <v>6525.02</v>
      </c>
      <c r="AF11" s="41">
        <f t="shared" si="15"/>
        <v>5.4253638516389975</v>
      </c>
      <c r="AG11" s="42">
        <v>6524.92</v>
      </c>
      <c r="AH11" s="43">
        <f t="shared" si="16"/>
        <v>1.5325858401382675E-3</v>
      </c>
      <c r="AI11" s="107">
        <f t="shared" si="1"/>
        <v>584431.19999999995</v>
      </c>
      <c r="AJ11" s="42">
        <f t="shared" si="2"/>
        <v>101790.01</v>
      </c>
      <c r="AK11" s="330">
        <f t="shared" si="17"/>
        <v>17.416936330572359</v>
      </c>
      <c r="AL11" s="42">
        <f t="shared" si="4"/>
        <v>126585.34999999999</v>
      </c>
      <c r="AM11" s="43">
        <f t="shared" si="18"/>
        <v>-19.5878433009823</v>
      </c>
      <c r="AN11" s="44">
        <f t="shared" si="6"/>
        <v>20358.002</v>
      </c>
      <c r="AO11" s="82"/>
    </row>
    <row r="12" spans="1:41" s="45" customFormat="1" ht="15" customHeight="1" x14ac:dyDescent="0.3">
      <c r="A12" s="35"/>
      <c r="B12" s="282" t="s">
        <v>210</v>
      </c>
      <c r="C12" s="36" t="s">
        <v>109</v>
      </c>
      <c r="D12" s="79">
        <f>VLOOKUP(C12,Xarelto_Total!A:B,2,0)</f>
        <v>1</v>
      </c>
      <c r="E12" s="37" t="s">
        <v>54</v>
      </c>
      <c r="F12" s="46" t="s">
        <v>55</v>
      </c>
      <c r="G12" s="109">
        <v>86415798</v>
      </c>
      <c r="H12" s="38" t="s">
        <v>48</v>
      </c>
      <c r="I12" s="38" t="str">
        <f t="shared" si="0"/>
        <v>MANGALOREXARELTO 2.5MG TAFI 14 IN</v>
      </c>
      <c r="J12" s="39">
        <v>61230.600000000006</v>
      </c>
      <c r="K12" s="40">
        <v>5879.6399999999994</v>
      </c>
      <c r="L12" s="41">
        <f t="shared" si="7"/>
        <v>9.6024536751232219</v>
      </c>
      <c r="M12" s="42">
        <v>19575</v>
      </c>
      <c r="N12" s="43">
        <f t="shared" si="8"/>
        <v>-69.963524904214566</v>
      </c>
      <c r="O12" s="39">
        <v>57942</v>
      </c>
      <c r="P12" s="40">
        <v>25798.890000000003</v>
      </c>
      <c r="Q12" s="41">
        <f t="shared" si="9"/>
        <v>44.525370197784</v>
      </c>
      <c r="R12" s="42">
        <v>3122.2467289719625</v>
      </c>
      <c r="S12" s="43">
        <f t="shared" si="10"/>
        <v>726.29248228869471</v>
      </c>
      <c r="T12" s="39">
        <v>50895</v>
      </c>
      <c r="U12" s="40">
        <v>6859.4399999999987</v>
      </c>
      <c r="V12" s="41">
        <f t="shared" si="11"/>
        <v>13.477630415561448</v>
      </c>
      <c r="W12" s="42">
        <v>4375.1596319663477</v>
      </c>
      <c r="X12" s="43">
        <f t="shared" si="12"/>
        <v>56.781479466090474</v>
      </c>
      <c r="Y12" s="39">
        <v>62013.599999999984</v>
      </c>
      <c r="Z12" s="40">
        <v>10450.49</v>
      </c>
      <c r="AA12" s="41">
        <f t="shared" si="13"/>
        <v>16.851932479327118</v>
      </c>
      <c r="AB12" s="42">
        <v>-3262.3500000000004</v>
      </c>
      <c r="AC12" s="43">
        <f t="shared" si="14"/>
        <v>100</v>
      </c>
      <c r="AD12" s="39">
        <v>60134.39999999998</v>
      </c>
      <c r="AE12" s="40">
        <v>1632.86</v>
      </c>
      <c r="AF12" s="41">
        <f t="shared" si="15"/>
        <v>2.7153509472115802</v>
      </c>
      <c r="AG12" s="42">
        <v>9787.5300000000007</v>
      </c>
      <c r="AH12" s="43">
        <f t="shared" si="16"/>
        <v>-83.316934916163731</v>
      </c>
      <c r="AI12" s="107">
        <f t="shared" si="1"/>
        <v>292215.59999999998</v>
      </c>
      <c r="AJ12" s="42">
        <f t="shared" si="2"/>
        <v>50621.32</v>
      </c>
      <c r="AK12" s="330">
        <f t="shared" si="17"/>
        <v>17.323277744240897</v>
      </c>
      <c r="AL12" s="42">
        <f t="shared" si="4"/>
        <v>33597.586360938309</v>
      </c>
      <c r="AM12" s="43">
        <f t="shared" si="18"/>
        <v>50.669513744755363</v>
      </c>
      <c r="AN12" s="44">
        <f t="shared" si="6"/>
        <v>10124.263999999999</v>
      </c>
      <c r="AO12" s="82"/>
    </row>
    <row r="13" spans="1:41" s="45" customFormat="1" ht="15" customHeight="1" x14ac:dyDescent="0.35">
      <c r="A13" s="35"/>
      <c r="B13" s="282" t="s">
        <v>210</v>
      </c>
      <c r="C13" s="36" t="s">
        <v>109</v>
      </c>
      <c r="D13" s="79">
        <f>VLOOKUP(C13,Xarelto_Total!A:B,2,0)</f>
        <v>1</v>
      </c>
      <c r="E13" s="37" t="s">
        <v>54</v>
      </c>
      <c r="F13" s="46" t="s">
        <v>55</v>
      </c>
      <c r="G13" s="110">
        <v>86991209</v>
      </c>
      <c r="H13" s="133" t="s">
        <v>77</v>
      </c>
      <c r="I13" s="38" t="str">
        <f t="shared" si="0"/>
        <v>MANGALOREXARELTO 15MG 98TABL</v>
      </c>
      <c r="J13" s="39">
        <v>0</v>
      </c>
      <c r="K13" s="40">
        <v>0</v>
      </c>
      <c r="L13" s="41">
        <f t="shared" si="7"/>
        <v>0</v>
      </c>
      <c r="M13" s="42">
        <v>0</v>
      </c>
      <c r="N13" s="43" t="str">
        <f t="shared" si="8"/>
        <v>-</v>
      </c>
      <c r="O13" s="39">
        <v>0</v>
      </c>
      <c r="P13" s="40">
        <v>0</v>
      </c>
      <c r="Q13" s="41">
        <f t="shared" si="9"/>
        <v>0</v>
      </c>
      <c r="R13" s="42">
        <v>0</v>
      </c>
      <c r="S13" s="43" t="str">
        <f t="shared" si="10"/>
        <v>-</v>
      </c>
      <c r="T13" s="39">
        <v>0</v>
      </c>
      <c r="U13" s="40">
        <v>0</v>
      </c>
      <c r="V13" s="41">
        <f t="shared" si="11"/>
        <v>0</v>
      </c>
      <c r="W13" s="42">
        <v>-11186</v>
      </c>
      <c r="X13" s="43">
        <f t="shared" si="12"/>
        <v>-100</v>
      </c>
      <c r="Y13" s="39">
        <v>0</v>
      </c>
      <c r="Z13" s="40">
        <v>0</v>
      </c>
      <c r="AA13" s="41">
        <f t="shared" si="13"/>
        <v>0</v>
      </c>
      <c r="AB13" s="42">
        <v>0</v>
      </c>
      <c r="AC13" s="43" t="str">
        <f t="shared" si="14"/>
        <v>-</v>
      </c>
      <c r="AD13" s="39">
        <v>0</v>
      </c>
      <c r="AE13" s="40">
        <v>0</v>
      </c>
      <c r="AF13" s="41">
        <f t="shared" si="15"/>
        <v>0</v>
      </c>
      <c r="AG13" s="42">
        <v>0</v>
      </c>
      <c r="AH13" s="43" t="str">
        <f t="shared" si="16"/>
        <v>-</v>
      </c>
      <c r="AI13" s="107">
        <f t="shared" si="1"/>
        <v>0</v>
      </c>
      <c r="AJ13" s="42">
        <f t="shared" si="2"/>
        <v>0</v>
      </c>
      <c r="AK13" s="330">
        <f t="shared" si="17"/>
        <v>0</v>
      </c>
      <c r="AL13" s="42">
        <f t="shared" si="4"/>
        <v>-11186</v>
      </c>
      <c r="AM13" s="43">
        <f t="shared" si="18"/>
        <v>-100</v>
      </c>
      <c r="AN13" s="44">
        <f t="shared" si="6"/>
        <v>0</v>
      </c>
      <c r="AO13" s="82"/>
    </row>
    <row r="14" spans="1:41" s="45" customFormat="1" ht="15" customHeight="1" x14ac:dyDescent="0.35">
      <c r="A14" s="35"/>
      <c r="B14" s="282" t="s">
        <v>210</v>
      </c>
      <c r="C14" s="36" t="s">
        <v>109</v>
      </c>
      <c r="D14" s="79">
        <f>VLOOKUP(C14,Xarelto_Total!A:B,2,0)</f>
        <v>1</v>
      </c>
      <c r="E14" s="37" t="s">
        <v>54</v>
      </c>
      <c r="F14" s="46" t="s">
        <v>55</v>
      </c>
      <c r="G14" s="110">
        <v>86991217</v>
      </c>
      <c r="H14" s="133" t="s">
        <v>78</v>
      </c>
      <c r="I14" s="38" t="str">
        <f t="shared" si="0"/>
        <v>MANGALOREXARELTO 20MG 98TABL</v>
      </c>
      <c r="J14" s="39">
        <v>0</v>
      </c>
      <c r="K14" s="40">
        <v>-77647.3</v>
      </c>
      <c r="L14" s="41">
        <f t="shared" si="7"/>
        <v>0</v>
      </c>
      <c r="M14" s="42">
        <v>59377.68</v>
      </c>
      <c r="N14" s="43">
        <f t="shared" si="8"/>
        <v>-230.76849752297497</v>
      </c>
      <c r="O14" s="39">
        <v>0</v>
      </c>
      <c r="P14" s="40">
        <v>0</v>
      </c>
      <c r="Q14" s="41">
        <f t="shared" si="9"/>
        <v>0</v>
      </c>
      <c r="R14" s="42">
        <v>0</v>
      </c>
      <c r="S14" s="43" t="str">
        <f t="shared" si="10"/>
        <v>-</v>
      </c>
      <c r="T14" s="39">
        <v>0</v>
      </c>
      <c r="U14" s="40">
        <v>0</v>
      </c>
      <c r="V14" s="41">
        <f t="shared" si="11"/>
        <v>0</v>
      </c>
      <c r="W14" s="42">
        <v>0</v>
      </c>
      <c r="X14" s="43" t="str">
        <f t="shared" si="12"/>
        <v>-</v>
      </c>
      <c r="Y14" s="39">
        <v>0</v>
      </c>
      <c r="Z14" s="40">
        <v>0</v>
      </c>
      <c r="AA14" s="41">
        <f t="shared" si="13"/>
        <v>0</v>
      </c>
      <c r="AB14" s="42">
        <v>0</v>
      </c>
      <c r="AC14" s="43" t="str">
        <f t="shared" si="14"/>
        <v>-</v>
      </c>
      <c r="AD14" s="39">
        <v>0</v>
      </c>
      <c r="AE14" s="40">
        <v>0</v>
      </c>
      <c r="AF14" s="41">
        <f t="shared" si="15"/>
        <v>0</v>
      </c>
      <c r="AG14" s="42">
        <v>0</v>
      </c>
      <c r="AH14" s="43" t="str">
        <f t="shared" si="16"/>
        <v>-</v>
      </c>
      <c r="AI14" s="107">
        <f t="shared" si="1"/>
        <v>0</v>
      </c>
      <c r="AJ14" s="42">
        <f t="shared" si="2"/>
        <v>-77647.3</v>
      </c>
      <c r="AK14" s="330">
        <f t="shared" si="17"/>
        <v>0</v>
      </c>
      <c r="AL14" s="42">
        <f t="shared" si="4"/>
        <v>59377.68</v>
      </c>
      <c r="AM14" s="43">
        <f t="shared" si="18"/>
        <v>-230.76849752297497</v>
      </c>
      <c r="AN14" s="44">
        <f t="shared" si="6"/>
        <v>-15529.460000000001</v>
      </c>
      <c r="AO14" s="82"/>
    </row>
    <row r="15" spans="1:41" s="45" customFormat="1" ht="15" customHeight="1" x14ac:dyDescent="0.3">
      <c r="A15" s="35"/>
      <c r="B15" s="282" t="s">
        <v>210</v>
      </c>
      <c r="C15" s="36" t="s">
        <v>110</v>
      </c>
      <c r="D15" s="79">
        <f>VLOOKUP(C15,Xarelto_Total!A:B,2,0)</f>
        <v>1</v>
      </c>
      <c r="E15" s="37" t="s">
        <v>138</v>
      </c>
      <c r="F15" s="46" t="s">
        <v>55</v>
      </c>
      <c r="G15" s="109">
        <v>81571686</v>
      </c>
      <c r="H15" s="38" t="s">
        <v>15</v>
      </c>
      <c r="I15" s="38" t="str">
        <f t="shared" si="0"/>
        <v>CALICUTXARELTO 10MG 7TABL</v>
      </c>
      <c r="J15" s="39">
        <v>168384.15</v>
      </c>
      <c r="K15" s="40">
        <v>55462.239999999998</v>
      </c>
      <c r="L15" s="41">
        <f t="shared" si="7"/>
        <v>32.937922007504859</v>
      </c>
      <c r="M15" s="42">
        <v>114840.36</v>
      </c>
      <c r="N15" s="43">
        <f t="shared" si="8"/>
        <v>-51.704923251720913</v>
      </c>
      <c r="O15" s="39">
        <v>159340.5</v>
      </c>
      <c r="P15" s="40">
        <v>89392.859999999986</v>
      </c>
      <c r="Q15" s="41">
        <f t="shared" si="9"/>
        <v>56.101782032816509</v>
      </c>
      <c r="R15" s="42">
        <v>47632.61</v>
      </c>
      <c r="S15" s="43">
        <f t="shared" si="10"/>
        <v>87.67155526434513</v>
      </c>
      <c r="T15" s="39">
        <v>139961.25</v>
      </c>
      <c r="U15" s="40">
        <v>46979.609999999993</v>
      </c>
      <c r="V15" s="41">
        <f t="shared" si="11"/>
        <v>33.566154917879054</v>
      </c>
      <c r="W15" s="42">
        <v>39149.93</v>
      </c>
      <c r="X15" s="43">
        <f t="shared" si="12"/>
        <v>19.999218389407062</v>
      </c>
      <c r="Y15" s="39">
        <v>170537.39999999997</v>
      </c>
      <c r="Z15" s="40">
        <v>91350.12</v>
      </c>
      <c r="AA15" s="41">
        <f t="shared" si="13"/>
        <v>53.56603302266835</v>
      </c>
      <c r="AB15" s="42">
        <v>26099.99</v>
      </c>
      <c r="AC15" s="43">
        <f t="shared" si="14"/>
        <v>250.00059386995929</v>
      </c>
      <c r="AD15" s="39">
        <v>165369.59999999995</v>
      </c>
      <c r="AE15" s="40">
        <v>110925.39</v>
      </c>
      <c r="AF15" s="41">
        <f t="shared" si="15"/>
        <v>67.077256037385368</v>
      </c>
      <c r="AG15" s="42">
        <v>32625</v>
      </c>
      <c r="AH15" s="43">
        <f t="shared" si="16"/>
        <v>240.00119540229883</v>
      </c>
      <c r="AI15" s="107">
        <f t="shared" si="1"/>
        <v>803592.9</v>
      </c>
      <c r="AJ15" s="42">
        <f t="shared" si="2"/>
        <v>394110.22</v>
      </c>
      <c r="AK15" s="330">
        <f t="shared" si="17"/>
        <v>49.043516935005272</v>
      </c>
      <c r="AL15" s="42">
        <f t="shared" si="4"/>
        <v>260347.88999999998</v>
      </c>
      <c r="AM15" s="43">
        <f t="shared" si="18"/>
        <v>51.37830385335559</v>
      </c>
      <c r="AN15" s="44">
        <f t="shared" si="6"/>
        <v>78822.043999999994</v>
      </c>
      <c r="AO15" s="82"/>
    </row>
    <row r="16" spans="1:41" s="45" customFormat="1" ht="15" customHeight="1" x14ac:dyDescent="0.3">
      <c r="A16" s="35"/>
      <c r="B16" s="282" t="s">
        <v>210</v>
      </c>
      <c r="C16" s="36" t="s">
        <v>110</v>
      </c>
      <c r="D16" s="79">
        <f>VLOOKUP(C16,Xarelto_Total!A:B,2,0)</f>
        <v>1</v>
      </c>
      <c r="E16" s="37" t="s">
        <v>138</v>
      </c>
      <c r="F16" s="46" t="s">
        <v>55</v>
      </c>
      <c r="G16" s="109">
        <v>80802625</v>
      </c>
      <c r="H16" s="38" t="s">
        <v>16</v>
      </c>
      <c r="I16" s="38" t="str">
        <f t="shared" si="0"/>
        <v>CALICUTXARELTO 15MG 28TABL</v>
      </c>
      <c r="J16" s="39">
        <v>110215.08</v>
      </c>
      <c r="K16" s="40">
        <v>26100.06</v>
      </c>
      <c r="L16" s="41">
        <f t="shared" si="7"/>
        <v>23.681024411541504</v>
      </c>
      <c r="M16" s="42">
        <v>54809.69</v>
      </c>
      <c r="N16" s="43">
        <f t="shared" si="8"/>
        <v>-52.380573581058385</v>
      </c>
      <c r="O16" s="39">
        <v>104295.6</v>
      </c>
      <c r="P16" s="40">
        <v>75689.990000000005</v>
      </c>
      <c r="Q16" s="41">
        <f t="shared" si="9"/>
        <v>72.572562984440381</v>
      </c>
      <c r="R16" s="42">
        <v>14623.862063492063</v>
      </c>
      <c r="S16" s="43">
        <f t="shared" si="10"/>
        <v>417.57866472877436</v>
      </c>
      <c r="T16" s="39">
        <v>91611</v>
      </c>
      <c r="U16" s="40">
        <v>28709.95</v>
      </c>
      <c r="V16" s="41">
        <f t="shared" si="11"/>
        <v>31.338976760432701</v>
      </c>
      <c r="W16" s="42">
        <v>20879.900000000001</v>
      </c>
      <c r="X16" s="43">
        <f t="shared" si="12"/>
        <v>37.500419063309693</v>
      </c>
      <c r="Y16" s="39">
        <v>111624.47999999997</v>
      </c>
      <c r="Z16" s="40">
        <v>39150.080000000002</v>
      </c>
      <c r="AA16" s="41">
        <f t="shared" si="13"/>
        <v>35.073023408485319</v>
      </c>
      <c r="AB16" s="42">
        <v>3915.2000000000007</v>
      </c>
      <c r="AC16" s="43">
        <f t="shared" si="14"/>
        <v>899.95096035962388</v>
      </c>
      <c r="AD16" s="39">
        <v>108241.91999999997</v>
      </c>
      <c r="AE16" s="40">
        <v>74384.83</v>
      </c>
      <c r="AF16" s="41">
        <f t="shared" si="15"/>
        <v>68.720907759211983</v>
      </c>
      <c r="AG16" s="42">
        <v>39150</v>
      </c>
      <c r="AH16" s="43">
        <f t="shared" si="16"/>
        <v>89.999565772669229</v>
      </c>
      <c r="AI16" s="107">
        <f t="shared" si="1"/>
        <v>525988.07999999996</v>
      </c>
      <c r="AJ16" s="42">
        <f t="shared" si="2"/>
        <v>244034.91000000003</v>
      </c>
      <c r="AK16" s="330">
        <f t="shared" si="17"/>
        <v>46.395520978346134</v>
      </c>
      <c r="AL16" s="42">
        <f t="shared" si="4"/>
        <v>133378.65206349205</v>
      </c>
      <c r="AM16" s="43">
        <f t="shared" si="18"/>
        <v>82.963994780688324</v>
      </c>
      <c r="AN16" s="44">
        <f t="shared" si="6"/>
        <v>48806.982000000004</v>
      </c>
      <c r="AO16" s="82"/>
    </row>
    <row r="17" spans="1:41" s="45" customFormat="1" ht="15" customHeight="1" x14ac:dyDescent="0.3">
      <c r="A17" s="35"/>
      <c r="B17" s="282" t="s">
        <v>210</v>
      </c>
      <c r="C17" s="36" t="s">
        <v>110</v>
      </c>
      <c r="D17" s="79">
        <f>VLOOKUP(C17,Xarelto_Total!A:B,2,0)</f>
        <v>1</v>
      </c>
      <c r="E17" s="37" t="s">
        <v>138</v>
      </c>
      <c r="F17" s="46" t="s">
        <v>55</v>
      </c>
      <c r="G17" s="109">
        <v>80802633</v>
      </c>
      <c r="H17" s="38" t="s">
        <v>17</v>
      </c>
      <c r="I17" s="38" t="str">
        <f t="shared" si="0"/>
        <v>CALICUTXARELTO 20MG 28TABL</v>
      </c>
      <c r="J17" s="39">
        <v>122461.20000000001</v>
      </c>
      <c r="K17" s="40">
        <v>36539.950000000004</v>
      </c>
      <c r="L17" s="41">
        <f t="shared" si="7"/>
        <v>29.837981336129321</v>
      </c>
      <c r="M17" s="42">
        <v>-10439.790000000001</v>
      </c>
      <c r="N17" s="43">
        <f t="shared" si="8"/>
        <v>100</v>
      </c>
      <c r="O17" s="39">
        <v>115884</v>
      </c>
      <c r="P17" s="40">
        <v>32625.19</v>
      </c>
      <c r="Q17" s="41">
        <f t="shared" si="9"/>
        <v>28.153317110213663</v>
      </c>
      <c r="R17" s="42">
        <v>68562.452307692321</v>
      </c>
      <c r="S17" s="43">
        <f t="shared" si="10"/>
        <v>-52.415368905438584</v>
      </c>
      <c r="T17" s="39">
        <v>101790</v>
      </c>
      <c r="U17" s="40">
        <v>41759.790000000008</v>
      </c>
      <c r="V17" s="41">
        <f t="shared" si="11"/>
        <v>41.025434718538179</v>
      </c>
      <c r="W17" s="42">
        <v>27404.890000000003</v>
      </c>
      <c r="X17" s="43">
        <f t="shared" si="12"/>
        <v>52.380797733543204</v>
      </c>
      <c r="Y17" s="39">
        <v>124027.19999999997</v>
      </c>
      <c r="Z17" s="40">
        <v>107010.07999999999</v>
      </c>
      <c r="AA17" s="41">
        <f t="shared" si="13"/>
        <v>86.279525781441507</v>
      </c>
      <c r="AB17" s="42">
        <v>36540.19</v>
      </c>
      <c r="AC17" s="43">
        <f t="shared" si="14"/>
        <v>192.85583900904726</v>
      </c>
      <c r="AD17" s="39">
        <v>120268.79999999996</v>
      </c>
      <c r="AE17" s="40">
        <v>52200.219999999994</v>
      </c>
      <c r="AF17" s="41">
        <f t="shared" si="15"/>
        <v>43.402960701362289</v>
      </c>
      <c r="AG17" s="42">
        <v>62640.19</v>
      </c>
      <c r="AH17" s="43">
        <f t="shared" si="16"/>
        <v>-16.666568220817993</v>
      </c>
      <c r="AI17" s="107">
        <f t="shared" si="1"/>
        <v>584431.19999999995</v>
      </c>
      <c r="AJ17" s="42">
        <f t="shared" si="2"/>
        <v>270135.23</v>
      </c>
      <c r="AK17" s="330">
        <f t="shared" si="17"/>
        <v>46.221904306272492</v>
      </c>
      <c r="AL17" s="42">
        <f t="shared" si="4"/>
        <v>184707.93230769233</v>
      </c>
      <c r="AM17" s="43">
        <f t="shared" si="18"/>
        <v>46.249934491172866</v>
      </c>
      <c r="AN17" s="44">
        <f t="shared" si="6"/>
        <v>54027.045999999995</v>
      </c>
      <c r="AO17" s="82"/>
    </row>
    <row r="18" spans="1:41" s="45" customFormat="1" ht="15" customHeight="1" x14ac:dyDescent="0.3">
      <c r="A18" s="35"/>
      <c r="B18" s="282" t="s">
        <v>210</v>
      </c>
      <c r="C18" s="36" t="s">
        <v>110</v>
      </c>
      <c r="D18" s="79">
        <f>VLOOKUP(C18,Xarelto_Total!A:B,2,0)</f>
        <v>1</v>
      </c>
      <c r="E18" s="37" t="s">
        <v>138</v>
      </c>
      <c r="F18" s="46" t="s">
        <v>55</v>
      </c>
      <c r="G18" s="109">
        <v>86415798</v>
      </c>
      <c r="H18" s="38" t="s">
        <v>48</v>
      </c>
      <c r="I18" s="38" t="str">
        <f t="shared" si="0"/>
        <v>CALICUTXARELTO 2.5MG TAFI 14 IN</v>
      </c>
      <c r="J18" s="39">
        <v>61230.600000000006</v>
      </c>
      <c r="K18" s="40">
        <v>18287.73</v>
      </c>
      <c r="L18" s="41">
        <f t="shared" si="7"/>
        <v>29.866978275568094</v>
      </c>
      <c r="M18" s="42">
        <v>8156.25</v>
      </c>
      <c r="N18" s="43">
        <f t="shared" si="8"/>
        <v>124.21737931034482</v>
      </c>
      <c r="O18" s="39">
        <v>57942</v>
      </c>
      <c r="P18" s="40">
        <v>27758.550000000003</v>
      </c>
      <c r="Q18" s="41">
        <f t="shared" si="9"/>
        <v>47.907476441959211</v>
      </c>
      <c r="R18" s="42">
        <v>4567.8999999999996</v>
      </c>
      <c r="S18" s="43">
        <f t="shared" si="10"/>
        <v>507.68733991549743</v>
      </c>
      <c r="T18" s="39">
        <v>50895</v>
      </c>
      <c r="U18" s="40">
        <v>35922.67</v>
      </c>
      <c r="V18" s="41">
        <f t="shared" si="11"/>
        <v>70.581923568130463</v>
      </c>
      <c r="W18" s="42">
        <v>1631.25</v>
      </c>
      <c r="X18" s="43">
        <f t="shared" si="12"/>
        <v>2102.1560153256705</v>
      </c>
      <c r="Y18" s="39">
        <v>62013.599999999984</v>
      </c>
      <c r="Z18" s="40">
        <v>13062.81</v>
      </c>
      <c r="AA18" s="41">
        <f t="shared" si="13"/>
        <v>21.064427802933555</v>
      </c>
      <c r="AB18" s="42">
        <v>-9461.65</v>
      </c>
      <c r="AC18" s="43">
        <f t="shared" si="14"/>
        <v>100</v>
      </c>
      <c r="AD18" s="39">
        <v>60134.39999999998</v>
      </c>
      <c r="AE18" s="40">
        <v>19594.27</v>
      </c>
      <c r="AF18" s="41">
        <f t="shared" si="15"/>
        <v>32.584128219455096</v>
      </c>
      <c r="AG18" s="42">
        <v>4893.75</v>
      </c>
      <c r="AH18" s="43">
        <f t="shared" si="16"/>
        <v>300.39376756066412</v>
      </c>
      <c r="AI18" s="107">
        <f t="shared" si="1"/>
        <v>292215.59999999998</v>
      </c>
      <c r="AJ18" s="42">
        <f t="shared" si="2"/>
        <v>114626.03</v>
      </c>
      <c r="AK18" s="330">
        <f t="shared" si="17"/>
        <v>39.226526578320936</v>
      </c>
      <c r="AL18" s="42">
        <f t="shared" si="4"/>
        <v>9787.5</v>
      </c>
      <c r="AM18" s="43">
        <f t="shared" si="18"/>
        <v>1071.1471775223499</v>
      </c>
      <c r="AN18" s="44">
        <f t="shared" si="6"/>
        <v>22925.205999999998</v>
      </c>
      <c r="AO18" s="82"/>
    </row>
    <row r="19" spans="1:41" s="45" customFormat="1" ht="15" customHeight="1" x14ac:dyDescent="0.35">
      <c r="A19" s="35"/>
      <c r="B19" s="282" t="s">
        <v>210</v>
      </c>
      <c r="C19" s="36" t="s">
        <v>110</v>
      </c>
      <c r="D19" s="79">
        <f>VLOOKUP(C19,Xarelto_Total!A:B,2,0)</f>
        <v>1</v>
      </c>
      <c r="E19" s="37" t="s">
        <v>138</v>
      </c>
      <c r="F19" s="46" t="s">
        <v>55</v>
      </c>
      <c r="G19" s="110">
        <v>86991209</v>
      </c>
      <c r="H19" s="108" t="s">
        <v>77</v>
      </c>
      <c r="I19" s="38" t="str">
        <f t="shared" si="0"/>
        <v>CALICUTXARELTO 15MG 98TABL</v>
      </c>
      <c r="J19" s="39">
        <v>0</v>
      </c>
      <c r="K19" s="40">
        <v>0</v>
      </c>
      <c r="L19" s="41">
        <f t="shared" si="7"/>
        <v>0</v>
      </c>
      <c r="M19" s="42">
        <v>0</v>
      </c>
      <c r="N19" s="43" t="str">
        <f t="shared" si="8"/>
        <v>-</v>
      </c>
      <c r="O19" s="39">
        <v>0</v>
      </c>
      <c r="P19" s="40">
        <v>0</v>
      </c>
      <c r="Q19" s="41">
        <f t="shared" si="9"/>
        <v>0</v>
      </c>
      <c r="R19" s="42">
        <v>0</v>
      </c>
      <c r="S19" s="43" t="str">
        <f t="shared" si="10"/>
        <v>-</v>
      </c>
      <c r="T19" s="39">
        <v>0</v>
      </c>
      <c r="U19" s="40">
        <v>0</v>
      </c>
      <c r="V19" s="41">
        <f t="shared" si="11"/>
        <v>0</v>
      </c>
      <c r="W19" s="42">
        <v>0</v>
      </c>
      <c r="X19" s="43" t="str">
        <f t="shared" si="12"/>
        <v>-</v>
      </c>
      <c r="Y19" s="39">
        <v>0</v>
      </c>
      <c r="Z19" s="40">
        <v>0</v>
      </c>
      <c r="AA19" s="41">
        <f t="shared" si="13"/>
        <v>0</v>
      </c>
      <c r="AB19" s="42">
        <v>0</v>
      </c>
      <c r="AC19" s="43" t="str">
        <f t="shared" si="14"/>
        <v>-</v>
      </c>
      <c r="AD19" s="39">
        <v>0</v>
      </c>
      <c r="AE19" s="40">
        <v>0</v>
      </c>
      <c r="AF19" s="41">
        <f t="shared" si="15"/>
        <v>0</v>
      </c>
      <c r="AG19" s="42">
        <v>0</v>
      </c>
      <c r="AH19" s="43" t="str">
        <f t="shared" si="16"/>
        <v>-</v>
      </c>
      <c r="AI19" s="107">
        <f t="shared" si="1"/>
        <v>0</v>
      </c>
      <c r="AJ19" s="42">
        <f t="shared" si="2"/>
        <v>0</v>
      </c>
      <c r="AK19" s="330">
        <f t="shared" si="17"/>
        <v>0</v>
      </c>
      <c r="AL19" s="42">
        <f t="shared" si="4"/>
        <v>0</v>
      </c>
      <c r="AM19" s="43" t="str">
        <f t="shared" si="18"/>
        <v>-</v>
      </c>
      <c r="AN19" s="44">
        <f t="shared" si="6"/>
        <v>0</v>
      </c>
      <c r="AO19" s="82"/>
    </row>
    <row r="20" spans="1:41" s="45" customFormat="1" ht="15" customHeight="1" x14ac:dyDescent="0.35">
      <c r="A20" s="35"/>
      <c r="B20" s="282" t="s">
        <v>210</v>
      </c>
      <c r="C20" s="36" t="s">
        <v>110</v>
      </c>
      <c r="D20" s="79">
        <f>VLOOKUP(C20,Xarelto_Total!A:B,2,0)</f>
        <v>1</v>
      </c>
      <c r="E20" s="37" t="s">
        <v>138</v>
      </c>
      <c r="F20" s="46" t="s">
        <v>55</v>
      </c>
      <c r="G20" s="110">
        <v>86991217</v>
      </c>
      <c r="H20" s="108" t="s">
        <v>78</v>
      </c>
      <c r="I20" s="38" t="str">
        <f t="shared" si="0"/>
        <v>CALICUTXARELTO 20MG 98TABL</v>
      </c>
      <c r="J20" s="39">
        <v>0</v>
      </c>
      <c r="K20" s="40">
        <v>0</v>
      </c>
      <c r="L20" s="41">
        <f t="shared" si="7"/>
        <v>0</v>
      </c>
      <c r="M20" s="42">
        <v>13702.7</v>
      </c>
      <c r="N20" s="43">
        <f t="shared" si="8"/>
        <v>-100</v>
      </c>
      <c r="O20" s="39">
        <v>0</v>
      </c>
      <c r="P20" s="40">
        <v>0</v>
      </c>
      <c r="Q20" s="41">
        <f t="shared" si="9"/>
        <v>0</v>
      </c>
      <c r="R20" s="42">
        <v>0</v>
      </c>
      <c r="S20" s="43" t="str">
        <f t="shared" si="10"/>
        <v>-</v>
      </c>
      <c r="T20" s="39">
        <v>0</v>
      </c>
      <c r="U20" s="40">
        <v>0</v>
      </c>
      <c r="V20" s="41">
        <f t="shared" si="11"/>
        <v>0</v>
      </c>
      <c r="W20" s="42">
        <v>0</v>
      </c>
      <c r="X20" s="43" t="str">
        <f t="shared" si="12"/>
        <v>-</v>
      </c>
      <c r="Y20" s="39">
        <v>0</v>
      </c>
      <c r="Z20" s="40">
        <v>0</v>
      </c>
      <c r="AA20" s="41">
        <f t="shared" si="13"/>
        <v>0</v>
      </c>
      <c r="AB20" s="42">
        <v>0</v>
      </c>
      <c r="AC20" s="43" t="str">
        <f t="shared" si="14"/>
        <v>-</v>
      </c>
      <c r="AD20" s="39">
        <v>0</v>
      </c>
      <c r="AE20" s="40">
        <v>0</v>
      </c>
      <c r="AF20" s="41">
        <f t="shared" si="15"/>
        <v>0</v>
      </c>
      <c r="AG20" s="42">
        <v>0</v>
      </c>
      <c r="AH20" s="43" t="str">
        <f t="shared" si="16"/>
        <v>-</v>
      </c>
      <c r="AI20" s="107">
        <f t="shared" si="1"/>
        <v>0</v>
      </c>
      <c r="AJ20" s="42">
        <f t="shared" si="2"/>
        <v>0</v>
      </c>
      <c r="AK20" s="330">
        <f t="shared" si="17"/>
        <v>0</v>
      </c>
      <c r="AL20" s="42">
        <f t="shared" si="4"/>
        <v>13702.7</v>
      </c>
      <c r="AM20" s="43">
        <f t="shared" si="18"/>
        <v>-100</v>
      </c>
      <c r="AN20" s="44">
        <f t="shared" si="6"/>
        <v>0</v>
      </c>
      <c r="AO20" s="82"/>
    </row>
    <row r="21" spans="1:41" s="45" customFormat="1" ht="15" customHeight="1" x14ac:dyDescent="0.3">
      <c r="A21" s="35">
        <v>652.49999999999989</v>
      </c>
      <c r="B21" s="282" t="s">
        <v>210</v>
      </c>
      <c r="C21" s="36" t="s">
        <v>36</v>
      </c>
      <c r="D21" s="79">
        <f>VLOOKUP(C21,Xarelto_Total!A:B,2,0)</f>
        <v>1</v>
      </c>
      <c r="E21" s="37" t="s">
        <v>138</v>
      </c>
      <c r="F21" s="46" t="s">
        <v>55</v>
      </c>
      <c r="G21" s="109">
        <v>81571686</v>
      </c>
      <c r="H21" s="38" t="s">
        <v>15</v>
      </c>
      <c r="I21" s="38" t="str">
        <f t="shared" si="0"/>
        <v>ERNAKULAMXARELTO 10MG 7TABL</v>
      </c>
      <c r="J21" s="39">
        <v>168384.15</v>
      </c>
      <c r="K21" s="40">
        <v>190516.0771428571</v>
      </c>
      <c r="L21" s="41">
        <f t="shared" si="7"/>
        <v>113.14371165151655</v>
      </c>
      <c r="M21" s="42">
        <v>275355.89</v>
      </c>
      <c r="N21" s="43">
        <f t="shared" si="8"/>
        <v>-30.810967165853214</v>
      </c>
      <c r="O21" s="39">
        <v>159340.5</v>
      </c>
      <c r="P21" s="40">
        <v>201112.05428571429</v>
      </c>
      <c r="Q21" s="41">
        <f t="shared" si="9"/>
        <v>126.21527752562235</v>
      </c>
      <c r="R21" s="42">
        <v>292973.69</v>
      </c>
      <c r="S21" s="43">
        <f t="shared" si="10"/>
        <v>-31.354909621504135</v>
      </c>
      <c r="T21" s="39">
        <v>139961.25</v>
      </c>
      <c r="U21" s="40">
        <v>141592.45000000001</v>
      </c>
      <c r="V21" s="41">
        <f t="shared" si="11"/>
        <v>101.16546544132753</v>
      </c>
      <c r="W21" s="42">
        <v>185309.96000000002</v>
      </c>
      <c r="X21" s="43">
        <f t="shared" si="12"/>
        <v>-23.591559784482172</v>
      </c>
      <c r="Y21" s="39">
        <v>170537.39999999997</v>
      </c>
      <c r="Z21" s="40">
        <v>613197.74428571435</v>
      </c>
      <c r="AA21" s="41">
        <f t="shared" si="13"/>
        <v>359.56789788381582</v>
      </c>
      <c r="AB21" s="42">
        <v>206189.44000000003</v>
      </c>
      <c r="AC21" s="43">
        <f t="shared" si="14"/>
        <v>197.39531970488611</v>
      </c>
      <c r="AD21" s="39">
        <v>165369.59999999995</v>
      </c>
      <c r="AE21" s="40">
        <v>86414.268571428576</v>
      </c>
      <c r="AF21" s="41">
        <f t="shared" si="15"/>
        <v>52.255232262416193</v>
      </c>
      <c r="AG21" s="42">
        <v>313784.13232131558</v>
      </c>
      <c r="AH21" s="43">
        <f t="shared" si="16"/>
        <v>-72.460599606438933</v>
      </c>
      <c r="AI21" s="107">
        <f t="shared" si="1"/>
        <v>803592.9</v>
      </c>
      <c r="AJ21" s="42">
        <f t="shared" si="2"/>
        <v>1232832.5942857142</v>
      </c>
      <c r="AK21" s="330">
        <f t="shared" si="17"/>
        <v>153.4150680382709</v>
      </c>
      <c r="AL21" s="42">
        <f t="shared" si="4"/>
        <v>1273613.1123213158</v>
      </c>
      <c r="AM21" s="43">
        <f t="shared" si="18"/>
        <v>-3.201954945428767</v>
      </c>
      <c r="AN21" s="44">
        <f t="shared" si="6"/>
        <v>246566.51885714283</v>
      </c>
      <c r="AO21" s="82"/>
    </row>
    <row r="22" spans="1:41" s="45" customFormat="1" ht="15" customHeight="1" x14ac:dyDescent="0.3">
      <c r="A22" s="35">
        <v>2609.9999999999995</v>
      </c>
      <c r="B22" s="282" t="s">
        <v>210</v>
      </c>
      <c r="C22" s="36" t="s">
        <v>36</v>
      </c>
      <c r="D22" s="79">
        <f>VLOOKUP(C22,Xarelto_Total!A:B,2,0)</f>
        <v>1</v>
      </c>
      <c r="E22" s="37" t="s">
        <v>138</v>
      </c>
      <c r="F22" s="46" t="s">
        <v>55</v>
      </c>
      <c r="G22" s="109">
        <v>80802625</v>
      </c>
      <c r="H22" s="38" t="s">
        <v>16</v>
      </c>
      <c r="I22" s="38" t="str">
        <f t="shared" si="0"/>
        <v>ERNAKULAMXARELTO 15MG 28TABL</v>
      </c>
      <c r="J22" s="39">
        <v>110215.08</v>
      </c>
      <c r="K22" s="40">
        <v>41759.93</v>
      </c>
      <c r="L22" s="41">
        <f t="shared" si="7"/>
        <v>37.88948844386811</v>
      </c>
      <c r="M22" s="42">
        <v>289127.1487254902</v>
      </c>
      <c r="N22" s="43">
        <f t="shared" si="8"/>
        <v>-85.556551785578364</v>
      </c>
      <c r="O22" s="39">
        <v>104295.6</v>
      </c>
      <c r="P22" s="40">
        <v>185309.86</v>
      </c>
      <c r="Q22" s="41">
        <f t="shared" si="9"/>
        <v>177.67754344382692</v>
      </c>
      <c r="R22" s="42">
        <v>123583.31</v>
      </c>
      <c r="S22" s="43">
        <f t="shared" si="10"/>
        <v>49.947318938131673</v>
      </c>
      <c r="T22" s="39">
        <v>91611</v>
      </c>
      <c r="U22" s="40">
        <v>92655.13</v>
      </c>
      <c r="V22" s="41">
        <f t="shared" si="11"/>
        <v>101.13974304395761</v>
      </c>
      <c r="W22" s="42">
        <v>139817.82000000004</v>
      </c>
      <c r="X22" s="43">
        <f t="shared" si="12"/>
        <v>-33.73153007249006</v>
      </c>
      <c r="Y22" s="39">
        <v>111624.47999999997</v>
      </c>
      <c r="Z22" s="40">
        <v>95264.950000000012</v>
      </c>
      <c r="AA22" s="41">
        <f t="shared" si="13"/>
        <v>85.344137773363002</v>
      </c>
      <c r="AB22" s="42">
        <v>204885.03</v>
      </c>
      <c r="AC22" s="43">
        <f t="shared" si="14"/>
        <v>-53.503215925536381</v>
      </c>
      <c r="AD22" s="39">
        <v>108241.91999999997</v>
      </c>
      <c r="AE22" s="40">
        <v>110925.35999999999</v>
      </c>
      <c r="AF22" s="41">
        <f t="shared" si="15"/>
        <v>102.47911345253301</v>
      </c>
      <c r="AG22" s="42">
        <v>241425.15</v>
      </c>
      <c r="AH22" s="43">
        <f t="shared" si="16"/>
        <v>-54.053933486217161</v>
      </c>
      <c r="AI22" s="107">
        <f t="shared" si="1"/>
        <v>525988.07999999996</v>
      </c>
      <c r="AJ22" s="42">
        <f t="shared" si="2"/>
        <v>525915.23</v>
      </c>
      <c r="AK22" s="330">
        <f t="shared" si="17"/>
        <v>99.986149876248149</v>
      </c>
      <c r="AL22" s="42">
        <f t="shared" si="4"/>
        <v>998838.45872549026</v>
      </c>
      <c r="AM22" s="43">
        <f t="shared" si="18"/>
        <v>-47.347318737500004</v>
      </c>
      <c r="AN22" s="44">
        <f t="shared" si="6"/>
        <v>105183.046</v>
      </c>
      <c r="AO22" s="82"/>
    </row>
    <row r="23" spans="1:41" s="45" customFormat="1" ht="15" customHeight="1" x14ac:dyDescent="0.3">
      <c r="A23" s="35">
        <v>2609.9999999999995</v>
      </c>
      <c r="B23" s="282" t="s">
        <v>210</v>
      </c>
      <c r="C23" s="36" t="s">
        <v>36</v>
      </c>
      <c r="D23" s="79">
        <f>VLOOKUP(C23,Xarelto_Total!A:B,2,0)</f>
        <v>1</v>
      </c>
      <c r="E23" s="37" t="s">
        <v>138</v>
      </c>
      <c r="F23" s="46" t="s">
        <v>55</v>
      </c>
      <c r="G23" s="109">
        <v>80802633</v>
      </c>
      <c r="H23" s="38" t="s">
        <v>17</v>
      </c>
      <c r="I23" s="38" t="str">
        <f t="shared" si="0"/>
        <v>ERNAKULAMXARELTO 20MG 28TABL</v>
      </c>
      <c r="J23" s="39">
        <v>122461.20000000001</v>
      </c>
      <c r="K23" s="40">
        <v>131805.19999999998</v>
      </c>
      <c r="L23" s="41">
        <f t="shared" si="7"/>
        <v>107.63017184218346</v>
      </c>
      <c r="M23" s="42">
        <v>45674.754500000003</v>
      </c>
      <c r="N23" s="43">
        <f t="shared" si="8"/>
        <v>188.57341751010392</v>
      </c>
      <c r="O23" s="39">
        <v>115884</v>
      </c>
      <c r="P23" s="40">
        <v>104400.45000000001</v>
      </c>
      <c r="Q23" s="41">
        <f t="shared" si="9"/>
        <v>90.090478409443946</v>
      </c>
      <c r="R23" s="42">
        <v>347129.71</v>
      </c>
      <c r="S23" s="43">
        <f t="shared" si="10"/>
        <v>-69.924657270044676</v>
      </c>
      <c r="T23" s="39">
        <v>101790</v>
      </c>
      <c r="U23" s="40">
        <v>46980.43</v>
      </c>
      <c r="V23" s="41">
        <f t="shared" si="11"/>
        <v>46.154268592199628</v>
      </c>
      <c r="W23" s="42">
        <v>142730.81365517242</v>
      </c>
      <c r="X23" s="43">
        <f t="shared" si="12"/>
        <v>-67.084591759210866</v>
      </c>
      <c r="Y23" s="39">
        <v>124027.19999999997</v>
      </c>
      <c r="Z23" s="40">
        <v>40454.71</v>
      </c>
      <c r="AA23" s="41">
        <f t="shared" si="13"/>
        <v>32.617611298166864</v>
      </c>
      <c r="AB23" s="42">
        <v>93961.27</v>
      </c>
      <c r="AC23" s="43">
        <f t="shared" si="14"/>
        <v>-56.945335030060789</v>
      </c>
      <c r="AD23" s="39">
        <v>120268.79999999996</v>
      </c>
      <c r="AE23" s="40">
        <v>135719.97</v>
      </c>
      <c r="AF23" s="41">
        <f t="shared" si="15"/>
        <v>112.8471972780971</v>
      </c>
      <c r="AG23" s="42">
        <v>227070.29000000004</v>
      </c>
      <c r="AH23" s="43">
        <f t="shared" si="16"/>
        <v>-40.229974603899088</v>
      </c>
      <c r="AI23" s="107">
        <f t="shared" si="1"/>
        <v>584431.19999999995</v>
      </c>
      <c r="AJ23" s="42">
        <f t="shared" si="2"/>
        <v>459360.76</v>
      </c>
      <c r="AK23" s="330">
        <f t="shared" si="17"/>
        <v>78.599629862334524</v>
      </c>
      <c r="AL23" s="42">
        <f t="shared" si="4"/>
        <v>856566.83815517253</v>
      </c>
      <c r="AM23" s="43">
        <f t="shared" si="18"/>
        <v>-46.371872043360156</v>
      </c>
      <c r="AN23" s="44">
        <f t="shared" si="6"/>
        <v>91872.152000000002</v>
      </c>
      <c r="AO23" s="82"/>
    </row>
    <row r="24" spans="1:41" s="45" customFormat="1" ht="15" customHeight="1" x14ac:dyDescent="0.3">
      <c r="A24" s="35">
        <v>652.49999999999989</v>
      </c>
      <c r="B24" s="282" t="s">
        <v>210</v>
      </c>
      <c r="C24" s="36" t="s">
        <v>36</v>
      </c>
      <c r="D24" s="79">
        <f>VLOOKUP(C24,Xarelto_Total!A:B,2,0)</f>
        <v>1</v>
      </c>
      <c r="E24" s="37" t="s">
        <v>138</v>
      </c>
      <c r="F24" s="46" t="s">
        <v>55</v>
      </c>
      <c r="G24" s="109">
        <v>86415798</v>
      </c>
      <c r="H24" s="38" t="s">
        <v>48</v>
      </c>
      <c r="I24" s="38" t="str">
        <f t="shared" si="0"/>
        <v>ERNAKULAMXARELTO 2.5MG TAFI 14 IN</v>
      </c>
      <c r="J24" s="39">
        <v>61230.600000000006</v>
      </c>
      <c r="K24" s="40">
        <v>17634.829999999998</v>
      </c>
      <c r="L24" s="41">
        <f t="shared" si="7"/>
        <v>28.800681358667067</v>
      </c>
      <c r="M24" s="42">
        <v>64271.72840262582</v>
      </c>
      <c r="N24" s="43">
        <f t="shared" si="8"/>
        <v>-72.562072876696547</v>
      </c>
      <c r="O24" s="39">
        <v>57942</v>
      </c>
      <c r="P24" s="40">
        <v>18614.29</v>
      </c>
      <c r="Q24" s="41">
        <f t="shared" si="9"/>
        <v>32.125729177453316</v>
      </c>
      <c r="R24" s="42">
        <v>21532.74</v>
      </c>
      <c r="S24" s="43">
        <f t="shared" si="10"/>
        <v>-13.553546831476169</v>
      </c>
      <c r="T24" s="39">
        <v>50895</v>
      </c>
      <c r="U24" s="40">
        <v>9143.9500000000007</v>
      </c>
      <c r="V24" s="41">
        <f t="shared" si="11"/>
        <v>17.966303173199726</v>
      </c>
      <c r="W24" s="42">
        <v>29362.42</v>
      </c>
      <c r="X24" s="43">
        <f t="shared" si="12"/>
        <v>-68.858322985639461</v>
      </c>
      <c r="Y24" s="39">
        <v>62013.599999999984</v>
      </c>
      <c r="Z24" s="40">
        <v>22207.39</v>
      </c>
      <c r="AA24" s="41">
        <f t="shared" si="13"/>
        <v>35.81051575783377</v>
      </c>
      <c r="AB24" s="42">
        <v>33603.839999999997</v>
      </c>
      <c r="AC24" s="43">
        <f t="shared" si="14"/>
        <v>-33.914130051803596</v>
      </c>
      <c r="AD24" s="39">
        <v>60134.39999999998</v>
      </c>
      <c r="AE24" s="40">
        <v>24819.53</v>
      </c>
      <c r="AF24" s="41">
        <f t="shared" si="15"/>
        <v>41.273430848233303</v>
      </c>
      <c r="AG24" s="42">
        <v>24142.039999999997</v>
      </c>
      <c r="AH24" s="43">
        <f t="shared" si="16"/>
        <v>2.806266578963502</v>
      </c>
      <c r="AI24" s="107">
        <f t="shared" si="1"/>
        <v>292215.59999999998</v>
      </c>
      <c r="AJ24" s="42">
        <f t="shared" si="2"/>
        <v>92419.989999999991</v>
      </c>
      <c r="AK24" s="330">
        <f t="shared" si="17"/>
        <v>31.627329273317368</v>
      </c>
      <c r="AL24" s="42">
        <f t="shared" si="4"/>
        <v>172912.76840262584</v>
      </c>
      <c r="AM24" s="43">
        <f t="shared" si="18"/>
        <v>-46.551089978039748</v>
      </c>
      <c r="AN24" s="44">
        <f t="shared" si="6"/>
        <v>18483.998</v>
      </c>
      <c r="AO24" s="82"/>
    </row>
    <row r="25" spans="1:41" s="45" customFormat="1" ht="15" customHeight="1" x14ac:dyDescent="0.35">
      <c r="A25" s="35">
        <v>5592.86</v>
      </c>
      <c r="B25" s="282" t="s">
        <v>210</v>
      </c>
      <c r="C25" s="36" t="s">
        <v>36</v>
      </c>
      <c r="D25" s="79">
        <f>VLOOKUP(C25,Xarelto_Total!A:B,2,0)</f>
        <v>1</v>
      </c>
      <c r="E25" s="37" t="s">
        <v>138</v>
      </c>
      <c r="F25" s="46" t="s">
        <v>55</v>
      </c>
      <c r="G25" s="110">
        <v>86991209</v>
      </c>
      <c r="H25" s="108" t="s">
        <v>77</v>
      </c>
      <c r="I25" s="38" t="str">
        <f t="shared" si="0"/>
        <v>ERNAKULAMXARELTO 15MG 98TABL</v>
      </c>
      <c r="J25" s="39">
        <v>0</v>
      </c>
      <c r="K25" s="40">
        <v>0</v>
      </c>
      <c r="L25" s="41">
        <f t="shared" si="7"/>
        <v>0</v>
      </c>
      <c r="M25" s="42">
        <v>0</v>
      </c>
      <c r="N25" s="43" t="str">
        <f t="shared" si="8"/>
        <v>-</v>
      </c>
      <c r="O25" s="39">
        <v>0</v>
      </c>
      <c r="P25" s="40">
        <v>0</v>
      </c>
      <c r="Q25" s="41">
        <f t="shared" si="9"/>
        <v>0</v>
      </c>
      <c r="R25" s="42">
        <v>0</v>
      </c>
      <c r="S25" s="43" t="str">
        <f t="shared" si="10"/>
        <v>-</v>
      </c>
      <c r="T25" s="39">
        <v>0</v>
      </c>
      <c r="U25" s="40">
        <v>0</v>
      </c>
      <c r="V25" s="41">
        <f t="shared" si="11"/>
        <v>0</v>
      </c>
      <c r="W25" s="42">
        <v>0</v>
      </c>
      <c r="X25" s="43" t="str">
        <f t="shared" si="12"/>
        <v>-</v>
      </c>
      <c r="Y25" s="39">
        <v>0</v>
      </c>
      <c r="Z25" s="40">
        <v>0</v>
      </c>
      <c r="AA25" s="41">
        <f t="shared" si="13"/>
        <v>0</v>
      </c>
      <c r="AB25" s="42">
        <v>0</v>
      </c>
      <c r="AC25" s="43" t="str">
        <f t="shared" si="14"/>
        <v>-</v>
      </c>
      <c r="AD25" s="39">
        <v>0</v>
      </c>
      <c r="AE25" s="40">
        <v>0</v>
      </c>
      <c r="AF25" s="41">
        <f t="shared" si="15"/>
        <v>0</v>
      </c>
      <c r="AG25" s="42">
        <v>0</v>
      </c>
      <c r="AH25" s="43" t="str">
        <f t="shared" si="16"/>
        <v>-</v>
      </c>
      <c r="AI25" s="107">
        <f t="shared" si="1"/>
        <v>0</v>
      </c>
      <c r="AJ25" s="42">
        <f t="shared" si="2"/>
        <v>0</v>
      </c>
      <c r="AK25" s="330">
        <f t="shared" si="17"/>
        <v>0</v>
      </c>
      <c r="AL25" s="42">
        <f t="shared" si="4"/>
        <v>0</v>
      </c>
      <c r="AM25" s="43" t="str">
        <f t="shared" si="18"/>
        <v>-</v>
      </c>
      <c r="AN25" s="44">
        <f t="shared" si="6"/>
        <v>0</v>
      </c>
      <c r="AO25" s="82"/>
    </row>
    <row r="26" spans="1:41" s="45" customFormat="1" ht="15" customHeight="1" x14ac:dyDescent="0.35">
      <c r="A26" s="35">
        <v>5592.86</v>
      </c>
      <c r="B26" s="282" t="s">
        <v>210</v>
      </c>
      <c r="C26" s="36" t="s">
        <v>36</v>
      </c>
      <c r="D26" s="79">
        <f>VLOOKUP(C26,Xarelto_Total!A:B,2,0)</f>
        <v>1</v>
      </c>
      <c r="E26" s="37" t="s">
        <v>138</v>
      </c>
      <c r="F26" s="46" t="s">
        <v>55</v>
      </c>
      <c r="G26" s="110">
        <v>86991217</v>
      </c>
      <c r="H26" s="108" t="s">
        <v>78</v>
      </c>
      <c r="I26" s="38" t="str">
        <f t="shared" si="0"/>
        <v>ERNAKULAMXARELTO 20MG 98TABL</v>
      </c>
      <c r="J26" s="39">
        <v>0</v>
      </c>
      <c r="K26" s="40">
        <v>0</v>
      </c>
      <c r="L26" s="41">
        <f t="shared" si="7"/>
        <v>0</v>
      </c>
      <c r="M26" s="42">
        <v>13702.7</v>
      </c>
      <c r="N26" s="43">
        <f t="shared" si="8"/>
        <v>-100</v>
      </c>
      <c r="O26" s="39">
        <v>0</v>
      </c>
      <c r="P26" s="40">
        <v>0</v>
      </c>
      <c r="Q26" s="41">
        <f t="shared" si="9"/>
        <v>0</v>
      </c>
      <c r="R26" s="42">
        <v>22837.5</v>
      </c>
      <c r="S26" s="43">
        <f t="shared" si="10"/>
        <v>-100</v>
      </c>
      <c r="T26" s="39">
        <v>0</v>
      </c>
      <c r="U26" s="40">
        <v>0</v>
      </c>
      <c r="V26" s="41">
        <f t="shared" si="11"/>
        <v>0</v>
      </c>
      <c r="W26" s="42">
        <v>0</v>
      </c>
      <c r="X26" s="43" t="str">
        <f t="shared" si="12"/>
        <v>-</v>
      </c>
      <c r="Y26" s="39">
        <v>0</v>
      </c>
      <c r="Z26" s="40">
        <v>-13702.28</v>
      </c>
      <c r="AA26" s="41">
        <f t="shared" si="13"/>
        <v>0</v>
      </c>
      <c r="AB26" s="42">
        <v>0</v>
      </c>
      <c r="AC26" s="43" t="str">
        <f t="shared" si="14"/>
        <v>-</v>
      </c>
      <c r="AD26" s="39">
        <v>0</v>
      </c>
      <c r="AE26" s="40">
        <v>0</v>
      </c>
      <c r="AF26" s="41">
        <f t="shared" si="15"/>
        <v>0</v>
      </c>
      <c r="AG26" s="42">
        <v>0</v>
      </c>
      <c r="AH26" s="43" t="str">
        <f t="shared" si="16"/>
        <v>-</v>
      </c>
      <c r="AI26" s="107">
        <f t="shared" si="1"/>
        <v>0</v>
      </c>
      <c r="AJ26" s="42">
        <f t="shared" si="2"/>
        <v>-13702.28</v>
      </c>
      <c r="AK26" s="330">
        <f t="shared" si="17"/>
        <v>0</v>
      </c>
      <c r="AL26" s="42">
        <f t="shared" si="4"/>
        <v>36540.199999999997</v>
      </c>
      <c r="AM26" s="43">
        <f t="shared" si="18"/>
        <v>-137.49919266999086</v>
      </c>
      <c r="AN26" s="44">
        <f t="shared" si="6"/>
        <v>-2740.4560000000001</v>
      </c>
      <c r="AO26" s="82"/>
    </row>
    <row r="27" spans="1:41" s="45" customFormat="1" ht="15" customHeight="1" x14ac:dyDescent="0.3">
      <c r="A27" s="35">
        <v>652.49999999999989</v>
      </c>
      <c r="B27" s="282" t="s">
        <v>210</v>
      </c>
      <c r="C27" s="36" t="s">
        <v>37</v>
      </c>
      <c r="D27" s="79">
        <f>VLOOKUP(C27,Xarelto_Total!A:B,2,0)</f>
        <v>1</v>
      </c>
      <c r="E27" s="37" t="s">
        <v>138</v>
      </c>
      <c r="F27" s="46" t="s">
        <v>55</v>
      </c>
      <c r="G27" s="109">
        <v>81571686</v>
      </c>
      <c r="H27" s="38" t="s">
        <v>15</v>
      </c>
      <c r="I27" s="38" t="str">
        <f t="shared" si="0"/>
        <v>TRIVANDRUMXARELTO 10MG 7TABL</v>
      </c>
      <c r="J27" s="39">
        <v>168384.15</v>
      </c>
      <c r="K27" s="40">
        <v>872004.78571428568</v>
      </c>
      <c r="L27" s="41">
        <f t="shared" si="7"/>
        <v>517.86631088156798</v>
      </c>
      <c r="M27" s="42">
        <v>274050.02999999997</v>
      </c>
      <c r="N27" s="43">
        <f t="shared" si="8"/>
        <v>218.19182275378176</v>
      </c>
      <c r="O27" s="39">
        <v>159340.5</v>
      </c>
      <c r="P27" s="40">
        <v>394109.99999999994</v>
      </c>
      <c r="Q27" s="41">
        <f t="shared" si="9"/>
        <v>247.3382473382473</v>
      </c>
      <c r="R27" s="42">
        <v>137024.89000000001</v>
      </c>
      <c r="S27" s="43">
        <f t="shared" si="10"/>
        <v>187.61927851210095</v>
      </c>
      <c r="T27" s="39">
        <v>139961.25</v>
      </c>
      <c r="U27" s="40">
        <v>273397.05</v>
      </c>
      <c r="V27" s="41">
        <f t="shared" si="11"/>
        <v>195.33767382043243</v>
      </c>
      <c r="W27" s="42">
        <v>372577.56000000006</v>
      </c>
      <c r="X27" s="43">
        <f t="shared" si="12"/>
        <v>-26.620097571093666</v>
      </c>
      <c r="Y27" s="39">
        <v>170537.39999999997</v>
      </c>
      <c r="Z27" s="40">
        <v>580072.5</v>
      </c>
      <c r="AA27" s="41">
        <f t="shared" si="13"/>
        <v>340.1438628711357</v>
      </c>
      <c r="AB27" s="42">
        <v>306022.78000000003</v>
      </c>
      <c r="AC27" s="43">
        <f t="shared" si="14"/>
        <v>89.552065372388284</v>
      </c>
      <c r="AD27" s="39">
        <v>165369.59999999995</v>
      </c>
      <c r="AE27" s="40">
        <v>528524.94999999995</v>
      </c>
      <c r="AF27" s="41">
        <f t="shared" si="15"/>
        <v>319.6022424919696</v>
      </c>
      <c r="AG27" s="42">
        <v>585806.61738064222</v>
      </c>
      <c r="AH27" s="43">
        <f t="shared" si="16"/>
        <v>-9.7782554312496046</v>
      </c>
      <c r="AI27" s="107">
        <f t="shared" si="1"/>
        <v>803592.9</v>
      </c>
      <c r="AJ27" s="42">
        <f t="shared" si="2"/>
        <v>2648109.2857142854</v>
      </c>
      <c r="AK27" s="330">
        <f t="shared" si="17"/>
        <v>329.53368374885906</v>
      </c>
      <c r="AL27" s="42">
        <f t="shared" si="4"/>
        <v>1675481.8773806421</v>
      </c>
      <c r="AM27" s="43">
        <f t="shared" si="18"/>
        <v>58.050607497718573</v>
      </c>
      <c r="AN27" s="44">
        <f t="shared" si="6"/>
        <v>529621.85714285704</v>
      </c>
      <c r="AO27" s="82"/>
    </row>
    <row r="28" spans="1:41" s="45" customFormat="1" ht="15" customHeight="1" x14ac:dyDescent="0.3">
      <c r="A28" s="35">
        <v>2609.9999999999995</v>
      </c>
      <c r="B28" s="282" t="s">
        <v>210</v>
      </c>
      <c r="C28" s="36" t="s">
        <v>37</v>
      </c>
      <c r="D28" s="79">
        <f>VLOOKUP(C28,Xarelto_Total!A:B,2,0)</f>
        <v>1</v>
      </c>
      <c r="E28" s="37" t="s">
        <v>138</v>
      </c>
      <c r="F28" s="46" t="s">
        <v>55</v>
      </c>
      <c r="G28" s="109">
        <v>80802625</v>
      </c>
      <c r="H28" s="38" t="s">
        <v>16</v>
      </c>
      <c r="I28" s="38" t="str">
        <f t="shared" si="0"/>
        <v>TRIVANDRUMXARELTO 15MG 28TABL</v>
      </c>
      <c r="J28" s="39">
        <v>110215.08</v>
      </c>
      <c r="K28" s="40">
        <v>84824.92</v>
      </c>
      <c r="L28" s="41">
        <f t="shared" si="7"/>
        <v>76.963079825374152</v>
      </c>
      <c r="M28" s="42">
        <v>192704.98745098041</v>
      </c>
      <c r="N28" s="43">
        <f t="shared" si="8"/>
        <v>-55.981979957017224</v>
      </c>
      <c r="O28" s="39">
        <v>104295.6</v>
      </c>
      <c r="P28" s="40">
        <v>151379.77000000002</v>
      </c>
      <c r="Q28" s="41">
        <f t="shared" si="9"/>
        <v>145.14492461810468</v>
      </c>
      <c r="R28" s="42">
        <v>115626.88603174602</v>
      </c>
      <c r="S28" s="43">
        <f t="shared" si="10"/>
        <v>30.920908791436148</v>
      </c>
      <c r="T28" s="39">
        <v>91611</v>
      </c>
      <c r="U28" s="40">
        <v>123974.98</v>
      </c>
      <c r="V28" s="41">
        <f t="shared" si="11"/>
        <v>135.32761349619585</v>
      </c>
      <c r="W28" s="42">
        <v>99180.569999999992</v>
      </c>
      <c r="X28" s="43">
        <f t="shared" si="12"/>
        <v>24.999261448084042</v>
      </c>
      <c r="Y28" s="39">
        <v>111624.47999999997</v>
      </c>
      <c r="Z28" s="40">
        <v>170954.77000000002</v>
      </c>
      <c r="AA28" s="41">
        <f t="shared" si="13"/>
        <v>153.15168321500809</v>
      </c>
      <c r="AB28" s="42">
        <v>194780.8635483871</v>
      </c>
      <c r="AC28" s="43">
        <f t="shared" si="14"/>
        <v>-12.232255835783505</v>
      </c>
      <c r="AD28" s="39">
        <v>108241.91999999997</v>
      </c>
      <c r="AE28" s="40">
        <v>137024.58000000002</v>
      </c>
      <c r="AF28" s="41">
        <f t="shared" si="15"/>
        <v>126.59104716546054</v>
      </c>
      <c r="AG28" s="42">
        <v>182699.95</v>
      </c>
      <c r="AH28" s="43">
        <f t="shared" si="16"/>
        <v>-25.000209359663202</v>
      </c>
      <c r="AI28" s="107">
        <f t="shared" si="1"/>
        <v>525988.07999999996</v>
      </c>
      <c r="AJ28" s="42">
        <f t="shared" si="2"/>
        <v>668159.02</v>
      </c>
      <c r="AK28" s="330">
        <f t="shared" si="17"/>
        <v>127.02930834478227</v>
      </c>
      <c r="AL28" s="42">
        <f t="shared" si="4"/>
        <v>784993.25703111361</v>
      </c>
      <c r="AM28" s="43">
        <f t="shared" si="18"/>
        <v>-14.883470142531792</v>
      </c>
      <c r="AN28" s="44">
        <f t="shared" si="6"/>
        <v>133631.804</v>
      </c>
      <c r="AO28" s="82"/>
    </row>
    <row r="29" spans="1:41" s="45" customFormat="1" ht="15" customHeight="1" x14ac:dyDescent="0.3">
      <c r="A29" s="35">
        <v>2609.9999999999995</v>
      </c>
      <c r="B29" s="282" t="s">
        <v>210</v>
      </c>
      <c r="C29" s="36" t="s">
        <v>37</v>
      </c>
      <c r="D29" s="79">
        <f>VLOOKUP(C29,Xarelto_Total!A:B,2,0)</f>
        <v>1</v>
      </c>
      <c r="E29" s="37" t="s">
        <v>138</v>
      </c>
      <c r="F29" s="46" t="s">
        <v>55</v>
      </c>
      <c r="G29" s="109">
        <v>80802633</v>
      </c>
      <c r="H29" s="38" t="s">
        <v>17</v>
      </c>
      <c r="I29" s="38" t="str">
        <f t="shared" si="0"/>
        <v>TRIVANDRUMXARELTO 20MG 28TABL</v>
      </c>
      <c r="J29" s="39">
        <v>184258.75000000006</v>
      </c>
      <c r="K29" s="40">
        <v>163125.41</v>
      </c>
      <c r="L29" s="41">
        <f t="shared" si="7"/>
        <v>88.530617948944055</v>
      </c>
      <c r="M29" s="42">
        <v>56115.350000000013</v>
      </c>
      <c r="N29" s="43">
        <f t="shared" si="8"/>
        <v>190.69659193072835</v>
      </c>
      <c r="O29" s="39">
        <v>174362.50000000003</v>
      </c>
      <c r="P29" s="40">
        <v>91350.03</v>
      </c>
      <c r="Q29" s="41">
        <f t="shared" si="9"/>
        <v>52.390869596386828</v>
      </c>
      <c r="R29" s="42">
        <v>178784.53999999998</v>
      </c>
      <c r="S29" s="43">
        <f t="shared" si="10"/>
        <v>-48.904961245530508</v>
      </c>
      <c r="T29" s="39">
        <v>153156.25000000003</v>
      </c>
      <c r="U29" s="40">
        <v>217934.85</v>
      </c>
      <c r="V29" s="41">
        <f t="shared" si="11"/>
        <v>142.29576004896958</v>
      </c>
      <c r="W29" s="42">
        <v>221849.65</v>
      </c>
      <c r="X29" s="43">
        <f t="shared" si="12"/>
        <v>-1.7646185152872533</v>
      </c>
      <c r="Y29" s="39">
        <v>186615</v>
      </c>
      <c r="Z29" s="40">
        <v>122670</v>
      </c>
      <c r="AA29" s="41">
        <f t="shared" si="13"/>
        <v>65.734265734265733</v>
      </c>
      <c r="AB29" s="42">
        <v>236204.84</v>
      </c>
      <c r="AC29" s="43">
        <f t="shared" si="14"/>
        <v>-48.066263163786147</v>
      </c>
      <c r="AD29" s="39">
        <v>180960</v>
      </c>
      <c r="AE29" s="40">
        <v>99180.21</v>
      </c>
      <c r="AF29" s="41">
        <f t="shared" si="15"/>
        <v>54.807808355437672</v>
      </c>
      <c r="AG29" s="42">
        <v>156600.1</v>
      </c>
      <c r="AH29" s="43">
        <f t="shared" si="16"/>
        <v>-36.666573009851199</v>
      </c>
      <c r="AI29" s="107">
        <f t="shared" si="1"/>
        <v>879352.50000000012</v>
      </c>
      <c r="AJ29" s="42">
        <f t="shared" si="2"/>
        <v>694260.5</v>
      </c>
      <c r="AK29" s="330">
        <f t="shared" si="17"/>
        <v>78.951330666598423</v>
      </c>
      <c r="AL29" s="42">
        <f t="shared" si="4"/>
        <v>849554.48</v>
      </c>
      <c r="AM29" s="43">
        <f t="shared" si="18"/>
        <v>-18.279461018203321</v>
      </c>
      <c r="AN29" s="44">
        <f t="shared" si="6"/>
        <v>138852.1</v>
      </c>
      <c r="AO29" s="82"/>
    </row>
    <row r="30" spans="1:41" s="45" customFormat="1" ht="15" customHeight="1" x14ac:dyDescent="0.3">
      <c r="A30" s="35">
        <v>652.49999999999989</v>
      </c>
      <c r="B30" s="282" t="s">
        <v>210</v>
      </c>
      <c r="C30" s="36" t="s">
        <v>37</v>
      </c>
      <c r="D30" s="79">
        <f>VLOOKUP(C30,Xarelto_Total!A:B,2,0)</f>
        <v>1</v>
      </c>
      <c r="E30" s="37" t="s">
        <v>138</v>
      </c>
      <c r="F30" s="46" t="s">
        <v>55</v>
      </c>
      <c r="G30" s="109">
        <v>86415798</v>
      </c>
      <c r="H30" s="38" t="s">
        <v>48</v>
      </c>
      <c r="I30" s="38" t="str">
        <f t="shared" si="0"/>
        <v>TRIVANDRUMXARELTO 2.5MG TAFI 14 IN</v>
      </c>
      <c r="J30" s="39">
        <v>61230.600000000006</v>
      </c>
      <c r="K30" s="40">
        <v>65314.18</v>
      </c>
      <c r="L30" s="41">
        <f t="shared" si="7"/>
        <v>106.66918174899477</v>
      </c>
      <c r="M30" s="42">
        <v>25773.699999999997</v>
      </c>
      <c r="N30" s="43">
        <f t="shared" si="8"/>
        <v>153.41406162095473</v>
      </c>
      <c r="O30" s="39">
        <v>57942</v>
      </c>
      <c r="P30" s="40">
        <v>50291.78</v>
      </c>
      <c r="Q30" s="41">
        <f t="shared" si="9"/>
        <v>86.796762279520905</v>
      </c>
      <c r="R30" s="42">
        <v>26099.94</v>
      </c>
      <c r="S30" s="43">
        <f t="shared" si="10"/>
        <v>92.689255224341508</v>
      </c>
      <c r="T30" s="39">
        <v>50895</v>
      </c>
      <c r="U30" s="40">
        <v>52251.240000000005</v>
      </c>
      <c r="V30" s="41">
        <f t="shared" si="11"/>
        <v>102.66478043029768</v>
      </c>
      <c r="W30" s="42">
        <v>51221.240000000005</v>
      </c>
      <c r="X30" s="43">
        <f t="shared" si="12"/>
        <v>2.0108845471136618</v>
      </c>
      <c r="Y30" s="39">
        <v>62013.599999999984</v>
      </c>
      <c r="Z30" s="40">
        <v>80665.099999999991</v>
      </c>
      <c r="AA30" s="41">
        <f t="shared" si="13"/>
        <v>130.0764670975399</v>
      </c>
      <c r="AB30" s="42">
        <v>48284.7</v>
      </c>
      <c r="AC30" s="43">
        <f t="shared" si="14"/>
        <v>67.061408686395481</v>
      </c>
      <c r="AD30" s="39">
        <v>60134.39999999998</v>
      </c>
      <c r="AE30" s="40">
        <v>48985.719999999994</v>
      </c>
      <c r="AF30" s="41">
        <f t="shared" si="15"/>
        <v>81.460395381013214</v>
      </c>
      <c r="AG30" s="42">
        <v>45674.75</v>
      </c>
      <c r="AH30" s="43">
        <f t="shared" si="16"/>
        <v>7.2490161413034429</v>
      </c>
      <c r="AI30" s="107">
        <f t="shared" si="1"/>
        <v>292215.59999999998</v>
      </c>
      <c r="AJ30" s="42">
        <f t="shared" si="2"/>
        <v>297508.01999999996</v>
      </c>
      <c r="AK30" s="330">
        <f t="shared" si="17"/>
        <v>101.81113533979705</v>
      </c>
      <c r="AL30" s="42">
        <f t="shared" si="4"/>
        <v>197054.33000000002</v>
      </c>
      <c r="AM30" s="43">
        <f t="shared" si="18"/>
        <v>50.977661845847251</v>
      </c>
      <c r="AN30" s="44">
        <f t="shared" si="6"/>
        <v>59501.603999999992</v>
      </c>
      <c r="AO30" s="82"/>
    </row>
    <row r="31" spans="1:41" s="45" customFormat="1" ht="15" customHeight="1" x14ac:dyDescent="0.35">
      <c r="A31" s="35">
        <v>5592.86</v>
      </c>
      <c r="B31" s="282" t="s">
        <v>210</v>
      </c>
      <c r="C31" s="36" t="s">
        <v>37</v>
      </c>
      <c r="D31" s="79">
        <f>VLOOKUP(C31,Xarelto_Total!A:B,2,0)</f>
        <v>1</v>
      </c>
      <c r="E31" s="37" t="s">
        <v>138</v>
      </c>
      <c r="F31" s="46" t="s">
        <v>55</v>
      </c>
      <c r="G31" s="110">
        <v>86991209</v>
      </c>
      <c r="H31" s="108" t="s">
        <v>77</v>
      </c>
      <c r="I31" s="38" t="str">
        <f t="shared" si="0"/>
        <v>TRIVANDRUMXARELTO 15MG 98TABL</v>
      </c>
      <c r="J31" s="39">
        <v>0</v>
      </c>
      <c r="K31" s="40">
        <v>0</v>
      </c>
      <c r="L31" s="41">
        <f t="shared" si="7"/>
        <v>0</v>
      </c>
      <c r="M31" s="42">
        <v>-33557.14</v>
      </c>
      <c r="N31" s="43">
        <f t="shared" si="8"/>
        <v>-100</v>
      </c>
      <c r="O31" s="39">
        <v>0</v>
      </c>
      <c r="P31" s="40">
        <v>0</v>
      </c>
      <c r="Q31" s="41">
        <f t="shared" si="9"/>
        <v>0</v>
      </c>
      <c r="R31" s="42">
        <v>0</v>
      </c>
      <c r="S31" s="43" t="str">
        <f t="shared" si="10"/>
        <v>-</v>
      </c>
      <c r="T31" s="39">
        <v>0</v>
      </c>
      <c r="U31" s="40">
        <v>0</v>
      </c>
      <c r="V31" s="41">
        <f t="shared" si="11"/>
        <v>0</v>
      </c>
      <c r="W31" s="42">
        <v>0</v>
      </c>
      <c r="X31" s="43" t="str">
        <f t="shared" si="12"/>
        <v>-</v>
      </c>
      <c r="Y31" s="39">
        <v>0</v>
      </c>
      <c r="Z31" s="40">
        <v>0</v>
      </c>
      <c r="AA31" s="41">
        <f t="shared" si="13"/>
        <v>0</v>
      </c>
      <c r="AB31" s="42">
        <v>-11186</v>
      </c>
      <c r="AC31" s="43">
        <f t="shared" si="14"/>
        <v>-100</v>
      </c>
      <c r="AD31" s="39">
        <v>0</v>
      </c>
      <c r="AE31" s="40">
        <v>0</v>
      </c>
      <c r="AF31" s="41">
        <f t="shared" si="15"/>
        <v>0</v>
      </c>
      <c r="AG31" s="42">
        <v>0</v>
      </c>
      <c r="AH31" s="43" t="str">
        <f t="shared" si="16"/>
        <v>-</v>
      </c>
      <c r="AI31" s="107">
        <f t="shared" si="1"/>
        <v>0</v>
      </c>
      <c r="AJ31" s="42">
        <f t="shared" si="2"/>
        <v>0</v>
      </c>
      <c r="AK31" s="330">
        <f t="shared" si="17"/>
        <v>0</v>
      </c>
      <c r="AL31" s="42">
        <f t="shared" si="4"/>
        <v>-44743.14</v>
      </c>
      <c r="AM31" s="43">
        <f t="shared" si="18"/>
        <v>-100</v>
      </c>
      <c r="AN31" s="44">
        <f t="shared" si="6"/>
        <v>0</v>
      </c>
      <c r="AO31" s="82"/>
    </row>
    <row r="32" spans="1:41" s="45" customFormat="1" ht="15" customHeight="1" x14ac:dyDescent="0.35">
      <c r="A32" s="35">
        <v>5592.86</v>
      </c>
      <c r="B32" s="282" t="s">
        <v>210</v>
      </c>
      <c r="C32" s="36" t="s">
        <v>37</v>
      </c>
      <c r="D32" s="79">
        <f>VLOOKUP(C32,Xarelto_Total!A:B,2,0)</f>
        <v>1</v>
      </c>
      <c r="E32" s="37" t="s">
        <v>138</v>
      </c>
      <c r="F32" s="46" t="s">
        <v>55</v>
      </c>
      <c r="G32" s="110">
        <v>86991217</v>
      </c>
      <c r="H32" s="108" t="s">
        <v>78</v>
      </c>
      <c r="I32" s="38" t="str">
        <f t="shared" si="0"/>
        <v>TRIVANDRUMXARELTO 20MG 98TABL</v>
      </c>
      <c r="J32" s="39">
        <v>0</v>
      </c>
      <c r="K32" s="40">
        <v>0</v>
      </c>
      <c r="L32" s="41">
        <f t="shared" si="7"/>
        <v>0</v>
      </c>
      <c r="M32" s="42">
        <v>242543.01000000004</v>
      </c>
      <c r="N32" s="43">
        <f t="shared" si="8"/>
        <v>-100</v>
      </c>
      <c r="O32" s="39">
        <v>0</v>
      </c>
      <c r="P32" s="40">
        <v>0</v>
      </c>
      <c r="Q32" s="41">
        <f t="shared" si="9"/>
        <v>0</v>
      </c>
      <c r="R32" s="42">
        <v>45674.99</v>
      </c>
      <c r="S32" s="43">
        <f t="shared" si="10"/>
        <v>-100</v>
      </c>
      <c r="T32" s="39">
        <v>0</v>
      </c>
      <c r="U32" s="40">
        <v>0</v>
      </c>
      <c r="V32" s="41">
        <f t="shared" si="11"/>
        <v>0</v>
      </c>
      <c r="W32" s="42">
        <v>3541.9900000000007</v>
      </c>
      <c r="X32" s="43">
        <f t="shared" si="12"/>
        <v>-100</v>
      </c>
      <c r="Y32" s="39">
        <v>0</v>
      </c>
      <c r="Z32" s="40">
        <v>0</v>
      </c>
      <c r="AA32" s="41">
        <f t="shared" si="13"/>
        <v>0</v>
      </c>
      <c r="AB32" s="42">
        <v>-44743</v>
      </c>
      <c r="AC32" s="43">
        <f t="shared" si="14"/>
        <v>-100</v>
      </c>
      <c r="AD32" s="39">
        <v>0</v>
      </c>
      <c r="AE32" s="40">
        <v>0</v>
      </c>
      <c r="AF32" s="41">
        <f t="shared" si="15"/>
        <v>0</v>
      </c>
      <c r="AG32" s="42">
        <v>0</v>
      </c>
      <c r="AH32" s="43" t="str">
        <f t="shared" si="16"/>
        <v>-</v>
      </c>
      <c r="AI32" s="107">
        <f t="shared" si="1"/>
        <v>0</v>
      </c>
      <c r="AJ32" s="42">
        <f t="shared" si="2"/>
        <v>0</v>
      </c>
      <c r="AK32" s="330">
        <f t="shared" si="17"/>
        <v>0</v>
      </c>
      <c r="AL32" s="42">
        <f t="shared" si="4"/>
        <v>247016.99000000005</v>
      </c>
      <c r="AM32" s="43">
        <f t="shared" si="18"/>
        <v>-100</v>
      </c>
      <c r="AN32" s="44">
        <f t="shared" si="6"/>
        <v>0</v>
      </c>
      <c r="AO32" s="82"/>
    </row>
    <row r="33" spans="1:41" s="45" customFormat="1" ht="15" customHeight="1" x14ac:dyDescent="0.3">
      <c r="A33" s="35">
        <v>652.49999999999989</v>
      </c>
      <c r="B33" s="282" t="s">
        <v>210</v>
      </c>
      <c r="C33" s="36" t="s">
        <v>38</v>
      </c>
      <c r="D33" s="79">
        <f>VLOOKUP(C33,Xarelto_Total!A:B,2,0)</f>
        <v>6</v>
      </c>
      <c r="E33" s="37" t="s">
        <v>56</v>
      </c>
      <c r="F33" s="46" t="s">
        <v>55</v>
      </c>
      <c r="G33" s="109">
        <v>81571686</v>
      </c>
      <c r="H33" s="38" t="s">
        <v>15</v>
      </c>
      <c r="I33" s="38" t="str">
        <f t="shared" si="0"/>
        <v>CHENNAIXARELTO 10MG 7TABL</v>
      </c>
      <c r="J33" s="39">
        <v>1193996.7000000002</v>
      </c>
      <c r="K33" s="40">
        <v>991974.9022613063</v>
      </c>
      <c r="L33" s="41">
        <f t="shared" si="7"/>
        <v>83.080204682417133</v>
      </c>
      <c r="M33" s="42">
        <v>1585700.6718973282</v>
      </c>
      <c r="N33" s="43">
        <f t="shared" si="8"/>
        <v>-37.442487107331239</v>
      </c>
      <c r="O33" s="39">
        <v>1129869</v>
      </c>
      <c r="P33" s="40">
        <v>1163576.4839273035</v>
      </c>
      <c r="Q33" s="41">
        <f t="shared" si="9"/>
        <v>102.98330903204737</v>
      </c>
      <c r="R33" s="42">
        <v>1644756.3069502057</v>
      </c>
      <c r="S33" s="43">
        <f t="shared" si="10"/>
        <v>-29.2553870132367</v>
      </c>
      <c r="T33" s="39">
        <v>992452.5</v>
      </c>
      <c r="U33" s="40">
        <v>487009.2646006748</v>
      </c>
      <c r="V33" s="41">
        <f t="shared" si="11"/>
        <v>49.071292036714581</v>
      </c>
      <c r="W33" s="42">
        <v>1097859.9574255457</v>
      </c>
      <c r="X33" s="43">
        <f t="shared" si="12"/>
        <v>-55.640128660608099</v>
      </c>
      <c r="Y33" s="39">
        <v>1209265.1999999997</v>
      </c>
      <c r="Z33" s="40">
        <v>753160.67473367194</v>
      </c>
      <c r="AA33" s="41">
        <f t="shared" si="13"/>
        <v>62.282506329767216</v>
      </c>
      <c r="AB33" s="42">
        <v>3934271.3880009009</v>
      </c>
      <c r="AC33" s="43">
        <f t="shared" si="14"/>
        <v>-80.856412777452775</v>
      </c>
      <c r="AD33" s="39">
        <v>1172620.7999999996</v>
      </c>
      <c r="AE33" s="40">
        <v>513997.25454954954</v>
      </c>
      <c r="AF33" s="41">
        <f t="shared" si="15"/>
        <v>43.83320290323605</v>
      </c>
      <c r="AG33" s="42">
        <v>6642884.1814796999</v>
      </c>
      <c r="AH33" s="43">
        <f t="shared" si="16"/>
        <v>-92.262438415190658</v>
      </c>
      <c r="AI33" s="107">
        <f t="shared" si="1"/>
        <v>5698204.2000000002</v>
      </c>
      <c r="AJ33" s="42">
        <f t="shared" si="2"/>
        <v>3909718.5800725054</v>
      </c>
      <c r="AK33" s="330">
        <f t="shared" si="17"/>
        <v>68.613170796380118</v>
      </c>
      <c r="AL33" s="42">
        <f t="shared" si="4"/>
        <v>14905472.505753681</v>
      </c>
      <c r="AM33" s="43">
        <f t="shared" si="18"/>
        <v>-73.769911832293076</v>
      </c>
      <c r="AN33" s="44">
        <f t="shared" si="6"/>
        <v>130323.95266908352</v>
      </c>
      <c r="AO33" s="82"/>
    </row>
    <row r="34" spans="1:41" s="45" customFormat="1" ht="15" customHeight="1" x14ac:dyDescent="0.3">
      <c r="A34" s="35">
        <v>2609.9999999999995</v>
      </c>
      <c r="B34" s="282" t="s">
        <v>210</v>
      </c>
      <c r="C34" s="36" t="s">
        <v>38</v>
      </c>
      <c r="D34" s="79">
        <f>VLOOKUP(C34,Xarelto_Total!A:B,2,0)</f>
        <v>6</v>
      </c>
      <c r="E34" s="37" t="s">
        <v>56</v>
      </c>
      <c r="F34" s="46" t="s">
        <v>55</v>
      </c>
      <c r="G34" s="109">
        <v>80802625</v>
      </c>
      <c r="H34" s="38" t="s">
        <v>16</v>
      </c>
      <c r="I34" s="38" t="str">
        <f t="shared" si="0"/>
        <v>CHENNAIXARELTO 15MG 28TABL</v>
      </c>
      <c r="J34" s="39">
        <v>876817.50000000035</v>
      </c>
      <c r="K34" s="40">
        <v>425204.78440422326</v>
      </c>
      <c r="L34" s="41">
        <f t="shared" si="7"/>
        <v>48.494103323008851</v>
      </c>
      <c r="M34" s="42">
        <v>750915.05695363181</v>
      </c>
      <c r="N34" s="43">
        <f t="shared" si="8"/>
        <v>-43.375115405299539</v>
      </c>
      <c r="O34" s="39">
        <v>829725.00000000012</v>
      </c>
      <c r="P34" s="40">
        <v>773388.96611510776</v>
      </c>
      <c r="Q34" s="41">
        <f t="shared" si="9"/>
        <v>93.2102764307581</v>
      </c>
      <c r="R34" s="42">
        <v>490803.26012289384</v>
      </c>
      <c r="S34" s="43">
        <f t="shared" si="10"/>
        <v>57.576167265363381</v>
      </c>
      <c r="T34" s="39">
        <v>728812.50000000023</v>
      </c>
      <c r="U34" s="40">
        <v>360131.45255850232</v>
      </c>
      <c r="V34" s="41">
        <f t="shared" si="11"/>
        <v>49.413457172935729</v>
      </c>
      <c r="W34" s="42">
        <v>400654.26586357033</v>
      </c>
      <c r="X34" s="43">
        <f t="shared" si="12"/>
        <v>-10.114159952278342</v>
      </c>
      <c r="Y34" s="39">
        <v>888030</v>
      </c>
      <c r="Z34" s="40">
        <v>294795.36927849927</v>
      </c>
      <c r="AA34" s="41">
        <f t="shared" si="13"/>
        <v>33.19655521530796</v>
      </c>
      <c r="AB34" s="42">
        <v>394791.72602639307</v>
      </c>
      <c r="AC34" s="43">
        <f t="shared" si="14"/>
        <v>-25.328888666022522</v>
      </c>
      <c r="AD34" s="39">
        <v>861120</v>
      </c>
      <c r="AE34" s="40">
        <v>469747.5705867603</v>
      </c>
      <c r="AF34" s="41">
        <f t="shared" si="15"/>
        <v>54.550767673118756</v>
      </c>
      <c r="AG34" s="42">
        <v>850906.55674935831</v>
      </c>
      <c r="AH34" s="43">
        <f t="shared" si="16"/>
        <v>-44.794458702810488</v>
      </c>
      <c r="AI34" s="107">
        <f t="shared" si="1"/>
        <v>4184505.0000000009</v>
      </c>
      <c r="AJ34" s="42">
        <f t="shared" si="2"/>
        <v>2323268.1429430926</v>
      </c>
      <c r="AK34" s="330">
        <f t="shared" si="17"/>
        <v>55.520740038381888</v>
      </c>
      <c r="AL34" s="42">
        <f t="shared" si="4"/>
        <v>2888070.8657158474</v>
      </c>
      <c r="AM34" s="43">
        <f t="shared" si="18"/>
        <v>-19.55640110765637</v>
      </c>
      <c r="AN34" s="44">
        <f t="shared" si="6"/>
        <v>77442.271431436428</v>
      </c>
      <c r="AO34" s="82"/>
    </row>
    <row r="35" spans="1:41" s="45" customFormat="1" ht="15" customHeight="1" x14ac:dyDescent="0.3">
      <c r="A35" s="35">
        <v>2609.9999999999995</v>
      </c>
      <c r="B35" s="282" t="s">
        <v>210</v>
      </c>
      <c r="C35" s="36" t="s">
        <v>38</v>
      </c>
      <c r="D35" s="79">
        <f>VLOOKUP(C35,Xarelto_Total!A:B,2,0)</f>
        <v>6</v>
      </c>
      <c r="E35" s="37" t="s">
        <v>56</v>
      </c>
      <c r="F35" s="46" t="s">
        <v>55</v>
      </c>
      <c r="G35" s="109">
        <v>80802633</v>
      </c>
      <c r="H35" s="38" t="s">
        <v>17</v>
      </c>
      <c r="I35" s="38" t="str">
        <f t="shared" si="0"/>
        <v>CHENNAIXARELTO 20MG 28TABL</v>
      </c>
      <c r="J35" s="39">
        <v>1105552.5000000005</v>
      </c>
      <c r="K35" s="40">
        <v>512835.98572649551</v>
      </c>
      <c r="L35" s="41">
        <f t="shared" si="7"/>
        <v>46.387302794439456</v>
      </c>
      <c r="M35" s="42">
        <v>86709.64568203596</v>
      </c>
      <c r="N35" s="43">
        <f t="shared" si="8"/>
        <v>491.44052739768279</v>
      </c>
      <c r="O35" s="39">
        <v>1046175.0000000002</v>
      </c>
      <c r="P35" s="40">
        <v>1117579.515736677</v>
      </c>
      <c r="Q35" s="41">
        <f t="shared" si="9"/>
        <v>106.82529363984771</v>
      </c>
      <c r="R35" s="42">
        <v>401493.84701469372</v>
      </c>
      <c r="S35" s="43">
        <f t="shared" si="10"/>
        <v>178.35532824386627</v>
      </c>
      <c r="T35" s="39">
        <v>918937.50000000023</v>
      </c>
      <c r="U35" s="40">
        <v>524622.82655781112</v>
      </c>
      <c r="V35" s="41">
        <f t="shared" si="11"/>
        <v>57.090153199516941</v>
      </c>
      <c r="W35" s="42">
        <v>344700.29876782058</v>
      </c>
      <c r="X35" s="43">
        <f t="shared" si="12"/>
        <v>52.1968006506373</v>
      </c>
      <c r="Y35" s="39">
        <v>1119690</v>
      </c>
      <c r="Z35" s="40">
        <v>619364.37433398305</v>
      </c>
      <c r="AA35" s="41">
        <f t="shared" si="13"/>
        <v>55.315701161391374</v>
      </c>
      <c r="AB35" s="42">
        <v>299203.60436781612</v>
      </c>
      <c r="AC35" s="43">
        <f t="shared" si="14"/>
        <v>107.00431588804921</v>
      </c>
      <c r="AD35" s="39">
        <v>1085760</v>
      </c>
      <c r="AE35" s="40">
        <v>417229.89654320985</v>
      </c>
      <c r="AF35" s="41">
        <f t="shared" si="15"/>
        <v>38.42745142049899</v>
      </c>
      <c r="AG35" s="42">
        <v>1033680.4418638241</v>
      </c>
      <c r="AH35" s="43">
        <f t="shared" si="16"/>
        <v>-59.636471810291326</v>
      </c>
      <c r="AI35" s="107">
        <f t="shared" si="1"/>
        <v>5276115.0000000009</v>
      </c>
      <c r="AJ35" s="42">
        <f t="shared" si="2"/>
        <v>3191632.5988981766</v>
      </c>
      <c r="AK35" s="330">
        <f t="shared" si="17"/>
        <v>60.492096910286755</v>
      </c>
      <c r="AL35" s="42">
        <f t="shared" si="4"/>
        <v>2165787.8376961905</v>
      </c>
      <c r="AM35" s="43">
        <f t="shared" si="18"/>
        <v>47.365893525988497</v>
      </c>
      <c r="AN35" s="44">
        <f t="shared" si="6"/>
        <v>106387.75329660589</v>
      </c>
      <c r="AO35" s="82"/>
    </row>
    <row r="36" spans="1:41" s="45" customFormat="1" ht="15" customHeight="1" x14ac:dyDescent="0.3">
      <c r="A36" s="35">
        <v>652.49999999999989</v>
      </c>
      <c r="B36" s="282" t="s">
        <v>210</v>
      </c>
      <c r="C36" s="36" t="s">
        <v>38</v>
      </c>
      <c r="D36" s="79">
        <f>VLOOKUP(C36,Xarelto_Total!A:B,2,0)</f>
        <v>6</v>
      </c>
      <c r="E36" s="37" t="s">
        <v>56</v>
      </c>
      <c r="F36" s="46" t="s">
        <v>55</v>
      </c>
      <c r="G36" s="109">
        <v>86415798</v>
      </c>
      <c r="H36" s="38" t="s">
        <v>48</v>
      </c>
      <c r="I36" s="38" t="str">
        <f t="shared" si="0"/>
        <v>CHENNAIXARELTO 2.5MG TAFI 14 IN</v>
      </c>
      <c r="J36" s="39">
        <v>495967.86000000004</v>
      </c>
      <c r="K36" s="40">
        <v>476671.69769449712</v>
      </c>
      <c r="L36" s="41">
        <f t="shared" si="7"/>
        <v>96.109392591386282</v>
      </c>
      <c r="M36" s="42">
        <v>486482.11837224022</v>
      </c>
      <c r="N36" s="43">
        <f t="shared" si="8"/>
        <v>-2.0166045795410952</v>
      </c>
      <c r="O36" s="39">
        <v>469330.19999999995</v>
      </c>
      <c r="P36" s="40">
        <v>601123.68968253979</v>
      </c>
      <c r="Q36" s="41">
        <f t="shared" si="9"/>
        <v>128.08118669596371</v>
      </c>
      <c r="R36" s="42">
        <v>353269.27601356286</v>
      </c>
      <c r="S36" s="43">
        <f t="shared" si="10"/>
        <v>70.160195210256887</v>
      </c>
      <c r="T36" s="39">
        <v>412249.50000000006</v>
      </c>
      <c r="U36" s="40">
        <v>279937.87571847509</v>
      </c>
      <c r="V36" s="41">
        <f t="shared" si="11"/>
        <v>67.90496427975657</v>
      </c>
      <c r="W36" s="42">
        <v>359088.98257102643</v>
      </c>
      <c r="X36" s="43">
        <f t="shared" si="12"/>
        <v>-22.042198645539216</v>
      </c>
      <c r="Y36" s="39">
        <v>502310.15999999992</v>
      </c>
      <c r="Z36" s="40">
        <v>576213.39719220554</v>
      </c>
      <c r="AA36" s="41">
        <f t="shared" si="13"/>
        <v>114.71267019408997</v>
      </c>
      <c r="AB36" s="42">
        <v>329030.53730616096</v>
      </c>
      <c r="AC36" s="43">
        <f t="shared" si="14"/>
        <v>75.124595397673488</v>
      </c>
      <c r="AD36" s="39">
        <v>487088.63999999984</v>
      </c>
      <c r="AE36" s="40">
        <v>430994.98225626751</v>
      </c>
      <c r="AF36" s="41">
        <f t="shared" si="15"/>
        <v>88.483891198174447</v>
      </c>
      <c r="AG36" s="42">
        <v>492436.4524954792</v>
      </c>
      <c r="AH36" s="43">
        <f t="shared" si="16"/>
        <v>-12.477035346967071</v>
      </c>
      <c r="AI36" s="107">
        <f t="shared" si="1"/>
        <v>2366946.36</v>
      </c>
      <c r="AJ36" s="42">
        <f t="shared" si="2"/>
        <v>2364941.642543985</v>
      </c>
      <c r="AK36" s="330">
        <f t="shared" si="17"/>
        <v>99.915303638059001</v>
      </c>
      <c r="AL36" s="42">
        <f t="shared" si="4"/>
        <v>2020307.3667584695</v>
      </c>
      <c r="AM36" s="43">
        <f t="shared" si="18"/>
        <v>17.058507109166868</v>
      </c>
      <c r="AN36" s="44">
        <f t="shared" si="6"/>
        <v>78831.388084799502</v>
      </c>
      <c r="AO36" s="82"/>
    </row>
    <row r="37" spans="1:41" s="45" customFormat="1" ht="15" customHeight="1" x14ac:dyDescent="0.35">
      <c r="A37" s="35">
        <v>5592.86</v>
      </c>
      <c r="B37" s="282" t="s">
        <v>210</v>
      </c>
      <c r="C37" s="36" t="s">
        <v>38</v>
      </c>
      <c r="D37" s="79">
        <f>VLOOKUP(C37,Xarelto_Total!A:B,2,0)</f>
        <v>6</v>
      </c>
      <c r="E37" s="37" t="s">
        <v>56</v>
      </c>
      <c r="F37" s="46" t="s">
        <v>55</v>
      </c>
      <c r="G37" s="110">
        <v>86991209</v>
      </c>
      <c r="H37" s="108" t="s">
        <v>77</v>
      </c>
      <c r="I37" s="38" t="str">
        <f t="shared" si="0"/>
        <v>CHENNAIXARELTO 15MG 98TABL</v>
      </c>
      <c r="J37" s="39">
        <v>0</v>
      </c>
      <c r="K37" s="40">
        <v>123316.83000000002</v>
      </c>
      <c r="L37" s="41">
        <f t="shared" si="7"/>
        <v>0</v>
      </c>
      <c r="M37" s="42">
        <v>9135.0300000000007</v>
      </c>
      <c r="N37" s="43">
        <f t="shared" si="8"/>
        <v>1249.9334977553442</v>
      </c>
      <c r="O37" s="39">
        <v>0</v>
      </c>
      <c r="P37" s="40">
        <v>-18270.599999999999</v>
      </c>
      <c r="Q37" s="41">
        <f t="shared" si="9"/>
        <v>0</v>
      </c>
      <c r="R37" s="42">
        <v>-5593</v>
      </c>
      <c r="S37" s="43">
        <f t="shared" si="10"/>
        <v>226.66905059896294</v>
      </c>
      <c r="T37" s="39">
        <v>0</v>
      </c>
      <c r="U37" s="40">
        <v>-6220.9100000000008</v>
      </c>
      <c r="V37" s="41">
        <f t="shared" si="11"/>
        <v>0</v>
      </c>
      <c r="W37" s="42">
        <v>0</v>
      </c>
      <c r="X37" s="43" t="str">
        <f t="shared" si="12"/>
        <v>-</v>
      </c>
      <c r="Y37" s="39">
        <v>0</v>
      </c>
      <c r="Z37" s="40">
        <v>-12115.32</v>
      </c>
      <c r="AA37" s="41">
        <f t="shared" si="13"/>
        <v>0</v>
      </c>
      <c r="AB37" s="42">
        <v>0</v>
      </c>
      <c r="AC37" s="43" t="str">
        <f t="shared" si="14"/>
        <v>-</v>
      </c>
      <c r="AD37" s="39">
        <v>0</v>
      </c>
      <c r="AE37" s="40">
        <v>-35235.300000000003</v>
      </c>
      <c r="AF37" s="41">
        <f t="shared" si="15"/>
        <v>0</v>
      </c>
      <c r="AG37" s="42">
        <v>48005.429999999993</v>
      </c>
      <c r="AH37" s="43">
        <f t="shared" si="16"/>
        <v>-173.39857178656666</v>
      </c>
      <c r="AI37" s="107">
        <f t="shared" si="1"/>
        <v>0</v>
      </c>
      <c r="AJ37" s="42">
        <f t="shared" si="2"/>
        <v>51474.7</v>
      </c>
      <c r="AK37" s="330">
        <f t="shared" si="17"/>
        <v>0</v>
      </c>
      <c r="AL37" s="42">
        <f t="shared" si="4"/>
        <v>51547.459999999992</v>
      </c>
      <c r="AM37" s="43">
        <f t="shared" si="18"/>
        <v>-0.14115147477681944</v>
      </c>
      <c r="AN37" s="44">
        <f t="shared" si="6"/>
        <v>1715.8233333333333</v>
      </c>
      <c r="AO37" s="82"/>
    </row>
    <row r="38" spans="1:41" s="45" customFormat="1" ht="15" customHeight="1" x14ac:dyDescent="0.35">
      <c r="A38" s="35">
        <v>5592.86</v>
      </c>
      <c r="B38" s="282" t="s">
        <v>210</v>
      </c>
      <c r="C38" s="36" t="s">
        <v>38</v>
      </c>
      <c r="D38" s="79">
        <f>VLOOKUP(C38,Xarelto_Total!A:B,2,0)</f>
        <v>6</v>
      </c>
      <c r="E38" s="37" t="s">
        <v>56</v>
      </c>
      <c r="F38" s="46" t="s">
        <v>55</v>
      </c>
      <c r="G38" s="110">
        <v>86991217</v>
      </c>
      <c r="H38" s="108" t="s">
        <v>78</v>
      </c>
      <c r="I38" s="38" t="str">
        <f t="shared" si="0"/>
        <v>CHENNAIXARELTO 20MG 98TABL</v>
      </c>
      <c r="J38" s="39">
        <v>0</v>
      </c>
      <c r="K38" s="40">
        <v>59377.81</v>
      </c>
      <c r="L38" s="41">
        <f t="shared" si="7"/>
        <v>0</v>
      </c>
      <c r="M38" s="42">
        <v>625746.75000000012</v>
      </c>
      <c r="N38" s="43">
        <f t="shared" si="8"/>
        <v>-90.510887991028326</v>
      </c>
      <c r="O38" s="39">
        <v>0</v>
      </c>
      <c r="P38" s="40">
        <v>-18270.599999999999</v>
      </c>
      <c r="Q38" s="41">
        <f t="shared" si="9"/>
        <v>0</v>
      </c>
      <c r="R38" s="42">
        <v>513049.82999999996</v>
      </c>
      <c r="S38" s="43">
        <f t="shared" si="10"/>
        <v>-103.56117455491604</v>
      </c>
      <c r="T38" s="39">
        <v>0</v>
      </c>
      <c r="U38" s="40">
        <v>-33488.89</v>
      </c>
      <c r="V38" s="41">
        <f t="shared" si="11"/>
        <v>0</v>
      </c>
      <c r="W38" s="42">
        <v>479587.61000000004</v>
      </c>
      <c r="X38" s="43">
        <f t="shared" si="12"/>
        <v>-106.9828513709935</v>
      </c>
      <c r="Y38" s="39">
        <v>0</v>
      </c>
      <c r="Z38" s="40">
        <v>-23859.160000000003</v>
      </c>
      <c r="AA38" s="41">
        <f t="shared" si="13"/>
        <v>0</v>
      </c>
      <c r="AB38" s="42">
        <v>182699.98</v>
      </c>
      <c r="AC38" s="43">
        <f t="shared" si="14"/>
        <v>-113.0592023053314</v>
      </c>
      <c r="AD38" s="39">
        <v>0</v>
      </c>
      <c r="AE38" s="40">
        <v>-13698.26</v>
      </c>
      <c r="AF38" s="41">
        <f t="shared" si="15"/>
        <v>0</v>
      </c>
      <c r="AG38" s="42">
        <v>0</v>
      </c>
      <c r="AH38" s="43" t="str">
        <f t="shared" si="16"/>
        <v>-</v>
      </c>
      <c r="AI38" s="107">
        <f t="shared" si="1"/>
        <v>0</v>
      </c>
      <c r="AJ38" s="42">
        <f t="shared" si="2"/>
        <v>-29939.100000000006</v>
      </c>
      <c r="AK38" s="330">
        <f t="shared" si="17"/>
        <v>0</v>
      </c>
      <c r="AL38" s="42">
        <f t="shared" si="4"/>
        <v>1801084.1700000002</v>
      </c>
      <c r="AM38" s="43">
        <f t="shared" si="18"/>
        <v>-101.6622821131119</v>
      </c>
      <c r="AN38" s="44">
        <f t="shared" si="6"/>
        <v>-997.97000000000025</v>
      </c>
      <c r="AO38" s="82"/>
    </row>
    <row r="39" spans="1:41" s="45" customFormat="1" ht="15" customHeight="1" x14ac:dyDescent="0.3">
      <c r="A39" s="35">
        <v>652.49999999999989</v>
      </c>
      <c r="B39" s="282" t="s">
        <v>210</v>
      </c>
      <c r="C39" s="36" t="s">
        <v>81</v>
      </c>
      <c r="D39" s="79">
        <f>VLOOKUP(C39,Xarelto_Total!A:B,2,0)</f>
        <v>1</v>
      </c>
      <c r="E39" s="37" t="s">
        <v>138</v>
      </c>
      <c r="F39" s="46" t="s">
        <v>55</v>
      </c>
      <c r="G39" s="109">
        <v>81571686</v>
      </c>
      <c r="H39" s="38" t="s">
        <v>15</v>
      </c>
      <c r="I39" s="38" t="str">
        <f t="shared" si="0"/>
        <v>COIMBATOREXARELTO 10MG 7TABL</v>
      </c>
      <c r="J39" s="39">
        <v>168384.15</v>
      </c>
      <c r="K39" s="40">
        <v>386739.32442211057</v>
      </c>
      <c r="L39" s="41">
        <f t="shared" si="7"/>
        <v>229.67679821533713</v>
      </c>
      <c r="M39" s="42">
        <v>174504.05764663295</v>
      </c>
      <c r="N39" s="43">
        <f t="shared" si="8"/>
        <v>121.62196663945178</v>
      </c>
      <c r="O39" s="39">
        <v>159340.5</v>
      </c>
      <c r="P39" s="40">
        <v>519719.11344378709</v>
      </c>
      <c r="Q39" s="41">
        <f t="shared" si="9"/>
        <v>326.16887322669822</v>
      </c>
      <c r="R39" s="42">
        <v>158820.67915151513</v>
      </c>
      <c r="S39" s="43">
        <f t="shared" si="10"/>
        <v>227.23642552112148</v>
      </c>
      <c r="T39" s="39">
        <v>139961.25</v>
      </c>
      <c r="U39" s="40">
        <v>142073.77361079864</v>
      </c>
      <c r="V39" s="41">
        <f t="shared" si="11"/>
        <v>101.50936320645796</v>
      </c>
      <c r="W39" s="42">
        <v>71623.651687657417</v>
      </c>
      <c r="X39" s="43">
        <f t="shared" si="12"/>
        <v>98.361533185107902</v>
      </c>
      <c r="Y39" s="39">
        <v>170537.39999999997</v>
      </c>
      <c r="Z39" s="40">
        <v>59499.567048748359</v>
      </c>
      <c r="AA39" s="41">
        <f t="shared" si="13"/>
        <v>34.889453602991701</v>
      </c>
      <c r="AB39" s="42">
        <v>390052.6351471275</v>
      </c>
      <c r="AC39" s="43">
        <f t="shared" si="14"/>
        <v>-84.745759498252028</v>
      </c>
      <c r="AD39" s="39">
        <v>165369.59999999995</v>
      </c>
      <c r="AE39" s="40">
        <v>-14347.994285714285</v>
      </c>
      <c r="AF39" s="41">
        <f t="shared" si="15"/>
        <v>-8.6763191576409984</v>
      </c>
      <c r="AG39" s="42">
        <v>967840.99770247575</v>
      </c>
      <c r="AH39" s="43">
        <f t="shared" si="16"/>
        <v>-101.48247432375508</v>
      </c>
      <c r="AI39" s="107">
        <f t="shared" si="1"/>
        <v>803592.9</v>
      </c>
      <c r="AJ39" s="42">
        <f t="shared" si="2"/>
        <v>1093683.7842397303</v>
      </c>
      <c r="AK39" s="330">
        <f t="shared" si="17"/>
        <v>136.09923435606888</v>
      </c>
      <c r="AL39" s="42">
        <f t="shared" si="4"/>
        <v>1762842.0213354086</v>
      </c>
      <c r="AM39" s="43">
        <f t="shared" si="18"/>
        <v>-37.95905866759233</v>
      </c>
      <c r="AN39" s="44">
        <f t="shared" si="6"/>
        <v>218736.75684794606</v>
      </c>
      <c r="AO39" s="82"/>
    </row>
    <row r="40" spans="1:41" s="45" customFormat="1" ht="15" customHeight="1" x14ac:dyDescent="0.3">
      <c r="A40" s="35">
        <v>2609.9999999999995</v>
      </c>
      <c r="B40" s="282" t="s">
        <v>210</v>
      </c>
      <c r="C40" s="36" t="s">
        <v>81</v>
      </c>
      <c r="D40" s="79">
        <f>VLOOKUP(C40,Xarelto_Total!A:B,2,0)</f>
        <v>1</v>
      </c>
      <c r="E40" s="37" t="s">
        <v>138</v>
      </c>
      <c r="F40" s="46" t="s">
        <v>55</v>
      </c>
      <c r="G40" s="109">
        <v>80802625</v>
      </c>
      <c r="H40" s="38" t="s">
        <v>16</v>
      </c>
      <c r="I40" s="38" t="str">
        <f t="shared" si="0"/>
        <v>COIMBATOREXARELTO 15MG 28TABL</v>
      </c>
      <c r="J40" s="39">
        <v>146136.25000000003</v>
      </c>
      <c r="K40" s="40">
        <v>203271.39953242836</v>
      </c>
      <c r="L40" s="41">
        <f t="shared" si="7"/>
        <v>139.09717782714989</v>
      </c>
      <c r="M40" s="42">
        <v>181326.23722419929</v>
      </c>
      <c r="N40" s="43">
        <f t="shared" si="8"/>
        <v>12.10258517695658</v>
      </c>
      <c r="O40" s="39">
        <v>138287.5</v>
      </c>
      <c r="P40" s="40">
        <v>158914.4017266187</v>
      </c>
      <c r="Q40" s="41">
        <f t="shared" si="9"/>
        <v>114.91595532974326</v>
      </c>
      <c r="R40" s="42">
        <v>32647.376128845033</v>
      </c>
      <c r="S40" s="43">
        <f t="shared" si="10"/>
        <v>386.76010316863596</v>
      </c>
      <c r="T40" s="39">
        <v>121468.75000000003</v>
      </c>
      <c r="U40" s="40">
        <v>79770.429563182523</v>
      </c>
      <c r="V40" s="41">
        <f t="shared" si="11"/>
        <v>65.671565372313879</v>
      </c>
      <c r="W40" s="42">
        <v>-19034.432888243835</v>
      </c>
      <c r="X40" s="43">
        <f t="shared" si="12"/>
        <v>100</v>
      </c>
      <c r="Y40" s="39">
        <v>148005</v>
      </c>
      <c r="Z40" s="40">
        <v>123325.09008658008</v>
      </c>
      <c r="AA40" s="41">
        <f t="shared" si="13"/>
        <v>83.324948539968304</v>
      </c>
      <c r="AB40" s="42">
        <v>86391.219494949502</v>
      </c>
      <c r="AC40" s="43">
        <f t="shared" si="14"/>
        <v>42.751880118777308</v>
      </c>
      <c r="AD40" s="39">
        <v>143520</v>
      </c>
      <c r="AE40" s="40">
        <v>88002.194267803425</v>
      </c>
      <c r="AF40" s="41">
        <f t="shared" si="15"/>
        <v>61.317024991501825</v>
      </c>
      <c r="AG40" s="42">
        <v>424719.02977758757</v>
      </c>
      <c r="AH40" s="43">
        <f t="shared" si="16"/>
        <v>-79.279903160004977</v>
      </c>
      <c r="AI40" s="107">
        <f t="shared" si="1"/>
        <v>697417.5</v>
      </c>
      <c r="AJ40" s="42">
        <f t="shared" si="2"/>
        <v>653283.51517661312</v>
      </c>
      <c r="AK40" s="330">
        <f t="shared" si="17"/>
        <v>93.671798481772129</v>
      </c>
      <c r="AL40" s="42">
        <f t="shared" si="4"/>
        <v>706049.42973733763</v>
      </c>
      <c r="AM40" s="43">
        <f t="shared" si="18"/>
        <v>-7.4734023339349278</v>
      </c>
      <c r="AN40" s="44">
        <f t="shared" si="6"/>
        <v>130656.70303532263</v>
      </c>
      <c r="AO40" s="82"/>
    </row>
    <row r="41" spans="1:41" s="45" customFormat="1" ht="15" customHeight="1" x14ac:dyDescent="0.3">
      <c r="A41" s="35">
        <v>2609.9999999999995</v>
      </c>
      <c r="B41" s="282" t="s">
        <v>210</v>
      </c>
      <c r="C41" s="36" t="s">
        <v>81</v>
      </c>
      <c r="D41" s="79">
        <f>VLOOKUP(C41,Xarelto_Total!A:B,2,0)</f>
        <v>1</v>
      </c>
      <c r="E41" s="37" t="s">
        <v>138</v>
      </c>
      <c r="F41" s="46" t="s">
        <v>55</v>
      </c>
      <c r="G41" s="109">
        <v>80802633</v>
      </c>
      <c r="H41" s="38" t="s">
        <v>17</v>
      </c>
      <c r="I41" s="38" t="str">
        <f t="shared" si="0"/>
        <v>COIMBATOREXARELTO 20MG 28TABL</v>
      </c>
      <c r="J41" s="39">
        <v>184258.75000000006</v>
      </c>
      <c r="K41" s="40">
        <v>251687.99777777775</v>
      </c>
      <c r="L41" s="41">
        <f t="shared" si="7"/>
        <v>136.59486877978804</v>
      </c>
      <c r="M41" s="42">
        <v>4285.9002173652716</v>
      </c>
      <c r="N41" s="43">
        <f t="shared" si="8"/>
        <v>5772.4651768141548</v>
      </c>
      <c r="O41" s="39">
        <v>174362.50000000003</v>
      </c>
      <c r="P41" s="40">
        <v>160374.53005224661</v>
      </c>
      <c r="Q41" s="41">
        <f t="shared" si="9"/>
        <v>91.977650040717805</v>
      </c>
      <c r="R41" s="42">
        <v>119154.8288653514</v>
      </c>
      <c r="S41" s="43">
        <f t="shared" si="10"/>
        <v>34.593395483346086</v>
      </c>
      <c r="T41" s="39">
        <v>153156.25000000003</v>
      </c>
      <c r="U41" s="40">
        <v>303596.80991173867</v>
      </c>
      <c r="V41" s="41">
        <f t="shared" si="11"/>
        <v>198.22684997297767</v>
      </c>
      <c r="W41" s="42">
        <v>206254.68780647297</v>
      </c>
      <c r="X41" s="43">
        <f t="shared" si="12"/>
        <v>47.195107728460926</v>
      </c>
      <c r="Y41" s="39">
        <v>186615</v>
      </c>
      <c r="Z41" s="40">
        <v>349398.75801169581</v>
      </c>
      <c r="AA41" s="41">
        <f t="shared" si="13"/>
        <v>187.22972859185799</v>
      </c>
      <c r="AB41" s="42">
        <v>223853.46390804599</v>
      </c>
      <c r="AC41" s="43">
        <f t="shared" si="14"/>
        <v>56.083695070816987</v>
      </c>
      <c r="AD41" s="39">
        <v>180960</v>
      </c>
      <c r="AE41" s="40">
        <v>229651.32819563153</v>
      </c>
      <c r="AF41" s="41">
        <f t="shared" si="15"/>
        <v>126.90723264568499</v>
      </c>
      <c r="AG41" s="42">
        <v>343834.49982118304</v>
      </c>
      <c r="AH41" s="43">
        <f t="shared" si="16"/>
        <v>-33.208759355135797</v>
      </c>
      <c r="AI41" s="107">
        <f t="shared" si="1"/>
        <v>879352.50000000012</v>
      </c>
      <c r="AJ41" s="42">
        <f t="shared" si="2"/>
        <v>1294709.4239490903</v>
      </c>
      <c r="AK41" s="330">
        <f t="shared" si="17"/>
        <v>147.23440530948511</v>
      </c>
      <c r="AL41" s="42">
        <f t="shared" si="4"/>
        <v>897383.38061841868</v>
      </c>
      <c r="AM41" s="43">
        <f t="shared" si="18"/>
        <v>44.276064379179871</v>
      </c>
      <c r="AN41" s="44">
        <f t="shared" si="6"/>
        <v>258941.88478981805</v>
      </c>
      <c r="AO41" s="82"/>
    </row>
    <row r="42" spans="1:41" s="45" customFormat="1" ht="15" customHeight="1" x14ac:dyDescent="0.3">
      <c r="A42" s="35">
        <v>652.49999999999989</v>
      </c>
      <c r="B42" s="282" t="s">
        <v>210</v>
      </c>
      <c r="C42" s="36" t="s">
        <v>81</v>
      </c>
      <c r="D42" s="79">
        <f>VLOOKUP(C42,Xarelto_Total!A:B,2,0)</f>
        <v>1</v>
      </c>
      <c r="E42" s="37" t="s">
        <v>138</v>
      </c>
      <c r="F42" s="46" t="s">
        <v>55</v>
      </c>
      <c r="G42" s="109">
        <v>86415798</v>
      </c>
      <c r="H42" s="38" t="s">
        <v>48</v>
      </c>
      <c r="I42" s="38" t="str">
        <f t="shared" si="0"/>
        <v>COIMBATOREXARELTO 2.5MG TAFI 14 IN</v>
      </c>
      <c r="J42" s="39">
        <v>91845.900000000009</v>
      </c>
      <c r="K42" s="40">
        <v>105155.97</v>
      </c>
      <c r="L42" s="41">
        <f t="shared" si="7"/>
        <v>114.49174105757578</v>
      </c>
      <c r="M42" s="42">
        <v>90697.489999999991</v>
      </c>
      <c r="N42" s="43">
        <f t="shared" si="8"/>
        <v>15.941433439889025</v>
      </c>
      <c r="O42" s="39">
        <v>86912.999999999985</v>
      </c>
      <c r="P42" s="40">
        <v>59934.263650793648</v>
      </c>
      <c r="Q42" s="41">
        <f t="shared" si="9"/>
        <v>68.958917136439496</v>
      </c>
      <c r="R42" s="42">
        <v>177806.09</v>
      </c>
      <c r="S42" s="43">
        <f t="shared" si="10"/>
        <v>-66.292344851183856</v>
      </c>
      <c r="T42" s="39">
        <v>76342.5</v>
      </c>
      <c r="U42" s="40">
        <v>75635.855777126097</v>
      </c>
      <c r="V42" s="41">
        <f t="shared" si="11"/>
        <v>99.074376365885456</v>
      </c>
      <c r="W42" s="42">
        <v>52526.439999999995</v>
      </c>
      <c r="X42" s="43">
        <f t="shared" si="12"/>
        <v>43.995777701908054</v>
      </c>
      <c r="Y42" s="39">
        <v>93020.39999999998</v>
      </c>
      <c r="Z42" s="40">
        <v>98951.26</v>
      </c>
      <c r="AA42" s="41">
        <f t="shared" si="13"/>
        <v>106.37587023921635</v>
      </c>
      <c r="AB42" s="42">
        <v>90045</v>
      </c>
      <c r="AC42" s="43">
        <f t="shared" si="14"/>
        <v>9.8908989949469657</v>
      </c>
      <c r="AD42" s="39">
        <v>90201.599999999962</v>
      </c>
      <c r="AE42" s="40">
        <v>120830.98000000001</v>
      </c>
      <c r="AF42" s="41">
        <f t="shared" si="15"/>
        <v>133.95658170143329</v>
      </c>
      <c r="AG42" s="42">
        <v>214106.92999095842</v>
      </c>
      <c r="AH42" s="43">
        <f t="shared" si="16"/>
        <v>-43.565124209149779</v>
      </c>
      <c r="AI42" s="107">
        <f t="shared" si="1"/>
        <v>438323.39999999997</v>
      </c>
      <c r="AJ42" s="42">
        <f t="shared" si="2"/>
        <v>460508.3294279197</v>
      </c>
      <c r="AK42" s="330">
        <f t="shared" si="17"/>
        <v>105.0613153274317</v>
      </c>
      <c r="AL42" s="42">
        <f t="shared" si="4"/>
        <v>625181.94999095844</v>
      </c>
      <c r="AM42" s="43">
        <f t="shared" si="18"/>
        <v>-26.340111157307135</v>
      </c>
      <c r="AN42" s="44">
        <f t="shared" si="6"/>
        <v>92101.665885583934</v>
      </c>
      <c r="AO42" s="82"/>
    </row>
    <row r="43" spans="1:41" s="45" customFormat="1" ht="15" customHeight="1" x14ac:dyDescent="0.35">
      <c r="A43" s="35">
        <v>5592.86</v>
      </c>
      <c r="B43" s="282" t="s">
        <v>210</v>
      </c>
      <c r="C43" s="36" t="s">
        <v>81</v>
      </c>
      <c r="D43" s="79">
        <f>VLOOKUP(C43,Xarelto_Total!A:B,2,0)</f>
        <v>1</v>
      </c>
      <c r="E43" s="37" t="s">
        <v>138</v>
      </c>
      <c r="F43" s="46" t="s">
        <v>55</v>
      </c>
      <c r="G43" s="110">
        <v>86991209</v>
      </c>
      <c r="H43" s="108" t="s">
        <v>77</v>
      </c>
      <c r="I43" s="38" t="str">
        <f t="shared" si="0"/>
        <v>COIMBATOREXARELTO 15MG 98TABL</v>
      </c>
      <c r="J43" s="39">
        <v>0</v>
      </c>
      <c r="K43" s="40">
        <v>4567.51</v>
      </c>
      <c r="L43" s="41">
        <f t="shared" si="7"/>
        <v>0</v>
      </c>
      <c r="M43" s="42">
        <v>0</v>
      </c>
      <c r="N43" s="43">
        <f t="shared" si="8"/>
        <v>100</v>
      </c>
      <c r="O43" s="39">
        <v>0</v>
      </c>
      <c r="P43" s="40">
        <v>-45675</v>
      </c>
      <c r="Q43" s="41">
        <f t="shared" si="9"/>
        <v>0</v>
      </c>
      <c r="R43" s="42">
        <v>-5593</v>
      </c>
      <c r="S43" s="43">
        <f t="shared" si="10"/>
        <v>716.64580725907388</v>
      </c>
      <c r="T43" s="39">
        <v>0</v>
      </c>
      <c r="U43" s="40">
        <v>-45674.95</v>
      </c>
      <c r="V43" s="41">
        <f t="shared" si="11"/>
        <v>0</v>
      </c>
      <c r="W43" s="42">
        <v>0</v>
      </c>
      <c r="X43" s="43" t="str">
        <f t="shared" si="12"/>
        <v>-</v>
      </c>
      <c r="Y43" s="39">
        <v>0</v>
      </c>
      <c r="Z43" s="40">
        <v>0</v>
      </c>
      <c r="AA43" s="41">
        <f t="shared" si="13"/>
        <v>0</v>
      </c>
      <c r="AB43" s="42">
        <v>0</v>
      </c>
      <c r="AC43" s="43" t="str">
        <f t="shared" si="14"/>
        <v>-</v>
      </c>
      <c r="AD43" s="39">
        <v>0</v>
      </c>
      <c r="AE43" s="40">
        <v>-18269.599999999999</v>
      </c>
      <c r="AF43" s="41">
        <f t="shared" si="15"/>
        <v>0</v>
      </c>
      <c r="AG43" s="42">
        <v>13702.47</v>
      </c>
      <c r="AH43" s="43">
        <f t="shared" si="16"/>
        <v>-233.33070606978157</v>
      </c>
      <c r="AI43" s="107">
        <f t="shared" si="1"/>
        <v>0</v>
      </c>
      <c r="AJ43" s="42">
        <f t="shared" si="2"/>
        <v>-105052.04000000001</v>
      </c>
      <c r="AK43" s="330">
        <f t="shared" si="17"/>
        <v>0</v>
      </c>
      <c r="AL43" s="42">
        <f t="shared" si="4"/>
        <v>8109.4699999999993</v>
      </c>
      <c r="AM43" s="43">
        <f t="shared" si="18"/>
        <v>-1395.4242385753942</v>
      </c>
      <c r="AN43" s="44">
        <f t="shared" si="6"/>
        <v>-21010.408000000003</v>
      </c>
      <c r="AO43" s="82"/>
    </row>
    <row r="44" spans="1:41" s="45" customFormat="1" ht="15" customHeight="1" x14ac:dyDescent="0.35">
      <c r="A44" s="35">
        <v>5592.86</v>
      </c>
      <c r="B44" s="282" t="s">
        <v>210</v>
      </c>
      <c r="C44" s="36" t="s">
        <v>81</v>
      </c>
      <c r="D44" s="79">
        <f>VLOOKUP(C44,Xarelto_Total!A:B,2,0)</f>
        <v>1</v>
      </c>
      <c r="E44" s="37" t="s">
        <v>138</v>
      </c>
      <c r="F44" s="46" t="s">
        <v>55</v>
      </c>
      <c r="G44" s="110">
        <v>86991217</v>
      </c>
      <c r="H44" s="108" t="s">
        <v>78</v>
      </c>
      <c r="I44" s="38" t="str">
        <f t="shared" si="0"/>
        <v>COIMBATOREXARELTO 20MG 98TABL</v>
      </c>
      <c r="J44" s="39">
        <v>0</v>
      </c>
      <c r="K44" s="40">
        <v>22837.46</v>
      </c>
      <c r="L44" s="41">
        <f t="shared" si="7"/>
        <v>0</v>
      </c>
      <c r="M44" s="42">
        <v>242079.18000000005</v>
      </c>
      <c r="N44" s="43">
        <f t="shared" si="8"/>
        <v>-90.566119729916466</v>
      </c>
      <c r="O44" s="39">
        <v>0</v>
      </c>
      <c r="P44" s="40">
        <v>0</v>
      </c>
      <c r="Q44" s="41">
        <f t="shared" si="9"/>
        <v>0</v>
      </c>
      <c r="R44" s="42">
        <v>141592.15</v>
      </c>
      <c r="S44" s="43">
        <f t="shared" si="10"/>
        <v>-100</v>
      </c>
      <c r="T44" s="39">
        <v>0</v>
      </c>
      <c r="U44" s="40">
        <v>0</v>
      </c>
      <c r="V44" s="41">
        <f t="shared" si="11"/>
        <v>0</v>
      </c>
      <c r="W44" s="42">
        <v>31972.55</v>
      </c>
      <c r="X44" s="43">
        <f t="shared" si="12"/>
        <v>-100</v>
      </c>
      <c r="Y44" s="39">
        <v>0</v>
      </c>
      <c r="Z44" s="40">
        <v>0</v>
      </c>
      <c r="AA44" s="41">
        <f t="shared" si="13"/>
        <v>0</v>
      </c>
      <c r="AB44" s="42">
        <v>0</v>
      </c>
      <c r="AC44" s="43" t="str">
        <f t="shared" si="14"/>
        <v>-</v>
      </c>
      <c r="AD44" s="39">
        <v>0</v>
      </c>
      <c r="AE44" s="40">
        <v>-36540</v>
      </c>
      <c r="AF44" s="41">
        <f t="shared" si="15"/>
        <v>0</v>
      </c>
      <c r="AG44" s="42">
        <v>0</v>
      </c>
      <c r="AH44" s="43" t="str">
        <f t="shared" si="16"/>
        <v>-</v>
      </c>
      <c r="AI44" s="107">
        <f t="shared" si="1"/>
        <v>0</v>
      </c>
      <c r="AJ44" s="42">
        <f t="shared" si="2"/>
        <v>-13702.54</v>
      </c>
      <c r="AK44" s="330">
        <f t="shared" si="17"/>
        <v>0</v>
      </c>
      <c r="AL44" s="42">
        <f t="shared" si="4"/>
        <v>415643.88000000006</v>
      </c>
      <c r="AM44" s="43">
        <f t="shared" si="18"/>
        <v>-103.29670197477706</v>
      </c>
      <c r="AN44" s="44">
        <f t="shared" si="6"/>
        <v>-2740.5080000000003</v>
      </c>
      <c r="AO44" s="82"/>
    </row>
    <row r="45" spans="1:41" s="45" customFormat="1" ht="15" customHeight="1" x14ac:dyDescent="0.3">
      <c r="A45" s="35">
        <v>652.49999999999989</v>
      </c>
      <c r="B45" s="282" t="s">
        <v>210</v>
      </c>
      <c r="C45" s="36" t="s">
        <v>39</v>
      </c>
      <c r="D45" s="79">
        <f>VLOOKUP(C45,Xarelto_Total!A:B,2,0)</f>
        <v>1</v>
      </c>
      <c r="E45" s="37" t="s">
        <v>56</v>
      </c>
      <c r="F45" s="46" t="s">
        <v>55</v>
      </c>
      <c r="G45" s="109">
        <v>81571686</v>
      </c>
      <c r="H45" s="38" t="s">
        <v>15</v>
      </c>
      <c r="I45" s="38" t="str">
        <f t="shared" si="0"/>
        <v>MADURAIXARELTO 10MG 7TABL</v>
      </c>
      <c r="J45" s="39">
        <v>168384.15</v>
      </c>
      <c r="K45" s="40">
        <v>209681.80221105527</v>
      </c>
      <c r="L45" s="41">
        <f t="shared" si="7"/>
        <v>124.5258548450405</v>
      </c>
      <c r="M45" s="42">
        <v>354308.8600000001</v>
      </c>
      <c r="N45" s="43">
        <f t="shared" si="8"/>
        <v>-40.81948664477224</v>
      </c>
      <c r="O45" s="39">
        <v>159340.5</v>
      </c>
      <c r="P45" s="40">
        <v>178045.5231005917</v>
      </c>
      <c r="Q45" s="41">
        <f t="shared" si="9"/>
        <v>111.73902623663896</v>
      </c>
      <c r="R45" s="42">
        <v>385374.59660606063</v>
      </c>
      <c r="S45" s="43">
        <f t="shared" si="10"/>
        <v>-53.799361797945856</v>
      </c>
      <c r="T45" s="39">
        <v>139961.25</v>
      </c>
      <c r="U45" s="40">
        <v>236291.91994375704</v>
      </c>
      <c r="V45" s="41">
        <f t="shared" si="11"/>
        <v>168.82667162786632</v>
      </c>
      <c r="W45" s="42">
        <v>394235.26292191434</v>
      </c>
      <c r="X45" s="43">
        <f t="shared" si="12"/>
        <v>-40.063220577363964</v>
      </c>
      <c r="Y45" s="39">
        <v>170537.39999999997</v>
      </c>
      <c r="Z45" s="40">
        <v>331591.44704874832</v>
      </c>
      <c r="AA45" s="41">
        <f t="shared" si="13"/>
        <v>194.43913596005825</v>
      </c>
      <c r="AB45" s="42">
        <v>452550.18029425497</v>
      </c>
      <c r="AC45" s="43">
        <f t="shared" si="14"/>
        <v>-26.728247719812529</v>
      </c>
      <c r="AD45" s="39">
        <v>165369.59999999995</v>
      </c>
      <c r="AE45" s="40">
        <v>271501.5931531532</v>
      </c>
      <c r="AF45" s="41">
        <f t="shared" si="15"/>
        <v>164.17865989465614</v>
      </c>
      <c r="AG45" s="42">
        <v>1122807.8005619573</v>
      </c>
      <c r="AH45" s="43">
        <f t="shared" si="16"/>
        <v>-75.8194062227508</v>
      </c>
      <c r="AI45" s="107">
        <f t="shared" si="1"/>
        <v>803592.9</v>
      </c>
      <c r="AJ45" s="42">
        <f t="shared" si="2"/>
        <v>1227112.2854573056</v>
      </c>
      <c r="AK45" s="330">
        <f t="shared" si="17"/>
        <v>152.70322640447739</v>
      </c>
      <c r="AL45" s="42">
        <f t="shared" si="4"/>
        <v>2709276.7003841875</v>
      </c>
      <c r="AM45" s="43">
        <f t="shared" si="18"/>
        <v>-54.707015149715218</v>
      </c>
      <c r="AN45" s="44">
        <f t="shared" si="6"/>
        <v>245422.45709146111</v>
      </c>
      <c r="AO45" s="82"/>
    </row>
    <row r="46" spans="1:41" s="45" customFormat="1" ht="15" customHeight="1" x14ac:dyDescent="0.3">
      <c r="A46" s="35">
        <v>2609.9999999999995</v>
      </c>
      <c r="B46" s="282" t="s">
        <v>210</v>
      </c>
      <c r="C46" s="36" t="s">
        <v>39</v>
      </c>
      <c r="D46" s="79">
        <f>VLOOKUP(C46,Xarelto_Total!A:B,2,0)</f>
        <v>1</v>
      </c>
      <c r="E46" s="37" t="s">
        <v>56</v>
      </c>
      <c r="F46" s="46" t="s">
        <v>55</v>
      </c>
      <c r="G46" s="109">
        <v>80802625</v>
      </c>
      <c r="H46" s="38" t="s">
        <v>16</v>
      </c>
      <c r="I46" s="38" t="str">
        <f t="shared" si="0"/>
        <v>MADURAIXARELTO 15MG 28TABL</v>
      </c>
      <c r="J46" s="39">
        <v>110215.08</v>
      </c>
      <c r="K46" s="40">
        <v>97888.745625942684</v>
      </c>
      <c r="L46" s="41">
        <f t="shared" si="7"/>
        <v>88.816109035118131</v>
      </c>
      <c r="M46" s="42">
        <v>144202.41999999998</v>
      </c>
      <c r="N46" s="43">
        <f t="shared" si="8"/>
        <v>-32.11712700387227</v>
      </c>
      <c r="O46" s="39">
        <v>104295.6</v>
      </c>
      <c r="P46" s="40">
        <v>72384.307158273383</v>
      </c>
      <c r="Q46" s="41">
        <f t="shared" si="9"/>
        <v>69.403030576815681</v>
      </c>
      <c r="R46" s="42">
        <v>157905.51</v>
      </c>
      <c r="S46" s="43">
        <f t="shared" si="10"/>
        <v>-54.159733147834181</v>
      </c>
      <c r="T46" s="39">
        <v>91611</v>
      </c>
      <c r="U46" s="40">
        <v>16667.866302652106</v>
      </c>
      <c r="V46" s="41">
        <f t="shared" si="11"/>
        <v>18.194175702319708</v>
      </c>
      <c r="W46" s="42">
        <v>60750.062815674886</v>
      </c>
      <c r="X46" s="43">
        <f t="shared" si="12"/>
        <v>-72.563211410620269</v>
      </c>
      <c r="Y46" s="39">
        <v>111624.47999999997</v>
      </c>
      <c r="Z46" s="40">
        <v>67208.356695526702</v>
      </c>
      <c r="AA46" s="41">
        <f t="shared" si="13"/>
        <v>60.209334632982582</v>
      </c>
      <c r="AB46" s="42">
        <v>112229.95999999999</v>
      </c>
      <c r="AC46" s="43">
        <f t="shared" si="14"/>
        <v>-40.115494387125587</v>
      </c>
      <c r="AD46" s="39">
        <v>108241.91999999997</v>
      </c>
      <c r="AE46" s="40">
        <v>116033.38235707121</v>
      </c>
      <c r="AF46" s="41">
        <f t="shared" si="15"/>
        <v>107.19819304486769</v>
      </c>
      <c r="AG46" s="42">
        <v>84754.567733105214</v>
      </c>
      <c r="AH46" s="43">
        <f t="shared" si="16"/>
        <v>36.905166837100694</v>
      </c>
      <c r="AI46" s="107">
        <f t="shared" si="1"/>
        <v>525988.07999999996</v>
      </c>
      <c r="AJ46" s="42">
        <f t="shared" si="2"/>
        <v>370182.65813946608</v>
      </c>
      <c r="AK46" s="330">
        <f t="shared" si="17"/>
        <v>70.378526095014564</v>
      </c>
      <c r="AL46" s="42">
        <f t="shared" si="4"/>
        <v>559842.52054877998</v>
      </c>
      <c r="AM46" s="43">
        <f t="shared" si="18"/>
        <v>-33.877359337301087</v>
      </c>
      <c r="AN46" s="44">
        <f t="shared" si="6"/>
        <v>74036.531627893215</v>
      </c>
      <c r="AO46" s="82"/>
    </row>
    <row r="47" spans="1:41" s="45" customFormat="1" ht="15" customHeight="1" x14ac:dyDescent="0.3">
      <c r="A47" s="35">
        <v>2609.9999999999995</v>
      </c>
      <c r="B47" s="282" t="s">
        <v>210</v>
      </c>
      <c r="C47" s="36" t="s">
        <v>39</v>
      </c>
      <c r="D47" s="79">
        <f>VLOOKUP(C47,Xarelto_Total!A:B,2,0)</f>
        <v>1</v>
      </c>
      <c r="E47" s="37" t="s">
        <v>56</v>
      </c>
      <c r="F47" s="46" t="s">
        <v>55</v>
      </c>
      <c r="G47" s="109">
        <v>80802633</v>
      </c>
      <c r="H47" s="38" t="s">
        <v>17</v>
      </c>
      <c r="I47" s="38" t="str">
        <f t="shared" si="0"/>
        <v>MADURAIXARELTO 20MG 28TABL</v>
      </c>
      <c r="J47" s="39">
        <v>122461.20000000001</v>
      </c>
      <c r="K47" s="40">
        <v>87293.907606837602</v>
      </c>
      <c r="L47" s="41">
        <f t="shared" si="7"/>
        <v>71.282910511115034</v>
      </c>
      <c r="M47" s="42">
        <v>-16457.495788423152</v>
      </c>
      <c r="N47" s="43">
        <f t="shared" si="8"/>
        <v>100</v>
      </c>
      <c r="O47" s="39">
        <v>115884</v>
      </c>
      <c r="P47" s="40">
        <v>160230.19505747128</v>
      </c>
      <c r="Q47" s="41">
        <f t="shared" si="9"/>
        <v>138.26774624406414</v>
      </c>
      <c r="R47" s="42">
        <v>154390.87886535141</v>
      </c>
      <c r="S47" s="43">
        <f t="shared" si="10"/>
        <v>3.7821639691633067</v>
      </c>
      <c r="T47" s="39">
        <v>101790</v>
      </c>
      <c r="U47" s="40">
        <v>58057.839382171223</v>
      </c>
      <c r="V47" s="41">
        <f t="shared" si="11"/>
        <v>57.036879243708839</v>
      </c>
      <c r="W47" s="42">
        <v>140358.54868522074</v>
      </c>
      <c r="X47" s="43">
        <f t="shared" si="12"/>
        <v>-58.636050368135137</v>
      </c>
      <c r="Y47" s="39">
        <v>124027.19999999997</v>
      </c>
      <c r="Z47" s="40">
        <v>82080.41668615985</v>
      </c>
      <c r="AA47" s="41">
        <f t="shared" si="13"/>
        <v>66.179367659803546</v>
      </c>
      <c r="AB47" s="42">
        <v>147155.38103448277</v>
      </c>
      <c r="AC47" s="43">
        <f t="shared" si="14"/>
        <v>-44.221940027510087</v>
      </c>
      <c r="AD47" s="39">
        <v>120268.79999999996</v>
      </c>
      <c r="AE47" s="40">
        <v>121577.4469325736</v>
      </c>
      <c r="AF47" s="41">
        <f t="shared" si="15"/>
        <v>101.08810176252996</v>
      </c>
      <c r="AG47" s="42">
        <v>93617.084910591468</v>
      </c>
      <c r="AH47" s="43">
        <f t="shared" si="16"/>
        <v>29.866730040446697</v>
      </c>
      <c r="AI47" s="107">
        <f t="shared" si="1"/>
        <v>584431.19999999995</v>
      </c>
      <c r="AJ47" s="42">
        <f t="shared" si="2"/>
        <v>509239.80566521361</v>
      </c>
      <c r="AK47" s="330">
        <f t="shared" si="17"/>
        <v>87.134260741933971</v>
      </c>
      <c r="AL47" s="42">
        <f t="shared" si="4"/>
        <v>519064.39770722319</v>
      </c>
      <c r="AM47" s="43">
        <f t="shared" si="18"/>
        <v>-1.8927501260741622</v>
      </c>
      <c r="AN47" s="44">
        <f t="shared" si="6"/>
        <v>101847.96113304273</v>
      </c>
      <c r="AO47" s="82"/>
    </row>
    <row r="48" spans="1:41" s="45" customFormat="1" ht="15" customHeight="1" x14ac:dyDescent="0.3">
      <c r="A48" s="35">
        <v>652.49999999999989</v>
      </c>
      <c r="B48" s="282" t="s">
        <v>210</v>
      </c>
      <c r="C48" s="36" t="s">
        <v>39</v>
      </c>
      <c r="D48" s="79">
        <f>VLOOKUP(C48,Xarelto_Total!A:B,2,0)</f>
        <v>1</v>
      </c>
      <c r="E48" s="37" t="s">
        <v>56</v>
      </c>
      <c r="F48" s="46" t="s">
        <v>55</v>
      </c>
      <c r="G48" s="109">
        <v>86415798</v>
      </c>
      <c r="H48" s="38" t="s">
        <v>48</v>
      </c>
      <c r="I48" s="38" t="str">
        <f t="shared" si="0"/>
        <v>MADURAIXARELTO 2.5MG TAFI 14 IN</v>
      </c>
      <c r="J48" s="39">
        <v>61230.600000000006</v>
      </c>
      <c r="K48" s="40">
        <v>103898.11488614799</v>
      </c>
      <c r="L48" s="41">
        <f t="shared" si="7"/>
        <v>169.68331991871381</v>
      </c>
      <c r="M48" s="42">
        <v>36866.270000000004</v>
      </c>
      <c r="N48" s="43">
        <f t="shared" si="8"/>
        <v>181.82432040493376</v>
      </c>
      <c r="O48" s="39">
        <v>57942</v>
      </c>
      <c r="P48" s="40">
        <v>84889.792063492059</v>
      </c>
      <c r="Q48" s="41">
        <f t="shared" si="9"/>
        <v>146.50821867296963</v>
      </c>
      <c r="R48" s="42">
        <v>30341.33</v>
      </c>
      <c r="S48" s="43">
        <f t="shared" si="10"/>
        <v>179.78269925376395</v>
      </c>
      <c r="T48" s="39">
        <v>50895</v>
      </c>
      <c r="U48" s="40">
        <v>130339.1923655914</v>
      </c>
      <c r="V48" s="41">
        <f t="shared" si="11"/>
        <v>256.0942968181381</v>
      </c>
      <c r="W48" s="42">
        <v>18596.16</v>
      </c>
      <c r="X48" s="43">
        <f t="shared" si="12"/>
        <v>600.89304655149988</v>
      </c>
      <c r="Y48" s="39">
        <v>62013.599999999984</v>
      </c>
      <c r="Z48" s="40">
        <v>77527.799043401232</v>
      </c>
      <c r="AA48" s="41">
        <f t="shared" si="13"/>
        <v>125.01741399209408</v>
      </c>
      <c r="AB48" s="42">
        <v>32040.015921325048</v>
      </c>
      <c r="AC48" s="43">
        <f t="shared" si="14"/>
        <v>141.97178688603779</v>
      </c>
      <c r="AD48" s="39">
        <v>60134.39999999998</v>
      </c>
      <c r="AE48" s="40">
        <v>49300.964846796647</v>
      </c>
      <c r="AF48" s="41">
        <f t="shared" si="15"/>
        <v>81.984629175308413</v>
      </c>
      <c r="AG48" s="42">
        <v>80757.619981916811</v>
      </c>
      <c r="AH48" s="43">
        <f t="shared" si="16"/>
        <v>-38.951934371225789</v>
      </c>
      <c r="AI48" s="107">
        <f t="shared" si="1"/>
        <v>292215.59999999998</v>
      </c>
      <c r="AJ48" s="42">
        <f t="shared" si="2"/>
        <v>445955.86320542934</v>
      </c>
      <c r="AK48" s="330">
        <f t="shared" si="17"/>
        <v>152.61192872845575</v>
      </c>
      <c r="AL48" s="42">
        <f t="shared" si="4"/>
        <v>198601.39590324188</v>
      </c>
      <c r="AM48" s="43">
        <f t="shared" si="18"/>
        <v>124.54820177734197</v>
      </c>
      <c r="AN48" s="44">
        <f t="shared" si="6"/>
        <v>89191.172641085868</v>
      </c>
      <c r="AO48" s="82"/>
    </row>
    <row r="49" spans="1:41" s="45" customFormat="1" ht="15" customHeight="1" x14ac:dyDescent="0.35">
      <c r="A49" s="35">
        <v>5592.86</v>
      </c>
      <c r="B49" s="282" t="s">
        <v>210</v>
      </c>
      <c r="C49" s="36" t="s">
        <v>39</v>
      </c>
      <c r="D49" s="79">
        <f>VLOOKUP(C49,Xarelto_Total!A:B,2,0)</f>
        <v>1</v>
      </c>
      <c r="E49" s="37" t="s">
        <v>56</v>
      </c>
      <c r="F49" s="46" t="s">
        <v>55</v>
      </c>
      <c r="G49" s="110">
        <v>86991209</v>
      </c>
      <c r="H49" s="108" t="s">
        <v>77</v>
      </c>
      <c r="I49" s="38" t="str">
        <f t="shared" si="0"/>
        <v>MADURAIXARELTO 15MG 98TABL</v>
      </c>
      <c r="J49" s="39">
        <v>0</v>
      </c>
      <c r="K49" s="40">
        <v>-7175.94</v>
      </c>
      <c r="L49" s="41">
        <f t="shared" si="7"/>
        <v>0</v>
      </c>
      <c r="M49" s="42">
        <v>0</v>
      </c>
      <c r="N49" s="43" t="str">
        <f t="shared" si="8"/>
        <v>-</v>
      </c>
      <c r="O49" s="39">
        <v>0</v>
      </c>
      <c r="P49" s="40">
        <v>0</v>
      </c>
      <c r="Q49" s="41">
        <f t="shared" si="9"/>
        <v>0</v>
      </c>
      <c r="R49" s="42">
        <v>0</v>
      </c>
      <c r="S49" s="43" t="str">
        <f t="shared" si="10"/>
        <v>-</v>
      </c>
      <c r="T49" s="39">
        <v>0</v>
      </c>
      <c r="U49" s="40">
        <v>-3993</v>
      </c>
      <c r="V49" s="41">
        <f t="shared" si="11"/>
        <v>0</v>
      </c>
      <c r="W49" s="42">
        <v>0</v>
      </c>
      <c r="X49" s="43" t="str">
        <f t="shared" si="12"/>
        <v>-</v>
      </c>
      <c r="Y49" s="39">
        <v>0</v>
      </c>
      <c r="Z49" s="40">
        <v>-1301.8</v>
      </c>
      <c r="AA49" s="41">
        <f t="shared" si="13"/>
        <v>0</v>
      </c>
      <c r="AB49" s="42">
        <v>0</v>
      </c>
      <c r="AC49" s="43" t="str">
        <f t="shared" si="14"/>
        <v>-</v>
      </c>
      <c r="AD49" s="39">
        <v>0</v>
      </c>
      <c r="AE49" s="40">
        <v>-10234.16</v>
      </c>
      <c r="AF49" s="41">
        <f t="shared" si="15"/>
        <v>0</v>
      </c>
      <c r="AG49" s="42">
        <v>4567.4399999999996</v>
      </c>
      <c r="AH49" s="43">
        <f t="shared" si="16"/>
        <v>-324.06774911109943</v>
      </c>
      <c r="AI49" s="107">
        <f t="shared" si="1"/>
        <v>0</v>
      </c>
      <c r="AJ49" s="42">
        <f t="shared" si="2"/>
        <v>-22704.899999999998</v>
      </c>
      <c r="AK49" s="330">
        <f t="shared" si="17"/>
        <v>0</v>
      </c>
      <c r="AL49" s="42">
        <f t="shared" si="4"/>
        <v>4567.4399999999996</v>
      </c>
      <c r="AM49" s="43">
        <f t="shared" si="18"/>
        <v>-597.10341022542161</v>
      </c>
      <c r="AN49" s="44">
        <f t="shared" si="6"/>
        <v>-4540.9799999999996</v>
      </c>
      <c r="AO49" s="82"/>
    </row>
    <row r="50" spans="1:41" s="45" customFormat="1" ht="15" customHeight="1" x14ac:dyDescent="0.35">
      <c r="A50" s="35">
        <v>5592.86</v>
      </c>
      <c r="B50" s="282" t="s">
        <v>210</v>
      </c>
      <c r="C50" s="36" t="s">
        <v>39</v>
      </c>
      <c r="D50" s="79">
        <f>VLOOKUP(C50,Xarelto_Total!A:B,2,0)</f>
        <v>1</v>
      </c>
      <c r="E50" s="37" t="s">
        <v>56</v>
      </c>
      <c r="F50" s="46" t="s">
        <v>55</v>
      </c>
      <c r="G50" s="110">
        <v>86991217</v>
      </c>
      <c r="H50" s="108" t="s">
        <v>78</v>
      </c>
      <c r="I50" s="38" t="str">
        <f t="shared" si="0"/>
        <v>MADURAIXARELTO 20MG 98TABL</v>
      </c>
      <c r="J50" s="39">
        <v>0</v>
      </c>
      <c r="K50" s="40">
        <v>59377.599999999999</v>
      </c>
      <c r="L50" s="41">
        <f t="shared" si="7"/>
        <v>0</v>
      </c>
      <c r="M50" s="42">
        <v>58352.240000000005</v>
      </c>
      <c r="N50" s="43">
        <f t="shared" si="8"/>
        <v>1.75719046946611</v>
      </c>
      <c r="O50" s="39">
        <v>0</v>
      </c>
      <c r="P50" s="40">
        <v>0</v>
      </c>
      <c r="Q50" s="41">
        <f t="shared" si="9"/>
        <v>0</v>
      </c>
      <c r="R50" s="42">
        <v>77647.37</v>
      </c>
      <c r="S50" s="43">
        <f t="shared" si="10"/>
        <v>-100</v>
      </c>
      <c r="T50" s="39">
        <v>0</v>
      </c>
      <c r="U50" s="40">
        <v>0</v>
      </c>
      <c r="V50" s="41">
        <f t="shared" si="11"/>
        <v>0</v>
      </c>
      <c r="W50" s="42">
        <v>18270.23</v>
      </c>
      <c r="X50" s="43">
        <f t="shared" si="12"/>
        <v>-100</v>
      </c>
      <c r="Y50" s="39">
        <v>0</v>
      </c>
      <c r="Z50" s="40">
        <v>0</v>
      </c>
      <c r="AA50" s="41">
        <f t="shared" si="13"/>
        <v>0</v>
      </c>
      <c r="AB50" s="42">
        <v>9135</v>
      </c>
      <c r="AC50" s="43">
        <f t="shared" si="14"/>
        <v>-100</v>
      </c>
      <c r="AD50" s="39">
        <v>0</v>
      </c>
      <c r="AE50" s="40">
        <v>0</v>
      </c>
      <c r="AF50" s="41">
        <f t="shared" si="15"/>
        <v>0</v>
      </c>
      <c r="AG50" s="42">
        <v>0</v>
      </c>
      <c r="AH50" s="43" t="str">
        <f t="shared" si="16"/>
        <v>-</v>
      </c>
      <c r="AI50" s="107">
        <f t="shared" si="1"/>
        <v>0</v>
      </c>
      <c r="AJ50" s="42">
        <f t="shared" si="2"/>
        <v>59377.599999999999</v>
      </c>
      <c r="AK50" s="330">
        <f t="shared" si="17"/>
        <v>0</v>
      </c>
      <c r="AL50" s="42">
        <f t="shared" si="4"/>
        <v>163404.84</v>
      </c>
      <c r="AM50" s="43">
        <f t="shared" si="18"/>
        <v>-63.662275854252542</v>
      </c>
      <c r="AN50" s="44">
        <f t="shared" si="6"/>
        <v>11875.52</v>
      </c>
      <c r="AO50" s="82"/>
    </row>
    <row r="51" spans="1:41" s="45" customFormat="1" ht="15" customHeight="1" x14ac:dyDescent="0.3">
      <c r="A51" s="35"/>
      <c r="B51" s="282" t="s">
        <v>210</v>
      </c>
      <c r="C51" s="36" t="s">
        <v>223</v>
      </c>
      <c r="D51" s="79">
        <f>VLOOKUP(C51,Xarelto_Total!A:B,2,0)</f>
        <v>1</v>
      </c>
      <c r="E51" s="37" t="s">
        <v>56</v>
      </c>
      <c r="F51" s="46" t="s">
        <v>55</v>
      </c>
      <c r="G51" s="109">
        <v>81571686</v>
      </c>
      <c r="H51" s="38" t="s">
        <v>15</v>
      </c>
      <c r="I51" s="38" t="str">
        <f t="shared" si="0"/>
        <v>TRICHYXARELTO 10MG 7TABL</v>
      </c>
      <c r="J51" s="39">
        <v>168384.15</v>
      </c>
      <c r="K51" s="40">
        <v>505687.98999999987</v>
      </c>
      <c r="L51" s="41">
        <f t="shared" si="7"/>
        <v>300.31804656198335</v>
      </c>
      <c r="M51" s="42">
        <v>6525.24</v>
      </c>
      <c r="N51" s="43">
        <f t="shared" si="8"/>
        <v>7649.7224623155607</v>
      </c>
      <c r="O51" s="39">
        <v>159340.5</v>
      </c>
      <c r="P51" s="40">
        <v>158556.83000000002</v>
      </c>
      <c r="Q51" s="41">
        <f t="shared" si="9"/>
        <v>99.508179025420418</v>
      </c>
      <c r="R51" s="42">
        <v>6525.09</v>
      </c>
      <c r="S51" s="43">
        <f t="shared" si="10"/>
        <v>2329.9562151633158</v>
      </c>
      <c r="T51" s="39">
        <v>139961.25</v>
      </c>
      <c r="U51" s="40">
        <v>133762.53999999998</v>
      </c>
      <c r="V51" s="41">
        <f t="shared" si="11"/>
        <v>95.571124150434486</v>
      </c>
      <c r="W51" s="42">
        <v>9787.4</v>
      </c>
      <c r="X51" s="43">
        <f t="shared" si="12"/>
        <v>1266.6810388867318</v>
      </c>
      <c r="Y51" s="39">
        <v>170537.39999999997</v>
      </c>
      <c r="Z51" s="40">
        <v>235552.61999999997</v>
      </c>
      <c r="AA51" s="41">
        <f t="shared" si="13"/>
        <v>138.12373121673019</v>
      </c>
      <c r="AB51" s="42">
        <v>0</v>
      </c>
      <c r="AC51" s="43">
        <f t="shared" si="14"/>
        <v>100</v>
      </c>
      <c r="AD51" s="39">
        <v>165369.59999999995</v>
      </c>
      <c r="AE51" s="40">
        <v>197054.56</v>
      </c>
      <c r="AF51" s="41">
        <f t="shared" si="15"/>
        <v>119.1600874646852</v>
      </c>
      <c r="AG51" s="42">
        <v>67860.070000000007</v>
      </c>
      <c r="AH51" s="43">
        <f t="shared" si="16"/>
        <v>190.38366744979777</v>
      </c>
      <c r="AI51" s="107">
        <f t="shared" si="1"/>
        <v>803592.9</v>
      </c>
      <c r="AJ51" s="42">
        <f t="shared" si="2"/>
        <v>1230614.5399999998</v>
      </c>
      <c r="AK51" s="330">
        <f t="shared" si="17"/>
        <v>153.139050880116</v>
      </c>
      <c r="AL51" s="42">
        <f t="shared" si="4"/>
        <v>90697.8</v>
      </c>
      <c r="AM51" s="43">
        <f t="shared" ref="AM51:AM56" si="19">IF(AND(AL51&lt;=0,AJ51&gt;1),100,IF(ISERROR(AJ51/AL51%-100),"-",AJ51/AL51%-100))</f>
        <v>1256.8295372103842</v>
      </c>
      <c r="AN51" s="44">
        <f t="shared" si="6"/>
        <v>246122.90799999997</v>
      </c>
      <c r="AO51" s="82"/>
    </row>
    <row r="52" spans="1:41" s="45" customFormat="1" ht="15" customHeight="1" x14ac:dyDescent="0.3">
      <c r="A52" s="35"/>
      <c r="B52" s="282" t="s">
        <v>210</v>
      </c>
      <c r="C52" s="36" t="s">
        <v>223</v>
      </c>
      <c r="D52" s="79">
        <f>VLOOKUP(C52,Xarelto_Total!A:B,2,0)</f>
        <v>1</v>
      </c>
      <c r="E52" s="37" t="s">
        <v>56</v>
      </c>
      <c r="F52" s="46" t="s">
        <v>55</v>
      </c>
      <c r="G52" s="109">
        <v>80802625</v>
      </c>
      <c r="H52" s="38" t="s">
        <v>16</v>
      </c>
      <c r="I52" s="38" t="str">
        <f t="shared" si="0"/>
        <v>TRICHYXARELTO 15MG 28TABL</v>
      </c>
      <c r="J52" s="39">
        <v>110215.08</v>
      </c>
      <c r="K52" s="40">
        <v>371925.29</v>
      </c>
      <c r="L52" s="41">
        <f t="shared" si="7"/>
        <v>337.4540852304421</v>
      </c>
      <c r="M52" s="42">
        <v>7830.1399999999994</v>
      </c>
      <c r="N52" s="43">
        <f t="shared" si="8"/>
        <v>4649.9187753986516</v>
      </c>
      <c r="O52" s="39">
        <v>104295.6</v>
      </c>
      <c r="P52" s="40">
        <v>88740.25</v>
      </c>
      <c r="Q52" s="41">
        <f t="shared" si="9"/>
        <v>85.085324788389912</v>
      </c>
      <c r="R52" s="42">
        <v>3915.11</v>
      </c>
      <c r="S52" s="43">
        <f t="shared" si="10"/>
        <v>2166.6093672974707</v>
      </c>
      <c r="T52" s="39">
        <v>91611</v>
      </c>
      <c r="U52" s="40">
        <v>114840.11000000002</v>
      </c>
      <c r="V52" s="41">
        <f t="shared" si="11"/>
        <v>125.35624542904237</v>
      </c>
      <c r="W52" s="42">
        <v>0</v>
      </c>
      <c r="X52" s="43">
        <f t="shared" si="12"/>
        <v>100</v>
      </c>
      <c r="Y52" s="39">
        <v>111624.47999999997</v>
      </c>
      <c r="Z52" s="40">
        <v>84824.92</v>
      </c>
      <c r="AA52" s="41">
        <f t="shared" si="13"/>
        <v>75.991323766972997</v>
      </c>
      <c r="AB52" s="42">
        <v>3915.04</v>
      </c>
      <c r="AC52" s="43">
        <f t="shared" si="14"/>
        <v>2066.6424864113778</v>
      </c>
      <c r="AD52" s="39">
        <v>108241.91999999997</v>
      </c>
      <c r="AE52" s="40">
        <v>-16965.159999999989</v>
      </c>
      <c r="AF52" s="41">
        <f t="shared" si="15"/>
        <v>-15.673373125679953</v>
      </c>
      <c r="AG52" s="42">
        <v>16965.169999999998</v>
      </c>
      <c r="AH52" s="43">
        <f t="shared" si="16"/>
        <v>-199.99994105570408</v>
      </c>
      <c r="AI52" s="107">
        <f t="shared" si="1"/>
        <v>525988.07999999996</v>
      </c>
      <c r="AJ52" s="42">
        <f t="shared" si="2"/>
        <v>643365.41</v>
      </c>
      <c r="AK52" s="330">
        <f t="shared" si="17"/>
        <v>122.31558745589825</v>
      </c>
      <c r="AL52" s="42">
        <f t="shared" si="4"/>
        <v>32625.46</v>
      </c>
      <c r="AM52" s="43">
        <f t="shared" si="19"/>
        <v>1871.9734526348443</v>
      </c>
      <c r="AN52" s="44">
        <f t="shared" si="6"/>
        <v>128673.08200000001</v>
      </c>
      <c r="AO52" s="82"/>
    </row>
    <row r="53" spans="1:41" s="45" customFormat="1" ht="15" customHeight="1" x14ac:dyDescent="0.3">
      <c r="A53" s="35"/>
      <c r="B53" s="282" t="s">
        <v>210</v>
      </c>
      <c r="C53" s="36" t="s">
        <v>223</v>
      </c>
      <c r="D53" s="79">
        <f>VLOOKUP(C53,Xarelto_Total!A:B,2,0)</f>
        <v>1</v>
      </c>
      <c r="E53" s="37" t="s">
        <v>56</v>
      </c>
      <c r="F53" s="46" t="s">
        <v>55</v>
      </c>
      <c r="G53" s="109">
        <v>80802633</v>
      </c>
      <c r="H53" s="38" t="s">
        <v>17</v>
      </c>
      <c r="I53" s="38" t="str">
        <f t="shared" si="0"/>
        <v>TRICHYXARELTO 20MG 28TABL</v>
      </c>
      <c r="J53" s="39">
        <v>122461.20000000001</v>
      </c>
      <c r="K53" s="40">
        <v>418905.51</v>
      </c>
      <c r="L53" s="41">
        <f t="shared" si="7"/>
        <v>342.07202771163435</v>
      </c>
      <c r="M53" s="42">
        <v>0</v>
      </c>
      <c r="N53" s="43">
        <f t="shared" si="8"/>
        <v>100</v>
      </c>
      <c r="O53" s="39">
        <v>115884</v>
      </c>
      <c r="P53" s="40">
        <v>74385.040000000008</v>
      </c>
      <c r="Q53" s="41">
        <f t="shared" si="9"/>
        <v>64.1892237064651</v>
      </c>
      <c r="R53" s="42">
        <v>0</v>
      </c>
      <c r="S53" s="43">
        <f t="shared" si="10"/>
        <v>100</v>
      </c>
      <c r="T53" s="39">
        <v>101790</v>
      </c>
      <c r="U53" s="40">
        <v>78300.12</v>
      </c>
      <c r="V53" s="41">
        <f t="shared" si="11"/>
        <v>76.923194812849985</v>
      </c>
      <c r="W53" s="42">
        <v>14354.83</v>
      </c>
      <c r="X53" s="43">
        <f t="shared" si="12"/>
        <v>445.46184106673491</v>
      </c>
      <c r="Y53" s="39">
        <v>124027.19999999997</v>
      </c>
      <c r="Z53" s="40">
        <v>66555.12</v>
      </c>
      <c r="AA53" s="41">
        <f t="shared" si="13"/>
        <v>53.661712914586488</v>
      </c>
      <c r="AB53" s="42">
        <v>22185.059999999998</v>
      </c>
      <c r="AC53" s="43">
        <f t="shared" si="14"/>
        <v>199.99972954772267</v>
      </c>
      <c r="AD53" s="39">
        <v>120268.79999999996</v>
      </c>
      <c r="AE53" s="40">
        <v>62639.93</v>
      </c>
      <c r="AF53" s="41">
        <f t="shared" si="15"/>
        <v>52.083275130374645</v>
      </c>
      <c r="AG53" s="42">
        <v>22185.14</v>
      </c>
      <c r="AH53" s="43">
        <f t="shared" si="16"/>
        <v>182.35084385313775</v>
      </c>
      <c r="AI53" s="107">
        <f t="shared" si="1"/>
        <v>584431.19999999995</v>
      </c>
      <c r="AJ53" s="42">
        <f t="shared" si="2"/>
        <v>700785.72000000009</v>
      </c>
      <c r="AK53" s="330">
        <f t="shared" si="17"/>
        <v>119.90901923100617</v>
      </c>
      <c r="AL53" s="42">
        <f t="shared" si="4"/>
        <v>58725.03</v>
      </c>
      <c r="AM53" s="43">
        <f t="shared" si="19"/>
        <v>1093.3339497655429</v>
      </c>
      <c r="AN53" s="44">
        <f t="shared" si="6"/>
        <v>140157.14400000003</v>
      </c>
      <c r="AO53" s="82"/>
    </row>
    <row r="54" spans="1:41" s="45" customFormat="1" ht="15" customHeight="1" x14ac:dyDescent="0.3">
      <c r="A54" s="35"/>
      <c r="B54" s="282" t="s">
        <v>210</v>
      </c>
      <c r="C54" s="36" t="s">
        <v>223</v>
      </c>
      <c r="D54" s="79">
        <f>VLOOKUP(C54,Xarelto_Total!A:B,2,0)</f>
        <v>1</v>
      </c>
      <c r="E54" s="37" t="s">
        <v>56</v>
      </c>
      <c r="F54" s="46" t="s">
        <v>55</v>
      </c>
      <c r="G54" s="109">
        <v>86415798</v>
      </c>
      <c r="H54" s="38" t="s">
        <v>48</v>
      </c>
      <c r="I54" s="38" t="str">
        <f t="shared" si="0"/>
        <v>TRICHYXARELTO 2.5MG TAFI 14 IN</v>
      </c>
      <c r="J54" s="39">
        <v>61230.600000000006</v>
      </c>
      <c r="K54" s="40">
        <v>110380.81999999999</v>
      </c>
      <c r="L54" s="41">
        <f t="shared" si="7"/>
        <v>180.27068165263771</v>
      </c>
      <c r="M54" s="42">
        <v>652.52</v>
      </c>
      <c r="N54" s="43">
        <f t="shared" si="8"/>
        <v>16816.08226567768</v>
      </c>
      <c r="O54" s="39">
        <v>57942</v>
      </c>
      <c r="P54" s="40">
        <v>9797.16</v>
      </c>
      <c r="Q54" s="41">
        <f t="shared" si="9"/>
        <v>16.908563736149944</v>
      </c>
      <c r="R54" s="42">
        <v>6525</v>
      </c>
      <c r="S54" s="43">
        <f t="shared" si="10"/>
        <v>50.148045977011492</v>
      </c>
      <c r="T54" s="39">
        <v>50895</v>
      </c>
      <c r="U54" s="40">
        <v>0</v>
      </c>
      <c r="V54" s="41">
        <f t="shared" si="11"/>
        <v>0</v>
      </c>
      <c r="W54" s="42">
        <v>3262.47</v>
      </c>
      <c r="X54" s="43">
        <f t="shared" si="12"/>
        <v>-100</v>
      </c>
      <c r="Y54" s="39">
        <v>62013.599999999984</v>
      </c>
      <c r="Z54" s="40">
        <v>90786.709999999992</v>
      </c>
      <c r="AA54" s="41">
        <f t="shared" si="13"/>
        <v>146.3980642955739</v>
      </c>
      <c r="AB54" s="42">
        <v>6525.01</v>
      </c>
      <c r="AC54" s="43">
        <f t="shared" si="14"/>
        <v>1291.3650707048723</v>
      </c>
      <c r="AD54" s="39">
        <v>60134.39999999998</v>
      </c>
      <c r="AE54" s="40">
        <v>16328.51</v>
      </c>
      <c r="AF54" s="41">
        <f t="shared" si="15"/>
        <v>27.153359807364843</v>
      </c>
      <c r="AG54" s="42">
        <v>9787.52</v>
      </c>
      <c r="AH54" s="43">
        <f t="shared" si="16"/>
        <v>66.829901752435745</v>
      </c>
      <c r="AI54" s="107">
        <f t="shared" si="1"/>
        <v>292215.59999999998</v>
      </c>
      <c r="AJ54" s="42">
        <f t="shared" si="2"/>
        <v>227293.2</v>
      </c>
      <c r="AK54" s="330">
        <f t="shared" si="17"/>
        <v>77.782705646105143</v>
      </c>
      <c r="AL54" s="42">
        <f t="shared" si="4"/>
        <v>26752.52</v>
      </c>
      <c r="AM54" s="43">
        <f t="shared" si="19"/>
        <v>749.61416718873591</v>
      </c>
      <c r="AN54" s="44">
        <f t="shared" si="6"/>
        <v>45458.64</v>
      </c>
      <c r="AO54" s="82"/>
    </row>
    <row r="55" spans="1:41" s="45" customFormat="1" ht="15" customHeight="1" x14ac:dyDescent="0.35">
      <c r="A55" s="35"/>
      <c r="B55" s="282" t="s">
        <v>210</v>
      </c>
      <c r="C55" s="36" t="s">
        <v>223</v>
      </c>
      <c r="D55" s="79">
        <f>VLOOKUP(C55,Xarelto_Total!A:B,2,0)</f>
        <v>1</v>
      </c>
      <c r="E55" s="37" t="s">
        <v>56</v>
      </c>
      <c r="F55" s="46" t="s">
        <v>55</v>
      </c>
      <c r="G55" s="110">
        <v>86991209</v>
      </c>
      <c r="H55" s="108" t="s">
        <v>77</v>
      </c>
      <c r="I55" s="38" t="str">
        <f t="shared" si="0"/>
        <v>TRICHYXARELTO 15MG 98TABL</v>
      </c>
      <c r="J55" s="39">
        <v>0</v>
      </c>
      <c r="K55" s="40">
        <v>0</v>
      </c>
      <c r="L55" s="41">
        <f t="shared" si="7"/>
        <v>0</v>
      </c>
      <c r="M55" s="42">
        <v>0</v>
      </c>
      <c r="N55" s="43" t="str">
        <f t="shared" si="8"/>
        <v>-</v>
      </c>
      <c r="O55" s="39">
        <v>0</v>
      </c>
      <c r="P55" s="40">
        <v>0</v>
      </c>
      <c r="Q55" s="41">
        <f t="shared" si="9"/>
        <v>0</v>
      </c>
      <c r="R55" s="42">
        <v>0</v>
      </c>
      <c r="S55" s="43" t="str">
        <f t="shared" si="10"/>
        <v>-</v>
      </c>
      <c r="T55" s="39">
        <v>0</v>
      </c>
      <c r="U55" s="40">
        <v>0</v>
      </c>
      <c r="V55" s="41">
        <f t="shared" si="11"/>
        <v>0</v>
      </c>
      <c r="W55" s="42">
        <v>0</v>
      </c>
      <c r="X55" s="43" t="str">
        <f t="shared" si="12"/>
        <v>-</v>
      </c>
      <c r="Y55" s="39">
        <v>0</v>
      </c>
      <c r="Z55" s="40">
        <v>0</v>
      </c>
      <c r="AA55" s="41">
        <f t="shared" si="13"/>
        <v>0</v>
      </c>
      <c r="AB55" s="42">
        <v>0</v>
      </c>
      <c r="AC55" s="43" t="str">
        <f t="shared" si="14"/>
        <v>-</v>
      </c>
      <c r="AD55" s="39">
        <v>0</v>
      </c>
      <c r="AE55" s="40">
        <v>-36540.199999999997</v>
      </c>
      <c r="AF55" s="41">
        <f t="shared" si="15"/>
        <v>0</v>
      </c>
      <c r="AG55" s="42">
        <v>0</v>
      </c>
      <c r="AH55" s="43" t="str">
        <f t="shared" si="16"/>
        <v>-</v>
      </c>
      <c r="AI55" s="107">
        <f t="shared" si="1"/>
        <v>0</v>
      </c>
      <c r="AJ55" s="42">
        <f t="shared" si="2"/>
        <v>-36540.199999999997</v>
      </c>
      <c r="AK55" s="330">
        <f t="shared" si="17"/>
        <v>0</v>
      </c>
      <c r="AL55" s="42">
        <f t="shared" si="4"/>
        <v>0</v>
      </c>
      <c r="AM55" s="43" t="str">
        <f t="shared" si="19"/>
        <v>-</v>
      </c>
      <c r="AN55" s="44">
        <f t="shared" si="6"/>
        <v>-7308.0399999999991</v>
      </c>
      <c r="AO55" s="82"/>
    </row>
    <row r="56" spans="1:41" s="45" customFormat="1" ht="15" customHeight="1" x14ac:dyDescent="0.35">
      <c r="A56" s="35"/>
      <c r="B56" s="282" t="s">
        <v>210</v>
      </c>
      <c r="C56" s="36" t="s">
        <v>223</v>
      </c>
      <c r="D56" s="79">
        <f>VLOOKUP(C56,Xarelto_Total!A:B,2,0)</f>
        <v>1</v>
      </c>
      <c r="E56" s="37" t="s">
        <v>56</v>
      </c>
      <c r="F56" s="46" t="s">
        <v>55</v>
      </c>
      <c r="G56" s="110">
        <v>86991217</v>
      </c>
      <c r="H56" s="108" t="s">
        <v>78</v>
      </c>
      <c r="I56" s="38" t="str">
        <f t="shared" si="0"/>
        <v>TRICHYXARELTO 20MG 98TABL</v>
      </c>
      <c r="J56" s="39">
        <v>0</v>
      </c>
      <c r="K56" s="40">
        <v>0</v>
      </c>
      <c r="L56" s="41">
        <f t="shared" si="7"/>
        <v>0</v>
      </c>
      <c r="M56" s="42">
        <v>9135</v>
      </c>
      <c r="N56" s="43">
        <f t="shared" si="8"/>
        <v>-100</v>
      </c>
      <c r="O56" s="39">
        <v>0</v>
      </c>
      <c r="P56" s="40">
        <v>0</v>
      </c>
      <c r="Q56" s="41">
        <f t="shared" si="9"/>
        <v>0</v>
      </c>
      <c r="R56" s="42">
        <v>0</v>
      </c>
      <c r="S56" s="43" t="str">
        <f t="shared" si="10"/>
        <v>-</v>
      </c>
      <c r="T56" s="39">
        <v>0</v>
      </c>
      <c r="U56" s="40">
        <v>0</v>
      </c>
      <c r="V56" s="41">
        <f t="shared" si="11"/>
        <v>0</v>
      </c>
      <c r="W56" s="42">
        <v>0</v>
      </c>
      <c r="X56" s="43" t="str">
        <f t="shared" si="12"/>
        <v>-</v>
      </c>
      <c r="Y56" s="39">
        <v>0</v>
      </c>
      <c r="Z56" s="40">
        <v>0</v>
      </c>
      <c r="AA56" s="41">
        <f t="shared" si="13"/>
        <v>0</v>
      </c>
      <c r="AB56" s="42">
        <v>0</v>
      </c>
      <c r="AC56" s="43" t="str">
        <f t="shared" si="14"/>
        <v>-</v>
      </c>
      <c r="AD56" s="39">
        <v>0</v>
      </c>
      <c r="AE56" s="40">
        <v>-36540.199999999997</v>
      </c>
      <c r="AF56" s="41">
        <f t="shared" si="15"/>
        <v>0</v>
      </c>
      <c r="AG56" s="42">
        <v>0</v>
      </c>
      <c r="AH56" s="43" t="str">
        <f t="shared" si="16"/>
        <v>-</v>
      </c>
      <c r="AI56" s="107">
        <f t="shared" si="1"/>
        <v>0</v>
      </c>
      <c r="AJ56" s="42">
        <f t="shared" si="2"/>
        <v>-36540.199999999997</v>
      </c>
      <c r="AK56" s="330">
        <f t="shared" si="17"/>
        <v>0</v>
      </c>
      <c r="AL56" s="42">
        <f t="shared" si="4"/>
        <v>9135</v>
      </c>
      <c r="AM56" s="43">
        <f t="shared" si="19"/>
        <v>-500.0021893814997</v>
      </c>
      <c r="AN56" s="44">
        <f t="shared" si="6"/>
        <v>-7308.0399999999991</v>
      </c>
      <c r="AO56" s="82"/>
    </row>
    <row r="57" spans="1:41" s="45" customFormat="1" ht="15" customHeight="1" x14ac:dyDescent="0.3">
      <c r="A57" s="35">
        <v>652.49999999999989</v>
      </c>
      <c r="B57" s="282" t="s">
        <v>210</v>
      </c>
      <c r="C57" s="36" t="s">
        <v>40</v>
      </c>
      <c r="D57" s="79">
        <f>VLOOKUP(C57,Xarelto_Total!A:B,2,0)</f>
        <v>5</v>
      </c>
      <c r="E57" s="37" t="s">
        <v>57</v>
      </c>
      <c r="F57" s="46" t="s">
        <v>55</v>
      </c>
      <c r="G57" s="109">
        <v>81571686</v>
      </c>
      <c r="H57" s="38" t="s">
        <v>15</v>
      </c>
      <c r="I57" s="38" t="str">
        <f t="shared" si="0"/>
        <v>HYDERABADXARELTO 10MG 7TABL</v>
      </c>
      <c r="J57" s="39">
        <v>1350134.73</v>
      </c>
      <c r="K57" s="40">
        <v>2135054.1903876523</v>
      </c>
      <c r="L57" s="41">
        <f t="shared" si="7"/>
        <v>158.13638024018923</v>
      </c>
      <c r="M57" s="42">
        <v>3776688.2879148214</v>
      </c>
      <c r="N57" s="43">
        <f t="shared" si="8"/>
        <v>-43.467556027334872</v>
      </c>
      <c r="O57" s="39">
        <v>1277621.0999999999</v>
      </c>
      <c r="P57" s="40">
        <v>949939.10402704985</v>
      </c>
      <c r="Q57" s="41">
        <f t="shared" si="9"/>
        <v>74.352177185164663</v>
      </c>
      <c r="R57" s="42">
        <v>2430835.7628627988</v>
      </c>
      <c r="S57" s="43">
        <f t="shared" si="10"/>
        <v>-60.92129634836764</v>
      </c>
      <c r="T57" s="39">
        <v>1122234.75</v>
      </c>
      <c r="U57" s="40">
        <v>901785.97193475824</v>
      </c>
      <c r="V57" s="41">
        <f t="shared" si="11"/>
        <v>80.356268769502833</v>
      </c>
      <c r="W57" s="42">
        <v>2747181.5710910922</v>
      </c>
      <c r="X57" s="43">
        <f t="shared" si="12"/>
        <v>-67.174140165165795</v>
      </c>
      <c r="Y57" s="39">
        <v>1367399.8799999997</v>
      </c>
      <c r="Z57" s="40">
        <v>933952.15830415988</v>
      </c>
      <c r="AA57" s="41">
        <f t="shared" si="13"/>
        <v>68.301319311521382</v>
      </c>
      <c r="AB57" s="42">
        <v>8560160.881056454</v>
      </c>
      <c r="AC57" s="43">
        <f t="shared" si="14"/>
        <v>-89.089549001690074</v>
      </c>
      <c r="AD57" s="39">
        <v>1325963.5199999996</v>
      </c>
      <c r="AE57" s="40">
        <v>596788.92060810805</v>
      </c>
      <c r="AF57" s="41">
        <f t="shared" si="15"/>
        <v>45.007944155817221</v>
      </c>
      <c r="AG57" s="42">
        <v>15831153.201147957</v>
      </c>
      <c r="AH57" s="43">
        <f t="shared" si="16"/>
        <v>-96.230287755886081</v>
      </c>
      <c r="AI57" s="107">
        <f t="shared" si="1"/>
        <v>6443353.9799999995</v>
      </c>
      <c r="AJ57" s="42">
        <f t="shared" si="2"/>
        <v>5517520.3452617275</v>
      </c>
      <c r="AK57" s="330">
        <f t="shared" si="17"/>
        <v>85.631184665439221</v>
      </c>
      <c r="AL57" s="42">
        <f t="shared" si="4"/>
        <v>33346019.704073124</v>
      </c>
      <c r="AM57" s="43">
        <f t="shared" si="18"/>
        <v>-83.453736325274889</v>
      </c>
      <c r="AN57" s="44">
        <f t="shared" si="6"/>
        <v>220700.81381046912</v>
      </c>
      <c r="AO57" s="82"/>
    </row>
    <row r="58" spans="1:41" s="45" customFormat="1" ht="15" customHeight="1" x14ac:dyDescent="0.3">
      <c r="A58" s="35">
        <v>2609.9999999999995</v>
      </c>
      <c r="B58" s="282" t="s">
        <v>210</v>
      </c>
      <c r="C58" s="36" t="s">
        <v>40</v>
      </c>
      <c r="D58" s="79">
        <f>VLOOKUP(C58,Xarelto_Total!A:B,2,0)</f>
        <v>5</v>
      </c>
      <c r="E58" s="37" t="s">
        <v>57</v>
      </c>
      <c r="F58" s="46" t="s">
        <v>55</v>
      </c>
      <c r="G58" s="37">
        <v>80802625</v>
      </c>
      <c r="H58" s="46" t="s">
        <v>16</v>
      </c>
      <c r="I58" s="38" t="str">
        <f t="shared" si="0"/>
        <v>HYDERABADXARELTO 15MG 28TABL</v>
      </c>
      <c r="J58" s="39">
        <v>942946.54800000007</v>
      </c>
      <c r="K58" s="40">
        <v>455130.36283559573</v>
      </c>
      <c r="L58" s="41">
        <f t="shared" si="7"/>
        <v>48.266825283037747</v>
      </c>
      <c r="M58" s="42">
        <v>695536.1444616568</v>
      </c>
      <c r="N58" s="43">
        <f t="shared" si="8"/>
        <v>-34.564096135095113</v>
      </c>
      <c r="O58" s="39">
        <v>892302.36</v>
      </c>
      <c r="P58" s="40">
        <v>475212.94935251796</v>
      </c>
      <c r="Q58" s="41">
        <f t="shared" si="9"/>
        <v>53.256941890472859</v>
      </c>
      <c r="R58" s="42">
        <v>790442.51064210641</v>
      </c>
      <c r="S58" s="43">
        <f t="shared" si="10"/>
        <v>-39.880137650177183</v>
      </c>
      <c r="T58" s="39">
        <v>783779.10000000009</v>
      </c>
      <c r="U58" s="40">
        <v>349316.38975038991</v>
      </c>
      <c r="V58" s="41">
        <f t="shared" si="11"/>
        <v>44.568219508582182</v>
      </c>
      <c r="W58" s="42">
        <v>726432.13156748924</v>
      </c>
      <c r="X58" s="43">
        <f t="shared" si="12"/>
        <v>-51.913417018512398</v>
      </c>
      <c r="Y58" s="39">
        <v>955004.68799999985</v>
      </c>
      <c r="Z58" s="40">
        <v>519903.86580086587</v>
      </c>
      <c r="AA58" s="41">
        <f t="shared" si="13"/>
        <v>54.439928131626722</v>
      </c>
      <c r="AB58" s="42">
        <v>1423316.5564174</v>
      </c>
      <c r="AC58" s="43">
        <f t="shared" si="14"/>
        <v>-63.472365760326369</v>
      </c>
      <c r="AD58" s="39">
        <v>926065.15199999977</v>
      </c>
      <c r="AE58" s="40">
        <v>469162.68427783344</v>
      </c>
      <c r="AF58" s="41">
        <f t="shared" si="15"/>
        <v>50.661952160125509</v>
      </c>
      <c r="AG58" s="42">
        <v>2134158.9254576559</v>
      </c>
      <c r="AH58" s="43">
        <f t="shared" si="16"/>
        <v>-78.016506705224657</v>
      </c>
      <c r="AI58" s="107">
        <f t="shared" si="1"/>
        <v>4500097.8480000002</v>
      </c>
      <c r="AJ58" s="42">
        <f t="shared" si="2"/>
        <v>2268726.2520172028</v>
      </c>
      <c r="AK58" s="330">
        <f t="shared" si="17"/>
        <v>50.415042709026949</v>
      </c>
      <c r="AL58" s="42">
        <f t="shared" si="4"/>
        <v>5769886.2685463084</v>
      </c>
      <c r="AM58" s="43">
        <f t="shared" si="18"/>
        <v>-60.679879179164551</v>
      </c>
      <c r="AN58" s="44">
        <f t="shared" si="6"/>
        <v>90749.050080688117</v>
      </c>
      <c r="AO58" s="82"/>
    </row>
    <row r="59" spans="1:41" s="45" customFormat="1" ht="15" customHeight="1" x14ac:dyDescent="0.3">
      <c r="A59" s="35">
        <v>2609.9999999999995</v>
      </c>
      <c r="B59" s="282" t="s">
        <v>210</v>
      </c>
      <c r="C59" s="36" t="s">
        <v>40</v>
      </c>
      <c r="D59" s="79">
        <f>VLOOKUP(C59,Xarelto_Total!A:B,2,0)</f>
        <v>5</v>
      </c>
      <c r="E59" s="37" t="s">
        <v>57</v>
      </c>
      <c r="F59" s="46" t="s">
        <v>55</v>
      </c>
      <c r="G59" s="37">
        <v>80802633</v>
      </c>
      <c r="H59" s="46" t="s">
        <v>17</v>
      </c>
      <c r="I59" s="38" t="str">
        <f t="shared" si="0"/>
        <v>HYDERABADXARELTO 20MG 28TABL</v>
      </c>
      <c r="J59" s="39">
        <v>1179029.2200000004</v>
      </c>
      <c r="K59" s="40">
        <v>1125341.4890598289</v>
      </c>
      <c r="L59" s="41">
        <f t="shared" si="7"/>
        <v>95.446446107572172</v>
      </c>
      <c r="M59" s="42">
        <v>279395.44743413181</v>
      </c>
      <c r="N59" s="43">
        <f t="shared" si="8"/>
        <v>302.77731773891236</v>
      </c>
      <c r="O59" s="39">
        <v>1115705.4000000001</v>
      </c>
      <c r="P59" s="40">
        <v>822504.79074190173</v>
      </c>
      <c r="Q59" s="41">
        <f t="shared" si="9"/>
        <v>73.720606778626475</v>
      </c>
      <c r="R59" s="42">
        <v>388569.51767202601</v>
      </c>
      <c r="S59" s="43">
        <f t="shared" si="10"/>
        <v>111.67506799546251</v>
      </c>
      <c r="T59" s="39">
        <v>980011.50000000023</v>
      </c>
      <c r="U59" s="40">
        <v>752565.25598411285</v>
      </c>
      <c r="V59" s="41">
        <f t="shared" si="11"/>
        <v>76.791471935187772</v>
      </c>
      <c r="W59" s="42">
        <v>862650.38773552212</v>
      </c>
      <c r="X59" s="43">
        <f t="shared" si="12"/>
        <v>-12.761268448552528</v>
      </c>
      <c r="Y59" s="39">
        <v>1194106.32</v>
      </c>
      <c r="Z59" s="40">
        <v>1136781.5159844055</v>
      </c>
      <c r="AA59" s="41">
        <f t="shared" si="13"/>
        <v>95.199355111394567</v>
      </c>
      <c r="AB59" s="42">
        <v>1366153.012413793</v>
      </c>
      <c r="AC59" s="43">
        <f t="shared" si="14"/>
        <v>-16.789590503052182</v>
      </c>
      <c r="AD59" s="39">
        <v>1157921.28</v>
      </c>
      <c r="AE59" s="40">
        <v>897129.38149097806</v>
      </c>
      <c r="AF59" s="41">
        <f t="shared" si="15"/>
        <v>77.477579606359598</v>
      </c>
      <c r="AG59" s="42">
        <v>2194762.7846217328</v>
      </c>
      <c r="AH59" s="43">
        <f t="shared" si="16"/>
        <v>-59.124084489814315</v>
      </c>
      <c r="AI59" s="107">
        <f t="shared" si="1"/>
        <v>5626773.7200000016</v>
      </c>
      <c r="AJ59" s="42">
        <f t="shared" si="2"/>
        <v>4734322.4332612278</v>
      </c>
      <c r="AK59" s="330">
        <f t="shared" si="17"/>
        <v>84.139200700987601</v>
      </c>
      <c r="AL59" s="42">
        <f t="shared" si="4"/>
        <v>5091531.1498772055</v>
      </c>
      <c r="AM59" s="43">
        <f t="shared" si="18"/>
        <v>-7.0157425360069254</v>
      </c>
      <c r="AN59" s="44">
        <f t="shared" si="6"/>
        <v>189372.89733044911</v>
      </c>
      <c r="AO59" s="82"/>
    </row>
    <row r="60" spans="1:41" s="45" customFormat="1" ht="15" customHeight="1" x14ac:dyDescent="0.3">
      <c r="A60" s="35">
        <v>652.49999999999989</v>
      </c>
      <c r="B60" s="282" t="s">
        <v>210</v>
      </c>
      <c r="C60" s="36" t="s">
        <v>40</v>
      </c>
      <c r="D60" s="79">
        <f>VLOOKUP(C60,Xarelto_Total!A:B,2,0)</f>
        <v>5</v>
      </c>
      <c r="E60" s="37" t="s">
        <v>57</v>
      </c>
      <c r="F60" s="46" t="s">
        <v>55</v>
      </c>
      <c r="G60" s="109">
        <v>86415798</v>
      </c>
      <c r="H60" s="46" t="s">
        <v>48</v>
      </c>
      <c r="I60" s="38" t="str">
        <f t="shared" si="0"/>
        <v>HYDERABADXARELTO 2.5MG TAFI 14 IN</v>
      </c>
      <c r="J60" s="39">
        <v>495967.86000000004</v>
      </c>
      <c r="K60" s="40">
        <v>637256.17071157519</v>
      </c>
      <c r="L60" s="41">
        <f t="shared" si="7"/>
        <v>128.48739245151393</v>
      </c>
      <c r="M60" s="42">
        <v>472672.57439939026</v>
      </c>
      <c r="N60" s="43">
        <f t="shared" si="8"/>
        <v>34.819789686616787</v>
      </c>
      <c r="O60" s="39">
        <v>469330.19999999995</v>
      </c>
      <c r="P60" s="40">
        <v>490118.3215873015</v>
      </c>
      <c r="Q60" s="41">
        <f t="shared" si="9"/>
        <v>104.42931684074486</v>
      </c>
      <c r="R60" s="42">
        <v>349056.65108097729</v>
      </c>
      <c r="S60" s="43">
        <f t="shared" si="10"/>
        <v>40.412256884226935</v>
      </c>
      <c r="T60" s="39">
        <v>412249.50000000006</v>
      </c>
      <c r="U60" s="40">
        <v>266997.63581622683</v>
      </c>
      <c r="V60" s="41">
        <f t="shared" si="11"/>
        <v>64.766030235628364</v>
      </c>
      <c r="W60" s="42">
        <v>361994.88647412439</v>
      </c>
      <c r="X60" s="43">
        <f t="shared" si="12"/>
        <v>-26.24270513409256</v>
      </c>
      <c r="Y60" s="39">
        <v>502310.15999999992</v>
      </c>
      <c r="Z60" s="40">
        <v>491997.5044995572</v>
      </c>
      <c r="AA60" s="41">
        <f t="shared" si="13"/>
        <v>97.946954626511499</v>
      </c>
      <c r="AB60" s="42">
        <v>486158.49492055312</v>
      </c>
      <c r="AC60" s="43">
        <f t="shared" si="14"/>
        <v>1.2010506120968358</v>
      </c>
      <c r="AD60" s="39">
        <v>487088.63999999984</v>
      </c>
      <c r="AE60" s="40">
        <v>486952.7765738162</v>
      </c>
      <c r="AF60" s="41">
        <f t="shared" si="15"/>
        <v>99.972107042737917</v>
      </c>
      <c r="AG60" s="42">
        <v>860541.07923146489</v>
      </c>
      <c r="AH60" s="43">
        <f t="shared" si="16"/>
        <v>-43.413186386325023</v>
      </c>
      <c r="AI60" s="107">
        <f t="shared" si="1"/>
        <v>2366946.36</v>
      </c>
      <c r="AJ60" s="42">
        <f t="shared" si="2"/>
        <v>2373322.4091884769</v>
      </c>
      <c r="AK60" s="330">
        <f t="shared" si="17"/>
        <v>100.26937869384065</v>
      </c>
      <c r="AL60" s="42">
        <f t="shared" si="4"/>
        <v>2530423.68610651</v>
      </c>
      <c r="AM60" s="43">
        <f t="shared" si="18"/>
        <v>-6.2084969319806049</v>
      </c>
      <c r="AN60" s="44">
        <f t="shared" si="6"/>
        <v>94932.89636753907</v>
      </c>
      <c r="AO60" s="82"/>
    </row>
    <row r="61" spans="1:41" s="45" customFormat="1" ht="15" customHeight="1" x14ac:dyDescent="0.35">
      <c r="A61" s="35">
        <v>5592.86</v>
      </c>
      <c r="B61" s="282" t="s">
        <v>210</v>
      </c>
      <c r="C61" s="36" t="s">
        <v>40</v>
      </c>
      <c r="D61" s="79">
        <f>VLOOKUP(C61,Xarelto_Total!A:B,2,0)</f>
        <v>5</v>
      </c>
      <c r="E61" s="37" t="s">
        <v>57</v>
      </c>
      <c r="F61" s="46" t="s">
        <v>55</v>
      </c>
      <c r="G61" s="110">
        <v>86991209</v>
      </c>
      <c r="H61" s="108" t="s">
        <v>77</v>
      </c>
      <c r="I61" s="38" t="str">
        <f t="shared" si="0"/>
        <v>HYDERABADXARELTO 15MG 98TABL</v>
      </c>
      <c r="J61" s="39">
        <v>0</v>
      </c>
      <c r="K61" s="40">
        <v>45675.07</v>
      </c>
      <c r="L61" s="41">
        <f t="shared" si="7"/>
        <v>0</v>
      </c>
      <c r="M61" s="42">
        <v>-16779.189999999999</v>
      </c>
      <c r="N61" s="43">
        <f t="shared" si="8"/>
        <v>100</v>
      </c>
      <c r="O61" s="39">
        <v>0</v>
      </c>
      <c r="P61" s="40">
        <v>0</v>
      </c>
      <c r="Q61" s="41">
        <f t="shared" si="9"/>
        <v>0</v>
      </c>
      <c r="R61" s="42">
        <v>0</v>
      </c>
      <c r="S61" s="43" t="str">
        <f t="shared" si="10"/>
        <v>-</v>
      </c>
      <c r="T61" s="39">
        <v>0</v>
      </c>
      <c r="U61" s="40">
        <v>-71298.679999999993</v>
      </c>
      <c r="V61" s="41">
        <f t="shared" si="11"/>
        <v>0</v>
      </c>
      <c r="W61" s="42">
        <v>-16772.25</v>
      </c>
      <c r="X61" s="43">
        <f t="shared" si="12"/>
        <v>325.09907734501928</v>
      </c>
      <c r="Y61" s="39">
        <v>0</v>
      </c>
      <c r="Z61" s="40">
        <v>-9135.7999999999993</v>
      </c>
      <c r="AA61" s="41">
        <f t="shared" si="13"/>
        <v>0</v>
      </c>
      <c r="AB61" s="42">
        <v>0</v>
      </c>
      <c r="AC61" s="43" t="str">
        <f t="shared" si="14"/>
        <v>-</v>
      </c>
      <c r="AD61" s="39">
        <v>0</v>
      </c>
      <c r="AE61" s="40">
        <v>0</v>
      </c>
      <c r="AF61" s="41">
        <f t="shared" si="15"/>
        <v>0</v>
      </c>
      <c r="AG61" s="42">
        <v>146160.14000000001</v>
      </c>
      <c r="AH61" s="43">
        <f t="shared" si="16"/>
        <v>-100</v>
      </c>
      <c r="AI61" s="107">
        <f t="shared" si="1"/>
        <v>0</v>
      </c>
      <c r="AJ61" s="42">
        <f t="shared" si="2"/>
        <v>-34759.409999999989</v>
      </c>
      <c r="AK61" s="330">
        <f t="shared" si="17"/>
        <v>0</v>
      </c>
      <c r="AL61" s="42">
        <f t="shared" si="4"/>
        <v>112608.70000000001</v>
      </c>
      <c r="AM61" s="43">
        <f t="shared" si="18"/>
        <v>-130.86742853793712</v>
      </c>
      <c r="AN61" s="44">
        <f t="shared" si="6"/>
        <v>-1390.3763999999996</v>
      </c>
      <c r="AO61" s="82"/>
    </row>
    <row r="62" spans="1:41" s="45" customFormat="1" ht="15" customHeight="1" x14ac:dyDescent="0.35">
      <c r="A62" s="35">
        <v>5592.86</v>
      </c>
      <c r="B62" s="282" t="s">
        <v>210</v>
      </c>
      <c r="C62" s="36" t="s">
        <v>40</v>
      </c>
      <c r="D62" s="79">
        <f>VLOOKUP(C62,Xarelto_Total!A:B,2,0)</f>
        <v>5</v>
      </c>
      <c r="E62" s="37" t="s">
        <v>57</v>
      </c>
      <c r="F62" s="46" t="s">
        <v>55</v>
      </c>
      <c r="G62" s="110">
        <v>86991217</v>
      </c>
      <c r="H62" s="108" t="s">
        <v>78</v>
      </c>
      <c r="I62" s="38" t="str">
        <f t="shared" si="0"/>
        <v>HYDERABADXARELTO 20MG 98TABL</v>
      </c>
      <c r="J62" s="39">
        <v>0</v>
      </c>
      <c r="K62" s="40">
        <v>73080.03</v>
      </c>
      <c r="L62" s="41">
        <f t="shared" si="7"/>
        <v>0</v>
      </c>
      <c r="M62" s="42">
        <v>1593032.0383333331</v>
      </c>
      <c r="N62" s="43">
        <f t="shared" si="8"/>
        <v>-95.412519758456455</v>
      </c>
      <c r="O62" s="39">
        <v>0</v>
      </c>
      <c r="P62" s="40">
        <v>4567.46</v>
      </c>
      <c r="Q62" s="41">
        <f t="shared" si="9"/>
        <v>0</v>
      </c>
      <c r="R62" s="42">
        <v>808447.0900000002</v>
      </c>
      <c r="S62" s="43">
        <f t="shared" si="10"/>
        <v>-99.435032909822212</v>
      </c>
      <c r="T62" s="39">
        <v>0</v>
      </c>
      <c r="U62" s="40">
        <v>-12834.68</v>
      </c>
      <c r="V62" s="41">
        <f t="shared" si="11"/>
        <v>0</v>
      </c>
      <c r="W62" s="42">
        <v>182699.35</v>
      </c>
      <c r="X62" s="43">
        <f t="shared" si="12"/>
        <v>-107.02502772998372</v>
      </c>
      <c r="Y62" s="39">
        <v>0</v>
      </c>
      <c r="Z62" s="40">
        <v>-34720.720000000001</v>
      </c>
      <c r="AA62" s="41">
        <f t="shared" si="13"/>
        <v>0</v>
      </c>
      <c r="AB62" s="42">
        <v>303971.72000000003</v>
      </c>
      <c r="AC62" s="43">
        <f t="shared" si="14"/>
        <v>-111.42235205301336</v>
      </c>
      <c r="AD62" s="39">
        <v>0</v>
      </c>
      <c r="AE62" s="40">
        <v>0</v>
      </c>
      <c r="AF62" s="41">
        <f t="shared" si="15"/>
        <v>0</v>
      </c>
      <c r="AG62" s="42">
        <v>274049.84000000003</v>
      </c>
      <c r="AH62" s="43">
        <f t="shared" si="16"/>
        <v>-100</v>
      </c>
      <c r="AI62" s="107">
        <f t="shared" si="1"/>
        <v>0</v>
      </c>
      <c r="AJ62" s="42">
        <f t="shared" si="2"/>
        <v>30092.090000000004</v>
      </c>
      <c r="AK62" s="330">
        <f t="shared" si="17"/>
        <v>0</v>
      </c>
      <c r="AL62" s="42">
        <f t="shared" si="4"/>
        <v>3162200.0383333336</v>
      </c>
      <c r="AM62" s="43">
        <f t="shared" si="18"/>
        <v>-99.048381201846411</v>
      </c>
      <c r="AN62" s="44">
        <f t="shared" si="6"/>
        <v>1203.6836000000001</v>
      </c>
      <c r="AO62" s="82"/>
    </row>
    <row r="63" spans="1:41" s="45" customFormat="1" ht="15" customHeight="1" x14ac:dyDescent="0.3">
      <c r="A63" s="35">
        <v>652.49999999999989</v>
      </c>
      <c r="B63" s="282" t="s">
        <v>210</v>
      </c>
      <c r="C63" s="36" t="s">
        <v>41</v>
      </c>
      <c r="D63" s="79">
        <f>VLOOKUP(C63,Xarelto_Total!A:B,2,0)</f>
        <v>1</v>
      </c>
      <c r="E63" s="37" t="s">
        <v>57</v>
      </c>
      <c r="F63" s="46" t="s">
        <v>55</v>
      </c>
      <c r="G63" s="37">
        <v>81571686</v>
      </c>
      <c r="H63" s="46" t="s">
        <v>15</v>
      </c>
      <c r="I63" s="38" t="str">
        <f t="shared" si="0"/>
        <v>VIJAYAWADAXARELTO 10MG 7TABL</v>
      </c>
      <c r="J63" s="39">
        <v>285603.99500000005</v>
      </c>
      <c r="K63" s="40">
        <v>359406.40768844227</v>
      </c>
      <c r="L63" s="41">
        <f t="shared" si="7"/>
        <v>125.84081944947661</v>
      </c>
      <c r="M63" s="42">
        <v>168255.02843170872</v>
      </c>
      <c r="N63" s="43">
        <f t="shared" si="8"/>
        <v>113.60812276366408</v>
      </c>
      <c r="O63" s="39">
        <v>270264.65000000002</v>
      </c>
      <c r="P63" s="40">
        <v>131280.70860355027</v>
      </c>
      <c r="Q63" s="41">
        <f t="shared" si="9"/>
        <v>48.574872297783031</v>
      </c>
      <c r="R63" s="42">
        <v>136188.21115151516</v>
      </c>
      <c r="S63" s="43">
        <f t="shared" si="10"/>
        <v>-3.6034708925760697</v>
      </c>
      <c r="T63" s="39">
        <v>237394.62500000006</v>
      </c>
      <c r="U63" s="40">
        <v>251704.46888638925</v>
      </c>
      <c r="V63" s="41">
        <f t="shared" si="11"/>
        <v>106.02787189743205</v>
      </c>
      <c r="W63" s="42">
        <v>255389.99076011643</v>
      </c>
      <c r="X63" s="43">
        <f t="shared" si="12"/>
        <v>-1.4430956603890195</v>
      </c>
      <c r="Y63" s="39">
        <v>289256.21999999997</v>
      </c>
      <c r="Z63" s="40">
        <v>313068.01766798418</v>
      </c>
      <c r="AA63" s="41">
        <f t="shared" si="13"/>
        <v>108.23207800613041</v>
      </c>
      <c r="AB63" s="42">
        <v>1067698.5093948026</v>
      </c>
      <c r="AC63" s="43">
        <f t="shared" si="14"/>
        <v>-70.678237825260368</v>
      </c>
      <c r="AD63" s="39">
        <v>280490.88</v>
      </c>
      <c r="AE63" s="40">
        <v>291585.95916666667</v>
      </c>
      <c r="AF63" s="41">
        <f t="shared" si="15"/>
        <v>103.95559355322592</v>
      </c>
      <c r="AG63" s="42">
        <v>1246989.5107971523</v>
      </c>
      <c r="AH63" s="43">
        <f t="shared" si="16"/>
        <v>-76.616807387556378</v>
      </c>
      <c r="AI63" s="107">
        <f t="shared" si="1"/>
        <v>1363010.37</v>
      </c>
      <c r="AJ63" s="42">
        <f t="shared" si="2"/>
        <v>1347045.5620130326</v>
      </c>
      <c r="AK63" s="330">
        <f t="shared" ref="AK63:AK125" si="20">IF(OR(AI63=0,AJ63=0),0,(AJ63/AI63%))</f>
        <v>98.828709719430265</v>
      </c>
      <c r="AL63" s="42">
        <f t="shared" si="4"/>
        <v>2874521.2505352953</v>
      </c>
      <c r="AM63" s="43">
        <f t="shared" si="18"/>
        <v>-53.138437861185238</v>
      </c>
      <c r="AN63" s="44">
        <f t="shared" si="6"/>
        <v>269409.11240260652</v>
      </c>
      <c r="AO63" s="82"/>
    </row>
    <row r="64" spans="1:41" s="45" customFormat="1" ht="15" customHeight="1" x14ac:dyDescent="0.3">
      <c r="A64" s="35">
        <v>2609.9999999999995</v>
      </c>
      <c r="B64" s="282" t="s">
        <v>210</v>
      </c>
      <c r="C64" s="36" t="s">
        <v>41</v>
      </c>
      <c r="D64" s="79">
        <f>VLOOKUP(C64,Xarelto_Total!A:B,2,0)</f>
        <v>1</v>
      </c>
      <c r="E64" s="37" t="s">
        <v>57</v>
      </c>
      <c r="F64" s="46" t="s">
        <v>55</v>
      </c>
      <c r="G64" s="37">
        <v>80802625</v>
      </c>
      <c r="H64" s="46" t="s">
        <v>16</v>
      </c>
      <c r="I64" s="38" t="str">
        <f t="shared" si="0"/>
        <v>VIJAYAWADAXARELTO 15MG 28TABL</v>
      </c>
      <c r="J64" s="39">
        <v>179200.774</v>
      </c>
      <c r="K64" s="40">
        <v>162898.94328808444</v>
      </c>
      <c r="L64" s="41">
        <f t="shared" si="7"/>
        <v>90.903035546087779</v>
      </c>
      <c r="M64" s="42">
        <v>169771.38281138791</v>
      </c>
      <c r="N64" s="43">
        <f t="shared" si="8"/>
        <v>-4.048055337417253</v>
      </c>
      <c r="O64" s="39">
        <v>169576.18000000002</v>
      </c>
      <c r="P64" s="40">
        <v>86460.719496402875</v>
      </c>
      <c r="Q64" s="41">
        <f t="shared" si="9"/>
        <v>50.986358754161621</v>
      </c>
      <c r="R64" s="42">
        <v>75598.746018572259</v>
      </c>
      <c r="S64" s="43">
        <f t="shared" si="10"/>
        <v>14.367928107117237</v>
      </c>
      <c r="T64" s="39">
        <v>148952.05000000002</v>
      </c>
      <c r="U64" s="40">
        <v>123332.23825273012</v>
      </c>
      <c r="V64" s="41">
        <f t="shared" si="11"/>
        <v>82.799960291066895</v>
      </c>
      <c r="W64" s="42">
        <v>205963.73193033383</v>
      </c>
      <c r="X64" s="43">
        <f t="shared" si="12"/>
        <v>-40.119438943528841</v>
      </c>
      <c r="Y64" s="39">
        <v>181492.34399999995</v>
      </c>
      <c r="Z64" s="40">
        <v>155464.53854256854</v>
      </c>
      <c r="AA64" s="41">
        <f t="shared" si="13"/>
        <v>85.659006389034559</v>
      </c>
      <c r="AB64" s="42">
        <v>254214.44166666665</v>
      </c>
      <c r="AC64" s="43">
        <f t="shared" si="14"/>
        <v>-38.845119292467992</v>
      </c>
      <c r="AD64" s="39">
        <v>175992.57599999994</v>
      </c>
      <c r="AE64" s="40">
        <v>169542.87841023068</v>
      </c>
      <c r="AF64" s="41">
        <f t="shared" si="15"/>
        <v>96.335244510672283</v>
      </c>
      <c r="AG64" s="42">
        <v>510403.89208725409</v>
      </c>
      <c r="AH64" s="43">
        <f t="shared" si="16"/>
        <v>-66.782604709987766</v>
      </c>
      <c r="AI64" s="107">
        <f t="shared" si="1"/>
        <v>855213.92399999988</v>
      </c>
      <c r="AJ64" s="42">
        <f t="shared" si="2"/>
        <v>697699.31799001666</v>
      </c>
      <c r="AK64" s="330">
        <f t="shared" si="20"/>
        <v>81.581847349578084</v>
      </c>
      <c r="AL64" s="42">
        <f t="shared" si="4"/>
        <v>1215952.1945142148</v>
      </c>
      <c r="AM64" s="43">
        <f t="shared" si="18"/>
        <v>-42.621155573574612</v>
      </c>
      <c r="AN64" s="44">
        <f t="shared" si="6"/>
        <v>139539.86359800334</v>
      </c>
      <c r="AO64" s="82"/>
    </row>
    <row r="65" spans="1:41" s="45" customFormat="1" ht="15" customHeight="1" x14ac:dyDescent="0.3">
      <c r="A65" s="35">
        <v>2609.9999999999995</v>
      </c>
      <c r="B65" s="282" t="s">
        <v>210</v>
      </c>
      <c r="C65" s="36" t="s">
        <v>41</v>
      </c>
      <c r="D65" s="79">
        <f>VLOOKUP(C65,Xarelto_Total!A:B,2,0)</f>
        <v>1</v>
      </c>
      <c r="E65" s="37" t="s">
        <v>57</v>
      </c>
      <c r="F65" s="46" t="s">
        <v>55</v>
      </c>
      <c r="G65" s="37">
        <v>80802633</v>
      </c>
      <c r="H65" s="46" t="s">
        <v>17</v>
      </c>
      <c r="I65" s="38" t="str">
        <f t="shared" si="0"/>
        <v>VIJAYAWADAXARELTO 20MG 28TABL</v>
      </c>
      <c r="J65" s="39">
        <v>220997.11000000004</v>
      </c>
      <c r="K65" s="40">
        <v>277329.54076923081</v>
      </c>
      <c r="L65" s="41">
        <f t="shared" si="7"/>
        <v>125.49012101073662</v>
      </c>
      <c r="M65" s="42">
        <v>77581.628962075862</v>
      </c>
      <c r="N65" s="43">
        <f t="shared" si="8"/>
        <v>257.46805587801913</v>
      </c>
      <c r="O65" s="39">
        <v>209127.69999999998</v>
      </c>
      <c r="P65" s="40">
        <v>202881.52530825496</v>
      </c>
      <c r="Q65" s="41">
        <f t="shared" si="9"/>
        <v>97.01322460307982</v>
      </c>
      <c r="R65" s="42">
        <v>60002.909419038107</v>
      </c>
      <c r="S65" s="43">
        <f t="shared" si="10"/>
        <v>238.11947999288748</v>
      </c>
      <c r="T65" s="39">
        <v>183693.25</v>
      </c>
      <c r="U65" s="40">
        <v>120598.21911738747</v>
      </c>
      <c r="V65" s="41">
        <f t="shared" si="11"/>
        <v>65.651960056990376</v>
      </c>
      <c r="W65" s="42">
        <v>157024.56211132446</v>
      </c>
      <c r="X65" s="43">
        <f t="shared" si="12"/>
        <v>-23.197863126733054</v>
      </c>
      <c r="Y65" s="39">
        <v>223823.15999999997</v>
      </c>
      <c r="Z65" s="40">
        <v>180355.87296296295</v>
      </c>
      <c r="AA65" s="41">
        <f t="shared" si="13"/>
        <v>80.579629455219461</v>
      </c>
      <c r="AB65" s="42">
        <v>409412.60367816093</v>
      </c>
      <c r="AC65" s="43">
        <f t="shared" si="14"/>
        <v>-55.947650037481353</v>
      </c>
      <c r="AD65" s="39">
        <v>217040.63999999996</v>
      </c>
      <c r="AE65" s="40">
        <v>161195.9335042735</v>
      </c>
      <c r="AF65" s="41">
        <f t="shared" si="15"/>
        <v>74.269930969736151</v>
      </c>
      <c r="AG65" s="42">
        <v>555208.03826685017</v>
      </c>
      <c r="AH65" s="43">
        <f t="shared" si="16"/>
        <v>-70.966570655665151</v>
      </c>
      <c r="AI65" s="107">
        <f t="shared" si="1"/>
        <v>1054681.8599999999</v>
      </c>
      <c r="AJ65" s="42">
        <f t="shared" si="2"/>
        <v>942361.09166210971</v>
      </c>
      <c r="AK65" s="330">
        <f t="shared" si="20"/>
        <v>89.350270200163479</v>
      </c>
      <c r="AL65" s="42">
        <f t="shared" si="4"/>
        <v>1259229.7424374495</v>
      </c>
      <c r="AM65" s="43">
        <f t="shared" si="18"/>
        <v>-25.163688570600911</v>
      </c>
      <c r="AN65" s="44">
        <f t="shared" si="6"/>
        <v>188472.21833242194</v>
      </c>
      <c r="AO65" s="82"/>
    </row>
    <row r="66" spans="1:41" s="45" customFormat="1" ht="15" customHeight="1" x14ac:dyDescent="0.3">
      <c r="A66" s="35">
        <v>652.49999999999989</v>
      </c>
      <c r="B66" s="282" t="s">
        <v>210</v>
      </c>
      <c r="C66" s="36" t="s">
        <v>41</v>
      </c>
      <c r="D66" s="79">
        <f>VLOOKUP(C66,Xarelto_Total!A:B,2,0)</f>
        <v>1</v>
      </c>
      <c r="E66" s="37" t="s">
        <v>57</v>
      </c>
      <c r="F66" s="46" t="s">
        <v>55</v>
      </c>
      <c r="G66" s="109">
        <v>86415798</v>
      </c>
      <c r="H66" s="46" t="s">
        <v>48</v>
      </c>
      <c r="I66" s="38" t="str">
        <f t="shared" si="0"/>
        <v>VIJAYAWADAXARELTO 2.5MG TAFI 14 IN</v>
      </c>
      <c r="J66" s="39">
        <v>88260.430000000022</v>
      </c>
      <c r="K66" s="40">
        <v>183958.8991555977</v>
      </c>
      <c r="L66" s="41">
        <f t="shared" si="7"/>
        <v>208.4273769747073</v>
      </c>
      <c r="M66" s="42">
        <v>106579.72166996797</v>
      </c>
      <c r="N66" s="43">
        <f t="shared" si="8"/>
        <v>72.602157589827556</v>
      </c>
      <c r="O66" s="39">
        <v>83520.10000000002</v>
      </c>
      <c r="P66" s="40">
        <v>171222.27253968251</v>
      </c>
      <c r="Q66" s="41">
        <f t="shared" si="9"/>
        <v>205.00726476582579</v>
      </c>
      <c r="R66" s="42">
        <v>69986.596183898364</v>
      </c>
      <c r="S66" s="43">
        <f t="shared" si="10"/>
        <v>144.65009284031331</v>
      </c>
      <c r="T66" s="39">
        <v>73362.250000000015</v>
      </c>
      <c r="U66" s="40">
        <v>114857.41990224831</v>
      </c>
      <c r="V66" s="41">
        <f t="shared" si="11"/>
        <v>156.56201916141924</v>
      </c>
      <c r="W66" s="42">
        <v>129374.35152367549</v>
      </c>
      <c r="X66" s="43">
        <f t="shared" si="12"/>
        <v>-11.220872955464131</v>
      </c>
      <c r="Y66" s="39">
        <v>89389.08</v>
      </c>
      <c r="Z66" s="40">
        <v>160373.21668733394</v>
      </c>
      <c r="AA66" s="41">
        <f t="shared" si="13"/>
        <v>179.41030010302595</v>
      </c>
      <c r="AB66" s="42">
        <v>155965.71577835767</v>
      </c>
      <c r="AC66" s="43">
        <f t="shared" si="14"/>
        <v>2.8259421546461994</v>
      </c>
      <c r="AD66" s="39">
        <v>86680.320000000007</v>
      </c>
      <c r="AE66" s="40">
        <v>155401.04869080783</v>
      </c>
      <c r="AF66" s="41">
        <f t="shared" si="15"/>
        <v>179.28065873638656</v>
      </c>
      <c r="AG66" s="42">
        <v>226896.65988245932</v>
      </c>
      <c r="AH66" s="43">
        <f t="shared" si="16"/>
        <v>-31.510208757012478</v>
      </c>
      <c r="AI66" s="107">
        <f t="shared" si="1"/>
        <v>421212.18000000005</v>
      </c>
      <c r="AJ66" s="42">
        <f t="shared" si="2"/>
        <v>785812.85697567021</v>
      </c>
      <c r="AK66" s="330">
        <f t="shared" si="20"/>
        <v>186.5598608700418</v>
      </c>
      <c r="AL66" s="42">
        <f t="shared" si="4"/>
        <v>688803.04503835877</v>
      </c>
      <c r="AM66" s="43">
        <f t="shared" si="18"/>
        <v>14.083824488886961</v>
      </c>
      <c r="AN66" s="44">
        <f t="shared" si="6"/>
        <v>157162.57139513403</v>
      </c>
      <c r="AO66" s="82"/>
    </row>
    <row r="67" spans="1:41" s="45" customFormat="1" ht="15" customHeight="1" x14ac:dyDescent="0.35">
      <c r="A67" s="35">
        <v>5592.86</v>
      </c>
      <c r="B67" s="282" t="s">
        <v>210</v>
      </c>
      <c r="C67" s="36" t="s">
        <v>41</v>
      </c>
      <c r="D67" s="79">
        <f>VLOOKUP(C67,Xarelto_Total!A:B,2,0)</f>
        <v>1</v>
      </c>
      <c r="E67" s="37" t="s">
        <v>57</v>
      </c>
      <c r="F67" s="46" t="s">
        <v>55</v>
      </c>
      <c r="G67" s="110">
        <v>86991209</v>
      </c>
      <c r="H67" s="108" t="s">
        <v>77</v>
      </c>
      <c r="I67" s="38" t="str">
        <f t="shared" ref="I67:I130" si="21">+C67&amp;H67</f>
        <v>VIJAYAWADAXARELTO 15MG 98TABL</v>
      </c>
      <c r="J67" s="39">
        <v>0</v>
      </c>
      <c r="K67" s="40">
        <v>22837.5</v>
      </c>
      <c r="L67" s="41">
        <f t="shared" si="7"/>
        <v>0</v>
      </c>
      <c r="M67" s="42">
        <v>0</v>
      </c>
      <c r="N67" s="43">
        <f t="shared" si="8"/>
        <v>100</v>
      </c>
      <c r="O67" s="39">
        <v>0</v>
      </c>
      <c r="P67" s="40">
        <v>0</v>
      </c>
      <c r="Q67" s="41">
        <f t="shared" si="9"/>
        <v>0</v>
      </c>
      <c r="R67" s="42">
        <v>0</v>
      </c>
      <c r="S67" s="43" t="str">
        <f t="shared" si="10"/>
        <v>-</v>
      </c>
      <c r="T67" s="39">
        <v>0</v>
      </c>
      <c r="U67" s="40">
        <v>-867.83</v>
      </c>
      <c r="V67" s="41">
        <f t="shared" si="11"/>
        <v>0</v>
      </c>
      <c r="W67" s="42">
        <v>0</v>
      </c>
      <c r="X67" s="43" t="str">
        <f t="shared" si="12"/>
        <v>-</v>
      </c>
      <c r="Y67" s="39">
        <v>0</v>
      </c>
      <c r="Z67" s="40">
        <v>-9134.7999999999993</v>
      </c>
      <c r="AA67" s="41">
        <f t="shared" si="13"/>
        <v>0</v>
      </c>
      <c r="AB67" s="42">
        <v>0</v>
      </c>
      <c r="AC67" s="43" t="str">
        <f t="shared" si="14"/>
        <v>-</v>
      </c>
      <c r="AD67" s="39">
        <v>0</v>
      </c>
      <c r="AE67" s="40">
        <v>0</v>
      </c>
      <c r="AF67" s="41">
        <f t="shared" si="15"/>
        <v>0</v>
      </c>
      <c r="AG67" s="42">
        <v>27405.1</v>
      </c>
      <c r="AH67" s="43">
        <f t="shared" si="16"/>
        <v>-100</v>
      </c>
      <c r="AI67" s="107">
        <f t="shared" ref="AI67:AI130" si="22">+J67+O67+T67+Y67+AD67</f>
        <v>0</v>
      </c>
      <c r="AJ67" s="42">
        <f t="shared" ref="AJ67:AJ130" si="23">+K67+P67+U67+Z67+AE67</f>
        <v>12834.869999999999</v>
      </c>
      <c r="AK67" s="330">
        <f t="shared" si="20"/>
        <v>0</v>
      </c>
      <c r="AL67" s="42">
        <f t="shared" ref="AL67:AL130" si="24">+M67+R67+W67+AB67+AG67</f>
        <v>27405.1</v>
      </c>
      <c r="AM67" s="43">
        <f t="shared" si="18"/>
        <v>-53.166126013041371</v>
      </c>
      <c r="AN67" s="44">
        <f t="shared" ref="AN67:AN130" si="25">IFERROR(AJ67/D67/$B$2,0)</f>
        <v>2566.9739999999997</v>
      </c>
      <c r="AO67" s="82"/>
    </row>
    <row r="68" spans="1:41" s="45" customFormat="1" ht="15" customHeight="1" x14ac:dyDescent="0.35">
      <c r="A68" s="35">
        <v>5592.86</v>
      </c>
      <c r="B68" s="282" t="s">
        <v>210</v>
      </c>
      <c r="C68" s="36" t="s">
        <v>41</v>
      </c>
      <c r="D68" s="79">
        <f>VLOOKUP(C68,Xarelto_Total!A:B,2,0)</f>
        <v>1</v>
      </c>
      <c r="E68" s="37" t="s">
        <v>57</v>
      </c>
      <c r="F68" s="46" t="s">
        <v>55</v>
      </c>
      <c r="G68" s="110">
        <v>86991217</v>
      </c>
      <c r="H68" s="108" t="s">
        <v>78</v>
      </c>
      <c r="I68" s="38" t="str">
        <f t="shared" si="21"/>
        <v>VIJAYAWADAXARELTO 20MG 98TABL</v>
      </c>
      <c r="J68" s="39">
        <v>0</v>
      </c>
      <c r="K68" s="40">
        <v>4567.32</v>
      </c>
      <c r="L68" s="41">
        <f t="shared" ref="L68:L131" si="26">IF(OR(J68=0,K68=0),0,(K68/J68%))</f>
        <v>0</v>
      </c>
      <c r="M68" s="42">
        <v>63945.64</v>
      </c>
      <c r="N68" s="43">
        <f t="shared" ref="N68:N131" si="27">IF(AND(M68&lt;=0,K68&gt;1),100,IF(ISERROR(K68/M68%-100),"-",K68/M68%-100))</f>
        <v>-92.857495835525299</v>
      </c>
      <c r="O68" s="39">
        <v>0</v>
      </c>
      <c r="P68" s="40">
        <v>0</v>
      </c>
      <c r="Q68" s="41">
        <f t="shared" ref="Q68:Q131" si="28">IF(OR(O68=0,P68=0),0,(P68/O68%))</f>
        <v>0</v>
      </c>
      <c r="R68" s="42">
        <v>59377.590000000011</v>
      </c>
      <c r="S68" s="43">
        <f t="shared" ref="S68:S131" si="29">IF(AND(R68&lt;=0,P68&gt;1),100,IF(ISERROR(P68/R68%-100),"-",P68/R68%-100))</f>
        <v>-100</v>
      </c>
      <c r="T68" s="39">
        <v>0</v>
      </c>
      <c r="U68" s="40">
        <v>-1918.35</v>
      </c>
      <c r="V68" s="41">
        <f t="shared" ref="V68:V131" si="30">IF(OR(T68=0,U68=0),0,(U68/T68%))</f>
        <v>0</v>
      </c>
      <c r="W68" s="42">
        <v>54809.950000000004</v>
      </c>
      <c r="X68" s="43">
        <f t="shared" ref="X68:X131" si="31">IF(AND(W68&lt;=0,U68&gt;1),100,IF(ISERROR(U68/W68%-100),"-",U68/W68%-100))</f>
        <v>-103.50000319285093</v>
      </c>
      <c r="Y68" s="39">
        <v>0</v>
      </c>
      <c r="Z68" s="40">
        <v>-22372</v>
      </c>
      <c r="AA68" s="41">
        <f t="shared" ref="AA68:AA131" si="32">IF(OR(Y68=0,Z68=0),0,(Z68/Y68%))</f>
        <v>0</v>
      </c>
      <c r="AB68" s="42">
        <v>109620.03</v>
      </c>
      <c r="AC68" s="43">
        <f t="shared" ref="AC68:AC131" si="33">IF(AND(AB68&lt;=0,Z68&gt;1),100,IF(ISERROR(Z68/AB68%-100),"-",Z68/AB68%-100))</f>
        <v>-120.40867896131756</v>
      </c>
      <c r="AD68" s="39">
        <v>0</v>
      </c>
      <c r="AE68" s="40">
        <v>0</v>
      </c>
      <c r="AF68" s="41">
        <f t="shared" ref="AF68:AF131" si="34">IF(OR(AD68=0,AE68=0),0,(AE68/AD68%))</f>
        <v>0</v>
      </c>
      <c r="AG68" s="42">
        <v>41107.440000000002</v>
      </c>
      <c r="AH68" s="43">
        <f t="shared" ref="AH68:AH131" si="35">IF(AND(AG68&lt;=0,AE68&gt;1),100,IF(ISERROR(AE68/AG68%-100),"-",AE68/AG68%-100))</f>
        <v>-100</v>
      </c>
      <c r="AI68" s="107">
        <f t="shared" si="22"/>
        <v>0</v>
      </c>
      <c r="AJ68" s="42">
        <f t="shared" si="23"/>
        <v>-19723.03</v>
      </c>
      <c r="AK68" s="330">
        <f t="shared" si="20"/>
        <v>0</v>
      </c>
      <c r="AL68" s="42">
        <f t="shared" si="24"/>
        <v>328860.65000000002</v>
      </c>
      <c r="AM68" s="43">
        <f t="shared" ref="AM68:AM131" si="36">IF(AND(AL68&lt;=0,AJ68&gt;1),100,IF(ISERROR(AJ68/AL68%-100),"-",AJ68/AL68%-100))</f>
        <v>-105.99738217387821</v>
      </c>
      <c r="AN68" s="44">
        <f t="shared" si="25"/>
        <v>-3944.6059999999998</v>
      </c>
      <c r="AO68" s="82"/>
    </row>
    <row r="69" spans="1:41" s="45" customFormat="1" ht="15" customHeight="1" x14ac:dyDescent="0.3">
      <c r="A69" s="35">
        <v>652.49999999999989</v>
      </c>
      <c r="B69" s="282" t="s">
        <v>210</v>
      </c>
      <c r="C69" s="36" t="s">
        <v>42</v>
      </c>
      <c r="D69" s="79">
        <f>VLOOKUP(C69,Xarelto_Total!A:B,2,0)</f>
        <v>1</v>
      </c>
      <c r="E69" s="37" t="s">
        <v>57</v>
      </c>
      <c r="F69" s="46" t="s">
        <v>55</v>
      </c>
      <c r="G69" s="37">
        <v>81571686</v>
      </c>
      <c r="H69" s="46" t="s">
        <v>15</v>
      </c>
      <c r="I69" s="38" t="str">
        <f t="shared" si="21"/>
        <v>VISAKHAPATNAMXARELTO 10MG 7TABL</v>
      </c>
      <c r="J69" s="39">
        <v>251927.16500000004</v>
      </c>
      <c r="K69" s="40">
        <v>126888.58577889448</v>
      </c>
      <c r="L69" s="41">
        <f t="shared" si="26"/>
        <v>50.367170915805943</v>
      </c>
      <c r="M69" s="42">
        <v>548901.8220826023</v>
      </c>
      <c r="N69" s="43">
        <f t="shared" si="27"/>
        <v>-76.883191005367166</v>
      </c>
      <c r="O69" s="39">
        <v>238396.55000000005</v>
      </c>
      <c r="P69" s="40">
        <v>93641.950331360946</v>
      </c>
      <c r="Q69" s="41">
        <f t="shared" si="28"/>
        <v>39.279910020241878</v>
      </c>
      <c r="R69" s="42">
        <v>341336.95122826257</v>
      </c>
      <c r="S69" s="43">
        <f t="shared" si="29"/>
        <v>-72.5661256437661</v>
      </c>
      <c r="T69" s="39">
        <v>209402.37500000003</v>
      </c>
      <c r="U69" s="40">
        <v>63192.428053993252</v>
      </c>
      <c r="V69" s="41">
        <f t="shared" si="30"/>
        <v>30.177512577874651</v>
      </c>
      <c r="W69" s="42">
        <v>422054.91797970165</v>
      </c>
      <c r="X69" s="43">
        <f t="shared" si="31"/>
        <v>-85.027439472454517</v>
      </c>
      <c r="Y69" s="39">
        <v>255148.73999999996</v>
      </c>
      <c r="Z69" s="40">
        <v>78813.259604743085</v>
      </c>
      <c r="AA69" s="41">
        <f t="shared" si="32"/>
        <v>30.889143173798583</v>
      </c>
      <c r="AB69" s="42">
        <v>650672.59489954484</v>
      </c>
      <c r="AC69" s="43">
        <f t="shared" si="33"/>
        <v>-87.887416771116534</v>
      </c>
      <c r="AD69" s="39">
        <v>247416.95999999999</v>
      </c>
      <c r="AE69" s="40">
        <v>167503.10364864866</v>
      </c>
      <c r="AF69" s="41">
        <f t="shared" si="34"/>
        <v>67.700736299018743</v>
      </c>
      <c r="AG69" s="42">
        <v>1535418.5306095402</v>
      </c>
      <c r="AH69" s="43">
        <f t="shared" si="35"/>
        <v>-89.09072019717307</v>
      </c>
      <c r="AI69" s="107">
        <f t="shared" si="22"/>
        <v>1202291.79</v>
      </c>
      <c r="AJ69" s="42">
        <f t="shared" si="23"/>
        <v>530039.32741764048</v>
      </c>
      <c r="AK69" s="330">
        <f t="shared" si="20"/>
        <v>44.08574788800982</v>
      </c>
      <c r="AL69" s="42">
        <f t="shared" si="24"/>
        <v>3498384.8167996514</v>
      </c>
      <c r="AM69" s="43">
        <f t="shared" si="36"/>
        <v>-84.849027331918151</v>
      </c>
      <c r="AN69" s="44">
        <f t="shared" si="25"/>
        <v>106007.86548352809</v>
      </c>
      <c r="AO69" s="82"/>
    </row>
    <row r="70" spans="1:41" s="45" customFormat="1" ht="15" customHeight="1" x14ac:dyDescent="0.3">
      <c r="A70" s="35">
        <v>2609.9999999999995</v>
      </c>
      <c r="B70" s="282" t="s">
        <v>210</v>
      </c>
      <c r="C70" s="36" t="s">
        <v>42</v>
      </c>
      <c r="D70" s="79">
        <f>VLOOKUP(C70,Xarelto_Total!A:B,2,0)</f>
        <v>1</v>
      </c>
      <c r="E70" s="37" t="s">
        <v>57</v>
      </c>
      <c r="F70" s="46" t="s">
        <v>55</v>
      </c>
      <c r="G70" s="37">
        <v>80802625</v>
      </c>
      <c r="H70" s="46" t="s">
        <v>16</v>
      </c>
      <c r="I70" s="38" t="str">
        <f t="shared" si="21"/>
        <v>VISAKHAPATNAMXARELTO 15MG 28TABL</v>
      </c>
      <c r="J70" s="39">
        <v>157157.75800000003</v>
      </c>
      <c r="K70" s="40">
        <v>95965.454690799394</v>
      </c>
      <c r="L70" s="41">
        <f t="shared" si="26"/>
        <v>61.063135483772534</v>
      </c>
      <c r="M70" s="42">
        <v>126097.92056939504</v>
      </c>
      <c r="N70" s="43">
        <f t="shared" si="27"/>
        <v>-23.896084679693786</v>
      </c>
      <c r="O70" s="39">
        <v>148717.06</v>
      </c>
      <c r="P70" s="40">
        <v>108228.71431654676</v>
      </c>
      <c r="Q70" s="41">
        <f t="shared" si="28"/>
        <v>72.774915209154059</v>
      </c>
      <c r="R70" s="42">
        <v>84934.950644225188</v>
      </c>
      <c r="S70" s="43">
        <f t="shared" si="29"/>
        <v>27.4254161515844</v>
      </c>
      <c r="T70" s="39">
        <v>130629.85</v>
      </c>
      <c r="U70" s="40">
        <v>97611.671731669267</v>
      </c>
      <c r="V70" s="41">
        <f t="shared" si="30"/>
        <v>74.723864209956034</v>
      </c>
      <c r="W70" s="42">
        <v>94274.051335268508</v>
      </c>
      <c r="X70" s="43">
        <f t="shared" si="31"/>
        <v>3.5403383530544517</v>
      </c>
      <c r="Y70" s="39">
        <v>159167.44799999995</v>
      </c>
      <c r="Z70" s="40">
        <v>188740.93184704185</v>
      </c>
      <c r="AA70" s="41">
        <f t="shared" si="32"/>
        <v>118.5801080677262</v>
      </c>
      <c r="AB70" s="42">
        <v>170433.12722222225</v>
      </c>
      <c r="AC70" s="43">
        <f t="shared" si="33"/>
        <v>10.741928475529676</v>
      </c>
      <c r="AD70" s="39">
        <v>154344.19199999995</v>
      </c>
      <c r="AE70" s="40">
        <v>118192.17178535607</v>
      </c>
      <c r="AF70" s="41">
        <f t="shared" si="34"/>
        <v>76.577012878693949</v>
      </c>
      <c r="AG70" s="42">
        <v>680194.52662104368</v>
      </c>
      <c r="AH70" s="43">
        <f t="shared" si="35"/>
        <v>-82.623769060228796</v>
      </c>
      <c r="AI70" s="107">
        <f t="shared" si="22"/>
        <v>750016.30799999996</v>
      </c>
      <c r="AJ70" s="42">
        <f t="shared" si="23"/>
        <v>608738.94437141344</v>
      </c>
      <c r="AK70" s="330">
        <f t="shared" si="20"/>
        <v>81.16342776528181</v>
      </c>
      <c r="AL70" s="42">
        <f t="shared" si="24"/>
        <v>1155934.5763921547</v>
      </c>
      <c r="AM70" s="43">
        <f t="shared" si="36"/>
        <v>-47.33794136763526</v>
      </c>
      <c r="AN70" s="44">
        <f t="shared" si="25"/>
        <v>121747.78887428269</v>
      </c>
      <c r="AO70" s="82"/>
    </row>
    <row r="71" spans="1:41" s="45" customFormat="1" ht="15" customHeight="1" x14ac:dyDescent="0.3">
      <c r="A71" s="35">
        <v>2609.9999999999995</v>
      </c>
      <c r="B71" s="282" t="s">
        <v>210</v>
      </c>
      <c r="C71" s="36" t="s">
        <v>42</v>
      </c>
      <c r="D71" s="79">
        <f>VLOOKUP(C71,Xarelto_Total!A:B,2,0)</f>
        <v>1</v>
      </c>
      <c r="E71" s="37" t="s">
        <v>57</v>
      </c>
      <c r="F71" s="46" t="s">
        <v>55</v>
      </c>
      <c r="G71" s="37">
        <v>80802633</v>
      </c>
      <c r="H71" s="46" t="s">
        <v>17</v>
      </c>
      <c r="I71" s="38" t="str">
        <f t="shared" si="21"/>
        <v>VISAKHAPATNAMXARELTO 20MG 28TABL</v>
      </c>
      <c r="J71" s="39">
        <v>196504.87000000002</v>
      </c>
      <c r="K71" s="40">
        <v>145439.98726495725</v>
      </c>
      <c r="L71" s="41">
        <f t="shared" si="26"/>
        <v>74.013426366968531</v>
      </c>
      <c r="M71" s="42">
        <v>66773.562634730537</v>
      </c>
      <c r="N71" s="43">
        <f t="shared" si="27"/>
        <v>117.8107345575574</v>
      </c>
      <c r="O71" s="39">
        <v>185950.90000000002</v>
      </c>
      <c r="P71" s="40">
        <v>102963.0101462905</v>
      </c>
      <c r="Q71" s="41">
        <f t="shared" si="28"/>
        <v>55.371073840616255</v>
      </c>
      <c r="R71" s="42">
        <v>56472.973665298246</v>
      </c>
      <c r="S71" s="43">
        <f t="shared" si="29"/>
        <v>82.322628796789672</v>
      </c>
      <c r="T71" s="39">
        <v>163335.25000000003</v>
      </c>
      <c r="U71" s="40">
        <v>78033.954580759048</v>
      </c>
      <c r="V71" s="41">
        <f t="shared" si="30"/>
        <v>47.775329930776756</v>
      </c>
      <c r="W71" s="42">
        <v>189117.55966410751</v>
      </c>
      <c r="X71" s="43">
        <f t="shared" si="31"/>
        <v>-58.737858758670811</v>
      </c>
      <c r="Y71" s="39">
        <v>199017.72</v>
      </c>
      <c r="Z71" s="40">
        <v>205270.16520467837</v>
      </c>
      <c r="AA71" s="41">
        <f t="shared" si="32"/>
        <v>103.14165251449889</v>
      </c>
      <c r="AB71" s="42">
        <v>212393.1091954023</v>
      </c>
      <c r="AC71" s="43">
        <f t="shared" si="33"/>
        <v>-3.3536605861213644</v>
      </c>
      <c r="AD71" s="39">
        <v>192986.88</v>
      </c>
      <c r="AE71" s="40">
        <v>136727.04765432098</v>
      </c>
      <c r="AF71" s="41">
        <f t="shared" si="34"/>
        <v>70.847846057887963</v>
      </c>
      <c r="AG71" s="42">
        <v>805694.89125859691</v>
      </c>
      <c r="AH71" s="43">
        <f t="shared" si="35"/>
        <v>-83.029922475897038</v>
      </c>
      <c r="AI71" s="107">
        <f t="shared" si="22"/>
        <v>937795.62</v>
      </c>
      <c r="AJ71" s="42">
        <f t="shared" si="23"/>
        <v>668434.16485100612</v>
      </c>
      <c r="AK71" s="330">
        <f t="shared" si="20"/>
        <v>71.277168563765102</v>
      </c>
      <c r="AL71" s="42">
        <f t="shared" si="24"/>
        <v>1330452.0964181356</v>
      </c>
      <c r="AM71" s="43">
        <f t="shared" si="36"/>
        <v>-49.758870187767357</v>
      </c>
      <c r="AN71" s="44">
        <f t="shared" si="25"/>
        <v>133686.83297020121</v>
      </c>
      <c r="AO71" s="82"/>
    </row>
    <row r="72" spans="1:41" s="45" customFormat="1" ht="15" customHeight="1" x14ac:dyDescent="0.3">
      <c r="A72" s="35">
        <v>652.49999999999989</v>
      </c>
      <c r="B72" s="282" t="s">
        <v>210</v>
      </c>
      <c r="C72" s="36" t="s">
        <v>42</v>
      </c>
      <c r="D72" s="79">
        <f>VLOOKUP(C72,Xarelto_Total!A:B,2,0)</f>
        <v>1</v>
      </c>
      <c r="E72" s="37" t="s">
        <v>57</v>
      </c>
      <c r="F72" s="46" t="s">
        <v>55</v>
      </c>
      <c r="G72" s="109">
        <v>86415798</v>
      </c>
      <c r="H72" s="46" t="s">
        <v>48</v>
      </c>
      <c r="I72" s="38" t="str">
        <f t="shared" si="21"/>
        <v>VISAKHAPATNAMXARELTO 2.5MG TAFI 14 IN</v>
      </c>
      <c r="J72" s="39">
        <v>76014.310000000012</v>
      </c>
      <c r="K72" s="40">
        <v>57708.244032258066</v>
      </c>
      <c r="L72" s="41">
        <f t="shared" si="26"/>
        <v>75.917605556451221</v>
      </c>
      <c r="M72" s="42">
        <v>76668.76288840262</v>
      </c>
      <c r="N72" s="43">
        <f t="shared" si="27"/>
        <v>-24.730435371369012</v>
      </c>
      <c r="O72" s="39">
        <v>71931.7</v>
      </c>
      <c r="P72" s="40">
        <v>46673.248730158732</v>
      </c>
      <c r="Q72" s="41">
        <f t="shared" si="28"/>
        <v>64.885507683203272</v>
      </c>
      <c r="R72" s="42">
        <v>81934.553457943926</v>
      </c>
      <c r="S72" s="43">
        <f t="shared" si="29"/>
        <v>-43.035939343813496</v>
      </c>
      <c r="T72" s="39">
        <v>63183.250000000015</v>
      </c>
      <c r="U72" s="40">
        <v>86793.462737047914</v>
      </c>
      <c r="V72" s="41">
        <f t="shared" si="30"/>
        <v>137.36783520481757</v>
      </c>
      <c r="W72" s="42">
        <v>80362.323985213952</v>
      </c>
      <c r="X72" s="43">
        <f t="shared" si="31"/>
        <v>8.002678908361645</v>
      </c>
      <c r="Y72" s="39">
        <v>76986.359999999986</v>
      </c>
      <c r="Z72" s="40">
        <v>82572.095801594332</v>
      </c>
      <c r="AA72" s="41">
        <f t="shared" si="32"/>
        <v>107.2554875975359</v>
      </c>
      <c r="AB72" s="42">
        <v>84425.612130177513</v>
      </c>
      <c r="AC72" s="43">
        <f t="shared" si="33"/>
        <v>-2.1954431621119994</v>
      </c>
      <c r="AD72" s="39">
        <v>74653.439999999988</v>
      </c>
      <c r="AE72" s="40">
        <v>53847.113147632313</v>
      </c>
      <c r="AF72" s="41">
        <f t="shared" si="34"/>
        <v>72.129446610407129</v>
      </c>
      <c r="AG72" s="42">
        <v>186890.92332730562</v>
      </c>
      <c r="AH72" s="43">
        <f t="shared" si="35"/>
        <v>-71.187946322396385</v>
      </c>
      <c r="AI72" s="107">
        <f t="shared" si="22"/>
        <v>362769.06</v>
      </c>
      <c r="AJ72" s="42">
        <f t="shared" si="23"/>
        <v>327594.16444869136</v>
      </c>
      <c r="AK72" s="330">
        <f t="shared" si="20"/>
        <v>90.303777408330077</v>
      </c>
      <c r="AL72" s="42">
        <f t="shared" si="24"/>
        <v>510282.17578904366</v>
      </c>
      <c r="AM72" s="43">
        <f t="shared" si="36"/>
        <v>-35.801370302198748</v>
      </c>
      <c r="AN72" s="44">
        <f t="shared" si="25"/>
        <v>65518.832889738274</v>
      </c>
      <c r="AO72" s="82"/>
    </row>
    <row r="73" spans="1:41" s="45" customFormat="1" ht="15" customHeight="1" x14ac:dyDescent="0.35">
      <c r="A73" s="35">
        <v>5592.86</v>
      </c>
      <c r="B73" s="282" t="s">
        <v>210</v>
      </c>
      <c r="C73" s="36" t="s">
        <v>42</v>
      </c>
      <c r="D73" s="79">
        <f>VLOOKUP(C73,Xarelto_Total!A:B,2,0)</f>
        <v>1</v>
      </c>
      <c r="E73" s="37" t="s">
        <v>57</v>
      </c>
      <c r="F73" s="46" t="s">
        <v>55</v>
      </c>
      <c r="G73" s="110">
        <v>86991209</v>
      </c>
      <c r="H73" s="108" t="s">
        <v>77</v>
      </c>
      <c r="I73" s="38" t="str">
        <f t="shared" si="21"/>
        <v>VISAKHAPATNAMXARELTO 15MG 98TABL</v>
      </c>
      <c r="J73" s="39">
        <v>0</v>
      </c>
      <c r="K73" s="40">
        <v>0</v>
      </c>
      <c r="L73" s="41">
        <f t="shared" si="26"/>
        <v>0</v>
      </c>
      <c r="M73" s="42">
        <v>13702.55</v>
      </c>
      <c r="N73" s="43">
        <f t="shared" si="27"/>
        <v>-100</v>
      </c>
      <c r="O73" s="39">
        <v>0</v>
      </c>
      <c r="P73" s="40">
        <v>0</v>
      </c>
      <c r="Q73" s="41">
        <f t="shared" si="28"/>
        <v>0</v>
      </c>
      <c r="R73" s="42">
        <v>0</v>
      </c>
      <c r="S73" s="43" t="str">
        <f t="shared" si="29"/>
        <v>-</v>
      </c>
      <c r="T73" s="39">
        <v>0</v>
      </c>
      <c r="U73" s="40">
        <v>-9135.7999999999993</v>
      </c>
      <c r="V73" s="41">
        <f t="shared" si="30"/>
        <v>0</v>
      </c>
      <c r="W73" s="42">
        <v>0</v>
      </c>
      <c r="X73" s="43" t="str">
        <f t="shared" si="31"/>
        <v>-</v>
      </c>
      <c r="Y73" s="39">
        <v>0</v>
      </c>
      <c r="Z73" s="40">
        <v>0</v>
      </c>
      <c r="AA73" s="41">
        <f t="shared" si="32"/>
        <v>0</v>
      </c>
      <c r="AB73" s="42">
        <v>0</v>
      </c>
      <c r="AC73" s="43" t="str">
        <f t="shared" si="33"/>
        <v>-</v>
      </c>
      <c r="AD73" s="39">
        <v>0</v>
      </c>
      <c r="AE73" s="40">
        <v>0</v>
      </c>
      <c r="AF73" s="41">
        <f t="shared" si="34"/>
        <v>0</v>
      </c>
      <c r="AG73" s="42">
        <v>132457.20000000001</v>
      </c>
      <c r="AH73" s="43">
        <f t="shared" si="35"/>
        <v>-100</v>
      </c>
      <c r="AI73" s="107">
        <f t="shared" si="22"/>
        <v>0</v>
      </c>
      <c r="AJ73" s="42">
        <f t="shared" si="23"/>
        <v>-9135.7999999999993</v>
      </c>
      <c r="AK73" s="330">
        <f t="shared" si="20"/>
        <v>0</v>
      </c>
      <c r="AL73" s="42">
        <f t="shared" si="24"/>
        <v>146159.75</v>
      </c>
      <c r="AM73" s="43">
        <f t="shared" si="36"/>
        <v>-106.25055803666878</v>
      </c>
      <c r="AN73" s="44">
        <f t="shared" si="25"/>
        <v>-1827.1599999999999</v>
      </c>
      <c r="AO73" s="82"/>
    </row>
    <row r="74" spans="1:41" s="45" customFormat="1" ht="15" customHeight="1" x14ac:dyDescent="0.35">
      <c r="A74" s="35">
        <v>5592.86</v>
      </c>
      <c r="B74" s="282" t="s">
        <v>210</v>
      </c>
      <c r="C74" s="36" t="s">
        <v>42</v>
      </c>
      <c r="D74" s="79">
        <f>VLOOKUP(C74,Xarelto_Total!A:B,2,0)</f>
        <v>1</v>
      </c>
      <c r="E74" s="37" t="s">
        <v>57</v>
      </c>
      <c r="F74" s="46" t="s">
        <v>55</v>
      </c>
      <c r="G74" s="110">
        <v>86991217</v>
      </c>
      <c r="H74" s="108" t="s">
        <v>78</v>
      </c>
      <c r="I74" s="38" t="str">
        <f t="shared" si="21"/>
        <v>VISAKHAPATNAMXARELTO 20MG 98TABL</v>
      </c>
      <c r="J74" s="39">
        <v>0</v>
      </c>
      <c r="K74" s="40">
        <v>0</v>
      </c>
      <c r="L74" s="41">
        <f t="shared" si="26"/>
        <v>0</v>
      </c>
      <c r="M74" s="42">
        <v>251212.69999999998</v>
      </c>
      <c r="N74" s="43">
        <f t="shared" si="27"/>
        <v>-100</v>
      </c>
      <c r="O74" s="39">
        <v>0</v>
      </c>
      <c r="P74" s="40">
        <v>0</v>
      </c>
      <c r="Q74" s="41">
        <f t="shared" si="28"/>
        <v>0</v>
      </c>
      <c r="R74" s="42">
        <v>59377.47</v>
      </c>
      <c r="S74" s="43">
        <f t="shared" si="29"/>
        <v>-100</v>
      </c>
      <c r="T74" s="39">
        <v>0</v>
      </c>
      <c r="U74" s="40">
        <v>0</v>
      </c>
      <c r="V74" s="41">
        <f t="shared" si="30"/>
        <v>0</v>
      </c>
      <c r="W74" s="42">
        <v>0</v>
      </c>
      <c r="X74" s="43" t="str">
        <f t="shared" si="31"/>
        <v>-</v>
      </c>
      <c r="Y74" s="39">
        <v>0</v>
      </c>
      <c r="Z74" s="40">
        <v>0</v>
      </c>
      <c r="AA74" s="41">
        <f t="shared" si="32"/>
        <v>0</v>
      </c>
      <c r="AB74" s="42">
        <v>0</v>
      </c>
      <c r="AC74" s="43" t="str">
        <f t="shared" si="33"/>
        <v>-</v>
      </c>
      <c r="AD74" s="39">
        <v>0</v>
      </c>
      <c r="AE74" s="40">
        <v>0</v>
      </c>
      <c r="AF74" s="41">
        <f t="shared" si="34"/>
        <v>0</v>
      </c>
      <c r="AG74" s="42">
        <v>0</v>
      </c>
      <c r="AH74" s="43" t="str">
        <f t="shared" si="35"/>
        <v>-</v>
      </c>
      <c r="AI74" s="107">
        <f t="shared" si="22"/>
        <v>0</v>
      </c>
      <c r="AJ74" s="42">
        <f t="shared" si="23"/>
        <v>0</v>
      </c>
      <c r="AK74" s="330">
        <f t="shared" si="20"/>
        <v>0</v>
      </c>
      <c r="AL74" s="42">
        <f t="shared" si="24"/>
        <v>310590.17</v>
      </c>
      <c r="AM74" s="43">
        <f t="shared" si="36"/>
        <v>-100</v>
      </c>
      <c r="AN74" s="44">
        <f t="shared" si="25"/>
        <v>0</v>
      </c>
      <c r="AO74" s="82"/>
    </row>
    <row r="75" spans="1:41" s="45" customFormat="1" ht="15" customHeight="1" x14ac:dyDescent="0.3">
      <c r="A75" s="35">
        <v>652.49999999999989</v>
      </c>
      <c r="B75" s="282" t="s">
        <v>210</v>
      </c>
      <c r="C75" s="36" t="s">
        <v>19</v>
      </c>
      <c r="D75" s="79">
        <f>VLOOKUP(C75,Xarelto_Total!A:B,2,0)</f>
        <v>2</v>
      </c>
      <c r="E75" s="37" t="s">
        <v>71</v>
      </c>
      <c r="F75" s="46" t="s">
        <v>49</v>
      </c>
      <c r="G75" s="37">
        <v>81571686</v>
      </c>
      <c r="H75" s="46" t="s">
        <v>15</v>
      </c>
      <c r="I75" s="38" t="str">
        <f t="shared" si="21"/>
        <v>CHANDIGARHXARELTO 10MG 7TABL</v>
      </c>
      <c r="J75" s="39">
        <v>704151.9</v>
      </c>
      <c r="K75" s="40">
        <v>-80258.490000000049</v>
      </c>
      <c r="L75" s="41">
        <f t="shared" si="26"/>
        <v>-11.397894403182047</v>
      </c>
      <c r="M75" s="42">
        <v>808829.78891963093</v>
      </c>
      <c r="N75" s="43">
        <f t="shared" si="27"/>
        <v>-109.92279106178852</v>
      </c>
      <c r="O75" s="39">
        <v>666333</v>
      </c>
      <c r="P75" s="40">
        <v>773637.7214285715</v>
      </c>
      <c r="Q75" s="41">
        <f t="shared" si="28"/>
        <v>116.10376815024492</v>
      </c>
      <c r="R75" s="42">
        <v>576565.26730318251</v>
      </c>
      <c r="S75" s="43">
        <f t="shared" si="29"/>
        <v>34.180424195021772</v>
      </c>
      <c r="T75" s="39">
        <v>585292.5</v>
      </c>
      <c r="U75" s="40">
        <v>1086978.2842857144</v>
      </c>
      <c r="V75" s="41">
        <f t="shared" si="30"/>
        <v>185.71539602604071</v>
      </c>
      <c r="W75" s="42">
        <v>540269.6</v>
      </c>
      <c r="X75" s="43">
        <f t="shared" si="31"/>
        <v>101.19182798471621</v>
      </c>
      <c r="Y75" s="39">
        <v>713156.39999999991</v>
      </c>
      <c r="Z75" s="40">
        <v>458706.61000000004</v>
      </c>
      <c r="AA75" s="41">
        <f t="shared" si="32"/>
        <v>64.320618871260223</v>
      </c>
      <c r="AB75" s="42">
        <v>2265923.4570226893</v>
      </c>
      <c r="AC75" s="43">
        <f t="shared" si="33"/>
        <v>-79.756306040332106</v>
      </c>
      <c r="AD75" s="39">
        <v>691545.59999999974</v>
      </c>
      <c r="AE75" s="40">
        <v>288405.49000000005</v>
      </c>
      <c r="AF75" s="41">
        <f t="shared" si="34"/>
        <v>41.704479068336227</v>
      </c>
      <c r="AG75" s="42">
        <v>3451384.3177039865</v>
      </c>
      <c r="AH75" s="43">
        <f t="shared" si="35"/>
        <v>-91.6437735281865</v>
      </c>
      <c r="AI75" s="107">
        <f t="shared" si="22"/>
        <v>3360479.3999999994</v>
      </c>
      <c r="AJ75" s="42">
        <f t="shared" si="23"/>
        <v>2527469.615714286</v>
      </c>
      <c r="AK75" s="330">
        <f t="shared" si="20"/>
        <v>75.211578910862727</v>
      </c>
      <c r="AL75" s="42">
        <f t="shared" si="24"/>
        <v>7642972.4309494887</v>
      </c>
      <c r="AM75" s="43">
        <f t="shared" si="36"/>
        <v>-66.930802923224761</v>
      </c>
      <c r="AN75" s="44">
        <f t="shared" si="25"/>
        <v>252746.9615714286</v>
      </c>
      <c r="AO75" s="82"/>
    </row>
    <row r="76" spans="1:41" s="45" customFormat="1" ht="15" customHeight="1" x14ac:dyDescent="0.3">
      <c r="A76" s="35">
        <v>2609.9999999999995</v>
      </c>
      <c r="B76" s="282" t="s">
        <v>210</v>
      </c>
      <c r="C76" s="36" t="s">
        <v>19</v>
      </c>
      <c r="D76" s="79">
        <f>VLOOKUP(C76,Xarelto_Total!A:B,2,0)</f>
        <v>2</v>
      </c>
      <c r="E76" s="37" t="s">
        <v>71</v>
      </c>
      <c r="F76" s="46" t="s">
        <v>49</v>
      </c>
      <c r="G76" s="109">
        <v>80802625</v>
      </c>
      <c r="H76" s="38" t="s">
        <v>16</v>
      </c>
      <c r="I76" s="38" t="str">
        <f t="shared" si="21"/>
        <v>CHANDIGARHXARELTO 15MG 28TABL</v>
      </c>
      <c r="J76" s="39">
        <v>292272.50000000006</v>
      </c>
      <c r="K76" s="40">
        <v>-16311.940000000002</v>
      </c>
      <c r="L76" s="41">
        <f t="shared" si="26"/>
        <v>-5.581072458065675</v>
      </c>
      <c r="M76" s="42">
        <v>302108.07000000018</v>
      </c>
      <c r="N76" s="43">
        <f t="shared" si="27"/>
        <v>-105.39937248283371</v>
      </c>
      <c r="O76" s="39">
        <v>276575</v>
      </c>
      <c r="P76" s="40">
        <v>151380.29999999996</v>
      </c>
      <c r="Q76" s="41">
        <f t="shared" si="28"/>
        <v>54.733905812166668</v>
      </c>
      <c r="R76" s="42">
        <v>277964.88</v>
      </c>
      <c r="S76" s="43">
        <f t="shared" si="29"/>
        <v>-45.539774665058417</v>
      </c>
      <c r="T76" s="39">
        <v>242937.50000000006</v>
      </c>
      <c r="U76" s="40">
        <v>202927.17000000004</v>
      </c>
      <c r="V76" s="41">
        <f t="shared" si="30"/>
        <v>83.530607666580906</v>
      </c>
      <c r="W76" s="42">
        <v>199664.96</v>
      </c>
      <c r="X76" s="43">
        <f t="shared" si="31"/>
        <v>1.6338420121387571</v>
      </c>
      <c r="Y76" s="39">
        <v>296010</v>
      </c>
      <c r="Z76" s="40">
        <v>91350.03</v>
      </c>
      <c r="AA76" s="41">
        <f t="shared" si="32"/>
        <v>30.860454038714909</v>
      </c>
      <c r="AB76" s="42">
        <v>127889.84000000003</v>
      </c>
      <c r="AC76" s="43">
        <f t="shared" si="33"/>
        <v>-28.57131575111832</v>
      </c>
      <c r="AD76" s="39">
        <v>287040</v>
      </c>
      <c r="AE76" s="40">
        <v>200317.95</v>
      </c>
      <c r="AF76" s="41">
        <f t="shared" si="34"/>
        <v>69.78746864548495</v>
      </c>
      <c r="AG76" s="42">
        <v>516779.44999999995</v>
      </c>
      <c r="AH76" s="43">
        <f t="shared" si="35"/>
        <v>-61.237245405172359</v>
      </c>
      <c r="AI76" s="107">
        <f t="shared" si="22"/>
        <v>1394835</v>
      </c>
      <c r="AJ76" s="42">
        <f t="shared" si="23"/>
        <v>629663.51</v>
      </c>
      <c r="AK76" s="330">
        <f t="shared" si="20"/>
        <v>45.142508612129753</v>
      </c>
      <c r="AL76" s="42">
        <f t="shared" si="24"/>
        <v>1424407.2000000002</v>
      </c>
      <c r="AM76" s="43">
        <f t="shared" si="36"/>
        <v>-55.794697611750351</v>
      </c>
      <c r="AN76" s="44">
        <f t="shared" si="25"/>
        <v>62966.351000000002</v>
      </c>
      <c r="AO76" s="82"/>
    </row>
    <row r="77" spans="1:41" s="45" customFormat="1" ht="15" customHeight="1" x14ac:dyDescent="0.3">
      <c r="A77" s="35">
        <v>2609.9999999999995</v>
      </c>
      <c r="B77" s="282" t="s">
        <v>210</v>
      </c>
      <c r="C77" s="36" t="s">
        <v>19</v>
      </c>
      <c r="D77" s="79">
        <f>VLOOKUP(C77,Xarelto_Total!A:B,2,0)</f>
        <v>2</v>
      </c>
      <c r="E77" s="37" t="s">
        <v>71</v>
      </c>
      <c r="F77" s="46" t="s">
        <v>49</v>
      </c>
      <c r="G77" s="37">
        <v>80802633</v>
      </c>
      <c r="H77" s="46" t="s">
        <v>17</v>
      </c>
      <c r="I77" s="38" t="str">
        <f t="shared" si="21"/>
        <v>CHANDIGARHXARELTO 20MG 28TABL</v>
      </c>
      <c r="J77" s="39">
        <v>368517.50000000012</v>
      </c>
      <c r="K77" s="40">
        <v>-64597.179999999993</v>
      </c>
      <c r="L77" s="41">
        <f t="shared" si="26"/>
        <v>-17.528931461870869</v>
      </c>
      <c r="M77" s="42">
        <v>561019.71779999998</v>
      </c>
      <c r="N77" s="43">
        <f t="shared" si="27"/>
        <v>-111.51424414338116</v>
      </c>
      <c r="O77" s="39">
        <v>348725.00000000006</v>
      </c>
      <c r="P77" s="40">
        <v>314505.89999999991</v>
      </c>
      <c r="Q77" s="41">
        <f t="shared" si="28"/>
        <v>90.187368270126854</v>
      </c>
      <c r="R77" s="42">
        <v>426735.1</v>
      </c>
      <c r="S77" s="43">
        <f t="shared" si="29"/>
        <v>-26.299500556668548</v>
      </c>
      <c r="T77" s="39">
        <v>306312.50000000006</v>
      </c>
      <c r="U77" s="40">
        <v>276660.35999999993</v>
      </c>
      <c r="V77" s="41">
        <f t="shared" si="30"/>
        <v>90.319644154254192</v>
      </c>
      <c r="W77" s="42">
        <v>483975.56827586197</v>
      </c>
      <c r="X77" s="43">
        <f t="shared" si="31"/>
        <v>-42.835883020792096</v>
      </c>
      <c r="Y77" s="39">
        <v>373230</v>
      </c>
      <c r="Z77" s="40">
        <v>391499.35000000003</v>
      </c>
      <c r="AA77" s="41">
        <f t="shared" si="32"/>
        <v>104.89493073975834</v>
      </c>
      <c r="AB77" s="42">
        <v>467190.23000000004</v>
      </c>
      <c r="AC77" s="43">
        <f t="shared" si="33"/>
        <v>-16.201297702651019</v>
      </c>
      <c r="AD77" s="39">
        <v>361920</v>
      </c>
      <c r="AE77" s="40">
        <v>335384.98000000004</v>
      </c>
      <c r="AF77" s="41">
        <f t="shared" si="34"/>
        <v>92.66826370468614</v>
      </c>
      <c r="AG77" s="42">
        <v>512863.99999999988</v>
      </c>
      <c r="AH77" s="43">
        <f t="shared" si="35"/>
        <v>-34.605474355774604</v>
      </c>
      <c r="AI77" s="107">
        <f t="shared" si="22"/>
        <v>1758705.0000000002</v>
      </c>
      <c r="AJ77" s="42">
        <f t="shared" si="23"/>
        <v>1253453.4099999999</v>
      </c>
      <c r="AK77" s="330">
        <f t="shared" si="20"/>
        <v>71.2713849110567</v>
      </c>
      <c r="AL77" s="42">
        <f t="shared" si="24"/>
        <v>2451784.6160758617</v>
      </c>
      <c r="AM77" s="43">
        <f t="shared" si="36"/>
        <v>-48.875875891325997</v>
      </c>
      <c r="AN77" s="44">
        <f t="shared" si="25"/>
        <v>125345.34099999999</v>
      </c>
      <c r="AO77" s="82"/>
    </row>
    <row r="78" spans="1:41" s="45" customFormat="1" ht="15" customHeight="1" x14ac:dyDescent="0.3">
      <c r="A78" s="35">
        <v>652.49999999999989</v>
      </c>
      <c r="B78" s="282" t="s">
        <v>210</v>
      </c>
      <c r="C78" s="36" t="s">
        <v>19</v>
      </c>
      <c r="D78" s="79">
        <f>VLOOKUP(C78,Xarelto_Total!A:B,2,0)</f>
        <v>2</v>
      </c>
      <c r="E78" s="37" t="s">
        <v>71</v>
      </c>
      <c r="F78" s="46" t="s">
        <v>49</v>
      </c>
      <c r="G78" s="109">
        <v>86415798</v>
      </c>
      <c r="H78" s="46" t="s">
        <v>48</v>
      </c>
      <c r="I78" s="38" t="str">
        <f t="shared" si="21"/>
        <v>CHANDIGARHXARELTO 2.5MG TAFI 14 IN</v>
      </c>
      <c r="J78" s="39">
        <v>139782.50000000003</v>
      </c>
      <c r="K78" s="40">
        <v>74706.48000000001</v>
      </c>
      <c r="L78" s="41">
        <f t="shared" si="26"/>
        <v>53.444801745569009</v>
      </c>
      <c r="M78" s="42">
        <v>134741.33608315099</v>
      </c>
      <c r="N78" s="43">
        <f t="shared" si="27"/>
        <v>-44.555633652098066</v>
      </c>
      <c r="O78" s="39">
        <v>132275</v>
      </c>
      <c r="P78" s="40">
        <v>95358.489999999991</v>
      </c>
      <c r="Q78" s="41">
        <f t="shared" si="28"/>
        <v>72.091090531090529</v>
      </c>
      <c r="R78" s="42">
        <v>178715.16336448598</v>
      </c>
      <c r="S78" s="43">
        <f t="shared" si="29"/>
        <v>-46.642194089866756</v>
      </c>
      <c r="T78" s="39">
        <v>116187.50000000001</v>
      </c>
      <c r="U78" s="40">
        <v>101889.78000000003</v>
      </c>
      <c r="V78" s="41">
        <f t="shared" si="30"/>
        <v>87.694270037654661</v>
      </c>
      <c r="W78" s="42">
        <v>150051.2462039958</v>
      </c>
      <c r="X78" s="43">
        <f t="shared" si="31"/>
        <v>-32.096678583075487</v>
      </c>
      <c r="Y78" s="39">
        <v>141569.99999999997</v>
      </c>
      <c r="Z78" s="40">
        <v>93728.4</v>
      </c>
      <c r="AA78" s="41">
        <f t="shared" si="32"/>
        <v>66.206399660945124</v>
      </c>
      <c r="AB78" s="42">
        <v>81888.149999999994</v>
      </c>
      <c r="AC78" s="43">
        <f t="shared" si="33"/>
        <v>14.459051767563437</v>
      </c>
      <c r="AD78" s="39">
        <v>137279.99999999997</v>
      </c>
      <c r="AE78" s="40">
        <v>109402.22000000002</v>
      </c>
      <c r="AF78" s="41">
        <f t="shared" si="34"/>
        <v>79.692759324009344</v>
      </c>
      <c r="AG78" s="42">
        <v>188571.47</v>
      </c>
      <c r="AH78" s="43">
        <f t="shared" si="35"/>
        <v>-41.98368395813003</v>
      </c>
      <c r="AI78" s="107">
        <f t="shared" si="22"/>
        <v>667095</v>
      </c>
      <c r="AJ78" s="42">
        <f t="shared" si="23"/>
        <v>475085.37000000005</v>
      </c>
      <c r="AK78" s="330">
        <f t="shared" si="20"/>
        <v>71.217048546309002</v>
      </c>
      <c r="AL78" s="42">
        <f t="shared" si="24"/>
        <v>733967.36565163278</v>
      </c>
      <c r="AM78" s="43">
        <f t="shared" si="36"/>
        <v>-35.271594864683308</v>
      </c>
      <c r="AN78" s="44">
        <f t="shared" si="25"/>
        <v>47508.537000000004</v>
      </c>
      <c r="AO78" s="82"/>
    </row>
    <row r="79" spans="1:41" s="45" customFormat="1" ht="15" customHeight="1" x14ac:dyDescent="0.35">
      <c r="A79" s="35">
        <v>5592.86</v>
      </c>
      <c r="B79" s="282" t="s">
        <v>210</v>
      </c>
      <c r="C79" s="36" t="s">
        <v>19</v>
      </c>
      <c r="D79" s="79">
        <f>VLOOKUP(C79,Xarelto_Total!A:B,2,0)</f>
        <v>2</v>
      </c>
      <c r="E79" s="37" t="s">
        <v>71</v>
      </c>
      <c r="F79" s="46" t="s">
        <v>49</v>
      </c>
      <c r="G79" s="110">
        <v>86991209</v>
      </c>
      <c r="H79" s="108" t="s">
        <v>77</v>
      </c>
      <c r="I79" s="38" t="str">
        <f t="shared" si="21"/>
        <v>CHANDIGARHXARELTO 15MG 98TABL</v>
      </c>
      <c r="J79" s="39">
        <v>0</v>
      </c>
      <c r="K79" s="40">
        <v>31972.440000000002</v>
      </c>
      <c r="L79" s="41">
        <f t="shared" si="26"/>
        <v>0</v>
      </c>
      <c r="M79" s="42">
        <v>26379.559999999998</v>
      </c>
      <c r="N79" s="43">
        <f t="shared" si="27"/>
        <v>21.201566667525938</v>
      </c>
      <c r="O79" s="39">
        <v>0</v>
      </c>
      <c r="P79" s="40">
        <v>0</v>
      </c>
      <c r="Q79" s="41">
        <f t="shared" si="28"/>
        <v>0</v>
      </c>
      <c r="R79" s="42">
        <v>-9135.07</v>
      </c>
      <c r="S79" s="43">
        <f t="shared" si="29"/>
        <v>-100</v>
      </c>
      <c r="T79" s="39">
        <v>0</v>
      </c>
      <c r="U79" s="40">
        <v>0</v>
      </c>
      <c r="V79" s="41">
        <f t="shared" si="30"/>
        <v>0</v>
      </c>
      <c r="W79" s="42">
        <v>2.0000000000436557E-2</v>
      </c>
      <c r="X79" s="43">
        <f t="shared" si="31"/>
        <v>-100</v>
      </c>
      <c r="Y79" s="39">
        <v>0</v>
      </c>
      <c r="Z79" s="40">
        <v>-15753.45</v>
      </c>
      <c r="AA79" s="41">
        <f t="shared" si="32"/>
        <v>0</v>
      </c>
      <c r="AB79" s="42">
        <v>-5592.6400000000012</v>
      </c>
      <c r="AC79" s="43">
        <f t="shared" si="33"/>
        <v>181.68181753161292</v>
      </c>
      <c r="AD79" s="39">
        <v>0</v>
      </c>
      <c r="AE79" s="40">
        <v>-9783.5299999999988</v>
      </c>
      <c r="AF79" s="41">
        <f t="shared" si="34"/>
        <v>0</v>
      </c>
      <c r="AG79" s="42">
        <v>0</v>
      </c>
      <c r="AH79" s="43" t="str">
        <f t="shared" si="35"/>
        <v>-</v>
      </c>
      <c r="AI79" s="107">
        <f t="shared" si="22"/>
        <v>0</v>
      </c>
      <c r="AJ79" s="42">
        <f t="shared" si="23"/>
        <v>6435.4600000000028</v>
      </c>
      <c r="AK79" s="330">
        <f t="shared" si="20"/>
        <v>0</v>
      </c>
      <c r="AL79" s="42">
        <f t="shared" si="24"/>
        <v>11651.869999999997</v>
      </c>
      <c r="AM79" s="43">
        <f t="shared" si="36"/>
        <v>-44.768865426751205</v>
      </c>
      <c r="AN79" s="44">
        <f t="shared" si="25"/>
        <v>643.54600000000028</v>
      </c>
      <c r="AO79" s="82"/>
    </row>
    <row r="80" spans="1:41" s="45" customFormat="1" ht="15" customHeight="1" x14ac:dyDescent="0.35">
      <c r="A80" s="35">
        <v>5592.86</v>
      </c>
      <c r="B80" s="282" t="s">
        <v>210</v>
      </c>
      <c r="C80" s="36" t="s">
        <v>19</v>
      </c>
      <c r="D80" s="79">
        <f>VLOOKUP(C80,Xarelto_Total!A:B,2,0)</f>
        <v>2</v>
      </c>
      <c r="E80" s="37" t="s">
        <v>71</v>
      </c>
      <c r="F80" s="46" t="s">
        <v>49</v>
      </c>
      <c r="G80" s="110">
        <v>86991217</v>
      </c>
      <c r="H80" s="108" t="s">
        <v>78</v>
      </c>
      <c r="I80" s="38" t="str">
        <f t="shared" si="21"/>
        <v>CHANDIGARHXARELTO 20MG 98TABL</v>
      </c>
      <c r="J80" s="39">
        <v>0</v>
      </c>
      <c r="K80" s="40">
        <v>27405.119999999995</v>
      </c>
      <c r="L80" s="41">
        <f t="shared" si="26"/>
        <v>0</v>
      </c>
      <c r="M80" s="42">
        <v>89873.540000000008</v>
      </c>
      <c r="N80" s="43">
        <f t="shared" si="27"/>
        <v>-69.507020642560661</v>
      </c>
      <c r="O80" s="39">
        <v>0</v>
      </c>
      <c r="P80" s="40">
        <v>1306.2199999999998</v>
      </c>
      <c r="Q80" s="41">
        <f t="shared" si="28"/>
        <v>0</v>
      </c>
      <c r="R80" s="42">
        <v>535771.81999999995</v>
      </c>
      <c r="S80" s="43">
        <f t="shared" si="29"/>
        <v>-99.756198450302961</v>
      </c>
      <c r="T80" s="39">
        <v>0</v>
      </c>
      <c r="U80" s="40">
        <v>4567.54</v>
      </c>
      <c r="V80" s="41">
        <f t="shared" si="30"/>
        <v>0</v>
      </c>
      <c r="W80" s="42">
        <v>74571.25</v>
      </c>
      <c r="X80" s="43">
        <f t="shared" si="31"/>
        <v>-93.874931692844086</v>
      </c>
      <c r="Y80" s="39">
        <v>0</v>
      </c>
      <c r="Z80" s="40">
        <v>-648.55999999999995</v>
      </c>
      <c r="AA80" s="41">
        <f t="shared" si="32"/>
        <v>0</v>
      </c>
      <c r="AB80" s="42">
        <v>37237.079999999994</v>
      </c>
      <c r="AC80" s="43">
        <f t="shared" si="33"/>
        <v>-101.74170477384371</v>
      </c>
      <c r="AD80" s="39">
        <v>0</v>
      </c>
      <c r="AE80" s="40">
        <v>-8482.2000000000007</v>
      </c>
      <c r="AF80" s="41">
        <f t="shared" si="34"/>
        <v>0</v>
      </c>
      <c r="AG80" s="42">
        <v>-22836.980000000007</v>
      </c>
      <c r="AH80" s="43">
        <f t="shared" si="35"/>
        <v>-62.857610769900404</v>
      </c>
      <c r="AI80" s="107">
        <f t="shared" si="22"/>
        <v>0</v>
      </c>
      <c r="AJ80" s="42">
        <f t="shared" si="23"/>
        <v>24148.119999999995</v>
      </c>
      <c r="AK80" s="330">
        <f t="shared" si="20"/>
        <v>0</v>
      </c>
      <c r="AL80" s="42">
        <f t="shared" si="24"/>
        <v>714616.71</v>
      </c>
      <c r="AM80" s="43">
        <f t="shared" si="36"/>
        <v>-96.62082908752582</v>
      </c>
      <c r="AN80" s="44">
        <f t="shared" si="25"/>
        <v>2414.8119999999994</v>
      </c>
      <c r="AO80" s="82"/>
    </row>
    <row r="81" spans="1:41" s="45" customFormat="1" ht="15" customHeight="1" x14ac:dyDescent="0.3">
      <c r="A81" s="35">
        <v>652.49999999999989</v>
      </c>
      <c r="B81" s="282" t="s">
        <v>210</v>
      </c>
      <c r="C81" s="36" t="s">
        <v>22</v>
      </c>
      <c r="D81" s="79">
        <f>VLOOKUP(C81,Xarelto_Total!A:B,2,0)</f>
        <v>1</v>
      </c>
      <c r="E81" s="37" t="s">
        <v>71</v>
      </c>
      <c r="F81" s="46" t="s">
        <v>49</v>
      </c>
      <c r="G81" s="37">
        <v>81571686</v>
      </c>
      <c r="H81" s="46" t="s">
        <v>15</v>
      </c>
      <c r="I81" s="38" t="str">
        <f t="shared" si="21"/>
        <v>JALANDHARXARELTO 10MG 7TABL</v>
      </c>
      <c r="J81" s="39">
        <v>263291.58</v>
      </c>
      <c r="K81" s="40">
        <v>184945.29714285713</v>
      </c>
      <c r="L81" s="41">
        <f t="shared" si="26"/>
        <v>70.243528920619909</v>
      </c>
      <c r="M81" s="42">
        <v>528525.90000000014</v>
      </c>
      <c r="N81" s="43">
        <f t="shared" si="27"/>
        <v>-65.007335091268544</v>
      </c>
      <c r="O81" s="39">
        <v>249150.59999999998</v>
      </c>
      <c r="P81" s="40">
        <v>182699.49</v>
      </c>
      <c r="Q81" s="41">
        <f t="shared" si="28"/>
        <v>73.328938401111614</v>
      </c>
      <c r="R81" s="42">
        <v>528525.24</v>
      </c>
      <c r="S81" s="43">
        <f t="shared" si="29"/>
        <v>-65.43221095741805</v>
      </c>
      <c r="T81" s="39">
        <v>218848.50000000003</v>
      </c>
      <c r="U81" s="40">
        <v>115492.03000000001</v>
      </c>
      <c r="V81" s="41">
        <f t="shared" si="30"/>
        <v>52.772593826322776</v>
      </c>
      <c r="W81" s="42">
        <v>719055.26</v>
      </c>
      <c r="X81" s="43">
        <f t="shared" si="31"/>
        <v>-83.938365182114097</v>
      </c>
      <c r="Y81" s="39">
        <v>266658.47999999992</v>
      </c>
      <c r="Z81" s="40">
        <v>311933.50428571424</v>
      </c>
      <c r="AA81" s="41">
        <f t="shared" si="32"/>
        <v>116.97865535186217</v>
      </c>
      <c r="AB81" s="42">
        <v>1392743.3148090756</v>
      </c>
      <c r="AC81" s="43">
        <f t="shared" si="33"/>
        <v>-77.602943703343087</v>
      </c>
      <c r="AD81" s="39">
        <v>258577.91999999993</v>
      </c>
      <c r="AE81" s="40">
        <v>643720.66285714286</v>
      </c>
      <c r="AF81" s="41">
        <f t="shared" si="34"/>
        <v>248.94649274661313</v>
      </c>
      <c r="AG81" s="42">
        <v>2063391.8985714284</v>
      </c>
      <c r="AH81" s="43">
        <f t="shared" si="35"/>
        <v>-68.802791980388349</v>
      </c>
      <c r="AI81" s="107">
        <f t="shared" si="22"/>
        <v>1256527.0799999998</v>
      </c>
      <c r="AJ81" s="42">
        <f t="shared" si="23"/>
        <v>1438790.9842857141</v>
      </c>
      <c r="AK81" s="330">
        <f t="shared" si="20"/>
        <v>114.50537017361491</v>
      </c>
      <c r="AL81" s="42">
        <f t="shared" si="24"/>
        <v>5232241.6133805048</v>
      </c>
      <c r="AM81" s="43">
        <f t="shared" si="36"/>
        <v>-72.501442200102758</v>
      </c>
      <c r="AN81" s="44">
        <f t="shared" si="25"/>
        <v>287758.19685714284</v>
      </c>
      <c r="AO81" s="82"/>
    </row>
    <row r="82" spans="1:41" s="45" customFormat="1" ht="15" customHeight="1" x14ac:dyDescent="0.3">
      <c r="A82" s="35">
        <v>2609.9999999999995</v>
      </c>
      <c r="B82" s="282" t="s">
        <v>210</v>
      </c>
      <c r="C82" s="36" t="s">
        <v>22</v>
      </c>
      <c r="D82" s="79">
        <f>VLOOKUP(C82,Xarelto_Total!A:B,2,0)</f>
        <v>1</v>
      </c>
      <c r="E82" s="37" t="s">
        <v>71</v>
      </c>
      <c r="F82" s="46" t="s">
        <v>49</v>
      </c>
      <c r="G82" s="37">
        <v>80802625</v>
      </c>
      <c r="H82" s="46" t="s">
        <v>16</v>
      </c>
      <c r="I82" s="38" t="str">
        <f t="shared" si="21"/>
        <v>JALANDHARXARELTO 15MG 28TABL</v>
      </c>
      <c r="J82" s="39">
        <v>110215.08</v>
      </c>
      <c r="K82" s="40">
        <v>34582.01</v>
      </c>
      <c r="L82" s="41">
        <f t="shared" si="26"/>
        <v>31.376840628342325</v>
      </c>
      <c r="M82" s="42">
        <v>57420.220000000008</v>
      </c>
      <c r="N82" s="43">
        <f t="shared" si="27"/>
        <v>-39.773811385605981</v>
      </c>
      <c r="O82" s="39">
        <v>104295.6</v>
      </c>
      <c r="P82" s="40">
        <v>37193.26999999999</v>
      </c>
      <c r="Q82" s="41">
        <f t="shared" si="28"/>
        <v>35.661398946839547</v>
      </c>
      <c r="R82" s="42">
        <v>107010.87000000002</v>
      </c>
      <c r="S82" s="43">
        <f t="shared" si="29"/>
        <v>-65.243465453556269</v>
      </c>
      <c r="T82" s="39">
        <v>91611</v>
      </c>
      <c r="U82" s="40">
        <v>24795.07</v>
      </c>
      <c r="V82" s="41">
        <f t="shared" si="30"/>
        <v>27.065603475565162</v>
      </c>
      <c r="W82" s="42">
        <v>40455.279999999992</v>
      </c>
      <c r="X82" s="43">
        <f t="shared" si="31"/>
        <v>-38.70992859275723</v>
      </c>
      <c r="Y82" s="39">
        <v>111624.47999999997</v>
      </c>
      <c r="Z82" s="40">
        <v>58072.52</v>
      </c>
      <c r="AA82" s="41">
        <f t="shared" si="32"/>
        <v>52.024896330984035</v>
      </c>
      <c r="AB82" s="42">
        <v>47148.446774193544</v>
      </c>
      <c r="AC82" s="43">
        <f t="shared" si="33"/>
        <v>23.169529376279883</v>
      </c>
      <c r="AD82" s="39">
        <v>108241.91999999997</v>
      </c>
      <c r="AE82" s="40">
        <v>33929.65</v>
      </c>
      <c r="AF82" s="41">
        <f t="shared" si="34"/>
        <v>31.346127267513374</v>
      </c>
      <c r="AG82" s="42">
        <v>202275.22999999998</v>
      </c>
      <c r="AH82" s="43">
        <f t="shared" si="35"/>
        <v>-83.225998556521233</v>
      </c>
      <c r="AI82" s="107">
        <f t="shared" si="22"/>
        <v>525988.07999999996</v>
      </c>
      <c r="AJ82" s="42">
        <f t="shared" si="23"/>
        <v>188572.52</v>
      </c>
      <c r="AK82" s="330">
        <f t="shared" si="20"/>
        <v>35.851101416594837</v>
      </c>
      <c r="AL82" s="42">
        <f t="shared" si="24"/>
        <v>454310.04677419353</v>
      </c>
      <c r="AM82" s="43">
        <f t="shared" si="36"/>
        <v>-58.49254901163863</v>
      </c>
      <c r="AN82" s="44">
        <f t="shared" si="25"/>
        <v>37714.504000000001</v>
      </c>
      <c r="AO82" s="82"/>
    </row>
    <row r="83" spans="1:41" s="45" customFormat="1" ht="15" customHeight="1" x14ac:dyDescent="0.3">
      <c r="A83" s="35">
        <v>2609.9999999999995</v>
      </c>
      <c r="B83" s="282" t="s">
        <v>210</v>
      </c>
      <c r="C83" s="36" t="s">
        <v>22</v>
      </c>
      <c r="D83" s="79">
        <f>VLOOKUP(C83,Xarelto_Total!A:B,2,0)</f>
        <v>1</v>
      </c>
      <c r="E83" s="37" t="s">
        <v>71</v>
      </c>
      <c r="F83" s="46" t="s">
        <v>49</v>
      </c>
      <c r="G83" s="37">
        <v>80802633</v>
      </c>
      <c r="H83" s="46" t="s">
        <v>17</v>
      </c>
      <c r="I83" s="38" t="str">
        <f t="shared" si="21"/>
        <v>JALANDHARXARELTO 20MG 28TABL</v>
      </c>
      <c r="J83" s="39">
        <v>122461.20000000001</v>
      </c>
      <c r="K83" s="40">
        <v>56115.310000000005</v>
      </c>
      <c r="L83" s="41">
        <f t="shared" si="26"/>
        <v>45.822930038248849</v>
      </c>
      <c r="M83" s="42">
        <v>109881.31890000003</v>
      </c>
      <c r="N83" s="43">
        <f t="shared" si="27"/>
        <v>-48.930982480225765</v>
      </c>
      <c r="O83" s="39">
        <v>115884</v>
      </c>
      <c r="P83" s="40">
        <v>8482.43</v>
      </c>
      <c r="Q83" s="41">
        <f t="shared" si="28"/>
        <v>7.3197594145870015</v>
      </c>
      <c r="R83" s="42">
        <v>46528.969230769231</v>
      </c>
      <c r="S83" s="43">
        <f t="shared" si="29"/>
        <v>-81.769572504540591</v>
      </c>
      <c r="T83" s="39">
        <v>101790</v>
      </c>
      <c r="U83" s="40">
        <v>86130.020000000019</v>
      </c>
      <c r="V83" s="41">
        <f t="shared" si="30"/>
        <v>84.615404263680148</v>
      </c>
      <c r="W83" s="42">
        <v>191834.68</v>
      </c>
      <c r="X83" s="43">
        <f t="shared" si="31"/>
        <v>-55.101955496263756</v>
      </c>
      <c r="Y83" s="39">
        <v>124027.19999999997</v>
      </c>
      <c r="Z83" s="40">
        <v>73079.39999999998</v>
      </c>
      <c r="AA83" s="41">
        <f t="shared" si="32"/>
        <v>58.92207515770734</v>
      </c>
      <c r="AB83" s="42">
        <v>138330.06</v>
      </c>
      <c r="AC83" s="43">
        <f t="shared" si="33"/>
        <v>-47.170267980798982</v>
      </c>
      <c r="AD83" s="39">
        <v>120268.79999999996</v>
      </c>
      <c r="AE83" s="40">
        <v>135719.87</v>
      </c>
      <c r="AF83" s="41">
        <f t="shared" si="34"/>
        <v>112.84711413101323</v>
      </c>
      <c r="AG83" s="42">
        <v>148769.74999999997</v>
      </c>
      <c r="AH83" s="43">
        <f t="shared" si="35"/>
        <v>-8.7718639037841939</v>
      </c>
      <c r="AI83" s="107">
        <f t="shared" si="22"/>
        <v>584431.19999999995</v>
      </c>
      <c r="AJ83" s="42">
        <f t="shared" si="23"/>
        <v>359527.02999999997</v>
      </c>
      <c r="AK83" s="330">
        <f t="shared" si="20"/>
        <v>61.517425832159539</v>
      </c>
      <c r="AL83" s="42">
        <f t="shared" si="24"/>
        <v>635344.77813076926</v>
      </c>
      <c r="AM83" s="43">
        <f t="shared" si="36"/>
        <v>-43.412294808221333</v>
      </c>
      <c r="AN83" s="44">
        <f t="shared" si="25"/>
        <v>71905.405999999988</v>
      </c>
      <c r="AO83" s="82"/>
    </row>
    <row r="84" spans="1:41" s="45" customFormat="1" ht="15" customHeight="1" x14ac:dyDescent="0.3">
      <c r="A84" s="35">
        <v>652.49999999999989</v>
      </c>
      <c r="B84" s="282" t="s">
        <v>210</v>
      </c>
      <c r="C84" s="36" t="s">
        <v>22</v>
      </c>
      <c r="D84" s="79">
        <f>VLOOKUP(C84,Xarelto_Total!A:B,2,0)</f>
        <v>1</v>
      </c>
      <c r="E84" s="37" t="s">
        <v>71</v>
      </c>
      <c r="F84" s="46" t="s">
        <v>49</v>
      </c>
      <c r="G84" s="109">
        <v>86415798</v>
      </c>
      <c r="H84" s="46" t="s">
        <v>48</v>
      </c>
      <c r="I84" s="38" t="str">
        <f t="shared" si="21"/>
        <v>JALANDHARXARELTO 2.5MG TAFI 14 IN</v>
      </c>
      <c r="J84" s="39">
        <v>61230.600000000006</v>
      </c>
      <c r="K84" s="40">
        <v>60712.799999999996</v>
      </c>
      <c r="L84" s="41">
        <f t="shared" si="26"/>
        <v>99.154344396429224</v>
      </c>
      <c r="M84" s="42">
        <v>74385.09</v>
      </c>
      <c r="N84" s="43">
        <f t="shared" si="27"/>
        <v>-18.380417365899532</v>
      </c>
      <c r="O84" s="39">
        <v>57942</v>
      </c>
      <c r="P84" s="40">
        <v>28738.390000000003</v>
      </c>
      <c r="Q84" s="41">
        <f t="shared" si="28"/>
        <v>49.59854682268476</v>
      </c>
      <c r="R84" s="42">
        <v>60029.600000000006</v>
      </c>
      <c r="S84" s="43">
        <f t="shared" si="29"/>
        <v>-52.126301024827754</v>
      </c>
      <c r="T84" s="39">
        <v>50895</v>
      </c>
      <c r="U84" s="40">
        <v>40495.03</v>
      </c>
      <c r="V84" s="41">
        <f t="shared" si="30"/>
        <v>79.565831614107481</v>
      </c>
      <c r="W84" s="42">
        <v>54992.177223974766</v>
      </c>
      <c r="X84" s="43">
        <f t="shared" si="31"/>
        <v>-26.362199054112892</v>
      </c>
      <c r="Y84" s="39">
        <v>62013.599999999984</v>
      </c>
      <c r="Z84" s="40">
        <v>39841.469999999994</v>
      </c>
      <c r="AA84" s="41">
        <f t="shared" si="32"/>
        <v>64.24634273772206</v>
      </c>
      <c r="AB84" s="42">
        <v>101142.39836010143</v>
      </c>
      <c r="AC84" s="43">
        <f t="shared" si="33"/>
        <v>-60.608537422505279</v>
      </c>
      <c r="AD84" s="39">
        <v>60134.39999999998</v>
      </c>
      <c r="AE84" s="40">
        <v>22206.84</v>
      </c>
      <c r="AF84" s="41">
        <f t="shared" si="34"/>
        <v>36.928679757343559</v>
      </c>
      <c r="AG84" s="42">
        <v>88413.68</v>
      </c>
      <c r="AH84" s="43">
        <f t="shared" si="35"/>
        <v>-74.883027151454385</v>
      </c>
      <c r="AI84" s="107">
        <f t="shared" si="22"/>
        <v>292215.59999999998</v>
      </c>
      <c r="AJ84" s="42">
        <f t="shared" si="23"/>
        <v>191994.53</v>
      </c>
      <c r="AK84" s="330">
        <f t="shared" si="20"/>
        <v>65.703039125905661</v>
      </c>
      <c r="AL84" s="42">
        <f t="shared" si="24"/>
        <v>378962.94558407622</v>
      </c>
      <c r="AM84" s="43">
        <f t="shared" si="36"/>
        <v>-49.336859385001709</v>
      </c>
      <c r="AN84" s="44">
        <f t="shared" si="25"/>
        <v>38398.906000000003</v>
      </c>
      <c r="AO84" s="82"/>
    </row>
    <row r="85" spans="1:41" s="45" customFormat="1" ht="15" customHeight="1" x14ac:dyDescent="0.35">
      <c r="A85" s="35">
        <v>5592.86</v>
      </c>
      <c r="B85" s="282" t="s">
        <v>210</v>
      </c>
      <c r="C85" s="36" t="s">
        <v>22</v>
      </c>
      <c r="D85" s="79">
        <f>VLOOKUP(C85,Xarelto_Total!A:B,2,0)</f>
        <v>1</v>
      </c>
      <c r="E85" s="37" t="s">
        <v>71</v>
      </c>
      <c r="F85" s="46" t="s">
        <v>49</v>
      </c>
      <c r="G85" s="110">
        <v>86991209</v>
      </c>
      <c r="H85" s="108" t="s">
        <v>77</v>
      </c>
      <c r="I85" s="38" t="str">
        <f t="shared" si="21"/>
        <v>JALANDHARXARELTO 15MG 98TABL</v>
      </c>
      <c r="J85" s="39">
        <v>0</v>
      </c>
      <c r="K85" s="40">
        <v>45674.93</v>
      </c>
      <c r="L85" s="41">
        <f t="shared" si="26"/>
        <v>0</v>
      </c>
      <c r="M85" s="42">
        <v>-4855.18</v>
      </c>
      <c r="N85" s="43">
        <f t="shared" si="27"/>
        <v>100</v>
      </c>
      <c r="O85" s="39">
        <v>0</v>
      </c>
      <c r="P85" s="40">
        <v>0</v>
      </c>
      <c r="Q85" s="41">
        <f t="shared" si="28"/>
        <v>0</v>
      </c>
      <c r="R85" s="42">
        <v>-5592.86</v>
      </c>
      <c r="S85" s="43">
        <f t="shared" si="29"/>
        <v>-100</v>
      </c>
      <c r="T85" s="39">
        <v>0</v>
      </c>
      <c r="U85" s="40">
        <v>0</v>
      </c>
      <c r="V85" s="41">
        <f t="shared" si="30"/>
        <v>0</v>
      </c>
      <c r="W85" s="42">
        <v>0</v>
      </c>
      <c r="X85" s="43" t="str">
        <f t="shared" si="31"/>
        <v>-</v>
      </c>
      <c r="Y85" s="39">
        <v>0</v>
      </c>
      <c r="Z85" s="40">
        <v>-1301.7</v>
      </c>
      <c r="AA85" s="41">
        <f t="shared" si="32"/>
        <v>0</v>
      </c>
      <c r="AB85" s="42">
        <v>0</v>
      </c>
      <c r="AC85" s="43" t="str">
        <f t="shared" si="33"/>
        <v>-</v>
      </c>
      <c r="AD85" s="39">
        <v>0</v>
      </c>
      <c r="AE85" s="40">
        <v>-1301.8399999999999</v>
      </c>
      <c r="AF85" s="41">
        <f t="shared" si="34"/>
        <v>0</v>
      </c>
      <c r="AG85" s="42">
        <v>-4567.38</v>
      </c>
      <c r="AH85" s="43">
        <f t="shared" si="35"/>
        <v>-71.497007036857013</v>
      </c>
      <c r="AI85" s="107">
        <f t="shared" si="22"/>
        <v>0</v>
      </c>
      <c r="AJ85" s="42">
        <f t="shared" si="23"/>
        <v>43071.390000000007</v>
      </c>
      <c r="AK85" s="330">
        <f t="shared" si="20"/>
        <v>0</v>
      </c>
      <c r="AL85" s="42">
        <f t="shared" si="24"/>
        <v>-15015.420000000002</v>
      </c>
      <c r="AM85" s="43">
        <f t="shared" si="36"/>
        <v>100</v>
      </c>
      <c r="AN85" s="44">
        <f t="shared" si="25"/>
        <v>8614.2780000000021</v>
      </c>
      <c r="AO85" s="82"/>
    </row>
    <row r="86" spans="1:41" s="45" customFormat="1" ht="15" customHeight="1" x14ac:dyDescent="0.35">
      <c r="A86" s="35">
        <v>5592.86</v>
      </c>
      <c r="B86" s="282" t="s">
        <v>210</v>
      </c>
      <c r="C86" s="36" t="s">
        <v>22</v>
      </c>
      <c r="D86" s="79">
        <f>VLOOKUP(C86,Xarelto_Total!A:B,2,0)</f>
        <v>1</v>
      </c>
      <c r="E86" s="37" t="s">
        <v>71</v>
      </c>
      <c r="F86" s="46" t="s">
        <v>49</v>
      </c>
      <c r="G86" s="110">
        <v>86991217</v>
      </c>
      <c r="H86" s="108" t="s">
        <v>78</v>
      </c>
      <c r="I86" s="38" t="str">
        <f t="shared" si="21"/>
        <v>JALANDHARXARELTO 20MG 98TABL</v>
      </c>
      <c r="J86" s="39">
        <v>0</v>
      </c>
      <c r="K86" s="40">
        <v>41107.520000000004</v>
      </c>
      <c r="L86" s="41">
        <f t="shared" si="26"/>
        <v>0</v>
      </c>
      <c r="M86" s="42">
        <v>27442.21</v>
      </c>
      <c r="N86" s="43">
        <f t="shared" si="27"/>
        <v>49.796681827010303</v>
      </c>
      <c r="O86" s="39">
        <v>0</v>
      </c>
      <c r="P86" s="40">
        <v>0</v>
      </c>
      <c r="Q86" s="41">
        <f t="shared" si="28"/>
        <v>0</v>
      </c>
      <c r="R86" s="42">
        <v>81190.22</v>
      </c>
      <c r="S86" s="43">
        <f t="shared" si="29"/>
        <v>-100</v>
      </c>
      <c r="T86" s="39">
        <v>0</v>
      </c>
      <c r="U86" s="40">
        <v>-3993.07</v>
      </c>
      <c r="V86" s="41">
        <f t="shared" si="30"/>
        <v>0</v>
      </c>
      <c r="W86" s="42">
        <v>0</v>
      </c>
      <c r="X86" s="43" t="str">
        <f t="shared" si="31"/>
        <v>-</v>
      </c>
      <c r="Y86" s="39">
        <v>0</v>
      </c>
      <c r="Z86" s="40">
        <v>0</v>
      </c>
      <c r="AA86" s="41">
        <f t="shared" si="32"/>
        <v>0</v>
      </c>
      <c r="AB86" s="42">
        <v>0</v>
      </c>
      <c r="AC86" s="43" t="str">
        <f t="shared" si="33"/>
        <v>-</v>
      </c>
      <c r="AD86" s="39">
        <v>0</v>
      </c>
      <c r="AE86" s="40">
        <v>-648.70000000000005</v>
      </c>
      <c r="AF86" s="41">
        <f t="shared" si="34"/>
        <v>0</v>
      </c>
      <c r="AG86" s="42">
        <v>4567.55</v>
      </c>
      <c r="AH86" s="43">
        <f t="shared" si="35"/>
        <v>-114.20236231677814</v>
      </c>
      <c r="AI86" s="107">
        <f t="shared" si="22"/>
        <v>0</v>
      </c>
      <c r="AJ86" s="42">
        <f t="shared" si="23"/>
        <v>36465.750000000007</v>
      </c>
      <c r="AK86" s="330">
        <f t="shared" si="20"/>
        <v>0</v>
      </c>
      <c r="AL86" s="42">
        <f t="shared" si="24"/>
        <v>113199.98</v>
      </c>
      <c r="AM86" s="43">
        <f t="shared" si="36"/>
        <v>-67.786434237885899</v>
      </c>
      <c r="AN86" s="44">
        <f t="shared" si="25"/>
        <v>7293.1500000000015</v>
      </c>
      <c r="AO86" s="82"/>
    </row>
    <row r="87" spans="1:41" s="45" customFormat="1" ht="15" customHeight="1" x14ac:dyDescent="0.3">
      <c r="A87" s="35">
        <v>652.49999999999989</v>
      </c>
      <c r="B87" s="282" t="s">
        <v>210</v>
      </c>
      <c r="C87" s="36" t="s">
        <v>23</v>
      </c>
      <c r="D87" s="79">
        <f>VLOOKUP(C87,Xarelto_Total!A:B,2,0)</f>
        <v>1</v>
      </c>
      <c r="E87" s="37" t="s">
        <v>71</v>
      </c>
      <c r="F87" s="46" t="s">
        <v>49</v>
      </c>
      <c r="G87" s="109">
        <v>81571686</v>
      </c>
      <c r="H87" s="38" t="s">
        <v>15</v>
      </c>
      <c r="I87" s="38" t="str">
        <f t="shared" si="21"/>
        <v>LUDHIANAXARELTO 10MG 7TABL</v>
      </c>
      <c r="J87" s="39">
        <v>168384.15</v>
      </c>
      <c r="K87" s="40">
        <v>68512.91</v>
      </c>
      <c r="L87" s="41">
        <f t="shared" si="26"/>
        <v>40.688455534561896</v>
      </c>
      <c r="M87" s="42">
        <v>22837.440000000002</v>
      </c>
      <c r="N87" s="43">
        <f t="shared" si="27"/>
        <v>200.00258347695711</v>
      </c>
      <c r="O87" s="39">
        <v>159340.5</v>
      </c>
      <c r="P87" s="40">
        <v>50894.91</v>
      </c>
      <c r="Q87" s="41">
        <f t="shared" si="28"/>
        <v>31.94097545821684</v>
      </c>
      <c r="R87" s="42">
        <v>31319.97</v>
      </c>
      <c r="S87" s="43">
        <f t="shared" si="29"/>
        <v>62.49986829489302</v>
      </c>
      <c r="T87" s="39">
        <v>139961.25</v>
      </c>
      <c r="U87" s="40">
        <v>31320.06</v>
      </c>
      <c r="V87" s="41">
        <f t="shared" si="30"/>
        <v>22.377665246630766</v>
      </c>
      <c r="W87" s="42">
        <v>34095.072121982208</v>
      </c>
      <c r="X87" s="43">
        <f t="shared" si="31"/>
        <v>-8.1390416540373423</v>
      </c>
      <c r="Y87" s="39">
        <v>170537.39999999997</v>
      </c>
      <c r="Z87" s="40">
        <v>56899.605714285717</v>
      </c>
      <c r="AA87" s="41">
        <f t="shared" si="32"/>
        <v>33.36488401622502</v>
      </c>
      <c r="AB87" s="42">
        <v>118102.70999999999</v>
      </c>
      <c r="AC87" s="43">
        <f t="shared" si="33"/>
        <v>-51.821930492292921</v>
      </c>
      <c r="AD87" s="39">
        <v>165369.59999999995</v>
      </c>
      <c r="AE87" s="40">
        <v>81562.76999999999</v>
      </c>
      <c r="AF87" s="41">
        <f t="shared" si="34"/>
        <v>49.321501654475803</v>
      </c>
      <c r="AG87" s="42">
        <v>166387.16999999998</v>
      </c>
      <c r="AH87" s="43">
        <f t="shared" si="35"/>
        <v>-50.98013266287299</v>
      </c>
      <c r="AI87" s="107">
        <f t="shared" si="22"/>
        <v>803592.9</v>
      </c>
      <c r="AJ87" s="42">
        <f t="shared" si="23"/>
        <v>289190.25571428571</v>
      </c>
      <c r="AK87" s="330">
        <f t="shared" si="20"/>
        <v>35.987159134219041</v>
      </c>
      <c r="AL87" s="42">
        <f t="shared" si="24"/>
        <v>372742.36212198215</v>
      </c>
      <c r="AM87" s="43">
        <f t="shared" si="36"/>
        <v>-22.41551132853354</v>
      </c>
      <c r="AN87" s="44">
        <f t="shared" si="25"/>
        <v>57838.051142857141</v>
      </c>
      <c r="AO87" s="82"/>
    </row>
    <row r="88" spans="1:41" s="45" customFormat="1" ht="15" customHeight="1" x14ac:dyDescent="0.3">
      <c r="A88" s="35">
        <v>2609.9999999999995</v>
      </c>
      <c r="B88" s="282" t="s">
        <v>210</v>
      </c>
      <c r="C88" s="36" t="s">
        <v>23</v>
      </c>
      <c r="D88" s="79">
        <f>VLOOKUP(C88,Xarelto_Total!A:B,2,0)</f>
        <v>1</v>
      </c>
      <c r="E88" s="37" t="s">
        <v>71</v>
      </c>
      <c r="F88" s="46" t="s">
        <v>49</v>
      </c>
      <c r="G88" s="37">
        <v>80802625</v>
      </c>
      <c r="H88" s="46" t="s">
        <v>16</v>
      </c>
      <c r="I88" s="38" t="str">
        <f t="shared" si="21"/>
        <v>LUDHIANAXARELTO 15MG 28TABL</v>
      </c>
      <c r="J88" s="39">
        <v>110215.08</v>
      </c>
      <c r="K88" s="40">
        <v>48285.04</v>
      </c>
      <c r="L88" s="41">
        <f t="shared" si="26"/>
        <v>43.809830741854924</v>
      </c>
      <c r="M88" s="42">
        <v>0</v>
      </c>
      <c r="N88" s="43">
        <f t="shared" si="27"/>
        <v>100</v>
      </c>
      <c r="O88" s="39">
        <v>104295.6</v>
      </c>
      <c r="P88" s="40">
        <v>13050.14</v>
      </c>
      <c r="Q88" s="41">
        <f t="shared" si="28"/>
        <v>12.512646746363218</v>
      </c>
      <c r="R88" s="42">
        <v>6524.91</v>
      </c>
      <c r="S88" s="43">
        <f t="shared" si="29"/>
        <v>100.00490428220465</v>
      </c>
      <c r="T88" s="39">
        <v>91611</v>
      </c>
      <c r="U88" s="40">
        <v>26099.85</v>
      </c>
      <c r="V88" s="41">
        <f t="shared" si="30"/>
        <v>28.489864754232567</v>
      </c>
      <c r="W88" s="42">
        <v>33930.01</v>
      </c>
      <c r="X88" s="43">
        <f t="shared" si="31"/>
        <v>-23.077387834545306</v>
      </c>
      <c r="Y88" s="39">
        <v>111624.47999999997</v>
      </c>
      <c r="Z88" s="40">
        <v>3915</v>
      </c>
      <c r="AA88" s="41">
        <f t="shared" si="32"/>
        <v>3.5072951739618414</v>
      </c>
      <c r="AB88" s="42">
        <v>91350.25</v>
      </c>
      <c r="AC88" s="43">
        <f t="shared" si="33"/>
        <v>-95.714297443083083</v>
      </c>
      <c r="AD88" s="39">
        <v>108241.91999999997</v>
      </c>
      <c r="AE88" s="40">
        <v>39150.04</v>
      </c>
      <c r="AF88" s="41">
        <f t="shared" si="34"/>
        <v>36.169018435740995</v>
      </c>
      <c r="AG88" s="42">
        <v>15659.91</v>
      </c>
      <c r="AH88" s="43">
        <f t="shared" si="35"/>
        <v>150.00169221917625</v>
      </c>
      <c r="AI88" s="107">
        <f t="shared" si="22"/>
        <v>525988.07999999996</v>
      </c>
      <c r="AJ88" s="42">
        <f t="shared" si="23"/>
        <v>130500.07</v>
      </c>
      <c r="AK88" s="330">
        <f t="shared" si="20"/>
        <v>24.81046148422223</v>
      </c>
      <c r="AL88" s="42">
        <f t="shared" si="24"/>
        <v>147465.07999999999</v>
      </c>
      <c r="AM88" s="43">
        <f t="shared" si="36"/>
        <v>-11.504425318861919</v>
      </c>
      <c r="AN88" s="44">
        <f t="shared" si="25"/>
        <v>26100.014000000003</v>
      </c>
      <c r="AO88" s="82"/>
    </row>
    <row r="89" spans="1:41" s="45" customFormat="1" ht="15" customHeight="1" x14ac:dyDescent="0.3">
      <c r="A89" s="35">
        <v>2609.9999999999995</v>
      </c>
      <c r="B89" s="282" t="s">
        <v>210</v>
      </c>
      <c r="C89" s="36" t="s">
        <v>23</v>
      </c>
      <c r="D89" s="79">
        <f>VLOOKUP(C89,Xarelto_Total!A:B,2,0)</f>
        <v>1</v>
      </c>
      <c r="E89" s="37" t="s">
        <v>71</v>
      </c>
      <c r="F89" s="46" t="s">
        <v>49</v>
      </c>
      <c r="G89" s="37">
        <v>80802633</v>
      </c>
      <c r="H89" s="46" t="s">
        <v>17</v>
      </c>
      <c r="I89" s="38" t="str">
        <f t="shared" si="21"/>
        <v>LUDHIANAXARELTO 20MG 28TABL</v>
      </c>
      <c r="J89" s="39">
        <v>122461.20000000001</v>
      </c>
      <c r="K89" s="40">
        <v>117450.06</v>
      </c>
      <c r="L89" s="41">
        <f t="shared" si="26"/>
        <v>95.907977383857087</v>
      </c>
      <c r="M89" s="42">
        <v>6524.97</v>
      </c>
      <c r="N89" s="43">
        <f t="shared" si="27"/>
        <v>1700.0091954445766</v>
      </c>
      <c r="O89" s="39">
        <v>115884</v>
      </c>
      <c r="P89" s="40">
        <v>62640.260000000009</v>
      </c>
      <c r="Q89" s="41">
        <f t="shared" si="28"/>
        <v>54.054278416347394</v>
      </c>
      <c r="R89" s="42">
        <v>16964.82</v>
      </c>
      <c r="S89" s="43">
        <f t="shared" si="29"/>
        <v>269.23621942348939</v>
      </c>
      <c r="T89" s="39">
        <v>101790</v>
      </c>
      <c r="U89" s="40">
        <v>7830.34</v>
      </c>
      <c r="V89" s="41">
        <f t="shared" si="30"/>
        <v>7.6926417133313691</v>
      </c>
      <c r="W89" s="42">
        <v>50894.68</v>
      </c>
      <c r="X89" s="43">
        <f t="shared" si="31"/>
        <v>-84.614619838458552</v>
      </c>
      <c r="Y89" s="39">
        <v>124027.19999999997</v>
      </c>
      <c r="Z89" s="40">
        <v>65902.06</v>
      </c>
      <c r="AA89" s="41">
        <f t="shared" si="32"/>
        <v>53.135167124630733</v>
      </c>
      <c r="AB89" s="42">
        <v>143550.38</v>
      </c>
      <c r="AC89" s="43">
        <f t="shared" si="33"/>
        <v>-54.091337131953253</v>
      </c>
      <c r="AD89" s="39">
        <v>120268.79999999996</v>
      </c>
      <c r="AE89" s="40">
        <v>139634.88</v>
      </c>
      <c r="AF89" s="41">
        <f t="shared" si="34"/>
        <v>116.10233077905495</v>
      </c>
      <c r="AG89" s="42">
        <v>220544.91</v>
      </c>
      <c r="AH89" s="43">
        <f t="shared" si="35"/>
        <v>-36.686419106203807</v>
      </c>
      <c r="AI89" s="107">
        <f t="shared" si="22"/>
        <v>584431.19999999995</v>
      </c>
      <c r="AJ89" s="42">
        <f t="shared" si="23"/>
        <v>393457.6</v>
      </c>
      <c r="AK89" s="330">
        <f t="shared" si="20"/>
        <v>67.323168236055835</v>
      </c>
      <c r="AL89" s="42">
        <f t="shared" si="24"/>
        <v>438479.76</v>
      </c>
      <c r="AM89" s="43">
        <f t="shared" si="36"/>
        <v>-10.267785222287117</v>
      </c>
      <c r="AN89" s="44">
        <f t="shared" si="25"/>
        <v>78691.51999999999</v>
      </c>
      <c r="AO89" s="82"/>
    </row>
    <row r="90" spans="1:41" s="45" customFormat="1" ht="15" customHeight="1" x14ac:dyDescent="0.3">
      <c r="A90" s="35">
        <v>652.49999999999989</v>
      </c>
      <c r="B90" s="282" t="s">
        <v>210</v>
      </c>
      <c r="C90" s="36" t="s">
        <v>23</v>
      </c>
      <c r="D90" s="79">
        <f>VLOOKUP(C90,Xarelto_Total!A:B,2,0)</f>
        <v>1</v>
      </c>
      <c r="E90" s="37" t="s">
        <v>71</v>
      </c>
      <c r="F90" s="46" t="s">
        <v>49</v>
      </c>
      <c r="G90" s="109">
        <v>86415798</v>
      </c>
      <c r="H90" s="46" t="s">
        <v>48</v>
      </c>
      <c r="I90" s="38" t="str">
        <f t="shared" si="21"/>
        <v>LUDHIANAXARELTO 2.5MG TAFI 14 IN</v>
      </c>
      <c r="J90" s="39">
        <v>61230.600000000006</v>
      </c>
      <c r="K90" s="40">
        <v>31654.760000000002</v>
      </c>
      <c r="L90" s="41">
        <f t="shared" si="26"/>
        <v>51.697615244665251</v>
      </c>
      <c r="M90" s="42">
        <v>1305</v>
      </c>
      <c r="N90" s="43">
        <f t="shared" si="27"/>
        <v>2325.6521072796936</v>
      </c>
      <c r="O90" s="39">
        <v>57942</v>
      </c>
      <c r="P90" s="40">
        <v>38862.07</v>
      </c>
      <c r="Q90" s="41">
        <f t="shared" si="28"/>
        <v>67.070639605122366</v>
      </c>
      <c r="R90" s="42">
        <v>4893.74</v>
      </c>
      <c r="S90" s="43">
        <f t="shared" si="29"/>
        <v>694.11799564341391</v>
      </c>
      <c r="T90" s="39">
        <v>50895</v>
      </c>
      <c r="U90" s="40">
        <v>24819.179999999997</v>
      </c>
      <c r="V90" s="41">
        <f t="shared" si="30"/>
        <v>48.765458296492774</v>
      </c>
      <c r="W90" s="42">
        <v>17291.27</v>
      </c>
      <c r="X90" s="43">
        <f t="shared" si="31"/>
        <v>43.535899907872562</v>
      </c>
      <c r="Y90" s="39">
        <v>62013.599999999984</v>
      </c>
      <c r="Z90" s="40">
        <v>34289.200000000004</v>
      </c>
      <c r="AA90" s="41">
        <f t="shared" si="32"/>
        <v>55.293032496097652</v>
      </c>
      <c r="AB90" s="42">
        <v>15660.03</v>
      </c>
      <c r="AC90" s="43">
        <f t="shared" si="33"/>
        <v>118.95998922096575</v>
      </c>
      <c r="AD90" s="39">
        <v>60134.39999999998</v>
      </c>
      <c r="AE90" s="40">
        <v>29391.32</v>
      </c>
      <c r="AF90" s="41">
        <f t="shared" si="34"/>
        <v>48.876050979140075</v>
      </c>
      <c r="AG90" s="42">
        <v>6524.96</v>
      </c>
      <c r="AH90" s="43">
        <f t="shared" si="35"/>
        <v>350.44444716902478</v>
      </c>
      <c r="AI90" s="107">
        <f t="shared" si="22"/>
        <v>292215.59999999998</v>
      </c>
      <c r="AJ90" s="42">
        <f t="shared" si="23"/>
        <v>159016.53</v>
      </c>
      <c r="AK90" s="330">
        <f t="shared" si="20"/>
        <v>54.417536230098598</v>
      </c>
      <c r="AL90" s="42">
        <f t="shared" si="24"/>
        <v>45675</v>
      </c>
      <c r="AM90" s="43">
        <f t="shared" si="36"/>
        <v>248.14784893267654</v>
      </c>
      <c r="AN90" s="44">
        <f t="shared" si="25"/>
        <v>31803.306</v>
      </c>
      <c r="AO90" s="82"/>
    </row>
    <row r="91" spans="1:41" s="45" customFormat="1" ht="15" customHeight="1" x14ac:dyDescent="0.35">
      <c r="A91" s="35">
        <v>5592.86</v>
      </c>
      <c r="B91" s="282" t="s">
        <v>210</v>
      </c>
      <c r="C91" s="36" t="s">
        <v>23</v>
      </c>
      <c r="D91" s="79">
        <f>VLOOKUP(C91,Xarelto_Total!A:B,2,0)</f>
        <v>1</v>
      </c>
      <c r="E91" s="37" t="s">
        <v>71</v>
      </c>
      <c r="F91" s="46" t="s">
        <v>49</v>
      </c>
      <c r="G91" s="110">
        <v>86991209</v>
      </c>
      <c r="H91" s="108" t="s">
        <v>77</v>
      </c>
      <c r="I91" s="38" t="str">
        <f t="shared" si="21"/>
        <v>LUDHIANAXARELTO 15MG 98TABL</v>
      </c>
      <c r="J91" s="39">
        <v>0</v>
      </c>
      <c r="K91" s="40">
        <v>-18269.599999999999</v>
      </c>
      <c r="L91" s="41">
        <f t="shared" si="26"/>
        <v>0</v>
      </c>
      <c r="M91" s="42">
        <v>9134.99</v>
      </c>
      <c r="N91" s="43">
        <f t="shared" si="27"/>
        <v>-299.99584017059681</v>
      </c>
      <c r="O91" s="39">
        <v>0</v>
      </c>
      <c r="P91" s="40">
        <v>0</v>
      </c>
      <c r="Q91" s="41">
        <f t="shared" si="28"/>
        <v>0</v>
      </c>
      <c r="R91" s="42">
        <v>0</v>
      </c>
      <c r="S91" s="43" t="str">
        <f t="shared" si="29"/>
        <v>-</v>
      </c>
      <c r="T91" s="39">
        <v>0</v>
      </c>
      <c r="U91" s="40">
        <v>0</v>
      </c>
      <c r="V91" s="41">
        <f t="shared" si="30"/>
        <v>0</v>
      </c>
      <c r="W91" s="42">
        <v>0</v>
      </c>
      <c r="X91" s="43" t="str">
        <f t="shared" si="31"/>
        <v>-</v>
      </c>
      <c r="Y91" s="39">
        <v>0</v>
      </c>
      <c r="Z91" s="40">
        <v>0</v>
      </c>
      <c r="AA91" s="41">
        <f t="shared" si="32"/>
        <v>0</v>
      </c>
      <c r="AB91" s="42">
        <v>0</v>
      </c>
      <c r="AC91" s="43" t="str">
        <f t="shared" si="33"/>
        <v>-</v>
      </c>
      <c r="AD91" s="39">
        <v>0</v>
      </c>
      <c r="AE91" s="40">
        <v>0</v>
      </c>
      <c r="AF91" s="41">
        <f t="shared" si="34"/>
        <v>0</v>
      </c>
      <c r="AG91" s="42">
        <v>0</v>
      </c>
      <c r="AH91" s="43" t="str">
        <f t="shared" si="35"/>
        <v>-</v>
      </c>
      <c r="AI91" s="107">
        <f t="shared" si="22"/>
        <v>0</v>
      </c>
      <c r="AJ91" s="42">
        <f t="shared" si="23"/>
        <v>-18269.599999999999</v>
      </c>
      <c r="AK91" s="330">
        <f t="shared" si="20"/>
        <v>0</v>
      </c>
      <c r="AL91" s="42">
        <f t="shared" si="24"/>
        <v>9134.99</v>
      </c>
      <c r="AM91" s="43">
        <f t="shared" si="36"/>
        <v>-299.99584017059681</v>
      </c>
      <c r="AN91" s="44">
        <f t="shared" si="25"/>
        <v>-3653.9199999999996</v>
      </c>
      <c r="AO91" s="82"/>
    </row>
    <row r="92" spans="1:41" s="45" customFormat="1" ht="15" customHeight="1" x14ac:dyDescent="0.35">
      <c r="A92" s="35">
        <v>5592.86</v>
      </c>
      <c r="B92" s="282" t="s">
        <v>210</v>
      </c>
      <c r="C92" s="36" t="s">
        <v>23</v>
      </c>
      <c r="D92" s="79">
        <f>VLOOKUP(C92,Xarelto_Total!A:B,2,0)</f>
        <v>1</v>
      </c>
      <c r="E92" s="37" t="s">
        <v>71</v>
      </c>
      <c r="F92" s="46" t="s">
        <v>49</v>
      </c>
      <c r="G92" s="110">
        <v>86991217</v>
      </c>
      <c r="H92" s="108" t="s">
        <v>78</v>
      </c>
      <c r="I92" s="38" t="str">
        <f t="shared" si="21"/>
        <v>LUDHIANAXARELTO 20MG 98TABL</v>
      </c>
      <c r="J92" s="39">
        <v>0</v>
      </c>
      <c r="K92" s="40">
        <v>9135.43</v>
      </c>
      <c r="L92" s="41">
        <f t="shared" si="26"/>
        <v>0</v>
      </c>
      <c r="M92" s="42">
        <v>22837.710000000003</v>
      </c>
      <c r="N92" s="43">
        <f t="shared" si="27"/>
        <v>-59.998484961933578</v>
      </c>
      <c r="O92" s="39">
        <v>0</v>
      </c>
      <c r="P92" s="40">
        <v>0</v>
      </c>
      <c r="Q92" s="41">
        <f t="shared" si="28"/>
        <v>0</v>
      </c>
      <c r="R92" s="42">
        <v>59377.39</v>
      </c>
      <c r="S92" s="43">
        <f t="shared" si="29"/>
        <v>-100</v>
      </c>
      <c r="T92" s="39">
        <v>0</v>
      </c>
      <c r="U92" s="40">
        <v>0</v>
      </c>
      <c r="V92" s="41">
        <f t="shared" si="30"/>
        <v>0</v>
      </c>
      <c r="W92" s="42">
        <v>0</v>
      </c>
      <c r="X92" s="43" t="str">
        <f t="shared" si="31"/>
        <v>-</v>
      </c>
      <c r="Y92" s="39">
        <v>0</v>
      </c>
      <c r="Z92" s="40">
        <v>-648.16</v>
      </c>
      <c r="AA92" s="41">
        <f t="shared" si="32"/>
        <v>0</v>
      </c>
      <c r="AB92" s="42">
        <v>9135.1200000000008</v>
      </c>
      <c r="AC92" s="43">
        <f t="shared" si="33"/>
        <v>-107.0952543590013</v>
      </c>
      <c r="AD92" s="39">
        <v>0</v>
      </c>
      <c r="AE92" s="40">
        <v>0</v>
      </c>
      <c r="AF92" s="41">
        <f t="shared" si="34"/>
        <v>0</v>
      </c>
      <c r="AG92" s="42">
        <v>0</v>
      </c>
      <c r="AH92" s="43" t="str">
        <f t="shared" si="35"/>
        <v>-</v>
      </c>
      <c r="AI92" s="107">
        <f t="shared" si="22"/>
        <v>0</v>
      </c>
      <c r="AJ92" s="42">
        <f t="shared" si="23"/>
        <v>8487.27</v>
      </c>
      <c r="AK92" s="330">
        <f t="shared" si="20"/>
        <v>0</v>
      </c>
      <c r="AL92" s="42">
        <f t="shared" si="24"/>
        <v>91350.22</v>
      </c>
      <c r="AM92" s="43">
        <f t="shared" si="36"/>
        <v>-90.709086414898621</v>
      </c>
      <c r="AN92" s="44">
        <f t="shared" si="25"/>
        <v>1697.4540000000002</v>
      </c>
      <c r="AO92" s="82"/>
    </row>
    <row r="93" spans="1:41" s="45" customFormat="1" ht="15" customHeight="1" x14ac:dyDescent="0.3">
      <c r="A93" s="35">
        <v>652.49999999999989</v>
      </c>
      <c r="B93" s="282" t="s">
        <v>210</v>
      </c>
      <c r="C93" s="36" t="s">
        <v>24</v>
      </c>
      <c r="D93" s="79">
        <f>VLOOKUP(C93,Xarelto_Total!A:B,2,0)</f>
        <v>1</v>
      </c>
      <c r="E93" s="37" t="s">
        <v>71</v>
      </c>
      <c r="F93" s="46" t="s">
        <v>49</v>
      </c>
      <c r="G93" s="109">
        <v>81571686</v>
      </c>
      <c r="H93" s="38" t="s">
        <v>15</v>
      </c>
      <c r="I93" s="38" t="str">
        <f t="shared" si="21"/>
        <v>SRINAGARXARELTO 10MG 7TABL</v>
      </c>
      <c r="J93" s="39">
        <v>168384.15</v>
      </c>
      <c r="K93" s="40">
        <v>247921.7542857143</v>
      </c>
      <c r="L93" s="41">
        <f t="shared" si="26"/>
        <v>147.2358023517738</v>
      </c>
      <c r="M93" s="42">
        <v>105877.65027667984</v>
      </c>
      <c r="N93" s="43">
        <f t="shared" si="27"/>
        <v>134.15872343015201</v>
      </c>
      <c r="O93" s="39">
        <v>159340.5</v>
      </c>
      <c r="P93" s="40">
        <v>37192.439999999995</v>
      </c>
      <c r="Q93" s="41">
        <f t="shared" si="28"/>
        <v>23.34148568631327</v>
      </c>
      <c r="R93" s="42">
        <v>2216.5331658291457</v>
      </c>
      <c r="S93" s="43">
        <f t="shared" si="29"/>
        <v>1577.9554925399593</v>
      </c>
      <c r="T93" s="39">
        <v>139961.25</v>
      </c>
      <c r="U93" s="40">
        <v>39149.910000000003</v>
      </c>
      <c r="V93" s="41">
        <f t="shared" si="30"/>
        <v>27.971963668515397</v>
      </c>
      <c r="W93" s="42">
        <v>222211.2689707751</v>
      </c>
      <c r="X93" s="43">
        <f t="shared" si="31"/>
        <v>-82.381672099109906</v>
      </c>
      <c r="Y93" s="39">
        <v>170537.39999999997</v>
      </c>
      <c r="Z93" s="40">
        <v>32624.83</v>
      </c>
      <c r="AA93" s="41">
        <f t="shared" si="32"/>
        <v>19.130601264004266</v>
      </c>
      <c r="AB93" s="42">
        <v>5763.088854454898</v>
      </c>
      <c r="AC93" s="43">
        <f t="shared" si="33"/>
        <v>466.09972228314393</v>
      </c>
      <c r="AD93" s="39">
        <v>165369.59999999995</v>
      </c>
      <c r="AE93" s="40">
        <v>19575.099999999999</v>
      </c>
      <c r="AF93" s="41">
        <f t="shared" si="34"/>
        <v>11.837181682727662</v>
      </c>
      <c r="AG93" s="42">
        <v>424394.86461733078</v>
      </c>
      <c r="AH93" s="43">
        <f t="shared" si="35"/>
        <v>-95.387526656890515</v>
      </c>
      <c r="AI93" s="107">
        <f t="shared" si="22"/>
        <v>803592.9</v>
      </c>
      <c r="AJ93" s="42">
        <f t="shared" si="23"/>
        <v>376464.03428571433</v>
      </c>
      <c r="AK93" s="330">
        <f t="shared" si="20"/>
        <v>46.847605831972174</v>
      </c>
      <c r="AL93" s="42">
        <f t="shared" si="24"/>
        <v>760463.40588506986</v>
      </c>
      <c r="AM93" s="43">
        <f t="shared" si="36"/>
        <v>-50.495443781734053</v>
      </c>
      <c r="AN93" s="44">
        <f t="shared" si="25"/>
        <v>75292.806857142859</v>
      </c>
      <c r="AO93" s="82"/>
    </row>
    <row r="94" spans="1:41" s="45" customFormat="1" ht="15" customHeight="1" x14ac:dyDescent="0.3">
      <c r="A94" s="35">
        <v>2609.9999999999995</v>
      </c>
      <c r="B94" s="282" t="s">
        <v>210</v>
      </c>
      <c r="C94" s="36" t="s">
        <v>24</v>
      </c>
      <c r="D94" s="79">
        <f>VLOOKUP(C94,Xarelto_Total!A:B,2,0)</f>
        <v>1</v>
      </c>
      <c r="E94" s="37" t="s">
        <v>71</v>
      </c>
      <c r="F94" s="46" t="s">
        <v>49</v>
      </c>
      <c r="G94" s="37">
        <v>80802625</v>
      </c>
      <c r="H94" s="46" t="s">
        <v>16</v>
      </c>
      <c r="I94" s="38" t="str">
        <f t="shared" si="21"/>
        <v>SRINAGARXARELTO 15MG 28TABL</v>
      </c>
      <c r="J94" s="39">
        <v>110215.08</v>
      </c>
      <c r="K94" s="40">
        <v>26100.07</v>
      </c>
      <c r="L94" s="41">
        <f t="shared" si="26"/>
        <v>23.681033484710074</v>
      </c>
      <c r="M94" s="42">
        <v>377144.72</v>
      </c>
      <c r="N94" s="43">
        <f t="shared" si="27"/>
        <v>-93.079561076713475</v>
      </c>
      <c r="O94" s="39">
        <v>104295.6</v>
      </c>
      <c r="P94" s="40">
        <v>-7177.5300000000007</v>
      </c>
      <c r="Q94" s="41">
        <f t="shared" si="28"/>
        <v>-6.8819106462784623</v>
      </c>
      <c r="R94" s="42">
        <v>-43065.2</v>
      </c>
      <c r="S94" s="43">
        <f t="shared" si="29"/>
        <v>-83.33334107353501</v>
      </c>
      <c r="T94" s="39">
        <v>91611</v>
      </c>
      <c r="U94" s="40">
        <v>-6524.9799999999959</v>
      </c>
      <c r="V94" s="41">
        <f t="shared" si="30"/>
        <v>-7.1224852910676617</v>
      </c>
      <c r="W94" s="42">
        <v>-6525.09</v>
      </c>
      <c r="X94" s="43">
        <f t="shared" si="31"/>
        <v>-1.6858005024289469E-3</v>
      </c>
      <c r="Y94" s="39">
        <v>111624.47999999997</v>
      </c>
      <c r="Z94" s="40">
        <v>7830.0500000000038</v>
      </c>
      <c r="AA94" s="41">
        <f t="shared" si="32"/>
        <v>7.0146351409654999</v>
      </c>
      <c r="AB94" s="42">
        <v>130499.82</v>
      </c>
      <c r="AC94" s="43">
        <f t="shared" si="33"/>
        <v>-93.999953409897415</v>
      </c>
      <c r="AD94" s="39">
        <v>108241.91999999997</v>
      </c>
      <c r="AE94" s="40">
        <v>23489.83</v>
      </c>
      <c r="AF94" s="41">
        <f t="shared" si="34"/>
        <v>21.701231833286041</v>
      </c>
      <c r="AG94" s="42">
        <v>73266.548571428575</v>
      </c>
      <c r="AH94" s="43">
        <f t="shared" si="35"/>
        <v>-67.939215838590457</v>
      </c>
      <c r="AI94" s="107">
        <f t="shared" si="22"/>
        <v>525988.07999999996</v>
      </c>
      <c r="AJ94" s="42">
        <f t="shared" si="23"/>
        <v>43717.44000000001</v>
      </c>
      <c r="AK94" s="330">
        <f t="shared" si="20"/>
        <v>8.3114887318359028</v>
      </c>
      <c r="AL94" s="42">
        <f t="shared" si="24"/>
        <v>531320.79857142852</v>
      </c>
      <c r="AM94" s="43">
        <f t="shared" si="36"/>
        <v>-91.771931360951072</v>
      </c>
      <c r="AN94" s="44">
        <f t="shared" si="25"/>
        <v>8743.4880000000012</v>
      </c>
      <c r="AO94" s="82"/>
    </row>
    <row r="95" spans="1:41" s="45" customFormat="1" ht="15" customHeight="1" x14ac:dyDescent="0.3">
      <c r="A95" s="35">
        <v>2609.9999999999995</v>
      </c>
      <c r="B95" s="282" t="s">
        <v>210</v>
      </c>
      <c r="C95" s="36" t="s">
        <v>24</v>
      </c>
      <c r="D95" s="79">
        <f>VLOOKUP(C95,Xarelto_Total!A:B,2,0)</f>
        <v>1</v>
      </c>
      <c r="E95" s="37" t="s">
        <v>71</v>
      </c>
      <c r="F95" s="46" t="s">
        <v>49</v>
      </c>
      <c r="G95" s="37">
        <v>80802633</v>
      </c>
      <c r="H95" s="46" t="s">
        <v>17</v>
      </c>
      <c r="I95" s="38" t="str">
        <f t="shared" si="21"/>
        <v>SRINAGARXARELTO 20MG 28TABL</v>
      </c>
      <c r="J95" s="39">
        <v>122461.20000000001</v>
      </c>
      <c r="K95" s="40">
        <v>62640.11</v>
      </c>
      <c r="L95" s="41">
        <f t="shared" si="26"/>
        <v>51.150984965033821</v>
      </c>
      <c r="M95" s="42">
        <v>408464.77</v>
      </c>
      <c r="N95" s="43">
        <f t="shared" si="27"/>
        <v>-84.664501175952097</v>
      </c>
      <c r="O95" s="39">
        <v>115884</v>
      </c>
      <c r="P95" s="40">
        <v>-30015.160000000003</v>
      </c>
      <c r="Q95" s="41">
        <f t="shared" si="28"/>
        <v>-25.901038970004493</v>
      </c>
      <c r="R95" s="42">
        <v>0</v>
      </c>
      <c r="S95" s="43" t="str">
        <f t="shared" si="29"/>
        <v>-</v>
      </c>
      <c r="T95" s="39">
        <v>101790</v>
      </c>
      <c r="U95" s="40">
        <v>24795.059999999998</v>
      </c>
      <c r="V95" s="41">
        <f t="shared" si="30"/>
        <v>24.359033303860887</v>
      </c>
      <c r="W95" s="42">
        <v>146159.5</v>
      </c>
      <c r="X95" s="43">
        <f t="shared" si="31"/>
        <v>-83.035615201201438</v>
      </c>
      <c r="Y95" s="39">
        <v>124027.19999999997</v>
      </c>
      <c r="Z95" s="40">
        <v>5219.9700000000012</v>
      </c>
      <c r="AA95" s="41">
        <f t="shared" si="32"/>
        <v>4.2087300205116316</v>
      </c>
      <c r="AB95" s="42">
        <v>130499.83</v>
      </c>
      <c r="AC95" s="43">
        <f t="shared" si="33"/>
        <v>-96.000017777800934</v>
      </c>
      <c r="AD95" s="39">
        <v>120268.79999999996</v>
      </c>
      <c r="AE95" s="40">
        <v>123974.62</v>
      </c>
      <c r="AF95" s="41">
        <f t="shared" si="34"/>
        <v>103.08128126330357</v>
      </c>
      <c r="AG95" s="42">
        <v>15660.06</v>
      </c>
      <c r="AH95" s="43">
        <f t="shared" si="35"/>
        <v>691.66120691747039</v>
      </c>
      <c r="AI95" s="107">
        <f t="shared" si="22"/>
        <v>584431.19999999995</v>
      </c>
      <c r="AJ95" s="42">
        <f t="shared" si="23"/>
        <v>186614.59999999998</v>
      </c>
      <c r="AK95" s="330">
        <f t="shared" si="20"/>
        <v>31.930978359813778</v>
      </c>
      <c r="AL95" s="42">
        <f t="shared" si="24"/>
        <v>700784.16</v>
      </c>
      <c r="AM95" s="43">
        <f t="shared" si="36"/>
        <v>-73.370602440557448</v>
      </c>
      <c r="AN95" s="44">
        <f t="shared" si="25"/>
        <v>37322.92</v>
      </c>
      <c r="AO95" s="82"/>
    </row>
    <row r="96" spans="1:41" s="45" customFormat="1" ht="15" customHeight="1" x14ac:dyDescent="0.3">
      <c r="A96" s="35">
        <v>652.49999999999989</v>
      </c>
      <c r="B96" s="282" t="s">
        <v>210</v>
      </c>
      <c r="C96" s="36" t="s">
        <v>24</v>
      </c>
      <c r="D96" s="79">
        <f>VLOOKUP(C96,Xarelto_Total!A:B,2,0)</f>
        <v>1</v>
      </c>
      <c r="E96" s="37" t="s">
        <v>71</v>
      </c>
      <c r="F96" s="46" t="s">
        <v>49</v>
      </c>
      <c r="G96" s="109">
        <v>86415798</v>
      </c>
      <c r="H96" s="46" t="s">
        <v>48</v>
      </c>
      <c r="I96" s="38" t="str">
        <f t="shared" si="21"/>
        <v>SRINAGARXARELTO 2.5MG TAFI 14 IN</v>
      </c>
      <c r="J96" s="39">
        <v>61230.600000000006</v>
      </c>
      <c r="K96" s="40">
        <v>17617.47</v>
      </c>
      <c r="L96" s="41">
        <f t="shared" si="26"/>
        <v>28.772329521513754</v>
      </c>
      <c r="M96" s="42">
        <v>48937.53</v>
      </c>
      <c r="N96" s="43">
        <f t="shared" si="27"/>
        <v>-64.000083371596389</v>
      </c>
      <c r="O96" s="39">
        <v>57942</v>
      </c>
      <c r="P96" s="40">
        <v>-3915.01</v>
      </c>
      <c r="Q96" s="41">
        <f t="shared" si="28"/>
        <v>-6.756774015394706</v>
      </c>
      <c r="R96" s="42">
        <v>0</v>
      </c>
      <c r="S96" s="43" t="str">
        <f t="shared" si="29"/>
        <v>-</v>
      </c>
      <c r="T96" s="39">
        <v>50895</v>
      </c>
      <c r="U96" s="40">
        <v>7837.72</v>
      </c>
      <c r="V96" s="41">
        <f t="shared" si="30"/>
        <v>15.399783868749386</v>
      </c>
      <c r="W96" s="42">
        <v>10295.907223974762</v>
      </c>
      <c r="X96" s="43">
        <f t="shared" si="31"/>
        <v>-23.875382426239199</v>
      </c>
      <c r="Y96" s="39">
        <v>62013.599999999984</v>
      </c>
      <c r="Z96" s="40">
        <v>-326.25</v>
      </c>
      <c r="AA96" s="41">
        <f t="shared" si="32"/>
        <v>-0.52609427609427617</v>
      </c>
      <c r="AB96" s="42">
        <v>23499.386720202878</v>
      </c>
      <c r="AC96" s="43">
        <f t="shared" si="33"/>
        <v>-101.38833410371308</v>
      </c>
      <c r="AD96" s="39">
        <v>60134.39999999998</v>
      </c>
      <c r="AE96" s="40">
        <v>24166.1</v>
      </c>
      <c r="AF96" s="41">
        <f t="shared" si="34"/>
        <v>40.186814868028961</v>
      </c>
      <c r="AG96" s="42">
        <v>42412.59</v>
      </c>
      <c r="AH96" s="43">
        <f t="shared" si="35"/>
        <v>-43.021400013533714</v>
      </c>
      <c r="AI96" s="107">
        <f t="shared" si="22"/>
        <v>292215.59999999998</v>
      </c>
      <c r="AJ96" s="42">
        <f t="shared" si="23"/>
        <v>45380.03</v>
      </c>
      <c r="AK96" s="330">
        <f t="shared" si="20"/>
        <v>15.529639759136748</v>
      </c>
      <c r="AL96" s="42">
        <f t="shared" si="24"/>
        <v>125145.41394417764</v>
      </c>
      <c r="AM96" s="43">
        <f t="shared" si="36"/>
        <v>-63.738159817632457</v>
      </c>
      <c r="AN96" s="44">
        <f t="shared" si="25"/>
        <v>9076.0059999999994</v>
      </c>
      <c r="AO96" s="82"/>
    </row>
    <row r="97" spans="1:43" s="45" customFormat="1" ht="15" customHeight="1" x14ac:dyDescent="0.35">
      <c r="A97" s="35">
        <v>5592.86</v>
      </c>
      <c r="B97" s="282" t="s">
        <v>210</v>
      </c>
      <c r="C97" s="36" t="s">
        <v>24</v>
      </c>
      <c r="D97" s="79">
        <f>VLOOKUP(C97,Xarelto_Total!A:B,2,0)</f>
        <v>1</v>
      </c>
      <c r="E97" s="37" t="s">
        <v>71</v>
      </c>
      <c r="F97" s="46" t="s">
        <v>49</v>
      </c>
      <c r="G97" s="110">
        <v>86991209</v>
      </c>
      <c r="H97" s="108" t="s">
        <v>77</v>
      </c>
      <c r="I97" s="38" t="str">
        <f t="shared" si="21"/>
        <v>SRINAGARXARELTO 15MG 98TABL</v>
      </c>
      <c r="J97" s="39">
        <v>0</v>
      </c>
      <c r="K97" s="40">
        <v>0</v>
      </c>
      <c r="L97" s="41">
        <f t="shared" si="26"/>
        <v>0</v>
      </c>
      <c r="M97" s="42">
        <v>0</v>
      </c>
      <c r="N97" s="43" t="str">
        <f t="shared" si="27"/>
        <v>-</v>
      </c>
      <c r="O97" s="39">
        <v>0</v>
      </c>
      <c r="P97" s="40">
        <v>-9135.0300000000007</v>
      </c>
      <c r="Q97" s="41">
        <f t="shared" si="28"/>
        <v>0</v>
      </c>
      <c r="R97" s="42">
        <v>-78299.989999999991</v>
      </c>
      <c r="S97" s="43">
        <f t="shared" si="29"/>
        <v>-88.333293529156265</v>
      </c>
      <c r="T97" s="39">
        <v>0</v>
      </c>
      <c r="U97" s="40">
        <v>0</v>
      </c>
      <c r="V97" s="41">
        <f t="shared" si="30"/>
        <v>0</v>
      </c>
      <c r="W97" s="42">
        <v>0</v>
      </c>
      <c r="X97" s="43" t="str">
        <f t="shared" si="31"/>
        <v>-</v>
      </c>
      <c r="Y97" s="39">
        <v>0</v>
      </c>
      <c r="Z97" s="40">
        <v>0</v>
      </c>
      <c r="AA97" s="41">
        <f t="shared" si="32"/>
        <v>0</v>
      </c>
      <c r="AB97" s="42">
        <v>0</v>
      </c>
      <c r="AC97" s="43" t="str">
        <f t="shared" si="33"/>
        <v>-</v>
      </c>
      <c r="AD97" s="39">
        <v>0</v>
      </c>
      <c r="AE97" s="40">
        <v>0</v>
      </c>
      <c r="AF97" s="41">
        <f t="shared" si="34"/>
        <v>0</v>
      </c>
      <c r="AG97" s="42">
        <v>0</v>
      </c>
      <c r="AH97" s="43" t="str">
        <f t="shared" si="35"/>
        <v>-</v>
      </c>
      <c r="AI97" s="107">
        <f t="shared" si="22"/>
        <v>0</v>
      </c>
      <c r="AJ97" s="42">
        <f t="shared" si="23"/>
        <v>-9135.0300000000007</v>
      </c>
      <c r="AK97" s="330">
        <f t="shared" si="20"/>
        <v>0</v>
      </c>
      <c r="AL97" s="42">
        <f t="shared" si="24"/>
        <v>-78299.989999999991</v>
      </c>
      <c r="AM97" s="43">
        <f t="shared" si="36"/>
        <v>-88.333293529156265</v>
      </c>
      <c r="AN97" s="44">
        <f t="shared" si="25"/>
        <v>-1827.0060000000001</v>
      </c>
      <c r="AO97" s="82"/>
    </row>
    <row r="98" spans="1:43" s="45" customFormat="1" ht="15" customHeight="1" x14ac:dyDescent="0.35">
      <c r="A98" s="35">
        <v>5592.86</v>
      </c>
      <c r="B98" s="282" t="s">
        <v>210</v>
      </c>
      <c r="C98" s="36" t="s">
        <v>24</v>
      </c>
      <c r="D98" s="79">
        <f>VLOOKUP(C98,Xarelto_Total!A:B,2,0)</f>
        <v>1</v>
      </c>
      <c r="E98" s="37" t="s">
        <v>71</v>
      </c>
      <c r="F98" s="46" t="s">
        <v>49</v>
      </c>
      <c r="G98" s="110">
        <v>86991217</v>
      </c>
      <c r="H98" s="108" t="s">
        <v>78</v>
      </c>
      <c r="I98" s="38" t="str">
        <f t="shared" si="21"/>
        <v>SRINAGARXARELTO 20MG 98TABL</v>
      </c>
      <c r="J98" s="39">
        <v>0</v>
      </c>
      <c r="K98" s="40">
        <v>0</v>
      </c>
      <c r="L98" s="41">
        <f t="shared" si="26"/>
        <v>0</v>
      </c>
      <c r="M98" s="42">
        <v>0</v>
      </c>
      <c r="N98" s="43" t="str">
        <f t="shared" si="27"/>
        <v>-</v>
      </c>
      <c r="O98" s="39">
        <v>0</v>
      </c>
      <c r="P98" s="40">
        <v>0</v>
      </c>
      <c r="Q98" s="41">
        <f t="shared" si="28"/>
        <v>0</v>
      </c>
      <c r="R98" s="42">
        <v>-5592.86</v>
      </c>
      <c r="S98" s="43">
        <f t="shared" si="29"/>
        <v>-100</v>
      </c>
      <c r="T98" s="39">
        <v>0</v>
      </c>
      <c r="U98" s="40">
        <v>0</v>
      </c>
      <c r="V98" s="41">
        <f t="shared" si="30"/>
        <v>0</v>
      </c>
      <c r="W98" s="42">
        <v>0</v>
      </c>
      <c r="X98" s="43" t="str">
        <f t="shared" si="31"/>
        <v>-</v>
      </c>
      <c r="Y98" s="39">
        <v>0</v>
      </c>
      <c r="Z98" s="40">
        <v>0</v>
      </c>
      <c r="AA98" s="41">
        <f t="shared" si="32"/>
        <v>0</v>
      </c>
      <c r="AB98" s="42">
        <v>0</v>
      </c>
      <c r="AC98" s="43" t="str">
        <f t="shared" si="33"/>
        <v>-</v>
      </c>
      <c r="AD98" s="39">
        <v>0</v>
      </c>
      <c r="AE98" s="40">
        <v>0</v>
      </c>
      <c r="AF98" s="41">
        <f t="shared" si="34"/>
        <v>0</v>
      </c>
      <c r="AG98" s="42">
        <v>0</v>
      </c>
      <c r="AH98" s="43" t="str">
        <f t="shared" si="35"/>
        <v>-</v>
      </c>
      <c r="AI98" s="107">
        <f t="shared" si="22"/>
        <v>0</v>
      </c>
      <c r="AJ98" s="42">
        <f t="shared" si="23"/>
        <v>0</v>
      </c>
      <c r="AK98" s="330">
        <f t="shared" si="20"/>
        <v>0</v>
      </c>
      <c r="AL98" s="42">
        <f t="shared" si="24"/>
        <v>-5592.86</v>
      </c>
      <c r="AM98" s="43">
        <f t="shared" si="36"/>
        <v>-100</v>
      </c>
      <c r="AN98" s="44">
        <f t="shared" si="25"/>
        <v>0</v>
      </c>
      <c r="AO98" s="82"/>
    </row>
    <row r="99" spans="1:43" s="45" customFormat="1" ht="15" customHeight="1" x14ac:dyDescent="0.3">
      <c r="A99" s="35">
        <v>652.49999999999989</v>
      </c>
      <c r="B99" s="282" t="s">
        <v>210</v>
      </c>
      <c r="C99" s="36" t="s">
        <v>20</v>
      </c>
      <c r="D99" s="79">
        <f>VLOOKUP(C99,Xarelto_Total!A:B,2,0)</f>
        <v>1</v>
      </c>
      <c r="E99" s="37" t="s">
        <v>73</v>
      </c>
      <c r="F99" s="46" t="s">
        <v>49</v>
      </c>
      <c r="G99" s="37">
        <v>81571686</v>
      </c>
      <c r="H99" s="46" t="s">
        <v>15</v>
      </c>
      <c r="I99" s="38" t="str">
        <f t="shared" si="21"/>
        <v>DEHRADUNXARELTO 10MG 7TABL</v>
      </c>
      <c r="J99" s="39">
        <v>168384.15</v>
      </c>
      <c r="K99" s="40">
        <v>723631.42142857134</v>
      </c>
      <c r="L99" s="41">
        <f t="shared" si="26"/>
        <v>429.7503187969719</v>
      </c>
      <c r="M99" s="42">
        <v>663826.35271409759</v>
      </c>
      <c r="N99" s="43">
        <f t="shared" si="27"/>
        <v>9.0091435011515841</v>
      </c>
      <c r="O99" s="39">
        <v>159340.5</v>
      </c>
      <c r="P99" s="40">
        <v>184004.61000000002</v>
      </c>
      <c r="Q99" s="41">
        <f t="shared" si="28"/>
        <v>115.47887072025004</v>
      </c>
      <c r="R99" s="42">
        <v>242877.68413735344</v>
      </c>
      <c r="S99" s="43">
        <f t="shared" si="29"/>
        <v>-24.239803811724101</v>
      </c>
      <c r="T99" s="39">
        <v>139961.25</v>
      </c>
      <c r="U99" s="40">
        <v>197055.35</v>
      </c>
      <c r="V99" s="41">
        <f t="shared" si="30"/>
        <v>140.7927908617564</v>
      </c>
      <c r="W99" s="42">
        <v>86915.917395171549</v>
      </c>
      <c r="X99" s="43">
        <f t="shared" si="31"/>
        <v>126.71951916939329</v>
      </c>
      <c r="Y99" s="39">
        <v>170537.39999999997</v>
      </c>
      <c r="Z99" s="40">
        <v>260347.46000000002</v>
      </c>
      <c r="AA99" s="41">
        <f t="shared" si="32"/>
        <v>152.662970116819</v>
      </c>
      <c r="AB99" s="42">
        <v>234446.7036635307</v>
      </c>
      <c r="AC99" s="43">
        <f t="shared" si="33"/>
        <v>11.047609512838847</v>
      </c>
      <c r="AD99" s="39">
        <v>165369.59999999995</v>
      </c>
      <c r="AE99" s="40">
        <v>420313.8142857143</v>
      </c>
      <c r="AF99" s="41">
        <f t="shared" si="34"/>
        <v>254.16631248168613</v>
      </c>
      <c r="AG99" s="42">
        <v>879929.03079063876</v>
      </c>
      <c r="AH99" s="43">
        <f t="shared" si="35"/>
        <v>-52.233214318653452</v>
      </c>
      <c r="AI99" s="107">
        <f t="shared" si="22"/>
        <v>803592.9</v>
      </c>
      <c r="AJ99" s="42">
        <f t="shared" si="23"/>
        <v>1785352.6557142856</v>
      </c>
      <c r="AK99" s="330">
        <f t="shared" si="20"/>
        <v>222.17128296109703</v>
      </c>
      <c r="AL99" s="42">
        <f t="shared" si="24"/>
        <v>2107995.6887007919</v>
      </c>
      <c r="AM99" s="43">
        <f t="shared" si="36"/>
        <v>-15.30567802941566</v>
      </c>
      <c r="AN99" s="44">
        <f t="shared" si="25"/>
        <v>357070.5311428571</v>
      </c>
      <c r="AO99" s="82"/>
    </row>
    <row r="100" spans="1:43" s="45" customFormat="1" ht="15" customHeight="1" x14ac:dyDescent="0.3">
      <c r="A100" s="35">
        <v>2609.9999999999995</v>
      </c>
      <c r="B100" s="282" t="s">
        <v>210</v>
      </c>
      <c r="C100" s="36" t="s">
        <v>20</v>
      </c>
      <c r="D100" s="79">
        <f>VLOOKUP(C100,Xarelto_Total!A:B,2,0)</f>
        <v>1</v>
      </c>
      <c r="E100" s="37" t="s">
        <v>73</v>
      </c>
      <c r="F100" s="46" t="s">
        <v>49</v>
      </c>
      <c r="G100" s="37">
        <v>80802625</v>
      </c>
      <c r="H100" s="46" t="s">
        <v>16</v>
      </c>
      <c r="I100" s="38" t="str">
        <f t="shared" si="21"/>
        <v>DEHRADUNXARELTO 15MG 28TABL</v>
      </c>
      <c r="J100" s="39">
        <v>110215.08</v>
      </c>
      <c r="K100" s="40">
        <v>104399.33</v>
      </c>
      <c r="L100" s="41">
        <f t="shared" si="26"/>
        <v>94.723271987825981</v>
      </c>
      <c r="M100" s="42">
        <v>137024.03999999995</v>
      </c>
      <c r="N100" s="43">
        <f t="shared" si="27"/>
        <v>-23.809478979017086</v>
      </c>
      <c r="O100" s="39">
        <v>104295.6</v>
      </c>
      <c r="P100" s="40">
        <v>120059.93000000001</v>
      </c>
      <c r="Q100" s="41">
        <f t="shared" si="28"/>
        <v>115.11504799818975</v>
      </c>
      <c r="R100" s="42">
        <v>152685.86000000002</v>
      </c>
      <c r="S100" s="43">
        <f t="shared" si="29"/>
        <v>-21.368010109122096</v>
      </c>
      <c r="T100" s="39">
        <v>91611</v>
      </c>
      <c r="U100" s="40">
        <v>42412.47</v>
      </c>
      <c r="V100" s="41">
        <f t="shared" si="30"/>
        <v>46.296263549137116</v>
      </c>
      <c r="W100" s="42">
        <v>45674.670000000006</v>
      </c>
      <c r="X100" s="43">
        <f t="shared" si="31"/>
        <v>-7.1422519308842283</v>
      </c>
      <c r="Y100" s="39">
        <v>111624.47999999997</v>
      </c>
      <c r="Z100" s="40">
        <v>60029.869999999995</v>
      </c>
      <c r="AA100" s="41">
        <f t="shared" si="32"/>
        <v>53.778409538839519</v>
      </c>
      <c r="AB100" s="42">
        <v>60030.36</v>
      </c>
      <c r="AC100" s="43">
        <f t="shared" si="33"/>
        <v>-8.1625364232706943E-4</v>
      </c>
      <c r="AD100" s="39">
        <v>108241.91999999997</v>
      </c>
      <c r="AE100" s="40">
        <v>26100</v>
      </c>
      <c r="AF100" s="41">
        <f t="shared" si="34"/>
        <v>24.112654320987662</v>
      </c>
      <c r="AG100" s="42">
        <v>292320.01</v>
      </c>
      <c r="AH100" s="43">
        <f t="shared" si="35"/>
        <v>-91.071428876866833</v>
      </c>
      <c r="AI100" s="107">
        <f t="shared" si="22"/>
        <v>525988.07999999996</v>
      </c>
      <c r="AJ100" s="42">
        <f t="shared" si="23"/>
        <v>353001.6</v>
      </c>
      <c r="AK100" s="330">
        <f t="shared" si="20"/>
        <v>67.112091209367321</v>
      </c>
      <c r="AL100" s="42">
        <f t="shared" si="24"/>
        <v>687734.94</v>
      </c>
      <c r="AM100" s="43">
        <f t="shared" si="36"/>
        <v>-48.671853141560611</v>
      </c>
      <c r="AN100" s="44">
        <f t="shared" si="25"/>
        <v>70600.319999999992</v>
      </c>
      <c r="AO100" s="82"/>
    </row>
    <row r="101" spans="1:43" s="45" customFormat="1" ht="15" customHeight="1" x14ac:dyDescent="0.3">
      <c r="A101" s="35">
        <v>2609.9999999999995</v>
      </c>
      <c r="B101" s="282" t="s">
        <v>210</v>
      </c>
      <c r="C101" s="36" t="s">
        <v>20</v>
      </c>
      <c r="D101" s="79">
        <f>VLOOKUP(C101,Xarelto_Total!A:B,2,0)</f>
        <v>1</v>
      </c>
      <c r="E101" s="37" t="s">
        <v>73</v>
      </c>
      <c r="F101" s="46" t="s">
        <v>49</v>
      </c>
      <c r="G101" s="37">
        <v>80802633</v>
      </c>
      <c r="H101" s="46" t="s">
        <v>17</v>
      </c>
      <c r="I101" s="38" t="str">
        <f t="shared" si="21"/>
        <v>DEHRADUNXARELTO 20MG 28TABL</v>
      </c>
      <c r="J101" s="39">
        <v>122461.20000000001</v>
      </c>
      <c r="K101" s="40">
        <v>11745.11</v>
      </c>
      <c r="L101" s="41">
        <f t="shared" si="26"/>
        <v>9.5908826632435407</v>
      </c>
      <c r="M101" s="42">
        <v>72558.286699999997</v>
      </c>
      <c r="N101" s="43">
        <f t="shared" si="27"/>
        <v>-83.812861998021788</v>
      </c>
      <c r="O101" s="39">
        <v>115884</v>
      </c>
      <c r="P101" s="40">
        <v>123975.47000000002</v>
      </c>
      <c r="Q101" s="41">
        <f t="shared" si="28"/>
        <v>106.98238755997379</v>
      </c>
      <c r="R101" s="42">
        <v>147965.77307692304</v>
      </c>
      <c r="S101" s="43">
        <f t="shared" si="29"/>
        <v>-16.213413803779602</v>
      </c>
      <c r="T101" s="39">
        <v>101790</v>
      </c>
      <c r="U101" s="40">
        <v>95264.78</v>
      </c>
      <c r="V101" s="41">
        <f t="shared" si="30"/>
        <v>93.589527458492981</v>
      </c>
      <c r="W101" s="42">
        <v>47133.770965517237</v>
      </c>
      <c r="X101" s="43">
        <f t="shared" si="31"/>
        <v>102.115761265304</v>
      </c>
      <c r="Y101" s="39">
        <v>124027.19999999997</v>
      </c>
      <c r="Z101" s="40">
        <v>108967.31999999999</v>
      </c>
      <c r="AA101" s="41">
        <f t="shared" si="32"/>
        <v>87.85759897828865</v>
      </c>
      <c r="AB101" s="42">
        <v>61335.15</v>
      </c>
      <c r="AC101" s="43">
        <f t="shared" si="33"/>
        <v>77.658846517861292</v>
      </c>
      <c r="AD101" s="39">
        <v>120268.79999999996</v>
      </c>
      <c r="AE101" s="40">
        <v>48284.950000000012</v>
      </c>
      <c r="AF101" s="41">
        <f t="shared" si="34"/>
        <v>40.147527870902536</v>
      </c>
      <c r="AG101" s="42">
        <v>202274.85000000003</v>
      </c>
      <c r="AH101" s="43">
        <f t="shared" si="35"/>
        <v>-76.129039275026031</v>
      </c>
      <c r="AI101" s="107">
        <f t="shared" si="22"/>
        <v>584431.19999999995</v>
      </c>
      <c r="AJ101" s="42">
        <f t="shared" si="23"/>
        <v>388237.63</v>
      </c>
      <c r="AK101" s="330">
        <f t="shared" si="20"/>
        <v>66.429997234918332</v>
      </c>
      <c r="AL101" s="42">
        <f t="shared" si="24"/>
        <v>531267.83074244042</v>
      </c>
      <c r="AM101" s="43">
        <f t="shared" si="36"/>
        <v>-26.922428286794144</v>
      </c>
      <c r="AN101" s="44">
        <f t="shared" si="25"/>
        <v>77647.525999999998</v>
      </c>
      <c r="AO101" s="82"/>
    </row>
    <row r="102" spans="1:43" s="45" customFormat="1" ht="15" customHeight="1" x14ac:dyDescent="0.3">
      <c r="A102" s="35">
        <v>652.49999999999989</v>
      </c>
      <c r="B102" s="282" t="s">
        <v>210</v>
      </c>
      <c r="C102" s="36" t="s">
        <v>20</v>
      </c>
      <c r="D102" s="79">
        <f>VLOOKUP(C102,Xarelto_Total!A:B,2,0)</f>
        <v>1</v>
      </c>
      <c r="E102" s="37" t="s">
        <v>73</v>
      </c>
      <c r="F102" s="46" t="s">
        <v>49</v>
      </c>
      <c r="G102" s="109">
        <v>86415798</v>
      </c>
      <c r="H102" s="46" t="s">
        <v>48</v>
      </c>
      <c r="I102" s="38" t="str">
        <f t="shared" si="21"/>
        <v>DEHRADUNXARELTO 2.5MG TAFI 14 IN</v>
      </c>
      <c r="J102" s="39">
        <v>61230.600000000006</v>
      </c>
      <c r="K102" s="40">
        <v>26778.720000000001</v>
      </c>
      <c r="L102" s="41">
        <f t="shared" si="26"/>
        <v>43.734211325709694</v>
      </c>
      <c r="M102" s="42">
        <v>32950.78</v>
      </c>
      <c r="N102" s="43">
        <f t="shared" si="27"/>
        <v>-18.731149915115807</v>
      </c>
      <c r="O102" s="39">
        <v>57942</v>
      </c>
      <c r="P102" s="40">
        <v>26452.34</v>
      </c>
      <c r="Q102" s="41">
        <f t="shared" si="28"/>
        <v>45.653135894515209</v>
      </c>
      <c r="R102" s="42">
        <v>23023.146728971966</v>
      </c>
      <c r="S102" s="43">
        <f t="shared" si="29"/>
        <v>14.894546394532554</v>
      </c>
      <c r="T102" s="39">
        <v>50895</v>
      </c>
      <c r="U102" s="40">
        <v>51924.54</v>
      </c>
      <c r="V102" s="41">
        <f t="shared" si="30"/>
        <v>102.02287061597407</v>
      </c>
      <c r="W102" s="42">
        <v>19056.84963196635</v>
      </c>
      <c r="X102" s="43">
        <f t="shared" si="31"/>
        <v>172.47179362165252</v>
      </c>
      <c r="Y102" s="39">
        <v>62013.599999999984</v>
      </c>
      <c r="Z102" s="40">
        <v>46377.24</v>
      </c>
      <c r="AA102" s="41">
        <f t="shared" si="32"/>
        <v>74.785595417779334</v>
      </c>
      <c r="AB102" s="42">
        <v>16638.89</v>
      </c>
      <c r="AC102" s="43">
        <f t="shared" si="33"/>
        <v>178.7279680315213</v>
      </c>
      <c r="AD102" s="39">
        <v>60134.39999999998</v>
      </c>
      <c r="AE102" s="40">
        <v>46699.4</v>
      </c>
      <c r="AF102" s="41">
        <f t="shared" si="34"/>
        <v>77.658378565346979</v>
      </c>
      <c r="AG102" s="42">
        <v>52199.81</v>
      </c>
      <c r="AH102" s="43">
        <f t="shared" si="35"/>
        <v>-10.537222261920107</v>
      </c>
      <c r="AI102" s="107">
        <f t="shared" si="22"/>
        <v>292215.59999999998</v>
      </c>
      <c r="AJ102" s="42">
        <f t="shared" si="23"/>
        <v>198232.24</v>
      </c>
      <c r="AK102" s="330">
        <f t="shared" si="20"/>
        <v>67.837665066478309</v>
      </c>
      <c r="AL102" s="42">
        <f t="shared" si="24"/>
        <v>143869.47636093831</v>
      </c>
      <c r="AM102" s="43">
        <f t="shared" si="36"/>
        <v>37.786169112534282</v>
      </c>
      <c r="AN102" s="44">
        <f t="shared" si="25"/>
        <v>39646.447999999997</v>
      </c>
      <c r="AO102" s="82"/>
    </row>
    <row r="103" spans="1:43" s="45" customFormat="1" ht="15" customHeight="1" x14ac:dyDescent="0.35">
      <c r="A103" s="35">
        <v>5592.86</v>
      </c>
      <c r="B103" s="282" t="s">
        <v>210</v>
      </c>
      <c r="C103" s="36" t="s">
        <v>20</v>
      </c>
      <c r="D103" s="79">
        <f>VLOOKUP(C103,Xarelto_Total!A:B,2,0)</f>
        <v>1</v>
      </c>
      <c r="E103" s="37" t="s">
        <v>73</v>
      </c>
      <c r="F103" s="46" t="s">
        <v>49</v>
      </c>
      <c r="G103" s="110">
        <v>86991209</v>
      </c>
      <c r="H103" s="108" t="s">
        <v>77</v>
      </c>
      <c r="I103" s="38" t="str">
        <f t="shared" si="21"/>
        <v>DEHRADUNXARELTO 15MG 98TABL</v>
      </c>
      <c r="J103" s="39">
        <v>0</v>
      </c>
      <c r="K103" s="40">
        <v>0</v>
      </c>
      <c r="L103" s="41">
        <f t="shared" si="26"/>
        <v>0</v>
      </c>
      <c r="M103" s="42">
        <v>0</v>
      </c>
      <c r="N103" s="43" t="str">
        <f t="shared" si="27"/>
        <v>-</v>
      </c>
      <c r="O103" s="39">
        <v>0</v>
      </c>
      <c r="P103" s="40">
        <v>0</v>
      </c>
      <c r="Q103" s="41">
        <f t="shared" si="28"/>
        <v>0</v>
      </c>
      <c r="R103" s="42">
        <v>-22371.43</v>
      </c>
      <c r="S103" s="43">
        <f t="shared" si="29"/>
        <v>-100</v>
      </c>
      <c r="T103" s="39">
        <v>0</v>
      </c>
      <c r="U103" s="40">
        <v>0</v>
      </c>
      <c r="V103" s="41">
        <f t="shared" si="30"/>
        <v>0</v>
      </c>
      <c r="W103" s="42">
        <v>0</v>
      </c>
      <c r="X103" s="43" t="str">
        <f t="shared" si="31"/>
        <v>-</v>
      </c>
      <c r="Y103" s="39">
        <v>0</v>
      </c>
      <c r="Z103" s="40">
        <v>0</v>
      </c>
      <c r="AA103" s="41">
        <f t="shared" si="32"/>
        <v>0</v>
      </c>
      <c r="AB103" s="42">
        <v>0</v>
      </c>
      <c r="AC103" s="43" t="str">
        <f t="shared" si="33"/>
        <v>-</v>
      </c>
      <c r="AD103" s="39">
        <v>0</v>
      </c>
      <c r="AE103" s="40">
        <v>0</v>
      </c>
      <c r="AF103" s="41">
        <f t="shared" si="34"/>
        <v>0</v>
      </c>
      <c r="AG103" s="42">
        <v>59377.66</v>
      </c>
      <c r="AH103" s="43">
        <f t="shared" si="35"/>
        <v>-100</v>
      </c>
      <c r="AI103" s="107">
        <f t="shared" si="22"/>
        <v>0</v>
      </c>
      <c r="AJ103" s="42">
        <f t="shared" si="23"/>
        <v>0</v>
      </c>
      <c r="AK103" s="330">
        <f t="shared" si="20"/>
        <v>0</v>
      </c>
      <c r="AL103" s="42">
        <f t="shared" si="24"/>
        <v>37006.230000000003</v>
      </c>
      <c r="AM103" s="43">
        <f t="shared" si="36"/>
        <v>-100</v>
      </c>
      <c r="AN103" s="44">
        <f t="shared" si="25"/>
        <v>0</v>
      </c>
      <c r="AO103" s="82"/>
    </row>
    <row r="104" spans="1:43" s="45" customFormat="1" ht="15" customHeight="1" x14ac:dyDescent="0.35">
      <c r="A104" s="35">
        <v>5592.86</v>
      </c>
      <c r="B104" s="282" t="s">
        <v>210</v>
      </c>
      <c r="C104" s="36" t="s">
        <v>20</v>
      </c>
      <c r="D104" s="79">
        <f>VLOOKUP(C104,Xarelto_Total!A:B,2,0)</f>
        <v>1</v>
      </c>
      <c r="E104" s="37" t="s">
        <v>73</v>
      </c>
      <c r="F104" s="46" t="s">
        <v>49</v>
      </c>
      <c r="G104" s="110">
        <v>86991217</v>
      </c>
      <c r="H104" s="108" t="s">
        <v>78</v>
      </c>
      <c r="I104" s="38" t="str">
        <f t="shared" si="21"/>
        <v>DEHRADUNXARELTO 20MG 98TABL</v>
      </c>
      <c r="J104" s="39">
        <v>0</v>
      </c>
      <c r="K104" s="40">
        <v>77647.58</v>
      </c>
      <c r="L104" s="41">
        <f t="shared" si="26"/>
        <v>0</v>
      </c>
      <c r="M104" s="42">
        <v>95916.71</v>
      </c>
      <c r="N104" s="43">
        <f t="shared" si="27"/>
        <v>-19.046868892813364</v>
      </c>
      <c r="O104" s="39">
        <v>0</v>
      </c>
      <c r="P104" s="40">
        <v>-9135.7999999999993</v>
      </c>
      <c r="Q104" s="41">
        <f t="shared" si="28"/>
        <v>0</v>
      </c>
      <c r="R104" s="42">
        <v>13702.5</v>
      </c>
      <c r="S104" s="43">
        <f t="shared" si="29"/>
        <v>-166.67250501733258</v>
      </c>
      <c r="T104" s="39">
        <v>0</v>
      </c>
      <c r="U104" s="40">
        <v>0</v>
      </c>
      <c r="V104" s="41">
        <f t="shared" si="30"/>
        <v>0</v>
      </c>
      <c r="W104" s="42">
        <v>0</v>
      </c>
      <c r="X104" s="43" t="str">
        <f t="shared" si="31"/>
        <v>-</v>
      </c>
      <c r="Y104" s="39">
        <v>0</v>
      </c>
      <c r="Z104" s="40">
        <v>0</v>
      </c>
      <c r="AA104" s="41">
        <f t="shared" si="32"/>
        <v>0</v>
      </c>
      <c r="AB104" s="42">
        <v>0</v>
      </c>
      <c r="AC104" s="43" t="str">
        <f t="shared" si="33"/>
        <v>-</v>
      </c>
      <c r="AD104" s="39">
        <v>0</v>
      </c>
      <c r="AE104" s="40">
        <v>0</v>
      </c>
      <c r="AF104" s="41">
        <f t="shared" si="34"/>
        <v>0</v>
      </c>
      <c r="AG104" s="42">
        <v>13702.5</v>
      </c>
      <c r="AH104" s="43">
        <f t="shared" si="35"/>
        <v>-100</v>
      </c>
      <c r="AI104" s="107">
        <f t="shared" si="22"/>
        <v>0</v>
      </c>
      <c r="AJ104" s="42">
        <f t="shared" si="23"/>
        <v>68511.78</v>
      </c>
      <c r="AK104" s="330">
        <f t="shared" si="20"/>
        <v>0</v>
      </c>
      <c r="AL104" s="42">
        <f t="shared" si="24"/>
        <v>123321.71</v>
      </c>
      <c r="AM104" s="43">
        <f t="shared" si="36"/>
        <v>-44.444672393855072</v>
      </c>
      <c r="AN104" s="44">
        <f t="shared" si="25"/>
        <v>13702.356</v>
      </c>
      <c r="AO104" s="82"/>
    </row>
    <row r="105" spans="1:43" s="45" customFormat="1" ht="15" customHeight="1" x14ac:dyDescent="0.3">
      <c r="A105" s="35">
        <v>652.49999999999989</v>
      </c>
      <c r="B105" s="282" t="s">
        <v>210</v>
      </c>
      <c r="C105" s="36" t="s">
        <v>21</v>
      </c>
      <c r="D105" s="79">
        <f>VLOOKUP(C105,Xarelto_Total!A:B,2,0)</f>
        <v>11</v>
      </c>
      <c r="E105" s="37" t="s">
        <v>73</v>
      </c>
      <c r="F105" s="46" t="s">
        <v>49</v>
      </c>
      <c r="G105" s="37">
        <v>81571686</v>
      </c>
      <c r="H105" s="46" t="s">
        <v>15</v>
      </c>
      <c r="I105" s="38" t="str">
        <f t="shared" si="21"/>
        <v>DELHIXARELTO 10MG 7TABL</v>
      </c>
      <c r="J105" s="39">
        <v>3030914.6999999997</v>
      </c>
      <c r="K105" s="40">
        <v>3349094.3028571433</v>
      </c>
      <c r="L105" s="41">
        <f t="shared" si="26"/>
        <v>110.49780790126306</v>
      </c>
      <c r="M105" s="42">
        <v>3813098.0429907748</v>
      </c>
      <c r="N105" s="43">
        <f t="shared" si="27"/>
        <v>-12.168681080376672</v>
      </c>
      <c r="O105" s="39">
        <v>2868128.9999999995</v>
      </c>
      <c r="P105" s="40">
        <v>1874821.221428571</v>
      </c>
      <c r="Q105" s="41">
        <f t="shared" si="28"/>
        <v>65.367395309924049</v>
      </c>
      <c r="R105" s="42">
        <v>1643910.3694639865</v>
      </c>
      <c r="S105" s="43">
        <f t="shared" si="29"/>
        <v>14.046438069484012</v>
      </c>
      <c r="T105" s="39">
        <v>2519302.5</v>
      </c>
      <c r="U105" s="40">
        <v>1308263.1000000001</v>
      </c>
      <c r="V105" s="41">
        <f t="shared" si="30"/>
        <v>51.929575745667698</v>
      </c>
      <c r="W105" s="42">
        <v>2598049.2738881828</v>
      </c>
      <c r="X105" s="43">
        <f t="shared" si="31"/>
        <v>-49.644407704320301</v>
      </c>
      <c r="Y105" s="39">
        <v>3069673.1999999993</v>
      </c>
      <c r="Z105" s="40">
        <v>2194358.2900000014</v>
      </c>
      <c r="AA105" s="41">
        <f t="shared" si="32"/>
        <v>71.485078281297234</v>
      </c>
      <c r="AB105" s="42">
        <v>7298163.6076923097</v>
      </c>
      <c r="AC105" s="43">
        <f t="shared" si="33"/>
        <v>-69.932733657996721</v>
      </c>
      <c r="AD105" s="39">
        <v>2976652.7999999993</v>
      </c>
      <c r="AE105" s="40">
        <v>1581984.4499999995</v>
      </c>
      <c r="AF105" s="41">
        <f t="shared" si="34"/>
        <v>53.14642171233406</v>
      </c>
      <c r="AG105" s="42">
        <v>18367046.34903542</v>
      </c>
      <c r="AH105" s="43">
        <f t="shared" si="35"/>
        <v>-91.386832591713471</v>
      </c>
      <c r="AI105" s="107">
        <f t="shared" si="22"/>
        <v>14464672.199999997</v>
      </c>
      <c r="AJ105" s="42">
        <f t="shared" si="23"/>
        <v>10308521.364285715</v>
      </c>
      <c r="AK105" s="330">
        <f t="shared" si="20"/>
        <v>71.266885427833728</v>
      </c>
      <c r="AL105" s="42">
        <f t="shared" si="24"/>
        <v>33720267.643070675</v>
      </c>
      <c r="AM105" s="43">
        <f t="shared" si="36"/>
        <v>-69.429301471146374</v>
      </c>
      <c r="AN105" s="44">
        <f t="shared" si="25"/>
        <v>187427.6611688312</v>
      </c>
      <c r="AO105" s="82"/>
    </row>
    <row r="106" spans="1:43" s="45" customFormat="1" ht="15" customHeight="1" x14ac:dyDescent="0.3">
      <c r="A106" s="35">
        <v>2609.9999999999995</v>
      </c>
      <c r="B106" s="282" t="s">
        <v>210</v>
      </c>
      <c r="C106" s="36" t="s">
        <v>21</v>
      </c>
      <c r="D106" s="79">
        <f>VLOOKUP(C106,Xarelto_Total!A:B,2,0)</f>
        <v>11</v>
      </c>
      <c r="E106" s="37" t="s">
        <v>73</v>
      </c>
      <c r="F106" s="46" t="s">
        <v>49</v>
      </c>
      <c r="G106" s="37">
        <v>80802625</v>
      </c>
      <c r="H106" s="46" t="s">
        <v>16</v>
      </c>
      <c r="I106" s="38" t="str">
        <f t="shared" si="21"/>
        <v>DELHIXARELTO 15MG 28TABL</v>
      </c>
      <c r="J106" s="39">
        <v>2155317.12</v>
      </c>
      <c r="K106" s="40">
        <v>1267155.2100000002</v>
      </c>
      <c r="L106" s="41">
        <f t="shared" si="26"/>
        <v>58.792054229124304</v>
      </c>
      <c r="M106" s="42">
        <v>1649412.4678921581</v>
      </c>
      <c r="N106" s="43">
        <f t="shared" si="27"/>
        <v>-23.175358822202782</v>
      </c>
      <c r="O106" s="39">
        <v>2039558.4</v>
      </c>
      <c r="P106" s="40">
        <v>823453.88999999966</v>
      </c>
      <c r="Q106" s="41">
        <f t="shared" si="28"/>
        <v>40.374126575635181</v>
      </c>
      <c r="R106" s="42">
        <v>1135121.9982539688</v>
      </c>
      <c r="S106" s="43">
        <f t="shared" si="29"/>
        <v>-27.456793959889183</v>
      </c>
      <c r="T106" s="39">
        <v>1791504</v>
      </c>
      <c r="U106" s="40">
        <v>448919.66000000009</v>
      </c>
      <c r="V106" s="41">
        <f t="shared" si="30"/>
        <v>25.058256079807808</v>
      </c>
      <c r="W106" s="42">
        <v>1952281.5099999998</v>
      </c>
      <c r="X106" s="43">
        <f t="shared" si="31"/>
        <v>-77.005382794410622</v>
      </c>
      <c r="Y106" s="39">
        <v>2182878.7199999993</v>
      </c>
      <c r="Z106" s="40">
        <v>607476.46999999986</v>
      </c>
      <c r="AA106" s="41">
        <f t="shared" si="32"/>
        <v>27.829144351180449</v>
      </c>
      <c r="AB106" s="42">
        <v>2093936.5412903223</v>
      </c>
      <c r="AC106" s="43">
        <f t="shared" si="33"/>
        <v>-70.988783183197057</v>
      </c>
      <c r="AD106" s="39">
        <v>2116730.8799999994</v>
      </c>
      <c r="AE106" s="40">
        <v>578767.2799999998</v>
      </c>
      <c r="AF106" s="41">
        <f t="shared" si="34"/>
        <v>27.342506573154918</v>
      </c>
      <c r="AG106" s="42">
        <v>5186722.8800000008</v>
      </c>
      <c r="AH106" s="43">
        <f t="shared" si="35"/>
        <v>-88.841368752671826</v>
      </c>
      <c r="AI106" s="107">
        <f t="shared" si="22"/>
        <v>10285989.119999997</v>
      </c>
      <c r="AJ106" s="42">
        <f t="shared" si="23"/>
        <v>3725772.5099999993</v>
      </c>
      <c r="AK106" s="330">
        <f t="shared" si="20"/>
        <v>36.221820444624392</v>
      </c>
      <c r="AL106" s="42">
        <f t="shared" si="24"/>
        <v>12017475.397436449</v>
      </c>
      <c r="AM106" s="43">
        <f t="shared" si="36"/>
        <v>-68.997044830274618</v>
      </c>
      <c r="AN106" s="44">
        <f t="shared" si="25"/>
        <v>67741.318363636354</v>
      </c>
      <c r="AO106" s="82"/>
    </row>
    <row r="107" spans="1:43" s="45" customFormat="1" ht="15" customHeight="1" x14ac:dyDescent="0.3">
      <c r="A107" s="35">
        <v>2609.9999999999995</v>
      </c>
      <c r="B107" s="282" t="s">
        <v>210</v>
      </c>
      <c r="C107" s="36" t="s">
        <v>21</v>
      </c>
      <c r="D107" s="79">
        <f>VLOOKUP(C107,Xarelto_Total!A:B,2,0)</f>
        <v>11</v>
      </c>
      <c r="E107" s="37" t="s">
        <v>73</v>
      </c>
      <c r="F107" s="46" t="s">
        <v>49</v>
      </c>
      <c r="G107" s="37">
        <v>80802633</v>
      </c>
      <c r="H107" s="46" t="s">
        <v>17</v>
      </c>
      <c r="I107" s="38" t="str">
        <f t="shared" si="21"/>
        <v>DELHIXARELTO 20MG 28TABL</v>
      </c>
      <c r="J107" s="39">
        <v>2694146.4</v>
      </c>
      <c r="K107" s="40">
        <v>1177111.6500000008</v>
      </c>
      <c r="L107" s="41">
        <f t="shared" si="26"/>
        <v>43.691450843205878</v>
      </c>
      <c r="M107" s="42">
        <v>1892513.1758999997</v>
      </c>
      <c r="N107" s="43">
        <f t="shared" si="27"/>
        <v>-37.801666852849465</v>
      </c>
      <c r="O107" s="39">
        <v>2549448</v>
      </c>
      <c r="P107" s="40">
        <v>961784.36999999976</v>
      </c>
      <c r="Q107" s="41">
        <f t="shared" si="28"/>
        <v>37.725200513993606</v>
      </c>
      <c r="R107" s="42">
        <v>1045405.8946153841</v>
      </c>
      <c r="S107" s="43">
        <f t="shared" si="29"/>
        <v>-7.9989528513371795</v>
      </c>
      <c r="T107" s="39">
        <v>2239380</v>
      </c>
      <c r="U107" s="40">
        <v>640754.49999999988</v>
      </c>
      <c r="V107" s="41">
        <f t="shared" si="30"/>
        <v>28.613031285445075</v>
      </c>
      <c r="W107" s="42">
        <v>1546373.7084827588</v>
      </c>
      <c r="X107" s="43">
        <f t="shared" si="31"/>
        <v>-58.564058837453786</v>
      </c>
      <c r="Y107" s="39">
        <v>2728598.3999999994</v>
      </c>
      <c r="Z107" s="40">
        <v>1400915.65</v>
      </c>
      <c r="AA107" s="41">
        <f t="shared" si="32"/>
        <v>51.341950871187208</v>
      </c>
      <c r="AB107" s="42">
        <v>1840050.1999999995</v>
      </c>
      <c r="AC107" s="43">
        <f t="shared" si="33"/>
        <v>-23.865357042976299</v>
      </c>
      <c r="AD107" s="39">
        <v>2645913.5999999992</v>
      </c>
      <c r="AE107" s="40">
        <v>970918.8899999999</v>
      </c>
      <c r="AF107" s="41">
        <f t="shared" si="34"/>
        <v>36.695033806092546</v>
      </c>
      <c r="AG107" s="42">
        <v>5931227.3999999985</v>
      </c>
      <c r="AH107" s="43">
        <f t="shared" si="35"/>
        <v>-83.630388374588364</v>
      </c>
      <c r="AI107" s="107">
        <f t="shared" si="22"/>
        <v>12857486.4</v>
      </c>
      <c r="AJ107" s="42">
        <f t="shared" si="23"/>
        <v>5151485.0600000005</v>
      </c>
      <c r="AK107" s="330">
        <f t="shared" si="20"/>
        <v>40.066035457754793</v>
      </c>
      <c r="AL107" s="42">
        <f t="shared" si="24"/>
        <v>12255570.378998142</v>
      </c>
      <c r="AM107" s="43">
        <f t="shared" si="36"/>
        <v>-57.966174558241001</v>
      </c>
      <c r="AN107" s="44">
        <f t="shared" si="25"/>
        <v>93663.364727272739</v>
      </c>
      <c r="AO107" s="82"/>
    </row>
    <row r="108" spans="1:43" s="45" customFormat="1" ht="15" customHeight="1" x14ac:dyDescent="0.3">
      <c r="A108" s="35">
        <v>652.49999999999989</v>
      </c>
      <c r="B108" s="282" t="s">
        <v>210</v>
      </c>
      <c r="C108" s="36" t="s">
        <v>21</v>
      </c>
      <c r="D108" s="79">
        <f>VLOOKUP(C108,Xarelto_Total!A:B,2,0)</f>
        <v>11</v>
      </c>
      <c r="E108" s="37" t="s">
        <v>73</v>
      </c>
      <c r="F108" s="46" t="s">
        <v>49</v>
      </c>
      <c r="G108" s="109">
        <v>86415798</v>
      </c>
      <c r="H108" s="46" t="s">
        <v>48</v>
      </c>
      <c r="I108" s="38" t="str">
        <f t="shared" si="21"/>
        <v>DELHIXARELTO 2.5MG TAFI 14 IN</v>
      </c>
      <c r="J108" s="39">
        <v>875597.58000000007</v>
      </c>
      <c r="K108" s="40">
        <v>992688.38999999955</v>
      </c>
      <c r="L108" s="41">
        <f t="shared" si="26"/>
        <v>113.3726740085325</v>
      </c>
      <c r="M108" s="42">
        <v>1132088.4266520787</v>
      </c>
      <c r="N108" s="43">
        <f t="shared" si="27"/>
        <v>-12.313528993872538</v>
      </c>
      <c r="O108" s="39">
        <v>828570.6</v>
      </c>
      <c r="P108" s="40">
        <v>657060.65999999992</v>
      </c>
      <c r="Q108" s="41">
        <f t="shared" si="28"/>
        <v>79.300503783262386</v>
      </c>
      <c r="R108" s="42">
        <v>801909.57841121487</v>
      </c>
      <c r="S108" s="43">
        <f t="shared" si="29"/>
        <v>-18.062998910450375</v>
      </c>
      <c r="T108" s="39">
        <v>727798.50000000012</v>
      </c>
      <c r="U108" s="40">
        <v>627994.87999999989</v>
      </c>
      <c r="V108" s="41">
        <f t="shared" si="30"/>
        <v>86.286915952698408</v>
      </c>
      <c r="W108" s="42">
        <v>613972.35056782328</v>
      </c>
      <c r="X108" s="43">
        <f t="shared" si="31"/>
        <v>2.2839024296791308</v>
      </c>
      <c r="Y108" s="39">
        <v>886794.47999999975</v>
      </c>
      <c r="Z108" s="40">
        <v>825896.63999999955</v>
      </c>
      <c r="AA108" s="41">
        <f t="shared" si="32"/>
        <v>93.132812464055903</v>
      </c>
      <c r="AB108" s="42">
        <v>1005293.1110566356</v>
      </c>
      <c r="AC108" s="43">
        <f t="shared" si="33"/>
        <v>-17.845190530359588</v>
      </c>
      <c r="AD108" s="39">
        <v>859921.91999999981</v>
      </c>
      <c r="AE108" s="40">
        <v>850715.75</v>
      </c>
      <c r="AF108" s="41">
        <f t="shared" si="34"/>
        <v>98.929417917384896</v>
      </c>
      <c r="AG108" s="42">
        <v>1715421.96</v>
      </c>
      <c r="AH108" s="43">
        <f t="shared" si="35"/>
        <v>-50.407784799490386</v>
      </c>
      <c r="AI108" s="107">
        <f t="shared" si="22"/>
        <v>4178683.08</v>
      </c>
      <c r="AJ108" s="42">
        <f t="shared" si="23"/>
        <v>3954356.3199999989</v>
      </c>
      <c r="AK108" s="330">
        <f t="shared" si="20"/>
        <v>94.631639784465264</v>
      </c>
      <c r="AL108" s="42">
        <f t="shared" si="24"/>
        <v>5268685.4266877528</v>
      </c>
      <c r="AM108" s="43">
        <f t="shared" si="36"/>
        <v>-24.94605390616438</v>
      </c>
      <c r="AN108" s="44">
        <f t="shared" si="25"/>
        <v>71897.387636363608</v>
      </c>
      <c r="AO108" s="82"/>
    </row>
    <row r="109" spans="1:43" s="45" customFormat="1" ht="15" customHeight="1" x14ac:dyDescent="0.35">
      <c r="A109" s="35">
        <v>5592.86</v>
      </c>
      <c r="B109" s="282" t="s">
        <v>210</v>
      </c>
      <c r="C109" s="36" t="s">
        <v>21</v>
      </c>
      <c r="D109" s="79">
        <f>VLOOKUP(C109,Xarelto_Total!A:B,2,0)</f>
        <v>11</v>
      </c>
      <c r="E109" s="37" t="s">
        <v>73</v>
      </c>
      <c r="F109" s="46" t="s">
        <v>49</v>
      </c>
      <c r="G109" s="110">
        <v>86991209</v>
      </c>
      <c r="H109" s="108" t="s">
        <v>77</v>
      </c>
      <c r="I109" s="38" t="str">
        <f t="shared" si="21"/>
        <v>DELHIXARELTO 15MG 98TABL</v>
      </c>
      <c r="J109" s="39">
        <v>0</v>
      </c>
      <c r="K109" s="40">
        <v>191835.00999999998</v>
      </c>
      <c r="L109" s="41">
        <f t="shared" si="26"/>
        <v>0</v>
      </c>
      <c r="M109" s="42">
        <v>-55928.58</v>
      </c>
      <c r="N109" s="43">
        <f t="shared" si="27"/>
        <v>100</v>
      </c>
      <c r="O109" s="39">
        <v>0</v>
      </c>
      <c r="P109" s="40">
        <v>45674.95</v>
      </c>
      <c r="Q109" s="41">
        <f t="shared" si="28"/>
        <v>0</v>
      </c>
      <c r="R109" s="42">
        <v>0</v>
      </c>
      <c r="S109" s="43">
        <f t="shared" si="29"/>
        <v>100</v>
      </c>
      <c r="T109" s="39">
        <v>0</v>
      </c>
      <c r="U109" s="40">
        <v>-44040.2</v>
      </c>
      <c r="V109" s="41">
        <f t="shared" si="30"/>
        <v>0</v>
      </c>
      <c r="W109" s="42">
        <v>-44742.78</v>
      </c>
      <c r="X109" s="43">
        <f t="shared" si="31"/>
        <v>-1.570264520890305</v>
      </c>
      <c r="Y109" s="39">
        <v>0</v>
      </c>
      <c r="Z109" s="40">
        <v>-111574.36</v>
      </c>
      <c r="AA109" s="41">
        <f t="shared" si="32"/>
        <v>0</v>
      </c>
      <c r="AB109" s="42">
        <v>0</v>
      </c>
      <c r="AC109" s="43" t="str">
        <f t="shared" si="33"/>
        <v>-</v>
      </c>
      <c r="AD109" s="39">
        <v>0</v>
      </c>
      <c r="AE109" s="40">
        <v>-4567.41</v>
      </c>
      <c r="AF109" s="41">
        <f t="shared" si="34"/>
        <v>0</v>
      </c>
      <c r="AG109" s="42">
        <v>278617.45</v>
      </c>
      <c r="AH109" s="43">
        <f t="shared" si="35"/>
        <v>-101.63931225413197</v>
      </c>
      <c r="AI109" s="107">
        <f t="shared" si="22"/>
        <v>0</v>
      </c>
      <c r="AJ109" s="42">
        <f t="shared" si="23"/>
        <v>77327.989999999947</v>
      </c>
      <c r="AK109" s="330">
        <f t="shared" si="20"/>
        <v>0</v>
      </c>
      <c r="AL109" s="42">
        <f t="shared" si="24"/>
        <v>177946.09000000003</v>
      </c>
      <c r="AM109" s="43">
        <f t="shared" si="36"/>
        <v>-56.544147724740718</v>
      </c>
      <c r="AN109" s="44">
        <f t="shared" si="25"/>
        <v>1405.9634545454535</v>
      </c>
      <c r="AO109" s="82"/>
    </row>
    <row r="110" spans="1:43" s="45" customFormat="1" ht="15" customHeight="1" x14ac:dyDescent="0.35">
      <c r="A110" s="35">
        <v>5592.86</v>
      </c>
      <c r="B110" s="282" t="s">
        <v>210</v>
      </c>
      <c r="C110" s="36" t="s">
        <v>21</v>
      </c>
      <c r="D110" s="79">
        <f>VLOOKUP(C110,Xarelto_Total!A:B,2,0)</f>
        <v>11</v>
      </c>
      <c r="E110" s="37" t="s">
        <v>73</v>
      </c>
      <c r="F110" s="46" t="s">
        <v>49</v>
      </c>
      <c r="G110" s="110">
        <v>86991217</v>
      </c>
      <c r="H110" s="108" t="s">
        <v>78</v>
      </c>
      <c r="I110" s="38" t="str">
        <f t="shared" si="21"/>
        <v>DELHIXARELTO 20MG 98TABL</v>
      </c>
      <c r="J110" s="39">
        <v>0</v>
      </c>
      <c r="K110" s="40">
        <v>330447.64999999997</v>
      </c>
      <c r="L110" s="41">
        <f t="shared" si="26"/>
        <v>0</v>
      </c>
      <c r="M110" s="42">
        <v>594707.39999999979</v>
      </c>
      <c r="N110" s="43">
        <f t="shared" si="27"/>
        <v>-44.435255051475721</v>
      </c>
      <c r="O110" s="39">
        <v>0</v>
      </c>
      <c r="P110" s="40">
        <v>-5860.13</v>
      </c>
      <c r="Q110" s="41">
        <f t="shared" si="28"/>
        <v>0</v>
      </c>
      <c r="R110" s="42">
        <v>1315439.6399999999</v>
      </c>
      <c r="S110" s="43">
        <f t="shared" si="29"/>
        <v>-100.44548832358434</v>
      </c>
      <c r="T110" s="39">
        <v>0</v>
      </c>
      <c r="U110" s="40">
        <v>-1954.87</v>
      </c>
      <c r="V110" s="41">
        <f t="shared" si="30"/>
        <v>0</v>
      </c>
      <c r="W110" s="42">
        <v>1490.9800000000032</v>
      </c>
      <c r="X110" s="43">
        <f t="shared" si="31"/>
        <v>-231.11309340165499</v>
      </c>
      <c r="Y110" s="39">
        <v>0</v>
      </c>
      <c r="Z110" s="40">
        <v>13702.53</v>
      </c>
      <c r="AA110" s="41">
        <f t="shared" si="32"/>
        <v>0</v>
      </c>
      <c r="AB110" s="42">
        <v>467935.84</v>
      </c>
      <c r="AC110" s="43">
        <f t="shared" si="33"/>
        <v>-97.071707522980077</v>
      </c>
      <c r="AD110" s="39">
        <v>0</v>
      </c>
      <c r="AE110" s="40">
        <v>-18256.05</v>
      </c>
      <c r="AF110" s="41">
        <f t="shared" si="34"/>
        <v>0</v>
      </c>
      <c r="AG110" s="42">
        <v>584640.35</v>
      </c>
      <c r="AH110" s="43">
        <f t="shared" si="35"/>
        <v>-103.12261204687634</v>
      </c>
      <c r="AI110" s="107">
        <f t="shared" si="22"/>
        <v>0</v>
      </c>
      <c r="AJ110" s="42">
        <f t="shared" si="23"/>
        <v>318079.13</v>
      </c>
      <c r="AK110" s="330">
        <f t="shared" si="20"/>
        <v>0</v>
      </c>
      <c r="AL110" s="42">
        <f t="shared" si="24"/>
        <v>2964214.2099999995</v>
      </c>
      <c r="AM110" s="43">
        <f t="shared" si="36"/>
        <v>-89.269360867141913</v>
      </c>
      <c r="AN110" s="44">
        <f t="shared" si="25"/>
        <v>5783.2569090909092</v>
      </c>
      <c r="AO110" s="82"/>
      <c r="AP110" s="82" t="e">
        <f>SUM(#REF!)</f>
        <v>#REF!</v>
      </c>
      <c r="AQ110" s="82" t="e">
        <f>SUM(#REF!)</f>
        <v>#REF!</v>
      </c>
    </row>
    <row r="111" spans="1:43" s="45" customFormat="1" ht="15" customHeight="1" x14ac:dyDescent="0.3">
      <c r="A111" s="35"/>
      <c r="B111" s="282" t="s">
        <v>210</v>
      </c>
      <c r="C111" s="36" t="s">
        <v>111</v>
      </c>
      <c r="D111" s="79">
        <f>VLOOKUP(C111,Xarelto_Total!A:B,2,0)</f>
        <v>1</v>
      </c>
      <c r="E111" s="37" t="s">
        <v>51</v>
      </c>
      <c r="F111" s="46" t="s">
        <v>140</v>
      </c>
      <c r="G111" s="37">
        <v>81571686</v>
      </c>
      <c r="H111" s="46" t="s">
        <v>15</v>
      </c>
      <c r="I111" s="38" t="str">
        <f t="shared" si="21"/>
        <v>BHUBANESWARXARELTO 10MG 7TABL</v>
      </c>
      <c r="J111" s="39">
        <v>168384.15</v>
      </c>
      <c r="K111" s="40">
        <v>33659.420251256284</v>
      </c>
      <c r="L111" s="41">
        <f t="shared" si="26"/>
        <v>19.989660696245036</v>
      </c>
      <c r="M111" s="42">
        <v>70470.5</v>
      </c>
      <c r="N111" s="43">
        <f t="shared" si="27"/>
        <v>-52.236155197910783</v>
      </c>
      <c r="O111" s="39">
        <v>159340.5</v>
      </c>
      <c r="P111" s="40">
        <v>59023.565514792899</v>
      </c>
      <c r="Q111" s="41">
        <f t="shared" si="28"/>
        <v>37.042412641351632</v>
      </c>
      <c r="R111" s="42">
        <v>16472.188969696967</v>
      </c>
      <c r="S111" s="43">
        <f t="shared" si="29"/>
        <v>258.32253760186637</v>
      </c>
      <c r="T111" s="39">
        <v>139961.25</v>
      </c>
      <c r="U111" s="40">
        <v>53970.788110236223</v>
      </c>
      <c r="V111" s="41">
        <f t="shared" si="30"/>
        <v>38.561236135170432</v>
      </c>
      <c r="W111" s="42">
        <v>26224.842921914358</v>
      </c>
      <c r="X111" s="43">
        <f t="shared" si="31"/>
        <v>105.80023404119771</v>
      </c>
      <c r="Y111" s="39">
        <v>170537.39999999997</v>
      </c>
      <c r="Z111" s="40">
        <v>130719.81268774702</v>
      </c>
      <c r="AA111" s="41">
        <f t="shared" si="32"/>
        <v>76.651697919486907</v>
      </c>
      <c r="AB111" s="42">
        <v>158604.98020666168</v>
      </c>
      <c r="AC111" s="43">
        <f t="shared" si="33"/>
        <v>-17.58152075841528</v>
      </c>
      <c r="AD111" s="39">
        <v>165369.59999999995</v>
      </c>
      <c r="AE111" s="40">
        <v>7439.653400900901</v>
      </c>
      <c r="AF111" s="41">
        <f t="shared" si="34"/>
        <v>4.4988035291256097</v>
      </c>
      <c r="AG111" s="42">
        <v>935631.62828842551</v>
      </c>
      <c r="AH111" s="43">
        <f t="shared" si="35"/>
        <v>-99.20485229699743</v>
      </c>
      <c r="AI111" s="107">
        <f t="shared" si="22"/>
        <v>803592.9</v>
      </c>
      <c r="AJ111" s="42">
        <f t="shared" si="23"/>
        <v>284813.23996493331</v>
      </c>
      <c r="AK111" s="330">
        <f t="shared" si="20"/>
        <v>35.442478394835653</v>
      </c>
      <c r="AL111" s="42">
        <f t="shared" si="24"/>
        <v>1207404.1403866985</v>
      </c>
      <c r="AM111" s="43">
        <f t="shared" si="36"/>
        <v>-76.411109549970945</v>
      </c>
      <c r="AN111" s="44">
        <f t="shared" si="25"/>
        <v>56962.647992986662</v>
      </c>
      <c r="AO111" s="82"/>
    </row>
    <row r="112" spans="1:43" s="45" customFormat="1" ht="15" customHeight="1" x14ac:dyDescent="0.3">
      <c r="A112" s="35"/>
      <c r="B112" s="282" t="s">
        <v>210</v>
      </c>
      <c r="C112" s="36" t="s">
        <v>111</v>
      </c>
      <c r="D112" s="79">
        <f>VLOOKUP(C112,Xarelto_Total!A:B,2,0)</f>
        <v>1</v>
      </c>
      <c r="E112" s="37" t="s">
        <v>51</v>
      </c>
      <c r="F112" s="46" t="s">
        <v>140</v>
      </c>
      <c r="G112" s="37">
        <v>80802625</v>
      </c>
      <c r="H112" s="46" t="s">
        <v>16</v>
      </c>
      <c r="I112" s="38" t="str">
        <f t="shared" si="21"/>
        <v>BHUBANESWARXARELTO 15MG 28TABL</v>
      </c>
      <c r="J112" s="39">
        <v>110215.08</v>
      </c>
      <c r="K112" s="40">
        <v>33284.657812971345</v>
      </c>
      <c r="L112" s="41">
        <f t="shared" si="26"/>
        <v>30.199731119345323</v>
      </c>
      <c r="M112" s="42">
        <v>48067.988725490199</v>
      </c>
      <c r="N112" s="43">
        <f t="shared" si="27"/>
        <v>-30.75504364649926</v>
      </c>
      <c r="O112" s="39">
        <v>104295.6</v>
      </c>
      <c r="P112" s="40">
        <v>61334.98</v>
      </c>
      <c r="Q112" s="41">
        <f t="shared" si="28"/>
        <v>58.808789632544418</v>
      </c>
      <c r="R112" s="42">
        <v>-3128.3939682539681</v>
      </c>
      <c r="S112" s="43">
        <f t="shared" si="29"/>
        <v>100</v>
      </c>
      <c r="T112" s="39">
        <v>91611</v>
      </c>
      <c r="U112" s="40">
        <v>9134.7999999999993</v>
      </c>
      <c r="V112" s="41">
        <f t="shared" si="30"/>
        <v>9.9712916571154118</v>
      </c>
      <c r="W112" s="42">
        <v>11744.720000000001</v>
      </c>
      <c r="X112" s="43">
        <f t="shared" si="31"/>
        <v>-22.222070853966727</v>
      </c>
      <c r="Y112" s="39">
        <v>111624.47999999997</v>
      </c>
      <c r="Z112" s="40">
        <v>54647.685021645026</v>
      </c>
      <c r="AA112" s="41">
        <f t="shared" si="32"/>
        <v>48.956720803219007</v>
      </c>
      <c r="AB112" s="42">
        <v>26268.346774193553</v>
      </c>
      <c r="AC112" s="43">
        <f t="shared" si="33"/>
        <v>108.03625554133384</v>
      </c>
      <c r="AD112" s="39">
        <v>108241.91999999997</v>
      </c>
      <c r="AE112" s="40">
        <v>39606.036624874621</v>
      </c>
      <c r="AF112" s="41">
        <f t="shared" si="34"/>
        <v>36.590293875861249</v>
      </c>
      <c r="AG112" s="42">
        <v>108315.29000000001</v>
      </c>
      <c r="AH112" s="43">
        <f t="shared" si="35"/>
        <v>-63.434491450953395</v>
      </c>
      <c r="AI112" s="107">
        <f t="shared" si="22"/>
        <v>525988.07999999996</v>
      </c>
      <c r="AJ112" s="42">
        <f t="shared" si="23"/>
        <v>198008.159459491</v>
      </c>
      <c r="AK112" s="330">
        <f t="shared" si="20"/>
        <v>37.644989874958952</v>
      </c>
      <c r="AL112" s="42">
        <f t="shared" si="24"/>
        <v>191267.95153142978</v>
      </c>
      <c r="AM112" s="43">
        <f t="shared" si="36"/>
        <v>3.5239609532565339</v>
      </c>
      <c r="AN112" s="44">
        <f t="shared" si="25"/>
        <v>39601.6318918982</v>
      </c>
      <c r="AO112" s="82"/>
    </row>
    <row r="113" spans="1:41" s="45" customFormat="1" ht="15" customHeight="1" x14ac:dyDescent="0.3">
      <c r="A113" s="35"/>
      <c r="B113" s="282" t="s">
        <v>210</v>
      </c>
      <c r="C113" s="36" t="s">
        <v>111</v>
      </c>
      <c r="D113" s="79">
        <f>VLOOKUP(C113,Xarelto_Total!A:B,2,0)</f>
        <v>1</v>
      </c>
      <c r="E113" s="37" t="s">
        <v>51</v>
      </c>
      <c r="F113" s="46" t="s">
        <v>140</v>
      </c>
      <c r="G113" s="37">
        <v>80802633</v>
      </c>
      <c r="H113" s="46" t="s">
        <v>17</v>
      </c>
      <c r="I113" s="38" t="str">
        <f t="shared" si="21"/>
        <v>BHUBANESWARXARELTO 20MG 28TABL</v>
      </c>
      <c r="J113" s="39">
        <v>122461.20000000001</v>
      </c>
      <c r="K113" s="40">
        <v>0</v>
      </c>
      <c r="L113" s="41">
        <f t="shared" si="26"/>
        <v>0</v>
      </c>
      <c r="M113" s="42">
        <v>10701.058900000002</v>
      </c>
      <c r="N113" s="43">
        <f t="shared" si="27"/>
        <v>-100</v>
      </c>
      <c r="O113" s="39">
        <v>115884</v>
      </c>
      <c r="P113" s="40">
        <v>15008.32</v>
      </c>
      <c r="Q113" s="41">
        <f t="shared" si="28"/>
        <v>12.951158054606331</v>
      </c>
      <c r="R113" s="42">
        <v>49591.83</v>
      </c>
      <c r="S113" s="43">
        <f t="shared" si="29"/>
        <v>-69.736305355136125</v>
      </c>
      <c r="T113" s="39">
        <v>101790</v>
      </c>
      <c r="U113" s="40">
        <v>16964.78</v>
      </c>
      <c r="V113" s="41">
        <f t="shared" si="30"/>
        <v>16.66645053541605</v>
      </c>
      <c r="W113" s="42">
        <v>20060.873655172414</v>
      </c>
      <c r="X113" s="43">
        <f t="shared" si="31"/>
        <v>-15.433493617433413</v>
      </c>
      <c r="Y113" s="39">
        <v>124027.19999999997</v>
      </c>
      <c r="Z113" s="40">
        <v>-50894.22</v>
      </c>
      <c r="AA113" s="41">
        <f t="shared" si="32"/>
        <v>-41.034724641046488</v>
      </c>
      <c r="AB113" s="42">
        <v>11745.11</v>
      </c>
      <c r="AC113" s="43">
        <f t="shared" si="33"/>
        <v>-533.32263384506405</v>
      </c>
      <c r="AD113" s="39">
        <v>120268.79999999996</v>
      </c>
      <c r="AE113" s="40">
        <v>19575.29</v>
      </c>
      <c r="AF113" s="41">
        <f t="shared" si="34"/>
        <v>16.276282793209884</v>
      </c>
      <c r="AG113" s="42">
        <v>151380.16</v>
      </c>
      <c r="AH113" s="43">
        <f t="shared" si="35"/>
        <v>-87.068787613911894</v>
      </c>
      <c r="AI113" s="107">
        <f t="shared" si="22"/>
        <v>584431.19999999995</v>
      </c>
      <c r="AJ113" s="42">
        <f t="shared" si="23"/>
        <v>654.16999999999825</v>
      </c>
      <c r="AK113" s="330">
        <f t="shared" si="20"/>
        <v>0.11193276471208215</v>
      </c>
      <c r="AL113" s="42">
        <f t="shared" si="24"/>
        <v>243479.03255517242</v>
      </c>
      <c r="AM113" s="43">
        <f t="shared" si="36"/>
        <v>-99.731323887262548</v>
      </c>
      <c r="AN113" s="44">
        <f t="shared" si="25"/>
        <v>130.83399999999966</v>
      </c>
      <c r="AO113" s="82"/>
    </row>
    <row r="114" spans="1:41" s="45" customFormat="1" ht="15" customHeight="1" x14ac:dyDescent="0.3">
      <c r="A114" s="35"/>
      <c r="B114" s="282" t="s">
        <v>210</v>
      </c>
      <c r="C114" s="36" t="s">
        <v>111</v>
      </c>
      <c r="D114" s="79">
        <f>VLOOKUP(C114,Xarelto_Total!A:B,2,0)</f>
        <v>1</v>
      </c>
      <c r="E114" s="37" t="s">
        <v>51</v>
      </c>
      <c r="F114" s="46" t="s">
        <v>140</v>
      </c>
      <c r="G114" s="37">
        <v>86415798</v>
      </c>
      <c r="H114" s="46" t="s">
        <v>48</v>
      </c>
      <c r="I114" s="38" t="str">
        <f t="shared" si="21"/>
        <v>BHUBANESWARXARELTO 2.5MG TAFI 14 IN</v>
      </c>
      <c r="J114" s="39">
        <v>61230.600000000006</v>
      </c>
      <c r="K114" s="40">
        <v>0</v>
      </c>
      <c r="L114" s="41">
        <f t="shared" si="26"/>
        <v>0</v>
      </c>
      <c r="M114" s="42">
        <v>6525.08</v>
      </c>
      <c r="N114" s="43">
        <f t="shared" si="27"/>
        <v>-100</v>
      </c>
      <c r="O114" s="39">
        <v>57942</v>
      </c>
      <c r="P114" s="40">
        <v>3262.52</v>
      </c>
      <c r="Q114" s="41">
        <f t="shared" si="28"/>
        <v>5.6306651479065275</v>
      </c>
      <c r="R114" s="42">
        <v>8406.2675700934578</v>
      </c>
      <c r="S114" s="43">
        <f t="shared" si="29"/>
        <v>-61.189434278693454</v>
      </c>
      <c r="T114" s="39">
        <v>50895</v>
      </c>
      <c r="U114" s="40">
        <v>3262.5</v>
      </c>
      <c r="V114" s="41">
        <f t="shared" si="30"/>
        <v>6.4102564102564106</v>
      </c>
      <c r="W114" s="42">
        <v>1256.9724079915875</v>
      </c>
      <c r="X114" s="43">
        <f t="shared" si="31"/>
        <v>159.55223672832085</v>
      </c>
      <c r="Y114" s="39">
        <v>62013.599999999984</v>
      </c>
      <c r="Z114" s="40">
        <v>-652.5</v>
      </c>
      <c r="AA114" s="41">
        <f t="shared" si="32"/>
        <v>-1.0521885521885523</v>
      </c>
      <c r="AB114" s="42">
        <v>4654.8329501267963</v>
      </c>
      <c r="AC114" s="43">
        <f t="shared" si="33"/>
        <v>-114.01768886211536</v>
      </c>
      <c r="AD114" s="39">
        <v>60134.39999999998</v>
      </c>
      <c r="AE114" s="40">
        <v>4893.7700000000004</v>
      </c>
      <c r="AF114" s="41">
        <f t="shared" si="34"/>
        <v>8.1380540921668825</v>
      </c>
      <c r="AG114" s="42">
        <v>18596.36</v>
      </c>
      <c r="AH114" s="43">
        <f t="shared" si="35"/>
        <v>-73.684258639862861</v>
      </c>
      <c r="AI114" s="107">
        <f t="shared" si="22"/>
        <v>292215.59999999998</v>
      </c>
      <c r="AJ114" s="42">
        <f t="shared" si="23"/>
        <v>10766.29</v>
      </c>
      <c r="AK114" s="330">
        <f t="shared" si="20"/>
        <v>3.6843652426496059</v>
      </c>
      <c r="AL114" s="42">
        <f t="shared" si="24"/>
        <v>39439.512928211843</v>
      </c>
      <c r="AM114" s="43">
        <f t="shared" si="36"/>
        <v>-72.701767337753637</v>
      </c>
      <c r="AN114" s="44">
        <f t="shared" si="25"/>
        <v>2153.2580000000003</v>
      </c>
      <c r="AO114" s="82"/>
    </row>
    <row r="115" spans="1:41" s="45" customFormat="1" ht="15" customHeight="1" x14ac:dyDescent="0.35">
      <c r="A115" s="35"/>
      <c r="B115" s="282" t="s">
        <v>210</v>
      </c>
      <c r="C115" s="36" t="s">
        <v>111</v>
      </c>
      <c r="D115" s="79">
        <f>VLOOKUP(C115,Xarelto_Total!A:B,2,0)</f>
        <v>1</v>
      </c>
      <c r="E115" s="37" t="s">
        <v>51</v>
      </c>
      <c r="F115" s="46" t="s">
        <v>140</v>
      </c>
      <c r="G115" s="110">
        <v>86991209</v>
      </c>
      <c r="H115" s="108" t="s">
        <v>77</v>
      </c>
      <c r="I115" s="38" t="str">
        <f t="shared" si="21"/>
        <v>BHUBANESWARXARELTO 15MG 98TABL</v>
      </c>
      <c r="J115" s="39">
        <v>0</v>
      </c>
      <c r="K115" s="40">
        <v>0</v>
      </c>
      <c r="L115" s="41">
        <f t="shared" si="26"/>
        <v>0</v>
      </c>
      <c r="M115" s="42">
        <v>0</v>
      </c>
      <c r="N115" s="43" t="str">
        <f t="shared" si="27"/>
        <v>-</v>
      </c>
      <c r="O115" s="39">
        <v>0</v>
      </c>
      <c r="P115" s="40">
        <v>0</v>
      </c>
      <c r="Q115" s="41">
        <f t="shared" si="28"/>
        <v>0</v>
      </c>
      <c r="R115" s="42">
        <v>0</v>
      </c>
      <c r="S115" s="43" t="str">
        <f t="shared" si="29"/>
        <v>-</v>
      </c>
      <c r="T115" s="39">
        <v>0</v>
      </c>
      <c r="U115" s="40">
        <v>0</v>
      </c>
      <c r="V115" s="41">
        <f t="shared" si="30"/>
        <v>0</v>
      </c>
      <c r="W115" s="42">
        <v>0</v>
      </c>
      <c r="X115" s="43" t="str">
        <f t="shared" si="31"/>
        <v>-</v>
      </c>
      <c r="Y115" s="39">
        <v>0</v>
      </c>
      <c r="Z115" s="40">
        <v>0</v>
      </c>
      <c r="AA115" s="41">
        <f t="shared" si="32"/>
        <v>0</v>
      </c>
      <c r="AB115" s="42">
        <v>0</v>
      </c>
      <c r="AC115" s="43" t="str">
        <f t="shared" si="33"/>
        <v>-</v>
      </c>
      <c r="AD115" s="39">
        <v>0</v>
      </c>
      <c r="AE115" s="40">
        <v>0</v>
      </c>
      <c r="AF115" s="41">
        <f t="shared" si="34"/>
        <v>0</v>
      </c>
      <c r="AG115" s="42">
        <v>0</v>
      </c>
      <c r="AH115" s="43" t="str">
        <f t="shared" si="35"/>
        <v>-</v>
      </c>
      <c r="AI115" s="107">
        <f t="shared" si="22"/>
        <v>0</v>
      </c>
      <c r="AJ115" s="42">
        <f t="shared" si="23"/>
        <v>0</v>
      </c>
      <c r="AK115" s="330">
        <f t="shared" si="20"/>
        <v>0</v>
      </c>
      <c r="AL115" s="42">
        <f t="shared" si="24"/>
        <v>0</v>
      </c>
      <c r="AM115" s="43" t="str">
        <f t="shared" si="36"/>
        <v>-</v>
      </c>
      <c r="AN115" s="44">
        <f t="shared" si="25"/>
        <v>0</v>
      </c>
      <c r="AO115" s="82"/>
    </row>
    <row r="116" spans="1:41" s="45" customFormat="1" ht="15" customHeight="1" x14ac:dyDescent="0.35">
      <c r="A116" s="35"/>
      <c r="B116" s="282" t="s">
        <v>210</v>
      </c>
      <c r="C116" s="36" t="s">
        <v>111</v>
      </c>
      <c r="D116" s="79">
        <f>VLOOKUP(C116,Xarelto_Total!A:B,2,0)</f>
        <v>1</v>
      </c>
      <c r="E116" s="37" t="s">
        <v>51</v>
      </c>
      <c r="F116" s="46" t="s">
        <v>140</v>
      </c>
      <c r="G116" s="110">
        <v>86991217</v>
      </c>
      <c r="H116" s="108" t="s">
        <v>78</v>
      </c>
      <c r="I116" s="38" t="str">
        <f t="shared" si="21"/>
        <v>BHUBANESWARXARELTO 20MG 98TABL</v>
      </c>
      <c r="J116" s="39">
        <v>0</v>
      </c>
      <c r="K116" s="40">
        <v>9135.14</v>
      </c>
      <c r="L116" s="41">
        <f t="shared" si="26"/>
        <v>0</v>
      </c>
      <c r="M116" s="42">
        <v>-89485.72</v>
      </c>
      <c r="N116" s="43">
        <f t="shared" si="27"/>
        <v>100</v>
      </c>
      <c r="O116" s="39">
        <v>0</v>
      </c>
      <c r="P116" s="40">
        <v>0</v>
      </c>
      <c r="Q116" s="41">
        <f t="shared" si="28"/>
        <v>0</v>
      </c>
      <c r="R116" s="42">
        <v>-16778.580000000002</v>
      </c>
      <c r="S116" s="43">
        <f t="shared" si="29"/>
        <v>-100</v>
      </c>
      <c r="T116" s="39">
        <v>0</v>
      </c>
      <c r="U116" s="40">
        <v>0</v>
      </c>
      <c r="V116" s="41">
        <f t="shared" si="30"/>
        <v>0</v>
      </c>
      <c r="W116" s="42">
        <v>0</v>
      </c>
      <c r="X116" s="43" t="str">
        <f t="shared" si="31"/>
        <v>-</v>
      </c>
      <c r="Y116" s="39">
        <v>0</v>
      </c>
      <c r="Z116" s="40">
        <v>0</v>
      </c>
      <c r="AA116" s="41">
        <f t="shared" si="32"/>
        <v>0</v>
      </c>
      <c r="AB116" s="42">
        <v>0</v>
      </c>
      <c r="AC116" s="43" t="str">
        <f t="shared" si="33"/>
        <v>-</v>
      </c>
      <c r="AD116" s="39">
        <v>0</v>
      </c>
      <c r="AE116" s="40">
        <v>0</v>
      </c>
      <c r="AF116" s="41">
        <f t="shared" si="34"/>
        <v>0</v>
      </c>
      <c r="AG116" s="42">
        <v>0</v>
      </c>
      <c r="AH116" s="43" t="str">
        <f t="shared" si="35"/>
        <v>-</v>
      </c>
      <c r="AI116" s="107">
        <f t="shared" si="22"/>
        <v>0</v>
      </c>
      <c r="AJ116" s="42">
        <f t="shared" si="23"/>
        <v>9135.14</v>
      </c>
      <c r="AK116" s="330">
        <f t="shared" si="20"/>
        <v>0</v>
      </c>
      <c r="AL116" s="42">
        <f t="shared" si="24"/>
        <v>-106264.3</v>
      </c>
      <c r="AM116" s="43">
        <f t="shared" si="36"/>
        <v>100</v>
      </c>
      <c r="AN116" s="44">
        <f t="shared" si="25"/>
        <v>1827.0279999999998</v>
      </c>
      <c r="AO116" s="82"/>
    </row>
    <row r="117" spans="1:41" s="45" customFormat="1" ht="15" customHeight="1" x14ac:dyDescent="0.3">
      <c r="A117" s="35"/>
      <c r="B117" s="282" t="s">
        <v>210</v>
      </c>
      <c r="C117" s="36" t="s">
        <v>112</v>
      </c>
      <c r="D117" s="79">
        <f>VLOOKUP(C117,Xarelto_Total!A:B,2,0)</f>
        <v>1</v>
      </c>
      <c r="E117" s="37" t="s">
        <v>51</v>
      </c>
      <c r="F117" s="46" t="s">
        <v>140</v>
      </c>
      <c r="G117" s="37">
        <v>81571686</v>
      </c>
      <c r="H117" s="46" t="s">
        <v>15</v>
      </c>
      <c r="I117" s="38" t="str">
        <f t="shared" si="21"/>
        <v>GUWAHATIXARELTO 10MG 7TABL</v>
      </c>
      <c r="J117" s="39">
        <v>235088.75000000006</v>
      </c>
      <c r="K117" s="40">
        <v>478136.86000000004</v>
      </c>
      <c r="L117" s="41">
        <f t="shared" si="26"/>
        <v>203.38568306650143</v>
      </c>
      <c r="M117" s="42">
        <v>106358.58999999998</v>
      </c>
      <c r="N117" s="43">
        <f t="shared" si="27"/>
        <v>349.55170992770786</v>
      </c>
      <c r="O117" s="39">
        <v>222462.50000000003</v>
      </c>
      <c r="P117" s="40">
        <v>35887.799999999996</v>
      </c>
      <c r="Q117" s="41">
        <f t="shared" si="28"/>
        <v>16.132067202337467</v>
      </c>
      <c r="R117" s="42">
        <v>93676.692194304851</v>
      </c>
      <c r="S117" s="43">
        <f t="shared" si="29"/>
        <v>-61.689723281901038</v>
      </c>
      <c r="T117" s="39">
        <v>195406.25000000003</v>
      </c>
      <c r="U117" s="40">
        <v>71446.650000000009</v>
      </c>
      <c r="V117" s="41">
        <f t="shared" si="30"/>
        <v>36.563134495442185</v>
      </c>
      <c r="W117" s="42">
        <v>77191.906848792889</v>
      </c>
      <c r="X117" s="43">
        <f t="shared" si="31"/>
        <v>-7.4428228078974144</v>
      </c>
      <c r="Y117" s="39">
        <v>238094.99999999997</v>
      </c>
      <c r="Z117" s="40">
        <v>36540.019999999997</v>
      </c>
      <c r="AA117" s="41">
        <f t="shared" si="32"/>
        <v>15.346823746823747</v>
      </c>
      <c r="AB117" s="42">
        <v>107662.54</v>
      </c>
      <c r="AC117" s="43">
        <f t="shared" si="33"/>
        <v>-66.060600093588732</v>
      </c>
      <c r="AD117" s="39">
        <v>230880</v>
      </c>
      <c r="AE117" s="40">
        <v>99179.59</v>
      </c>
      <c r="AF117" s="41">
        <f t="shared" si="34"/>
        <v>42.957202875952873</v>
      </c>
      <c r="AG117" s="42">
        <v>322109.95846932317</v>
      </c>
      <c r="AH117" s="43">
        <f t="shared" si="35"/>
        <v>-69.209399649950413</v>
      </c>
      <c r="AI117" s="107">
        <f t="shared" si="22"/>
        <v>1121932.5</v>
      </c>
      <c r="AJ117" s="42">
        <f t="shared" si="23"/>
        <v>721190.92</v>
      </c>
      <c r="AK117" s="330">
        <f t="shared" si="20"/>
        <v>64.281132777595801</v>
      </c>
      <c r="AL117" s="42">
        <f t="shared" si="24"/>
        <v>706999.68751242082</v>
      </c>
      <c r="AM117" s="43">
        <f t="shared" si="36"/>
        <v>2.0072473493603695</v>
      </c>
      <c r="AN117" s="44">
        <f t="shared" si="25"/>
        <v>144238.18400000001</v>
      </c>
      <c r="AO117" s="82"/>
    </row>
    <row r="118" spans="1:41" s="45" customFormat="1" ht="15" customHeight="1" x14ac:dyDescent="0.3">
      <c r="A118" s="35"/>
      <c r="B118" s="282" t="s">
        <v>210</v>
      </c>
      <c r="C118" s="36" t="s">
        <v>112</v>
      </c>
      <c r="D118" s="79">
        <f>VLOOKUP(C118,Xarelto_Total!A:B,2,0)</f>
        <v>1</v>
      </c>
      <c r="E118" s="37" t="s">
        <v>51</v>
      </c>
      <c r="F118" s="46" t="s">
        <v>140</v>
      </c>
      <c r="G118" s="37">
        <v>80802625</v>
      </c>
      <c r="H118" s="46" t="s">
        <v>16</v>
      </c>
      <c r="I118" s="38" t="str">
        <f t="shared" si="21"/>
        <v>GUWAHATIXARELTO 15MG 28TABL</v>
      </c>
      <c r="J118" s="39">
        <v>110215.08</v>
      </c>
      <c r="K118" s="40">
        <v>314817.2300000001</v>
      </c>
      <c r="L118" s="41">
        <f t="shared" si="26"/>
        <v>285.63897971130638</v>
      </c>
      <c r="M118" s="42">
        <v>67859.92</v>
      </c>
      <c r="N118" s="43">
        <f t="shared" si="27"/>
        <v>363.92219442640089</v>
      </c>
      <c r="O118" s="39">
        <v>104295.6</v>
      </c>
      <c r="P118" s="40">
        <v>14354.859999999999</v>
      </c>
      <c r="Q118" s="41">
        <f t="shared" si="28"/>
        <v>13.763629529913052</v>
      </c>
      <c r="R118" s="42">
        <v>103094.28</v>
      </c>
      <c r="S118" s="43">
        <f t="shared" si="29"/>
        <v>-86.075987920959335</v>
      </c>
      <c r="T118" s="39">
        <v>91611</v>
      </c>
      <c r="U118" s="40">
        <v>-31320.45</v>
      </c>
      <c r="V118" s="41">
        <f t="shared" si="30"/>
        <v>-34.188525395421948</v>
      </c>
      <c r="W118" s="42">
        <v>71775.049999999988</v>
      </c>
      <c r="X118" s="43">
        <f t="shared" si="31"/>
        <v>-143.63696019717159</v>
      </c>
      <c r="Y118" s="39">
        <v>111624.47999999997</v>
      </c>
      <c r="Z118" s="40">
        <v>74385.210000000006</v>
      </c>
      <c r="AA118" s="41">
        <f t="shared" si="32"/>
        <v>66.638796436050612</v>
      </c>
      <c r="AB118" s="42">
        <v>145360.07032258061</v>
      </c>
      <c r="AC118" s="43">
        <f t="shared" si="33"/>
        <v>-48.826930370269075</v>
      </c>
      <c r="AD118" s="39">
        <v>108241.91999999997</v>
      </c>
      <c r="AE118" s="40">
        <v>44369.939999999995</v>
      </c>
      <c r="AF118" s="41">
        <f t="shared" si="34"/>
        <v>40.991456914289778</v>
      </c>
      <c r="AG118" s="42">
        <v>140939.94</v>
      </c>
      <c r="AH118" s="43">
        <f t="shared" si="35"/>
        <v>-68.518547687759764</v>
      </c>
      <c r="AI118" s="107">
        <f t="shared" si="22"/>
        <v>525988.07999999996</v>
      </c>
      <c r="AJ118" s="42">
        <f t="shared" si="23"/>
        <v>416606.7900000001</v>
      </c>
      <c r="AK118" s="330">
        <f t="shared" si="20"/>
        <v>79.204606689946303</v>
      </c>
      <c r="AL118" s="42">
        <f t="shared" si="24"/>
        <v>529029.26032258058</v>
      </c>
      <c r="AM118" s="43">
        <f t="shared" si="36"/>
        <v>-21.250709318805889</v>
      </c>
      <c r="AN118" s="44">
        <f t="shared" si="25"/>
        <v>83321.358000000022</v>
      </c>
      <c r="AO118" s="82"/>
    </row>
    <row r="119" spans="1:41" s="45" customFormat="1" ht="15" customHeight="1" x14ac:dyDescent="0.3">
      <c r="A119" s="35"/>
      <c r="B119" s="282" t="s">
        <v>210</v>
      </c>
      <c r="C119" s="36" t="s">
        <v>112</v>
      </c>
      <c r="D119" s="79">
        <f>VLOOKUP(C119,Xarelto_Total!A:B,2,0)</f>
        <v>1</v>
      </c>
      <c r="E119" s="37" t="s">
        <v>51</v>
      </c>
      <c r="F119" s="46" t="s">
        <v>140</v>
      </c>
      <c r="G119" s="37">
        <v>80802633</v>
      </c>
      <c r="H119" s="46" t="s">
        <v>17</v>
      </c>
      <c r="I119" s="38" t="str">
        <f t="shared" si="21"/>
        <v>GUWAHATIXARELTO 20MG 28TABL</v>
      </c>
      <c r="J119" s="39">
        <v>122461.20000000001</v>
      </c>
      <c r="K119" s="40">
        <v>0</v>
      </c>
      <c r="L119" s="41">
        <f t="shared" si="26"/>
        <v>0</v>
      </c>
      <c r="M119" s="42">
        <v>104400.42000000001</v>
      </c>
      <c r="N119" s="43">
        <f t="shared" si="27"/>
        <v>-100</v>
      </c>
      <c r="O119" s="39">
        <v>115884</v>
      </c>
      <c r="P119" s="40">
        <v>-7177.630000000001</v>
      </c>
      <c r="Q119" s="41">
        <f t="shared" si="28"/>
        <v>-6.1938058748403586</v>
      </c>
      <c r="R119" s="42">
        <v>65249.91</v>
      </c>
      <c r="S119" s="43">
        <f t="shared" si="29"/>
        <v>-111.000214406426</v>
      </c>
      <c r="T119" s="39">
        <v>101790</v>
      </c>
      <c r="U119" s="40">
        <v>-28710.52</v>
      </c>
      <c r="V119" s="41">
        <f t="shared" si="30"/>
        <v>-28.205639060811475</v>
      </c>
      <c r="W119" s="42">
        <v>37844.899999999994</v>
      </c>
      <c r="X119" s="43">
        <f t="shared" si="31"/>
        <v>-175.86364344997611</v>
      </c>
      <c r="Y119" s="39">
        <v>124027.19999999997</v>
      </c>
      <c r="Z119" s="40">
        <v>44369.79</v>
      </c>
      <c r="AA119" s="41">
        <f t="shared" si="32"/>
        <v>35.77424145671273</v>
      </c>
      <c r="AB119" s="42">
        <v>82215.040000000008</v>
      </c>
      <c r="AC119" s="43">
        <f t="shared" si="33"/>
        <v>-46.032027716583251</v>
      </c>
      <c r="AD119" s="39">
        <v>120268.79999999996</v>
      </c>
      <c r="AE119" s="40">
        <v>20879.920000000006</v>
      </c>
      <c r="AF119" s="41">
        <f t="shared" si="34"/>
        <v>17.361044593444028</v>
      </c>
      <c r="AG119" s="42">
        <v>57419.96</v>
      </c>
      <c r="AH119" s="43">
        <f t="shared" si="35"/>
        <v>-63.636477629033521</v>
      </c>
      <c r="AI119" s="107">
        <f t="shared" si="22"/>
        <v>584431.19999999995</v>
      </c>
      <c r="AJ119" s="42">
        <f t="shared" si="23"/>
        <v>29361.560000000005</v>
      </c>
      <c r="AK119" s="330">
        <f t="shared" si="20"/>
        <v>5.023954915480215</v>
      </c>
      <c r="AL119" s="42">
        <f t="shared" si="24"/>
        <v>347130.23000000004</v>
      </c>
      <c r="AM119" s="43">
        <f t="shared" si="36"/>
        <v>-91.54162977969392</v>
      </c>
      <c r="AN119" s="44">
        <f t="shared" si="25"/>
        <v>5872.3120000000008</v>
      </c>
      <c r="AO119" s="82"/>
    </row>
    <row r="120" spans="1:41" s="45" customFormat="1" ht="15" customHeight="1" x14ac:dyDescent="0.3">
      <c r="A120" s="35"/>
      <c r="B120" s="282" t="s">
        <v>210</v>
      </c>
      <c r="C120" s="36" t="s">
        <v>112</v>
      </c>
      <c r="D120" s="79">
        <f>VLOOKUP(C120,Xarelto_Total!A:B,2,0)</f>
        <v>1</v>
      </c>
      <c r="E120" s="37" t="s">
        <v>51</v>
      </c>
      <c r="F120" s="46" t="s">
        <v>140</v>
      </c>
      <c r="G120" s="37">
        <v>86415798</v>
      </c>
      <c r="H120" s="46" t="s">
        <v>48</v>
      </c>
      <c r="I120" s="38" t="str">
        <f t="shared" si="21"/>
        <v>GUWAHATIXARELTO 2.5MG TAFI 14 IN</v>
      </c>
      <c r="J120" s="39">
        <v>61230.600000000006</v>
      </c>
      <c r="K120" s="40">
        <v>84176.109999999986</v>
      </c>
      <c r="L120" s="41">
        <f t="shared" si="26"/>
        <v>137.47392643547505</v>
      </c>
      <c r="M120" s="42">
        <v>15007.3</v>
      </c>
      <c r="N120" s="43">
        <f t="shared" si="27"/>
        <v>460.90109480053036</v>
      </c>
      <c r="O120" s="39">
        <v>57942</v>
      </c>
      <c r="P120" s="40">
        <v>14700.53</v>
      </c>
      <c r="Q120" s="41">
        <f t="shared" si="28"/>
        <v>25.371112491802151</v>
      </c>
      <c r="R120" s="42">
        <v>26752.41</v>
      </c>
      <c r="S120" s="43">
        <f t="shared" si="29"/>
        <v>-45.049698326244247</v>
      </c>
      <c r="T120" s="39">
        <v>50895</v>
      </c>
      <c r="U120" s="40">
        <v>29064.79</v>
      </c>
      <c r="V120" s="41">
        <f t="shared" si="30"/>
        <v>57.107358286668635</v>
      </c>
      <c r="W120" s="42">
        <v>41759.699999999997</v>
      </c>
      <c r="X120" s="43">
        <f t="shared" si="31"/>
        <v>-30.399907087455119</v>
      </c>
      <c r="Y120" s="39">
        <v>62013.599999999984</v>
      </c>
      <c r="Z120" s="40">
        <v>24166.22</v>
      </c>
      <c r="AA120" s="41">
        <f t="shared" si="32"/>
        <v>38.969226105241439</v>
      </c>
      <c r="AB120" s="42">
        <v>37031.739180050725</v>
      </c>
      <c r="AC120" s="43">
        <f t="shared" si="33"/>
        <v>-34.741871337713121</v>
      </c>
      <c r="AD120" s="39">
        <v>60134.39999999998</v>
      </c>
      <c r="AE120" s="40">
        <v>67927.05</v>
      </c>
      <c r="AF120" s="41">
        <f t="shared" si="34"/>
        <v>112.95872246168587</v>
      </c>
      <c r="AG120" s="42">
        <v>26100</v>
      </c>
      <c r="AH120" s="43">
        <f t="shared" si="35"/>
        <v>160.25689655172414</v>
      </c>
      <c r="AI120" s="107">
        <f t="shared" si="22"/>
        <v>292215.59999999998</v>
      </c>
      <c r="AJ120" s="42">
        <f t="shared" si="23"/>
        <v>220034.7</v>
      </c>
      <c r="AK120" s="330">
        <f t="shared" si="20"/>
        <v>75.298752017346104</v>
      </c>
      <c r="AL120" s="42">
        <f t="shared" si="24"/>
        <v>146651.14918005074</v>
      </c>
      <c r="AM120" s="43">
        <f t="shared" si="36"/>
        <v>50.039533430353629</v>
      </c>
      <c r="AN120" s="44">
        <f t="shared" si="25"/>
        <v>44006.94</v>
      </c>
      <c r="AO120" s="82"/>
    </row>
    <row r="121" spans="1:41" s="45" customFormat="1" ht="15" customHeight="1" x14ac:dyDescent="0.35">
      <c r="A121" s="35"/>
      <c r="B121" s="282" t="s">
        <v>210</v>
      </c>
      <c r="C121" s="36" t="s">
        <v>112</v>
      </c>
      <c r="D121" s="79">
        <f>VLOOKUP(C121,Xarelto_Total!A:B,2,0)</f>
        <v>1</v>
      </c>
      <c r="E121" s="37" t="s">
        <v>51</v>
      </c>
      <c r="F121" s="46" t="s">
        <v>140</v>
      </c>
      <c r="G121" s="110">
        <v>86991209</v>
      </c>
      <c r="H121" s="108" t="s">
        <v>77</v>
      </c>
      <c r="I121" s="38" t="str">
        <f t="shared" si="21"/>
        <v>GUWAHATIXARELTO 15MG 98TABL</v>
      </c>
      <c r="J121" s="39">
        <v>0</v>
      </c>
      <c r="K121" s="40">
        <v>95917.66</v>
      </c>
      <c r="L121" s="41">
        <f t="shared" si="26"/>
        <v>0</v>
      </c>
      <c r="M121" s="42">
        <v>0</v>
      </c>
      <c r="N121" s="43">
        <f t="shared" si="27"/>
        <v>100</v>
      </c>
      <c r="O121" s="39">
        <v>0</v>
      </c>
      <c r="P121" s="40">
        <v>22837.42</v>
      </c>
      <c r="Q121" s="41">
        <f t="shared" si="28"/>
        <v>0</v>
      </c>
      <c r="R121" s="42">
        <v>0</v>
      </c>
      <c r="S121" s="43">
        <f t="shared" si="29"/>
        <v>100</v>
      </c>
      <c r="T121" s="39">
        <v>0</v>
      </c>
      <c r="U121" s="40">
        <v>0</v>
      </c>
      <c r="V121" s="41">
        <f t="shared" si="30"/>
        <v>0</v>
      </c>
      <c r="W121" s="42">
        <v>0</v>
      </c>
      <c r="X121" s="43" t="str">
        <f t="shared" si="31"/>
        <v>-</v>
      </c>
      <c r="Y121" s="39">
        <v>0</v>
      </c>
      <c r="Z121" s="40">
        <v>0</v>
      </c>
      <c r="AA121" s="41">
        <f t="shared" si="32"/>
        <v>0</v>
      </c>
      <c r="AB121" s="42">
        <v>0</v>
      </c>
      <c r="AC121" s="43" t="str">
        <f t="shared" si="33"/>
        <v>-</v>
      </c>
      <c r="AD121" s="39">
        <v>0</v>
      </c>
      <c r="AE121" s="40">
        <v>0</v>
      </c>
      <c r="AF121" s="41">
        <f t="shared" si="34"/>
        <v>0</v>
      </c>
      <c r="AG121" s="42">
        <v>0</v>
      </c>
      <c r="AH121" s="43" t="str">
        <f t="shared" si="35"/>
        <v>-</v>
      </c>
      <c r="AI121" s="107">
        <f t="shared" si="22"/>
        <v>0</v>
      </c>
      <c r="AJ121" s="42">
        <f t="shared" si="23"/>
        <v>118755.08</v>
      </c>
      <c r="AK121" s="330">
        <f t="shared" si="20"/>
        <v>0</v>
      </c>
      <c r="AL121" s="42">
        <f t="shared" si="24"/>
        <v>0</v>
      </c>
      <c r="AM121" s="43">
        <f t="shared" si="36"/>
        <v>100</v>
      </c>
      <c r="AN121" s="44">
        <f t="shared" si="25"/>
        <v>23751.016</v>
      </c>
      <c r="AO121" s="82"/>
    </row>
    <row r="122" spans="1:41" s="45" customFormat="1" ht="15" customHeight="1" x14ac:dyDescent="0.35">
      <c r="A122" s="35"/>
      <c r="B122" s="282" t="s">
        <v>210</v>
      </c>
      <c r="C122" s="36" t="s">
        <v>112</v>
      </c>
      <c r="D122" s="79">
        <f>VLOOKUP(C122,Xarelto_Total!A:B,2,0)</f>
        <v>1</v>
      </c>
      <c r="E122" s="37" t="s">
        <v>51</v>
      </c>
      <c r="F122" s="46" t="s">
        <v>140</v>
      </c>
      <c r="G122" s="110">
        <v>86991217</v>
      </c>
      <c r="H122" s="108" t="s">
        <v>78</v>
      </c>
      <c r="I122" s="38" t="str">
        <f t="shared" si="21"/>
        <v>GUWAHATIXARELTO 20MG 98TABL</v>
      </c>
      <c r="J122" s="39">
        <v>0</v>
      </c>
      <c r="K122" s="40">
        <v>73079.990000000005</v>
      </c>
      <c r="L122" s="41">
        <f t="shared" si="26"/>
        <v>0</v>
      </c>
      <c r="M122" s="42">
        <v>0</v>
      </c>
      <c r="N122" s="43">
        <f t="shared" si="27"/>
        <v>100</v>
      </c>
      <c r="O122" s="39">
        <v>0</v>
      </c>
      <c r="P122" s="40">
        <v>0</v>
      </c>
      <c r="Q122" s="41">
        <f t="shared" si="28"/>
        <v>0</v>
      </c>
      <c r="R122" s="42">
        <v>0</v>
      </c>
      <c r="S122" s="43" t="str">
        <f t="shared" si="29"/>
        <v>-</v>
      </c>
      <c r="T122" s="39">
        <v>0</v>
      </c>
      <c r="U122" s="40">
        <v>73079.790000000008</v>
      </c>
      <c r="V122" s="41">
        <f t="shared" si="30"/>
        <v>0</v>
      </c>
      <c r="W122" s="42">
        <v>0</v>
      </c>
      <c r="X122" s="43">
        <f t="shared" si="31"/>
        <v>100</v>
      </c>
      <c r="Y122" s="39">
        <v>0</v>
      </c>
      <c r="Z122" s="40">
        <v>54809.86</v>
      </c>
      <c r="AA122" s="41">
        <f t="shared" si="32"/>
        <v>0</v>
      </c>
      <c r="AB122" s="42">
        <v>0</v>
      </c>
      <c r="AC122" s="43">
        <f t="shared" si="33"/>
        <v>100</v>
      </c>
      <c r="AD122" s="39">
        <v>0</v>
      </c>
      <c r="AE122" s="40">
        <v>0</v>
      </c>
      <c r="AF122" s="41">
        <f t="shared" si="34"/>
        <v>0</v>
      </c>
      <c r="AG122" s="42">
        <v>0</v>
      </c>
      <c r="AH122" s="43" t="str">
        <f t="shared" si="35"/>
        <v>-</v>
      </c>
      <c r="AI122" s="107">
        <f t="shared" si="22"/>
        <v>0</v>
      </c>
      <c r="AJ122" s="42">
        <f t="shared" si="23"/>
        <v>200969.64</v>
      </c>
      <c r="AK122" s="330">
        <f t="shared" si="20"/>
        <v>0</v>
      </c>
      <c r="AL122" s="42">
        <f t="shared" si="24"/>
        <v>0</v>
      </c>
      <c r="AM122" s="43">
        <f t="shared" si="36"/>
        <v>100</v>
      </c>
      <c r="AN122" s="44">
        <f t="shared" si="25"/>
        <v>40193.928</v>
      </c>
      <c r="AO122" s="82"/>
    </row>
    <row r="123" spans="1:41" s="45" customFormat="1" ht="15" customHeight="1" x14ac:dyDescent="0.3">
      <c r="A123" s="35">
        <v>652.49999999999989</v>
      </c>
      <c r="B123" s="282" t="s">
        <v>210</v>
      </c>
      <c r="C123" s="36" t="s">
        <v>27</v>
      </c>
      <c r="D123" s="79">
        <f>VLOOKUP(C123,Xarelto_Total!A:B,2,0)</f>
        <v>5</v>
      </c>
      <c r="E123" s="37" t="s">
        <v>51</v>
      </c>
      <c r="F123" s="46" t="s">
        <v>140</v>
      </c>
      <c r="G123" s="37">
        <v>81571686</v>
      </c>
      <c r="H123" s="46" t="s">
        <v>15</v>
      </c>
      <c r="I123" s="38" t="str">
        <f t="shared" si="21"/>
        <v>KOLKATAXARELTO 10MG 7TABL</v>
      </c>
      <c r="J123" s="39">
        <v>1530765</v>
      </c>
      <c r="K123" s="40">
        <v>1235942.8298994971</v>
      </c>
      <c r="L123" s="41">
        <f t="shared" si="26"/>
        <v>80.740207014107142</v>
      </c>
      <c r="M123" s="42">
        <v>1153303.4311013005</v>
      </c>
      <c r="N123" s="43">
        <f t="shared" si="27"/>
        <v>7.1654515689148184</v>
      </c>
      <c r="O123" s="39">
        <v>1448550</v>
      </c>
      <c r="P123" s="40">
        <v>876257.04791715997</v>
      </c>
      <c r="Q123" s="41">
        <f t="shared" si="28"/>
        <v>60.492012558569606</v>
      </c>
      <c r="R123" s="42">
        <v>668576.85130866454</v>
      </c>
      <c r="S123" s="43">
        <f t="shared" si="29"/>
        <v>31.063025320422724</v>
      </c>
      <c r="T123" s="39">
        <v>1272375</v>
      </c>
      <c r="U123" s="40">
        <v>712688.7178852642</v>
      </c>
      <c r="V123" s="41">
        <f t="shared" si="30"/>
        <v>56.012474143649804</v>
      </c>
      <c r="W123" s="42">
        <v>746355.03330790973</v>
      </c>
      <c r="X123" s="43">
        <f t="shared" si="31"/>
        <v>-4.5107641698929086</v>
      </c>
      <c r="Y123" s="39">
        <v>1550339.9999999998</v>
      </c>
      <c r="Z123" s="40">
        <v>1037000.3679314887</v>
      </c>
      <c r="AA123" s="41">
        <f t="shared" si="32"/>
        <v>66.888577210901403</v>
      </c>
      <c r="AB123" s="42">
        <v>1229454.3376867324</v>
      </c>
      <c r="AC123" s="43">
        <f t="shared" si="33"/>
        <v>-15.653608585199976</v>
      </c>
      <c r="AD123" s="39">
        <v>1503359.9999999998</v>
      </c>
      <c r="AE123" s="40">
        <v>1024245.2888738741</v>
      </c>
      <c r="AF123" s="41">
        <f t="shared" si="34"/>
        <v>68.130407146250676</v>
      </c>
      <c r="AG123" s="42">
        <v>4214206.3864464294</v>
      </c>
      <c r="AH123" s="43">
        <f t="shared" si="35"/>
        <v>-75.695417002641051</v>
      </c>
      <c r="AI123" s="107">
        <f t="shared" si="22"/>
        <v>7305390</v>
      </c>
      <c r="AJ123" s="42">
        <f t="shared" si="23"/>
        <v>4886134.2525072843</v>
      </c>
      <c r="AK123" s="330">
        <f t="shared" si="20"/>
        <v>66.883961739308717</v>
      </c>
      <c r="AL123" s="42">
        <f t="shared" si="24"/>
        <v>8011896.0398510369</v>
      </c>
      <c r="AM123" s="43">
        <f t="shared" si="36"/>
        <v>-39.014008317085818</v>
      </c>
      <c r="AN123" s="44">
        <f t="shared" si="25"/>
        <v>195445.37010029139</v>
      </c>
      <c r="AO123" s="82"/>
    </row>
    <row r="124" spans="1:41" s="45" customFormat="1" ht="15" customHeight="1" x14ac:dyDescent="0.3">
      <c r="A124" s="35">
        <v>2609.9999999999995</v>
      </c>
      <c r="B124" s="282" t="s">
        <v>210</v>
      </c>
      <c r="C124" s="36" t="s">
        <v>27</v>
      </c>
      <c r="D124" s="79">
        <f>VLOOKUP(C124,Xarelto_Total!A:B,2,0)</f>
        <v>5</v>
      </c>
      <c r="E124" s="37" t="s">
        <v>51</v>
      </c>
      <c r="F124" s="46" t="s">
        <v>140</v>
      </c>
      <c r="G124" s="37">
        <v>80802625</v>
      </c>
      <c r="H124" s="46" t="s">
        <v>16</v>
      </c>
      <c r="I124" s="38" t="str">
        <f t="shared" si="21"/>
        <v>KOLKATAXARELTO 15MG 28TABL</v>
      </c>
      <c r="J124" s="39">
        <v>730681.25000000035</v>
      </c>
      <c r="K124" s="40">
        <v>817501.58736048243</v>
      </c>
      <c r="L124" s="41">
        <f t="shared" si="26"/>
        <v>111.88210828736635</v>
      </c>
      <c r="M124" s="42">
        <v>1051410.2035580217</v>
      </c>
      <c r="N124" s="43">
        <f t="shared" si="27"/>
        <v>-22.247132033337849</v>
      </c>
      <c r="O124" s="39">
        <v>691437.50000000012</v>
      </c>
      <c r="P124" s="40">
        <v>642443.58133093535</v>
      </c>
      <c r="Q124" s="41">
        <f t="shared" si="28"/>
        <v>92.914194172421261</v>
      </c>
      <c r="R124" s="42">
        <v>677916.24320620182</v>
      </c>
      <c r="S124" s="43">
        <f t="shared" si="29"/>
        <v>-5.2326024388350305</v>
      </c>
      <c r="T124" s="39">
        <v>607343.75000000023</v>
      </c>
      <c r="U124" s="40">
        <v>713045.6551950078</v>
      </c>
      <c r="V124" s="41">
        <f t="shared" si="30"/>
        <v>117.40396689601359</v>
      </c>
      <c r="W124" s="42">
        <v>442955.28756168362</v>
      </c>
      <c r="X124" s="43">
        <f t="shared" si="31"/>
        <v>60.97463450997023</v>
      </c>
      <c r="Y124" s="39">
        <v>740025</v>
      </c>
      <c r="Z124" s="40">
        <v>616300.68047619064</v>
      </c>
      <c r="AA124" s="41">
        <f t="shared" si="32"/>
        <v>83.281062190627424</v>
      </c>
      <c r="AB124" s="42">
        <v>943819.31348647783</v>
      </c>
      <c r="AC124" s="43">
        <f t="shared" si="33"/>
        <v>-34.701412476974014</v>
      </c>
      <c r="AD124" s="39">
        <v>717600.00000000012</v>
      </c>
      <c r="AE124" s="40">
        <v>470153.25108826475</v>
      </c>
      <c r="AF124" s="41">
        <f t="shared" si="34"/>
        <v>65.51745416503131</v>
      </c>
      <c r="AG124" s="42">
        <v>1470913.4937296836</v>
      </c>
      <c r="AH124" s="43">
        <f t="shared" si="35"/>
        <v>-68.036648443809369</v>
      </c>
      <c r="AI124" s="107">
        <f t="shared" si="22"/>
        <v>3487087.5000000009</v>
      </c>
      <c r="AJ124" s="42">
        <f t="shared" si="23"/>
        <v>3259444.7554508806</v>
      </c>
      <c r="AK124" s="330">
        <f t="shared" si="20"/>
        <v>93.471837327020907</v>
      </c>
      <c r="AL124" s="42">
        <f t="shared" si="24"/>
        <v>4587014.5415420681</v>
      </c>
      <c r="AM124" s="43">
        <f t="shared" si="36"/>
        <v>-28.941913614358924</v>
      </c>
      <c r="AN124" s="44">
        <f t="shared" si="25"/>
        <v>130377.79021803522</v>
      </c>
      <c r="AO124" s="82"/>
    </row>
    <row r="125" spans="1:41" s="45" customFormat="1" ht="15" customHeight="1" x14ac:dyDescent="0.3">
      <c r="A125" s="35">
        <v>2609.9999999999995</v>
      </c>
      <c r="B125" s="282" t="s">
        <v>210</v>
      </c>
      <c r="C125" s="36" t="s">
        <v>27</v>
      </c>
      <c r="D125" s="79">
        <f>VLOOKUP(C125,Xarelto_Total!A:B,2,0)</f>
        <v>5</v>
      </c>
      <c r="E125" s="37" t="s">
        <v>51</v>
      </c>
      <c r="F125" s="46" t="s">
        <v>140</v>
      </c>
      <c r="G125" s="37">
        <v>80802633</v>
      </c>
      <c r="H125" s="46" t="s">
        <v>17</v>
      </c>
      <c r="I125" s="38" t="str">
        <f t="shared" si="21"/>
        <v>KOLKATAXARELTO 20MG 28TABL</v>
      </c>
      <c r="J125" s="39">
        <v>921293.75000000035</v>
      </c>
      <c r="K125" s="40">
        <v>426213.3371794874</v>
      </c>
      <c r="L125" s="41">
        <f t="shared" si="26"/>
        <v>46.262480037391683</v>
      </c>
      <c r="M125" s="42">
        <v>256751.34626786422</v>
      </c>
      <c r="N125" s="43">
        <f t="shared" si="27"/>
        <v>66.002376764492766</v>
      </c>
      <c r="O125" s="39">
        <v>871812.50000000023</v>
      </c>
      <c r="P125" s="40">
        <v>580542.82040752354</v>
      </c>
      <c r="Q125" s="41">
        <f t="shared" si="28"/>
        <v>66.590329962867415</v>
      </c>
      <c r="R125" s="42">
        <v>91011.848803387737</v>
      </c>
      <c r="S125" s="43">
        <f t="shared" si="29"/>
        <v>537.87608760884109</v>
      </c>
      <c r="T125" s="39">
        <v>765781.25000000023</v>
      </c>
      <c r="U125" s="40">
        <v>632764.15312444814</v>
      </c>
      <c r="V125" s="41">
        <f t="shared" si="30"/>
        <v>82.629883289052572</v>
      </c>
      <c r="W125" s="42">
        <v>265236.75080773054</v>
      </c>
      <c r="X125" s="43">
        <f t="shared" si="31"/>
        <v>138.56579120256879</v>
      </c>
      <c r="Y125" s="39">
        <v>933075.00000000012</v>
      </c>
      <c r="Z125" s="40">
        <v>783885.92898635485</v>
      </c>
      <c r="AA125" s="41">
        <f t="shared" si="32"/>
        <v>84.011031158948072</v>
      </c>
      <c r="AB125" s="42">
        <v>460501.24114942539</v>
      </c>
      <c r="AC125" s="43">
        <f t="shared" si="33"/>
        <v>70.224498641904034</v>
      </c>
      <c r="AD125" s="39">
        <v>904800</v>
      </c>
      <c r="AE125" s="40">
        <v>340661.71700854704</v>
      </c>
      <c r="AF125" s="41">
        <f t="shared" si="34"/>
        <v>37.650499227292997</v>
      </c>
      <c r="AG125" s="42">
        <v>1102481.6807221456</v>
      </c>
      <c r="AH125" s="43">
        <f t="shared" si="35"/>
        <v>-69.100464618567869</v>
      </c>
      <c r="AI125" s="107">
        <f t="shared" si="22"/>
        <v>4396762.5000000009</v>
      </c>
      <c r="AJ125" s="42">
        <f t="shared" si="23"/>
        <v>2764067.9567063609</v>
      </c>
      <c r="AK125" s="330">
        <f t="shared" si="20"/>
        <v>62.865982793165664</v>
      </c>
      <c r="AL125" s="42">
        <f t="shared" si="24"/>
        <v>2175982.8677505534</v>
      </c>
      <c r="AM125" s="43">
        <f t="shared" si="36"/>
        <v>27.026181946172528</v>
      </c>
      <c r="AN125" s="44">
        <f t="shared" si="25"/>
        <v>110562.71826825445</v>
      </c>
      <c r="AO125" s="82"/>
    </row>
    <row r="126" spans="1:41" s="45" customFormat="1" ht="15" customHeight="1" x14ac:dyDescent="0.3">
      <c r="A126" s="35">
        <v>652.49999999999989</v>
      </c>
      <c r="B126" s="282" t="s">
        <v>210</v>
      </c>
      <c r="C126" s="36" t="s">
        <v>27</v>
      </c>
      <c r="D126" s="79">
        <f>VLOOKUP(C126,Xarelto_Total!A:B,2,0)</f>
        <v>5</v>
      </c>
      <c r="E126" s="37" t="s">
        <v>51</v>
      </c>
      <c r="F126" s="46" t="s">
        <v>140</v>
      </c>
      <c r="G126" s="109">
        <v>86415798</v>
      </c>
      <c r="H126" s="46" t="s">
        <v>48</v>
      </c>
      <c r="I126" s="38" t="str">
        <f t="shared" si="21"/>
        <v>KOLKATAXARELTO 2.5MG TAFI 14 IN</v>
      </c>
      <c r="J126" s="39">
        <v>306153.00000000006</v>
      </c>
      <c r="K126" s="40">
        <v>354005.48</v>
      </c>
      <c r="L126" s="41">
        <f t="shared" si="26"/>
        <v>115.63025023435992</v>
      </c>
      <c r="M126" s="42">
        <v>381712.68619256024</v>
      </c>
      <c r="N126" s="43">
        <f t="shared" si="27"/>
        <v>-7.2586547931977776</v>
      </c>
      <c r="O126" s="39">
        <v>289710</v>
      </c>
      <c r="P126" s="40">
        <v>267787.81999999995</v>
      </c>
      <c r="Q126" s="41">
        <f t="shared" si="28"/>
        <v>92.433060646853733</v>
      </c>
      <c r="R126" s="42">
        <v>189542.12130841121</v>
      </c>
      <c r="S126" s="43">
        <f t="shared" si="29"/>
        <v>41.281430297106454</v>
      </c>
      <c r="T126" s="39">
        <v>254475</v>
      </c>
      <c r="U126" s="40">
        <v>302730.77</v>
      </c>
      <c r="V126" s="41">
        <f t="shared" si="30"/>
        <v>118.96287258080362</v>
      </c>
      <c r="W126" s="42">
        <v>228359.43121976859</v>
      </c>
      <c r="X126" s="43">
        <f t="shared" si="31"/>
        <v>32.567666850009743</v>
      </c>
      <c r="Y126" s="39">
        <v>310067.99999999994</v>
      </c>
      <c r="Z126" s="40">
        <v>496715.01000000013</v>
      </c>
      <c r="AA126" s="41">
        <f t="shared" si="32"/>
        <v>160.19550872711798</v>
      </c>
      <c r="AB126" s="42">
        <v>410093.2775316991</v>
      </c>
      <c r="AC126" s="43">
        <f t="shared" si="33"/>
        <v>21.122446334567243</v>
      </c>
      <c r="AD126" s="39">
        <v>300671.99999999994</v>
      </c>
      <c r="AE126" s="40">
        <v>316119.66000000003</v>
      </c>
      <c r="AF126" s="41">
        <f t="shared" si="34"/>
        <v>105.13771152618139</v>
      </c>
      <c r="AG126" s="42">
        <v>488069.08999999985</v>
      </c>
      <c r="AH126" s="43">
        <f t="shared" si="35"/>
        <v>-35.230551068087493</v>
      </c>
      <c r="AI126" s="107">
        <f t="shared" si="22"/>
        <v>1461078</v>
      </c>
      <c r="AJ126" s="42">
        <f t="shared" si="23"/>
        <v>1737358.7400000002</v>
      </c>
      <c r="AK126" s="330">
        <f t="shared" ref="AK126:AK189" si="37">IF(OR(AI126=0,AJ126=0),0,(AJ126/AI126%))</f>
        <v>118.90937650145989</v>
      </c>
      <c r="AL126" s="42">
        <f t="shared" si="24"/>
        <v>1697776.6062524391</v>
      </c>
      <c r="AM126" s="43">
        <f t="shared" si="36"/>
        <v>2.3314100101150501</v>
      </c>
      <c r="AN126" s="44">
        <f t="shared" si="25"/>
        <v>69494.349600000001</v>
      </c>
      <c r="AO126" s="82"/>
    </row>
    <row r="127" spans="1:41" s="45" customFormat="1" ht="15" customHeight="1" x14ac:dyDescent="0.35">
      <c r="A127" s="35">
        <v>5592.86</v>
      </c>
      <c r="B127" s="282" t="s">
        <v>210</v>
      </c>
      <c r="C127" s="36" t="s">
        <v>27</v>
      </c>
      <c r="D127" s="79">
        <f>VLOOKUP(C127,Xarelto_Total!A:B,2,0)</f>
        <v>5</v>
      </c>
      <c r="E127" s="37" t="s">
        <v>51</v>
      </c>
      <c r="F127" s="46" t="s">
        <v>140</v>
      </c>
      <c r="G127" s="110">
        <v>86991209</v>
      </c>
      <c r="H127" s="108" t="s">
        <v>77</v>
      </c>
      <c r="I127" s="38" t="str">
        <f t="shared" si="21"/>
        <v>KOLKATAXARELTO 15MG 98TABL</v>
      </c>
      <c r="J127" s="39">
        <v>0</v>
      </c>
      <c r="K127" s="40">
        <v>-649.16000000000031</v>
      </c>
      <c r="L127" s="41">
        <f t="shared" si="26"/>
        <v>0</v>
      </c>
      <c r="M127" s="42">
        <v>0</v>
      </c>
      <c r="N127" s="43" t="str">
        <f t="shared" si="27"/>
        <v>-</v>
      </c>
      <c r="O127" s="39">
        <v>0</v>
      </c>
      <c r="P127" s="40">
        <v>-31315.149999999998</v>
      </c>
      <c r="Q127" s="41">
        <f t="shared" si="28"/>
        <v>0</v>
      </c>
      <c r="R127" s="42">
        <v>0</v>
      </c>
      <c r="S127" s="43" t="str">
        <f t="shared" si="29"/>
        <v>-</v>
      </c>
      <c r="T127" s="39">
        <v>0</v>
      </c>
      <c r="U127" s="40">
        <v>-8815.27</v>
      </c>
      <c r="V127" s="41">
        <f t="shared" si="30"/>
        <v>0</v>
      </c>
      <c r="W127" s="42">
        <v>0</v>
      </c>
      <c r="X127" s="43" t="str">
        <f t="shared" si="31"/>
        <v>-</v>
      </c>
      <c r="Y127" s="39">
        <v>0</v>
      </c>
      <c r="Z127" s="40">
        <v>0</v>
      </c>
      <c r="AA127" s="41">
        <f t="shared" si="32"/>
        <v>0</v>
      </c>
      <c r="AB127" s="42">
        <v>0</v>
      </c>
      <c r="AC127" s="43" t="str">
        <f t="shared" si="33"/>
        <v>-</v>
      </c>
      <c r="AD127" s="39">
        <v>0</v>
      </c>
      <c r="AE127" s="40">
        <v>-4567.9399999999996</v>
      </c>
      <c r="AF127" s="41">
        <f t="shared" si="34"/>
        <v>0</v>
      </c>
      <c r="AG127" s="42">
        <v>22837.43</v>
      </c>
      <c r="AH127" s="43">
        <f t="shared" si="35"/>
        <v>-120.00198796449513</v>
      </c>
      <c r="AI127" s="107">
        <f t="shared" si="22"/>
        <v>0</v>
      </c>
      <c r="AJ127" s="42">
        <f t="shared" si="23"/>
        <v>-45347.520000000004</v>
      </c>
      <c r="AK127" s="330">
        <f t="shared" si="37"/>
        <v>0</v>
      </c>
      <c r="AL127" s="42">
        <f t="shared" si="24"/>
        <v>22837.43</v>
      </c>
      <c r="AM127" s="43">
        <f t="shared" si="36"/>
        <v>-298.56665132635328</v>
      </c>
      <c r="AN127" s="44">
        <f t="shared" si="25"/>
        <v>-1813.9008000000001</v>
      </c>
      <c r="AO127" s="82"/>
    </row>
    <row r="128" spans="1:41" s="45" customFormat="1" ht="15" customHeight="1" x14ac:dyDescent="0.35">
      <c r="A128" s="35">
        <v>5592.86</v>
      </c>
      <c r="B128" s="282" t="s">
        <v>210</v>
      </c>
      <c r="C128" s="36" t="s">
        <v>27</v>
      </c>
      <c r="D128" s="79">
        <f>VLOOKUP(C128,Xarelto_Total!A:B,2,0)</f>
        <v>5</v>
      </c>
      <c r="E128" s="37" t="s">
        <v>51</v>
      </c>
      <c r="F128" s="46" t="s">
        <v>140</v>
      </c>
      <c r="G128" s="110">
        <v>86991217</v>
      </c>
      <c r="H128" s="108" t="s">
        <v>78</v>
      </c>
      <c r="I128" s="38" t="str">
        <f t="shared" si="21"/>
        <v>KOLKATAXARELTO 20MG 98TABL</v>
      </c>
      <c r="J128" s="39">
        <v>0</v>
      </c>
      <c r="K128" s="40">
        <v>100485.10999999996</v>
      </c>
      <c r="L128" s="41">
        <f t="shared" si="26"/>
        <v>0</v>
      </c>
      <c r="M128" s="42">
        <v>516128.77999999991</v>
      </c>
      <c r="N128" s="43">
        <f t="shared" si="27"/>
        <v>-80.531000422026466</v>
      </c>
      <c r="O128" s="39">
        <v>0</v>
      </c>
      <c r="P128" s="40">
        <v>31972.700000000004</v>
      </c>
      <c r="Q128" s="41">
        <f t="shared" si="28"/>
        <v>0</v>
      </c>
      <c r="R128" s="42">
        <v>484152.80000000005</v>
      </c>
      <c r="S128" s="43">
        <f t="shared" si="29"/>
        <v>-93.396155098142572</v>
      </c>
      <c r="T128" s="39">
        <v>0</v>
      </c>
      <c r="U128" s="40">
        <v>-1324.58</v>
      </c>
      <c r="V128" s="41">
        <f t="shared" si="30"/>
        <v>0</v>
      </c>
      <c r="W128" s="42">
        <v>274049.52</v>
      </c>
      <c r="X128" s="43">
        <f t="shared" si="31"/>
        <v>-100.48333600438345</v>
      </c>
      <c r="Y128" s="39">
        <v>0</v>
      </c>
      <c r="Z128" s="40">
        <v>-13702.38</v>
      </c>
      <c r="AA128" s="41">
        <f t="shared" si="32"/>
        <v>0</v>
      </c>
      <c r="AB128" s="42">
        <v>31972.559999999998</v>
      </c>
      <c r="AC128" s="43">
        <f t="shared" si="33"/>
        <v>-142.85668710919614</v>
      </c>
      <c r="AD128" s="39">
        <v>0</v>
      </c>
      <c r="AE128" s="40">
        <v>0</v>
      </c>
      <c r="AF128" s="41">
        <f t="shared" si="34"/>
        <v>0</v>
      </c>
      <c r="AG128" s="42">
        <v>63945.61</v>
      </c>
      <c r="AH128" s="43">
        <f t="shared" si="35"/>
        <v>-100</v>
      </c>
      <c r="AI128" s="107">
        <f t="shared" si="22"/>
        <v>0</v>
      </c>
      <c r="AJ128" s="42">
        <f t="shared" si="23"/>
        <v>117430.84999999998</v>
      </c>
      <c r="AK128" s="330">
        <f t="shared" si="37"/>
        <v>0</v>
      </c>
      <c r="AL128" s="42">
        <f t="shared" si="24"/>
        <v>1370249.2700000003</v>
      </c>
      <c r="AM128" s="43">
        <f t="shared" si="36"/>
        <v>-91.429964418079933</v>
      </c>
      <c r="AN128" s="44">
        <f t="shared" si="25"/>
        <v>4697.2339999999986</v>
      </c>
      <c r="AO128" s="82"/>
    </row>
    <row r="129" spans="1:41" s="45" customFormat="1" ht="15" customHeight="1" x14ac:dyDescent="0.3">
      <c r="A129" s="35">
        <v>652.49999999999989</v>
      </c>
      <c r="B129" s="282" t="s">
        <v>210</v>
      </c>
      <c r="C129" s="36" t="s">
        <v>29</v>
      </c>
      <c r="D129" s="79">
        <f>VLOOKUP(C129,Xarelto_Total!A:B,2,0)</f>
        <v>1</v>
      </c>
      <c r="E129" s="37" t="s">
        <v>51</v>
      </c>
      <c r="F129" s="46" t="s">
        <v>140</v>
      </c>
      <c r="G129" s="37">
        <v>81571686</v>
      </c>
      <c r="H129" s="46" t="s">
        <v>15</v>
      </c>
      <c r="I129" s="38" t="str">
        <f t="shared" si="21"/>
        <v>SILIGURIXARELTO 10MG 7TABL</v>
      </c>
      <c r="J129" s="39">
        <v>235088.75000000006</v>
      </c>
      <c r="K129" s="40">
        <v>494810.23</v>
      </c>
      <c r="L129" s="41">
        <f t="shared" si="26"/>
        <v>210.47805562792769</v>
      </c>
      <c r="M129" s="42">
        <v>246103.1678392622</v>
      </c>
      <c r="N129" s="43">
        <f t="shared" si="27"/>
        <v>101.05804990010381</v>
      </c>
      <c r="O129" s="39">
        <v>222462.50000000003</v>
      </c>
      <c r="P129" s="40">
        <v>140286.54000000004</v>
      </c>
      <c r="Q129" s="41">
        <f t="shared" si="28"/>
        <v>63.060758554812615</v>
      </c>
      <c r="R129" s="42">
        <v>186614.97000000003</v>
      </c>
      <c r="S129" s="43">
        <f t="shared" si="29"/>
        <v>-24.825677168342921</v>
      </c>
      <c r="T129" s="39">
        <v>195406.25000000003</v>
      </c>
      <c r="U129" s="40">
        <v>156600.07</v>
      </c>
      <c r="V129" s="41">
        <f t="shared" si="30"/>
        <v>80.140768271229803</v>
      </c>
      <c r="W129" s="42">
        <v>122017.39</v>
      </c>
      <c r="X129" s="43">
        <f t="shared" si="31"/>
        <v>28.342419060102827</v>
      </c>
      <c r="Y129" s="39">
        <v>238094.99999999997</v>
      </c>
      <c r="Z129" s="40">
        <v>224497.83428571429</v>
      </c>
      <c r="AA129" s="41">
        <f t="shared" si="32"/>
        <v>94.289184689184694</v>
      </c>
      <c r="AB129" s="42">
        <v>904980.7596181517</v>
      </c>
      <c r="AC129" s="43">
        <f t="shared" si="33"/>
        <v>-75.193082073873143</v>
      </c>
      <c r="AD129" s="39">
        <v>230880</v>
      </c>
      <c r="AE129" s="40">
        <v>221887.37428571432</v>
      </c>
      <c r="AF129" s="41">
        <f t="shared" si="34"/>
        <v>96.105065092565098</v>
      </c>
      <c r="AG129" s="42">
        <v>4370084.4331119563</v>
      </c>
      <c r="AH129" s="43">
        <f t="shared" si="35"/>
        <v>-94.922583815441129</v>
      </c>
      <c r="AI129" s="107">
        <f t="shared" si="22"/>
        <v>1121932.5</v>
      </c>
      <c r="AJ129" s="42">
        <f t="shared" si="23"/>
        <v>1238082.0485714287</v>
      </c>
      <c r="AK129" s="330">
        <f t="shared" si="37"/>
        <v>110.35263249539777</v>
      </c>
      <c r="AL129" s="42">
        <f t="shared" si="24"/>
        <v>5829800.7205693703</v>
      </c>
      <c r="AM129" s="43">
        <f t="shared" si="36"/>
        <v>-78.76287530372889</v>
      </c>
      <c r="AN129" s="44">
        <f t="shared" si="25"/>
        <v>247616.40971428575</v>
      </c>
      <c r="AO129" s="82"/>
    </row>
    <row r="130" spans="1:41" s="45" customFormat="1" ht="15" customHeight="1" x14ac:dyDescent="0.3">
      <c r="A130" s="35">
        <v>2609.9999999999995</v>
      </c>
      <c r="B130" s="282" t="s">
        <v>210</v>
      </c>
      <c r="C130" s="36" t="s">
        <v>29</v>
      </c>
      <c r="D130" s="79">
        <f>VLOOKUP(C130,Xarelto_Total!A:B,2,0)</f>
        <v>1</v>
      </c>
      <c r="E130" s="37" t="s">
        <v>51</v>
      </c>
      <c r="F130" s="46" t="s">
        <v>140</v>
      </c>
      <c r="G130" s="37">
        <v>80802625</v>
      </c>
      <c r="H130" s="46" t="s">
        <v>16</v>
      </c>
      <c r="I130" s="38" t="str">
        <f t="shared" si="21"/>
        <v>SILIGURIXARELTO 15MG 28TABL</v>
      </c>
      <c r="J130" s="39">
        <v>146136.25000000003</v>
      </c>
      <c r="K130" s="40">
        <v>109620.12999999999</v>
      </c>
      <c r="L130" s="41">
        <f t="shared" si="26"/>
        <v>75.012277925566025</v>
      </c>
      <c r="M130" s="42">
        <v>173130.43745098039</v>
      </c>
      <c r="N130" s="43">
        <f t="shared" si="27"/>
        <v>-36.683501980385458</v>
      </c>
      <c r="O130" s="39">
        <v>138287.5</v>
      </c>
      <c r="P130" s="40">
        <v>110272.65</v>
      </c>
      <c r="Q130" s="41">
        <f t="shared" si="28"/>
        <v>79.741589080719507</v>
      </c>
      <c r="R130" s="42">
        <v>90832.436031746038</v>
      </c>
      <c r="S130" s="43">
        <f t="shared" si="29"/>
        <v>21.402281847268284</v>
      </c>
      <c r="T130" s="39">
        <v>121468.75000000003</v>
      </c>
      <c r="U130" s="40">
        <v>150074.86000000002</v>
      </c>
      <c r="V130" s="41">
        <f t="shared" si="30"/>
        <v>123.55018060200668</v>
      </c>
      <c r="W130" s="42">
        <v>93960.309999999983</v>
      </c>
      <c r="X130" s="43">
        <f t="shared" si="31"/>
        <v>59.72154625713776</v>
      </c>
      <c r="Y130" s="39">
        <v>148005</v>
      </c>
      <c r="Z130" s="40">
        <v>138330.23999999999</v>
      </c>
      <c r="AA130" s="41">
        <f t="shared" si="32"/>
        <v>93.463220837133875</v>
      </c>
      <c r="AB130" s="42">
        <v>192340.29032258064</v>
      </c>
      <c r="AC130" s="43">
        <f t="shared" si="33"/>
        <v>-28.080466256964925</v>
      </c>
      <c r="AD130" s="39">
        <v>143520</v>
      </c>
      <c r="AE130" s="40">
        <v>40454.990000000005</v>
      </c>
      <c r="AF130" s="41">
        <f t="shared" si="34"/>
        <v>28.187702062430326</v>
      </c>
      <c r="AG130" s="42">
        <v>214019.61</v>
      </c>
      <c r="AH130" s="43">
        <f t="shared" si="35"/>
        <v>-81.097531202864999</v>
      </c>
      <c r="AI130" s="107">
        <f t="shared" si="22"/>
        <v>697417.5</v>
      </c>
      <c r="AJ130" s="42">
        <f t="shared" si="23"/>
        <v>548752.87</v>
      </c>
      <c r="AK130" s="330">
        <f t="shared" si="37"/>
        <v>78.68355325181831</v>
      </c>
      <c r="AL130" s="42">
        <f t="shared" si="24"/>
        <v>764283.08380530705</v>
      </c>
      <c r="AM130" s="43">
        <f t="shared" si="36"/>
        <v>-28.200311948839513</v>
      </c>
      <c r="AN130" s="44">
        <f t="shared" si="25"/>
        <v>109750.57399999999</v>
      </c>
      <c r="AO130" s="82"/>
    </row>
    <row r="131" spans="1:41" s="45" customFormat="1" ht="15" customHeight="1" x14ac:dyDescent="0.3">
      <c r="A131" s="35">
        <v>2609.9999999999995</v>
      </c>
      <c r="B131" s="282" t="s">
        <v>210</v>
      </c>
      <c r="C131" s="36" t="s">
        <v>29</v>
      </c>
      <c r="D131" s="79">
        <f>VLOOKUP(C131,Xarelto_Total!A:B,2,0)</f>
        <v>1</v>
      </c>
      <c r="E131" s="37" t="s">
        <v>51</v>
      </c>
      <c r="F131" s="46" t="s">
        <v>140</v>
      </c>
      <c r="G131" s="37">
        <v>80802633</v>
      </c>
      <c r="H131" s="46" t="s">
        <v>17</v>
      </c>
      <c r="I131" s="38" t="str">
        <f t="shared" ref="I131:I194" si="38">+C131&amp;H131</f>
        <v>SILIGURIXARELTO 20MG 28TABL</v>
      </c>
      <c r="J131" s="39">
        <v>184258.75000000006</v>
      </c>
      <c r="K131" s="40">
        <v>71774.63</v>
      </c>
      <c r="L131" s="41">
        <f t="shared" si="26"/>
        <v>38.953173187162065</v>
      </c>
      <c r="M131" s="42">
        <v>49067.936700000006</v>
      </c>
      <c r="N131" s="43">
        <f t="shared" si="27"/>
        <v>46.276030391960603</v>
      </c>
      <c r="O131" s="39">
        <v>174362.50000000003</v>
      </c>
      <c r="P131" s="40">
        <v>142244.41000000006</v>
      </c>
      <c r="Q131" s="41">
        <f t="shared" si="28"/>
        <v>81.579703204530816</v>
      </c>
      <c r="R131" s="42">
        <v>200.43923076923056</v>
      </c>
      <c r="S131" s="43">
        <f t="shared" si="29"/>
        <v>70866.351973166733</v>
      </c>
      <c r="T131" s="39">
        <v>153156.25000000003</v>
      </c>
      <c r="U131" s="40">
        <v>109620.01</v>
      </c>
      <c r="V131" s="41">
        <f t="shared" si="30"/>
        <v>71.573971026321146</v>
      </c>
      <c r="W131" s="42">
        <v>67527.427310344821</v>
      </c>
      <c r="X131" s="43">
        <f t="shared" si="31"/>
        <v>62.334053533839921</v>
      </c>
      <c r="Y131" s="39">
        <v>186615</v>
      </c>
      <c r="Z131" s="40">
        <v>198360.69000000003</v>
      </c>
      <c r="AA131" s="41">
        <f t="shared" si="32"/>
        <v>106.29407603890364</v>
      </c>
      <c r="AB131" s="42">
        <v>84825.13</v>
      </c>
      <c r="AC131" s="43">
        <f t="shared" si="33"/>
        <v>133.84660889998051</v>
      </c>
      <c r="AD131" s="39">
        <v>180960</v>
      </c>
      <c r="AE131" s="40">
        <v>150075.23000000004</v>
      </c>
      <c r="AF131" s="41">
        <f t="shared" si="34"/>
        <v>82.932819407603915</v>
      </c>
      <c r="AG131" s="42">
        <v>412380.11</v>
      </c>
      <c r="AH131" s="43">
        <f t="shared" si="35"/>
        <v>-63.607548870385614</v>
      </c>
      <c r="AI131" s="107">
        <f t="shared" ref="AI131:AI194" si="39">+J131+O131+T131+Y131+AD131</f>
        <v>879352.50000000012</v>
      </c>
      <c r="AJ131" s="42">
        <f t="shared" ref="AJ131:AJ194" si="40">+K131+P131+U131+Z131+AE131</f>
        <v>672074.9700000002</v>
      </c>
      <c r="AK131" s="330">
        <f t="shared" si="37"/>
        <v>76.428391344767888</v>
      </c>
      <c r="AL131" s="42">
        <f t="shared" ref="AL131:AL194" si="41">+M131+R131+W131+AB131+AG131</f>
        <v>614001.04324111412</v>
      </c>
      <c r="AM131" s="43">
        <f t="shared" si="36"/>
        <v>9.4582781899412538</v>
      </c>
      <c r="AN131" s="44">
        <f t="shared" ref="AN131:AN194" si="42">IFERROR(AJ131/D131/$B$2,0)</f>
        <v>134414.99400000004</v>
      </c>
      <c r="AO131" s="82"/>
    </row>
    <row r="132" spans="1:41" s="45" customFormat="1" ht="15" customHeight="1" x14ac:dyDescent="0.3">
      <c r="A132" s="35">
        <v>652.49999999999989</v>
      </c>
      <c r="B132" s="282" t="s">
        <v>210</v>
      </c>
      <c r="C132" s="36" t="s">
        <v>29</v>
      </c>
      <c r="D132" s="79">
        <f>VLOOKUP(C132,Xarelto_Total!A:B,2,0)</f>
        <v>1</v>
      </c>
      <c r="E132" s="37" t="s">
        <v>51</v>
      </c>
      <c r="F132" s="46" t="s">
        <v>140</v>
      </c>
      <c r="G132" s="109">
        <v>86415798</v>
      </c>
      <c r="H132" s="46" t="s">
        <v>48</v>
      </c>
      <c r="I132" s="38" t="str">
        <f t="shared" si="38"/>
        <v>SILIGURIXARELTO 2.5MG TAFI 14 IN</v>
      </c>
      <c r="J132" s="39">
        <v>69891.250000000015</v>
      </c>
      <c r="K132" s="40">
        <v>25148.34</v>
      </c>
      <c r="L132" s="41">
        <f t="shared" ref="L132:L189" si="43">IF(OR(J132=0,K132=0),0,(K132/J132%))</f>
        <v>35.982100763686432</v>
      </c>
      <c r="M132" s="42">
        <v>33277.849124726476</v>
      </c>
      <c r="N132" s="43">
        <f t="shared" ref="N132:N189" si="44">IF(AND(M132&lt;=0,K132&gt;1),100,IF(ISERROR(K132/M132%-100),"-",K132/M132%-100))</f>
        <v>-24.429190403072042</v>
      </c>
      <c r="O132" s="39">
        <v>66137.5</v>
      </c>
      <c r="P132" s="40">
        <v>25472.38</v>
      </c>
      <c r="Q132" s="41">
        <f t="shared" ref="Q132:Q195" si="45">IF(OR(O132=0,P132=0),0,(P132/O132%))</f>
        <v>38.514277074277075</v>
      </c>
      <c r="R132" s="42">
        <v>11744.83</v>
      </c>
      <c r="S132" s="43">
        <f t="shared" ref="S132:S189" si="46">IF(AND(R132&lt;=0,P132&gt;1),100,IF(ISERROR(P132/R132%-100),"-",P132/R132%-100))</f>
        <v>116.88164068786011</v>
      </c>
      <c r="T132" s="39">
        <v>58093.750000000007</v>
      </c>
      <c r="U132" s="40">
        <v>23513.1</v>
      </c>
      <c r="V132" s="41">
        <f t="shared" ref="V132:V195" si="47">IF(OR(T132=0,U132=0),0,(U132/T132%))</f>
        <v>40.474405594405582</v>
      </c>
      <c r="W132" s="42">
        <v>28311.798611987382</v>
      </c>
      <c r="X132" s="43">
        <f t="shared" ref="X132:X189" si="48">IF(AND(W132&lt;=0,U132&gt;1),100,IF(ISERROR(U132/W132%-100),"-",U132/W132%-100))</f>
        <v>-16.949465760736189</v>
      </c>
      <c r="Y132" s="39">
        <v>70784.999999999985</v>
      </c>
      <c r="Z132" s="40">
        <v>50292.520000000004</v>
      </c>
      <c r="AA132" s="41">
        <f t="shared" ref="AA132:AA195" si="49">IF(OR(Y132=0,Z132=0),0,(Z132/Y132%))</f>
        <v>71.049685667867507</v>
      </c>
      <c r="AB132" s="42">
        <v>17617.53</v>
      </c>
      <c r="AC132" s="43">
        <f t="shared" ref="AC132:AC189" si="50">IF(AND(AB132&lt;=0,Z132&gt;1),100,IF(ISERROR(Z132/AB132%-100),"-",Z132/AB132%-100))</f>
        <v>185.46862131070588</v>
      </c>
      <c r="AD132" s="39">
        <v>68639.999999999985</v>
      </c>
      <c r="AE132" s="40">
        <v>33309.990000000005</v>
      </c>
      <c r="AF132" s="41">
        <f t="shared" ref="AF132:AF195" si="51">IF(OR(AD132=0,AE132=0),0,(AE132/AD132%))</f>
        <v>48.528540209790229</v>
      </c>
      <c r="AG132" s="42">
        <v>144854.15</v>
      </c>
      <c r="AH132" s="43">
        <f t="shared" ref="AH132:AH189" si="52">IF(AND(AG132&lt;=0,AE132&gt;1),100,IF(ISERROR(AE132/AG132%-100),"-",AE132/AG132%-100))</f>
        <v>-77.004462764787888</v>
      </c>
      <c r="AI132" s="107">
        <f t="shared" si="39"/>
        <v>333547.5</v>
      </c>
      <c r="AJ132" s="42">
        <f t="shared" si="40"/>
        <v>157736.33000000002</v>
      </c>
      <c r="AK132" s="330">
        <f t="shared" si="37"/>
        <v>47.290514844212602</v>
      </c>
      <c r="AL132" s="42">
        <f t="shared" si="41"/>
        <v>235806.15773671385</v>
      </c>
      <c r="AM132" s="43">
        <f t="shared" ref="AM132:AM195" si="53">IF(AND(AL132&lt;=0,AJ132&gt;1),100,IF(ISERROR(AJ132/AL132%-100),"-",AJ132/AL132%-100))</f>
        <v>-33.107628946603512</v>
      </c>
      <c r="AN132" s="44">
        <f t="shared" si="42"/>
        <v>31547.266000000003</v>
      </c>
      <c r="AO132" s="82"/>
    </row>
    <row r="133" spans="1:41" s="45" customFormat="1" ht="15" customHeight="1" x14ac:dyDescent="0.35">
      <c r="A133" s="35">
        <v>5592.86</v>
      </c>
      <c r="B133" s="282" t="s">
        <v>210</v>
      </c>
      <c r="C133" s="36" t="s">
        <v>29</v>
      </c>
      <c r="D133" s="79">
        <f>VLOOKUP(C133,Xarelto_Total!A:B,2,0)</f>
        <v>1</v>
      </c>
      <c r="E133" s="37" t="s">
        <v>51</v>
      </c>
      <c r="F133" s="46" t="s">
        <v>140</v>
      </c>
      <c r="G133" s="110">
        <v>86991209</v>
      </c>
      <c r="H133" s="108" t="s">
        <v>77</v>
      </c>
      <c r="I133" s="38" t="str">
        <f t="shared" si="38"/>
        <v>SILIGURIXARELTO 15MG 98TABL</v>
      </c>
      <c r="J133" s="39">
        <v>0</v>
      </c>
      <c r="K133" s="40">
        <v>0</v>
      </c>
      <c r="L133" s="41">
        <f t="shared" si="43"/>
        <v>0</v>
      </c>
      <c r="M133" s="42">
        <v>0</v>
      </c>
      <c r="N133" s="43" t="str">
        <f t="shared" si="44"/>
        <v>-</v>
      </c>
      <c r="O133" s="39">
        <v>0</v>
      </c>
      <c r="P133" s="40">
        <v>0</v>
      </c>
      <c r="Q133" s="41">
        <f t="shared" si="45"/>
        <v>0</v>
      </c>
      <c r="R133" s="42">
        <v>0</v>
      </c>
      <c r="S133" s="43" t="str">
        <f t="shared" si="46"/>
        <v>-</v>
      </c>
      <c r="T133" s="39">
        <v>0</v>
      </c>
      <c r="U133" s="40">
        <v>0</v>
      </c>
      <c r="V133" s="41">
        <f t="shared" si="47"/>
        <v>0</v>
      </c>
      <c r="W133" s="42">
        <v>0</v>
      </c>
      <c r="X133" s="43" t="str">
        <f t="shared" si="48"/>
        <v>-</v>
      </c>
      <c r="Y133" s="39">
        <v>0</v>
      </c>
      <c r="Z133" s="40">
        <v>0</v>
      </c>
      <c r="AA133" s="41">
        <f t="shared" si="49"/>
        <v>0</v>
      </c>
      <c r="AB133" s="42">
        <v>0</v>
      </c>
      <c r="AC133" s="43" t="str">
        <f t="shared" si="50"/>
        <v>-</v>
      </c>
      <c r="AD133" s="39">
        <v>0</v>
      </c>
      <c r="AE133" s="40">
        <v>0</v>
      </c>
      <c r="AF133" s="41">
        <f t="shared" si="51"/>
        <v>0</v>
      </c>
      <c r="AG133" s="42">
        <v>0</v>
      </c>
      <c r="AH133" s="43" t="str">
        <f t="shared" si="52"/>
        <v>-</v>
      </c>
      <c r="AI133" s="107">
        <f t="shared" si="39"/>
        <v>0</v>
      </c>
      <c r="AJ133" s="42">
        <f t="shared" si="40"/>
        <v>0</v>
      </c>
      <c r="AK133" s="330">
        <f t="shared" si="37"/>
        <v>0</v>
      </c>
      <c r="AL133" s="42">
        <f t="shared" si="41"/>
        <v>0</v>
      </c>
      <c r="AM133" s="43" t="str">
        <f t="shared" si="53"/>
        <v>-</v>
      </c>
      <c r="AN133" s="44">
        <f t="shared" si="42"/>
        <v>0</v>
      </c>
      <c r="AO133" s="82"/>
    </row>
    <row r="134" spans="1:41" s="45" customFormat="1" ht="15" customHeight="1" x14ac:dyDescent="0.35">
      <c r="A134" s="35">
        <v>5592.86</v>
      </c>
      <c r="B134" s="282" t="s">
        <v>210</v>
      </c>
      <c r="C134" s="36" t="s">
        <v>29</v>
      </c>
      <c r="D134" s="79">
        <f>VLOOKUP(C134,Xarelto_Total!A:B,2,0)</f>
        <v>1</v>
      </c>
      <c r="E134" s="37" t="s">
        <v>51</v>
      </c>
      <c r="F134" s="46" t="s">
        <v>140</v>
      </c>
      <c r="G134" s="110">
        <v>86991217</v>
      </c>
      <c r="H134" s="108" t="s">
        <v>78</v>
      </c>
      <c r="I134" s="38" t="str">
        <f t="shared" si="38"/>
        <v>SILIGURIXARELTO 20MG 98TABL</v>
      </c>
      <c r="J134" s="39">
        <v>0</v>
      </c>
      <c r="K134" s="40">
        <v>18269.940000000002</v>
      </c>
      <c r="L134" s="41">
        <f t="shared" si="43"/>
        <v>0</v>
      </c>
      <c r="M134" s="42">
        <v>45674.979999999996</v>
      </c>
      <c r="N134" s="43">
        <f t="shared" si="44"/>
        <v>-60.000113847887825</v>
      </c>
      <c r="O134" s="39">
        <v>0</v>
      </c>
      <c r="P134" s="40">
        <v>4567.4799999999996</v>
      </c>
      <c r="Q134" s="41">
        <f t="shared" si="45"/>
        <v>0</v>
      </c>
      <c r="R134" s="42">
        <v>159862.41999999998</v>
      </c>
      <c r="S134" s="43">
        <f t="shared" si="46"/>
        <v>-97.142868223813949</v>
      </c>
      <c r="T134" s="39">
        <v>0</v>
      </c>
      <c r="U134" s="40">
        <v>0</v>
      </c>
      <c r="V134" s="41">
        <f t="shared" si="47"/>
        <v>0</v>
      </c>
      <c r="W134" s="42">
        <v>13702.550000000001</v>
      </c>
      <c r="X134" s="43">
        <f t="shared" si="48"/>
        <v>-100</v>
      </c>
      <c r="Y134" s="39">
        <v>0</v>
      </c>
      <c r="Z134" s="40">
        <v>0</v>
      </c>
      <c r="AA134" s="41">
        <f t="shared" si="49"/>
        <v>0</v>
      </c>
      <c r="AB134" s="42">
        <v>4567.47</v>
      </c>
      <c r="AC134" s="43">
        <f t="shared" si="50"/>
        <v>-100</v>
      </c>
      <c r="AD134" s="39">
        <v>0</v>
      </c>
      <c r="AE134" s="40">
        <v>0</v>
      </c>
      <c r="AF134" s="41">
        <f t="shared" si="51"/>
        <v>0</v>
      </c>
      <c r="AG134" s="42">
        <v>13702.55</v>
      </c>
      <c r="AH134" s="43">
        <f t="shared" si="52"/>
        <v>-100</v>
      </c>
      <c r="AI134" s="107">
        <f t="shared" si="39"/>
        <v>0</v>
      </c>
      <c r="AJ134" s="42">
        <f t="shared" si="40"/>
        <v>22837.420000000002</v>
      </c>
      <c r="AK134" s="330">
        <f t="shared" si="37"/>
        <v>0</v>
      </c>
      <c r="AL134" s="42">
        <f t="shared" si="41"/>
        <v>237509.96999999994</v>
      </c>
      <c r="AM134" s="43">
        <f t="shared" si="53"/>
        <v>-90.384647852888023</v>
      </c>
      <c r="AN134" s="44">
        <f t="shared" si="42"/>
        <v>4567.4840000000004</v>
      </c>
      <c r="AO134" s="82"/>
    </row>
    <row r="135" spans="1:41" s="45" customFormat="1" ht="15" customHeight="1" x14ac:dyDescent="0.3">
      <c r="A135" s="35"/>
      <c r="B135" s="282" t="s">
        <v>210</v>
      </c>
      <c r="C135" s="36" t="s">
        <v>113</v>
      </c>
      <c r="D135" s="79">
        <f>VLOOKUP(C135,Xarelto_Total!A:B,2,0)</f>
        <v>1</v>
      </c>
      <c r="E135" s="37" t="s">
        <v>118</v>
      </c>
      <c r="F135" s="46" t="s">
        <v>49</v>
      </c>
      <c r="G135" s="37">
        <v>81571686</v>
      </c>
      <c r="H135" s="46" t="s">
        <v>15</v>
      </c>
      <c r="I135" s="38" t="str">
        <f t="shared" si="38"/>
        <v>JAMSHEDPURXARELTO 10MG 7TABL</v>
      </c>
      <c r="J135" s="39">
        <v>168384.15</v>
      </c>
      <c r="K135" s="40">
        <v>49356.12999999999</v>
      </c>
      <c r="L135" s="41">
        <f t="shared" si="43"/>
        <v>29.311624639254937</v>
      </c>
      <c r="M135" s="42">
        <v>92654.92</v>
      </c>
      <c r="N135" s="43">
        <f t="shared" si="44"/>
        <v>-46.731236722237746</v>
      </c>
      <c r="O135" s="39">
        <v>159340.5</v>
      </c>
      <c r="P135" s="40">
        <v>20880.070000000003</v>
      </c>
      <c r="Q135" s="41">
        <f t="shared" si="45"/>
        <v>13.10405703509152</v>
      </c>
      <c r="R135" s="42">
        <v>30667.409999999996</v>
      </c>
      <c r="S135" s="43">
        <f t="shared" si="46"/>
        <v>-31.914465551541497</v>
      </c>
      <c r="T135" s="39">
        <v>139961.25</v>
      </c>
      <c r="U135" s="40">
        <v>28057.43</v>
      </c>
      <c r="V135" s="41">
        <f t="shared" si="47"/>
        <v>20.046570032776931</v>
      </c>
      <c r="W135" s="42">
        <v>14355.42</v>
      </c>
      <c r="X135" s="43">
        <f t="shared" si="48"/>
        <v>95.448339372864041</v>
      </c>
      <c r="Y135" s="39">
        <v>170537.39999999997</v>
      </c>
      <c r="Z135" s="40">
        <v>27405.170000000002</v>
      </c>
      <c r="AA135" s="41">
        <f t="shared" si="49"/>
        <v>16.069888481940037</v>
      </c>
      <c r="AB135" s="42">
        <v>398468.34702268947</v>
      </c>
      <c r="AC135" s="43">
        <f t="shared" si="50"/>
        <v>-93.122372152074732</v>
      </c>
      <c r="AD135" s="39">
        <v>165369.59999999995</v>
      </c>
      <c r="AE135" s="40">
        <v>43065.009999999995</v>
      </c>
      <c r="AF135" s="41">
        <f t="shared" si="51"/>
        <v>26.041672713727316</v>
      </c>
      <c r="AG135" s="42">
        <v>491798.57142857142</v>
      </c>
      <c r="AH135" s="43">
        <f t="shared" si="52"/>
        <v>-91.243364153152129</v>
      </c>
      <c r="AI135" s="107">
        <f t="shared" si="39"/>
        <v>803592.9</v>
      </c>
      <c r="AJ135" s="42">
        <f t="shared" si="40"/>
        <v>168763.81</v>
      </c>
      <c r="AK135" s="330">
        <f t="shared" si="37"/>
        <v>21.001157426851332</v>
      </c>
      <c r="AL135" s="42">
        <f t="shared" si="41"/>
        <v>1027944.6684512608</v>
      </c>
      <c r="AM135" s="43">
        <f t="shared" si="53"/>
        <v>-83.582403296641857</v>
      </c>
      <c r="AN135" s="44">
        <f t="shared" si="42"/>
        <v>33752.762000000002</v>
      </c>
      <c r="AO135" s="82"/>
    </row>
    <row r="136" spans="1:41" s="45" customFormat="1" ht="15" customHeight="1" x14ac:dyDescent="0.3">
      <c r="A136" s="35"/>
      <c r="B136" s="282" t="s">
        <v>210</v>
      </c>
      <c r="C136" s="36" t="s">
        <v>113</v>
      </c>
      <c r="D136" s="79">
        <f>VLOOKUP(C136,Xarelto_Total!A:B,2,0)</f>
        <v>1</v>
      </c>
      <c r="E136" s="37" t="s">
        <v>118</v>
      </c>
      <c r="F136" s="46" t="s">
        <v>49</v>
      </c>
      <c r="G136" s="37">
        <v>80802625</v>
      </c>
      <c r="H136" s="46" t="s">
        <v>16</v>
      </c>
      <c r="I136" s="38" t="str">
        <f t="shared" si="38"/>
        <v>JAMSHEDPURXARELTO 15MG 28TABL</v>
      </c>
      <c r="J136" s="39">
        <v>110215.08</v>
      </c>
      <c r="K136" s="40">
        <v>10439.86</v>
      </c>
      <c r="L136" s="41">
        <f t="shared" si="43"/>
        <v>9.4722609646520244</v>
      </c>
      <c r="M136" s="42">
        <v>44369.599999999999</v>
      </c>
      <c r="N136" s="43">
        <f t="shared" si="44"/>
        <v>-76.470691644729726</v>
      </c>
      <c r="O136" s="39">
        <v>104295.6</v>
      </c>
      <c r="P136" s="40">
        <v>6525.1</v>
      </c>
      <c r="Q136" s="41">
        <f t="shared" si="45"/>
        <v>6.2563521375781912</v>
      </c>
      <c r="R136" s="42">
        <v>10440.200000000001</v>
      </c>
      <c r="S136" s="43">
        <f t="shared" si="46"/>
        <v>-37.500239459014189</v>
      </c>
      <c r="T136" s="39">
        <v>91611</v>
      </c>
      <c r="U136" s="40">
        <v>1305</v>
      </c>
      <c r="V136" s="41">
        <f t="shared" si="47"/>
        <v>1.4245014245014245</v>
      </c>
      <c r="W136" s="42">
        <v>-5220.0299999999988</v>
      </c>
      <c r="X136" s="43">
        <f t="shared" si="48"/>
        <v>100</v>
      </c>
      <c r="Y136" s="39">
        <v>111624.47999999997</v>
      </c>
      <c r="Z136" s="40">
        <v>-2609.6000000000004</v>
      </c>
      <c r="AA136" s="41">
        <f t="shared" si="49"/>
        <v>-2.3378384383067234</v>
      </c>
      <c r="AB136" s="42">
        <v>83520.290000000008</v>
      </c>
      <c r="AC136" s="43">
        <f t="shared" si="50"/>
        <v>-103.1245102238031</v>
      </c>
      <c r="AD136" s="39">
        <v>108241.91999999997</v>
      </c>
      <c r="AE136" s="40">
        <v>31319.65</v>
      </c>
      <c r="AF136" s="41">
        <f t="shared" si="51"/>
        <v>28.934861835414608</v>
      </c>
      <c r="AG136" s="42">
        <v>142431.22857142857</v>
      </c>
      <c r="AH136" s="43">
        <f t="shared" si="52"/>
        <v>-78.010686059417552</v>
      </c>
      <c r="AI136" s="107">
        <f t="shared" si="39"/>
        <v>525988.07999999996</v>
      </c>
      <c r="AJ136" s="42">
        <f t="shared" si="40"/>
        <v>46980.01</v>
      </c>
      <c r="AK136" s="330">
        <f t="shared" si="37"/>
        <v>8.931763244520674</v>
      </c>
      <c r="AL136" s="42">
        <f t="shared" si="41"/>
        <v>275541.28857142857</v>
      </c>
      <c r="AM136" s="43">
        <f t="shared" si="53"/>
        <v>-82.949920048798276</v>
      </c>
      <c r="AN136" s="44">
        <f t="shared" si="42"/>
        <v>9396.0020000000004</v>
      </c>
      <c r="AO136" s="82"/>
    </row>
    <row r="137" spans="1:41" s="45" customFormat="1" ht="15" customHeight="1" x14ac:dyDescent="0.3">
      <c r="A137" s="35"/>
      <c r="B137" s="282" t="s">
        <v>210</v>
      </c>
      <c r="C137" s="36" t="s">
        <v>113</v>
      </c>
      <c r="D137" s="79">
        <f>VLOOKUP(C137,Xarelto_Total!A:B,2,0)</f>
        <v>1</v>
      </c>
      <c r="E137" s="37" t="s">
        <v>118</v>
      </c>
      <c r="F137" s="46" t="s">
        <v>49</v>
      </c>
      <c r="G137" s="37">
        <v>80802633</v>
      </c>
      <c r="H137" s="46" t="s">
        <v>17</v>
      </c>
      <c r="I137" s="38" t="str">
        <f t="shared" si="38"/>
        <v>JAMSHEDPURXARELTO 20MG 28TABL</v>
      </c>
      <c r="J137" s="39">
        <v>122461.20000000001</v>
      </c>
      <c r="K137" s="40">
        <v>23490.080000000002</v>
      </c>
      <c r="L137" s="41">
        <f t="shared" si="43"/>
        <v>19.181651004563079</v>
      </c>
      <c r="M137" s="42">
        <v>30015.47</v>
      </c>
      <c r="N137" s="43">
        <f t="shared" si="44"/>
        <v>-21.740089360586381</v>
      </c>
      <c r="O137" s="39">
        <v>115884</v>
      </c>
      <c r="P137" s="40">
        <v>-6525.1</v>
      </c>
      <c r="Q137" s="41">
        <f t="shared" si="45"/>
        <v>-5.6307169238203727</v>
      </c>
      <c r="R137" s="42">
        <v>26099</v>
      </c>
      <c r="S137" s="43">
        <f t="shared" si="46"/>
        <v>-125.00134104754972</v>
      </c>
      <c r="T137" s="39">
        <v>101790</v>
      </c>
      <c r="U137" s="40">
        <v>37845.019999999997</v>
      </c>
      <c r="V137" s="41">
        <f t="shared" si="47"/>
        <v>37.179506827782689</v>
      </c>
      <c r="W137" s="42">
        <v>5220.1000000000004</v>
      </c>
      <c r="X137" s="43">
        <f t="shared" si="48"/>
        <v>624.98649451159929</v>
      </c>
      <c r="Y137" s="39">
        <v>124027.19999999997</v>
      </c>
      <c r="Z137" s="40">
        <v>1305.4300000000003</v>
      </c>
      <c r="AA137" s="41">
        <f t="shared" si="49"/>
        <v>1.0525352503321856</v>
      </c>
      <c r="AB137" s="42">
        <v>66554.710000000006</v>
      </c>
      <c r="AC137" s="43">
        <f t="shared" si="50"/>
        <v>-98.038561057511927</v>
      </c>
      <c r="AD137" s="39">
        <v>120268.79999999996</v>
      </c>
      <c r="AE137" s="40">
        <v>9135.2000000000007</v>
      </c>
      <c r="AF137" s="41">
        <f t="shared" si="51"/>
        <v>7.5956524052788446</v>
      </c>
      <c r="AG137" s="42">
        <v>130500.19</v>
      </c>
      <c r="AH137" s="43">
        <f t="shared" si="52"/>
        <v>-92.999856935074192</v>
      </c>
      <c r="AI137" s="107">
        <f t="shared" si="39"/>
        <v>584431.19999999995</v>
      </c>
      <c r="AJ137" s="42">
        <f t="shared" si="40"/>
        <v>65250.630000000005</v>
      </c>
      <c r="AK137" s="330">
        <f t="shared" si="37"/>
        <v>11.164809476290795</v>
      </c>
      <c r="AL137" s="42">
        <f t="shared" si="41"/>
        <v>258389.47</v>
      </c>
      <c r="AM137" s="43">
        <f t="shared" si="53"/>
        <v>-74.747179132338474</v>
      </c>
      <c r="AN137" s="44">
        <f t="shared" si="42"/>
        <v>13050.126</v>
      </c>
      <c r="AO137" s="82"/>
    </row>
    <row r="138" spans="1:41" s="45" customFormat="1" ht="15" customHeight="1" x14ac:dyDescent="0.3">
      <c r="A138" s="35"/>
      <c r="B138" s="282" t="s">
        <v>210</v>
      </c>
      <c r="C138" s="36" t="s">
        <v>113</v>
      </c>
      <c r="D138" s="79">
        <f>VLOOKUP(C138,Xarelto_Total!A:B,2,0)</f>
        <v>1</v>
      </c>
      <c r="E138" s="37" t="s">
        <v>118</v>
      </c>
      <c r="F138" s="46" t="s">
        <v>49</v>
      </c>
      <c r="G138" s="109">
        <v>86415798</v>
      </c>
      <c r="H138" s="46" t="s">
        <v>48</v>
      </c>
      <c r="I138" s="38" t="str">
        <f t="shared" si="38"/>
        <v>JAMSHEDPURXARELTO 2.5MG TAFI 14 IN</v>
      </c>
      <c r="J138" s="39">
        <v>61230.600000000006</v>
      </c>
      <c r="K138" s="40">
        <v>3262.53</v>
      </c>
      <c r="L138" s="41">
        <f t="shared" si="43"/>
        <v>5.3282672389295547</v>
      </c>
      <c r="M138" s="42">
        <v>4893.09</v>
      </c>
      <c r="N138" s="43">
        <f t="shared" si="44"/>
        <v>-33.323727951049335</v>
      </c>
      <c r="O138" s="39">
        <v>57942</v>
      </c>
      <c r="P138" s="40">
        <v>9461.2000000000007</v>
      </c>
      <c r="Q138" s="41">
        <f t="shared" si="45"/>
        <v>16.328742535639091</v>
      </c>
      <c r="R138" s="42">
        <v>3844.8433644859815</v>
      </c>
      <c r="S138" s="43">
        <f t="shared" si="46"/>
        <v>146.07504397685318</v>
      </c>
      <c r="T138" s="39">
        <v>50895</v>
      </c>
      <c r="U138" s="40">
        <v>7180.67</v>
      </c>
      <c r="V138" s="41">
        <f t="shared" si="47"/>
        <v>14.108792612240888</v>
      </c>
      <c r="W138" s="42">
        <v>652.5</v>
      </c>
      <c r="X138" s="43">
        <f t="shared" si="48"/>
        <v>1000.4858237547892</v>
      </c>
      <c r="Y138" s="39">
        <v>62013.599999999984</v>
      </c>
      <c r="Z138" s="40">
        <v>6851.0500000000011</v>
      </c>
      <c r="AA138" s="41">
        <f t="shared" si="49"/>
        <v>11.047657288078748</v>
      </c>
      <c r="AB138" s="42">
        <v>10775.856720202873</v>
      </c>
      <c r="AC138" s="43">
        <f t="shared" si="50"/>
        <v>-36.422224442206399</v>
      </c>
      <c r="AD138" s="39">
        <v>60134.39999999998</v>
      </c>
      <c r="AE138" s="40">
        <v>10113.74</v>
      </c>
      <c r="AF138" s="41">
        <f t="shared" si="51"/>
        <v>16.818559759472119</v>
      </c>
      <c r="AG138" s="42">
        <v>36866.43</v>
      </c>
      <c r="AH138" s="43">
        <f t="shared" si="52"/>
        <v>-72.566532750797947</v>
      </c>
      <c r="AI138" s="107">
        <f t="shared" si="39"/>
        <v>292215.59999999998</v>
      </c>
      <c r="AJ138" s="42">
        <f t="shared" si="40"/>
        <v>36869.19</v>
      </c>
      <c r="AK138" s="330">
        <f t="shared" si="37"/>
        <v>12.617119003913549</v>
      </c>
      <c r="AL138" s="42">
        <f t="shared" si="41"/>
        <v>57032.720084688859</v>
      </c>
      <c r="AM138" s="43">
        <f t="shared" si="53"/>
        <v>-35.354319511234408</v>
      </c>
      <c r="AN138" s="44">
        <f t="shared" si="42"/>
        <v>7373.8380000000006</v>
      </c>
      <c r="AO138" s="82"/>
    </row>
    <row r="139" spans="1:41" s="45" customFormat="1" ht="15" customHeight="1" x14ac:dyDescent="0.35">
      <c r="A139" s="35"/>
      <c r="B139" s="282" t="s">
        <v>210</v>
      </c>
      <c r="C139" s="36" t="s">
        <v>113</v>
      </c>
      <c r="D139" s="79">
        <f>VLOOKUP(C139,Xarelto_Total!A:B,2,0)</f>
        <v>1</v>
      </c>
      <c r="E139" s="37" t="s">
        <v>118</v>
      </c>
      <c r="F139" s="46" t="s">
        <v>49</v>
      </c>
      <c r="G139" s="110">
        <v>86991209</v>
      </c>
      <c r="H139" s="108" t="s">
        <v>77</v>
      </c>
      <c r="I139" s="38" t="str">
        <f t="shared" si="38"/>
        <v>JAMSHEDPURXARELTO 15MG 98TABL</v>
      </c>
      <c r="J139" s="39">
        <v>0</v>
      </c>
      <c r="K139" s="40">
        <v>0</v>
      </c>
      <c r="L139" s="41">
        <f t="shared" si="43"/>
        <v>0</v>
      </c>
      <c r="M139" s="42">
        <v>0</v>
      </c>
      <c r="N139" s="43" t="str">
        <f t="shared" si="44"/>
        <v>-</v>
      </c>
      <c r="O139" s="39">
        <v>0</v>
      </c>
      <c r="P139" s="40">
        <v>0</v>
      </c>
      <c r="Q139" s="41">
        <f t="shared" si="45"/>
        <v>0</v>
      </c>
      <c r="R139" s="42">
        <v>0</v>
      </c>
      <c r="S139" s="43" t="str">
        <f t="shared" si="46"/>
        <v>-</v>
      </c>
      <c r="T139" s="39">
        <v>0</v>
      </c>
      <c r="U139" s="40">
        <v>0</v>
      </c>
      <c r="V139" s="41">
        <f t="shared" si="47"/>
        <v>0</v>
      </c>
      <c r="W139" s="42">
        <v>0</v>
      </c>
      <c r="X139" s="43" t="str">
        <f t="shared" si="48"/>
        <v>-</v>
      </c>
      <c r="Y139" s="39">
        <v>0</v>
      </c>
      <c r="Z139" s="40">
        <v>0</v>
      </c>
      <c r="AA139" s="41">
        <f t="shared" si="49"/>
        <v>0</v>
      </c>
      <c r="AB139" s="42">
        <v>0</v>
      </c>
      <c r="AC139" s="43" t="str">
        <f t="shared" si="50"/>
        <v>-</v>
      </c>
      <c r="AD139" s="39">
        <v>0</v>
      </c>
      <c r="AE139" s="40">
        <v>0</v>
      </c>
      <c r="AF139" s="41">
        <f t="shared" si="51"/>
        <v>0</v>
      </c>
      <c r="AG139" s="42">
        <v>0</v>
      </c>
      <c r="AH139" s="43" t="str">
        <f t="shared" si="52"/>
        <v>-</v>
      </c>
      <c r="AI139" s="107">
        <f t="shared" si="39"/>
        <v>0</v>
      </c>
      <c r="AJ139" s="42">
        <f t="shared" si="40"/>
        <v>0</v>
      </c>
      <c r="AK139" s="330">
        <f t="shared" si="37"/>
        <v>0</v>
      </c>
      <c r="AL139" s="42">
        <f t="shared" si="41"/>
        <v>0</v>
      </c>
      <c r="AM139" s="43" t="str">
        <f t="shared" si="53"/>
        <v>-</v>
      </c>
      <c r="AN139" s="44">
        <f t="shared" si="42"/>
        <v>0</v>
      </c>
      <c r="AO139" s="82"/>
    </row>
    <row r="140" spans="1:41" s="45" customFormat="1" ht="15" customHeight="1" x14ac:dyDescent="0.35">
      <c r="A140" s="35"/>
      <c r="B140" s="282" t="s">
        <v>210</v>
      </c>
      <c r="C140" s="36" t="s">
        <v>113</v>
      </c>
      <c r="D140" s="79">
        <f>VLOOKUP(C140,Xarelto_Total!A:B,2,0)</f>
        <v>1</v>
      </c>
      <c r="E140" s="37" t="s">
        <v>118</v>
      </c>
      <c r="F140" s="46" t="s">
        <v>49</v>
      </c>
      <c r="G140" s="110">
        <v>86991217</v>
      </c>
      <c r="H140" s="108" t="s">
        <v>78</v>
      </c>
      <c r="I140" s="38" t="str">
        <f t="shared" si="38"/>
        <v>JAMSHEDPURXARELTO 20MG 98TABL</v>
      </c>
      <c r="J140" s="39">
        <v>0</v>
      </c>
      <c r="K140" s="40">
        <v>0</v>
      </c>
      <c r="L140" s="41">
        <f t="shared" si="43"/>
        <v>0</v>
      </c>
      <c r="M140" s="42">
        <v>0</v>
      </c>
      <c r="N140" s="43" t="str">
        <f t="shared" si="44"/>
        <v>-</v>
      </c>
      <c r="O140" s="39">
        <v>0</v>
      </c>
      <c r="P140" s="40">
        <v>0</v>
      </c>
      <c r="Q140" s="41">
        <f t="shared" si="45"/>
        <v>0</v>
      </c>
      <c r="R140" s="42">
        <v>0</v>
      </c>
      <c r="S140" s="43" t="str">
        <f t="shared" si="46"/>
        <v>-</v>
      </c>
      <c r="T140" s="39">
        <v>0</v>
      </c>
      <c r="U140" s="40">
        <v>0</v>
      </c>
      <c r="V140" s="41">
        <f t="shared" si="47"/>
        <v>0</v>
      </c>
      <c r="W140" s="42">
        <v>0</v>
      </c>
      <c r="X140" s="43" t="str">
        <f t="shared" si="48"/>
        <v>-</v>
      </c>
      <c r="Y140" s="39">
        <v>0</v>
      </c>
      <c r="Z140" s="40">
        <v>0</v>
      </c>
      <c r="AA140" s="41">
        <f t="shared" si="49"/>
        <v>0</v>
      </c>
      <c r="AB140" s="42">
        <v>0</v>
      </c>
      <c r="AC140" s="43" t="str">
        <f t="shared" si="50"/>
        <v>-</v>
      </c>
      <c r="AD140" s="39">
        <v>0</v>
      </c>
      <c r="AE140" s="40">
        <v>0</v>
      </c>
      <c r="AF140" s="41">
        <f t="shared" si="51"/>
        <v>0</v>
      </c>
      <c r="AG140" s="42">
        <v>45675</v>
      </c>
      <c r="AH140" s="43">
        <f t="shared" si="52"/>
        <v>-100</v>
      </c>
      <c r="AI140" s="107">
        <f t="shared" si="39"/>
        <v>0</v>
      </c>
      <c r="AJ140" s="42">
        <f t="shared" si="40"/>
        <v>0</v>
      </c>
      <c r="AK140" s="330">
        <f t="shared" si="37"/>
        <v>0</v>
      </c>
      <c r="AL140" s="42">
        <f t="shared" si="41"/>
        <v>45675</v>
      </c>
      <c r="AM140" s="43">
        <f t="shared" si="53"/>
        <v>-100</v>
      </c>
      <c r="AN140" s="44">
        <f t="shared" si="42"/>
        <v>0</v>
      </c>
      <c r="AO140" s="82"/>
    </row>
    <row r="141" spans="1:41" s="45" customFormat="1" ht="15" customHeight="1" x14ac:dyDescent="0.3">
      <c r="A141" s="35">
        <v>652.49999999999989</v>
      </c>
      <c r="B141" s="282" t="s">
        <v>210</v>
      </c>
      <c r="C141" s="36" t="s">
        <v>30</v>
      </c>
      <c r="D141" s="79">
        <f>VLOOKUP(C141,Xarelto_Total!A:B,2,0)</f>
        <v>1</v>
      </c>
      <c r="E141" s="37" t="s">
        <v>118</v>
      </c>
      <c r="F141" s="46" t="s">
        <v>49</v>
      </c>
      <c r="G141" s="37">
        <v>81571686</v>
      </c>
      <c r="H141" s="46" t="s">
        <v>15</v>
      </c>
      <c r="I141" s="38" t="str">
        <f t="shared" si="38"/>
        <v>LUCKNOWXARELTO 10MG 7TABL</v>
      </c>
      <c r="J141" s="39">
        <v>260230.05000000005</v>
      </c>
      <c r="K141" s="40">
        <v>173976.13857142857</v>
      </c>
      <c r="L141" s="41">
        <f t="shared" si="43"/>
        <v>66.854745857147762</v>
      </c>
      <c r="M141" s="42">
        <v>311956.73243741767</v>
      </c>
      <c r="N141" s="43">
        <f t="shared" si="44"/>
        <v>-44.23068314246742</v>
      </c>
      <c r="O141" s="39">
        <v>246253.49999999997</v>
      </c>
      <c r="P141" s="40">
        <v>227133.13714285719</v>
      </c>
      <c r="Q141" s="41">
        <f t="shared" si="45"/>
        <v>92.235496000201906</v>
      </c>
      <c r="R141" s="42">
        <v>284921.81194304861</v>
      </c>
      <c r="S141" s="43">
        <f t="shared" si="46"/>
        <v>-20.282292326479549</v>
      </c>
      <c r="T141" s="39">
        <v>216303.75</v>
      </c>
      <c r="U141" s="40">
        <v>167040.15</v>
      </c>
      <c r="V141" s="41">
        <f t="shared" si="47"/>
        <v>77.224805395190785</v>
      </c>
      <c r="W141" s="42">
        <v>147141.93424396444</v>
      </c>
      <c r="X141" s="43">
        <f t="shared" si="48"/>
        <v>13.523144070570595</v>
      </c>
      <c r="Y141" s="39">
        <v>263557.79999999993</v>
      </c>
      <c r="Z141" s="40">
        <v>217197.49714285709</v>
      </c>
      <c r="AA141" s="41">
        <f t="shared" si="49"/>
        <v>82.409815662013088</v>
      </c>
      <c r="AB141" s="42">
        <v>924390.05946319876</v>
      </c>
      <c r="AC141" s="43">
        <f t="shared" si="50"/>
        <v>-76.503696148681485</v>
      </c>
      <c r="AD141" s="39">
        <v>255571.19999999992</v>
      </c>
      <c r="AE141" s="40">
        <v>246039.82285714286</v>
      </c>
      <c r="AF141" s="41">
        <f t="shared" si="51"/>
        <v>96.270558989879518</v>
      </c>
      <c r="AG141" s="42">
        <v>3014759.6471297555</v>
      </c>
      <c r="AH141" s="43">
        <f t="shared" si="52"/>
        <v>-91.83882459447841</v>
      </c>
      <c r="AI141" s="107">
        <f t="shared" si="39"/>
        <v>1241916.2999999998</v>
      </c>
      <c r="AJ141" s="42">
        <f t="shared" si="40"/>
        <v>1031386.7457142858</v>
      </c>
      <c r="AK141" s="330">
        <f t="shared" si="37"/>
        <v>83.048007801675993</v>
      </c>
      <c r="AL141" s="42">
        <f t="shared" si="41"/>
        <v>4683170.1852173852</v>
      </c>
      <c r="AM141" s="43">
        <f t="shared" si="53"/>
        <v>-77.976740008938833</v>
      </c>
      <c r="AN141" s="44">
        <f t="shared" si="42"/>
        <v>206277.34914285716</v>
      </c>
      <c r="AO141" s="82"/>
    </row>
    <row r="142" spans="1:41" s="45" customFormat="1" ht="15" customHeight="1" x14ac:dyDescent="0.3">
      <c r="A142" s="35">
        <v>2609.9999999999995</v>
      </c>
      <c r="B142" s="282" t="s">
        <v>210</v>
      </c>
      <c r="C142" s="36" t="s">
        <v>30</v>
      </c>
      <c r="D142" s="79">
        <f>VLOOKUP(C142,Xarelto_Total!A:B,2,0)</f>
        <v>1</v>
      </c>
      <c r="E142" s="37" t="s">
        <v>118</v>
      </c>
      <c r="F142" s="46" t="s">
        <v>49</v>
      </c>
      <c r="G142" s="37">
        <v>80802625</v>
      </c>
      <c r="H142" s="46" t="s">
        <v>16</v>
      </c>
      <c r="I142" s="38" t="str">
        <f t="shared" si="38"/>
        <v>LUCKNOWXARELTO 15MG 28TABL</v>
      </c>
      <c r="J142" s="39">
        <v>146136.25000000003</v>
      </c>
      <c r="K142" s="40">
        <v>202274.43</v>
      </c>
      <c r="L142" s="41">
        <f t="shared" si="43"/>
        <v>138.41495864304713</v>
      </c>
      <c r="M142" s="42">
        <v>131586.88872549028</v>
      </c>
      <c r="N142" s="43">
        <f t="shared" si="44"/>
        <v>53.71928917779519</v>
      </c>
      <c r="O142" s="39">
        <v>138287.5</v>
      </c>
      <c r="P142" s="40">
        <v>206190.28999999998</v>
      </c>
      <c r="Q142" s="41">
        <f t="shared" si="45"/>
        <v>149.10262315827532</v>
      </c>
      <c r="R142" s="42">
        <v>161177.9050793651</v>
      </c>
      <c r="S142" s="43">
        <f t="shared" si="46"/>
        <v>27.927143548906713</v>
      </c>
      <c r="T142" s="39">
        <v>121468.75000000003</v>
      </c>
      <c r="U142" s="40">
        <v>77647.780000000013</v>
      </c>
      <c r="V142" s="41">
        <f t="shared" si="47"/>
        <v>63.924079238487266</v>
      </c>
      <c r="W142" s="42">
        <v>107009.9</v>
      </c>
      <c r="X142" s="43">
        <f t="shared" si="48"/>
        <v>-27.438694924488274</v>
      </c>
      <c r="Y142" s="39">
        <v>148005</v>
      </c>
      <c r="Z142" s="40">
        <v>104400.08</v>
      </c>
      <c r="AA142" s="41">
        <f t="shared" si="49"/>
        <v>70.538211546907206</v>
      </c>
      <c r="AB142" s="42">
        <v>154832.37387096774</v>
      </c>
      <c r="AC142" s="43">
        <f t="shared" si="50"/>
        <v>-32.572189271603094</v>
      </c>
      <c r="AD142" s="39">
        <v>143520</v>
      </c>
      <c r="AE142" s="40">
        <v>140939.63</v>
      </c>
      <c r="AF142" s="41">
        <f t="shared" si="51"/>
        <v>98.202083333333334</v>
      </c>
      <c r="AG142" s="42">
        <v>936990.75999999989</v>
      </c>
      <c r="AH142" s="43">
        <f t="shared" si="52"/>
        <v>-84.958268958810223</v>
      </c>
      <c r="AI142" s="107">
        <f t="shared" si="39"/>
        <v>697417.5</v>
      </c>
      <c r="AJ142" s="42">
        <f t="shared" si="40"/>
        <v>731452.21</v>
      </c>
      <c r="AK142" s="330">
        <f t="shared" si="37"/>
        <v>104.88010553219556</v>
      </c>
      <c r="AL142" s="42">
        <f t="shared" si="41"/>
        <v>1491597.8276758231</v>
      </c>
      <c r="AM142" s="43">
        <f t="shared" si="53"/>
        <v>-50.961834589171154</v>
      </c>
      <c r="AN142" s="44">
        <f t="shared" si="42"/>
        <v>146290.44199999998</v>
      </c>
      <c r="AO142" s="82"/>
    </row>
    <row r="143" spans="1:41" s="45" customFormat="1" ht="15" customHeight="1" x14ac:dyDescent="0.3">
      <c r="A143" s="35">
        <v>2609.9999999999995</v>
      </c>
      <c r="B143" s="282" t="s">
        <v>210</v>
      </c>
      <c r="C143" s="36" t="s">
        <v>30</v>
      </c>
      <c r="D143" s="79">
        <f>VLOOKUP(C143,Xarelto_Total!A:B,2,0)</f>
        <v>1</v>
      </c>
      <c r="E143" s="37" t="s">
        <v>118</v>
      </c>
      <c r="F143" s="46" t="s">
        <v>49</v>
      </c>
      <c r="G143" s="37">
        <v>80802633</v>
      </c>
      <c r="H143" s="46" t="s">
        <v>17</v>
      </c>
      <c r="I143" s="38" t="str">
        <f t="shared" si="38"/>
        <v>LUCKNOWXARELTO 20MG 28TABL</v>
      </c>
      <c r="J143" s="39">
        <v>184258.75000000006</v>
      </c>
      <c r="K143" s="40">
        <v>104399.75</v>
      </c>
      <c r="L143" s="41">
        <f t="shared" si="43"/>
        <v>56.659317400123449</v>
      </c>
      <c r="M143" s="42">
        <v>16443.286700000004</v>
      </c>
      <c r="N143" s="43">
        <f t="shared" si="44"/>
        <v>534.90804426587033</v>
      </c>
      <c r="O143" s="39">
        <v>174362.50000000003</v>
      </c>
      <c r="P143" s="40">
        <v>302759.17</v>
      </c>
      <c r="Q143" s="41">
        <f t="shared" si="45"/>
        <v>173.63777761846725</v>
      </c>
      <c r="R143" s="42">
        <v>127487.76153846152</v>
      </c>
      <c r="S143" s="43">
        <f t="shared" si="46"/>
        <v>137.4809678564018</v>
      </c>
      <c r="T143" s="39">
        <v>153156.25000000003</v>
      </c>
      <c r="U143" s="40">
        <v>223807.27000000002</v>
      </c>
      <c r="V143" s="41">
        <f t="shared" si="47"/>
        <v>146.1300273413589</v>
      </c>
      <c r="W143" s="42">
        <v>211895.80365517241</v>
      </c>
      <c r="X143" s="43">
        <f t="shared" si="48"/>
        <v>5.6213790643120376</v>
      </c>
      <c r="Y143" s="39">
        <v>186615</v>
      </c>
      <c r="Z143" s="40">
        <v>305369.8</v>
      </c>
      <c r="AA143" s="41">
        <f t="shared" si="49"/>
        <v>163.63625646384267</v>
      </c>
      <c r="AB143" s="42">
        <v>323640.19000000006</v>
      </c>
      <c r="AC143" s="43">
        <f t="shared" si="50"/>
        <v>-5.6452784804013589</v>
      </c>
      <c r="AD143" s="39">
        <v>180960</v>
      </c>
      <c r="AE143" s="40">
        <v>236205.15000000005</v>
      </c>
      <c r="AF143" s="41">
        <f t="shared" si="51"/>
        <v>130.52892904509287</v>
      </c>
      <c r="AG143" s="42">
        <v>893925.44</v>
      </c>
      <c r="AH143" s="43">
        <f t="shared" si="52"/>
        <v>-73.576638561712699</v>
      </c>
      <c r="AI143" s="107">
        <f t="shared" si="39"/>
        <v>879352.50000000012</v>
      </c>
      <c r="AJ143" s="42">
        <f t="shared" si="40"/>
        <v>1172541.1400000001</v>
      </c>
      <c r="AK143" s="330">
        <f t="shared" si="37"/>
        <v>133.34142337685967</v>
      </c>
      <c r="AL143" s="42">
        <f t="shared" si="41"/>
        <v>1573392.481893634</v>
      </c>
      <c r="AM143" s="43">
        <f t="shared" si="53"/>
        <v>-25.476881738445513</v>
      </c>
      <c r="AN143" s="44">
        <f t="shared" si="42"/>
        <v>234508.22800000003</v>
      </c>
      <c r="AO143" s="82"/>
    </row>
    <row r="144" spans="1:41" s="45" customFormat="1" ht="15" customHeight="1" x14ac:dyDescent="0.3">
      <c r="A144" s="35">
        <v>652.49999999999989</v>
      </c>
      <c r="B144" s="282" t="s">
        <v>210</v>
      </c>
      <c r="C144" s="36" t="s">
        <v>30</v>
      </c>
      <c r="D144" s="79">
        <f>VLOOKUP(C144,Xarelto_Total!A:B,2,0)</f>
        <v>1</v>
      </c>
      <c r="E144" s="37" t="s">
        <v>118</v>
      </c>
      <c r="F144" s="46" t="s">
        <v>49</v>
      </c>
      <c r="G144" s="109">
        <v>86415798</v>
      </c>
      <c r="H144" s="46" t="s">
        <v>48</v>
      </c>
      <c r="I144" s="38" t="str">
        <f t="shared" si="38"/>
        <v>LUCKNOWXARELTO 2.5MG TAFI 14 IN</v>
      </c>
      <c r="J144" s="39">
        <v>69891.250000000015</v>
      </c>
      <c r="K144" s="40">
        <v>244926.5</v>
      </c>
      <c r="L144" s="41">
        <f t="shared" si="43"/>
        <v>350.43943269007201</v>
      </c>
      <c r="M144" s="42">
        <v>77647.127527352277</v>
      </c>
      <c r="N144" s="43">
        <f t="shared" si="44"/>
        <v>215.43536483525583</v>
      </c>
      <c r="O144" s="39">
        <v>66137.5</v>
      </c>
      <c r="P144" s="40">
        <v>62701.729999999996</v>
      </c>
      <c r="Q144" s="41">
        <f t="shared" si="45"/>
        <v>94.805110565110553</v>
      </c>
      <c r="R144" s="42">
        <v>108699.53504672898</v>
      </c>
      <c r="S144" s="43">
        <f t="shared" si="46"/>
        <v>-42.316468995893068</v>
      </c>
      <c r="T144" s="39">
        <v>58093.750000000007</v>
      </c>
      <c r="U144" s="40">
        <v>82949.47</v>
      </c>
      <c r="V144" s="41">
        <f t="shared" si="47"/>
        <v>142.78553200645507</v>
      </c>
      <c r="W144" s="42">
        <v>45290.799263932706</v>
      </c>
      <c r="X144" s="43">
        <f t="shared" si="48"/>
        <v>83.148611523967418</v>
      </c>
      <c r="Y144" s="39">
        <v>70784.999999999985</v>
      </c>
      <c r="Z144" s="40">
        <v>128995.3</v>
      </c>
      <c r="AA144" s="41">
        <f t="shared" si="49"/>
        <v>182.23536059899698</v>
      </c>
      <c r="AB144" s="42">
        <v>37785.737210481828</v>
      </c>
      <c r="AC144" s="43">
        <f t="shared" si="50"/>
        <v>241.38622010057406</v>
      </c>
      <c r="AD144" s="39">
        <v>68639.999999999985</v>
      </c>
      <c r="AE144" s="40">
        <v>98950.89999999998</v>
      </c>
      <c r="AF144" s="41">
        <f t="shared" si="51"/>
        <v>144.1592365967366</v>
      </c>
      <c r="AG144" s="42">
        <v>159862.72</v>
      </c>
      <c r="AH144" s="43">
        <f t="shared" si="52"/>
        <v>-38.102579513222352</v>
      </c>
      <c r="AI144" s="107">
        <f t="shared" si="39"/>
        <v>333547.5</v>
      </c>
      <c r="AJ144" s="42">
        <f t="shared" si="40"/>
        <v>618523.89999999991</v>
      </c>
      <c r="AK144" s="330">
        <f t="shared" si="37"/>
        <v>185.43802606825113</v>
      </c>
      <c r="AL144" s="42">
        <f t="shared" si="41"/>
        <v>429285.91904849582</v>
      </c>
      <c r="AM144" s="43">
        <f t="shared" si="53"/>
        <v>44.082037764235679</v>
      </c>
      <c r="AN144" s="44">
        <f t="shared" si="42"/>
        <v>123704.77999999998</v>
      </c>
      <c r="AO144" s="82"/>
    </row>
    <row r="145" spans="1:41" s="45" customFormat="1" ht="15" customHeight="1" x14ac:dyDescent="0.35">
      <c r="A145" s="35">
        <v>5592.86</v>
      </c>
      <c r="B145" s="282" t="s">
        <v>210</v>
      </c>
      <c r="C145" s="36" t="s">
        <v>30</v>
      </c>
      <c r="D145" s="79">
        <f>VLOOKUP(C145,Xarelto_Total!A:B,2,0)</f>
        <v>1</v>
      </c>
      <c r="E145" s="37" t="s">
        <v>118</v>
      </c>
      <c r="F145" s="46" t="s">
        <v>49</v>
      </c>
      <c r="G145" s="110">
        <v>86991209</v>
      </c>
      <c r="H145" s="108" t="s">
        <v>77</v>
      </c>
      <c r="I145" s="38" t="str">
        <f t="shared" si="38"/>
        <v>LUCKNOWXARELTO 15MG 98TABL</v>
      </c>
      <c r="J145" s="39">
        <v>0</v>
      </c>
      <c r="K145" s="40">
        <v>0</v>
      </c>
      <c r="L145" s="41">
        <f t="shared" si="43"/>
        <v>0</v>
      </c>
      <c r="M145" s="42">
        <v>-44743</v>
      </c>
      <c r="N145" s="43">
        <f t="shared" si="44"/>
        <v>-100</v>
      </c>
      <c r="O145" s="39">
        <v>0</v>
      </c>
      <c r="P145" s="40">
        <v>0</v>
      </c>
      <c r="Q145" s="41">
        <f t="shared" si="45"/>
        <v>0</v>
      </c>
      <c r="R145" s="42">
        <v>-16778.599999999999</v>
      </c>
      <c r="S145" s="43">
        <f t="shared" si="46"/>
        <v>-100</v>
      </c>
      <c r="T145" s="39">
        <v>0</v>
      </c>
      <c r="U145" s="40">
        <v>0</v>
      </c>
      <c r="V145" s="41">
        <f t="shared" si="47"/>
        <v>0</v>
      </c>
      <c r="W145" s="42">
        <v>0</v>
      </c>
      <c r="X145" s="43" t="str">
        <f t="shared" si="48"/>
        <v>-</v>
      </c>
      <c r="Y145" s="39">
        <v>0</v>
      </c>
      <c r="Z145" s="40">
        <v>-27405.25</v>
      </c>
      <c r="AA145" s="41">
        <f t="shared" si="49"/>
        <v>0</v>
      </c>
      <c r="AB145" s="42">
        <v>0</v>
      </c>
      <c r="AC145" s="43" t="str">
        <f t="shared" si="50"/>
        <v>-</v>
      </c>
      <c r="AD145" s="39">
        <v>0</v>
      </c>
      <c r="AE145" s="40">
        <v>0</v>
      </c>
      <c r="AF145" s="41">
        <f t="shared" si="51"/>
        <v>0</v>
      </c>
      <c r="AG145" s="42">
        <v>9135.18</v>
      </c>
      <c r="AH145" s="43">
        <f t="shared" si="52"/>
        <v>-100</v>
      </c>
      <c r="AI145" s="107">
        <f t="shared" si="39"/>
        <v>0</v>
      </c>
      <c r="AJ145" s="42">
        <f t="shared" si="40"/>
        <v>-27405.25</v>
      </c>
      <c r="AK145" s="330">
        <f t="shared" si="37"/>
        <v>0</v>
      </c>
      <c r="AL145" s="42">
        <f t="shared" si="41"/>
        <v>-52386.42</v>
      </c>
      <c r="AM145" s="43">
        <f t="shared" si="53"/>
        <v>-47.686346957856635</v>
      </c>
      <c r="AN145" s="44">
        <f t="shared" si="42"/>
        <v>-5481.05</v>
      </c>
      <c r="AO145" s="82"/>
    </row>
    <row r="146" spans="1:41" s="45" customFormat="1" ht="15" customHeight="1" x14ac:dyDescent="0.35">
      <c r="A146" s="35">
        <v>5592.86</v>
      </c>
      <c r="B146" s="282" t="s">
        <v>210</v>
      </c>
      <c r="C146" s="36" t="s">
        <v>30</v>
      </c>
      <c r="D146" s="79">
        <f>VLOOKUP(C146,Xarelto_Total!A:B,2,0)</f>
        <v>1</v>
      </c>
      <c r="E146" s="37" t="s">
        <v>118</v>
      </c>
      <c r="F146" s="46" t="s">
        <v>49</v>
      </c>
      <c r="G146" s="110">
        <v>86991217</v>
      </c>
      <c r="H146" s="108" t="s">
        <v>78</v>
      </c>
      <c r="I146" s="38" t="str">
        <f t="shared" si="38"/>
        <v>LUCKNOWXARELTO 20MG 98TABL</v>
      </c>
      <c r="J146" s="39">
        <v>0</v>
      </c>
      <c r="K146" s="40">
        <v>27405.019999999997</v>
      </c>
      <c r="L146" s="41">
        <f t="shared" si="43"/>
        <v>0</v>
      </c>
      <c r="M146" s="42">
        <v>164896.13</v>
      </c>
      <c r="N146" s="43">
        <f t="shared" si="44"/>
        <v>-83.380434701529992</v>
      </c>
      <c r="O146" s="39">
        <v>0</v>
      </c>
      <c r="P146" s="40">
        <v>-45675</v>
      </c>
      <c r="Q146" s="41">
        <f t="shared" si="45"/>
        <v>0</v>
      </c>
      <c r="R146" s="42">
        <v>58352.329999999994</v>
      </c>
      <c r="S146" s="43">
        <f t="shared" si="46"/>
        <v>-178.27450934692754</v>
      </c>
      <c r="T146" s="39">
        <v>0</v>
      </c>
      <c r="U146" s="40">
        <v>0</v>
      </c>
      <c r="V146" s="41">
        <f t="shared" si="47"/>
        <v>0</v>
      </c>
      <c r="W146" s="42">
        <v>0</v>
      </c>
      <c r="X146" s="43" t="str">
        <f t="shared" si="48"/>
        <v>-</v>
      </c>
      <c r="Y146" s="39">
        <v>0</v>
      </c>
      <c r="Z146" s="40">
        <v>-18270.21</v>
      </c>
      <c r="AA146" s="41">
        <f t="shared" si="49"/>
        <v>0</v>
      </c>
      <c r="AB146" s="42">
        <v>0</v>
      </c>
      <c r="AC146" s="43" t="str">
        <f t="shared" si="50"/>
        <v>-</v>
      </c>
      <c r="AD146" s="39">
        <v>0</v>
      </c>
      <c r="AE146" s="40">
        <v>0</v>
      </c>
      <c r="AF146" s="41">
        <f t="shared" si="51"/>
        <v>0</v>
      </c>
      <c r="AG146" s="42">
        <v>0</v>
      </c>
      <c r="AH146" s="43" t="str">
        <f t="shared" si="52"/>
        <v>-</v>
      </c>
      <c r="AI146" s="107">
        <f t="shared" si="39"/>
        <v>0</v>
      </c>
      <c r="AJ146" s="42">
        <f t="shared" si="40"/>
        <v>-36540.19</v>
      </c>
      <c r="AK146" s="330">
        <f t="shared" si="37"/>
        <v>0</v>
      </c>
      <c r="AL146" s="42">
        <f t="shared" si="41"/>
        <v>223248.46</v>
      </c>
      <c r="AM146" s="43">
        <f t="shared" si="53"/>
        <v>-116.36749924277194</v>
      </c>
      <c r="AN146" s="44">
        <f t="shared" si="42"/>
        <v>-7308.0380000000005</v>
      </c>
      <c r="AO146" s="82"/>
    </row>
    <row r="147" spans="1:41" s="45" customFormat="1" ht="15" customHeight="1" x14ac:dyDescent="0.3">
      <c r="A147" s="35">
        <v>652.49999999999989</v>
      </c>
      <c r="B147" s="282" t="s">
        <v>210</v>
      </c>
      <c r="C147" s="36" t="s">
        <v>28</v>
      </c>
      <c r="D147" s="79">
        <f>VLOOKUP(C147,Xarelto_Total!A:B,2,0)</f>
        <v>1</v>
      </c>
      <c r="E147" s="37" t="s">
        <v>118</v>
      </c>
      <c r="F147" s="46" t="s">
        <v>49</v>
      </c>
      <c r="G147" s="37">
        <v>81571686</v>
      </c>
      <c r="H147" s="46" t="s">
        <v>15</v>
      </c>
      <c r="I147" s="38" t="str">
        <f t="shared" si="38"/>
        <v>PATNAXARELTO 10MG 7TABL</v>
      </c>
      <c r="J147" s="39">
        <v>168384.15</v>
      </c>
      <c r="K147" s="40">
        <v>58725</v>
      </c>
      <c r="L147" s="41">
        <f t="shared" si="43"/>
        <v>34.875610323180659</v>
      </c>
      <c r="M147" s="42">
        <v>366078.38407114631</v>
      </c>
      <c r="N147" s="43">
        <f t="shared" si="44"/>
        <v>-83.958353578017608</v>
      </c>
      <c r="O147" s="39">
        <v>159340.5</v>
      </c>
      <c r="P147" s="40">
        <v>7177.55</v>
      </c>
      <c r="Q147" s="41">
        <f t="shared" si="45"/>
        <v>4.5045358838462288</v>
      </c>
      <c r="R147" s="42">
        <v>145152.60827470684</v>
      </c>
      <c r="S147" s="43">
        <f t="shared" si="46"/>
        <v>-95.055169806927466</v>
      </c>
      <c r="T147" s="39">
        <v>139961.25</v>
      </c>
      <c r="U147" s="40">
        <v>16965.04</v>
      </c>
      <c r="V147" s="41">
        <f t="shared" si="47"/>
        <v>12.121240700551047</v>
      </c>
      <c r="W147" s="42">
        <v>196834.0669123253</v>
      </c>
      <c r="X147" s="43">
        <f t="shared" si="48"/>
        <v>-91.381044823121684</v>
      </c>
      <c r="Y147" s="39">
        <v>170537.39999999997</v>
      </c>
      <c r="Z147" s="40">
        <v>36539.990000000005</v>
      </c>
      <c r="AA147" s="41">
        <f t="shared" si="49"/>
        <v>21.426379198932324</v>
      </c>
      <c r="AB147" s="42">
        <v>787536.49205866084</v>
      </c>
      <c r="AC147" s="43">
        <f t="shared" si="50"/>
        <v>-95.360216273345941</v>
      </c>
      <c r="AD147" s="39">
        <v>165369.59999999995</v>
      </c>
      <c r="AE147" s="40">
        <v>45674.959999999992</v>
      </c>
      <c r="AF147" s="41">
        <f t="shared" si="51"/>
        <v>27.619925306706921</v>
      </c>
      <c r="AG147" s="42">
        <v>867417.3319765972</v>
      </c>
      <c r="AH147" s="43">
        <f t="shared" si="52"/>
        <v>-94.73437314240428</v>
      </c>
      <c r="AI147" s="107">
        <f t="shared" si="39"/>
        <v>803592.9</v>
      </c>
      <c r="AJ147" s="42">
        <f t="shared" si="40"/>
        <v>165082.53999999998</v>
      </c>
      <c r="AK147" s="330">
        <f t="shared" si="37"/>
        <v>20.543056067319657</v>
      </c>
      <c r="AL147" s="42">
        <f t="shared" si="41"/>
        <v>2363018.8832934364</v>
      </c>
      <c r="AM147" s="43">
        <f t="shared" si="53"/>
        <v>-93.013913635344394</v>
      </c>
      <c r="AN147" s="44">
        <f t="shared" si="42"/>
        <v>33016.507999999994</v>
      </c>
      <c r="AO147" s="82"/>
    </row>
    <row r="148" spans="1:41" s="45" customFormat="1" ht="15" customHeight="1" x14ac:dyDescent="0.3">
      <c r="A148" s="35">
        <v>2609.9999999999995</v>
      </c>
      <c r="B148" s="282" t="s">
        <v>210</v>
      </c>
      <c r="C148" s="36" t="s">
        <v>28</v>
      </c>
      <c r="D148" s="79">
        <f>VLOOKUP(C148,Xarelto_Total!A:B,2,0)</f>
        <v>1</v>
      </c>
      <c r="E148" s="37" t="s">
        <v>118</v>
      </c>
      <c r="F148" s="46" t="s">
        <v>49</v>
      </c>
      <c r="G148" s="37">
        <v>80802625</v>
      </c>
      <c r="H148" s="46" t="s">
        <v>16</v>
      </c>
      <c r="I148" s="38" t="str">
        <f t="shared" si="38"/>
        <v>PATNAXARELTO 15MG 28TABL</v>
      </c>
      <c r="J148" s="39">
        <v>110215.08</v>
      </c>
      <c r="K148" s="40">
        <v>63945.209999999992</v>
      </c>
      <c r="L148" s="41">
        <f t="shared" si="43"/>
        <v>58.018566969238677</v>
      </c>
      <c r="M148" s="42">
        <v>154206.42598039217</v>
      </c>
      <c r="N148" s="43">
        <f t="shared" si="44"/>
        <v>-58.532720284866194</v>
      </c>
      <c r="O148" s="39">
        <v>104295.6</v>
      </c>
      <c r="P148" s="40">
        <v>16965.12</v>
      </c>
      <c r="Q148" s="41">
        <f t="shared" si="45"/>
        <v>16.266381323852585</v>
      </c>
      <c r="R148" s="42">
        <v>229970.08222222223</v>
      </c>
      <c r="S148" s="43">
        <f t="shared" si="46"/>
        <v>-92.622901276520636</v>
      </c>
      <c r="T148" s="39">
        <v>91611</v>
      </c>
      <c r="U148" s="40">
        <v>33930.17</v>
      </c>
      <c r="V148" s="41">
        <f t="shared" si="47"/>
        <v>37.037222604272408</v>
      </c>
      <c r="W148" s="42">
        <v>53504.700000000004</v>
      </c>
      <c r="X148" s="43">
        <f t="shared" si="48"/>
        <v>-36.584692559719059</v>
      </c>
      <c r="Y148" s="39">
        <v>111624.47999999997</v>
      </c>
      <c r="Z148" s="40">
        <v>28709.89</v>
      </c>
      <c r="AA148" s="41">
        <f t="shared" si="49"/>
        <v>25.720066064361514</v>
      </c>
      <c r="AB148" s="42">
        <v>126879.3243548387</v>
      </c>
      <c r="AC148" s="43">
        <f t="shared" si="50"/>
        <v>-77.372286504530777</v>
      </c>
      <c r="AD148" s="39">
        <v>108241.91999999997</v>
      </c>
      <c r="AE148" s="40">
        <v>32624.959999999995</v>
      </c>
      <c r="AF148" s="41">
        <f t="shared" si="51"/>
        <v>30.140780946975081</v>
      </c>
      <c r="AG148" s="42">
        <v>461970.29</v>
      </c>
      <c r="AH148" s="43">
        <f t="shared" si="52"/>
        <v>-92.937866199144537</v>
      </c>
      <c r="AI148" s="107">
        <f t="shared" si="39"/>
        <v>525988.07999999996</v>
      </c>
      <c r="AJ148" s="42">
        <f t="shared" si="40"/>
        <v>176175.34999999998</v>
      </c>
      <c r="AK148" s="330">
        <f t="shared" si="37"/>
        <v>33.494171578945284</v>
      </c>
      <c r="AL148" s="42">
        <f t="shared" si="41"/>
        <v>1026530.8225574531</v>
      </c>
      <c r="AM148" s="43">
        <f t="shared" si="53"/>
        <v>-82.837792482345094</v>
      </c>
      <c r="AN148" s="44">
        <f t="shared" si="42"/>
        <v>35235.069999999992</v>
      </c>
      <c r="AO148" s="82"/>
    </row>
    <row r="149" spans="1:41" s="45" customFormat="1" ht="15" customHeight="1" x14ac:dyDescent="0.3">
      <c r="A149" s="35">
        <v>2609.9999999999995</v>
      </c>
      <c r="B149" s="282" t="s">
        <v>210</v>
      </c>
      <c r="C149" s="36" t="s">
        <v>28</v>
      </c>
      <c r="D149" s="79">
        <f>VLOOKUP(C149,Xarelto_Total!A:B,2,0)</f>
        <v>1</v>
      </c>
      <c r="E149" s="37" t="s">
        <v>118</v>
      </c>
      <c r="F149" s="46" t="s">
        <v>49</v>
      </c>
      <c r="G149" s="37">
        <v>80802633</v>
      </c>
      <c r="H149" s="46" t="s">
        <v>17</v>
      </c>
      <c r="I149" s="38" t="str">
        <f t="shared" si="38"/>
        <v>PATNAXARELTO 20MG 28TABL</v>
      </c>
      <c r="J149" s="39">
        <v>122461.20000000001</v>
      </c>
      <c r="K149" s="40">
        <v>61335.32</v>
      </c>
      <c r="L149" s="41">
        <f t="shared" si="43"/>
        <v>50.085512799155971</v>
      </c>
      <c r="M149" s="42">
        <v>163385.42340000003</v>
      </c>
      <c r="N149" s="43">
        <f t="shared" si="44"/>
        <v>-62.459735560473511</v>
      </c>
      <c r="O149" s="39">
        <v>115884</v>
      </c>
      <c r="P149" s="40">
        <v>-43065.4</v>
      </c>
      <c r="Q149" s="41">
        <f t="shared" si="45"/>
        <v>-37.162507334921131</v>
      </c>
      <c r="R149" s="42">
        <v>62740.504615384605</v>
      </c>
      <c r="S149" s="43">
        <f t="shared" si="46"/>
        <v>-168.64050626306238</v>
      </c>
      <c r="T149" s="39">
        <v>101790</v>
      </c>
      <c r="U149" s="40">
        <v>7829.98</v>
      </c>
      <c r="V149" s="41">
        <f t="shared" si="47"/>
        <v>7.6922880440121819</v>
      </c>
      <c r="W149" s="42">
        <v>34568.124620689661</v>
      </c>
      <c r="X149" s="43">
        <f t="shared" si="48"/>
        <v>-77.349132803942709</v>
      </c>
      <c r="Y149" s="39">
        <v>124027.19999999997</v>
      </c>
      <c r="Z149" s="40">
        <v>33929.89</v>
      </c>
      <c r="AA149" s="41">
        <f t="shared" si="49"/>
        <v>27.356813666679574</v>
      </c>
      <c r="AB149" s="42">
        <v>44370.17</v>
      </c>
      <c r="AC149" s="43">
        <f t="shared" si="50"/>
        <v>-23.529952668651021</v>
      </c>
      <c r="AD149" s="39">
        <v>120268.79999999996</v>
      </c>
      <c r="AE149" s="40">
        <v>22185.139999999992</v>
      </c>
      <c r="AF149" s="41">
        <f t="shared" si="51"/>
        <v>18.446296961472967</v>
      </c>
      <c r="AG149" s="42">
        <v>206189.9</v>
      </c>
      <c r="AH149" s="43">
        <f t="shared" si="52"/>
        <v>-89.24043321229604</v>
      </c>
      <c r="AI149" s="107">
        <f t="shared" si="39"/>
        <v>584431.19999999995</v>
      </c>
      <c r="AJ149" s="42">
        <f t="shared" si="40"/>
        <v>82214.929999999993</v>
      </c>
      <c r="AK149" s="330">
        <f t="shared" si="37"/>
        <v>14.067512138297886</v>
      </c>
      <c r="AL149" s="42">
        <f t="shared" si="41"/>
        <v>511254.12263607432</v>
      </c>
      <c r="AM149" s="43">
        <f t="shared" si="53"/>
        <v>-83.918969772587445</v>
      </c>
      <c r="AN149" s="44">
        <f t="shared" si="42"/>
        <v>16442.985999999997</v>
      </c>
      <c r="AO149" s="82"/>
    </row>
    <row r="150" spans="1:41" s="45" customFormat="1" ht="15" customHeight="1" x14ac:dyDescent="0.3">
      <c r="A150" s="35">
        <v>652.49999999999989</v>
      </c>
      <c r="B150" s="282" t="s">
        <v>210</v>
      </c>
      <c r="C150" s="36" t="s">
        <v>28</v>
      </c>
      <c r="D150" s="79">
        <f>VLOOKUP(C150,Xarelto_Total!A:B,2,0)</f>
        <v>1</v>
      </c>
      <c r="E150" s="37" t="s">
        <v>118</v>
      </c>
      <c r="F150" s="46" t="s">
        <v>49</v>
      </c>
      <c r="G150" s="109">
        <v>86415798</v>
      </c>
      <c r="H150" s="46" t="s">
        <v>48</v>
      </c>
      <c r="I150" s="38" t="str">
        <f t="shared" si="38"/>
        <v>PATNAXARELTO 2.5MG TAFI 14 IN</v>
      </c>
      <c r="J150" s="39">
        <v>61230.600000000006</v>
      </c>
      <c r="K150" s="40">
        <v>9787.56</v>
      </c>
      <c r="L150" s="41">
        <f t="shared" si="43"/>
        <v>15.984752721678374</v>
      </c>
      <c r="M150" s="42">
        <v>6851.1891247264766</v>
      </c>
      <c r="N150" s="43">
        <f t="shared" si="44"/>
        <v>42.859287954494363</v>
      </c>
      <c r="O150" s="39">
        <v>57942</v>
      </c>
      <c r="P150" s="40">
        <v>9787.58</v>
      </c>
      <c r="Q150" s="41">
        <f t="shared" si="45"/>
        <v>16.89202996099548</v>
      </c>
      <c r="R150" s="42">
        <v>9717.7533644859814</v>
      </c>
      <c r="S150" s="43">
        <f t="shared" si="46"/>
        <v>0.71854710543698275</v>
      </c>
      <c r="T150" s="39">
        <v>50895</v>
      </c>
      <c r="U150" s="40">
        <v>1631.22</v>
      </c>
      <c r="V150" s="41">
        <f t="shared" si="47"/>
        <v>3.2050692602416744</v>
      </c>
      <c r="W150" s="42">
        <v>13558.397223974762</v>
      </c>
      <c r="X150" s="43">
        <f t="shared" si="48"/>
        <v>-87.968931924227888</v>
      </c>
      <c r="Y150" s="39">
        <v>62013.599999999984</v>
      </c>
      <c r="Z150" s="40">
        <v>0</v>
      </c>
      <c r="AA150" s="41">
        <f t="shared" si="49"/>
        <v>0</v>
      </c>
      <c r="AB150" s="42">
        <v>61996.64672020288</v>
      </c>
      <c r="AC150" s="43">
        <f t="shared" si="50"/>
        <v>-100</v>
      </c>
      <c r="AD150" s="39">
        <v>60134.39999999998</v>
      </c>
      <c r="AE150" s="40">
        <v>19248.670000000002</v>
      </c>
      <c r="AF150" s="41">
        <f t="shared" si="51"/>
        <v>32.009415575776941</v>
      </c>
      <c r="AG150" s="42">
        <v>13702.51</v>
      </c>
      <c r="AH150" s="43">
        <f t="shared" si="52"/>
        <v>40.475504122967266</v>
      </c>
      <c r="AI150" s="107">
        <f t="shared" si="39"/>
        <v>292215.59999999998</v>
      </c>
      <c r="AJ150" s="42">
        <f t="shared" si="40"/>
        <v>40455.03</v>
      </c>
      <c r="AK150" s="330">
        <f t="shared" si="37"/>
        <v>13.844240348564552</v>
      </c>
      <c r="AL150" s="42">
        <f t="shared" si="41"/>
        <v>105826.49643339009</v>
      </c>
      <c r="AM150" s="43">
        <f t="shared" si="53"/>
        <v>-61.772305270010115</v>
      </c>
      <c r="AN150" s="44">
        <f t="shared" si="42"/>
        <v>8091.0059999999994</v>
      </c>
      <c r="AO150" s="82"/>
    </row>
    <row r="151" spans="1:41" s="45" customFormat="1" ht="15" customHeight="1" x14ac:dyDescent="0.35">
      <c r="A151" s="35">
        <v>5592.86</v>
      </c>
      <c r="B151" s="282" t="s">
        <v>210</v>
      </c>
      <c r="C151" s="36" t="s">
        <v>28</v>
      </c>
      <c r="D151" s="79">
        <f>VLOOKUP(C151,Xarelto_Total!A:B,2,0)</f>
        <v>1</v>
      </c>
      <c r="E151" s="37" t="s">
        <v>118</v>
      </c>
      <c r="F151" s="46" t="s">
        <v>49</v>
      </c>
      <c r="G151" s="110">
        <v>86991209</v>
      </c>
      <c r="H151" s="108" t="s">
        <v>77</v>
      </c>
      <c r="I151" s="38" t="str">
        <f t="shared" si="38"/>
        <v>PATNAXARELTO 15MG 98TABL</v>
      </c>
      <c r="J151" s="39">
        <v>0</v>
      </c>
      <c r="K151" s="40">
        <v>0</v>
      </c>
      <c r="L151" s="41">
        <f t="shared" si="43"/>
        <v>0</v>
      </c>
      <c r="M151" s="42">
        <v>0</v>
      </c>
      <c r="N151" s="43" t="str">
        <f t="shared" si="44"/>
        <v>-</v>
      </c>
      <c r="O151" s="39">
        <v>0</v>
      </c>
      <c r="P151" s="40">
        <v>0</v>
      </c>
      <c r="Q151" s="41">
        <f t="shared" si="45"/>
        <v>0</v>
      </c>
      <c r="R151" s="42">
        <v>0</v>
      </c>
      <c r="S151" s="43" t="str">
        <f t="shared" si="46"/>
        <v>-</v>
      </c>
      <c r="T151" s="39">
        <v>0</v>
      </c>
      <c r="U151" s="40">
        <v>0</v>
      </c>
      <c r="V151" s="41">
        <f t="shared" si="47"/>
        <v>0</v>
      </c>
      <c r="W151" s="42">
        <v>0</v>
      </c>
      <c r="X151" s="43" t="str">
        <f t="shared" si="48"/>
        <v>-</v>
      </c>
      <c r="Y151" s="39">
        <v>0</v>
      </c>
      <c r="Z151" s="40">
        <v>0</v>
      </c>
      <c r="AA151" s="41">
        <f t="shared" si="49"/>
        <v>0</v>
      </c>
      <c r="AB151" s="42">
        <v>0</v>
      </c>
      <c r="AC151" s="43" t="str">
        <f t="shared" si="50"/>
        <v>-</v>
      </c>
      <c r="AD151" s="39">
        <v>0</v>
      </c>
      <c r="AE151" s="40">
        <v>0</v>
      </c>
      <c r="AF151" s="41">
        <f t="shared" si="51"/>
        <v>0</v>
      </c>
      <c r="AG151" s="42">
        <v>0</v>
      </c>
      <c r="AH151" s="43" t="str">
        <f t="shared" si="52"/>
        <v>-</v>
      </c>
      <c r="AI151" s="107">
        <f t="shared" si="39"/>
        <v>0</v>
      </c>
      <c r="AJ151" s="42">
        <f t="shared" si="40"/>
        <v>0</v>
      </c>
      <c r="AK151" s="330">
        <f t="shared" si="37"/>
        <v>0</v>
      </c>
      <c r="AL151" s="42">
        <f t="shared" si="41"/>
        <v>0</v>
      </c>
      <c r="AM151" s="43" t="str">
        <f t="shared" si="53"/>
        <v>-</v>
      </c>
      <c r="AN151" s="44">
        <f t="shared" si="42"/>
        <v>0</v>
      </c>
      <c r="AO151" s="82"/>
    </row>
    <row r="152" spans="1:41" s="45" customFormat="1" ht="15" customHeight="1" x14ac:dyDescent="0.35">
      <c r="A152" s="35">
        <v>5592.86</v>
      </c>
      <c r="B152" s="282" t="s">
        <v>210</v>
      </c>
      <c r="C152" s="36" t="s">
        <v>28</v>
      </c>
      <c r="D152" s="79">
        <f>VLOOKUP(C152,Xarelto_Total!A:B,2,0)</f>
        <v>1</v>
      </c>
      <c r="E152" s="37" t="s">
        <v>118</v>
      </c>
      <c r="F152" s="46" t="s">
        <v>49</v>
      </c>
      <c r="G152" s="110">
        <v>86991217</v>
      </c>
      <c r="H152" s="108" t="s">
        <v>78</v>
      </c>
      <c r="I152" s="38" t="str">
        <f t="shared" si="38"/>
        <v>PATNAXARELTO 20MG 98TABL</v>
      </c>
      <c r="J152" s="39">
        <v>0</v>
      </c>
      <c r="K152" s="40">
        <v>9135.01</v>
      </c>
      <c r="L152" s="41">
        <f t="shared" si="43"/>
        <v>0</v>
      </c>
      <c r="M152" s="42">
        <v>0</v>
      </c>
      <c r="N152" s="43">
        <f t="shared" si="44"/>
        <v>100</v>
      </c>
      <c r="O152" s="39">
        <v>0</v>
      </c>
      <c r="P152" s="40">
        <v>0</v>
      </c>
      <c r="Q152" s="41">
        <f t="shared" si="45"/>
        <v>0</v>
      </c>
      <c r="R152" s="42">
        <v>22837.56</v>
      </c>
      <c r="S152" s="43">
        <f t="shared" si="46"/>
        <v>-100</v>
      </c>
      <c r="T152" s="39">
        <v>0</v>
      </c>
      <c r="U152" s="40">
        <v>0</v>
      </c>
      <c r="V152" s="41">
        <f t="shared" si="47"/>
        <v>0</v>
      </c>
      <c r="W152" s="42">
        <v>54810.05</v>
      </c>
      <c r="X152" s="43">
        <f t="shared" si="48"/>
        <v>-100</v>
      </c>
      <c r="Y152" s="39">
        <v>0</v>
      </c>
      <c r="Z152" s="40">
        <v>0</v>
      </c>
      <c r="AA152" s="41">
        <f t="shared" si="49"/>
        <v>0</v>
      </c>
      <c r="AB152" s="42">
        <v>0</v>
      </c>
      <c r="AC152" s="43" t="str">
        <f t="shared" si="50"/>
        <v>-</v>
      </c>
      <c r="AD152" s="39">
        <v>0</v>
      </c>
      <c r="AE152" s="40">
        <v>0</v>
      </c>
      <c r="AF152" s="41">
        <f t="shared" si="51"/>
        <v>0</v>
      </c>
      <c r="AG152" s="42">
        <v>0</v>
      </c>
      <c r="AH152" s="43" t="str">
        <f t="shared" si="52"/>
        <v>-</v>
      </c>
      <c r="AI152" s="107">
        <f t="shared" si="39"/>
        <v>0</v>
      </c>
      <c r="AJ152" s="42">
        <f t="shared" si="40"/>
        <v>9135.01</v>
      </c>
      <c r="AK152" s="330">
        <f t="shared" si="37"/>
        <v>0</v>
      </c>
      <c r="AL152" s="42">
        <f t="shared" si="41"/>
        <v>77647.61</v>
      </c>
      <c r="AM152" s="43">
        <f t="shared" si="53"/>
        <v>-88.235297905498953</v>
      </c>
      <c r="AN152" s="44">
        <f t="shared" si="42"/>
        <v>1827.002</v>
      </c>
      <c r="AO152" s="82"/>
    </row>
    <row r="153" spans="1:41" s="45" customFormat="1" ht="15" customHeight="1" x14ac:dyDescent="0.3">
      <c r="A153" s="35">
        <v>652.49999999999989</v>
      </c>
      <c r="B153" s="282" t="s">
        <v>210</v>
      </c>
      <c r="C153" s="36" t="s">
        <v>95</v>
      </c>
      <c r="D153" s="79">
        <f>VLOOKUP(C153,Xarelto_Total!A:B,2,0)</f>
        <v>1</v>
      </c>
      <c r="E153" s="37" t="s">
        <v>118</v>
      </c>
      <c r="F153" s="46" t="s">
        <v>49</v>
      </c>
      <c r="G153" s="37">
        <v>81571686</v>
      </c>
      <c r="H153" s="46" t="s">
        <v>15</v>
      </c>
      <c r="I153" s="38" t="str">
        <f t="shared" si="38"/>
        <v>VARANASIXARELTO 10MG 7TABL</v>
      </c>
      <c r="J153" s="39">
        <v>168384.15</v>
      </c>
      <c r="K153" s="40">
        <v>14355.26</v>
      </c>
      <c r="L153" s="41">
        <f t="shared" si="43"/>
        <v>8.5253035989432497</v>
      </c>
      <c r="M153" s="42">
        <v>69165.34</v>
      </c>
      <c r="N153" s="43">
        <f t="shared" si="44"/>
        <v>-79.245009133187224</v>
      </c>
      <c r="O153" s="39">
        <v>159340.5</v>
      </c>
      <c r="P153" s="40">
        <v>30667.229999999996</v>
      </c>
      <c r="Q153" s="41">
        <f t="shared" si="45"/>
        <v>19.246349798073933</v>
      </c>
      <c r="R153" s="42">
        <v>88740.180000000008</v>
      </c>
      <c r="S153" s="43">
        <f t="shared" si="46"/>
        <v>-65.441550828497313</v>
      </c>
      <c r="T153" s="39">
        <v>139961.25</v>
      </c>
      <c r="U153" s="40">
        <v>19575.189999999999</v>
      </c>
      <c r="V153" s="41">
        <f t="shared" si="47"/>
        <v>13.986149737873875</v>
      </c>
      <c r="W153" s="42">
        <v>75689.420000000013</v>
      </c>
      <c r="X153" s="43">
        <f t="shared" si="48"/>
        <v>-74.137481830353579</v>
      </c>
      <c r="Y153" s="39">
        <v>170537.39999999997</v>
      </c>
      <c r="Z153" s="40">
        <v>42412.33</v>
      </c>
      <c r="AA153" s="41">
        <f t="shared" si="49"/>
        <v>24.869811548669098</v>
      </c>
      <c r="AB153" s="42">
        <v>447061.99183176534</v>
      </c>
      <c r="AC153" s="43">
        <f t="shared" si="50"/>
        <v>-90.513098680963182</v>
      </c>
      <c r="AD153" s="39">
        <v>165369.59999999995</v>
      </c>
      <c r="AE153" s="40">
        <v>13050.130000000001</v>
      </c>
      <c r="AF153" s="41">
        <f t="shared" si="51"/>
        <v>7.8914927532025265</v>
      </c>
      <c r="AG153" s="42">
        <v>558180.11116065772</v>
      </c>
      <c r="AH153" s="43">
        <f t="shared" si="52"/>
        <v>-97.662021677400134</v>
      </c>
      <c r="AI153" s="107">
        <f t="shared" si="39"/>
        <v>803592.9</v>
      </c>
      <c r="AJ153" s="42">
        <f t="shared" si="40"/>
        <v>120060.14</v>
      </c>
      <c r="AK153" s="330">
        <f t="shared" si="37"/>
        <v>14.940418214247538</v>
      </c>
      <c r="AL153" s="42">
        <f t="shared" si="41"/>
        <v>1238837.0429924231</v>
      </c>
      <c r="AM153" s="43">
        <f t="shared" si="53"/>
        <v>-90.308641424703154</v>
      </c>
      <c r="AN153" s="44">
        <f t="shared" si="42"/>
        <v>24012.027999999998</v>
      </c>
      <c r="AO153" s="82"/>
    </row>
    <row r="154" spans="1:41" s="45" customFormat="1" ht="15" customHeight="1" x14ac:dyDescent="0.3">
      <c r="A154" s="35">
        <v>2609.9999999999995</v>
      </c>
      <c r="B154" s="282" t="s">
        <v>210</v>
      </c>
      <c r="C154" s="36" t="s">
        <v>95</v>
      </c>
      <c r="D154" s="79">
        <f>VLOOKUP(C154,Xarelto_Total!A:B,2,0)</f>
        <v>1</v>
      </c>
      <c r="E154" s="37" t="s">
        <v>118</v>
      </c>
      <c r="F154" s="46" t="s">
        <v>49</v>
      </c>
      <c r="G154" s="37">
        <v>80802625</v>
      </c>
      <c r="H154" s="46" t="s">
        <v>16</v>
      </c>
      <c r="I154" s="38" t="str">
        <f t="shared" si="38"/>
        <v>VARANASIXARELTO 15MG 28TABL</v>
      </c>
      <c r="J154" s="39">
        <v>110215.08</v>
      </c>
      <c r="K154" s="40">
        <v>3915</v>
      </c>
      <c r="L154" s="41">
        <f t="shared" si="43"/>
        <v>3.5521454958795107</v>
      </c>
      <c r="M154" s="42">
        <v>33712.748725490193</v>
      </c>
      <c r="N154" s="43">
        <f t="shared" si="44"/>
        <v>-88.38718245172376</v>
      </c>
      <c r="O154" s="39">
        <v>104295.6</v>
      </c>
      <c r="P154" s="40">
        <v>19574.98</v>
      </c>
      <c r="Q154" s="41">
        <f t="shared" si="45"/>
        <v>18.768749592504378</v>
      </c>
      <c r="R154" s="42">
        <v>-30013.899999999998</v>
      </c>
      <c r="S154" s="43">
        <f t="shared" si="46"/>
        <v>100</v>
      </c>
      <c r="T154" s="39">
        <v>91611</v>
      </c>
      <c r="U154" s="40">
        <v>15659.789999999999</v>
      </c>
      <c r="V154" s="41">
        <f t="shared" si="47"/>
        <v>17.093787863902804</v>
      </c>
      <c r="W154" s="42">
        <v>48284.89</v>
      </c>
      <c r="X154" s="43">
        <f t="shared" si="48"/>
        <v>-67.567928600437938</v>
      </c>
      <c r="Y154" s="39">
        <v>111624.47999999997</v>
      </c>
      <c r="Z154" s="40">
        <v>2609.6399999999985</v>
      </c>
      <c r="AA154" s="41">
        <f t="shared" si="49"/>
        <v>2.3378742727401725</v>
      </c>
      <c r="AB154" s="42">
        <v>41759.619999999995</v>
      </c>
      <c r="AC154" s="43">
        <f t="shared" si="50"/>
        <v>-93.750805203687207</v>
      </c>
      <c r="AD154" s="39">
        <v>108241.91999999997</v>
      </c>
      <c r="AE154" s="40">
        <v>27404.76</v>
      </c>
      <c r="AF154" s="41">
        <f t="shared" si="51"/>
        <v>25.318065311480069</v>
      </c>
      <c r="AG154" s="42">
        <v>173565.11</v>
      </c>
      <c r="AH154" s="43">
        <f t="shared" si="52"/>
        <v>-84.210674599290144</v>
      </c>
      <c r="AI154" s="107">
        <f t="shared" si="39"/>
        <v>525988.07999999996</v>
      </c>
      <c r="AJ154" s="42">
        <f t="shared" si="40"/>
        <v>69164.17</v>
      </c>
      <c r="AK154" s="330">
        <f t="shared" si="37"/>
        <v>13.149379734993234</v>
      </c>
      <c r="AL154" s="42">
        <f t="shared" si="41"/>
        <v>267308.46872549015</v>
      </c>
      <c r="AM154" s="43">
        <f t="shared" si="53"/>
        <v>-74.1257093986695</v>
      </c>
      <c r="AN154" s="44">
        <f t="shared" si="42"/>
        <v>13832.833999999999</v>
      </c>
      <c r="AO154" s="82"/>
    </row>
    <row r="155" spans="1:41" s="45" customFormat="1" ht="15" customHeight="1" x14ac:dyDescent="0.3">
      <c r="A155" s="35">
        <v>2609.9999999999995</v>
      </c>
      <c r="B155" s="282" t="s">
        <v>210</v>
      </c>
      <c r="C155" s="36" t="s">
        <v>95</v>
      </c>
      <c r="D155" s="79">
        <f>VLOOKUP(C155,Xarelto_Total!A:B,2,0)</f>
        <v>1</v>
      </c>
      <c r="E155" s="37" t="s">
        <v>118</v>
      </c>
      <c r="F155" s="46" t="s">
        <v>49</v>
      </c>
      <c r="G155" s="37">
        <v>80802633</v>
      </c>
      <c r="H155" s="46" t="s">
        <v>17</v>
      </c>
      <c r="I155" s="38" t="str">
        <f t="shared" si="38"/>
        <v>VARANASIXARELTO 20MG 28TABL</v>
      </c>
      <c r="J155" s="39">
        <v>122461.20000000001</v>
      </c>
      <c r="K155" s="40">
        <v>-6524.6</v>
      </c>
      <c r="L155" s="41">
        <f t="shared" si="43"/>
        <v>-5.3278916097506803</v>
      </c>
      <c r="M155" s="42">
        <v>5220.1100000000006</v>
      </c>
      <c r="N155" s="43">
        <f t="shared" si="44"/>
        <v>-224.98970328211476</v>
      </c>
      <c r="O155" s="39">
        <v>115884</v>
      </c>
      <c r="P155" s="40">
        <v>43064.87</v>
      </c>
      <c r="Q155" s="41">
        <f t="shared" si="45"/>
        <v>37.1620499810155</v>
      </c>
      <c r="R155" s="42">
        <v>10439.950000000001</v>
      </c>
      <c r="S155" s="43">
        <f t="shared" si="46"/>
        <v>312.50073036748262</v>
      </c>
      <c r="T155" s="39">
        <v>101790</v>
      </c>
      <c r="U155" s="40">
        <v>36540.549999999996</v>
      </c>
      <c r="V155" s="41">
        <f t="shared" si="47"/>
        <v>35.897976225562431</v>
      </c>
      <c r="W155" s="42">
        <v>80910.28</v>
      </c>
      <c r="X155" s="43">
        <f t="shared" si="48"/>
        <v>-54.838186198342171</v>
      </c>
      <c r="Y155" s="39">
        <v>124027.19999999997</v>
      </c>
      <c r="Z155" s="40">
        <v>39149.359999999993</v>
      </c>
      <c r="AA155" s="41">
        <f t="shared" si="49"/>
        <v>31.565140549814881</v>
      </c>
      <c r="AB155" s="42">
        <v>133109.97</v>
      </c>
      <c r="AC155" s="43">
        <f t="shared" si="50"/>
        <v>-70.588709470823261</v>
      </c>
      <c r="AD155" s="39">
        <v>120268.79999999996</v>
      </c>
      <c r="AE155" s="40">
        <v>39150.28</v>
      </c>
      <c r="AF155" s="41">
        <f t="shared" si="51"/>
        <v>32.552316145168163</v>
      </c>
      <c r="AG155" s="42">
        <v>260999.4</v>
      </c>
      <c r="AH155" s="43">
        <f t="shared" si="52"/>
        <v>-84.999858237222</v>
      </c>
      <c r="AI155" s="107">
        <f t="shared" si="39"/>
        <v>584431.19999999995</v>
      </c>
      <c r="AJ155" s="42">
        <f t="shared" si="40"/>
        <v>151380.46</v>
      </c>
      <c r="AK155" s="330">
        <f t="shared" si="37"/>
        <v>25.902186604685031</v>
      </c>
      <c r="AL155" s="42">
        <f t="shared" si="41"/>
        <v>490679.70999999996</v>
      </c>
      <c r="AM155" s="43">
        <f t="shared" si="53"/>
        <v>-69.148824189204802</v>
      </c>
      <c r="AN155" s="44">
        <f t="shared" si="42"/>
        <v>30276.091999999997</v>
      </c>
      <c r="AO155" s="82"/>
    </row>
    <row r="156" spans="1:41" s="45" customFormat="1" ht="15" customHeight="1" x14ac:dyDescent="0.3">
      <c r="A156" s="35">
        <v>652.49999999999989</v>
      </c>
      <c r="B156" s="282" t="s">
        <v>210</v>
      </c>
      <c r="C156" s="36" t="s">
        <v>95</v>
      </c>
      <c r="D156" s="79">
        <f>VLOOKUP(C156,Xarelto_Total!A:B,2,0)</f>
        <v>1</v>
      </c>
      <c r="E156" s="37" t="s">
        <v>118</v>
      </c>
      <c r="F156" s="46" t="s">
        <v>49</v>
      </c>
      <c r="G156" s="109">
        <v>86415798</v>
      </c>
      <c r="H156" s="46" t="s">
        <v>48</v>
      </c>
      <c r="I156" s="38" t="str">
        <f t="shared" si="38"/>
        <v>VARANASIXARELTO 2.5MG TAFI 14 IN</v>
      </c>
      <c r="J156" s="39">
        <v>61230.600000000006</v>
      </c>
      <c r="K156" s="40">
        <v>7837.3399999999992</v>
      </c>
      <c r="L156" s="41">
        <f t="shared" si="43"/>
        <v>12.799711255483368</v>
      </c>
      <c r="M156" s="42">
        <v>-0.16000000000076398</v>
      </c>
      <c r="N156" s="43">
        <f t="shared" si="44"/>
        <v>100</v>
      </c>
      <c r="O156" s="39">
        <v>57942</v>
      </c>
      <c r="P156" s="40">
        <v>11103.739999999998</v>
      </c>
      <c r="Q156" s="41">
        <f t="shared" si="45"/>
        <v>19.163542853198024</v>
      </c>
      <c r="R156" s="42">
        <v>15985.310000000001</v>
      </c>
      <c r="S156" s="43">
        <f t="shared" si="46"/>
        <v>-30.537850063589644</v>
      </c>
      <c r="T156" s="39">
        <v>50895</v>
      </c>
      <c r="U156" s="40">
        <v>9797.31</v>
      </c>
      <c r="V156" s="41">
        <f t="shared" si="47"/>
        <v>19.2500442086649</v>
      </c>
      <c r="W156" s="42">
        <v>3262.6899999999996</v>
      </c>
      <c r="X156" s="43">
        <f t="shared" si="48"/>
        <v>200.2832018978205</v>
      </c>
      <c r="Y156" s="39">
        <v>62013.599999999984</v>
      </c>
      <c r="Z156" s="40">
        <v>22533.119999999995</v>
      </c>
      <c r="AA156" s="41">
        <f t="shared" si="49"/>
        <v>36.335771508185303</v>
      </c>
      <c r="AB156" s="42">
        <v>18274.498360101436</v>
      </c>
      <c r="AC156" s="43">
        <f t="shared" si="50"/>
        <v>23.303630862975552</v>
      </c>
      <c r="AD156" s="39">
        <v>60134.39999999998</v>
      </c>
      <c r="AE156" s="40">
        <v>21553.72</v>
      </c>
      <c r="AF156" s="41">
        <f t="shared" si="51"/>
        <v>35.842579289059188</v>
      </c>
      <c r="AG156" s="42">
        <v>70469.759999999995</v>
      </c>
      <c r="AH156" s="43">
        <f t="shared" si="52"/>
        <v>-69.414228173900398</v>
      </c>
      <c r="AI156" s="107">
        <f t="shared" si="39"/>
        <v>292215.59999999998</v>
      </c>
      <c r="AJ156" s="42">
        <f t="shared" si="40"/>
        <v>72825.23</v>
      </c>
      <c r="AK156" s="330">
        <f t="shared" si="37"/>
        <v>24.921746135387707</v>
      </c>
      <c r="AL156" s="42">
        <f t="shared" si="41"/>
        <v>107992.09836010143</v>
      </c>
      <c r="AM156" s="43">
        <f t="shared" si="53"/>
        <v>-32.564297660776006</v>
      </c>
      <c r="AN156" s="44">
        <f t="shared" si="42"/>
        <v>14565.045999999998</v>
      </c>
      <c r="AO156" s="82"/>
    </row>
    <row r="157" spans="1:41" s="45" customFormat="1" ht="15" customHeight="1" x14ac:dyDescent="0.35">
      <c r="A157" s="35">
        <v>5592.86</v>
      </c>
      <c r="B157" s="282" t="s">
        <v>210</v>
      </c>
      <c r="C157" s="36" t="s">
        <v>95</v>
      </c>
      <c r="D157" s="79">
        <f>VLOOKUP(C157,Xarelto_Total!A:B,2,0)</f>
        <v>1</v>
      </c>
      <c r="E157" s="37" t="s">
        <v>118</v>
      </c>
      <c r="F157" s="46" t="s">
        <v>49</v>
      </c>
      <c r="G157" s="110">
        <v>86991209</v>
      </c>
      <c r="H157" s="108" t="s">
        <v>77</v>
      </c>
      <c r="I157" s="38" t="str">
        <f t="shared" si="38"/>
        <v>VARANASIXARELTO 15MG 98TABL</v>
      </c>
      <c r="J157" s="39">
        <v>0</v>
      </c>
      <c r="K157" s="40">
        <v>0</v>
      </c>
      <c r="L157" s="41">
        <f t="shared" si="43"/>
        <v>0</v>
      </c>
      <c r="M157" s="42">
        <v>-5592.94</v>
      </c>
      <c r="N157" s="43">
        <f t="shared" si="44"/>
        <v>-100</v>
      </c>
      <c r="O157" s="39">
        <v>0</v>
      </c>
      <c r="P157" s="40">
        <v>0</v>
      </c>
      <c r="Q157" s="41">
        <f t="shared" si="45"/>
        <v>0</v>
      </c>
      <c r="R157" s="42">
        <v>-11185.72</v>
      </c>
      <c r="S157" s="43">
        <f t="shared" si="46"/>
        <v>-100</v>
      </c>
      <c r="T157" s="39">
        <v>0</v>
      </c>
      <c r="U157" s="40">
        <v>0</v>
      </c>
      <c r="V157" s="41">
        <f t="shared" si="47"/>
        <v>0</v>
      </c>
      <c r="W157" s="42">
        <v>-5592.86</v>
      </c>
      <c r="X157" s="43">
        <f t="shared" si="48"/>
        <v>-100</v>
      </c>
      <c r="Y157" s="39">
        <v>0</v>
      </c>
      <c r="Z157" s="40">
        <v>-6522.36</v>
      </c>
      <c r="AA157" s="41">
        <f t="shared" si="49"/>
        <v>0</v>
      </c>
      <c r="AB157" s="42">
        <v>0</v>
      </c>
      <c r="AC157" s="43" t="str">
        <f t="shared" si="50"/>
        <v>-</v>
      </c>
      <c r="AD157" s="39">
        <v>0</v>
      </c>
      <c r="AE157" s="40">
        <v>0</v>
      </c>
      <c r="AF157" s="41">
        <f t="shared" si="51"/>
        <v>0</v>
      </c>
      <c r="AG157" s="42">
        <v>13702.58</v>
      </c>
      <c r="AH157" s="43">
        <f t="shared" si="52"/>
        <v>-100</v>
      </c>
      <c r="AI157" s="107">
        <f t="shared" si="39"/>
        <v>0</v>
      </c>
      <c r="AJ157" s="42">
        <f t="shared" si="40"/>
        <v>-6522.36</v>
      </c>
      <c r="AK157" s="330">
        <f t="shared" si="37"/>
        <v>0</v>
      </c>
      <c r="AL157" s="42">
        <f t="shared" si="41"/>
        <v>-8668.94</v>
      </c>
      <c r="AM157" s="43">
        <f t="shared" si="53"/>
        <v>-24.761735575514436</v>
      </c>
      <c r="AN157" s="44">
        <f t="shared" si="42"/>
        <v>-1304.472</v>
      </c>
      <c r="AO157" s="82"/>
    </row>
    <row r="158" spans="1:41" s="45" customFormat="1" ht="15" customHeight="1" x14ac:dyDescent="0.35">
      <c r="A158" s="35">
        <v>5592.86</v>
      </c>
      <c r="B158" s="282" t="s">
        <v>210</v>
      </c>
      <c r="C158" s="36" t="s">
        <v>95</v>
      </c>
      <c r="D158" s="79">
        <f>VLOOKUP(C158,Xarelto_Total!A:B,2,0)</f>
        <v>1</v>
      </c>
      <c r="E158" s="37" t="s">
        <v>118</v>
      </c>
      <c r="F158" s="46" t="s">
        <v>49</v>
      </c>
      <c r="G158" s="110">
        <v>86991217</v>
      </c>
      <c r="H158" s="108" t="s">
        <v>78</v>
      </c>
      <c r="I158" s="38" t="str">
        <f t="shared" si="38"/>
        <v>VARANASIXARELTO 20MG 98TABL</v>
      </c>
      <c r="J158" s="39">
        <v>0</v>
      </c>
      <c r="K158" s="40">
        <v>54809.97</v>
      </c>
      <c r="L158" s="41">
        <f t="shared" si="43"/>
        <v>0</v>
      </c>
      <c r="M158" s="42">
        <v>49216.960000000006</v>
      </c>
      <c r="N158" s="43">
        <f t="shared" si="44"/>
        <v>11.363989161459784</v>
      </c>
      <c r="O158" s="39">
        <v>0</v>
      </c>
      <c r="P158" s="40">
        <v>0</v>
      </c>
      <c r="Q158" s="41">
        <f t="shared" si="45"/>
        <v>0</v>
      </c>
      <c r="R158" s="42">
        <v>8949.18</v>
      </c>
      <c r="S158" s="43">
        <f t="shared" si="46"/>
        <v>-100</v>
      </c>
      <c r="T158" s="39">
        <v>0</v>
      </c>
      <c r="U158" s="40">
        <v>0</v>
      </c>
      <c r="V158" s="41">
        <f t="shared" si="47"/>
        <v>0</v>
      </c>
      <c r="W158" s="42">
        <v>-793.7</v>
      </c>
      <c r="X158" s="43">
        <f t="shared" si="48"/>
        <v>-100</v>
      </c>
      <c r="Y158" s="39">
        <v>0</v>
      </c>
      <c r="Z158" s="40">
        <v>0</v>
      </c>
      <c r="AA158" s="41">
        <f t="shared" si="49"/>
        <v>0</v>
      </c>
      <c r="AB158" s="42">
        <v>0</v>
      </c>
      <c r="AC158" s="43" t="str">
        <f t="shared" si="50"/>
        <v>-</v>
      </c>
      <c r="AD158" s="39">
        <v>0</v>
      </c>
      <c r="AE158" s="40">
        <v>0</v>
      </c>
      <c r="AF158" s="41">
        <f t="shared" si="51"/>
        <v>0</v>
      </c>
      <c r="AG158" s="42">
        <v>0</v>
      </c>
      <c r="AH158" s="43" t="str">
        <f t="shared" si="52"/>
        <v>-</v>
      </c>
      <c r="AI158" s="107">
        <f t="shared" si="39"/>
        <v>0</v>
      </c>
      <c r="AJ158" s="42">
        <f t="shared" si="40"/>
        <v>54809.97</v>
      </c>
      <c r="AK158" s="330">
        <f t="shared" si="37"/>
        <v>0</v>
      </c>
      <c r="AL158" s="42">
        <f t="shared" si="41"/>
        <v>57372.44000000001</v>
      </c>
      <c r="AM158" s="43">
        <f t="shared" si="53"/>
        <v>-4.4663779333770748</v>
      </c>
      <c r="AN158" s="44">
        <f t="shared" si="42"/>
        <v>10961.994000000001</v>
      </c>
      <c r="AO158" s="82"/>
    </row>
    <row r="159" spans="1:41" s="45" customFormat="1" ht="15" customHeight="1" x14ac:dyDescent="0.3">
      <c r="A159" s="35">
        <v>652.49999999999989</v>
      </c>
      <c r="B159" s="282" t="s">
        <v>210</v>
      </c>
      <c r="C159" s="36" t="s">
        <v>31</v>
      </c>
      <c r="D159" s="79">
        <f>VLOOKUP(C159,Xarelto_Total!A:B,2,0)</f>
        <v>3</v>
      </c>
      <c r="E159" s="37" t="s">
        <v>52</v>
      </c>
      <c r="F159" s="46" t="s">
        <v>53</v>
      </c>
      <c r="G159" s="37">
        <v>81571686</v>
      </c>
      <c r="H159" s="46" t="s">
        <v>15</v>
      </c>
      <c r="I159" s="38" t="str">
        <f t="shared" si="38"/>
        <v>AHMEDABADXARELTO 10MG 7TABL</v>
      </c>
      <c r="J159" s="39">
        <v>551075.4</v>
      </c>
      <c r="K159" s="40">
        <v>940905.14999999991</v>
      </c>
      <c r="L159" s="41">
        <f t="shared" si="43"/>
        <v>170.73982072144753</v>
      </c>
      <c r="M159" s="42">
        <v>1291558.2367852437</v>
      </c>
      <c r="N159" s="43">
        <f t="shared" si="44"/>
        <v>-27.149614844936281</v>
      </c>
      <c r="O159" s="39">
        <v>521477.99999999994</v>
      </c>
      <c r="P159" s="40">
        <v>1480523.0499999998</v>
      </c>
      <c r="Q159" s="41">
        <f t="shared" si="45"/>
        <v>283.909014378363</v>
      </c>
      <c r="R159" s="42">
        <v>359023.48413735343</v>
      </c>
      <c r="S159" s="43">
        <f t="shared" si="46"/>
        <v>312.37498810344914</v>
      </c>
      <c r="T159" s="39">
        <v>458055</v>
      </c>
      <c r="U159" s="40">
        <v>694260.28</v>
      </c>
      <c r="V159" s="41">
        <f t="shared" si="47"/>
        <v>151.56701269498205</v>
      </c>
      <c r="W159" s="42">
        <v>552509.46636594657</v>
      </c>
      <c r="X159" s="43">
        <f t="shared" si="48"/>
        <v>25.655816282461103</v>
      </c>
      <c r="Y159" s="39">
        <v>558122.39999999991</v>
      </c>
      <c r="Z159" s="40">
        <v>1132088.8299999998</v>
      </c>
      <c r="AA159" s="41">
        <f t="shared" si="49"/>
        <v>202.83880919310889</v>
      </c>
      <c r="AB159" s="42">
        <v>4731269.2806862202</v>
      </c>
      <c r="AC159" s="43">
        <f t="shared" si="50"/>
        <v>-76.072196215477248</v>
      </c>
      <c r="AD159" s="39">
        <v>541209.59999999986</v>
      </c>
      <c r="AE159" s="40">
        <v>279923.24999999994</v>
      </c>
      <c r="AF159" s="41">
        <f t="shared" si="51"/>
        <v>51.721782096991632</v>
      </c>
      <c r="AG159" s="42">
        <v>5101216.2951644547</v>
      </c>
      <c r="AH159" s="43">
        <f t="shared" si="52"/>
        <v>-94.512617505253701</v>
      </c>
      <c r="AI159" s="107">
        <f t="shared" si="39"/>
        <v>2629940.3999999994</v>
      </c>
      <c r="AJ159" s="42">
        <f t="shared" si="40"/>
        <v>4527700.5599999996</v>
      </c>
      <c r="AK159" s="330">
        <f t="shared" si="37"/>
        <v>172.15981624526549</v>
      </c>
      <c r="AL159" s="42">
        <f t="shared" si="41"/>
        <v>12035576.763139218</v>
      </c>
      <c r="AM159" s="43">
        <f t="shared" si="53"/>
        <v>-62.38069309759404</v>
      </c>
      <c r="AN159" s="44">
        <f t="shared" si="42"/>
        <v>301846.70399999997</v>
      </c>
      <c r="AO159" s="82"/>
    </row>
    <row r="160" spans="1:41" s="45" customFormat="1" ht="15" customHeight="1" x14ac:dyDescent="0.3">
      <c r="A160" s="35">
        <v>2609.9999999999995</v>
      </c>
      <c r="B160" s="282" t="s">
        <v>210</v>
      </c>
      <c r="C160" s="36" t="s">
        <v>31</v>
      </c>
      <c r="D160" s="79">
        <f>VLOOKUP(C160,Xarelto_Total!A:B,2,0)</f>
        <v>3</v>
      </c>
      <c r="E160" s="37" t="s">
        <v>52</v>
      </c>
      <c r="F160" s="46" t="s">
        <v>53</v>
      </c>
      <c r="G160" s="37">
        <v>80802625</v>
      </c>
      <c r="H160" s="46" t="s">
        <v>16</v>
      </c>
      <c r="I160" s="38" t="str">
        <f t="shared" si="38"/>
        <v>AHMEDABADXARELTO 15MG 28TABL</v>
      </c>
      <c r="J160" s="39">
        <v>661290.4800000001</v>
      </c>
      <c r="K160" s="40">
        <v>387584.72000000003</v>
      </c>
      <c r="L160" s="41">
        <f t="shared" si="43"/>
        <v>58.610358340558591</v>
      </c>
      <c r="M160" s="42">
        <v>553320.87000000011</v>
      </c>
      <c r="N160" s="43">
        <f t="shared" si="44"/>
        <v>-29.952990929114975</v>
      </c>
      <c r="O160" s="39">
        <v>625773.6</v>
      </c>
      <c r="P160" s="40">
        <v>450225.09000000008</v>
      </c>
      <c r="Q160" s="41">
        <f t="shared" si="45"/>
        <v>71.946961329145253</v>
      </c>
      <c r="R160" s="42">
        <v>364094.03000000009</v>
      </c>
      <c r="S160" s="43">
        <f t="shared" si="46"/>
        <v>23.656268134910093</v>
      </c>
      <c r="T160" s="39">
        <v>549666</v>
      </c>
      <c r="U160" s="40">
        <v>258390.14999999997</v>
      </c>
      <c r="V160" s="41">
        <f t="shared" si="47"/>
        <v>47.008574297846323</v>
      </c>
      <c r="W160" s="42">
        <v>167691.97000000003</v>
      </c>
      <c r="X160" s="43">
        <f t="shared" si="48"/>
        <v>54.086179558866121</v>
      </c>
      <c r="Y160" s="39">
        <v>669746.87999999989</v>
      </c>
      <c r="Z160" s="40">
        <v>201621.67</v>
      </c>
      <c r="AA160" s="41">
        <f t="shared" si="49"/>
        <v>30.104159649090125</v>
      </c>
      <c r="AB160" s="42">
        <v>981444.53338709683</v>
      </c>
      <c r="AC160" s="43">
        <f t="shared" si="50"/>
        <v>-79.456641395293474</v>
      </c>
      <c r="AD160" s="39">
        <v>649451.51999999979</v>
      </c>
      <c r="AE160" s="40">
        <v>108968.23</v>
      </c>
      <c r="AF160" s="41">
        <f t="shared" si="51"/>
        <v>16.778501034226547</v>
      </c>
      <c r="AG160" s="42">
        <v>1719989.0200000003</v>
      </c>
      <c r="AH160" s="43">
        <f t="shared" si="52"/>
        <v>-93.664597347255153</v>
      </c>
      <c r="AI160" s="107">
        <f t="shared" si="39"/>
        <v>3155928.4799999995</v>
      </c>
      <c r="AJ160" s="42">
        <f t="shared" si="40"/>
        <v>1406789.8599999999</v>
      </c>
      <c r="AK160" s="330">
        <f t="shared" si="37"/>
        <v>44.576100786669286</v>
      </c>
      <c r="AL160" s="42">
        <f t="shared" si="41"/>
        <v>3786540.4233870972</v>
      </c>
      <c r="AM160" s="43">
        <f t="shared" si="53"/>
        <v>-62.847620711741598</v>
      </c>
      <c r="AN160" s="44">
        <f t="shared" si="42"/>
        <v>93785.990666666665</v>
      </c>
      <c r="AO160" s="82"/>
    </row>
    <row r="161" spans="1:41" s="45" customFormat="1" ht="15" customHeight="1" x14ac:dyDescent="0.3">
      <c r="A161" s="35">
        <v>2609.9999999999995</v>
      </c>
      <c r="B161" s="282" t="s">
        <v>210</v>
      </c>
      <c r="C161" s="36" t="s">
        <v>31</v>
      </c>
      <c r="D161" s="79">
        <f>VLOOKUP(C161,Xarelto_Total!A:B,2,0)</f>
        <v>3</v>
      </c>
      <c r="E161" s="37" t="s">
        <v>52</v>
      </c>
      <c r="F161" s="46" t="s">
        <v>53</v>
      </c>
      <c r="G161" s="37">
        <v>80802633</v>
      </c>
      <c r="H161" s="46" t="s">
        <v>17</v>
      </c>
      <c r="I161" s="38" t="str">
        <f t="shared" si="38"/>
        <v>AHMEDABADXARELTO 20MG 28TABL</v>
      </c>
      <c r="J161" s="39">
        <v>734767.20000000007</v>
      </c>
      <c r="K161" s="40">
        <v>86130.62</v>
      </c>
      <c r="L161" s="41">
        <f t="shared" si="43"/>
        <v>11.722164516870103</v>
      </c>
      <c r="M161" s="42">
        <v>138982.62450000003</v>
      </c>
      <c r="N161" s="43">
        <f t="shared" si="44"/>
        <v>-38.027778429238133</v>
      </c>
      <c r="O161" s="39">
        <v>695303.99999999988</v>
      </c>
      <c r="P161" s="40">
        <v>391499.7900000001</v>
      </c>
      <c r="Q161" s="41">
        <f t="shared" si="45"/>
        <v>56.306276103689918</v>
      </c>
      <c r="R161" s="42">
        <v>57420.090000000004</v>
      </c>
      <c r="S161" s="43">
        <f t="shared" si="46"/>
        <v>581.81674741366669</v>
      </c>
      <c r="T161" s="39">
        <v>610740</v>
      </c>
      <c r="U161" s="40">
        <v>636187.74</v>
      </c>
      <c r="V161" s="41">
        <f t="shared" si="47"/>
        <v>104.1667059632577</v>
      </c>
      <c r="W161" s="42">
        <v>182686.35462068964</v>
      </c>
      <c r="X161" s="43">
        <f t="shared" si="48"/>
        <v>248.24042623266087</v>
      </c>
      <c r="Y161" s="39">
        <v>744163.19999999984</v>
      </c>
      <c r="Z161" s="40">
        <v>401938.74</v>
      </c>
      <c r="AA161" s="41">
        <f t="shared" si="49"/>
        <v>54.012176361314303</v>
      </c>
      <c r="AB161" s="42">
        <v>844334.92</v>
      </c>
      <c r="AC161" s="43">
        <f t="shared" si="50"/>
        <v>-52.395817053261283</v>
      </c>
      <c r="AD161" s="39">
        <v>721612.7999999997</v>
      </c>
      <c r="AE161" s="40">
        <v>211409.60000000006</v>
      </c>
      <c r="AF161" s="41">
        <f t="shared" si="51"/>
        <v>29.296819568610779</v>
      </c>
      <c r="AG161" s="42">
        <v>1092284.5199999998</v>
      </c>
      <c r="AH161" s="43">
        <f t="shared" si="52"/>
        <v>-80.645189405412424</v>
      </c>
      <c r="AI161" s="107">
        <f t="shared" si="39"/>
        <v>3506587.1999999997</v>
      </c>
      <c r="AJ161" s="42">
        <f t="shared" si="40"/>
        <v>1727166.4900000002</v>
      </c>
      <c r="AK161" s="330">
        <f t="shared" si="37"/>
        <v>49.25491343834257</v>
      </c>
      <c r="AL161" s="42">
        <f t="shared" si="41"/>
        <v>2315708.5091206897</v>
      </c>
      <c r="AM161" s="43">
        <f t="shared" si="53"/>
        <v>-25.415203027611099</v>
      </c>
      <c r="AN161" s="44">
        <f t="shared" si="42"/>
        <v>115144.43266666669</v>
      </c>
      <c r="AO161" s="82"/>
    </row>
    <row r="162" spans="1:41" s="45" customFormat="1" ht="15" customHeight="1" x14ac:dyDescent="0.3">
      <c r="A162" s="35">
        <v>652.49999999999989</v>
      </c>
      <c r="B162" s="282" t="s">
        <v>210</v>
      </c>
      <c r="C162" s="36" t="s">
        <v>31</v>
      </c>
      <c r="D162" s="79">
        <f>VLOOKUP(C162,Xarelto_Total!A:B,2,0)</f>
        <v>3</v>
      </c>
      <c r="E162" s="37" t="s">
        <v>52</v>
      </c>
      <c r="F162" s="46" t="s">
        <v>53</v>
      </c>
      <c r="G162" s="109">
        <v>86415798</v>
      </c>
      <c r="H162" s="46" t="s">
        <v>48</v>
      </c>
      <c r="I162" s="38" t="str">
        <f t="shared" si="38"/>
        <v>AHMEDABADXARELTO 2.5MG TAFI 14 IN</v>
      </c>
      <c r="J162" s="39">
        <v>413306.55000000005</v>
      </c>
      <c r="K162" s="40">
        <v>522186.34999999992</v>
      </c>
      <c r="L162" s="41">
        <f t="shared" si="43"/>
        <v>126.34359411918341</v>
      </c>
      <c r="M162" s="42">
        <v>414338.11809628003</v>
      </c>
      <c r="N162" s="43">
        <f t="shared" si="44"/>
        <v>26.029039374711616</v>
      </c>
      <c r="O162" s="39">
        <v>391108.5</v>
      </c>
      <c r="P162" s="40">
        <v>516306.93000000005</v>
      </c>
      <c r="Q162" s="41">
        <f t="shared" si="45"/>
        <v>132.01117592688476</v>
      </c>
      <c r="R162" s="42">
        <v>550288.62018691585</v>
      </c>
      <c r="S162" s="43">
        <f t="shared" si="46"/>
        <v>-6.1752485768964931</v>
      </c>
      <c r="T162" s="39">
        <v>343541.25</v>
      </c>
      <c r="U162" s="40">
        <v>424216.50999999995</v>
      </c>
      <c r="V162" s="41">
        <f t="shared" si="47"/>
        <v>123.48342739045165</v>
      </c>
      <c r="W162" s="42">
        <v>319983.63611987379</v>
      </c>
      <c r="X162" s="43">
        <f t="shared" si="48"/>
        <v>32.574438850703586</v>
      </c>
      <c r="Y162" s="39">
        <v>418591.79999999993</v>
      </c>
      <c r="Z162" s="40">
        <v>418009.22999999992</v>
      </c>
      <c r="AA162" s="41">
        <f t="shared" si="49"/>
        <v>99.860826227365166</v>
      </c>
      <c r="AB162" s="42">
        <v>528853.29589180066</v>
      </c>
      <c r="AC162" s="43">
        <f t="shared" si="50"/>
        <v>-20.959322132026301</v>
      </c>
      <c r="AD162" s="39">
        <v>405907.1999999999</v>
      </c>
      <c r="AE162" s="40">
        <v>331141.76000000013</v>
      </c>
      <c r="AF162" s="41">
        <f t="shared" si="51"/>
        <v>81.580656859498973</v>
      </c>
      <c r="AG162" s="42">
        <v>631618.54999999981</v>
      </c>
      <c r="AH162" s="43">
        <f t="shared" si="52"/>
        <v>-47.572508755482204</v>
      </c>
      <c r="AI162" s="107">
        <f t="shared" si="39"/>
        <v>1972455.3</v>
      </c>
      <c r="AJ162" s="42">
        <f t="shared" si="40"/>
        <v>2211860.7800000003</v>
      </c>
      <c r="AK162" s="330">
        <f t="shared" si="37"/>
        <v>112.13743500296307</v>
      </c>
      <c r="AL162" s="42">
        <f t="shared" si="41"/>
        <v>2445082.2202948704</v>
      </c>
      <c r="AM162" s="43">
        <f t="shared" si="53"/>
        <v>-9.538388458231239</v>
      </c>
      <c r="AN162" s="44">
        <f t="shared" si="42"/>
        <v>147457.38533333334</v>
      </c>
      <c r="AO162" s="82"/>
    </row>
    <row r="163" spans="1:41" s="45" customFormat="1" ht="15" customHeight="1" x14ac:dyDescent="0.3">
      <c r="A163" s="35">
        <v>5592.86</v>
      </c>
      <c r="B163" s="282" t="s">
        <v>210</v>
      </c>
      <c r="C163" s="36" t="s">
        <v>31</v>
      </c>
      <c r="D163" s="79">
        <f>VLOOKUP(C163,Xarelto_Total!A:B,2,0)</f>
        <v>3</v>
      </c>
      <c r="E163" s="37" t="s">
        <v>52</v>
      </c>
      <c r="F163" s="46" t="s">
        <v>53</v>
      </c>
      <c r="G163" s="109">
        <v>86991209</v>
      </c>
      <c r="H163" s="109" t="s">
        <v>77</v>
      </c>
      <c r="I163" s="38" t="str">
        <f t="shared" si="38"/>
        <v>AHMEDABADXARELTO 15MG 98TABL</v>
      </c>
      <c r="J163" s="39">
        <v>0</v>
      </c>
      <c r="K163" s="40">
        <v>18270.03</v>
      </c>
      <c r="L163" s="41">
        <f t="shared" si="43"/>
        <v>0</v>
      </c>
      <c r="M163" s="42">
        <v>59377.180000000008</v>
      </c>
      <c r="N163" s="43">
        <f t="shared" si="44"/>
        <v>-69.230552882437337</v>
      </c>
      <c r="O163" s="39">
        <v>0</v>
      </c>
      <c r="P163" s="40">
        <v>0</v>
      </c>
      <c r="Q163" s="41">
        <f t="shared" si="45"/>
        <v>0</v>
      </c>
      <c r="R163" s="42">
        <v>0</v>
      </c>
      <c r="S163" s="43" t="str">
        <f t="shared" si="46"/>
        <v>-</v>
      </c>
      <c r="T163" s="39">
        <v>0</v>
      </c>
      <c r="U163" s="40">
        <v>-10332.65</v>
      </c>
      <c r="V163" s="41">
        <f t="shared" si="47"/>
        <v>0</v>
      </c>
      <c r="W163" s="42">
        <v>0</v>
      </c>
      <c r="X163" s="43" t="str">
        <f t="shared" si="48"/>
        <v>-</v>
      </c>
      <c r="Y163" s="39">
        <v>0</v>
      </c>
      <c r="Z163" s="40">
        <v>0</v>
      </c>
      <c r="AA163" s="41">
        <f t="shared" si="49"/>
        <v>0</v>
      </c>
      <c r="AB163" s="42">
        <v>0</v>
      </c>
      <c r="AC163" s="43" t="str">
        <f t="shared" si="50"/>
        <v>-</v>
      </c>
      <c r="AD163" s="39">
        <v>0</v>
      </c>
      <c r="AE163" s="40">
        <v>-73034.259999999995</v>
      </c>
      <c r="AF163" s="41">
        <f t="shared" si="51"/>
        <v>0</v>
      </c>
      <c r="AG163" s="42">
        <v>73080</v>
      </c>
      <c r="AH163" s="43">
        <f t="shared" si="52"/>
        <v>-199.93741105637656</v>
      </c>
      <c r="AI163" s="107">
        <f t="shared" si="39"/>
        <v>0</v>
      </c>
      <c r="AJ163" s="42">
        <f t="shared" si="40"/>
        <v>-65096.88</v>
      </c>
      <c r="AK163" s="330">
        <f t="shared" si="37"/>
        <v>0</v>
      </c>
      <c r="AL163" s="42">
        <f t="shared" si="41"/>
        <v>132457.18</v>
      </c>
      <c r="AM163" s="43">
        <f t="shared" si="53"/>
        <v>-149.14560313000774</v>
      </c>
      <c r="AN163" s="44">
        <f t="shared" si="42"/>
        <v>-4339.7919999999995</v>
      </c>
      <c r="AO163" s="82"/>
    </row>
    <row r="164" spans="1:41" s="45" customFormat="1" ht="15" customHeight="1" x14ac:dyDescent="0.3">
      <c r="A164" s="35">
        <v>5592.86</v>
      </c>
      <c r="B164" s="282" t="s">
        <v>210</v>
      </c>
      <c r="C164" s="36" t="s">
        <v>31</v>
      </c>
      <c r="D164" s="79">
        <f>VLOOKUP(C164,Xarelto_Total!A:B,2,0)</f>
        <v>3</v>
      </c>
      <c r="E164" s="37" t="s">
        <v>52</v>
      </c>
      <c r="F164" s="46" t="s">
        <v>53</v>
      </c>
      <c r="G164" s="109">
        <v>86991217</v>
      </c>
      <c r="H164" s="109" t="s">
        <v>78</v>
      </c>
      <c r="I164" s="38" t="str">
        <f t="shared" si="38"/>
        <v>AHMEDABADXARELTO 20MG 98TABL</v>
      </c>
      <c r="J164" s="39">
        <v>0</v>
      </c>
      <c r="K164" s="40">
        <v>73080.24000000002</v>
      </c>
      <c r="L164" s="41">
        <f t="shared" si="43"/>
        <v>0</v>
      </c>
      <c r="M164" s="42">
        <v>584640.15000000014</v>
      </c>
      <c r="N164" s="43">
        <f t="shared" si="44"/>
        <v>-87.499962156208397</v>
      </c>
      <c r="O164" s="39">
        <v>0</v>
      </c>
      <c r="P164" s="40">
        <v>0</v>
      </c>
      <c r="Q164" s="41">
        <f t="shared" si="45"/>
        <v>0</v>
      </c>
      <c r="R164" s="42">
        <v>278151.21000000002</v>
      </c>
      <c r="S164" s="43">
        <f t="shared" si="46"/>
        <v>-100</v>
      </c>
      <c r="T164" s="39">
        <v>0</v>
      </c>
      <c r="U164" s="40">
        <v>-35233.96</v>
      </c>
      <c r="V164" s="41">
        <f t="shared" si="47"/>
        <v>0</v>
      </c>
      <c r="W164" s="42">
        <v>-11185.72</v>
      </c>
      <c r="X164" s="43">
        <f t="shared" si="48"/>
        <v>214.99054151185618</v>
      </c>
      <c r="Y164" s="39">
        <v>0</v>
      </c>
      <c r="Z164" s="40">
        <v>0</v>
      </c>
      <c r="AA164" s="41">
        <f t="shared" si="49"/>
        <v>0</v>
      </c>
      <c r="AB164" s="42">
        <v>0</v>
      </c>
      <c r="AC164" s="43" t="str">
        <f t="shared" si="50"/>
        <v>-</v>
      </c>
      <c r="AD164" s="39">
        <v>0</v>
      </c>
      <c r="AE164" s="40">
        <v>-49922.62</v>
      </c>
      <c r="AF164" s="41">
        <f t="shared" si="51"/>
        <v>0</v>
      </c>
      <c r="AG164" s="42">
        <v>790177.28000000003</v>
      </c>
      <c r="AH164" s="43">
        <f t="shared" si="52"/>
        <v>-106.31790121831901</v>
      </c>
      <c r="AI164" s="107">
        <f t="shared" si="39"/>
        <v>0</v>
      </c>
      <c r="AJ164" s="42">
        <f t="shared" si="40"/>
        <v>-12076.339999999982</v>
      </c>
      <c r="AK164" s="330">
        <f t="shared" si="37"/>
        <v>0</v>
      </c>
      <c r="AL164" s="42">
        <f t="shared" si="41"/>
        <v>1641782.9200000002</v>
      </c>
      <c r="AM164" s="43">
        <f t="shared" si="53"/>
        <v>-100.73556253100745</v>
      </c>
      <c r="AN164" s="44">
        <f t="shared" si="42"/>
        <v>-805.08933333333221</v>
      </c>
      <c r="AO164" s="82"/>
    </row>
    <row r="165" spans="1:41" s="45" customFormat="1" ht="15" customHeight="1" x14ac:dyDescent="0.3">
      <c r="A165" s="35">
        <v>652.49999999999989</v>
      </c>
      <c r="B165" s="282" t="s">
        <v>210</v>
      </c>
      <c r="C165" s="36" t="s">
        <v>32</v>
      </c>
      <c r="D165" s="79">
        <f>VLOOKUP(C165,Xarelto_Total!A:B,2,0)</f>
        <v>1</v>
      </c>
      <c r="E165" s="37" t="s">
        <v>52</v>
      </c>
      <c r="F165" s="46" t="s">
        <v>53</v>
      </c>
      <c r="G165" s="37">
        <v>81571686</v>
      </c>
      <c r="H165" s="46" t="s">
        <v>15</v>
      </c>
      <c r="I165" s="38" t="str">
        <f t="shared" si="38"/>
        <v>BARODAXARELTO 10MG 7TABL</v>
      </c>
      <c r="J165" s="39">
        <v>168384.15</v>
      </c>
      <c r="K165" s="40">
        <v>122670.07999999999</v>
      </c>
      <c r="L165" s="41">
        <f t="shared" si="43"/>
        <v>72.851322407720673</v>
      </c>
      <c r="M165" s="42">
        <v>501132.31703557313</v>
      </c>
      <c r="N165" s="43">
        <f t="shared" si="44"/>
        <v>-75.521419028481418</v>
      </c>
      <c r="O165" s="39">
        <v>159340.5</v>
      </c>
      <c r="P165" s="40">
        <v>184657.84</v>
      </c>
      <c r="Q165" s="41">
        <f t="shared" si="45"/>
        <v>115.88882926813962</v>
      </c>
      <c r="R165" s="42">
        <v>309088.38658291451</v>
      </c>
      <c r="S165" s="43">
        <f t="shared" si="46"/>
        <v>-40.257270083337602</v>
      </c>
      <c r="T165" s="39">
        <v>139961.25</v>
      </c>
      <c r="U165" s="40">
        <v>23489.920000000002</v>
      </c>
      <c r="V165" s="41">
        <f t="shared" si="47"/>
        <v>16.783159624538936</v>
      </c>
      <c r="W165" s="42">
        <v>422788.4452731894</v>
      </c>
      <c r="X165" s="43">
        <f t="shared" si="48"/>
        <v>-94.444048728715444</v>
      </c>
      <c r="Y165" s="39">
        <v>170537.39999999997</v>
      </c>
      <c r="Z165" s="40">
        <v>173564.90999999997</v>
      </c>
      <c r="AA165" s="41">
        <f t="shared" si="49"/>
        <v>101.77527627370888</v>
      </c>
      <c r="AB165" s="42">
        <v>1563661.4344272274</v>
      </c>
      <c r="AC165" s="43">
        <f t="shared" si="50"/>
        <v>-88.900096518427134</v>
      </c>
      <c r="AD165" s="39">
        <v>165369.59999999995</v>
      </c>
      <c r="AE165" s="40">
        <v>75037.14</v>
      </c>
      <c r="AF165" s="41">
        <f t="shared" si="51"/>
        <v>45.375413618948116</v>
      </c>
      <c r="AG165" s="42">
        <v>1704376.0930866539</v>
      </c>
      <c r="AH165" s="43">
        <f t="shared" si="52"/>
        <v>-95.597383681666969</v>
      </c>
      <c r="AI165" s="107">
        <f t="shared" si="39"/>
        <v>803592.9</v>
      </c>
      <c r="AJ165" s="42">
        <f t="shared" si="40"/>
        <v>579419.8899999999</v>
      </c>
      <c r="AK165" s="330">
        <f t="shared" si="37"/>
        <v>72.103659701323878</v>
      </c>
      <c r="AL165" s="42">
        <f t="shared" si="41"/>
        <v>4501046.6764055584</v>
      </c>
      <c r="AM165" s="43">
        <f t="shared" si="53"/>
        <v>-87.126996637530709</v>
      </c>
      <c r="AN165" s="44">
        <f t="shared" si="42"/>
        <v>115883.97799999997</v>
      </c>
      <c r="AO165" s="82"/>
    </row>
    <row r="166" spans="1:41" s="45" customFormat="1" ht="15" customHeight="1" x14ac:dyDescent="0.3">
      <c r="A166" s="35">
        <v>2609.9999999999995</v>
      </c>
      <c r="B166" s="282" t="s">
        <v>210</v>
      </c>
      <c r="C166" s="36" t="s">
        <v>32</v>
      </c>
      <c r="D166" s="79">
        <f>VLOOKUP(C166,Xarelto_Total!A:B,2,0)</f>
        <v>1</v>
      </c>
      <c r="E166" s="37" t="s">
        <v>52</v>
      </c>
      <c r="F166" s="46" t="s">
        <v>53</v>
      </c>
      <c r="G166" s="37">
        <v>80802625</v>
      </c>
      <c r="H166" s="46" t="s">
        <v>16</v>
      </c>
      <c r="I166" s="38" t="str">
        <f t="shared" si="38"/>
        <v>BARODAXARELTO 15MG 28TABL</v>
      </c>
      <c r="J166" s="39">
        <v>171445.68</v>
      </c>
      <c r="K166" s="40">
        <v>159210.44999999998</v>
      </c>
      <c r="L166" s="41">
        <f t="shared" si="43"/>
        <v>92.863494723226609</v>
      </c>
      <c r="M166" s="42">
        <v>252517.79000000004</v>
      </c>
      <c r="N166" s="43">
        <f t="shared" si="44"/>
        <v>-36.950798595219787</v>
      </c>
      <c r="O166" s="39">
        <v>162237.59999999998</v>
      </c>
      <c r="P166" s="40">
        <v>97874.73000000001</v>
      </c>
      <c r="Q166" s="41">
        <f t="shared" si="45"/>
        <v>60.328018905605127</v>
      </c>
      <c r="R166" s="42">
        <v>117449.97</v>
      </c>
      <c r="S166" s="43">
        <f t="shared" si="46"/>
        <v>-16.666875266123952</v>
      </c>
      <c r="T166" s="39">
        <v>142506</v>
      </c>
      <c r="U166" s="40">
        <v>86782.59</v>
      </c>
      <c r="V166" s="41">
        <f t="shared" si="47"/>
        <v>60.897499052671463</v>
      </c>
      <c r="W166" s="42">
        <v>453487.41000000009</v>
      </c>
      <c r="X166" s="43">
        <f t="shared" si="48"/>
        <v>-80.86328570841691</v>
      </c>
      <c r="Y166" s="39">
        <v>173638.07999999993</v>
      </c>
      <c r="Z166" s="40">
        <v>97222.48000000001</v>
      </c>
      <c r="AA166" s="41">
        <f t="shared" si="49"/>
        <v>55.991450723251518</v>
      </c>
      <c r="AB166" s="42">
        <v>347130.50000000006</v>
      </c>
      <c r="AC166" s="43">
        <f t="shared" si="50"/>
        <v>-71.992527306013159</v>
      </c>
      <c r="AD166" s="39">
        <v>168376.31999999998</v>
      </c>
      <c r="AE166" s="40">
        <v>92002.28</v>
      </c>
      <c r="AF166" s="41">
        <f t="shared" si="51"/>
        <v>54.640866364106309</v>
      </c>
      <c r="AG166" s="42">
        <v>541575.63</v>
      </c>
      <c r="AH166" s="43">
        <f t="shared" si="52"/>
        <v>-83.01210857659899</v>
      </c>
      <c r="AI166" s="107">
        <f t="shared" si="39"/>
        <v>818203.67999999982</v>
      </c>
      <c r="AJ166" s="42">
        <f t="shared" si="40"/>
        <v>533092.53</v>
      </c>
      <c r="AK166" s="330">
        <f t="shared" si="37"/>
        <v>65.154012751445961</v>
      </c>
      <c r="AL166" s="42">
        <f t="shared" si="41"/>
        <v>1712161.3000000003</v>
      </c>
      <c r="AM166" s="43">
        <f t="shared" si="53"/>
        <v>-68.864351156634598</v>
      </c>
      <c r="AN166" s="44">
        <f t="shared" si="42"/>
        <v>106618.50600000001</v>
      </c>
      <c r="AO166" s="82"/>
    </row>
    <row r="167" spans="1:41" s="45" customFormat="1" ht="15" customHeight="1" x14ac:dyDescent="0.3">
      <c r="A167" s="35">
        <v>2609.9999999999995</v>
      </c>
      <c r="B167" s="282" t="s">
        <v>210</v>
      </c>
      <c r="C167" s="36" t="s">
        <v>32</v>
      </c>
      <c r="D167" s="79">
        <f>VLOOKUP(C167,Xarelto_Total!A:B,2,0)</f>
        <v>1</v>
      </c>
      <c r="E167" s="37" t="s">
        <v>52</v>
      </c>
      <c r="F167" s="46" t="s">
        <v>53</v>
      </c>
      <c r="G167" s="37">
        <v>80802633</v>
      </c>
      <c r="H167" s="46" t="s">
        <v>17</v>
      </c>
      <c r="I167" s="38" t="str">
        <f t="shared" si="38"/>
        <v>BARODAXARELTO 20MG 28TABL</v>
      </c>
      <c r="J167" s="39">
        <v>220430.16</v>
      </c>
      <c r="K167" s="40">
        <v>198359.94999999995</v>
      </c>
      <c r="L167" s="41">
        <f t="shared" si="43"/>
        <v>89.987663212692823</v>
      </c>
      <c r="M167" s="42">
        <v>50111.957799999989</v>
      </c>
      <c r="N167" s="43">
        <f t="shared" si="44"/>
        <v>295.83356689368861</v>
      </c>
      <c r="O167" s="39">
        <v>208591.2</v>
      </c>
      <c r="P167" s="40">
        <v>165735.38000000003</v>
      </c>
      <c r="Q167" s="41">
        <f t="shared" si="45"/>
        <v>79.454636628966142</v>
      </c>
      <c r="R167" s="42">
        <v>73080.14</v>
      </c>
      <c r="S167" s="43">
        <f t="shared" si="46"/>
        <v>126.78579980826535</v>
      </c>
      <c r="T167" s="39">
        <v>183222</v>
      </c>
      <c r="U167" s="40">
        <v>75689.919999999998</v>
      </c>
      <c r="V167" s="41">
        <f t="shared" si="47"/>
        <v>41.310497647662395</v>
      </c>
      <c r="W167" s="42">
        <v>77481.533655172403</v>
      </c>
      <c r="X167" s="43">
        <f t="shared" si="48"/>
        <v>-2.3123105218152915</v>
      </c>
      <c r="Y167" s="39">
        <v>223248.95999999993</v>
      </c>
      <c r="Z167" s="40">
        <v>103094.96</v>
      </c>
      <c r="AA167" s="41">
        <f t="shared" si="49"/>
        <v>46.179368539947525</v>
      </c>
      <c r="AB167" s="42">
        <v>104400.31999999999</v>
      </c>
      <c r="AC167" s="43">
        <f t="shared" si="50"/>
        <v>-1.2503409951233664</v>
      </c>
      <c r="AD167" s="39">
        <v>216483.83999999994</v>
      </c>
      <c r="AE167" s="40">
        <v>118755.06999999999</v>
      </c>
      <c r="AF167" s="41">
        <f t="shared" si="51"/>
        <v>54.856320915223989</v>
      </c>
      <c r="AG167" s="42">
        <v>294277.83</v>
      </c>
      <c r="AH167" s="43">
        <f t="shared" si="52"/>
        <v>-59.645254282322256</v>
      </c>
      <c r="AI167" s="107">
        <f t="shared" si="39"/>
        <v>1051976.1599999999</v>
      </c>
      <c r="AJ167" s="42">
        <f t="shared" si="40"/>
        <v>661635.27999999991</v>
      </c>
      <c r="AK167" s="330">
        <f t="shared" si="37"/>
        <v>62.894512742570129</v>
      </c>
      <c r="AL167" s="42">
        <f t="shared" si="41"/>
        <v>599351.78145517246</v>
      </c>
      <c r="AM167" s="43">
        <f t="shared" si="53"/>
        <v>10.391810030765015</v>
      </c>
      <c r="AN167" s="44">
        <f t="shared" si="42"/>
        <v>132327.05599999998</v>
      </c>
      <c r="AO167" s="82"/>
    </row>
    <row r="168" spans="1:41" s="45" customFormat="1" ht="15" customHeight="1" x14ac:dyDescent="0.3">
      <c r="A168" s="35">
        <v>652.49999999999989</v>
      </c>
      <c r="B168" s="282" t="s">
        <v>210</v>
      </c>
      <c r="C168" s="36" t="s">
        <v>32</v>
      </c>
      <c r="D168" s="79">
        <f>VLOOKUP(C168,Xarelto_Total!A:B,2,0)</f>
        <v>1</v>
      </c>
      <c r="E168" s="37" t="s">
        <v>52</v>
      </c>
      <c r="F168" s="46" t="s">
        <v>53</v>
      </c>
      <c r="G168" s="109">
        <v>86415798</v>
      </c>
      <c r="H168" s="46" t="s">
        <v>48</v>
      </c>
      <c r="I168" s="38" t="str">
        <f t="shared" si="38"/>
        <v>BARODAXARELTO 2.5MG TAFI 14 IN</v>
      </c>
      <c r="J168" s="39">
        <v>107153.55</v>
      </c>
      <c r="K168" s="40">
        <v>153162.29000000004</v>
      </c>
      <c r="L168" s="41">
        <f t="shared" si="43"/>
        <v>142.93720553355445</v>
      </c>
      <c r="M168" s="42">
        <v>126584.30984682712</v>
      </c>
      <c r="N168" s="43">
        <f t="shared" si="44"/>
        <v>20.996267377318333</v>
      </c>
      <c r="O168" s="39">
        <v>101398.5</v>
      </c>
      <c r="P168" s="40">
        <v>93725.84</v>
      </c>
      <c r="Q168" s="41">
        <f t="shared" si="45"/>
        <v>92.433162226265665</v>
      </c>
      <c r="R168" s="42">
        <v>63618.79</v>
      </c>
      <c r="S168" s="43">
        <f t="shared" si="46"/>
        <v>47.324147472782784</v>
      </c>
      <c r="T168" s="39">
        <v>89066.25</v>
      </c>
      <c r="U168" s="40">
        <v>134547.96000000002</v>
      </c>
      <c r="V168" s="41">
        <f t="shared" si="47"/>
        <v>151.06503305123996</v>
      </c>
      <c r="W168" s="42">
        <v>71122.720000000001</v>
      </c>
      <c r="X168" s="43">
        <f t="shared" si="48"/>
        <v>89.177185574454995</v>
      </c>
      <c r="Y168" s="39">
        <v>108523.79999999997</v>
      </c>
      <c r="Z168" s="40">
        <v>75764.760000000009</v>
      </c>
      <c r="AA168" s="41">
        <f t="shared" si="49"/>
        <v>69.813957859934888</v>
      </c>
      <c r="AB168" s="42">
        <v>275529.57590025361</v>
      </c>
      <c r="AC168" s="43">
        <f t="shared" si="50"/>
        <v>-72.502131666827609</v>
      </c>
      <c r="AD168" s="39">
        <v>105235.19999999997</v>
      </c>
      <c r="AE168" s="40">
        <v>47679.09</v>
      </c>
      <c r="AF168" s="41">
        <f t="shared" si="51"/>
        <v>45.30716908410875</v>
      </c>
      <c r="AG168" s="42">
        <v>264263.44</v>
      </c>
      <c r="AH168" s="43">
        <f t="shared" si="52"/>
        <v>-81.957742622286304</v>
      </c>
      <c r="AI168" s="107">
        <f t="shared" si="39"/>
        <v>511377.29999999993</v>
      </c>
      <c r="AJ168" s="42">
        <f t="shared" si="40"/>
        <v>504879.94000000006</v>
      </c>
      <c r="AK168" s="330">
        <f t="shared" si="37"/>
        <v>98.729439104942699</v>
      </c>
      <c r="AL168" s="42">
        <f t="shared" si="41"/>
        <v>801118.83574708062</v>
      </c>
      <c r="AM168" s="43">
        <f t="shared" si="53"/>
        <v>-36.978146378348974</v>
      </c>
      <c r="AN168" s="44">
        <f t="shared" si="42"/>
        <v>100975.98800000001</v>
      </c>
      <c r="AO168" s="82"/>
    </row>
    <row r="169" spans="1:41" s="45" customFormat="1" ht="15" customHeight="1" x14ac:dyDescent="0.35">
      <c r="A169" s="35">
        <v>5592.86</v>
      </c>
      <c r="B169" s="282" t="s">
        <v>210</v>
      </c>
      <c r="C169" s="36" t="s">
        <v>32</v>
      </c>
      <c r="D169" s="79">
        <f>VLOOKUP(C169,Xarelto_Total!A:B,2,0)</f>
        <v>1</v>
      </c>
      <c r="E169" s="37" t="s">
        <v>52</v>
      </c>
      <c r="F169" s="46" t="s">
        <v>53</v>
      </c>
      <c r="G169" s="110">
        <v>86991209</v>
      </c>
      <c r="H169" s="108" t="s">
        <v>77</v>
      </c>
      <c r="I169" s="38" t="str">
        <f t="shared" si="38"/>
        <v>BARODAXARELTO 15MG 98TABL</v>
      </c>
      <c r="J169" s="39">
        <v>0</v>
      </c>
      <c r="K169" s="40">
        <v>0</v>
      </c>
      <c r="L169" s="41">
        <f t="shared" si="43"/>
        <v>0</v>
      </c>
      <c r="M169" s="42">
        <v>9134.7999999999993</v>
      </c>
      <c r="N169" s="43">
        <f t="shared" si="44"/>
        <v>-100</v>
      </c>
      <c r="O169" s="39">
        <v>0</v>
      </c>
      <c r="P169" s="40">
        <v>0</v>
      </c>
      <c r="Q169" s="41">
        <f t="shared" si="45"/>
        <v>0</v>
      </c>
      <c r="R169" s="42">
        <v>0</v>
      </c>
      <c r="S169" s="43" t="str">
        <f t="shared" si="46"/>
        <v>-</v>
      </c>
      <c r="T169" s="39">
        <v>0</v>
      </c>
      <c r="U169" s="40">
        <v>-3608.27</v>
      </c>
      <c r="V169" s="41">
        <f t="shared" si="47"/>
        <v>0</v>
      </c>
      <c r="W169" s="42">
        <v>0</v>
      </c>
      <c r="X169" s="43" t="str">
        <f t="shared" si="48"/>
        <v>-</v>
      </c>
      <c r="Y169" s="39">
        <v>0</v>
      </c>
      <c r="Z169" s="40">
        <v>-16306.28</v>
      </c>
      <c r="AA169" s="41">
        <f t="shared" si="49"/>
        <v>0</v>
      </c>
      <c r="AB169" s="42">
        <v>0</v>
      </c>
      <c r="AC169" s="43" t="str">
        <f t="shared" si="50"/>
        <v>-</v>
      </c>
      <c r="AD169" s="39">
        <v>0</v>
      </c>
      <c r="AE169" s="40">
        <v>-639.46</v>
      </c>
      <c r="AF169" s="41">
        <f t="shared" si="51"/>
        <v>0</v>
      </c>
      <c r="AG169" s="42">
        <v>68512.56</v>
      </c>
      <c r="AH169" s="43">
        <f t="shared" si="52"/>
        <v>-100.93334711182884</v>
      </c>
      <c r="AI169" s="107">
        <f t="shared" si="39"/>
        <v>0</v>
      </c>
      <c r="AJ169" s="42">
        <f t="shared" si="40"/>
        <v>-20554.009999999998</v>
      </c>
      <c r="AK169" s="330">
        <f t="shared" si="37"/>
        <v>0</v>
      </c>
      <c r="AL169" s="42">
        <f t="shared" si="41"/>
        <v>77647.360000000001</v>
      </c>
      <c r="AM169" s="43">
        <f t="shared" si="53"/>
        <v>-126.47097080956777</v>
      </c>
      <c r="AN169" s="44">
        <f t="shared" si="42"/>
        <v>-4110.8019999999997</v>
      </c>
      <c r="AO169" s="82"/>
    </row>
    <row r="170" spans="1:41" s="45" customFormat="1" ht="15" customHeight="1" x14ac:dyDescent="0.35">
      <c r="A170" s="35">
        <v>5592.86</v>
      </c>
      <c r="B170" s="282" t="s">
        <v>210</v>
      </c>
      <c r="C170" s="36" t="s">
        <v>32</v>
      </c>
      <c r="D170" s="79">
        <f>VLOOKUP(C170,Xarelto_Total!A:B,2,0)</f>
        <v>1</v>
      </c>
      <c r="E170" s="37" t="s">
        <v>52</v>
      </c>
      <c r="F170" s="46" t="s">
        <v>53</v>
      </c>
      <c r="G170" s="110">
        <v>86991217</v>
      </c>
      <c r="H170" s="108" t="s">
        <v>78</v>
      </c>
      <c r="I170" s="38" t="str">
        <f t="shared" si="38"/>
        <v>BARODAXARELTO 20MG 98TABL</v>
      </c>
      <c r="J170" s="39">
        <v>0</v>
      </c>
      <c r="K170" s="40">
        <v>47684.759999999987</v>
      </c>
      <c r="L170" s="41">
        <f t="shared" si="43"/>
        <v>0</v>
      </c>
      <c r="M170" s="42">
        <v>191835.42</v>
      </c>
      <c r="N170" s="43">
        <f t="shared" si="44"/>
        <v>-75.142880287696613</v>
      </c>
      <c r="O170" s="39">
        <v>0</v>
      </c>
      <c r="P170" s="40">
        <v>-4567.8999999999996</v>
      </c>
      <c r="Q170" s="41">
        <f t="shared" si="45"/>
        <v>0</v>
      </c>
      <c r="R170" s="42">
        <v>27404.94</v>
      </c>
      <c r="S170" s="43">
        <f t="shared" si="46"/>
        <v>-116.6681627473003</v>
      </c>
      <c r="T170" s="39">
        <v>0</v>
      </c>
      <c r="U170" s="40">
        <v>-9135.2099999999991</v>
      </c>
      <c r="V170" s="41">
        <f t="shared" si="47"/>
        <v>0</v>
      </c>
      <c r="W170" s="42">
        <v>0</v>
      </c>
      <c r="X170" s="43" t="str">
        <f t="shared" si="48"/>
        <v>-</v>
      </c>
      <c r="Y170" s="39">
        <v>0</v>
      </c>
      <c r="Z170" s="40">
        <v>-13702.78</v>
      </c>
      <c r="AA170" s="41">
        <f t="shared" si="49"/>
        <v>0</v>
      </c>
      <c r="AB170" s="42">
        <v>0</v>
      </c>
      <c r="AC170" s="43" t="str">
        <f t="shared" si="50"/>
        <v>-</v>
      </c>
      <c r="AD170" s="39">
        <v>0</v>
      </c>
      <c r="AE170" s="40">
        <v>0</v>
      </c>
      <c r="AF170" s="41">
        <f t="shared" si="51"/>
        <v>0</v>
      </c>
      <c r="AG170" s="42">
        <v>369318.99000000005</v>
      </c>
      <c r="AH170" s="43">
        <f t="shared" si="52"/>
        <v>-100</v>
      </c>
      <c r="AI170" s="107">
        <f t="shared" si="39"/>
        <v>0</v>
      </c>
      <c r="AJ170" s="42">
        <f t="shared" si="40"/>
        <v>20278.869999999988</v>
      </c>
      <c r="AK170" s="330">
        <f t="shared" si="37"/>
        <v>0</v>
      </c>
      <c r="AL170" s="42">
        <f t="shared" si="41"/>
        <v>588559.35000000009</v>
      </c>
      <c r="AM170" s="43">
        <f t="shared" si="53"/>
        <v>-96.5544902141135</v>
      </c>
      <c r="AN170" s="44">
        <f t="shared" si="42"/>
        <v>4055.7739999999976</v>
      </c>
      <c r="AO170" s="82"/>
    </row>
    <row r="171" spans="1:41" s="45" customFormat="1" ht="15" customHeight="1" x14ac:dyDescent="0.3">
      <c r="A171" s="35">
        <v>652.49999999999989</v>
      </c>
      <c r="B171" s="282" t="s">
        <v>210</v>
      </c>
      <c r="C171" s="36" t="s">
        <v>33</v>
      </c>
      <c r="D171" s="79">
        <f>VLOOKUP(C171,Xarelto_Total!A:B,2,0)</f>
        <v>1</v>
      </c>
      <c r="E171" s="37" t="s">
        <v>52</v>
      </c>
      <c r="F171" s="46" t="s">
        <v>53</v>
      </c>
      <c r="G171" s="37">
        <v>81571686</v>
      </c>
      <c r="H171" s="46" t="s">
        <v>15</v>
      </c>
      <c r="I171" s="38" t="str">
        <f t="shared" si="38"/>
        <v>RAJKOTXARELTO 10MG 7TABL</v>
      </c>
      <c r="J171" s="39">
        <v>168384.15</v>
      </c>
      <c r="K171" s="40">
        <v>190529.62</v>
      </c>
      <c r="L171" s="41">
        <f t="shared" si="43"/>
        <v>113.1517544852054</v>
      </c>
      <c r="M171" s="42">
        <v>377145.71999999991</v>
      </c>
      <c r="N171" s="43">
        <f t="shared" si="44"/>
        <v>-49.481166059633381</v>
      </c>
      <c r="O171" s="39">
        <v>159340.5</v>
      </c>
      <c r="P171" s="40">
        <v>138329.92000000001</v>
      </c>
      <c r="Q171" s="41">
        <f t="shared" si="45"/>
        <v>86.814036607140068</v>
      </c>
      <c r="R171" s="42">
        <v>281880.38</v>
      </c>
      <c r="S171" s="43">
        <f t="shared" si="46"/>
        <v>-50.926020463006324</v>
      </c>
      <c r="T171" s="39">
        <v>139961.25</v>
      </c>
      <c r="U171" s="40">
        <v>165083.03</v>
      </c>
      <c r="V171" s="41">
        <f t="shared" si="47"/>
        <v>117.9490966249587</v>
      </c>
      <c r="W171" s="42">
        <v>165082.59000000003</v>
      </c>
      <c r="X171" s="43">
        <f t="shared" si="48"/>
        <v>2.6653325464565114E-4</v>
      </c>
      <c r="Y171" s="39">
        <v>170537.39999999997</v>
      </c>
      <c r="Z171" s="40">
        <v>181395.03000000003</v>
      </c>
      <c r="AA171" s="41">
        <f t="shared" si="49"/>
        <v>106.36671486723738</v>
      </c>
      <c r="AB171" s="42">
        <v>1819000.5574045375</v>
      </c>
      <c r="AC171" s="43">
        <f t="shared" si="50"/>
        <v>-90.027763913452247</v>
      </c>
      <c r="AD171" s="39">
        <v>165369.59999999995</v>
      </c>
      <c r="AE171" s="40">
        <v>153479.3842857143</v>
      </c>
      <c r="AF171" s="41">
        <f t="shared" si="51"/>
        <v>92.809914449641497</v>
      </c>
      <c r="AG171" s="42">
        <v>1783822.8292346618</v>
      </c>
      <c r="AH171" s="43">
        <f t="shared" si="52"/>
        <v>-91.396041032193551</v>
      </c>
      <c r="AI171" s="107">
        <f t="shared" si="39"/>
        <v>803592.9</v>
      </c>
      <c r="AJ171" s="42">
        <f t="shared" si="40"/>
        <v>828816.98428571434</v>
      </c>
      <c r="AK171" s="330">
        <f t="shared" si="37"/>
        <v>103.13891328379262</v>
      </c>
      <c r="AL171" s="42">
        <f t="shared" si="41"/>
        <v>4426932.0766391987</v>
      </c>
      <c r="AM171" s="43">
        <f t="shared" si="53"/>
        <v>-81.277847278042529</v>
      </c>
      <c r="AN171" s="44">
        <f t="shared" si="42"/>
        <v>165763.39685714286</v>
      </c>
      <c r="AO171" s="82"/>
    </row>
    <row r="172" spans="1:41" s="45" customFormat="1" ht="15" customHeight="1" x14ac:dyDescent="0.3">
      <c r="A172" s="35">
        <v>2609.9999999999995</v>
      </c>
      <c r="B172" s="282" t="s">
        <v>210</v>
      </c>
      <c r="C172" s="36" t="s">
        <v>33</v>
      </c>
      <c r="D172" s="79">
        <f>VLOOKUP(C172,Xarelto_Total!A:B,2,0)</f>
        <v>1</v>
      </c>
      <c r="E172" s="37" t="s">
        <v>52</v>
      </c>
      <c r="F172" s="46" t="s">
        <v>53</v>
      </c>
      <c r="G172" s="37">
        <v>80802625</v>
      </c>
      <c r="H172" s="46" t="s">
        <v>16</v>
      </c>
      <c r="I172" s="38" t="str">
        <f t="shared" si="38"/>
        <v>RAJKOTXARELTO 15MG 28TABL</v>
      </c>
      <c r="J172" s="39">
        <v>110215.08</v>
      </c>
      <c r="K172" s="40">
        <v>71774.759999999995</v>
      </c>
      <c r="L172" s="41">
        <f t="shared" si="43"/>
        <v>65.122449668411974</v>
      </c>
      <c r="M172" s="42">
        <v>236205.47999999998</v>
      </c>
      <c r="N172" s="43">
        <f t="shared" si="44"/>
        <v>-69.613423024732526</v>
      </c>
      <c r="O172" s="39">
        <v>104295.6</v>
      </c>
      <c r="P172" s="40">
        <v>138329.87999999998</v>
      </c>
      <c r="Q172" s="41">
        <f t="shared" si="45"/>
        <v>132.63251757504628</v>
      </c>
      <c r="R172" s="42">
        <v>200970.68000000002</v>
      </c>
      <c r="S172" s="43">
        <f t="shared" si="46"/>
        <v>-31.16912377467203</v>
      </c>
      <c r="T172" s="39">
        <v>91611</v>
      </c>
      <c r="U172" s="40">
        <v>150727.88</v>
      </c>
      <c r="V172" s="41">
        <f t="shared" si="47"/>
        <v>164.53032932726418</v>
      </c>
      <c r="W172" s="42">
        <v>28709.55</v>
      </c>
      <c r="X172" s="43">
        <f t="shared" si="48"/>
        <v>425.00955257048611</v>
      </c>
      <c r="Y172" s="39">
        <v>111624.47999999997</v>
      </c>
      <c r="Z172" s="40">
        <v>46980</v>
      </c>
      <c r="AA172" s="41">
        <f t="shared" si="49"/>
        <v>42.087542087542097</v>
      </c>
      <c r="AB172" s="42">
        <v>407160.30000000005</v>
      </c>
      <c r="AC172" s="43">
        <f t="shared" si="50"/>
        <v>-88.461546963198529</v>
      </c>
      <c r="AD172" s="39">
        <v>108241.91999999997</v>
      </c>
      <c r="AE172" s="40">
        <v>45675.119999999988</v>
      </c>
      <c r="AF172" s="41">
        <f t="shared" si="51"/>
        <v>42.197255924506891</v>
      </c>
      <c r="AG172" s="42">
        <v>743849.94</v>
      </c>
      <c r="AH172" s="43">
        <f t="shared" si="52"/>
        <v>-93.859632495231494</v>
      </c>
      <c r="AI172" s="107">
        <f t="shared" si="39"/>
        <v>525988.07999999996</v>
      </c>
      <c r="AJ172" s="42">
        <f t="shared" si="40"/>
        <v>453487.63999999996</v>
      </c>
      <c r="AK172" s="330">
        <f t="shared" si="37"/>
        <v>86.216334027949827</v>
      </c>
      <c r="AL172" s="42">
        <f t="shared" si="41"/>
        <v>1616895.95</v>
      </c>
      <c r="AM172" s="43">
        <f t="shared" si="53"/>
        <v>-71.953195875096355</v>
      </c>
      <c r="AN172" s="44">
        <f t="shared" si="42"/>
        <v>90697.527999999991</v>
      </c>
      <c r="AO172" s="82"/>
    </row>
    <row r="173" spans="1:41" s="45" customFormat="1" ht="15" customHeight="1" x14ac:dyDescent="0.3">
      <c r="A173" s="35">
        <v>2609.9999999999995</v>
      </c>
      <c r="B173" s="282" t="s">
        <v>210</v>
      </c>
      <c r="C173" s="36" t="s">
        <v>33</v>
      </c>
      <c r="D173" s="79">
        <f>VLOOKUP(C173,Xarelto_Total!A:B,2,0)</f>
        <v>1</v>
      </c>
      <c r="E173" s="37" t="s">
        <v>52</v>
      </c>
      <c r="F173" s="46" t="s">
        <v>53</v>
      </c>
      <c r="G173" s="37">
        <v>80802633</v>
      </c>
      <c r="H173" s="46" t="s">
        <v>17</v>
      </c>
      <c r="I173" s="38" t="str">
        <f t="shared" si="38"/>
        <v>RAJKOTXARELTO 20MG 28TABL</v>
      </c>
      <c r="J173" s="39">
        <v>122461.20000000001</v>
      </c>
      <c r="K173" s="40">
        <v>65249.8</v>
      </c>
      <c r="L173" s="41">
        <f t="shared" si="43"/>
        <v>53.28201912115837</v>
      </c>
      <c r="M173" s="42">
        <v>96831.168900000019</v>
      </c>
      <c r="N173" s="43">
        <f t="shared" si="44"/>
        <v>-32.614879339745343</v>
      </c>
      <c r="O173" s="39">
        <v>115884</v>
      </c>
      <c r="P173" s="40">
        <v>198359.79000000004</v>
      </c>
      <c r="Q173" s="41">
        <f t="shared" si="45"/>
        <v>171.17098995547275</v>
      </c>
      <c r="R173" s="42">
        <v>95266.119999999981</v>
      </c>
      <c r="S173" s="43">
        <f t="shared" si="46"/>
        <v>108.21650970985286</v>
      </c>
      <c r="T173" s="39">
        <v>101790</v>
      </c>
      <c r="U173" s="40">
        <v>30667.360000000001</v>
      </c>
      <c r="V173" s="41">
        <f t="shared" si="47"/>
        <v>30.128067590136556</v>
      </c>
      <c r="W173" s="42">
        <v>19575.07</v>
      </c>
      <c r="X173" s="43">
        <f t="shared" si="48"/>
        <v>56.66539123487172</v>
      </c>
      <c r="Y173" s="39">
        <v>124027.19999999997</v>
      </c>
      <c r="Z173" s="40">
        <v>116145.05000000002</v>
      </c>
      <c r="AA173" s="41">
        <f t="shared" si="49"/>
        <v>93.64482145851882</v>
      </c>
      <c r="AB173" s="42">
        <v>371925.38</v>
      </c>
      <c r="AC173" s="43">
        <f t="shared" si="50"/>
        <v>-68.771948287046172</v>
      </c>
      <c r="AD173" s="39">
        <v>120268.79999999996</v>
      </c>
      <c r="AE173" s="40">
        <v>36539.949999999997</v>
      </c>
      <c r="AF173" s="41">
        <f t="shared" si="51"/>
        <v>30.381902870902518</v>
      </c>
      <c r="AG173" s="42">
        <v>288405.32</v>
      </c>
      <c r="AH173" s="43">
        <f t="shared" si="52"/>
        <v>-87.330348136435205</v>
      </c>
      <c r="AI173" s="107">
        <f t="shared" si="39"/>
        <v>584431.19999999995</v>
      </c>
      <c r="AJ173" s="42">
        <f t="shared" si="40"/>
        <v>446961.95</v>
      </c>
      <c r="AK173" s="330">
        <f t="shared" si="37"/>
        <v>76.478112393725738</v>
      </c>
      <c r="AL173" s="42">
        <f t="shared" si="41"/>
        <v>872003.05890000006</v>
      </c>
      <c r="AM173" s="43">
        <f t="shared" si="53"/>
        <v>-48.743075447025817</v>
      </c>
      <c r="AN173" s="44">
        <f t="shared" si="42"/>
        <v>89392.39</v>
      </c>
      <c r="AO173" s="82"/>
    </row>
    <row r="174" spans="1:41" s="45" customFormat="1" ht="15" customHeight="1" x14ac:dyDescent="0.3">
      <c r="A174" s="35">
        <v>652.49999999999989</v>
      </c>
      <c r="B174" s="282" t="s">
        <v>210</v>
      </c>
      <c r="C174" s="36" t="s">
        <v>33</v>
      </c>
      <c r="D174" s="79">
        <f>VLOOKUP(C174,Xarelto_Total!A:B,2,0)</f>
        <v>1</v>
      </c>
      <c r="E174" s="37" t="s">
        <v>52</v>
      </c>
      <c r="F174" s="46" t="s">
        <v>53</v>
      </c>
      <c r="G174" s="109">
        <v>86415798</v>
      </c>
      <c r="H174" s="46" t="s">
        <v>48</v>
      </c>
      <c r="I174" s="38" t="str">
        <f t="shared" si="38"/>
        <v>RAJKOTXARELTO 2.5MG TAFI 14 IN</v>
      </c>
      <c r="J174" s="39">
        <v>61230.600000000006</v>
      </c>
      <c r="K174" s="40">
        <v>81642.710000000006</v>
      </c>
      <c r="L174" s="41">
        <f t="shared" si="43"/>
        <v>133.33645268868833</v>
      </c>
      <c r="M174" s="42">
        <v>44044.420000000006</v>
      </c>
      <c r="N174" s="43">
        <f t="shared" si="44"/>
        <v>85.364479768379255</v>
      </c>
      <c r="O174" s="39">
        <v>57942</v>
      </c>
      <c r="P174" s="40">
        <v>100256.54000000001</v>
      </c>
      <c r="Q174" s="41">
        <f t="shared" si="45"/>
        <v>173.02913258085675</v>
      </c>
      <c r="R174" s="42">
        <v>69222.895046728983</v>
      </c>
      <c r="S174" s="43">
        <f t="shared" si="46"/>
        <v>44.831475095518243</v>
      </c>
      <c r="T174" s="39">
        <v>50895</v>
      </c>
      <c r="U174" s="40">
        <v>120831.34</v>
      </c>
      <c r="V174" s="41">
        <f t="shared" si="47"/>
        <v>237.41298752333236</v>
      </c>
      <c r="W174" s="42">
        <v>39802.649999999994</v>
      </c>
      <c r="X174" s="43">
        <f t="shared" si="48"/>
        <v>203.57611867551537</v>
      </c>
      <c r="Y174" s="39">
        <v>62013.599999999984</v>
      </c>
      <c r="Z174" s="40">
        <v>84255.39</v>
      </c>
      <c r="AA174" s="41">
        <f t="shared" si="49"/>
        <v>135.86598746081509</v>
      </c>
      <c r="AB174" s="42">
        <v>64437.009180050722</v>
      </c>
      <c r="AC174" s="43">
        <f t="shared" si="50"/>
        <v>30.756208384179502</v>
      </c>
      <c r="AD174" s="39">
        <v>60134.39999999998</v>
      </c>
      <c r="AE174" s="40">
        <v>50627.3</v>
      </c>
      <c r="AF174" s="41">
        <f t="shared" si="51"/>
        <v>84.190247179650939</v>
      </c>
      <c r="AG174" s="42">
        <v>70795.909999999974</v>
      </c>
      <c r="AH174" s="43">
        <f t="shared" si="52"/>
        <v>-28.488383015346471</v>
      </c>
      <c r="AI174" s="107">
        <f t="shared" si="39"/>
        <v>292215.59999999998</v>
      </c>
      <c r="AJ174" s="42">
        <f t="shared" si="40"/>
        <v>437613.27999999997</v>
      </c>
      <c r="AK174" s="330">
        <f t="shared" si="37"/>
        <v>149.75698764884558</v>
      </c>
      <c r="AL174" s="42">
        <f t="shared" si="41"/>
        <v>288302.88422677969</v>
      </c>
      <c r="AM174" s="43">
        <f t="shared" si="53"/>
        <v>51.78942145295099</v>
      </c>
      <c r="AN174" s="44">
        <f t="shared" si="42"/>
        <v>87522.655999999988</v>
      </c>
      <c r="AO174" s="82"/>
    </row>
    <row r="175" spans="1:41" s="45" customFormat="1" ht="15" customHeight="1" x14ac:dyDescent="0.35">
      <c r="A175" s="35">
        <v>5592.86</v>
      </c>
      <c r="B175" s="282" t="s">
        <v>210</v>
      </c>
      <c r="C175" s="36" t="s">
        <v>33</v>
      </c>
      <c r="D175" s="79">
        <f>VLOOKUP(C175,Xarelto_Total!A:B,2,0)</f>
        <v>1</v>
      </c>
      <c r="E175" s="37" t="s">
        <v>52</v>
      </c>
      <c r="F175" s="46" t="s">
        <v>53</v>
      </c>
      <c r="G175" s="110">
        <v>86991209</v>
      </c>
      <c r="H175" s="108" t="s">
        <v>77</v>
      </c>
      <c r="I175" s="38" t="str">
        <f t="shared" si="38"/>
        <v>RAJKOTXARELTO 15MG 98TABL</v>
      </c>
      <c r="J175" s="39">
        <v>0</v>
      </c>
      <c r="K175" s="40">
        <v>-9134.7999999999993</v>
      </c>
      <c r="L175" s="41">
        <f t="shared" si="43"/>
        <v>0</v>
      </c>
      <c r="M175" s="42">
        <v>0</v>
      </c>
      <c r="N175" s="43" t="str">
        <f t="shared" si="44"/>
        <v>-</v>
      </c>
      <c r="O175" s="39">
        <v>0</v>
      </c>
      <c r="P175" s="40">
        <v>0</v>
      </c>
      <c r="Q175" s="41">
        <f t="shared" si="45"/>
        <v>0</v>
      </c>
      <c r="R175" s="42">
        <v>0</v>
      </c>
      <c r="S175" s="43" t="str">
        <f t="shared" si="46"/>
        <v>-</v>
      </c>
      <c r="T175" s="39">
        <v>0</v>
      </c>
      <c r="U175" s="40">
        <v>-17616.71</v>
      </c>
      <c r="V175" s="41">
        <f t="shared" si="47"/>
        <v>0</v>
      </c>
      <c r="W175" s="42">
        <v>0</v>
      </c>
      <c r="X175" s="43" t="str">
        <f t="shared" si="48"/>
        <v>-</v>
      </c>
      <c r="Y175" s="39">
        <v>0</v>
      </c>
      <c r="Z175" s="40">
        <v>0</v>
      </c>
      <c r="AA175" s="41">
        <f t="shared" si="49"/>
        <v>0</v>
      </c>
      <c r="AB175" s="42">
        <v>0</v>
      </c>
      <c r="AC175" s="43" t="str">
        <f t="shared" si="50"/>
        <v>-</v>
      </c>
      <c r="AD175" s="39">
        <v>0</v>
      </c>
      <c r="AE175" s="40">
        <v>-5206.8999999999996</v>
      </c>
      <c r="AF175" s="41">
        <f t="shared" si="51"/>
        <v>0</v>
      </c>
      <c r="AG175" s="42">
        <v>59377.64</v>
      </c>
      <c r="AH175" s="43">
        <f t="shared" si="52"/>
        <v>-108.7691258864448</v>
      </c>
      <c r="AI175" s="107">
        <f t="shared" si="39"/>
        <v>0</v>
      </c>
      <c r="AJ175" s="42">
        <f t="shared" si="40"/>
        <v>-31958.409999999996</v>
      </c>
      <c r="AK175" s="330">
        <f t="shared" si="37"/>
        <v>0</v>
      </c>
      <c r="AL175" s="42">
        <f t="shared" si="41"/>
        <v>59377.64</v>
      </c>
      <c r="AM175" s="43">
        <f t="shared" si="53"/>
        <v>-153.82229741700746</v>
      </c>
      <c r="AN175" s="44">
        <f t="shared" si="42"/>
        <v>-6391.6819999999989</v>
      </c>
      <c r="AO175" s="82"/>
    </row>
    <row r="176" spans="1:41" s="45" customFormat="1" ht="15" customHeight="1" x14ac:dyDescent="0.35">
      <c r="A176" s="35">
        <v>5592.86</v>
      </c>
      <c r="B176" s="282" t="s">
        <v>210</v>
      </c>
      <c r="C176" s="36" t="s">
        <v>33</v>
      </c>
      <c r="D176" s="79">
        <f>VLOOKUP(C176,Xarelto_Total!A:B,2,0)</f>
        <v>1</v>
      </c>
      <c r="E176" s="37" t="s">
        <v>52</v>
      </c>
      <c r="F176" s="46" t="s">
        <v>53</v>
      </c>
      <c r="G176" s="110">
        <v>86991217</v>
      </c>
      <c r="H176" s="108" t="s">
        <v>78</v>
      </c>
      <c r="I176" s="38" t="str">
        <f t="shared" si="38"/>
        <v>RAJKOTXARELTO 20MG 98TABL</v>
      </c>
      <c r="J176" s="39">
        <v>0</v>
      </c>
      <c r="K176" s="40">
        <v>-118755.32</v>
      </c>
      <c r="L176" s="41">
        <f t="shared" si="43"/>
        <v>0</v>
      </c>
      <c r="M176" s="42">
        <v>105052.90999999999</v>
      </c>
      <c r="N176" s="43">
        <f t="shared" si="44"/>
        <v>-213.04334168372873</v>
      </c>
      <c r="O176" s="39">
        <v>0</v>
      </c>
      <c r="P176" s="40">
        <v>0</v>
      </c>
      <c r="Q176" s="41">
        <f t="shared" si="45"/>
        <v>0</v>
      </c>
      <c r="R176" s="42">
        <v>66927.48</v>
      </c>
      <c r="S176" s="43">
        <f t="shared" si="46"/>
        <v>-100</v>
      </c>
      <c r="T176" s="39">
        <v>0</v>
      </c>
      <c r="U176" s="40">
        <v>0</v>
      </c>
      <c r="V176" s="41">
        <f t="shared" si="47"/>
        <v>0</v>
      </c>
      <c r="W176" s="42">
        <v>-5593</v>
      </c>
      <c r="X176" s="43">
        <f t="shared" si="48"/>
        <v>-100</v>
      </c>
      <c r="Y176" s="39">
        <v>0</v>
      </c>
      <c r="Z176" s="40">
        <v>0</v>
      </c>
      <c r="AA176" s="41">
        <f t="shared" si="49"/>
        <v>0</v>
      </c>
      <c r="AB176" s="42">
        <v>0</v>
      </c>
      <c r="AC176" s="43" t="str">
        <f t="shared" si="50"/>
        <v>-</v>
      </c>
      <c r="AD176" s="39">
        <v>0</v>
      </c>
      <c r="AE176" s="40">
        <v>0</v>
      </c>
      <c r="AF176" s="41">
        <f t="shared" si="51"/>
        <v>0</v>
      </c>
      <c r="AG176" s="42">
        <v>191834.69</v>
      </c>
      <c r="AH176" s="43">
        <f t="shared" si="52"/>
        <v>-100</v>
      </c>
      <c r="AI176" s="107">
        <f t="shared" si="39"/>
        <v>0</v>
      </c>
      <c r="AJ176" s="42">
        <f t="shared" si="40"/>
        <v>-118755.32</v>
      </c>
      <c r="AK176" s="330">
        <f t="shared" si="37"/>
        <v>0</v>
      </c>
      <c r="AL176" s="42">
        <f t="shared" si="41"/>
        <v>358222.07999999996</v>
      </c>
      <c r="AM176" s="43">
        <f t="shared" si="53"/>
        <v>-133.15131216925545</v>
      </c>
      <c r="AN176" s="44">
        <f t="shared" si="42"/>
        <v>-23751.064000000002</v>
      </c>
      <c r="AO176" s="82"/>
    </row>
    <row r="177" spans="1:41" s="45" customFormat="1" ht="15" customHeight="1" x14ac:dyDescent="0.3">
      <c r="A177" s="35">
        <v>652.49999999999989</v>
      </c>
      <c r="B177" s="282" t="s">
        <v>210</v>
      </c>
      <c r="C177" s="36" t="s">
        <v>34</v>
      </c>
      <c r="D177" s="79">
        <f>VLOOKUP(C177,Xarelto_Total!A:B,2,0)</f>
        <v>2</v>
      </c>
      <c r="E177" s="37" t="s">
        <v>52</v>
      </c>
      <c r="F177" s="46" t="s">
        <v>53</v>
      </c>
      <c r="G177" s="37">
        <v>81571686</v>
      </c>
      <c r="H177" s="46" t="s">
        <v>15</v>
      </c>
      <c r="I177" s="38" t="str">
        <f t="shared" si="38"/>
        <v>SURATXARELTO 10MG 7TABL</v>
      </c>
      <c r="J177" s="39">
        <v>636798.24</v>
      </c>
      <c r="K177" s="40">
        <v>280574.8299999999</v>
      </c>
      <c r="L177" s="41">
        <f t="shared" si="43"/>
        <v>44.060239550913316</v>
      </c>
      <c r="M177" s="42">
        <v>914263.31783926219</v>
      </c>
      <c r="N177" s="43">
        <f t="shared" si="44"/>
        <v>-69.311376216744577</v>
      </c>
      <c r="O177" s="39">
        <v>602596.79999999993</v>
      </c>
      <c r="P177" s="40">
        <v>480240.11999999994</v>
      </c>
      <c r="Q177" s="41">
        <f t="shared" si="45"/>
        <v>79.695099608892718</v>
      </c>
      <c r="R177" s="42">
        <v>548186.15438860969</v>
      </c>
      <c r="S177" s="43">
        <f t="shared" si="46"/>
        <v>-12.394700932275413</v>
      </c>
      <c r="T177" s="39">
        <v>529308</v>
      </c>
      <c r="U177" s="40">
        <v>591165.22000000009</v>
      </c>
      <c r="V177" s="41">
        <f t="shared" si="47"/>
        <v>111.68643209624643</v>
      </c>
      <c r="W177" s="42">
        <v>1034834.0152731892</v>
      </c>
      <c r="X177" s="43">
        <f t="shared" si="48"/>
        <v>-42.873425952862931</v>
      </c>
      <c r="Y177" s="39">
        <v>644941.43999999983</v>
      </c>
      <c r="Z177" s="40">
        <v>496553.03</v>
      </c>
      <c r="AA177" s="41">
        <f t="shared" si="49"/>
        <v>76.991956044877526</v>
      </c>
      <c r="AB177" s="42">
        <v>6335783.1599999992</v>
      </c>
      <c r="AC177" s="43">
        <f t="shared" si="50"/>
        <v>-92.16272057517827</v>
      </c>
      <c r="AD177" s="39">
        <v>625397.75999999978</v>
      </c>
      <c r="AE177" s="40">
        <v>251865.12</v>
      </c>
      <c r="AF177" s="41">
        <f t="shared" si="51"/>
        <v>40.272788952745863</v>
      </c>
      <c r="AG177" s="42">
        <v>4822786.1938519916</v>
      </c>
      <c r="AH177" s="43">
        <f t="shared" si="52"/>
        <v>-94.777601372396035</v>
      </c>
      <c r="AI177" s="107">
        <f t="shared" si="39"/>
        <v>3039042.2399999998</v>
      </c>
      <c r="AJ177" s="42">
        <f t="shared" si="40"/>
        <v>2100398.3199999998</v>
      </c>
      <c r="AK177" s="330">
        <f t="shared" si="37"/>
        <v>69.113824492284778</v>
      </c>
      <c r="AL177" s="42">
        <f t="shared" si="41"/>
        <v>13655852.841353051</v>
      </c>
      <c r="AM177" s="43">
        <f t="shared" si="53"/>
        <v>-84.619061552570983</v>
      </c>
      <c r="AN177" s="44">
        <f t="shared" si="42"/>
        <v>210039.83199999999</v>
      </c>
      <c r="AO177" s="82"/>
    </row>
    <row r="178" spans="1:41" s="45" customFormat="1" ht="15" customHeight="1" x14ac:dyDescent="0.3">
      <c r="A178" s="35">
        <v>2609.9999999999995</v>
      </c>
      <c r="B178" s="282" t="s">
        <v>210</v>
      </c>
      <c r="C178" s="36" t="s">
        <v>34</v>
      </c>
      <c r="D178" s="79">
        <f>VLOOKUP(C178,Xarelto_Total!A:B,2,0)</f>
        <v>2</v>
      </c>
      <c r="E178" s="37" t="s">
        <v>52</v>
      </c>
      <c r="F178" s="46" t="s">
        <v>53</v>
      </c>
      <c r="G178" s="37">
        <v>80802625</v>
      </c>
      <c r="H178" s="46" t="s">
        <v>16</v>
      </c>
      <c r="I178" s="38" t="str">
        <f t="shared" si="38"/>
        <v>SURATXARELTO 15MG 28TABL</v>
      </c>
      <c r="J178" s="39">
        <v>367383.60000000003</v>
      </c>
      <c r="K178" s="40">
        <v>437175.18000000005</v>
      </c>
      <c r="L178" s="41">
        <f t="shared" si="43"/>
        <v>118.99692310707393</v>
      </c>
      <c r="M178" s="42">
        <v>445005.16</v>
      </c>
      <c r="N178" s="43">
        <f t="shared" si="44"/>
        <v>-1.7595256648259863</v>
      </c>
      <c r="O178" s="39">
        <v>347651.99999999994</v>
      </c>
      <c r="P178" s="40">
        <v>394762.32</v>
      </c>
      <c r="Q178" s="41">
        <f t="shared" si="45"/>
        <v>113.55099927513723</v>
      </c>
      <c r="R178" s="42">
        <v>163125.06</v>
      </c>
      <c r="S178" s="43">
        <f t="shared" si="46"/>
        <v>141.99980064375148</v>
      </c>
      <c r="T178" s="39">
        <v>305370</v>
      </c>
      <c r="U178" s="40">
        <v>296234.96000000008</v>
      </c>
      <c r="V178" s="41">
        <f t="shared" si="47"/>
        <v>97.008533909683365</v>
      </c>
      <c r="W178" s="42">
        <v>331470.46999999997</v>
      </c>
      <c r="X178" s="43">
        <f t="shared" si="48"/>
        <v>-10.630060047279599</v>
      </c>
      <c r="Y178" s="39">
        <v>372081.59999999992</v>
      </c>
      <c r="Z178" s="40">
        <v>365399.98</v>
      </c>
      <c r="AA178" s="41">
        <f t="shared" si="49"/>
        <v>98.204259495766536</v>
      </c>
      <c r="AB178" s="42">
        <v>438480.26</v>
      </c>
      <c r="AC178" s="43">
        <f t="shared" si="50"/>
        <v>-16.666720640970254</v>
      </c>
      <c r="AD178" s="39">
        <v>360806.39999999985</v>
      </c>
      <c r="AE178" s="40">
        <v>84825.539999999979</v>
      </c>
      <c r="AF178" s="41">
        <f t="shared" si="51"/>
        <v>23.509987627713926</v>
      </c>
      <c r="AG178" s="42">
        <v>997020.32000000007</v>
      </c>
      <c r="AH178" s="43">
        <f t="shared" si="52"/>
        <v>-91.492095166124599</v>
      </c>
      <c r="AI178" s="107">
        <f t="shared" si="39"/>
        <v>1753293.5999999999</v>
      </c>
      <c r="AJ178" s="42">
        <f t="shared" si="40"/>
        <v>1578397.98</v>
      </c>
      <c r="AK178" s="330">
        <f t="shared" si="37"/>
        <v>90.02473858342951</v>
      </c>
      <c r="AL178" s="42">
        <f t="shared" si="41"/>
        <v>2375101.27</v>
      </c>
      <c r="AM178" s="43">
        <f t="shared" si="53"/>
        <v>-33.543971369271333</v>
      </c>
      <c r="AN178" s="44">
        <f t="shared" si="42"/>
        <v>157839.79800000001</v>
      </c>
      <c r="AO178" s="82"/>
    </row>
    <row r="179" spans="1:41" s="45" customFormat="1" ht="15" customHeight="1" x14ac:dyDescent="0.3">
      <c r="A179" s="35">
        <v>2609.9999999999995</v>
      </c>
      <c r="B179" s="282" t="s">
        <v>210</v>
      </c>
      <c r="C179" s="36" t="s">
        <v>34</v>
      </c>
      <c r="D179" s="79">
        <f>VLOOKUP(C179,Xarelto_Total!A:B,2,0)</f>
        <v>2</v>
      </c>
      <c r="E179" s="37" t="s">
        <v>52</v>
      </c>
      <c r="F179" s="46" t="s">
        <v>53</v>
      </c>
      <c r="G179" s="37">
        <v>80802633</v>
      </c>
      <c r="H179" s="46" t="s">
        <v>17</v>
      </c>
      <c r="I179" s="38" t="str">
        <f t="shared" si="38"/>
        <v>SURATXARELTO 20MG 28TABL</v>
      </c>
      <c r="J179" s="39">
        <v>428614.2</v>
      </c>
      <c r="K179" s="40">
        <v>319072.98000000004</v>
      </c>
      <c r="L179" s="41">
        <f t="shared" si="43"/>
        <v>74.442932595326994</v>
      </c>
      <c r="M179" s="42">
        <v>162340.90780000002</v>
      </c>
      <c r="N179" s="43">
        <f t="shared" si="44"/>
        <v>96.545026342399211</v>
      </c>
      <c r="O179" s="39">
        <v>405594</v>
      </c>
      <c r="P179" s="40">
        <v>469799.96000000008</v>
      </c>
      <c r="Q179" s="41">
        <f t="shared" si="45"/>
        <v>115.83010596803702</v>
      </c>
      <c r="R179" s="42">
        <v>164630.83923076923</v>
      </c>
      <c r="S179" s="43">
        <f t="shared" si="46"/>
        <v>185.36570802598163</v>
      </c>
      <c r="T179" s="39">
        <v>356265</v>
      </c>
      <c r="U179" s="40">
        <v>261000.27000000002</v>
      </c>
      <c r="V179" s="41">
        <f t="shared" si="47"/>
        <v>73.260149046355949</v>
      </c>
      <c r="W179" s="42">
        <v>186615.38</v>
      </c>
      <c r="X179" s="43">
        <f t="shared" si="48"/>
        <v>39.859999749216826</v>
      </c>
      <c r="Y179" s="39">
        <v>434095.1999999999</v>
      </c>
      <c r="Z179" s="40">
        <v>428040.1</v>
      </c>
      <c r="AA179" s="41">
        <f t="shared" si="49"/>
        <v>98.605121641520114</v>
      </c>
      <c r="AB179" s="42">
        <v>403245.41</v>
      </c>
      <c r="AC179" s="43">
        <f t="shared" si="50"/>
        <v>6.1487841857889975</v>
      </c>
      <c r="AD179" s="39">
        <v>420940.79999999987</v>
      </c>
      <c r="AE179" s="40">
        <v>129847.67999999999</v>
      </c>
      <c r="AF179" s="41">
        <f t="shared" si="51"/>
        <v>30.847016967706633</v>
      </c>
      <c r="AG179" s="42">
        <v>489374.83000000007</v>
      </c>
      <c r="AH179" s="43">
        <f t="shared" si="52"/>
        <v>-73.46662066784269</v>
      </c>
      <c r="AI179" s="107">
        <f t="shared" si="39"/>
        <v>2045509.1999999997</v>
      </c>
      <c r="AJ179" s="42">
        <f t="shared" si="40"/>
        <v>1607760.99</v>
      </c>
      <c r="AK179" s="330">
        <f t="shared" si="37"/>
        <v>78.599548220071568</v>
      </c>
      <c r="AL179" s="42">
        <f t="shared" si="41"/>
        <v>1406207.3670307694</v>
      </c>
      <c r="AM179" s="43">
        <f t="shared" si="53"/>
        <v>14.3331366123344</v>
      </c>
      <c r="AN179" s="44">
        <f t="shared" si="42"/>
        <v>160776.09899999999</v>
      </c>
      <c r="AO179" s="82"/>
    </row>
    <row r="180" spans="1:41" s="45" customFormat="1" ht="15" customHeight="1" x14ac:dyDescent="0.3">
      <c r="A180" s="35">
        <v>652.49999999999989</v>
      </c>
      <c r="B180" s="282" t="s">
        <v>210</v>
      </c>
      <c r="C180" s="36" t="s">
        <v>34</v>
      </c>
      <c r="D180" s="79">
        <f>VLOOKUP(C180,Xarelto_Total!A:B,2,0)</f>
        <v>2</v>
      </c>
      <c r="E180" s="37" t="s">
        <v>52</v>
      </c>
      <c r="F180" s="46" t="s">
        <v>53</v>
      </c>
      <c r="G180" s="109">
        <v>86415798</v>
      </c>
      <c r="H180" s="46" t="s">
        <v>48</v>
      </c>
      <c r="I180" s="38" t="str">
        <f t="shared" si="38"/>
        <v>SURATXARELTO 2.5MG TAFI 14 IN</v>
      </c>
      <c r="J180" s="39">
        <v>183691.80000000002</v>
      </c>
      <c r="K180" s="40">
        <v>466343.50000000006</v>
      </c>
      <c r="L180" s="41">
        <f t="shared" si="43"/>
        <v>253.87279127320872</v>
      </c>
      <c r="M180" s="42">
        <v>258391.12</v>
      </c>
      <c r="N180" s="43">
        <f t="shared" si="44"/>
        <v>80.479692955392608</v>
      </c>
      <c r="O180" s="39">
        <v>173825.99999999997</v>
      </c>
      <c r="P180" s="40">
        <v>260930.53999999998</v>
      </c>
      <c r="Q180" s="41">
        <f t="shared" si="45"/>
        <v>150.11019065042055</v>
      </c>
      <c r="R180" s="42">
        <v>83123.103364485971</v>
      </c>
      <c r="S180" s="43">
        <f t="shared" si="46"/>
        <v>213.90856385119224</v>
      </c>
      <c r="T180" s="39">
        <v>152685</v>
      </c>
      <c r="U180" s="40">
        <v>229906.68</v>
      </c>
      <c r="V180" s="41">
        <f t="shared" si="47"/>
        <v>150.57581294822674</v>
      </c>
      <c r="W180" s="42">
        <v>117450.62</v>
      </c>
      <c r="X180" s="43">
        <f t="shared" si="48"/>
        <v>95.747523512434412</v>
      </c>
      <c r="Y180" s="39">
        <v>186040.79999999996</v>
      </c>
      <c r="Z180" s="40">
        <v>263871.08</v>
      </c>
      <c r="AA180" s="41">
        <f t="shared" si="49"/>
        <v>141.835059836337</v>
      </c>
      <c r="AB180" s="42">
        <v>304313.17377007613</v>
      </c>
      <c r="AC180" s="43">
        <f t="shared" si="50"/>
        <v>-13.289629649957959</v>
      </c>
      <c r="AD180" s="39">
        <v>180403.19999999992</v>
      </c>
      <c r="AE180" s="40">
        <v>201821.30000000002</v>
      </c>
      <c r="AF180" s="41">
        <f t="shared" si="51"/>
        <v>111.87235037959421</v>
      </c>
      <c r="AG180" s="42">
        <v>149096.26</v>
      </c>
      <c r="AH180" s="43">
        <f t="shared" si="52"/>
        <v>35.36308690774672</v>
      </c>
      <c r="AI180" s="107">
        <f t="shared" si="39"/>
        <v>876646.79999999993</v>
      </c>
      <c r="AJ180" s="42">
        <f t="shared" si="40"/>
        <v>1422873.1</v>
      </c>
      <c r="AK180" s="330">
        <f t="shared" si="37"/>
        <v>162.30859452176182</v>
      </c>
      <c r="AL180" s="42">
        <f t="shared" si="41"/>
        <v>912374.27713456214</v>
      </c>
      <c r="AM180" s="43">
        <f t="shared" si="53"/>
        <v>55.95278556830101</v>
      </c>
      <c r="AN180" s="44">
        <f t="shared" si="42"/>
        <v>142287.31</v>
      </c>
      <c r="AO180" s="82"/>
    </row>
    <row r="181" spans="1:41" s="45" customFormat="1" ht="15" customHeight="1" x14ac:dyDescent="0.35">
      <c r="A181" s="35">
        <v>5592.86</v>
      </c>
      <c r="B181" s="282" t="s">
        <v>210</v>
      </c>
      <c r="C181" s="36" t="s">
        <v>34</v>
      </c>
      <c r="D181" s="79">
        <f>VLOOKUP(C181,Xarelto_Total!A:B,2,0)</f>
        <v>2</v>
      </c>
      <c r="E181" s="37" t="s">
        <v>52</v>
      </c>
      <c r="F181" s="46" t="s">
        <v>53</v>
      </c>
      <c r="G181" s="110">
        <v>86991209</v>
      </c>
      <c r="H181" s="108" t="s">
        <v>77</v>
      </c>
      <c r="I181" s="38" t="str">
        <f t="shared" si="38"/>
        <v>SURATXARELTO 15MG 98TABL</v>
      </c>
      <c r="J181" s="39">
        <v>0</v>
      </c>
      <c r="K181" s="40">
        <v>-3261.2199999999975</v>
      </c>
      <c r="L181" s="41">
        <f t="shared" si="43"/>
        <v>0</v>
      </c>
      <c r="M181" s="42">
        <v>13702.7</v>
      </c>
      <c r="N181" s="43">
        <f t="shared" si="44"/>
        <v>-123.79983506900098</v>
      </c>
      <c r="O181" s="39">
        <v>0</v>
      </c>
      <c r="P181" s="40">
        <v>0</v>
      </c>
      <c r="Q181" s="41">
        <f t="shared" si="45"/>
        <v>0</v>
      </c>
      <c r="R181" s="42">
        <v>0</v>
      </c>
      <c r="S181" s="43" t="str">
        <f t="shared" si="46"/>
        <v>-</v>
      </c>
      <c r="T181" s="39">
        <v>0</v>
      </c>
      <c r="U181" s="40">
        <v>0</v>
      </c>
      <c r="V181" s="41">
        <f t="shared" si="47"/>
        <v>0</v>
      </c>
      <c r="W181" s="42">
        <v>0</v>
      </c>
      <c r="X181" s="43" t="str">
        <f t="shared" si="48"/>
        <v>-</v>
      </c>
      <c r="Y181" s="39">
        <v>0</v>
      </c>
      <c r="Z181" s="40">
        <v>0</v>
      </c>
      <c r="AA181" s="41">
        <f t="shared" si="49"/>
        <v>0</v>
      </c>
      <c r="AB181" s="42">
        <v>0</v>
      </c>
      <c r="AC181" s="43" t="str">
        <f t="shared" si="50"/>
        <v>-</v>
      </c>
      <c r="AD181" s="39">
        <v>0</v>
      </c>
      <c r="AE181" s="40">
        <v>0</v>
      </c>
      <c r="AF181" s="41">
        <f t="shared" si="51"/>
        <v>0</v>
      </c>
      <c r="AG181" s="42">
        <v>4567.4799999999996</v>
      </c>
      <c r="AH181" s="43">
        <f t="shared" si="52"/>
        <v>-100</v>
      </c>
      <c r="AI181" s="107">
        <f t="shared" si="39"/>
        <v>0</v>
      </c>
      <c r="AJ181" s="42">
        <f t="shared" si="40"/>
        <v>-3261.2199999999975</v>
      </c>
      <c r="AK181" s="330">
        <f t="shared" si="37"/>
        <v>0</v>
      </c>
      <c r="AL181" s="42">
        <f t="shared" si="41"/>
        <v>18270.18</v>
      </c>
      <c r="AM181" s="43">
        <f t="shared" si="53"/>
        <v>-117.84996097465924</v>
      </c>
      <c r="AN181" s="44">
        <f t="shared" si="42"/>
        <v>-326.12199999999973</v>
      </c>
      <c r="AO181" s="82"/>
    </row>
    <row r="182" spans="1:41" s="45" customFormat="1" ht="15" customHeight="1" x14ac:dyDescent="0.35">
      <c r="A182" s="35">
        <v>5592.86</v>
      </c>
      <c r="B182" s="282" t="s">
        <v>210</v>
      </c>
      <c r="C182" s="36" t="s">
        <v>34</v>
      </c>
      <c r="D182" s="79">
        <f>VLOOKUP(C182,Xarelto_Total!A:B,2,0)</f>
        <v>2</v>
      </c>
      <c r="E182" s="37" t="s">
        <v>52</v>
      </c>
      <c r="F182" s="46" t="s">
        <v>53</v>
      </c>
      <c r="G182" s="110">
        <v>86991217</v>
      </c>
      <c r="H182" s="108" t="s">
        <v>78</v>
      </c>
      <c r="I182" s="38" t="str">
        <f t="shared" si="38"/>
        <v>SURATXARELTO 20MG 98TABL</v>
      </c>
      <c r="J182" s="39">
        <v>0</v>
      </c>
      <c r="K182" s="40">
        <v>133110.35</v>
      </c>
      <c r="L182" s="41">
        <f t="shared" si="43"/>
        <v>0</v>
      </c>
      <c r="M182" s="42">
        <v>296888.34999999998</v>
      </c>
      <c r="N182" s="43">
        <f t="shared" si="44"/>
        <v>-55.164845639783437</v>
      </c>
      <c r="O182" s="39">
        <v>0</v>
      </c>
      <c r="P182" s="40">
        <v>0</v>
      </c>
      <c r="Q182" s="41">
        <f t="shared" si="45"/>
        <v>0</v>
      </c>
      <c r="R182" s="42">
        <v>111670.7</v>
      </c>
      <c r="S182" s="43">
        <f t="shared" si="46"/>
        <v>-100</v>
      </c>
      <c r="T182" s="39">
        <v>0</v>
      </c>
      <c r="U182" s="40">
        <v>0</v>
      </c>
      <c r="V182" s="41">
        <f t="shared" si="47"/>
        <v>0</v>
      </c>
      <c r="W182" s="42">
        <v>0</v>
      </c>
      <c r="X182" s="43" t="str">
        <f t="shared" si="48"/>
        <v>-</v>
      </c>
      <c r="Y182" s="39">
        <v>0</v>
      </c>
      <c r="Z182" s="40">
        <v>-18269.98</v>
      </c>
      <c r="AA182" s="41">
        <f t="shared" si="49"/>
        <v>0</v>
      </c>
      <c r="AB182" s="42">
        <v>0</v>
      </c>
      <c r="AC182" s="43" t="str">
        <f t="shared" si="50"/>
        <v>-</v>
      </c>
      <c r="AD182" s="39">
        <v>0</v>
      </c>
      <c r="AE182" s="40">
        <v>-18270.18</v>
      </c>
      <c r="AF182" s="41">
        <f t="shared" si="51"/>
        <v>0</v>
      </c>
      <c r="AG182" s="42">
        <v>244128.3</v>
      </c>
      <c r="AH182" s="43">
        <f t="shared" si="52"/>
        <v>-107.48384353637002</v>
      </c>
      <c r="AI182" s="107">
        <f t="shared" si="39"/>
        <v>0</v>
      </c>
      <c r="AJ182" s="42">
        <f t="shared" si="40"/>
        <v>96570.19</v>
      </c>
      <c r="AK182" s="330">
        <f t="shared" si="37"/>
        <v>0</v>
      </c>
      <c r="AL182" s="42">
        <f t="shared" si="41"/>
        <v>652687.35</v>
      </c>
      <c r="AM182" s="43">
        <f t="shared" si="53"/>
        <v>-85.204219141063476</v>
      </c>
      <c r="AN182" s="44">
        <f t="shared" si="42"/>
        <v>9657.0190000000002</v>
      </c>
      <c r="AO182" s="82"/>
    </row>
    <row r="183" spans="1:41" s="45" customFormat="1" ht="15" customHeight="1" x14ac:dyDescent="0.3">
      <c r="A183" s="35">
        <v>652.49999999999989</v>
      </c>
      <c r="B183" s="282" t="s">
        <v>210</v>
      </c>
      <c r="C183" s="36" t="s">
        <v>70</v>
      </c>
      <c r="D183" s="79">
        <f>VLOOKUP(C183,Xarelto_Total!A:B,2,0)</f>
        <v>1</v>
      </c>
      <c r="E183" s="37" t="s">
        <v>50</v>
      </c>
      <c r="F183" s="46" t="s">
        <v>53</v>
      </c>
      <c r="G183" s="37">
        <v>81571686</v>
      </c>
      <c r="H183" s="46" t="s">
        <v>15</v>
      </c>
      <c r="I183" s="38" t="str">
        <f t="shared" si="38"/>
        <v>BHOPALXARELTO 10MG 7TABL</v>
      </c>
      <c r="J183" s="39">
        <v>211579.87500000003</v>
      </c>
      <c r="K183" s="40">
        <v>93959.86</v>
      </c>
      <c r="L183" s="41">
        <f t="shared" si="43"/>
        <v>44.408694352428363</v>
      </c>
      <c r="M183" s="42">
        <v>289710.67000000004</v>
      </c>
      <c r="N183" s="43">
        <f t="shared" si="44"/>
        <v>-67.567690896576238</v>
      </c>
      <c r="O183" s="39">
        <v>200216.25</v>
      </c>
      <c r="P183" s="40">
        <v>78299.710000000006</v>
      </c>
      <c r="Q183" s="41">
        <f t="shared" si="45"/>
        <v>39.107569940002378</v>
      </c>
      <c r="R183" s="42">
        <v>139783.61413735343</v>
      </c>
      <c r="S183" s="43">
        <f t="shared" si="46"/>
        <v>-43.985058275098275</v>
      </c>
      <c r="T183" s="39">
        <v>175865.625</v>
      </c>
      <c r="U183" s="40">
        <v>53504.85</v>
      </c>
      <c r="V183" s="41">
        <f t="shared" si="47"/>
        <v>30.423711285249745</v>
      </c>
      <c r="W183" s="42">
        <v>321030.02</v>
      </c>
      <c r="X183" s="43">
        <f t="shared" si="48"/>
        <v>-83.333381096260098</v>
      </c>
      <c r="Y183" s="39">
        <v>214285.49999999994</v>
      </c>
      <c r="Z183" s="40">
        <v>40325.269999999982</v>
      </c>
      <c r="AA183" s="41">
        <f t="shared" si="49"/>
        <v>18.81847815181148</v>
      </c>
      <c r="AB183" s="42">
        <v>1283039.8347315995</v>
      </c>
      <c r="AC183" s="43">
        <f t="shared" si="50"/>
        <v>-96.857052376052252</v>
      </c>
      <c r="AD183" s="39">
        <v>207791.99999999994</v>
      </c>
      <c r="AE183" s="40">
        <v>53504.99</v>
      </c>
      <c r="AF183" s="41">
        <f t="shared" si="51"/>
        <v>25.74930218680219</v>
      </c>
      <c r="AG183" s="42">
        <v>1302388.5819512964</v>
      </c>
      <c r="AH183" s="43">
        <f t="shared" si="52"/>
        <v>-95.891779861902933</v>
      </c>
      <c r="AI183" s="107">
        <f t="shared" si="39"/>
        <v>1009739.25</v>
      </c>
      <c r="AJ183" s="42">
        <f t="shared" si="40"/>
        <v>319594.68</v>
      </c>
      <c r="AK183" s="330">
        <f t="shared" si="37"/>
        <v>31.651208963106068</v>
      </c>
      <c r="AL183" s="42">
        <f t="shared" si="41"/>
        <v>3335952.7208202495</v>
      </c>
      <c r="AM183" s="43">
        <f t="shared" si="53"/>
        <v>-90.419687964839696</v>
      </c>
      <c r="AN183" s="44">
        <f t="shared" si="42"/>
        <v>63918.936000000002</v>
      </c>
      <c r="AO183" s="82"/>
    </row>
    <row r="184" spans="1:41" s="45" customFormat="1" ht="15" customHeight="1" x14ac:dyDescent="0.3">
      <c r="A184" s="35">
        <v>2609.9999999999995</v>
      </c>
      <c r="B184" s="282" t="s">
        <v>210</v>
      </c>
      <c r="C184" s="36" t="s">
        <v>70</v>
      </c>
      <c r="D184" s="79">
        <f>VLOOKUP(C184,Xarelto_Total!A:B,2,0)</f>
        <v>1</v>
      </c>
      <c r="E184" s="37" t="s">
        <v>50</v>
      </c>
      <c r="F184" s="46" t="s">
        <v>53</v>
      </c>
      <c r="G184" s="37">
        <v>80802625</v>
      </c>
      <c r="H184" s="46" t="s">
        <v>16</v>
      </c>
      <c r="I184" s="38" t="str">
        <f t="shared" si="38"/>
        <v>BHOPALXARELTO 15MG 28TABL</v>
      </c>
      <c r="J184" s="39">
        <v>131522.62500000003</v>
      </c>
      <c r="K184" s="40">
        <v>46980</v>
      </c>
      <c r="L184" s="41">
        <f t="shared" si="43"/>
        <v>35.720089984517863</v>
      </c>
      <c r="M184" s="42">
        <v>228374.63</v>
      </c>
      <c r="N184" s="43">
        <f t="shared" si="44"/>
        <v>-79.428538099875624</v>
      </c>
      <c r="O184" s="39">
        <v>124458.75000000001</v>
      </c>
      <c r="P184" s="40">
        <v>54809.919999999991</v>
      </c>
      <c r="Q184" s="41">
        <f t="shared" si="45"/>
        <v>44.038623238623231</v>
      </c>
      <c r="R184" s="42">
        <v>176174.55999999997</v>
      </c>
      <c r="S184" s="43">
        <f t="shared" si="46"/>
        <v>-68.888856597683571</v>
      </c>
      <c r="T184" s="39">
        <v>109321.87500000003</v>
      </c>
      <c r="U184" s="40">
        <v>76995.320000000007</v>
      </c>
      <c r="V184" s="41">
        <f t="shared" si="47"/>
        <v>70.429929965983476</v>
      </c>
      <c r="W184" s="42">
        <v>52199.85</v>
      </c>
      <c r="X184" s="43">
        <f t="shared" si="48"/>
        <v>47.501036880374187</v>
      </c>
      <c r="Y184" s="39">
        <v>133204.49999999997</v>
      </c>
      <c r="Z184" s="40">
        <v>35235.18</v>
      </c>
      <c r="AA184" s="41">
        <f t="shared" si="49"/>
        <v>26.451944191074634</v>
      </c>
      <c r="AB184" s="42">
        <v>142329.27338709679</v>
      </c>
      <c r="AC184" s="43">
        <f t="shared" si="50"/>
        <v>-75.243898067146091</v>
      </c>
      <c r="AD184" s="39">
        <v>129167.99999999997</v>
      </c>
      <c r="AE184" s="40">
        <v>99832.87000000001</v>
      </c>
      <c r="AF184" s="41">
        <f t="shared" si="51"/>
        <v>77.289166047318247</v>
      </c>
      <c r="AG184" s="42">
        <v>84825.01</v>
      </c>
      <c r="AH184" s="43">
        <f t="shared" si="52"/>
        <v>17.692730009698806</v>
      </c>
      <c r="AI184" s="107">
        <f t="shared" si="39"/>
        <v>627675.75000000012</v>
      </c>
      <c r="AJ184" s="42">
        <f t="shared" si="40"/>
        <v>313853.28999999998</v>
      </c>
      <c r="AK184" s="330">
        <f t="shared" si="37"/>
        <v>50.002455885861437</v>
      </c>
      <c r="AL184" s="42">
        <f t="shared" si="41"/>
        <v>683903.32338709675</v>
      </c>
      <c r="AM184" s="43">
        <f t="shared" si="53"/>
        <v>-54.108529777920737</v>
      </c>
      <c r="AN184" s="44">
        <f t="shared" si="42"/>
        <v>62770.657999999996</v>
      </c>
      <c r="AO184" s="82"/>
    </row>
    <row r="185" spans="1:41" s="45" customFormat="1" ht="15" customHeight="1" x14ac:dyDescent="0.3">
      <c r="A185" s="35">
        <v>2609.9999999999995</v>
      </c>
      <c r="B185" s="282" t="s">
        <v>210</v>
      </c>
      <c r="C185" s="36" t="s">
        <v>70</v>
      </c>
      <c r="D185" s="79">
        <f>VLOOKUP(C185,Xarelto_Total!A:B,2,0)</f>
        <v>1</v>
      </c>
      <c r="E185" s="37" t="s">
        <v>50</v>
      </c>
      <c r="F185" s="46" t="s">
        <v>53</v>
      </c>
      <c r="G185" s="37">
        <v>80802633</v>
      </c>
      <c r="H185" s="46" t="s">
        <v>17</v>
      </c>
      <c r="I185" s="38" t="str">
        <f t="shared" si="38"/>
        <v>BHOPALXARELTO 20MG 28TABL</v>
      </c>
      <c r="J185" s="39">
        <v>165832.87500000003</v>
      </c>
      <c r="K185" s="40">
        <v>33929.869999999995</v>
      </c>
      <c r="L185" s="41">
        <f t="shared" si="43"/>
        <v>20.460279664089516</v>
      </c>
      <c r="M185" s="42">
        <v>-32364.581100000003</v>
      </c>
      <c r="N185" s="43">
        <f t="shared" si="44"/>
        <v>100</v>
      </c>
      <c r="O185" s="39">
        <v>156926.25000000003</v>
      </c>
      <c r="P185" s="40">
        <v>71775.540000000023</v>
      </c>
      <c r="Q185" s="41">
        <f t="shared" si="45"/>
        <v>45.738389848734684</v>
      </c>
      <c r="R185" s="42">
        <v>128090.43923076923</v>
      </c>
      <c r="S185" s="43">
        <f t="shared" si="46"/>
        <v>-43.964951302346336</v>
      </c>
      <c r="T185" s="39">
        <v>137840.62500000003</v>
      </c>
      <c r="U185" s="40">
        <v>44369.729999999996</v>
      </c>
      <c r="V185" s="41">
        <f t="shared" si="47"/>
        <v>32.18915323403386</v>
      </c>
      <c r="W185" s="42">
        <v>30500.913655172411</v>
      </c>
      <c r="X185" s="43">
        <f t="shared" si="48"/>
        <v>45.470166899330508</v>
      </c>
      <c r="Y185" s="39">
        <v>167953.49999999997</v>
      </c>
      <c r="Z185" s="40">
        <v>15007.35999999999</v>
      </c>
      <c r="AA185" s="41">
        <f t="shared" si="49"/>
        <v>8.935425579103736</v>
      </c>
      <c r="AB185" s="42">
        <v>105704.98999999999</v>
      </c>
      <c r="AC185" s="43">
        <f t="shared" si="50"/>
        <v>-85.802600236753264</v>
      </c>
      <c r="AD185" s="39">
        <v>162863.99999999997</v>
      </c>
      <c r="AE185" s="40">
        <v>83520.010000000009</v>
      </c>
      <c r="AF185" s="41">
        <f t="shared" si="51"/>
        <v>51.282057422143644</v>
      </c>
      <c r="AG185" s="42">
        <v>79605.219999999987</v>
      </c>
      <c r="AH185" s="43">
        <f t="shared" si="52"/>
        <v>4.917755393427754</v>
      </c>
      <c r="AI185" s="107">
        <f t="shared" si="39"/>
        <v>791417.25000000012</v>
      </c>
      <c r="AJ185" s="42">
        <f t="shared" si="40"/>
        <v>248602.51</v>
      </c>
      <c r="AK185" s="330">
        <f t="shared" si="37"/>
        <v>31.412318849507002</v>
      </c>
      <c r="AL185" s="42">
        <f t="shared" si="41"/>
        <v>311536.98178594158</v>
      </c>
      <c r="AM185" s="43">
        <f t="shared" si="53"/>
        <v>-20.201284427023225</v>
      </c>
      <c r="AN185" s="44">
        <f t="shared" si="42"/>
        <v>49720.502</v>
      </c>
      <c r="AO185" s="82"/>
    </row>
    <row r="186" spans="1:41" s="45" customFormat="1" ht="15" customHeight="1" x14ac:dyDescent="0.3">
      <c r="A186" s="35">
        <v>652.49999999999989</v>
      </c>
      <c r="B186" s="282" t="s">
        <v>210</v>
      </c>
      <c r="C186" s="36" t="s">
        <v>70</v>
      </c>
      <c r="D186" s="79">
        <f>VLOOKUP(C186,Xarelto_Total!A:B,2,0)</f>
        <v>1</v>
      </c>
      <c r="E186" s="37" t="s">
        <v>50</v>
      </c>
      <c r="F186" s="46" t="s">
        <v>53</v>
      </c>
      <c r="G186" s="109">
        <v>86415798</v>
      </c>
      <c r="H186" s="46" t="s">
        <v>48</v>
      </c>
      <c r="I186" s="38" t="str">
        <f t="shared" si="38"/>
        <v>BHOPALXARELTO 2.5MG TAFI 14 IN</v>
      </c>
      <c r="J186" s="39">
        <v>62902.125000000015</v>
      </c>
      <c r="K186" s="40">
        <v>35921.109999999993</v>
      </c>
      <c r="L186" s="41">
        <f t="shared" si="43"/>
        <v>57.106353720164442</v>
      </c>
      <c r="M186" s="42">
        <v>58398.879999999997</v>
      </c>
      <c r="N186" s="43">
        <f t="shared" si="44"/>
        <v>-38.490070357513716</v>
      </c>
      <c r="O186" s="39">
        <v>59523.750000000007</v>
      </c>
      <c r="P186" s="40">
        <v>18616.060000000001</v>
      </c>
      <c r="Q186" s="41">
        <f t="shared" si="45"/>
        <v>31.275012075012075</v>
      </c>
      <c r="R186" s="42">
        <v>37192.530000000006</v>
      </c>
      <c r="S186" s="43">
        <f t="shared" si="46"/>
        <v>-49.946776946876163</v>
      </c>
      <c r="T186" s="39">
        <v>52284.375000000007</v>
      </c>
      <c r="U186" s="40">
        <v>28738.560000000001</v>
      </c>
      <c r="V186" s="41">
        <f t="shared" si="47"/>
        <v>54.965866953559249</v>
      </c>
      <c r="W186" s="42">
        <v>45846.844079915878</v>
      </c>
      <c r="X186" s="43">
        <f t="shared" si="48"/>
        <v>-37.316165208873123</v>
      </c>
      <c r="Y186" s="39">
        <v>63706.499999999993</v>
      </c>
      <c r="Z186" s="40">
        <v>24492.53</v>
      </c>
      <c r="AA186" s="41">
        <f t="shared" si="49"/>
        <v>38.445888567100688</v>
      </c>
      <c r="AB186" s="42">
        <v>45518.987540152157</v>
      </c>
      <c r="AC186" s="43">
        <f t="shared" si="50"/>
        <v>-46.192717976437386</v>
      </c>
      <c r="AD186" s="39">
        <v>61775.999999999985</v>
      </c>
      <c r="AE186" s="40">
        <v>22859.75</v>
      </c>
      <c r="AF186" s="41">
        <f t="shared" si="51"/>
        <v>37.004257316757325</v>
      </c>
      <c r="AG186" s="42">
        <v>220544.52</v>
      </c>
      <c r="AH186" s="43">
        <f t="shared" si="52"/>
        <v>-89.634859211192378</v>
      </c>
      <c r="AI186" s="107">
        <f t="shared" si="39"/>
        <v>300192.75</v>
      </c>
      <c r="AJ186" s="42">
        <f t="shared" si="40"/>
        <v>130628.01</v>
      </c>
      <c r="AK186" s="330">
        <f t="shared" si="37"/>
        <v>43.514711797669996</v>
      </c>
      <c r="AL186" s="42">
        <f t="shared" si="41"/>
        <v>407501.76162006799</v>
      </c>
      <c r="AM186" s="43">
        <f t="shared" si="53"/>
        <v>-67.944185202862926</v>
      </c>
      <c r="AN186" s="44">
        <f t="shared" si="42"/>
        <v>26125.601999999999</v>
      </c>
      <c r="AO186" s="82"/>
    </row>
    <row r="187" spans="1:41" s="45" customFormat="1" ht="15" customHeight="1" x14ac:dyDescent="0.35">
      <c r="A187" s="35">
        <v>5592.86</v>
      </c>
      <c r="B187" s="282" t="s">
        <v>210</v>
      </c>
      <c r="C187" s="36" t="s">
        <v>70</v>
      </c>
      <c r="D187" s="79">
        <f>VLOOKUP(C187,Xarelto_Total!A:B,2,0)</f>
        <v>1</v>
      </c>
      <c r="E187" s="37" t="s">
        <v>50</v>
      </c>
      <c r="F187" s="46" t="s">
        <v>53</v>
      </c>
      <c r="G187" s="110">
        <v>86991209</v>
      </c>
      <c r="H187" s="108" t="s">
        <v>77</v>
      </c>
      <c r="I187" s="38" t="str">
        <f t="shared" si="38"/>
        <v>BHOPALXARELTO 15MG 98TABL</v>
      </c>
      <c r="J187" s="39">
        <v>0</v>
      </c>
      <c r="K187" s="40">
        <v>41107.79</v>
      </c>
      <c r="L187" s="41">
        <f t="shared" si="43"/>
        <v>0</v>
      </c>
      <c r="M187" s="42">
        <v>9135</v>
      </c>
      <c r="N187" s="43">
        <f t="shared" si="44"/>
        <v>350.00317460317461</v>
      </c>
      <c r="O187" s="39">
        <v>0</v>
      </c>
      <c r="P187" s="40">
        <v>0</v>
      </c>
      <c r="Q187" s="41">
        <f t="shared" si="45"/>
        <v>0</v>
      </c>
      <c r="R187" s="42">
        <v>0</v>
      </c>
      <c r="S187" s="43" t="str">
        <f t="shared" si="46"/>
        <v>-</v>
      </c>
      <c r="T187" s="39">
        <v>0</v>
      </c>
      <c r="U187" s="40">
        <v>0</v>
      </c>
      <c r="V187" s="41">
        <f t="shared" si="47"/>
        <v>0</v>
      </c>
      <c r="W187" s="42">
        <v>0</v>
      </c>
      <c r="X187" s="43" t="str">
        <f t="shared" si="48"/>
        <v>-</v>
      </c>
      <c r="Y187" s="39">
        <v>0</v>
      </c>
      <c r="Z187" s="40">
        <v>0</v>
      </c>
      <c r="AA187" s="41">
        <f t="shared" si="49"/>
        <v>0</v>
      </c>
      <c r="AB187" s="42">
        <v>0</v>
      </c>
      <c r="AC187" s="43" t="str">
        <f t="shared" si="50"/>
        <v>-</v>
      </c>
      <c r="AD187" s="39">
        <v>0</v>
      </c>
      <c r="AE187" s="40">
        <v>0</v>
      </c>
      <c r="AF187" s="41">
        <f t="shared" si="51"/>
        <v>0</v>
      </c>
      <c r="AG187" s="42">
        <v>13702.44</v>
      </c>
      <c r="AH187" s="43">
        <f t="shared" si="52"/>
        <v>-100</v>
      </c>
      <c r="AI187" s="107">
        <f t="shared" si="39"/>
        <v>0</v>
      </c>
      <c r="AJ187" s="42">
        <f t="shared" si="40"/>
        <v>41107.79</v>
      </c>
      <c r="AK187" s="330">
        <f t="shared" si="37"/>
        <v>0</v>
      </c>
      <c r="AL187" s="42">
        <f t="shared" si="41"/>
        <v>22837.440000000002</v>
      </c>
      <c r="AM187" s="43">
        <f t="shared" si="53"/>
        <v>80.001742752252426</v>
      </c>
      <c r="AN187" s="44">
        <f t="shared" si="42"/>
        <v>8221.5580000000009</v>
      </c>
      <c r="AO187" s="82"/>
    </row>
    <row r="188" spans="1:41" s="45" customFormat="1" ht="15" customHeight="1" x14ac:dyDescent="0.35">
      <c r="A188" s="35">
        <v>5592.86</v>
      </c>
      <c r="B188" s="282" t="s">
        <v>210</v>
      </c>
      <c r="C188" s="36" t="s">
        <v>70</v>
      </c>
      <c r="D188" s="79">
        <f>VLOOKUP(C188,Xarelto_Total!A:B,2,0)</f>
        <v>1</v>
      </c>
      <c r="E188" s="37" t="s">
        <v>50</v>
      </c>
      <c r="F188" s="46" t="s">
        <v>53</v>
      </c>
      <c r="G188" s="110">
        <v>86991217</v>
      </c>
      <c r="H188" s="108" t="s">
        <v>78</v>
      </c>
      <c r="I188" s="38" t="str">
        <f t="shared" si="38"/>
        <v>BHOPALXARELTO 20MG 98TABL</v>
      </c>
      <c r="J188" s="39">
        <v>0</v>
      </c>
      <c r="K188" s="40">
        <v>18270.2</v>
      </c>
      <c r="L188" s="41">
        <f t="shared" si="43"/>
        <v>0</v>
      </c>
      <c r="M188" s="42">
        <v>63944.729999999996</v>
      </c>
      <c r="N188" s="43">
        <f t="shared" si="44"/>
        <v>-71.428138018566969</v>
      </c>
      <c r="O188" s="39">
        <v>0</v>
      </c>
      <c r="P188" s="40">
        <v>0</v>
      </c>
      <c r="Q188" s="41">
        <f t="shared" si="45"/>
        <v>0</v>
      </c>
      <c r="R188" s="42">
        <v>54810.130000000005</v>
      </c>
      <c r="S188" s="43">
        <f t="shared" si="46"/>
        <v>-100</v>
      </c>
      <c r="T188" s="39">
        <v>0</v>
      </c>
      <c r="U188" s="40">
        <v>0</v>
      </c>
      <c r="V188" s="41">
        <f t="shared" si="47"/>
        <v>0</v>
      </c>
      <c r="W188" s="42">
        <v>31972.54</v>
      </c>
      <c r="X188" s="43">
        <f t="shared" si="48"/>
        <v>-100</v>
      </c>
      <c r="Y188" s="39">
        <v>0</v>
      </c>
      <c r="Z188" s="40">
        <v>-1301.81</v>
      </c>
      <c r="AA188" s="41">
        <f t="shared" si="49"/>
        <v>0</v>
      </c>
      <c r="AB188" s="42">
        <v>4567.49</v>
      </c>
      <c r="AC188" s="43">
        <f t="shared" si="50"/>
        <v>-128.50164970257188</v>
      </c>
      <c r="AD188" s="39">
        <v>0</v>
      </c>
      <c r="AE188" s="40">
        <v>0</v>
      </c>
      <c r="AF188" s="41">
        <f t="shared" si="51"/>
        <v>0</v>
      </c>
      <c r="AG188" s="42">
        <v>0</v>
      </c>
      <c r="AH188" s="43" t="str">
        <f t="shared" si="52"/>
        <v>-</v>
      </c>
      <c r="AI188" s="107">
        <f t="shared" si="39"/>
        <v>0</v>
      </c>
      <c r="AJ188" s="42">
        <f t="shared" si="40"/>
        <v>16968.39</v>
      </c>
      <c r="AK188" s="330">
        <f t="shared" si="37"/>
        <v>0</v>
      </c>
      <c r="AL188" s="42">
        <f t="shared" si="41"/>
        <v>155294.88999999998</v>
      </c>
      <c r="AM188" s="43">
        <f t="shared" si="53"/>
        <v>-89.073439570355475</v>
      </c>
      <c r="AN188" s="44">
        <f t="shared" si="42"/>
        <v>3393.6779999999999</v>
      </c>
      <c r="AO188" s="82"/>
    </row>
    <row r="189" spans="1:41" s="45" customFormat="1" ht="15" customHeight="1" x14ac:dyDescent="0.3">
      <c r="A189" s="35">
        <v>652.49999999999989</v>
      </c>
      <c r="B189" s="282" t="s">
        <v>210</v>
      </c>
      <c r="C189" s="36" t="s">
        <v>25</v>
      </c>
      <c r="D189" s="79">
        <f>VLOOKUP(C189,Xarelto_Total!A:B,2,0)</f>
        <v>2</v>
      </c>
      <c r="E189" s="37" t="s">
        <v>50</v>
      </c>
      <c r="F189" s="46" t="s">
        <v>53</v>
      </c>
      <c r="G189" s="37">
        <v>81571686</v>
      </c>
      <c r="H189" s="46" t="s">
        <v>15</v>
      </c>
      <c r="I189" s="38" t="str">
        <f t="shared" si="38"/>
        <v>INDOREXARELTO 10MG 7TABL</v>
      </c>
      <c r="J189" s="39">
        <v>489844.80000000005</v>
      </c>
      <c r="K189" s="40">
        <v>249253.59999999998</v>
      </c>
      <c r="L189" s="41">
        <f t="shared" si="43"/>
        <v>50.884198423663975</v>
      </c>
      <c r="M189" s="42">
        <v>1369882.1781159423</v>
      </c>
      <c r="N189" s="43">
        <f t="shared" si="44"/>
        <v>-81.804741752111184</v>
      </c>
      <c r="O189" s="39">
        <v>463536</v>
      </c>
      <c r="P189" s="40">
        <v>142896.85999999999</v>
      </c>
      <c r="Q189" s="41">
        <f t="shared" si="45"/>
        <v>30.827564633599117</v>
      </c>
      <c r="R189" s="42">
        <v>1581611.090720268</v>
      </c>
      <c r="S189" s="43">
        <f t="shared" si="46"/>
        <v>-90.965107614734507</v>
      </c>
      <c r="T189" s="39">
        <v>407160</v>
      </c>
      <c r="U189" s="40">
        <v>120712.25</v>
      </c>
      <c r="V189" s="41">
        <f t="shared" si="47"/>
        <v>29.647374496512427</v>
      </c>
      <c r="W189" s="42">
        <v>1625283.7858195677</v>
      </c>
      <c r="X189" s="43">
        <f t="shared" si="48"/>
        <v>-92.572850904365026</v>
      </c>
      <c r="Y189" s="39">
        <v>496108.79999999987</v>
      </c>
      <c r="Z189" s="40">
        <v>165735.63</v>
      </c>
      <c r="AA189" s="41">
        <f t="shared" si="49"/>
        <v>33.407113520260083</v>
      </c>
      <c r="AB189" s="42">
        <v>8483959.4639678989</v>
      </c>
      <c r="AC189" s="43">
        <f t="shared" si="50"/>
        <v>-98.046482533257105</v>
      </c>
      <c r="AD189" s="39">
        <v>481075.19999999984</v>
      </c>
      <c r="AE189" s="40">
        <v>181269.49000000005</v>
      </c>
      <c r="AF189" s="41">
        <f t="shared" si="51"/>
        <v>37.680073718204575</v>
      </c>
      <c r="AG189" s="42">
        <v>8595604.4354332667</v>
      </c>
      <c r="AH189" s="43">
        <f t="shared" si="52"/>
        <v>-97.891137367225028</v>
      </c>
      <c r="AI189" s="107">
        <f t="shared" si="39"/>
        <v>2337724.7999999998</v>
      </c>
      <c r="AJ189" s="42">
        <f t="shared" si="40"/>
        <v>859867.83000000007</v>
      </c>
      <c r="AK189" s="330">
        <f t="shared" si="37"/>
        <v>36.782252128223135</v>
      </c>
      <c r="AL189" s="42">
        <f t="shared" si="41"/>
        <v>21656340.954056941</v>
      </c>
      <c r="AM189" s="43">
        <f t="shared" si="53"/>
        <v>-96.029487013414794</v>
      </c>
      <c r="AN189" s="44">
        <f t="shared" si="42"/>
        <v>85986.78300000001</v>
      </c>
      <c r="AO189" s="82"/>
    </row>
    <row r="190" spans="1:41" s="45" customFormat="1" ht="15" customHeight="1" x14ac:dyDescent="0.3">
      <c r="A190" s="35">
        <v>2609.9999999999995</v>
      </c>
      <c r="B190" s="282" t="s">
        <v>210</v>
      </c>
      <c r="C190" s="36" t="s">
        <v>25</v>
      </c>
      <c r="D190" s="79">
        <f>VLOOKUP(C190,Xarelto_Total!A:B,2,0)</f>
        <v>2</v>
      </c>
      <c r="E190" s="37" t="s">
        <v>50</v>
      </c>
      <c r="F190" s="46" t="s">
        <v>53</v>
      </c>
      <c r="G190" s="37">
        <v>80802625</v>
      </c>
      <c r="H190" s="46" t="s">
        <v>16</v>
      </c>
      <c r="I190" s="38" t="str">
        <f t="shared" si="38"/>
        <v>INDOREXARELTO 15MG 28TABL</v>
      </c>
      <c r="J190" s="39">
        <v>292272.50000000006</v>
      </c>
      <c r="K190" s="40">
        <v>142244.92000000001</v>
      </c>
      <c r="L190" s="41">
        <f t="shared" ref="L190:L254" si="54">IF(OR(J190=0,K190=0),0,(K190/J190%))</f>
        <v>48.668595232189134</v>
      </c>
      <c r="M190" s="42">
        <v>827807.17872549035</v>
      </c>
      <c r="N190" s="43">
        <f t="shared" ref="N190:N254" si="55">IF(AND(M190&lt;=0,K190&gt;1),100,IF(ISERROR(K190/M190%-100),"-",K190/M190%-100))</f>
        <v>-82.816660249431109</v>
      </c>
      <c r="O190" s="39">
        <v>276575</v>
      </c>
      <c r="P190" s="40">
        <v>88087.86</v>
      </c>
      <c r="Q190" s="41">
        <f t="shared" si="45"/>
        <v>31.849538099972882</v>
      </c>
      <c r="R190" s="42">
        <v>510255.99000000011</v>
      </c>
      <c r="S190" s="43">
        <f t="shared" ref="S190:S253" si="56">IF(AND(R190&lt;=0,P190&gt;1),100,IF(ISERROR(P190/R190%-100),"-",P190/R190%-100))</f>
        <v>-82.736535831749862</v>
      </c>
      <c r="T190" s="39">
        <v>242937.50000000006</v>
      </c>
      <c r="U190" s="40">
        <v>95917.49</v>
      </c>
      <c r="V190" s="41">
        <f t="shared" si="47"/>
        <v>39.482373038332902</v>
      </c>
      <c r="W190" s="42">
        <v>542879.85</v>
      </c>
      <c r="X190" s="43">
        <f t="shared" ref="X190:X253" si="57">IF(AND(W190&lt;=0,U190&gt;1),100,IF(ISERROR(U190/W190%-100),"-",U190/W190%-100))</f>
        <v>-82.331727729441425</v>
      </c>
      <c r="Y190" s="39">
        <v>296010</v>
      </c>
      <c r="Z190" s="40">
        <v>152685.56999999995</v>
      </c>
      <c r="AA190" s="41">
        <f t="shared" si="49"/>
        <v>51.581220229046302</v>
      </c>
      <c r="AB190" s="42">
        <v>1935568.4001612898</v>
      </c>
      <c r="AC190" s="43">
        <f t="shared" ref="AC190:AC253" si="58">IF(AND(AB190&lt;=0,Z190&gt;1),100,IF(ISERROR(Z190/AB190%-100),"-",Z190/AB190%-100))</f>
        <v>-92.111590063813978</v>
      </c>
      <c r="AD190" s="39">
        <v>287040</v>
      </c>
      <c r="AE190" s="40">
        <v>174869.31000000003</v>
      </c>
      <c r="AF190" s="41">
        <f t="shared" si="51"/>
        <v>60.921582357859542</v>
      </c>
      <c r="AG190" s="42">
        <v>1753920.5800000003</v>
      </c>
      <c r="AH190" s="43">
        <f t="shared" ref="AH190:AH253" si="59">IF(AND(AG190&lt;=0,AE190&gt;1),100,IF(ISERROR(AE190/AG190%-100),"-",AE190/AG190%-100))</f>
        <v>-90.029804542233038</v>
      </c>
      <c r="AI190" s="107">
        <f t="shared" si="39"/>
        <v>1394835</v>
      </c>
      <c r="AJ190" s="42">
        <f t="shared" si="40"/>
        <v>653805.15</v>
      </c>
      <c r="AK190" s="330">
        <f t="shared" ref="AK190:AK253" si="60">IF(OR(AI190=0,AJ190=0),0,(AJ190/AI190%))</f>
        <v>46.873296841561903</v>
      </c>
      <c r="AL190" s="42">
        <f t="shared" si="41"/>
        <v>5570431.9988867808</v>
      </c>
      <c r="AM190" s="43">
        <f t="shared" si="53"/>
        <v>-88.262936337241726</v>
      </c>
      <c r="AN190" s="44">
        <f t="shared" si="42"/>
        <v>65380.514999999999</v>
      </c>
      <c r="AO190" s="82"/>
    </row>
    <row r="191" spans="1:41" s="45" customFormat="1" ht="15" customHeight="1" x14ac:dyDescent="0.3">
      <c r="A191" s="35">
        <v>2609.9999999999995</v>
      </c>
      <c r="B191" s="282" t="s">
        <v>210</v>
      </c>
      <c r="C191" s="36" t="s">
        <v>25</v>
      </c>
      <c r="D191" s="79">
        <f>VLOOKUP(C191,Xarelto_Total!A:B,2,0)</f>
        <v>2</v>
      </c>
      <c r="E191" s="37" t="s">
        <v>50</v>
      </c>
      <c r="F191" s="46" t="s">
        <v>53</v>
      </c>
      <c r="G191" s="37">
        <v>80802633</v>
      </c>
      <c r="H191" s="46" t="s">
        <v>17</v>
      </c>
      <c r="I191" s="38" t="str">
        <f t="shared" si="38"/>
        <v>INDOREXARELTO 20MG 28TABL</v>
      </c>
      <c r="J191" s="39">
        <v>368517.50000000012</v>
      </c>
      <c r="K191" s="40">
        <v>245340.62999999995</v>
      </c>
      <c r="L191" s="41">
        <f t="shared" si="54"/>
        <v>66.575028322942572</v>
      </c>
      <c r="M191" s="42">
        <v>-2061.5122000000006</v>
      </c>
      <c r="N191" s="43">
        <f t="shared" si="55"/>
        <v>100</v>
      </c>
      <c r="O191" s="39">
        <v>348725.00000000006</v>
      </c>
      <c r="P191" s="40">
        <v>245339.48000000004</v>
      </c>
      <c r="Q191" s="41">
        <f t="shared" si="45"/>
        <v>70.353281238798488</v>
      </c>
      <c r="R191" s="42">
        <v>462070.49461538455</v>
      </c>
      <c r="S191" s="43">
        <f t="shared" si="56"/>
        <v>-46.904318094533551</v>
      </c>
      <c r="T191" s="39">
        <v>306312.50000000006</v>
      </c>
      <c r="U191" s="40">
        <v>120059.41000000003</v>
      </c>
      <c r="V191" s="41">
        <f t="shared" si="47"/>
        <v>39.19507365843706</v>
      </c>
      <c r="W191" s="42">
        <v>193292.79096551726</v>
      </c>
      <c r="X191" s="43">
        <f t="shared" si="57"/>
        <v>-37.887280016864047</v>
      </c>
      <c r="Y191" s="39">
        <v>373230</v>
      </c>
      <c r="Z191" s="40">
        <v>238815.22999999998</v>
      </c>
      <c r="AA191" s="41">
        <f t="shared" si="49"/>
        <v>63.986075610213533</v>
      </c>
      <c r="AB191" s="42">
        <v>1005501.3000000002</v>
      </c>
      <c r="AC191" s="43">
        <f t="shared" si="58"/>
        <v>-76.249137619215418</v>
      </c>
      <c r="AD191" s="39">
        <v>361920</v>
      </c>
      <c r="AE191" s="40">
        <v>206190.52000000002</v>
      </c>
      <c r="AF191" s="41">
        <f t="shared" si="51"/>
        <v>56.971297524314771</v>
      </c>
      <c r="AG191" s="42">
        <v>-104400.81000000019</v>
      </c>
      <c r="AH191" s="43">
        <f t="shared" si="59"/>
        <v>100</v>
      </c>
      <c r="AI191" s="107">
        <f t="shared" si="39"/>
        <v>1758705.0000000002</v>
      </c>
      <c r="AJ191" s="42">
        <f t="shared" si="40"/>
        <v>1055745.27</v>
      </c>
      <c r="AK191" s="330">
        <f t="shared" si="60"/>
        <v>60.029696282207638</v>
      </c>
      <c r="AL191" s="42">
        <f t="shared" si="41"/>
        <v>1554402.2633809017</v>
      </c>
      <c r="AM191" s="43">
        <f t="shared" si="53"/>
        <v>-32.080305409250883</v>
      </c>
      <c r="AN191" s="44">
        <f t="shared" si="42"/>
        <v>105574.527</v>
      </c>
      <c r="AO191" s="82"/>
    </row>
    <row r="192" spans="1:41" s="45" customFormat="1" ht="15" customHeight="1" x14ac:dyDescent="0.3">
      <c r="A192" s="35">
        <v>652.49999999999989</v>
      </c>
      <c r="B192" s="282" t="s">
        <v>210</v>
      </c>
      <c r="C192" s="36" t="s">
        <v>25</v>
      </c>
      <c r="D192" s="79">
        <f>VLOOKUP(C192,Xarelto_Total!A:B,2,0)</f>
        <v>2</v>
      </c>
      <c r="E192" s="37" t="s">
        <v>50</v>
      </c>
      <c r="F192" s="46" t="s">
        <v>53</v>
      </c>
      <c r="G192" s="109">
        <v>86415798</v>
      </c>
      <c r="H192" s="46" t="s">
        <v>48</v>
      </c>
      <c r="I192" s="38" t="str">
        <f t="shared" si="38"/>
        <v>INDOREXARELTO 2.5MG TAFI 14 IN</v>
      </c>
      <c r="J192" s="39">
        <v>122461.20000000001</v>
      </c>
      <c r="K192" s="40">
        <v>75727.420000000013</v>
      </c>
      <c r="L192" s="41">
        <f t="shared" si="54"/>
        <v>61.837888245419784</v>
      </c>
      <c r="M192" s="42">
        <v>96582.613041575489</v>
      </c>
      <c r="N192" s="43">
        <f t="shared" si="55"/>
        <v>-21.593113278678871</v>
      </c>
      <c r="O192" s="39">
        <v>115884</v>
      </c>
      <c r="P192" s="40">
        <v>56171.62999999999</v>
      </c>
      <c r="Q192" s="41">
        <f t="shared" si="45"/>
        <v>48.472291256774007</v>
      </c>
      <c r="R192" s="42">
        <v>63990.313457943936</v>
      </c>
      <c r="S192" s="43">
        <f t="shared" si="56"/>
        <v>-12.218542206520965</v>
      </c>
      <c r="T192" s="39">
        <v>101790</v>
      </c>
      <c r="U192" s="40">
        <v>68905.120000000024</v>
      </c>
      <c r="V192" s="41">
        <f t="shared" si="47"/>
        <v>67.693407996856294</v>
      </c>
      <c r="W192" s="42">
        <v>69251.122039957932</v>
      </c>
      <c r="X192" s="43">
        <f t="shared" si="57"/>
        <v>-0.49963383951853757</v>
      </c>
      <c r="Y192" s="39">
        <v>124027.19999999997</v>
      </c>
      <c r="Z192" s="40">
        <v>59112.37</v>
      </c>
      <c r="AA192" s="41">
        <f t="shared" si="49"/>
        <v>47.660811499413043</v>
      </c>
      <c r="AB192" s="42">
        <v>156278.58836010145</v>
      </c>
      <c r="AC192" s="43">
        <f t="shared" si="58"/>
        <v>-62.175003869505375</v>
      </c>
      <c r="AD192" s="39">
        <v>120268.79999999996</v>
      </c>
      <c r="AE192" s="40">
        <v>77070.689999999988</v>
      </c>
      <c r="AF192" s="41">
        <f t="shared" si="51"/>
        <v>64.082031250000014</v>
      </c>
      <c r="AG192" s="42">
        <v>213366.73999999996</v>
      </c>
      <c r="AH192" s="43">
        <f t="shared" si="59"/>
        <v>-63.878770421294341</v>
      </c>
      <c r="AI192" s="107">
        <f t="shared" si="39"/>
        <v>584431.19999999995</v>
      </c>
      <c r="AJ192" s="42">
        <f t="shared" si="40"/>
        <v>336987.23</v>
      </c>
      <c r="AK192" s="330">
        <f t="shared" si="60"/>
        <v>57.660718661152927</v>
      </c>
      <c r="AL192" s="42">
        <f t="shared" si="41"/>
        <v>599469.37689957884</v>
      </c>
      <c r="AM192" s="43">
        <f t="shared" si="53"/>
        <v>-43.785747364964905</v>
      </c>
      <c r="AN192" s="44">
        <f t="shared" si="42"/>
        <v>33698.722999999998</v>
      </c>
      <c r="AO192" s="82"/>
    </row>
    <row r="193" spans="1:41" s="45" customFormat="1" ht="15" customHeight="1" x14ac:dyDescent="0.35">
      <c r="A193" s="35">
        <v>5592.86</v>
      </c>
      <c r="B193" s="282" t="s">
        <v>210</v>
      </c>
      <c r="C193" s="36" t="s">
        <v>25</v>
      </c>
      <c r="D193" s="79">
        <f>VLOOKUP(C193,Xarelto_Total!A:B,2,0)</f>
        <v>2</v>
      </c>
      <c r="E193" s="37" t="s">
        <v>50</v>
      </c>
      <c r="F193" s="46" t="s">
        <v>53</v>
      </c>
      <c r="G193" s="110">
        <v>86991209</v>
      </c>
      <c r="H193" s="108" t="s">
        <v>77</v>
      </c>
      <c r="I193" s="38" t="str">
        <f t="shared" si="38"/>
        <v>INDOREXARELTO 15MG 98TABL</v>
      </c>
      <c r="J193" s="39">
        <v>0</v>
      </c>
      <c r="K193" s="40">
        <v>105052.08</v>
      </c>
      <c r="L193" s="41">
        <f t="shared" si="54"/>
        <v>0</v>
      </c>
      <c r="M193" s="42">
        <v>21812.17</v>
      </c>
      <c r="N193" s="43">
        <f t="shared" si="55"/>
        <v>381.62140676512246</v>
      </c>
      <c r="O193" s="39">
        <v>0</v>
      </c>
      <c r="P193" s="40">
        <v>0</v>
      </c>
      <c r="Q193" s="41">
        <f t="shared" si="45"/>
        <v>0</v>
      </c>
      <c r="R193" s="42">
        <v>0</v>
      </c>
      <c r="S193" s="43" t="str">
        <f t="shared" si="56"/>
        <v>-</v>
      </c>
      <c r="T193" s="39">
        <v>0</v>
      </c>
      <c r="U193" s="40">
        <v>0</v>
      </c>
      <c r="V193" s="41">
        <f t="shared" si="47"/>
        <v>0</v>
      </c>
      <c r="W193" s="42">
        <v>0</v>
      </c>
      <c r="X193" s="43" t="str">
        <f t="shared" si="57"/>
        <v>-</v>
      </c>
      <c r="Y193" s="39">
        <v>0</v>
      </c>
      <c r="Z193" s="40">
        <v>0</v>
      </c>
      <c r="AA193" s="41">
        <f t="shared" si="49"/>
        <v>0</v>
      </c>
      <c r="AB193" s="42">
        <v>0</v>
      </c>
      <c r="AC193" s="43" t="str">
        <f t="shared" si="58"/>
        <v>-</v>
      </c>
      <c r="AD193" s="39">
        <v>0</v>
      </c>
      <c r="AE193" s="40">
        <v>-6522.74</v>
      </c>
      <c r="AF193" s="41">
        <f t="shared" si="51"/>
        <v>0</v>
      </c>
      <c r="AG193" s="42">
        <v>50242.520000000004</v>
      </c>
      <c r="AH193" s="43">
        <f t="shared" si="59"/>
        <v>-112.9825096352651</v>
      </c>
      <c r="AI193" s="107">
        <f t="shared" si="39"/>
        <v>0</v>
      </c>
      <c r="AJ193" s="42">
        <f t="shared" si="40"/>
        <v>98529.34</v>
      </c>
      <c r="AK193" s="330">
        <f t="shared" si="60"/>
        <v>0</v>
      </c>
      <c r="AL193" s="42">
        <f t="shared" si="41"/>
        <v>72054.69</v>
      </c>
      <c r="AM193" s="43">
        <f t="shared" si="53"/>
        <v>36.742438278479852</v>
      </c>
      <c r="AN193" s="44">
        <f t="shared" si="42"/>
        <v>9852.9339999999993</v>
      </c>
      <c r="AO193" s="82"/>
    </row>
    <row r="194" spans="1:41" s="45" customFormat="1" ht="15" customHeight="1" x14ac:dyDescent="0.35">
      <c r="A194" s="35">
        <v>5592.86</v>
      </c>
      <c r="B194" s="282" t="s">
        <v>210</v>
      </c>
      <c r="C194" s="36" t="s">
        <v>25</v>
      </c>
      <c r="D194" s="79">
        <f>VLOOKUP(C194,Xarelto_Total!A:B,2,0)</f>
        <v>2</v>
      </c>
      <c r="E194" s="37" t="s">
        <v>50</v>
      </c>
      <c r="F194" s="46" t="s">
        <v>53</v>
      </c>
      <c r="G194" s="110">
        <v>86991217</v>
      </c>
      <c r="H194" s="108" t="s">
        <v>78</v>
      </c>
      <c r="I194" s="38" t="str">
        <f t="shared" si="38"/>
        <v>INDOREXARELTO 20MG 98TABL</v>
      </c>
      <c r="J194" s="39">
        <v>0</v>
      </c>
      <c r="K194" s="40">
        <v>109619.84</v>
      </c>
      <c r="L194" s="41">
        <f t="shared" si="54"/>
        <v>0</v>
      </c>
      <c r="M194" s="42">
        <v>391781.43999999989</v>
      </c>
      <c r="N194" s="43">
        <f t="shared" si="55"/>
        <v>-72.020154910860498</v>
      </c>
      <c r="O194" s="39">
        <v>0</v>
      </c>
      <c r="P194" s="40">
        <v>13702.73</v>
      </c>
      <c r="Q194" s="41">
        <f t="shared" si="45"/>
        <v>0</v>
      </c>
      <c r="R194" s="42">
        <v>191834.51999999996</v>
      </c>
      <c r="S194" s="43">
        <f t="shared" si="56"/>
        <v>-92.857005089594921</v>
      </c>
      <c r="T194" s="39">
        <v>0</v>
      </c>
      <c r="U194" s="40">
        <v>0</v>
      </c>
      <c r="V194" s="41">
        <f t="shared" si="47"/>
        <v>0</v>
      </c>
      <c r="W194" s="42">
        <v>108825.88</v>
      </c>
      <c r="X194" s="43">
        <f t="shared" si="57"/>
        <v>-100</v>
      </c>
      <c r="Y194" s="39">
        <v>0</v>
      </c>
      <c r="Z194" s="40">
        <v>0</v>
      </c>
      <c r="AA194" s="41">
        <f t="shared" si="49"/>
        <v>0</v>
      </c>
      <c r="AB194" s="42">
        <v>114187.56</v>
      </c>
      <c r="AC194" s="43">
        <f t="shared" si="58"/>
        <v>-100</v>
      </c>
      <c r="AD194" s="39">
        <v>0</v>
      </c>
      <c r="AE194" s="40">
        <v>-1955</v>
      </c>
      <c r="AF194" s="41">
        <f t="shared" si="51"/>
        <v>0</v>
      </c>
      <c r="AG194" s="42">
        <v>95917.74</v>
      </c>
      <c r="AH194" s="43">
        <f t="shared" si="59"/>
        <v>-102.03820482008855</v>
      </c>
      <c r="AI194" s="107">
        <f t="shared" si="39"/>
        <v>0</v>
      </c>
      <c r="AJ194" s="42">
        <f t="shared" si="40"/>
        <v>121367.56999999999</v>
      </c>
      <c r="AK194" s="330">
        <f t="shared" si="60"/>
        <v>0</v>
      </c>
      <c r="AL194" s="42">
        <f t="shared" si="41"/>
        <v>902547.1399999999</v>
      </c>
      <c r="AM194" s="43">
        <f t="shared" si="53"/>
        <v>-86.552772190935087</v>
      </c>
      <c r="AN194" s="44">
        <f t="shared" si="42"/>
        <v>12136.757</v>
      </c>
      <c r="AO194" s="82"/>
    </row>
    <row r="195" spans="1:41" s="45" customFormat="1" ht="15" customHeight="1" x14ac:dyDescent="0.3">
      <c r="A195" s="35"/>
      <c r="B195" s="282" t="s">
        <v>210</v>
      </c>
      <c r="C195" s="36" t="s">
        <v>114</v>
      </c>
      <c r="D195" s="79">
        <f>VLOOKUP(C195,Xarelto_Total!A:B,2,0)</f>
        <v>1</v>
      </c>
      <c r="E195" s="37" t="s">
        <v>50</v>
      </c>
      <c r="F195" s="46" t="s">
        <v>53</v>
      </c>
      <c r="G195" s="37">
        <v>81571686</v>
      </c>
      <c r="H195" s="46" t="s">
        <v>15</v>
      </c>
      <c r="I195" s="38" t="str">
        <f t="shared" ref="I195:I260" si="61">+C195&amp;H195</f>
        <v>JABALPURXARELTO 10MG 7TABL</v>
      </c>
      <c r="J195" s="39">
        <v>168384.15</v>
      </c>
      <c r="K195" s="40">
        <v>58072.479999999996</v>
      </c>
      <c r="L195" s="41">
        <f t="shared" si="54"/>
        <v>34.488091664209485</v>
      </c>
      <c r="M195" s="42">
        <v>116040.63567852438</v>
      </c>
      <c r="N195" s="43">
        <f t="shared" si="55"/>
        <v>-49.955048366951111</v>
      </c>
      <c r="O195" s="39">
        <v>159340.5</v>
      </c>
      <c r="P195" s="40">
        <v>266995.19142857142</v>
      </c>
      <c r="Q195" s="41">
        <f t="shared" si="45"/>
        <v>167.56266701094287</v>
      </c>
      <c r="R195" s="42">
        <v>44542.158777219425</v>
      </c>
      <c r="S195" s="43">
        <f t="shared" si="56"/>
        <v>499.42130951480294</v>
      </c>
      <c r="T195" s="39">
        <v>139961.25</v>
      </c>
      <c r="U195" s="40">
        <v>108314.83000000002</v>
      </c>
      <c r="V195" s="41">
        <f t="shared" si="47"/>
        <v>77.389155927086975</v>
      </c>
      <c r="W195" s="42">
        <v>51287.893697585765</v>
      </c>
      <c r="X195" s="43">
        <f t="shared" si="57"/>
        <v>111.18985825128286</v>
      </c>
      <c r="Y195" s="39">
        <v>170537.39999999997</v>
      </c>
      <c r="Z195" s="40">
        <v>69164.7</v>
      </c>
      <c r="AA195" s="41">
        <f t="shared" si="49"/>
        <v>40.556910097139991</v>
      </c>
      <c r="AB195" s="42">
        <v>544801.35961815156</v>
      </c>
      <c r="AC195" s="43">
        <f t="shared" si="58"/>
        <v>-87.304602167572199</v>
      </c>
      <c r="AD195" s="39">
        <v>165369.59999999995</v>
      </c>
      <c r="AE195" s="40">
        <v>99962.77</v>
      </c>
      <c r="AF195" s="41">
        <f t="shared" si="51"/>
        <v>60.448093240837515</v>
      </c>
      <c r="AG195" s="42">
        <v>930891.86846932315</v>
      </c>
      <c r="AH195" s="43">
        <f t="shared" si="59"/>
        <v>-89.261613149079281</v>
      </c>
      <c r="AI195" s="107">
        <f t="shared" ref="AI195:AI260" si="62">+J195+O195+T195+Y195+AD195</f>
        <v>803592.9</v>
      </c>
      <c r="AJ195" s="42">
        <f t="shared" ref="AJ195:AJ260" si="63">+K195+P195+U195+Z195+AE195</f>
        <v>602509.97142857139</v>
      </c>
      <c r="AK195" s="330">
        <f t="shared" si="60"/>
        <v>74.977015280818364</v>
      </c>
      <c r="AL195" s="42">
        <f t="shared" ref="AL195:AL260" si="64">+M195+R195+W195+AB195+AG195</f>
        <v>1687563.9162408044</v>
      </c>
      <c r="AM195" s="43">
        <f t="shared" si="53"/>
        <v>-64.297057691852359</v>
      </c>
      <c r="AN195" s="44">
        <f t="shared" ref="AN195:AN261" si="65">IFERROR(AJ195/D195/$B$2,0)</f>
        <v>120501.99428571427</v>
      </c>
      <c r="AO195" s="82"/>
    </row>
    <row r="196" spans="1:41" s="45" customFormat="1" ht="15" customHeight="1" x14ac:dyDescent="0.3">
      <c r="A196" s="35"/>
      <c r="B196" s="282" t="s">
        <v>210</v>
      </c>
      <c r="C196" s="36" t="s">
        <v>114</v>
      </c>
      <c r="D196" s="79">
        <f>VLOOKUP(C196,Xarelto_Total!A:B,2,0)</f>
        <v>1</v>
      </c>
      <c r="E196" s="37" t="s">
        <v>50</v>
      </c>
      <c r="F196" s="46" t="s">
        <v>53</v>
      </c>
      <c r="G196" s="37">
        <v>80802625</v>
      </c>
      <c r="H196" s="46" t="s">
        <v>16</v>
      </c>
      <c r="I196" s="38" t="str">
        <f t="shared" si="61"/>
        <v>JABALPURXARELTO 15MG 28TABL</v>
      </c>
      <c r="J196" s="39">
        <v>110215.08</v>
      </c>
      <c r="K196" s="40">
        <v>49589.81</v>
      </c>
      <c r="L196" s="41">
        <f t="shared" si="54"/>
        <v>44.993670557604268</v>
      </c>
      <c r="M196" s="42">
        <v>135719.93000000002</v>
      </c>
      <c r="N196" s="43">
        <f t="shared" si="55"/>
        <v>-63.461659610346111</v>
      </c>
      <c r="O196" s="39">
        <v>104295.6</v>
      </c>
      <c r="P196" s="40">
        <v>13049.94</v>
      </c>
      <c r="Q196" s="41">
        <f t="shared" ref="Q196:Q260" si="66">IF(OR(O196=0,P196=0),0,(P196/O196%))</f>
        <v>12.512454983719351</v>
      </c>
      <c r="R196" s="42">
        <v>112229.87000000001</v>
      </c>
      <c r="S196" s="43">
        <f t="shared" si="56"/>
        <v>-88.372133015925257</v>
      </c>
      <c r="T196" s="39">
        <v>91611</v>
      </c>
      <c r="U196" s="40">
        <v>5220.380000000001</v>
      </c>
      <c r="V196" s="41">
        <f t="shared" ref="V196:V260" si="67">IF(OR(T196=0,U196=0),0,(U196/T196%))</f>
        <v>5.6984204953553625</v>
      </c>
      <c r="W196" s="42">
        <v>233594.62</v>
      </c>
      <c r="X196" s="43">
        <f t="shared" si="57"/>
        <v>-97.765196818317136</v>
      </c>
      <c r="Y196" s="39">
        <v>111624.47999999997</v>
      </c>
      <c r="Z196" s="40">
        <v>30015.190000000006</v>
      </c>
      <c r="AA196" s="41">
        <f t="shared" ref="AA196:AA260" si="68">IF(OR(Y196=0,Z196=0),0,(Z196/Y196%))</f>
        <v>26.889433213933014</v>
      </c>
      <c r="AB196" s="42">
        <v>79604.86</v>
      </c>
      <c r="AC196" s="43">
        <f t="shared" si="58"/>
        <v>-62.294776977184547</v>
      </c>
      <c r="AD196" s="39">
        <v>108241.91999999997</v>
      </c>
      <c r="AE196" s="40">
        <v>93960.069999999992</v>
      </c>
      <c r="AF196" s="41">
        <f t="shared" ref="AF196:AF260" si="69">IF(OR(AD196=0,AE196=0),0,(AE196/AD196%))</f>
        <v>86.805620225509699</v>
      </c>
      <c r="AG196" s="42">
        <v>191834.97</v>
      </c>
      <c r="AH196" s="43">
        <f t="shared" si="59"/>
        <v>-51.020364013923015</v>
      </c>
      <c r="AI196" s="107">
        <f t="shared" si="62"/>
        <v>525988.07999999996</v>
      </c>
      <c r="AJ196" s="42">
        <f t="shared" si="63"/>
        <v>191835.39</v>
      </c>
      <c r="AK196" s="330">
        <f t="shared" si="60"/>
        <v>36.471432964792669</v>
      </c>
      <c r="AL196" s="42">
        <f t="shared" si="64"/>
        <v>752984.25</v>
      </c>
      <c r="AM196" s="43">
        <f t="shared" ref="AM196:AM259" si="70">IF(AND(AL196&lt;=0,AJ196&gt;1),100,IF(ISERROR(AJ196/AL196%-100),"-",AJ196/AL196%-100))</f>
        <v>-74.523319710870439</v>
      </c>
      <c r="AN196" s="44">
        <f t="shared" si="65"/>
        <v>38367.078000000001</v>
      </c>
      <c r="AO196" s="82"/>
    </row>
    <row r="197" spans="1:41" s="45" customFormat="1" ht="15" customHeight="1" x14ac:dyDescent="0.3">
      <c r="A197" s="35"/>
      <c r="B197" s="282" t="s">
        <v>210</v>
      </c>
      <c r="C197" s="36" t="s">
        <v>114</v>
      </c>
      <c r="D197" s="79">
        <f>VLOOKUP(C197,Xarelto_Total!A:B,2,0)</f>
        <v>1</v>
      </c>
      <c r="E197" s="37" t="s">
        <v>50</v>
      </c>
      <c r="F197" s="46" t="s">
        <v>53</v>
      </c>
      <c r="G197" s="37">
        <v>80802633</v>
      </c>
      <c r="H197" s="46" t="s">
        <v>17</v>
      </c>
      <c r="I197" s="38" t="str">
        <f t="shared" si="61"/>
        <v>JABALPURXARELTO 20MG 28TABL</v>
      </c>
      <c r="J197" s="39">
        <v>122461.20000000001</v>
      </c>
      <c r="K197" s="40">
        <v>14354.869999999999</v>
      </c>
      <c r="L197" s="41">
        <f t="shared" si="54"/>
        <v>11.721973980330095</v>
      </c>
      <c r="M197" s="42">
        <v>-7830.42</v>
      </c>
      <c r="N197" s="43">
        <f t="shared" si="55"/>
        <v>100</v>
      </c>
      <c r="O197" s="39">
        <v>115884</v>
      </c>
      <c r="P197" s="40">
        <v>35234.800000000003</v>
      </c>
      <c r="Q197" s="41">
        <f t="shared" si="66"/>
        <v>30.405232819025926</v>
      </c>
      <c r="R197" s="42">
        <v>20880.38</v>
      </c>
      <c r="S197" s="43">
        <f t="shared" si="56"/>
        <v>68.74597109822713</v>
      </c>
      <c r="T197" s="39">
        <v>101790</v>
      </c>
      <c r="U197" s="40">
        <v>11744.739999999998</v>
      </c>
      <c r="V197" s="41">
        <f t="shared" si="67"/>
        <v>11.538206110619901</v>
      </c>
      <c r="W197" s="42">
        <v>12230.853655172414</v>
      </c>
      <c r="X197" s="43">
        <f t="shared" si="57"/>
        <v>-3.9744867273989399</v>
      </c>
      <c r="Y197" s="39">
        <v>124027.19999999997</v>
      </c>
      <c r="Z197" s="40">
        <v>10439.550000000007</v>
      </c>
      <c r="AA197" s="41">
        <f t="shared" si="68"/>
        <v>8.4171455938697388</v>
      </c>
      <c r="AB197" s="42">
        <v>110925.32</v>
      </c>
      <c r="AC197" s="43">
        <f t="shared" si="58"/>
        <v>-90.588668123743062</v>
      </c>
      <c r="AD197" s="39">
        <v>120268.79999999996</v>
      </c>
      <c r="AE197" s="40">
        <v>39150.149999999994</v>
      </c>
      <c r="AF197" s="41">
        <f t="shared" si="69"/>
        <v>32.552208053959134</v>
      </c>
      <c r="AG197" s="42">
        <v>116144.84</v>
      </c>
      <c r="AH197" s="43">
        <f t="shared" si="59"/>
        <v>-66.291959246747425</v>
      </c>
      <c r="AI197" s="107">
        <f t="shared" si="62"/>
        <v>584431.19999999995</v>
      </c>
      <c r="AJ197" s="42">
        <f t="shared" si="63"/>
        <v>110924.11</v>
      </c>
      <c r="AK197" s="330">
        <f t="shared" si="60"/>
        <v>18.979840569771088</v>
      </c>
      <c r="AL197" s="42">
        <f t="shared" si="64"/>
        <v>252350.97365517242</v>
      </c>
      <c r="AM197" s="43">
        <f t="shared" si="70"/>
        <v>-56.043716260206153</v>
      </c>
      <c r="AN197" s="44">
        <f t="shared" si="65"/>
        <v>22184.822</v>
      </c>
      <c r="AO197" s="82"/>
    </row>
    <row r="198" spans="1:41" s="45" customFormat="1" ht="15" customHeight="1" x14ac:dyDescent="0.3">
      <c r="A198" s="35"/>
      <c r="B198" s="282" t="s">
        <v>210</v>
      </c>
      <c r="C198" s="36" t="s">
        <v>114</v>
      </c>
      <c r="D198" s="79">
        <f>VLOOKUP(C198,Xarelto_Total!A:B,2,0)</f>
        <v>1</v>
      </c>
      <c r="E198" s="37" t="s">
        <v>50</v>
      </c>
      <c r="F198" s="46" t="s">
        <v>53</v>
      </c>
      <c r="G198" s="109">
        <v>86415798</v>
      </c>
      <c r="H198" s="46" t="s">
        <v>48</v>
      </c>
      <c r="I198" s="38" t="str">
        <f t="shared" si="61"/>
        <v>JABALPURXARELTO 2.5MG TAFI 14 IN</v>
      </c>
      <c r="J198" s="39">
        <v>61230.600000000006</v>
      </c>
      <c r="K198" s="40">
        <v>18935.5</v>
      </c>
      <c r="L198" s="41">
        <f t="shared" si="54"/>
        <v>30.924897028609877</v>
      </c>
      <c r="M198" s="42">
        <v>25447.260722100655</v>
      </c>
      <c r="N198" s="43">
        <f t="shared" si="55"/>
        <v>-25.589240402780419</v>
      </c>
      <c r="O198" s="39">
        <v>57942</v>
      </c>
      <c r="P198" s="40">
        <v>29391.21</v>
      </c>
      <c r="Q198" s="41">
        <f t="shared" si="66"/>
        <v>50.72522522522523</v>
      </c>
      <c r="R198" s="42">
        <v>32875.197570093456</v>
      </c>
      <c r="S198" s="43">
        <f t="shared" si="56"/>
        <v>-10.597617132688626</v>
      </c>
      <c r="T198" s="39">
        <v>50895</v>
      </c>
      <c r="U198" s="40">
        <v>16332.49</v>
      </c>
      <c r="V198" s="41">
        <f t="shared" si="67"/>
        <v>32.090558994007267</v>
      </c>
      <c r="W198" s="42">
        <v>9134.89</v>
      </c>
      <c r="X198" s="43">
        <f t="shared" si="57"/>
        <v>78.792410198699713</v>
      </c>
      <c r="Y198" s="39">
        <v>62013.599999999984</v>
      </c>
      <c r="Z198" s="40">
        <v>28738.03</v>
      </c>
      <c r="AA198" s="41">
        <f t="shared" si="68"/>
        <v>46.341496058929017</v>
      </c>
      <c r="AB198" s="42">
        <v>18922.38</v>
      </c>
      <c r="AC198" s="43">
        <f t="shared" si="58"/>
        <v>51.873231591374861</v>
      </c>
      <c r="AD198" s="39">
        <v>60134.39999999998</v>
      </c>
      <c r="AE198" s="40">
        <v>19920.820000000003</v>
      </c>
      <c r="AF198" s="41">
        <f t="shared" si="69"/>
        <v>33.127161824180519</v>
      </c>
      <c r="AG198" s="42">
        <v>34908.770000000004</v>
      </c>
      <c r="AH198" s="43">
        <f t="shared" si="59"/>
        <v>-42.934626456331742</v>
      </c>
      <c r="AI198" s="107">
        <f t="shared" si="62"/>
        <v>292215.59999999998</v>
      </c>
      <c r="AJ198" s="42">
        <f t="shared" si="63"/>
        <v>113318.05</v>
      </c>
      <c r="AK198" s="330">
        <f t="shared" si="60"/>
        <v>38.778918716180797</v>
      </c>
      <c r="AL198" s="42">
        <f t="shared" si="64"/>
        <v>121288.49829219411</v>
      </c>
      <c r="AM198" s="43">
        <f t="shared" si="70"/>
        <v>-6.5714790803928054</v>
      </c>
      <c r="AN198" s="44">
        <f t="shared" si="65"/>
        <v>22663.61</v>
      </c>
      <c r="AO198" s="82"/>
    </row>
    <row r="199" spans="1:41" s="45" customFormat="1" ht="15" customHeight="1" x14ac:dyDescent="0.35">
      <c r="A199" s="35"/>
      <c r="B199" s="282" t="s">
        <v>210</v>
      </c>
      <c r="C199" s="36" t="s">
        <v>114</v>
      </c>
      <c r="D199" s="79">
        <f>VLOOKUP(C199,Xarelto_Total!A:B,2,0)</f>
        <v>1</v>
      </c>
      <c r="E199" s="37" t="s">
        <v>50</v>
      </c>
      <c r="F199" s="46" t="s">
        <v>53</v>
      </c>
      <c r="G199" s="110">
        <v>86991209</v>
      </c>
      <c r="H199" s="108" t="s">
        <v>77</v>
      </c>
      <c r="I199" s="38" t="str">
        <f t="shared" si="61"/>
        <v>JABALPURXARELTO 15MG 98TABL</v>
      </c>
      <c r="J199" s="39">
        <v>0</v>
      </c>
      <c r="K199" s="40">
        <v>0</v>
      </c>
      <c r="L199" s="41">
        <f t="shared" si="54"/>
        <v>0</v>
      </c>
      <c r="M199" s="42">
        <v>18269.78</v>
      </c>
      <c r="N199" s="43">
        <f t="shared" si="55"/>
        <v>-100</v>
      </c>
      <c r="O199" s="39">
        <v>0</v>
      </c>
      <c r="P199" s="40">
        <v>0</v>
      </c>
      <c r="Q199" s="41">
        <f t="shared" si="66"/>
        <v>0</v>
      </c>
      <c r="R199" s="42">
        <v>0</v>
      </c>
      <c r="S199" s="43" t="str">
        <f t="shared" si="56"/>
        <v>-</v>
      </c>
      <c r="T199" s="39">
        <v>0</v>
      </c>
      <c r="U199" s="40">
        <v>-9134.74</v>
      </c>
      <c r="V199" s="41">
        <f t="shared" si="67"/>
        <v>0</v>
      </c>
      <c r="W199" s="42">
        <v>0</v>
      </c>
      <c r="X199" s="43" t="str">
        <f t="shared" si="57"/>
        <v>-</v>
      </c>
      <c r="Y199" s="39">
        <v>0</v>
      </c>
      <c r="Z199" s="40">
        <v>0</v>
      </c>
      <c r="AA199" s="41">
        <f t="shared" si="68"/>
        <v>0</v>
      </c>
      <c r="AB199" s="42">
        <v>-3193.49</v>
      </c>
      <c r="AC199" s="43">
        <f t="shared" si="58"/>
        <v>-100</v>
      </c>
      <c r="AD199" s="39">
        <v>0</v>
      </c>
      <c r="AE199" s="40">
        <v>0</v>
      </c>
      <c r="AF199" s="41">
        <f t="shared" si="69"/>
        <v>0</v>
      </c>
      <c r="AG199" s="42">
        <v>0</v>
      </c>
      <c r="AH199" s="43" t="str">
        <f t="shared" si="59"/>
        <v>-</v>
      </c>
      <c r="AI199" s="107">
        <f t="shared" si="62"/>
        <v>0</v>
      </c>
      <c r="AJ199" s="42">
        <f t="shared" si="63"/>
        <v>-9134.74</v>
      </c>
      <c r="AK199" s="330">
        <f t="shared" si="60"/>
        <v>0</v>
      </c>
      <c r="AL199" s="42">
        <f t="shared" si="64"/>
        <v>15076.289999999999</v>
      </c>
      <c r="AM199" s="43">
        <f t="shared" si="70"/>
        <v>-160.59010539064982</v>
      </c>
      <c r="AN199" s="44">
        <f t="shared" si="65"/>
        <v>-1826.9479999999999</v>
      </c>
      <c r="AO199" s="82"/>
    </row>
    <row r="200" spans="1:41" s="45" customFormat="1" ht="15" customHeight="1" x14ac:dyDescent="0.35">
      <c r="A200" s="35"/>
      <c r="B200" s="282" t="s">
        <v>210</v>
      </c>
      <c r="C200" s="36" t="s">
        <v>114</v>
      </c>
      <c r="D200" s="79">
        <f>VLOOKUP(C200,Xarelto_Total!A:B,2,0)</f>
        <v>1</v>
      </c>
      <c r="E200" s="37" t="s">
        <v>50</v>
      </c>
      <c r="F200" s="46" t="s">
        <v>53</v>
      </c>
      <c r="G200" s="110">
        <v>86991217</v>
      </c>
      <c r="H200" s="108" t="s">
        <v>78</v>
      </c>
      <c r="I200" s="38" t="str">
        <f t="shared" si="61"/>
        <v>JABALPURXARELTO 20MG 98TABL</v>
      </c>
      <c r="J200" s="39">
        <v>0</v>
      </c>
      <c r="K200" s="40">
        <v>59378.14</v>
      </c>
      <c r="L200" s="41">
        <f t="shared" si="54"/>
        <v>0</v>
      </c>
      <c r="M200" s="42">
        <v>91350.720000000001</v>
      </c>
      <c r="N200" s="43">
        <f t="shared" si="55"/>
        <v>-34.999811714675047</v>
      </c>
      <c r="O200" s="39">
        <v>0</v>
      </c>
      <c r="P200" s="40">
        <v>0</v>
      </c>
      <c r="Q200" s="41">
        <f t="shared" si="66"/>
        <v>0</v>
      </c>
      <c r="R200" s="42">
        <v>77648.38</v>
      </c>
      <c r="S200" s="43">
        <f t="shared" si="56"/>
        <v>-100</v>
      </c>
      <c r="T200" s="39">
        <v>0</v>
      </c>
      <c r="U200" s="40">
        <v>-27405.4</v>
      </c>
      <c r="V200" s="41">
        <f t="shared" si="67"/>
        <v>0</v>
      </c>
      <c r="W200" s="42">
        <v>27404.92</v>
      </c>
      <c r="X200" s="43">
        <f t="shared" si="57"/>
        <v>-200.00175151031277</v>
      </c>
      <c r="Y200" s="39">
        <v>0</v>
      </c>
      <c r="Z200" s="40">
        <v>-17585.04</v>
      </c>
      <c r="AA200" s="41">
        <f t="shared" si="68"/>
        <v>0</v>
      </c>
      <c r="AB200" s="42">
        <v>9134.7999999999993</v>
      </c>
      <c r="AC200" s="43">
        <f t="shared" si="58"/>
        <v>-292.5060209309454</v>
      </c>
      <c r="AD200" s="39">
        <v>0</v>
      </c>
      <c r="AE200" s="40">
        <v>-4567.8999999999996</v>
      </c>
      <c r="AF200" s="41">
        <f t="shared" si="69"/>
        <v>0</v>
      </c>
      <c r="AG200" s="42">
        <v>50242.1</v>
      </c>
      <c r="AH200" s="43">
        <f t="shared" si="59"/>
        <v>-109.09177761279882</v>
      </c>
      <c r="AI200" s="107">
        <f t="shared" si="62"/>
        <v>0</v>
      </c>
      <c r="AJ200" s="42">
        <f t="shared" si="63"/>
        <v>9819.7999999999975</v>
      </c>
      <c r="AK200" s="330">
        <f t="shared" si="60"/>
        <v>0</v>
      </c>
      <c r="AL200" s="42">
        <f t="shared" si="64"/>
        <v>255780.92</v>
      </c>
      <c r="AM200" s="43">
        <f t="shared" si="70"/>
        <v>-96.160855156827182</v>
      </c>
      <c r="AN200" s="44">
        <f t="shared" si="65"/>
        <v>1963.9599999999996</v>
      </c>
      <c r="AO200" s="82"/>
    </row>
    <row r="201" spans="1:41" s="45" customFormat="1" ht="15" customHeight="1" x14ac:dyDescent="0.3">
      <c r="A201" s="35">
        <v>652.49999999999989</v>
      </c>
      <c r="B201" s="282" t="s">
        <v>210</v>
      </c>
      <c r="C201" s="36" t="s">
        <v>26</v>
      </c>
      <c r="D201" s="79">
        <f>VLOOKUP(C201,Xarelto_Total!A:B,2,0)</f>
        <v>2</v>
      </c>
      <c r="E201" s="37" t="s">
        <v>50</v>
      </c>
      <c r="F201" s="46" t="s">
        <v>53</v>
      </c>
      <c r="G201" s="37">
        <v>81571686</v>
      </c>
      <c r="H201" s="46" t="s">
        <v>15</v>
      </c>
      <c r="I201" s="38" t="str">
        <f t="shared" si="61"/>
        <v>JAIPURXARELTO 10MG 7TABL</v>
      </c>
      <c r="J201" s="39">
        <v>379629.72</v>
      </c>
      <c r="K201" s="40">
        <v>302865.87000000005</v>
      </c>
      <c r="L201" s="41">
        <f t="shared" si="54"/>
        <v>79.779283350102332</v>
      </c>
      <c r="M201" s="42">
        <v>711422.2643478259</v>
      </c>
      <c r="N201" s="43">
        <f t="shared" si="55"/>
        <v>-57.428114752967019</v>
      </c>
      <c r="O201" s="39">
        <v>359240.39999999997</v>
      </c>
      <c r="P201" s="40">
        <v>194993.11</v>
      </c>
      <c r="Q201" s="41">
        <f t="shared" si="66"/>
        <v>54.279282062930562</v>
      </c>
      <c r="R201" s="42">
        <v>468437.37654941372</v>
      </c>
      <c r="S201" s="43">
        <f t="shared" si="56"/>
        <v>-58.373708042609429</v>
      </c>
      <c r="T201" s="39">
        <v>315549</v>
      </c>
      <c r="U201" s="40">
        <v>530548.78999999992</v>
      </c>
      <c r="V201" s="41">
        <f t="shared" si="67"/>
        <v>168.13515175139202</v>
      </c>
      <c r="W201" s="42">
        <v>262053.11218551462</v>
      </c>
      <c r="X201" s="43">
        <f t="shared" si="57"/>
        <v>102.45849613280296</v>
      </c>
      <c r="Y201" s="39">
        <v>384484.31999999989</v>
      </c>
      <c r="Z201" s="40">
        <v>412379.85999999993</v>
      </c>
      <c r="AA201" s="41">
        <f t="shared" si="68"/>
        <v>107.25531277842489</v>
      </c>
      <c r="AB201" s="42">
        <v>840499.78320420557</v>
      </c>
      <c r="AC201" s="43">
        <f t="shared" si="58"/>
        <v>-50.936351413691057</v>
      </c>
      <c r="AD201" s="39">
        <v>372833.27999999991</v>
      </c>
      <c r="AE201" s="40">
        <v>396719.54000000004</v>
      </c>
      <c r="AF201" s="41">
        <f t="shared" si="69"/>
        <v>106.40668665629853</v>
      </c>
      <c r="AG201" s="42">
        <v>4945610.7835578742</v>
      </c>
      <c r="AH201" s="43">
        <f t="shared" si="59"/>
        <v>-91.978350958815241</v>
      </c>
      <c r="AI201" s="107">
        <f t="shared" si="62"/>
        <v>1811736.7199999997</v>
      </c>
      <c r="AJ201" s="42">
        <f t="shared" si="63"/>
        <v>1837507.17</v>
      </c>
      <c r="AK201" s="330">
        <f t="shared" si="60"/>
        <v>101.42241693925595</v>
      </c>
      <c r="AL201" s="42">
        <f t="shared" si="64"/>
        <v>7228023.3198448336</v>
      </c>
      <c r="AM201" s="43">
        <f t="shared" si="70"/>
        <v>-74.578012705699933</v>
      </c>
      <c r="AN201" s="44">
        <f t="shared" si="65"/>
        <v>183750.717</v>
      </c>
      <c r="AO201" s="82"/>
    </row>
    <row r="202" spans="1:41" s="45" customFormat="1" ht="15" customHeight="1" x14ac:dyDescent="0.3">
      <c r="A202" s="35">
        <v>2609.9999999999995</v>
      </c>
      <c r="B202" s="282" t="s">
        <v>210</v>
      </c>
      <c r="C202" s="36" t="s">
        <v>26</v>
      </c>
      <c r="D202" s="79">
        <f>VLOOKUP(C202,Xarelto_Total!A:B,2,0)</f>
        <v>2</v>
      </c>
      <c r="E202" s="37" t="s">
        <v>50</v>
      </c>
      <c r="F202" s="46" t="s">
        <v>53</v>
      </c>
      <c r="G202" s="37">
        <v>80802625</v>
      </c>
      <c r="H202" s="46" t="s">
        <v>16</v>
      </c>
      <c r="I202" s="38" t="str">
        <f t="shared" si="61"/>
        <v>JAIPURXARELTO 15MG 28TABL</v>
      </c>
      <c r="J202" s="39">
        <v>318399.12</v>
      </c>
      <c r="K202" s="40">
        <v>244035.62999999992</v>
      </c>
      <c r="L202" s="41">
        <f t="shared" si="54"/>
        <v>76.644567987499443</v>
      </c>
      <c r="M202" s="42">
        <v>357569.70999999996</v>
      </c>
      <c r="N202" s="43">
        <f t="shared" si="55"/>
        <v>-31.751593276734781</v>
      </c>
      <c r="O202" s="39">
        <v>301298.39999999997</v>
      </c>
      <c r="P202" s="40">
        <v>109620.33999999998</v>
      </c>
      <c r="Q202" s="41">
        <f t="shared" si="66"/>
        <v>36.382649227476811</v>
      </c>
      <c r="R202" s="42">
        <v>251346.85603174602</v>
      </c>
      <c r="S202" s="43">
        <f t="shared" si="56"/>
        <v>-56.386826662293906</v>
      </c>
      <c r="T202" s="39">
        <v>264654</v>
      </c>
      <c r="U202" s="40">
        <v>65249.930000000008</v>
      </c>
      <c r="V202" s="41">
        <f t="shared" si="67"/>
        <v>24.654805897511469</v>
      </c>
      <c r="W202" s="42">
        <v>125280.29000000001</v>
      </c>
      <c r="X202" s="43">
        <f t="shared" si="57"/>
        <v>-47.916843104370209</v>
      </c>
      <c r="Y202" s="39">
        <v>322470.71999999991</v>
      </c>
      <c r="Z202" s="40">
        <v>86782.66</v>
      </c>
      <c r="AA202" s="41">
        <f t="shared" si="68"/>
        <v>26.911795278653525</v>
      </c>
      <c r="AB202" s="42">
        <v>293962.25354838709</v>
      </c>
      <c r="AC202" s="43">
        <f t="shared" si="58"/>
        <v>-70.478298165000524</v>
      </c>
      <c r="AD202" s="39">
        <v>312698.87999999989</v>
      </c>
      <c r="AE202" s="40">
        <v>103748.01999999999</v>
      </c>
      <c r="AF202" s="41">
        <f t="shared" si="69"/>
        <v>33.178251230065179</v>
      </c>
      <c r="AG202" s="42">
        <v>768645.2799999998</v>
      </c>
      <c r="AH202" s="43">
        <f t="shared" si="59"/>
        <v>-86.50248395462728</v>
      </c>
      <c r="AI202" s="107">
        <f t="shared" si="62"/>
        <v>1519521.1199999999</v>
      </c>
      <c r="AJ202" s="42">
        <f t="shared" si="63"/>
        <v>609436.57999999996</v>
      </c>
      <c r="AK202" s="330">
        <f t="shared" si="60"/>
        <v>40.107147704534704</v>
      </c>
      <c r="AL202" s="42">
        <f t="shared" si="64"/>
        <v>1796804.3895801329</v>
      </c>
      <c r="AM202" s="43">
        <f t="shared" si="70"/>
        <v>-66.082196618942504</v>
      </c>
      <c r="AN202" s="44">
        <f t="shared" si="65"/>
        <v>60943.657999999996</v>
      </c>
      <c r="AO202" s="82"/>
    </row>
    <row r="203" spans="1:41" s="45" customFormat="1" ht="15" customHeight="1" x14ac:dyDescent="0.3">
      <c r="A203" s="35">
        <v>2609.9999999999995</v>
      </c>
      <c r="B203" s="282" t="s">
        <v>210</v>
      </c>
      <c r="C203" s="36" t="s">
        <v>26</v>
      </c>
      <c r="D203" s="79">
        <f>VLOOKUP(C203,Xarelto_Total!A:B,2,0)</f>
        <v>2</v>
      </c>
      <c r="E203" s="37" t="s">
        <v>50</v>
      </c>
      <c r="F203" s="46" t="s">
        <v>53</v>
      </c>
      <c r="G203" s="37">
        <v>80802633</v>
      </c>
      <c r="H203" s="46" t="s">
        <v>17</v>
      </c>
      <c r="I203" s="38" t="str">
        <f t="shared" si="61"/>
        <v>JAIPURXARELTO 20MG 28TABL</v>
      </c>
      <c r="J203" s="39">
        <v>428614.2</v>
      </c>
      <c r="K203" s="40">
        <v>425430.69999999995</v>
      </c>
      <c r="L203" s="41">
        <f t="shared" si="54"/>
        <v>99.257257459038911</v>
      </c>
      <c r="M203" s="42">
        <v>102313.19779999998</v>
      </c>
      <c r="N203" s="43">
        <f t="shared" si="55"/>
        <v>315.8121426637689</v>
      </c>
      <c r="O203" s="39">
        <v>405594</v>
      </c>
      <c r="P203" s="40">
        <v>307327.71000000002</v>
      </c>
      <c r="Q203" s="41">
        <f t="shared" si="66"/>
        <v>75.772252548114622</v>
      </c>
      <c r="R203" s="42">
        <v>325246.21384615387</v>
      </c>
      <c r="S203" s="43">
        <f t="shared" si="56"/>
        <v>-5.5092121240278544</v>
      </c>
      <c r="T203" s="39">
        <v>356265</v>
      </c>
      <c r="U203" s="40">
        <v>165734.72999999995</v>
      </c>
      <c r="V203" s="41">
        <f t="shared" si="67"/>
        <v>46.520070733863825</v>
      </c>
      <c r="W203" s="42">
        <v>162792.5273103448</v>
      </c>
      <c r="X203" s="43">
        <f t="shared" si="57"/>
        <v>1.8073327678279583</v>
      </c>
      <c r="Y203" s="39">
        <v>434095.1999999999</v>
      </c>
      <c r="Z203" s="40">
        <v>284489.09000000003</v>
      </c>
      <c r="AA203" s="41">
        <f t="shared" si="68"/>
        <v>65.536105904879861</v>
      </c>
      <c r="AB203" s="42">
        <v>360179.75</v>
      </c>
      <c r="AC203" s="43">
        <f t="shared" si="58"/>
        <v>-21.014690581577668</v>
      </c>
      <c r="AD203" s="39">
        <v>420940.79999999987</v>
      </c>
      <c r="AE203" s="40">
        <v>343215.71</v>
      </c>
      <c r="AF203" s="41">
        <f t="shared" si="69"/>
        <v>81.535386923766993</v>
      </c>
      <c r="AG203" s="42">
        <v>601605.11</v>
      </c>
      <c r="AH203" s="43">
        <f t="shared" si="59"/>
        <v>-42.950000873496563</v>
      </c>
      <c r="AI203" s="107">
        <f t="shared" si="62"/>
        <v>2045509.1999999997</v>
      </c>
      <c r="AJ203" s="42">
        <f t="shared" si="63"/>
        <v>1526197.94</v>
      </c>
      <c r="AK203" s="330">
        <f t="shared" si="60"/>
        <v>74.612127875054298</v>
      </c>
      <c r="AL203" s="42">
        <f t="shared" si="64"/>
        <v>1552136.7989564985</v>
      </c>
      <c r="AM203" s="43">
        <f t="shared" si="70"/>
        <v>-1.6711709286151404</v>
      </c>
      <c r="AN203" s="44">
        <f t="shared" si="65"/>
        <v>152619.79399999999</v>
      </c>
      <c r="AO203" s="82"/>
    </row>
    <row r="204" spans="1:41" s="45" customFormat="1" ht="15" customHeight="1" x14ac:dyDescent="0.3">
      <c r="A204" s="35">
        <v>652.49999999999989</v>
      </c>
      <c r="B204" s="282" t="s">
        <v>210</v>
      </c>
      <c r="C204" s="36" t="s">
        <v>26</v>
      </c>
      <c r="D204" s="79">
        <f>VLOOKUP(C204,Xarelto_Total!A:B,2,0)</f>
        <v>2</v>
      </c>
      <c r="E204" s="37" t="s">
        <v>50</v>
      </c>
      <c r="F204" s="46" t="s">
        <v>53</v>
      </c>
      <c r="G204" s="109">
        <v>86415798</v>
      </c>
      <c r="H204" s="46" t="s">
        <v>48</v>
      </c>
      <c r="I204" s="38" t="str">
        <f t="shared" si="61"/>
        <v>JAIPURXARELTO 2.5MG TAFI 14 IN</v>
      </c>
      <c r="J204" s="39">
        <v>122461.20000000001</v>
      </c>
      <c r="K204" s="40">
        <v>142390.57</v>
      </c>
      <c r="L204" s="41">
        <f t="shared" si="54"/>
        <v>116.27402801867041</v>
      </c>
      <c r="M204" s="42">
        <v>153990.2884026258</v>
      </c>
      <c r="N204" s="43">
        <f t="shared" si="55"/>
        <v>-7.5327597103376718</v>
      </c>
      <c r="O204" s="39">
        <v>115884</v>
      </c>
      <c r="P204" s="40">
        <v>87850.77</v>
      </c>
      <c r="Q204" s="41">
        <f t="shared" si="66"/>
        <v>75.809231645438544</v>
      </c>
      <c r="R204" s="42">
        <v>124954.32999999999</v>
      </c>
      <c r="S204" s="43">
        <f t="shared" si="56"/>
        <v>-29.693696889095392</v>
      </c>
      <c r="T204" s="39">
        <v>101790</v>
      </c>
      <c r="U204" s="40">
        <v>81643.420000000013</v>
      </c>
      <c r="V204" s="41">
        <f t="shared" si="67"/>
        <v>80.20770213184008</v>
      </c>
      <c r="W204" s="42">
        <v>76913.085467928482</v>
      </c>
      <c r="X204" s="43">
        <f t="shared" si="57"/>
        <v>6.1502337388922115</v>
      </c>
      <c r="Y204" s="39">
        <v>124027.19999999997</v>
      </c>
      <c r="Z204" s="40">
        <v>120833.16999999998</v>
      </c>
      <c r="AA204" s="41">
        <f t="shared" si="68"/>
        <v>97.424734251841542</v>
      </c>
      <c r="AB204" s="42">
        <v>113880.20344040575</v>
      </c>
      <c r="AC204" s="43">
        <f t="shared" si="58"/>
        <v>6.1055094296813195</v>
      </c>
      <c r="AD204" s="39">
        <v>120268.79999999996</v>
      </c>
      <c r="AE204" s="40">
        <v>108095.12999999999</v>
      </c>
      <c r="AF204" s="41">
        <f t="shared" si="69"/>
        <v>89.87794839559389</v>
      </c>
      <c r="AG204" s="42">
        <v>214019.88999999998</v>
      </c>
      <c r="AH204" s="43">
        <f t="shared" si="59"/>
        <v>-49.492951332700905</v>
      </c>
      <c r="AI204" s="107">
        <f t="shared" si="62"/>
        <v>584431.19999999995</v>
      </c>
      <c r="AJ204" s="42">
        <f t="shared" si="63"/>
        <v>540813.05999999994</v>
      </c>
      <c r="AK204" s="330">
        <f t="shared" si="60"/>
        <v>92.536651020684715</v>
      </c>
      <c r="AL204" s="42">
        <f t="shared" si="64"/>
        <v>683757.79731096001</v>
      </c>
      <c r="AM204" s="43">
        <f t="shared" si="70"/>
        <v>-20.905756083970701</v>
      </c>
      <c r="AN204" s="44">
        <f t="shared" si="65"/>
        <v>54081.305999999997</v>
      </c>
      <c r="AO204" s="82"/>
    </row>
    <row r="205" spans="1:41" s="45" customFormat="1" ht="15" customHeight="1" x14ac:dyDescent="0.35">
      <c r="A205" s="35">
        <v>5592.86</v>
      </c>
      <c r="B205" s="282" t="s">
        <v>210</v>
      </c>
      <c r="C205" s="36" t="s">
        <v>26</v>
      </c>
      <c r="D205" s="79">
        <f>VLOOKUP(C205,Xarelto_Total!A:B,2,0)</f>
        <v>2</v>
      </c>
      <c r="E205" s="37" t="s">
        <v>50</v>
      </c>
      <c r="F205" s="46" t="s">
        <v>53</v>
      </c>
      <c r="G205" s="110">
        <v>86991209</v>
      </c>
      <c r="H205" s="108" t="s">
        <v>77</v>
      </c>
      <c r="I205" s="38" t="str">
        <f t="shared" si="61"/>
        <v>JAIPURXARELTO 15MG 98TABL</v>
      </c>
      <c r="J205" s="39">
        <v>0</v>
      </c>
      <c r="K205" s="40">
        <v>0</v>
      </c>
      <c r="L205" s="41">
        <f t="shared" si="54"/>
        <v>0</v>
      </c>
      <c r="M205" s="42">
        <v>-22371.86</v>
      </c>
      <c r="N205" s="43">
        <f t="shared" si="55"/>
        <v>-100</v>
      </c>
      <c r="O205" s="39">
        <v>0</v>
      </c>
      <c r="P205" s="40">
        <v>0</v>
      </c>
      <c r="Q205" s="41">
        <f t="shared" si="66"/>
        <v>0</v>
      </c>
      <c r="R205" s="42">
        <v>0</v>
      </c>
      <c r="S205" s="43" t="str">
        <f t="shared" si="56"/>
        <v>-</v>
      </c>
      <c r="T205" s="39">
        <v>0</v>
      </c>
      <c r="U205" s="40">
        <v>-36540.199999999997</v>
      </c>
      <c r="V205" s="41">
        <f t="shared" si="67"/>
        <v>0</v>
      </c>
      <c r="W205" s="42">
        <v>0</v>
      </c>
      <c r="X205" s="43" t="str">
        <f t="shared" si="57"/>
        <v>-</v>
      </c>
      <c r="Y205" s="39">
        <v>0</v>
      </c>
      <c r="Z205" s="40">
        <v>0</v>
      </c>
      <c r="AA205" s="41">
        <f t="shared" si="68"/>
        <v>0</v>
      </c>
      <c r="AB205" s="42">
        <v>0</v>
      </c>
      <c r="AC205" s="43" t="str">
        <f t="shared" si="58"/>
        <v>-</v>
      </c>
      <c r="AD205" s="39">
        <v>0</v>
      </c>
      <c r="AE205" s="40">
        <v>-4567.87</v>
      </c>
      <c r="AF205" s="41">
        <f t="shared" si="69"/>
        <v>0</v>
      </c>
      <c r="AG205" s="42">
        <v>0</v>
      </c>
      <c r="AH205" s="43" t="str">
        <f t="shared" si="59"/>
        <v>-</v>
      </c>
      <c r="AI205" s="107">
        <f t="shared" si="62"/>
        <v>0</v>
      </c>
      <c r="AJ205" s="42">
        <f t="shared" si="63"/>
        <v>-41108.07</v>
      </c>
      <c r="AK205" s="330">
        <f t="shared" si="60"/>
        <v>0</v>
      </c>
      <c r="AL205" s="42">
        <f t="shared" si="64"/>
        <v>-22371.86</v>
      </c>
      <c r="AM205" s="43">
        <f t="shared" si="70"/>
        <v>83.749004329546125</v>
      </c>
      <c r="AN205" s="44">
        <f t="shared" si="65"/>
        <v>-4110.8069999999998</v>
      </c>
      <c r="AO205" s="82"/>
    </row>
    <row r="206" spans="1:41" s="45" customFormat="1" ht="15" customHeight="1" x14ac:dyDescent="0.35">
      <c r="A206" s="35">
        <v>5592.86</v>
      </c>
      <c r="B206" s="282" t="s">
        <v>210</v>
      </c>
      <c r="C206" s="36" t="s">
        <v>26</v>
      </c>
      <c r="D206" s="79">
        <f>VLOOKUP(C206,Xarelto_Total!A:B,2,0)</f>
        <v>2</v>
      </c>
      <c r="E206" s="37" t="s">
        <v>50</v>
      </c>
      <c r="F206" s="46" t="s">
        <v>53</v>
      </c>
      <c r="G206" s="110">
        <v>86991217</v>
      </c>
      <c r="H206" s="108" t="s">
        <v>78</v>
      </c>
      <c r="I206" s="38" t="str">
        <f t="shared" si="61"/>
        <v>JAIPURXARELTO 20MG 98TABL</v>
      </c>
      <c r="J206" s="39">
        <v>0</v>
      </c>
      <c r="K206" s="40">
        <v>18269.879999999997</v>
      </c>
      <c r="L206" s="41">
        <f t="shared" si="54"/>
        <v>0</v>
      </c>
      <c r="M206" s="42">
        <v>551642.63</v>
      </c>
      <c r="N206" s="43">
        <f t="shared" si="55"/>
        <v>-96.688094971920492</v>
      </c>
      <c r="O206" s="39">
        <v>0</v>
      </c>
      <c r="P206" s="40">
        <v>0</v>
      </c>
      <c r="Q206" s="41">
        <f t="shared" si="66"/>
        <v>0</v>
      </c>
      <c r="R206" s="42">
        <v>172539.84999999998</v>
      </c>
      <c r="S206" s="43">
        <f t="shared" si="56"/>
        <v>-100</v>
      </c>
      <c r="T206" s="39">
        <v>0</v>
      </c>
      <c r="U206" s="40">
        <v>-22838</v>
      </c>
      <c r="V206" s="41">
        <f t="shared" si="67"/>
        <v>0</v>
      </c>
      <c r="W206" s="42">
        <v>4567.5</v>
      </c>
      <c r="X206" s="43">
        <f t="shared" si="57"/>
        <v>-600.01094690749869</v>
      </c>
      <c r="Y206" s="39">
        <v>0</v>
      </c>
      <c r="Z206" s="40">
        <v>5221.0200000000004</v>
      </c>
      <c r="AA206" s="41">
        <f t="shared" si="68"/>
        <v>0</v>
      </c>
      <c r="AB206" s="42">
        <v>0</v>
      </c>
      <c r="AC206" s="43">
        <f t="shared" si="58"/>
        <v>100</v>
      </c>
      <c r="AD206" s="39">
        <v>0</v>
      </c>
      <c r="AE206" s="40">
        <v>-1954.76</v>
      </c>
      <c r="AF206" s="41">
        <f t="shared" si="69"/>
        <v>0</v>
      </c>
      <c r="AG206" s="42">
        <v>246645.20999999996</v>
      </c>
      <c r="AH206" s="43">
        <f t="shared" si="59"/>
        <v>-100.79253921047159</v>
      </c>
      <c r="AI206" s="107">
        <f t="shared" si="62"/>
        <v>0</v>
      </c>
      <c r="AJ206" s="42">
        <f t="shared" si="63"/>
        <v>-1301.8600000000022</v>
      </c>
      <c r="AK206" s="330">
        <f t="shared" si="60"/>
        <v>0</v>
      </c>
      <c r="AL206" s="42">
        <f t="shared" si="64"/>
        <v>975395.19</v>
      </c>
      <c r="AM206" s="43">
        <f t="shared" si="70"/>
        <v>-100.13347000409136</v>
      </c>
      <c r="AN206" s="44">
        <f t="shared" si="65"/>
        <v>-130.18600000000021</v>
      </c>
      <c r="AO206" s="82"/>
    </row>
    <row r="207" spans="1:41" s="45" customFormat="1" ht="15" customHeight="1" x14ac:dyDescent="0.3">
      <c r="A207" s="35"/>
      <c r="B207" s="282" t="s">
        <v>210</v>
      </c>
      <c r="C207" s="36" t="s">
        <v>115</v>
      </c>
      <c r="D207" s="79">
        <f>VLOOKUP(C207,Xarelto_Total!A:B,2,0)</f>
        <v>1</v>
      </c>
      <c r="E207" s="37" t="s">
        <v>50</v>
      </c>
      <c r="F207" s="46" t="s">
        <v>53</v>
      </c>
      <c r="G207" s="37">
        <v>81571686</v>
      </c>
      <c r="H207" s="46" t="s">
        <v>15</v>
      </c>
      <c r="I207" s="38" t="str">
        <f t="shared" si="61"/>
        <v>UDAIPURXARELTO 10MG 7TABL</v>
      </c>
      <c r="J207" s="39">
        <v>168384.15</v>
      </c>
      <c r="K207" s="40">
        <v>73732.460000000006</v>
      </c>
      <c r="L207" s="41">
        <f t="shared" si="54"/>
        <v>43.788242539455169</v>
      </c>
      <c r="M207" s="42">
        <v>323972.92351778655</v>
      </c>
      <c r="N207" s="43">
        <f t="shared" si="55"/>
        <v>-77.241165959366981</v>
      </c>
      <c r="O207" s="39">
        <v>159340.5</v>
      </c>
      <c r="P207" s="40">
        <v>41760.540000000008</v>
      </c>
      <c r="Q207" s="41">
        <f t="shared" si="66"/>
        <v>26.208365104916833</v>
      </c>
      <c r="R207" s="42">
        <v>49590.05</v>
      </c>
      <c r="S207" s="43">
        <f t="shared" si="56"/>
        <v>-15.788469662764996</v>
      </c>
      <c r="T207" s="39">
        <v>139961.25</v>
      </c>
      <c r="U207" s="40">
        <v>71774.920000000013</v>
      </c>
      <c r="V207" s="41">
        <f t="shared" si="67"/>
        <v>51.281994123373444</v>
      </c>
      <c r="W207" s="42">
        <v>137874.39684879291</v>
      </c>
      <c r="X207" s="43">
        <f t="shared" si="57"/>
        <v>-47.941806716503216</v>
      </c>
      <c r="Y207" s="39">
        <v>170537.39999999997</v>
      </c>
      <c r="Z207" s="40">
        <v>84825.09</v>
      </c>
      <c r="AA207" s="41">
        <f t="shared" si="68"/>
        <v>49.739875241442647</v>
      </c>
      <c r="AB207" s="42">
        <v>503730.34</v>
      </c>
      <c r="AC207" s="43">
        <f t="shared" si="58"/>
        <v>-83.160615260935046</v>
      </c>
      <c r="AD207" s="39">
        <v>165369.59999999995</v>
      </c>
      <c r="AE207" s="40">
        <v>198284.04571428572</v>
      </c>
      <c r="AF207" s="41">
        <f t="shared" si="69"/>
        <v>119.90356493230061</v>
      </c>
      <c r="AG207" s="42">
        <v>1151233.7334819736</v>
      </c>
      <c r="AH207" s="43">
        <f t="shared" si="59"/>
        <v>-82.77638676252441</v>
      </c>
      <c r="AI207" s="107">
        <f t="shared" si="62"/>
        <v>803592.9</v>
      </c>
      <c r="AJ207" s="42">
        <f t="shared" si="63"/>
        <v>470377.0557142857</v>
      </c>
      <c r="AK207" s="330">
        <f t="shared" si="60"/>
        <v>58.534247342688779</v>
      </c>
      <c r="AL207" s="42">
        <f t="shared" si="64"/>
        <v>2166401.4438485531</v>
      </c>
      <c r="AM207" s="43">
        <f t="shared" si="70"/>
        <v>-78.287631913747546</v>
      </c>
      <c r="AN207" s="44">
        <f t="shared" si="65"/>
        <v>94075.411142857134</v>
      </c>
      <c r="AO207" s="82"/>
    </row>
    <row r="208" spans="1:41" s="45" customFormat="1" ht="15" customHeight="1" x14ac:dyDescent="0.3">
      <c r="A208" s="35"/>
      <c r="B208" s="282" t="s">
        <v>210</v>
      </c>
      <c r="C208" s="36" t="s">
        <v>115</v>
      </c>
      <c r="D208" s="79">
        <f>VLOOKUP(C208,Xarelto_Total!A:B,2,0)</f>
        <v>1</v>
      </c>
      <c r="E208" s="37" t="s">
        <v>50</v>
      </c>
      <c r="F208" s="46" t="s">
        <v>53</v>
      </c>
      <c r="G208" s="37">
        <v>80802625</v>
      </c>
      <c r="H208" s="46" t="s">
        <v>16</v>
      </c>
      <c r="I208" s="38" t="str">
        <f t="shared" si="61"/>
        <v>UDAIPURXARELTO 15MG 28TABL</v>
      </c>
      <c r="J208" s="39">
        <v>110215.08</v>
      </c>
      <c r="K208" s="40">
        <v>23489.88</v>
      </c>
      <c r="L208" s="41">
        <f t="shared" si="54"/>
        <v>21.312764097254203</v>
      </c>
      <c r="M208" s="42">
        <v>97875.38</v>
      </c>
      <c r="N208" s="43">
        <f t="shared" si="55"/>
        <v>-76.00021578460283</v>
      </c>
      <c r="O208" s="39">
        <v>104295.6</v>
      </c>
      <c r="P208" s="40">
        <v>35235.1</v>
      </c>
      <c r="Q208" s="41">
        <f t="shared" si="66"/>
        <v>33.783879665105715</v>
      </c>
      <c r="R208" s="42">
        <v>54809.969999999994</v>
      </c>
      <c r="S208" s="43">
        <f t="shared" si="56"/>
        <v>-35.714068079219899</v>
      </c>
      <c r="T208" s="39">
        <v>91611</v>
      </c>
      <c r="U208" s="40">
        <v>33930.069999999992</v>
      </c>
      <c r="V208" s="41">
        <f t="shared" si="67"/>
        <v>37.037113447075122</v>
      </c>
      <c r="W208" s="42">
        <v>53504.960000000006</v>
      </c>
      <c r="X208" s="43">
        <f t="shared" si="57"/>
        <v>-36.585187616250927</v>
      </c>
      <c r="Y208" s="39">
        <v>111624.47999999997</v>
      </c>
      <c r="Z208" s="40">
        <v>37844.910000000003</v>
      </c>
      <c r="AA208" s="41">
        <f t="shared" si="68"/>
        <v>33.903772720822538</v>
      </c>
      <c r="AB208" s="42">
        <v>43233.226774193543</v>
      </c>
      <c r="AC208" s="43">
        <f t="shared" si="58"/>
        <v>-12.463369441139875</v>
      </c>
      <c r="AD208" s="39">
        <v>108241.91999999997</v>
      </c>
      <c r="AE208" s="40">
        <v>39150.050000000003</v>
      </c>
      <c r="AF208" s="41">
        <f t="shared" si="69"/>
        <v>36.169027674305866</v>
      </c>
      <c r="AG208" s="42">
        <v>96569.95</v>
      </c>
      <c r="AH208" s="43">
        <f t="shared" si="59"/>
        <v>-59.459386693272592</v>
      </c>
      <c r="AI208" s="107">
        <f t="shared" si="62"/>
        <v>525988.07999999996</v>
      </c>
      <c r="AJ208" s="42">
        <f t="shared" si="63"/>
        <v>169650.01</v>
      </c>
      <c r="AK208" s="330">
        <f t="shared" si="60"/>
        <v>32.253584529900373</v>
      </c>
      <c r="AL208" s="42">
        <f t="shared" si="64"/>
        <v>345993.48677419353</v>
      </c>
      <c r="AM208" s="43">
        <f t="shared" si="70"/>
        <v>-50.967282193170576</v>
      </c>
      <c r="AN208" s="44">
        <f t="shared" si="65"/>
        <v>33930.002</v>
      </c>
      <c r="AO208" s="82"/>
    </row>
    <row r="209" spans="1:41" s="45" customFormat="1" ht="15" customHeight="1" x14ac:dyDescent="0.3">
      <c r="A209" s="35"/>
      <c r="B209" s="282" t="s">
        <v>210</v>
      </c>
      <c r="C209" s="36" t="s">
        <v>115</v>
      </c>
      <c r="D209" s="79">
        <f>VLOOKUP(C209,Xarelto_Total!A:B,2,0)</f>
        <v>1</v>
      </c>
      <c r="E209" s="37" t="s">
        <v>50</v>
      </c>
      <c r="F209" s="46" t="s">
        <v>53</v>
      </c>
      <c r="G209" s="37">
        <v>80802633</v>
      </c>
      <c r="H209" s="46" t="s">
        <v>17</v>
      </c>
      <c r="I209" s="38" t="str">
        <f t="shared" si="61"/>
        <v>UDAIPURXARELTO 20MG 28TABL</v>
      </c>
      <c r="J209" s="39">
        <v>122461.20000000001</v>
      </c>
      <c r="K209" s="40">
        <v>128542.9</v>
      </c>
      <c r="L209" s="41">
        <f t="shared" si="54"/>
        <v>104.96622603730813</v>
      </c>
      <c r="M209" s="42">
        <v>-11745.64</v>
      </c>
      <c r="N209" s="43">
        <f t="shared" si="55"/>
        <v>100</v>
      </c>
      <c r="O209" s="39">
        <v>115884</v>
      </c>
      <c r="P209" s="40">
        <v>84825.07</v>
      </c>
      <c r="Q209" s="41">
        <f t="shared" si="66"/>
        <v>73.198258603431029</v>
      </c>
      <c r="R209" s="42">
        <v>36540.090000000004</v>
      </c>
      <c r="S209" s="43">
        <f t="shared" si="56"/>
        <v>132.14247693423852</v>
      </c>
      <c r="T209" s="39">
        <v>101790</v>
      </c>
      <c r="U209" s="40">
        <v>66555.16</v>
      </c>
      <c r="V209" s="41">
        <f t="shared" si="67"/>
        <v>65.384772570979479</v>
      </c>
      <c r="W209" s="42">
        <v>96570.150000000023</v>
      </c>
      <c r="X209" s="43">
        <f t="shared" si="57"/>
        <v>-31.08102244844811</v>
      </c>
      <c r="Y209" s="39">
        <v>124027.19999999997</v>
      </c>
      <c r="Z209" s="40">
        <v>71774.880000000005</v>
      </c>
      <c r="AA209" s="41">
        <f t="shared" si="68"/>
        <v>57.870273617400073</v>
      </c>
      <c r="AB209" s="42">
        <v>181395.38</v>
      </c>
      <c r="AC209" s="43">
        <f t="shared" si="58"/>
        <v>-60.431803720690127</v>
      </c>
      <c r="AD209" s="39">
        <v>120268.79999999996</v>
      </c>
      <c r="AE209" s="40">
        <v>96570.659999999974</v>
      </c>
      <c r="AF209" s="41">
        <f t="shared" si="69"/>
        <v>80.295687659642397</v>
      </c>
      <c r="AG209" s="42">
        <v>210104.85000000006</v>
      </c>
      <c r="AH209" s="43">
        <f t="shared" si="59"/>
        <v>-54.036920137731265</v>
      </c>
      <c r="AI209" s="107">
        <f t="shared" si="62"/>
        <v>584431.19999999995</v>
      </c>
      <c r="AJ209" s="42">
        <f t="shared" si="63"/>
        <v>448268.67</v>
      </c>
      <c r="AK209" s="330">
        <f t="shared" si="60"/>
        <v>76.701700730556482</v>
      </c>
      <c r="AL209" s="42">
        <f t="shared" si="64"/>
        <v>512864.83000000007</v>
      </c>
      <c r="AM209" s="43">
        <f t="shared" si="70"/>
        <v>-12.595162744928345</v>
      </c>
      <c r="AN209" s="44">
        <f t="shared" si="65"/>
        <v>89653.733999999997</v>
      </c>
      <c r="AO209" s="82"/>
    </row>
    <row r="210" spans="1:41" s="45" customFormat="1" ht="15" customHeight="1" x14ac:dyDescent="0.3">
      <c r="A210" s="35"/>
      <c r="B210" s="282" t="s">
        <v>210</v>
      </c>
      <c r="C210" s="36" t="s">
        <v>115</v>
      </c>
      <c r="D210" s="79">
        <f>VLOOKUP(C210,Xarelto_Total!A:B,2,0)</f>
        <v>1</v>
      </c>
      <c r="E210" s="37" t="s">
        <v>50</v>
      </c>
      <c r="F210" s="46" t="s">
        <v>53</v>
      </c>
      <c r="G210" s="109">
        <v>86415798</v>
      </c>
      <c r="H210" s="46" t="s">
        <v>48</v>
      </c>
      <c r="I210" s="38" t="str">
        <f t="shared" si="61"/>
        <v>UDAIPURXARELTO 2.5MG TAFI 14 IN</v>
      </c>
      <c r="J210" s="39">
        <v>61230.600000000006</v>
      </c>
      <c r="K210" s="40">
        <v>7519.7599999999993</v>
      </c>
      <c r="L210" s="41">
        <f t="shared" si="54"/>
        <v>12.28104901797467</v>
      </c>
      <c r="M210" s="42">
        <v>2935.9799999999996</v>
      </c>
      <c r="N210" s="43">
        <f t="shared" si="55"/>
        <v>156.12436052016704</v>
      </c>
      <c r="O210" s="39">
        <v>57942</v>
      </c>
      <c r="P210" s="40">
        <v>29391.27</v>
      </c>
      <c r="Q210" s="41">
        <f t="shared" si="66"/>
        <v>50.725328777052923</v>
      </c>
      <c r="R210" s="42">
        <v>10440.039999999999</v>
      </c>
      <c r="S210" s="43">
        <f t="shared" si="56"/>
        <v>181.52449607472772</v>
      </c>
      <c r="T210" s="39">
        <v>50895</v>
      </c>
      <c r="U210" s="40">
        <v>27758.42</v>
      </c>
      <c r="V210" s="41">
        <f t="shared" si="67"/>
        <v>54.540563906081147</v>
      </c>
      <c r="W210" s="42">
        <v>27731.37</v>
      </c>
      <c r="X210" s="43">
        <f t="shared" si="57"/>
        <v>9.7542963077557943E-2</v>
      </c>
      <c r="Y210" s="39">
        <v>62013.599999999984</v>
      </c>
      <c r="Z210" s="40">
        <v>29064.29</v>
      </c>
      <c r="AA210" s="41">
        <f t="shared" si="68"/>
        <v>46.867606460518353</v>
      </c>
      <c r="AB210" s="42">
        <v>41107.75</v>
      </c>
      <c r="AC210" s="43">
        <f t="shared" si="58"/>
        <v>-29.297297954765213</v>
      </c>
      <c r="AD210" s="39">
        <v>60134.39999999998</v>
      </c>
      <c r="AE210" s="40">
        <v>22859.85</v>
      </c>
      <c r="AF210" s="41">
        <f t="shared" si="69"/>
        <v>38.014597302043434</v>
      </c>
      <c r="AG210" s="42">
        <v>30015.02</v>
      </c>
      <c r="AH210" s="43">
        <f t="shared" si="59"/>
        <v>-23.838631458516431</v>
      </c>
      <c r="AI210" s="107">
        <f t="shared" si="62"/>
        <v>292215.59999999998</v>
      </c>
      <c r="AJ210" s="42">
        <f t="shared" si="63"/>
        <v>116593.59</v>
      </c>
      <c r="AK210" s="330">
        <f t="shared" si="60"/>
        <v>39.89985134263879</v>
      </c>
      <c r="AL210" s="42">
        <f t="shared" si="64"/>
        <v>112230.16</v>
      </c>
      <c r="AM210" s="43">
        <f t="shared" si="70"/>
        <v>3.8879299468164277</v>
      </c>
      <c r="AN210" s="44">
        <f t="shared" si="65"/>
        <v>23318.718000000001</v>
      </c>
      <c r="AO210" s="82"/>
    </row>
    <row r="211" spans="1:41" s="45" customFormat="1" ht="15" customHeight="1" x14ac:dyDescent="0.35">
      <c r="A211" s="35"/>
      <c r="B211" s="282" t="s">
        <v>210</v>
      </c>
      <c r="C211" s="36" t="s">
        <v>115</v>
      </c>
      <c r="D211" s="79">
        <f>VLOOKUP(C211,Xarelto_Total!A:B,2,0)</f>
        <v>1</v>
      </c>
      <c r="E211" s="37" t="s">
        <v>50</v>
      </c>
      <c r="F211" s="46" t="s">
        <v>53</v>
      </c>
      <c r="G211" s="110">
        <v>86991209</v>
      </c>
      <c r="H211" s="108" t="s">
        <v>77</v>
      </c>
      <c r="I211" s="38" t="str">
        <f t="shared" si="61"/>
        <v>UDAIPURXARELTO 15MG 98TABL</v>
      </c>
      <c r="J211" s="39">
        <v>0</v>
      </c>
      <c r="K211" s="40">
        <v>0</v>
      </c>
      <c r="L211" s="41">
        <f t="shared" si="54"/>
        <v>0</v>
      </c>
      <c r="M211" s="42">
        <v>0</v>
      </c>
      <c r="N211" s="43" t="str">
        <f t="shared" si="55"/>
        <v>-</v>
      </c>
      <c r="O211" s="39">
        <v>0</v>
      </c>
      <c r="P211" s="40">
        <v>9134.9599999999991</v>
      </c>
      <c r="Q211" s="41">
        <f t="shared" si="66"/>
        <v>0</v>
      </c>
      <c r="R211" s="42">
        <v>0</v>
      </c>
      <c r="S211" s="43">
        <f t="shared" si="56"/>
        <v>100</v>
      </c>
      <c r="T211" s="39">
        <v>0</v>
      </c>
      <c r="U211" s="40">
        <v>0</v>
      </c>
      <c r="V211" s="41">
        <f t="shared" si="67"/>
        <v>0</v>
      </c>
      <c r="W211" s="42">
        <v>0</v>
      </c>
      <c r="X211" s="43" t="str">
        <f t="shared" si="57"/>
        <v>-</v>
      </c>
      <c r="Y211" s="39">
        <v>0</v>
      </c>
      <c r="Z211" s="40">
        <v>0</v>
      </c>
      <c r="AA211" s="41">
        <f t="shared" si="68"/>
        <v>0</v>
      </c>
      <c r="AB211" s="42">
        <v>11185.77</v>
      </c>
      <c r="AC211" s="43">
        <f t="shared" si="58"/>
        <v>-100</v>
      </c>
      <c r="AD211" s="39">
        <v>0</v>
      </c>
      <c r="AE211" s="40">
        <v>0</v>
      </c>
      <c r="AF211" s="41">
        <f t="shared" si="69"/>
        <v>0</v>
      </c>
      <c r="AG211" s="42">
        <v>0</v>
      </c>
      <c r="AH211" s="43" t="str">
        <f t="shared" si="59"/>
        <v>-</v>
      </c>
      <c r="AI211" s="107">
        <f t="shared" si="62"/>
        <v>0</v>
      </c>
      <c r="AJ211" s="42">
        <f t="shared" si="63"/>
        <v>9134.9599999999991</v>
      </c>
      <c r="AK211" s="330">
        <f t="shared" si="60"/>
        <v>0</v>
      </c>
      <c r="AL211" s="42">
        <f t="shared" si="64"/>
        <v>11185.77</v>
      </c>
      <c r="AM211" s="43">
        <f t="shared" si="70"/>
        <v>-18.334097697342258</v>
      </c>
      <c r="AN211" s="44">
        <f t="shared" si="65"/>
        <v>1826.9919999999997</v>
      </c>
      <c r="AO211" s="82"/>
    </row>
    <row r="212" spans="1:41" s="45" customFormat="1" ht="15" customHeight="1" x14ac:dyDescent="0.35">
      <c r="A212" s="35"/>
      <c r="B212" s="282" t="s">
        <v>210</v>
      </c>
      <c r="C212" s="36" t="s">
        <v>115</v>
      </c>
      <c r="D212" s="79">
        <f>VLOOKUP(C212,Xarelto_Total!A:B,2,0)</f>
        <v>1</v>
      </c>
      <c r="E212" s="37" t="s">
        <v>50</v>
      </c>
      <c r="F212" s="46" t="s">
        <v>53</v>
      </c>
      <c r="G212" s="110">
        <v>86991217</v>
      </c>
      <c r="H212" s="108" t="s">
        <v>78</v>
      </c>
      <c r="I212" s="38" t="str">
        <f t="shared" si="61"/>
        <v>UDAIPURXARELTO 20MG 98TABL</v>
      </c>
      <c r="J212" s="39">
        <v>0</v>
      </c>
      <c r="K212" s="40">
        <v>0</v>
      </c>
      <c r="L212" s="41">
        <f t="shared" si="54"/>
        <v>0</v>
      </c>
      <c r="M212" s="42">
        <v>238534.47000000003</v>
      </c>
      <c r="N212" s="43">
        <f t="shared" si="55"/>
        <v>-100</v>
      </c>
      <c r="O212" s="39">
        <v>0</v>
      </c>
      <c r="P212" s="40">
        <v>0</v>
      </c>
      <c r="Q212" s="41">
        <f t="shared" si="66"/>
        <v>0</v>
      </c>
      <c r="R212" s="42">
        <v>19295.37</v>
      </c>
      <c r="S212" s="43">
        <f t="shared" si="56"/>
        <v>-100</v>
      </c>
      <c r="T212" s="39">
        <v>0</v>
      </c>
      <c r="U212" s="40">
        <v>-4567.47</v>
      </c>
      <c r="V212" s="41">
        <f t="shared" si="67"/>
        <v>0</v>
      </c>
      <c r="W212" s="42">
        <v>-5592.86</v>
      </c>
      <c r="X212" s="43">
        <f t="shared" si="57"/>
        <v>-18.333911451386214</v>
      </c>
      <c r="Y212" s="39">
        <v>0</v>
      </c>
      <c r="Z212" s="40">
        <v>0</v>
      </c>
      <c r="AA212" s="41">
        <f t="shared" si="68"/>
        <v>0</v>
      </c>
      <c r="AB212" s="42">
        <v>0</v>
      </c>
      <c r="AC212" s="43" t="str">
        <f t="shared" si="58"/>
        <v>-</v>
      </c>
      <c r="AD212" s="39">
        <v>0</v>
      </c>
      <c r="AE212" s="40">
        <v>0</v>
      </c>
      <c r="AF212" s="41">
        <f t="shared" si="69"/>
        <v>0</v>
      </c>
      <c r="AG212" s="42">
        <v>50242.46</v>
      </c>
      <c r="AH212" s="43">
        <f t="shared" si="59"/>
        <v>-100</v>
      </c>
      <c r="AI212" s="107">
        <f t="shared" si="62"/>
        <v>0</v>
      </c>
      <c r="AJ212" s="42">
        <f t="shared" si="63"/>
        <v>-4567.47</v>
      </c>
      <c r="AK212" s="330">
        <f t="shared" si="60"/>
        <v>0</v>
      </c>
      <c r="AL212" s="42">
        <f t="shared" si="64"/>
        <v>302479.44000000006</v>
      </c>
      <c r="AM212" s="43">
        <f t="shared" si="70"/>
        <v>-101.51001006878352</v>
      </c>
      <c r="AN212" s="44">
        <f t="shared" si="65"/>
        <v>-913.49400000000003</v>
      </c>
      <c r="AO212" s="82"/>
    </row>
    <row r="213" spans="1:41" s="45" customFormat="1" ht="15" customHeight="1" x14ac:dyDescent="0.3">
      <c r="A213" s="35">
        <v>652.49999999999989</v>
      </c>
      <c r="B213" s="282" t="s">
        <v>210</v>
      </c>
      <c r="C213" s="36" t="s">
        <v>43</v>
      </c>
      <c r="D213" s="79">
        <f>VLOOKUP(C213,Xarelto_Total!A:B,2,0)</f>
        <v>13</v>
      </c>
      <c r="E213" s="37" t="s">
        <v>74</v>
      </c>
      <c r="F213" s="46" t="s">
        <v>53</v>
      </c>
      <c r="G213" s="37">
        <v>81571686</v>
      </c>
      <c r="H213" s="46" t="s">
        <v>15</v>
      </c>
      <c r="I213" s="38" t="str">
        <f t="shared" si="61"/>
        <v>MUMBAIXARELTO 10MG 7TABL</v>
      </c>
      <c r="J213" s="39">
        <v>3581990.1</v>
      </c>
      <c r="K213" s="40">
        <v>4877241.820396442</v>
      </c>
      <c r="L213" s="41">
        <f t="shared" si="54"/>
        <v>136.16011446811208</v>
      </c>
      <c r="M213" s="42">
        <v>3980611.784477307</v>
      </c>
      <c r="N213" s="43">
        <f t="shared" si="55"/>
        <v>22.524930449525641</v>
      </c>
      <c r="O213" s="39">
        <v>3389607</v>
      </c>
      <c r="P213" s="40">
        <v>2334866.6955579231</v>
      </c>
      <c r="Q213" s="41">
        <f t="shared" si="66"/>
        <v>68.883109326772185</v>
      </c>
      <c r="R213" s="42">
        <v>4072163.7099503558</v>
      </c>
      <c r="S213" s="43">
        <f t="shared" si="56"/>
        <v>-42.662749784527023</v>
      </c>
      <c r="T213" s="39">
        <v>2977357.5</v>
      </c>
      <c r="U213" s="40">
        <v>3686792.3172846106</v>
      </c>
      <c r="V213" s="41">
        <f t="shared" si="67"/>
        <v>123.82766655615292</v>
      </c>
      <c r="W213" s="42">
        <v>4972640.9159339238</v>
      </c>
      <c r="X213" s="43">
        <f t="shared" si="57"/>
        <v>-25.858464755197687</v>
      </c>
      <c r="Y213" s="39">
        <v>3627795.5999999987</v>
      </c>
      <c r="Z213" s="40">
        <v>2524471.9884443404</v>
      </c>
      <c r="AA213" s="41">
        <f t="shared" si="68"/>
        <v>69.586941128776431</v>
      </c>
      <c r="AB213" s="42">
        <v>17930615.366272286</v>
      </c>
      <c r="AC213" s="43">
        <f t="shared" si="58"/>
        <v>-85.920884828119711</v>
      </c>
      <c r="AD213" s="39">
        <v>3517862.399999999</v>
      </c>
      <c r="AE213" s="40">
        <v>2787721.4607687024</v>
      </c>
      <c r="AF213" s="41">
        <f t="shared" si="69"/>
        <v>79.244755587049212</v>
      </c>
      <c r="AG213" s="42">
        <v>16464027.044928253</v>
      </c>
      <c r="AH213" s="43">
        <f t="shared" si="59"/>
        <v>-83.067803198079289</v>
      </c>
      <c r="AI213" s="107">
        <f t="shared" si="62"/>
        <v>17094612.599999998</v>
      </c>
      <c r="AJ213" s="42">
        <f t="shared" si="63"/>
        <v>16211094.282452021</v>
      </c>
      <c r="AK213" s="330">
        <f t="shared" si="60"/>
        <v>94.831597894485313</v>
      </c>
      <c r="AL213" s="42">
        <f t="shared" si="64"/>
        <v>47420058.821562126</v>
      </c>
      <c r="AM213" s="43">
        <f t="shared" si="70"/>
        <v>-65.813846112141988</v>
      </c>
      <c r="AN213" s="44">
        <f t="shared" si="65"/>
        <v>249401.45049926187</v>
      </c>
      <c r="AO213" s="82"/>
    </row>
    <row r="214" spans="1:41" s="45" customFormat="1" ht="15" customHeight="1" x14ac:dyDescent="0.3">
      <c r="A214" s="35">
        <v>2609.9999999999995</v>
      </c>
      <c r="B214" s="282" t="s">
        <v>210</v>
      </c>
      <c r="C214" s="36" t="s">
        <v>43</v>
      </c>
      <c r="D214" s="79">
        <f>VLOOKUP(C214,Xarelto_Total!A:B,2,0)</f>
        <v>13</v>
      </c>
      <c r="E214" s="37" t="s">
        <v>74</v>
      </c>
      <c r="F214" s="46" t="s">
        <v>53</v>
      </c>
      <c r="G214" s="37">
        <v>80802625</v>
      </c>
      <c r="H214" s="46" t="s">
        <v>16</v>
      </c>
      <c r="I214" s="38" t="str">
        <f t="shared" si="61"/>
        <v>MUMBAIXARELTO 15MG 28TABL</v>
      </c>
      <c r="J214" s="39">
        <v>2228793.8400000003</v>
      </c>
      <c r="K214" s="40">
        <v>1590715.9659588421</v>
      </c>
      <c r="L214" s="41">
        <f t="shared" si="54"/>
        <v>71.371157682257504</v>
      </c>
      <c r="M214" s="42">
        <v>3158790.3619790999</v>
      </c>
      <c r="N214" s="43">
        <f t="shared" si="55"/>
        <v>-49.641610120584282</v>
      </c>
      <c r="O214" s="39">
        <v>2109088.7999999998</v>
      </c>
      <c r="P214" s="40">
        <v>1315049.0764035264</v>
      </c>
      <c r="Q214" s="41">
        <f t="shared" si="66"/>
        <v>62.351527181004727</v>
      </c>
      <c r="R214" s="42">
        <v>1496936.2615349751</v>
      </c>
      <c r="S214" s="43">
        <f t="shared" si="56"/>
        <v>-12.150629910250132</v>
      </c>
      <c r="T214" s="39">
        <v>1852578.0000000002</v>
      </c>
      <c r="U214" s="40">
        <v>1082315.2656141615</v>
      </c>
      <c r="V214" s="41">
        <f t="shared" si="67"/>
        <v>58.422115863092479</v>
      </c>
      <c r="W214" s="42">
        <v>1889595.6999274313</v>
      </c>
      <c r="X214" s="43">
        <f t="shared" si="57"/>
        <v>-42.722389469042128</v>
      </c>
      <c r="Y214" s="39">
        <v>2257295.0399999996</v>
      </c>
      <c r="Z214" s="40">
        <v>1546054.8450927236</v>
      </c>
      <c r="AA214" s="41">
        <f t="shared" si="68"/>
        <v>68.49148284544691</v>
      </c>
      <c r="AB214" s="42">
        <v>2893594.1866471167</v>
      </c>
      <c r="AC214" s="43">
        <f t="shared" si="58"/>
        <v>-46.569741803214711</v>
      </c>
      <c r="AD214" s="39">
        <v>2188892.1599999992</v>
      </c>
      <c r="AE214" s="40">
        <v>1252399.3918596618</v>
      </c>
      <c r="AF214" s="41">
        <f t="shared" si="69"/>
        <v>57.216130367046603</v>
      </c>
      <c r="AG214" s="42">
        <v>4019982.6677331049</v>
      </c>
      <c r="AH214" s="43">
        <f t="shared" si="59"/>
        <v>-68.845651949890168</v>
      </c>
      <c r="AI214" s="107">
        <f t="shared" si="62"/>
        <v>10636647.84</v>
      </c>
      <c r="AJ214" s="42">
        <f t="shared" si="63"/>
        <v>6786534.5449289158</v>
      </c>
      <c r="AK214" s="330">
        <f t="shared" si="60"/>
        <v>63.803320811351746</v>
      </c>
      <c r="AL214" s="42">
        <f t="shared" si="64"/>
        <v>13458899.177821727</v>
      </c>
      <c r="AM214" s="43">
        <f t="shared" si="70"/>
        <v>-49.575857168823148</v>
      </c>
      <c r="AN214" s="44">
        <f t="shared" si="65"/>
        <v>104408.22376813716</v>
      </c>
      <c r="AO214" s="82"/>
    </row>
    <row r="215" spans="1:41" s="45" customFormat="1" ht="15" customHeight="1" x14ac:dyDescent="0.3">
      <c r="A215" s="35">
        <v>2609.9999999999995</v>
      </c>
      <c r="B215" s="282" t="s">
        <v>210</v>
      </c>
      <c r="C215" s="36" t="s">
        <v>43</v>
      </c>
      <c r="D215" s="79">
        <f>VLOOKUP(C215,Xarelto_Total!A:B,2,0)</f>
        <v>13</v>
      </c>
      <c r="E215" s="37" t="s">
        <v>74</v>
      </c>
      <c r="F215" s="46" t="s">
        <v>53</v>
      </c>
      <c r="G215" s="37">
        <v>80802633</v>
      </c>
      <c r="H215" s="46" t="s">
        <v>17</v>
      </c>
      <c r="I215" s="38" t="str">
        <f t="shared" si="61"/>
        <v>MUMBAIXARELTO 20MG 28TABL</v>
      </c>
      <c r="J215" s="39">
        <v>3661589.8800000004</v>
      </c>
      <c r="K215" s="40">
        <v>2855506.7386118807</v>
      </c>
      <c r="L215" s="41">
        <f t="shared" si="54"/>
        <v>77.985433437233567</v>
      </c>
      <c r="M215" s="42">
        <v>1278637.5613500006</v>
      </c>
      <c r="N215" s="43">
        <f t="shared" si="55"/>
        <v>123.32417136228995</v>
      </c>
      <c r="O215" s="39">
        <v>3464931.5999999996</v>
      </c>
      <c r="P215" s="40">
        <v>2325589.0621390534</v>
      </c>
      <c r="Q215" s="41">
        <f t="shared" si="66"/>
        <v>67.11789237452922</v>
      </c>
      <c r="R215" s="42">
        <v>1856380.1492307696</v>
      </c>
      <c r="S215" s="43">
        <f t="shared" si="56"/>
        <v>25.275475667131573</v>
      </c>
      <c r="T215" s="39">
        <v>3043521.0000000005</v>
      </c>
      <c r="U215" s="40">
        <v>3073889.0889408654</v>
      </c>
      <c r="V215" s="41">
        <f t="shared" si="67"/>
        <v>100.99779462474103</v>
      </c>
      <c r="W215" s="42">
        <v>2459075.958351512</v>
      </c>
      <c r="X215" s="43">
        <f t="shared" si="57"/>
        <v>25.001795023912365</v>
      </c>
      <c r="Y215" s="39">
        <v>3708413.2799999993</v>
      </c>
      <c r="Z215" s="40">
        <v>2558591.9225833388</v>
      </c>
      <c r="AA215" s="41">
        <f t="shared" si="68"/>
        <v>68.994249815202352</v>
      </c>
      <c r="AB215" s="42">
        <v>3048855.5278160917</v>
      </c>
      <c r="AC215" s="43">
        <f t="shared" si="58"/>
        <v>-16.080250466440788</v>
      </c>
      <c r="AD215" s="39">
        <v>3596037.1199999992</v>
      </c>
      <c r="AE215" s="40">
        <v>2304350.9624810936</v>
      </c>
      <c r="AF215" s="41">
        <f t="shared" si="69"/>
        <v>64.080288539432374</v>
      </c>
      <c r="AG215" s="42">
        <v>2891413.9569463539</v>
      </c>
      <c r="AH215" s="43">
        <f t="shared" si="59"/>
        <v>-20.303664684708878</v>
      </c>
      <c r="AI215" s="107">
        <f t="shared" si="62"/>
        <v>17474492.879999999</v>
      </c>
      <c r="AJ215" s="42">
        <f t="shared" si="63"/>
        <v>13117927.77475623</v>
      </c>
      <c r="AK215" s="330">
        <f t="shared" si="60"/>
        <v>75.069004089784102</v>
      </c>
      <c r="AL215" s="42">
        <f t="shared" si="64"/>
        <v>11534363.153694727</v>
      </c>
      <c r="AM215" s="43">
        <f t="shared" si="70"/>
        <v>13.729103201976528</v>
      </c>
      <c r="AN215" s="44">
        <f t="shared" si="65"/>
        <v>201814.27345778816</v>
      </c>
      <c r="AO215" s="82"/>
    </row>
    <row r="216" spans="1:41" s="45" customFormat="1" ht="15" customHeight="1" x14ac:dyDescent="0.3">
      <c r="A216" s="35">
        <v>652.49999999999989</v>
      </c>
      <c r="B216" s="282" t="s">
        <v>210</v>
      </c>
      <c r="C216" s="36" t="s">
        <v>43</v>
      </c>
      <c r="D216" s="79">
        <f>VLOOKUP(C216,Xarelto_Total!A:B,2,0)</f>
        <v>13</v>
      </c>
      <c r="E216" s="37" t="s">
        <v>74</v>
      </c>
      <c r="F216" s="46" t="s">
        <v>53</v>
      </c>
      <c r="G216" s="109">
        <v>86415798</v>
      </c>
      <c r="H216" s="46" t="s">
        <v>48</v>
      </c>
      <c r="I216" s="38" t="str">
        <f t="shared" si="61"/>
        <v>MUMBAIXARELTO 2.5MG TAFI 14 IN</v>
      </c>
      <c r="J216" s="39">
        <v>994997.25000000012</v>
      </c>
      <c r="K216" s="40">
        <v>882320.14442816435</v>
      </c>
      <c r="L216" s="41">
        <f t="shared" si="54"/>
        <v>88.675636483232907</v>
      </c>
      <c r="M216" s="42">
        <v>1210281.7750397706</v>
      </c>
      <c r="N216" s="43">
        <f t="shared" si="55"/>
        <v>-27.097956639133002</v>
      </c>
      <c r="O216" s="39">
        <v>941557.5</v>
      </c>
      <c r="P216" s="40">
        <v>795595.0811353242</v>
      </c>
      <c r="Q216" s="41">
        <f t="shared" si="66"/>
        <v>84.497768976968914</v>
      </c>
      <c r="R216" s="42">
        <v>695503.26255460584</v>
      </c>
      <c r="S216" s="43">
        <f t="shared" si="56"/>
        <v>14.391279519391162</v>
      </c>
      <c r="T216" s="39">
        <v>827043.75</v>
      </c>
      <c r="U216" s="40">
        <v>906465.10324413457</v>
      </c>
      <c r="V216" s="41">
        <f t="shared" si="67"/>
        <v>109.60304134383877</v>
      </c>
      <c r="W216" s="42">
        <v>613180.99412184744</v>
      </c>
      <c r="X216" s="43">
        <f t="shared" si="57"/>
        <v>47.829941230045279</v>
      </c>
      <c r="Y216" s="39">
        <v>1007720.9999999998</v>
      </c>
      <c r="Z216" s="40">
        <v>1027385.9800783222</v>
      </c>
      <c r="AA216" s="41">
        <f t="shared" si="68"/>
        <v>101.95143100901167</v>
      </c>
      <c r="AB216" s="42">
        <v>906881.31189655408</v>
      </c>
      <c r="AC216" s="43">
        <f t="shared" si="58"/>
        <v>13.287810279137588</v>
      </c>
      <c r="AD216" s="39">
        <v>977183.99999999977</v>
      </c>
      <c r="AE216" s="40">
        <v>856330.91860766453</v>
      </c>
      <c r="AF216" s="41">
        <f t="shared" si="69"/>
        <v>87.632515330548259</v>
      </c>
      <c r="AG216" s="42">
        <v>1247617.9933182641</v>
      </c>
      <c r="AH216" s="43">
        <f t="shared" si="59"/>
        <v>-31.362730964620127</v>
      </c>
      <c r="AI216" s="107">
        <f t="shared" si="62"/>
        <v>4748503.5</v>
      </c>
      <c r="AJ216" s="42">
        <f t="shared" si="63"/>
        <v>4468097.2274936102</v>
      </c>
      <c r="AK216" s="330">
        <f t="shared" si="60"/>
        <v>94.09484961932975</v>
      </c>
      <c r="AL216" s="42">
        <f t="shared" si="64"/>
        <v>4673465.3369310424</v>
      </c>
      <c r="AM216" s="43">
        <f t="shared" si="70"/>
        <v>-4.394343268464084</v>
      </c>
      <c r="AN216" s="44">
        <f t="shared" si="65"/>
        <v>68739.95734605554</v>
      </c>
      <c r="AO216" s="82"/>
    </row>
    <row r="217" spans="1:41" s="45" customFormat="1" ht="15" customHeight="1" x14ac:dyDescent="0.35">
      <c r="A217" s="35">
        <v>5592.86</v>
      </c>
      <c r="B217" s="282" t="s">
        <v>210</v>
      </c>
      <c r="C217" s="36" t="s">
        <v>43</v>
      </c>
      <c r="D217" s="79">
        <f>VLOOKUP(C217,Xarelto_Total!A:B,2,0)</f>
        <v>13</v>
      </c>
      <c r="E217" s="37" t="s">
        <v>74</v>
      </c>
      <c r="F217" s="46" t="s">
        <v>53</v>
      </c>
      <c r="G217" s="110">
        <v>86991209</v>
      </c>
      <c r="H217" s="108" t="s">
        <v>77</v>
      </c>
      <c r="I217" s="38" t="str">
        <f t="shared" si="61"/>
        <v>MUMBAIXARELTO 15MG 98TABL</v>
      </c>
      <c r="J217" s="39">
        <v>0</v>
      </c>
      <c r="K217" s="40">
        <v>236860.71000000002</v>
      </c>
      <c r="L217" s="41">
        <f t="shared" si="54"/>
        <v>0</v>
      </c>
      <c r="M217" s="42">
        <v>-193232.78999999998</v>
      </c>
      <c r="N217" s="43">
        <f t="shared" si="55"/>
        <v>100</v>
      </c>
      <c r="O217" s="39">
        <v>0</v>
      </c>
      <c r="P217" s="40">
        <v>0</v>
      </c>
      <c r="Q217" s="41">
        <f t="shared" si="66"/>
        <v>0</v>
      </c>
      <c r="R217" s="42">
        <v>-19689.110000000004</v>
      </c>
      <c r="S217" s="43">
        <f t="shared" si="56"/>
        <v>-100</v>
      </c>
      <c r="T217" s="39">
        <v>0</v>
      </c>
      <c r="U217" s="40">
        <v>-48808.350000000006</v>
      </c>
      <c r="V217" s="41">
        <f t="shared" si="67"/>
        <v>0</v>
      </c>
      <c r="W217" s="42">
        <v>-44742.2</v>
      </c>
      <c r="X217" s="43">
        <f t="shared" si="57"/>
        <v>9.0879527604811727</v>
      </c>
      <c r="Y217" s="39">
        <v>0</v>
      </c>
      <c r="Z217" s="40">
        <v>-47712.02</v>
      </c>
      <c r="AA217" s="41">
        <f t="shared" si="68"/>
        <v>0</v>
      </c>
      <c r="AB217" s="42">
        <v>-16778.43</v>
      </c>
      <c r="AC217" s="43">
        <f t="shared" si="58"/>
        <v>184.36522368302633</v>
      </c>
      <c r="AD217" s="39">
        <v>0</v>
      </c>
      <c r="AE217" s="40">
        <v>-51630.93</v>
      </c>
      <c r="AF217" s="41">
        <f t="shared" si="69"/>
        <v>0</v>
      </c>
      <c r="AG217" s="42">
        <v>487697.31999999995</v>
      </c>
      <c r="AH217" s="43">
        <f t="shared" si="59"/>
        <v>-110.58667494830605</v>
      </c>
      <c r="AI217" s="107">
        <f t="shared" si="62"/>
        <v>0</v>
      </c>
      <c r="AJ217" s="42">
        <f t="shared" si="63"/>
        <v>88709.410000000033</v>
      </c>
      <c r="AK217" s="330">
        <f t="shared" si="60"/>
        <v>0</v>
      </c>
      <c r="AL217" s="42">
        <f t="shared" si="64"/>
        <v>213254.78999999998</v>
      </c>
      <c r="AM217" s="43">
        <f t="shared" si="70"/>
        <v>-58.402148903665868</v>
      </c>
      <c r="AN217" s="44">
        <f t="shared" si="65"/>
        <v>1364.7601538461545</v>
      </c>
      <c r="AO217" s="82"/>
    </row>
    <row r="218" spans="1:41" s="45" customFormat="1" ht="15" customHeight="1" x14ac:dyDescent="0.35">
      <c r="A218" s="35">
        <v>5592.86</v>
      </c>
      <c r="B218" s="282" t="s">
        <v>210</v>
      </c>
      <c r="C218" s="36" t="s">
        <v>43</v>
      </c>
      <c r="D218" s="79">
        <f>VLOOKUP(C218,Xarelto_Total!A:B,2,0)</f>
        <v>13</v>
      </c>
      <c r="E218" s="37" t="s">
        <v>74</v>
      </c>
      <c r="F218" s="46" t="s">
        <v>53</v>
      </c>
      <c r="G218" s="110">
        <v>86991217</v>
      </c>
      <c r="H218" s="108" t="s">
        <v>78</v>
      </c>
      <c r="I218" s="38" t="str">
        <f t="shared" si="61"/>
        <v>MUMBAIXARELTO 20MG 98TABL</v>
      </c>
      <c r="J218" s="39">
        <v>0</v>
      </c>
      <c r="K218" s="40">
        <v>273025.27</v>
      </c>
      <c r="L218" s="41">
        <f t="shared" si="54"/>
        <v>0</v>
      </c>
      <c r="M218" s="42">
        <v>3093131.1099999985</v>
      </c>
      <c r="N218" s="43">
        <f t="shared" si="55"/>
        <v>-91.173175003241283</v>
      </c>
      <c r="O218" s="39">
        <v>0</v>
      </c>
      <c r="P218" s="40">
        <v>-5593</v>
      </c>
      <c r="Q218" s="41">
        <f t="shared" si="66"/>
        <v>0</v>
      </c>
      <c r="R218" s="42">
        <v>997209.25</v>
      </c>
      <c r="S218" s="43">
        <f t="shared" si="56"/>
        <v>-100.5608652346536</v>
      </c>
      <c r="T218" s="39">
        <v>0</v>
      </c>
      <c r="U218" s="40">
        <v>-27781.69</v>
      </c>
      <c r="V218" s="41">
        <f t="shared" si="67"/>
        <v>0</v>
      </c>
      <c r="W218" s="42">
        <v>27405.05</v>
      </c>
      <c r="X218" s="43">
        <f t="shared" si="57"/>
        <v>-201.37434523928982</v>
      </c>
      <c r="Y218" s="39">
        <v>0</v>
      </c>
      <c r="Z218" s="40">
        <v>-29723.439999999999</v>
      </c>
      <c r="AA218" s="41">
        <f t="shared" si="68"/>
        <v>0</v>
      </c>
      <c r="AB218" s="42">
        <v>-11418.73</v>
      </c>
      <c r="AC218" s="43">
        <f t="shared" si="58"/>
        <v>160.30425450115729</v>
      </c>
      <c r="AD218" s="39">
        <v>0</v>
      </c>
      <c r="AE218" s="40">
        <v>-4793</v>
      </c>
      <c r="AF218" s="41">
        <f t="shared" si="69"/>
        <v>0</v>
      </c>
      <c r="AG218" s="42">
        <v>1480437.37</v>
      </c>
      <c r="AH218" s="43">
        <f t="shared" si="59"/>
        <v>-100.32375567498677</v>
      </c>
      <c r="AI218" s="107">
        <f t="shared" si="62"/>
        <v>0</v>
      </c>
      <c r="AJ218" s="42">
        <f t="shared" si="63"/>
        <v>205134.14</v>
      </c>
      <c r="AK218" s="330">
        <f t="shared" si="60"/>
        <v>0</v>
      </c>
      <c r="AL218" s="42">
        <f t="shared" si="64"/>
        <v>5586764.0499999989</v>
      </c>
      <c r="AM218" s="43">
        <f t="shared" si="70"/>
        <v>-96.328211856378644</v>
      </c>
      <c r="AN218" s="44">
        <f t="shared" si="65"/>
        <v>3155.909846153846</v>
      </c>
      <c r="AO218" s="82"/>
    </row>
    <row r="219" spans="1:41" s="45" customFormat="1" ht="15" customHeight="1" x14ac:dyDescent="0.3">
      <c r="A219" s="35">
        <v>652.49999999999989</v>
      </c>
      <c r="B219" s="282" t="s">
        <v>210</v>
      </c>
      <c r="C219" s="36" t="s">
        <v>44</v>
      </c>
      <c r="D219" s="79">
        <f>VLOOKUP(C219,Xarelto_Total!A:B,2,0)</f>
        <v>2</v>
      </c>
      <c r="E219" s="37" t="s">
        <v>119</v>
      </c>
      <c r="F219" s="46" t="s">
        <v>53</v>
      </c>
      <c r="G219" s="37">
        <v>81571686</v>
      </c>
      <c r="H219" s="46" t="s">
        <v>15</v>
      </c>
      <c r="I219" s="38" t="str">
        <f t="shared" si="61"/>
        <v>NAGPURXARELTO 10MG 7TABL</v>
      </c>
      <c r="J219" s="39">
        <v>367383.60000000003</v>
      </c>
      <c r="K219" s="40">
        <v>-37730.979195979875</v>
      </c>
      <c r="L219" s="41">
        <f t="shared" si="54"/>
        <v>-10.270186038783406</v>
      </c>
      <c r="M219" s="42">
        <v>385361.47469949315</v>
      </c>
      <c r="N219" s="43">
        <f t="shared" si="55"/>
        <v>-109.79106155471371</v>
      </c>
      <c r="O219" s="39">
        <v>347651.99999999994</v>
      </c>
      <c r="P219" s="40">
        <v>142014.15723076923</v>
      </c>
      <c r="Q219" s="41">
        <f t="shared" si="66"/>
        <v>40.849515386297</v>
      </c>
      <c r="R219" s="42">
        <v>368530.26487894013</v>
      </c>
      <c r="S219" s="43">
        <f t="shared" si="56"/>
        <v>-61.464723317250488</v>
      </c>
      <c r="T219" s="39">
        <v>305370</v>
      </c>
      <c r="U219" s="40">
        <v>106403.48716535432</v>
      </c>
      <c r="V219" s="41">
        <f t="shared" si="67"/>
        <v>34.844119319302592</v>
      </c>
      <c r="W219" s="42">
        <v>593046.78554767498</v>
      </c>
      <c r="X219" s="43">
        <f t="shared" si="57"/>
        <v>-82.058163072734402</v>
      </c>
      <c r="Y219" s="39">
        <v>372081.59999999992</v>
      </c>
      <c r="Z219" s="40">
        <v>206050.35960474311</v>
      </c>
      <c r="AA219" s="41">
        <f t="shared" si="68"/>
        <v>55.377734240215894</v>
      </c>
      <c r="AB219" s="42">
        <v>3299609.006559303</v>
      </c>
      <c r="AC219" s="43">
        <f t="shared" si="58"/>
        <v>-93.755309820189751</v>
      </c>
      <c r="AD219" s="39">
        <v>360806.39999999985</v>
      </c>
      <c r="AE219" s="40">
        <v>177475.5431081081</v>
      </c>
      <c r="AF219" s="41">
        <f t="shared" si="69"/>
        <v>49.188579556268451</v>
      </c>
      <c r="AG219" s="42">
        <v>1866760.9066425913</v>
      </c>
      <c r="AH219" s="43">
        <f t="shared" si="59"/>
        <v>-90.49286159375913</v>
      </c>
      <c r="AI219" s="107">
        <f t="shared" si="62"/>
        <v>1753293.5999999999</v>
      </c>
      <c r="AJ219" s="42">
        <f t="shared" si="63"/>
        <v>594212.56791299488</v>
      </c>
      <c r="AK219" s="330">
        <f t="shared" si="60"/>
        <v>33.891218670563504</v>
      </c>
      <c r="AL219" s="42">
        <f t="shared" si="64"/>
        <v>6513308.4383280035</v>
      </c>
      <c r="AM219" s="43">
        <f t="shared" si="70"/>
        <v>-90.876947199117566</v>
      </c>
      <c r="AN219" s="44">
        <f t="shared" si="65"/>
        <v>59421.256791299485</v>
      </c>
      <c r="AO219" s="82"/>
    </row>
    <row r="220" spans="1:41" s="45" customFormat="1" ht="15" customHeight="1" x14ac:dyDescent="0.3">
      <c r="A220" s="35">
        <v>2609.9999999999995</v>
      </c>
      <c r="B220" s="282" t="s">
        <v>210</v>
      </c>
      <c r="C220" s="36" t="s">
        <v>44</v>
      </c>
      <c r="D220" s="79">
        <f>VLOOKUP(C220,Xarelto_Total!A:B,2,0)</f>
        <v>2</v>
      </c>
      <c r="E220" s="37" t="s">
        <v>119</v>
      </c>
      <c r="F220" s="46" t="s">
        <v>53</v>
      </c>
      <c r="G220" s="37">
        <v>80802625</v>
      </c>
      <c r="H220" s="46" t="s">
        <v>16</v>
      </c>
      <c r="I220" s="38" t="str">
        <f t="shared" si="61"/>
        <v>NAGPURXARELTO 15MG 28TABL</v>
      </c>
      <c r="J220" s="39">
        <v>367383.60000000003</v>
      </c>
      <c r="K220" s="40">
        <v>229789.92500754152</v>
      </c>
      <c r="L220" s="41">
        <f t="shared" si="54"/>
        <v>62.547681771189978</v>
      </c>
      <c r="M220" s="42">
        <v>393009.01200282603</v>
      </c>
      <c r="N220" s="43">
        <f t="shared" si="55"/>
        <v>-41.530621947699977</v>
      </c>
      <c r="O220" s="39">
        <v>347651.99999999994</v>
      </c>
      <c r="P220" s="40">
        <v>270187.85183453234</v>
      </c>
      <c r="Q220" s="41">
        <f t="shared" si="66"/>
        <v>77.717905213987663</v>
      </c>
      <c r="R220" s="42">
        <v>196255.56096343588</v>
      </c>
      <c r="S220" s="43">
        <f t="shared" si="56"/>
        <v>37.671437440119547</v>
      </c>
      <c r="T220" s="39">
        <v>305370</v>
      </c>
      <c r="U220" s="40">
        <v>103790.74368174728</v>
      </c>
      <c r="V220" s="41">
        <f t="shared" si="67"/>
        <v>33.988520051657751</v>
      </c>
      <c r="W220" s="42">
        <v>374151.07896952104</v>
      </c>
      <c r="X220" s="43">
        <f t="shared" si="57"/>
        <v>-72.259670086317669</v>
      </c>
      <c r="Y220" s="39">
        <v>372081.59999999992</v>
      </c>
      <c r="Z220" s="40">
        <v>174336.33589706587</v>
      </c>
      <c r="AA220" s="41">
        <f t="shared" si="68"/>
        <v>46.854328700227562</v>
      </c>
      <c r="AB220" s="42">
        <v>801792.50093434344</v>
      </c>
      <c r="AC220" s="43">
        <f t="shared" si="58"/>
        <v>-78.256676672093022</v>
      </c>
      <c r="AD220" s="39">
        <v>360806.39999999985</v>
      </c>
      <c r="AE220" s="40">
        <v>214200.31357071217</v>
      </c>
      <c r="AF220" s="41">
        <f t="shared" si="69"/>
        <v>59.367104788249947</v>
      </c>
      <c r="AG220" s="42">
        <v>590532.35959794698</v>
      </c>
      <c r="AH220" s="43">
        <f t="shared" si="59"/>
        <v>-63.727590861143248</v>
      </c>
      <c r="AI220" s="107">
        <f t="shared" si="62"/>
        <v>1753293.5999999999</v>
      </c>
      <c r="AJ220" s="42">
        <f t="shared" si="63"/>
        <v>992305.16999159916</v>
      </c>
      <c r="AK220" s="330">
        <f t="shared" si="60"/>
        <v>56.596634470781119</v>
      </c>
      <c r="AL220" s="42">
        <f t="shared" si="64"/>
        <v>2355740.5124680735</v>
      </c>
      <c r="AM220" s="43">
        <f t="shared" si="70"/>
        <v>-57.877144586184663</v>
      </c>
      <c r="AN220" s="44">
        <f t="shared" si="65"/>
        <v>99230.51699915991</v>
      </c>
      <c r="AO220" s="82"/>
    </row>
    <row r="221" spans="1:41" s="45" customFormat="1" ht="15" customHeight="1" x14ac:dyDescent="0.3">
      <c r="A221" s="35">
        <v>2609.9999999999995</v>
      </c>
      <c r="B221" s="282" t="s">
        <v>210</v>
      </c>
      <c r="C221" s="36" t="s">
        <v>44</v>
      </c>
      <c r="D221" s="79">
        <f>VLOOKUP(C221,Xarelto_Total!A:B,2,0)</f>
        <v>2</v>
      </c>
      <c r="E221" s="37" t="s">
        <v>119</v>
      </c>
      <c r="F221" s="46" t="s">
        <v>53</v>
      </c>
      <c r="G221" s="37">
        <v>80802633</v>
      </c>
      <c r="H221" s="46" t="s">
        <v>17</v>
      </c>
      <c r="I221" s="38" t="str">
        <f t="shared" si="61"/>
        <v>NAGPURXARELTO 20MG 28TABL</v>
      </c>
      <c r="J221" s="39">
        <v>368517.50000000012</v>
      </c>
      <c r="K221" s="40">
        <v>269249.5988888889</v>
      </c>
      <c r="L221" s="41">
        <f t="shared" si="54"/>
        <v>73.062907158788605</v>
      </c>
      <c r="M221" s="42">
        <v>-52245.098405289413</v>
      </c>
      <c r="N221" s="43">
        <f t="shared" si="55"/>
        <v>100</v>
      </c>
      <c r="O221" s="39">
        <v>348725.00000000006</v>
      </c>
      <c r="P221" s="40">
        <v>630125.27031347936</v>
      </c>
      <c r="Q221" s="41">
        <f t="shared" si="66"/>
        <v>180.69403407082351</v>
      </c>
      <c r="R221" s="42">
        <v>299162.69799576188</v>
      </c>
      <c r="S221" s="43">
        <f t="shared" si="56"/>
        <v>110.62962546300008</v>
      </c>
      <c r="T221" s="39">
        <v>306312.50000000006</v>
      </c>
      <c r="U221" s="40">
        <v>289648.23338923213</v>
      </c>
      <c r="V221" s="41">
        <f t="shared" si="67"/>
        <v>94.559717082793583</v>
      </c>
      <c r="W221" s="42">
        <v>265526.96373320534</v>
      </c>
      <c r="X221" s="43">
        <f t="shared" si="57"/>
        <v>9.0843013895429578</v>
      </c>
      <c r="Y221" s="39">
        <v>373230</v>
      </c>
      <c r="Z221" s="40">
        <v>303603.07849252754</v>
      </c>
      <c r="AA221" s="41">
        <f t="shared" si="68"/>
        <v>81.344768237421306</v>
      </c>
      <c r="AB221" s="42">
        <v>614700.31712643674</v>
      </c>
      <c r="AC221" s="43">
        <f t="shared" si="58"/>
        <v>-50.609578353270983</v>
      </c>
      <c r="AD221" s="39">
        <v>361920</v>
      </c>
      <c r="AE221" s="40">
        <v>427329.94809116813</v>
      </c>
      <c r="AF221" s="41">
        <f t="shared" si="69"/>
        <v>118.07304047611852</v>
      </c>
      <c r="AG221" s="42">
        <v>318739.7929367263</v>
      </c>
      <c r="AH221" s="43">
        <f t="shared" si="59"/>
        <v>34.06859060613067</v>
      </c>
      <c r="AI221" s="107">
        <f t="shared" si="62"/>
        <v>1758705.0000000002</v>
      </c>
      <c r="AJ221" s="42">
        <f t="shared" si="63"/>
        <v>1919956.1291752961</v>
      </c>
      <c r="AK221" s="330">
        <f t="shared" si="60"/>
        <v>109.16874229477347</v>
      </c>
      <c r="AL221" s="42">
        <f t="shared" si="64"/>
        <v>1445884.6733868408</v>
      </c>
      <c r="AM221" s="43">
        <f t="shared" si="70"/>
        <v>32.787639603232691</v>
      </c>
      <c r="AN221" s="44">
        <f t="shared" si="65"/>
        <v>191995.61291752959</v>
      </c>
      <c r="AO221" s="82"/>
    </row>
    <row r="222" spans="1:41" s="45" customFormat="1" ht="15" customHeight="1" x14ac:dyDescent="0.3">
      <c r="A222" s="35">
        <v>652.49999999999989</v>
      </c>
      <c r="B222" s="282" t="s">
        <v>210</v>
      </c>
      <c r="C222" s="36" t="s">
        <v>44</v>
      </c>
      <c r="D222" s="79">
        <f>VLOOKUP(C222,Xarelto_Total!A:B,2,0)</f>
        <v>2</v>
      </c>
      <c r="E222" s="37" t="s">
        <v>119</v>
      </c>
      <c r="F222" s="46" t="s">
        <v>53</v>
      </c>
      <c r="G222" s="109">
        <v>86415798</v>
      </c>
      <c r="H222" s="46" t="s">
        <v>48</v>
      </c>
      <c r="I222" s="38" t="str">
        <f t="shared" si="61"/>
        <v>NAGPURXARELTO 2.5MG TAFI 14 IN</v>
      </c>
      <c r="J222" s="39">
        <v>146953.44</v>
      </c>
      <c r="K222" s="40">
        <v>147763.30302656544</v>
      </c>
      <c r="L222" s="41">
        <f t="shared" si="54"/>
        <v>100.55110178201031</v>
      </c>
      <c r="M222" s="42">
        <v>91741.969579059805</v>
      </c>
      <c r="N222" s="43">
        <f t="shared" si="55"/>
        <v>61.064018686920093</v>
      </c>
      <c r="O222" s="39">
        <v>139060.79999999999</v>
      </c>
      <c r="P222" s="40">
        <v>129036.70396825398</v>
      </c>
      <c r="Q222" s="41">
        <f t="shared" si="66"/>
        <v>92.791573159548904</v>
      </c>
      <c r="R222" s="42">
        <v>77491.784756225636</v>
      </c>
      <c r="S222" s="43">
        <f t="shared" si="56"/>
        <v>66.516624148196883</v>
      </c>
      <c r="T222" s="39">
        <v>122148.00000000001</v>
      </c>
      <c r="U222" s="40">
        <v>124975.29672531772</v>
      </c>
      <c r="V222" s="41">
        <f t="shared" si="67"/>
        <v>102.31464839810533</v>
      </c>
      <c r="W222" s="42">
        <v>129128.4196627356</v>
      </c>
      <c r="X222" s="43">
        <f t="shared" si="57"/>
        <v>-3.2162733411167181</v>
      </c>
      <c r="Y222" s="39">
        <v>148832.63999999996</v>
      </c>
      <c r="Z222" s="40">
        <v>119324.41716563329</v>
      </c>
      <c r="AA222" s="41">
        <f t="shared" si="68"/>
        <v>80.173554111271116</v>
      </c>
      <c r="AB222" s="42">
        <v>280870.04126061231</v>
      </c>
      <c r="AC222" s="43">
        <f t="shared" si="58"/>
        <v>-57.516146389242301</v>
      </c>
      <c r="AD222" s="39">
        <v>144322.55999999997</v>
      </c>
      <c r="AE222" s="40">
        <v>84900.28623955432</v>
      </c>
      <c r="AF222" s="41">
        <f t="shared" si="69"/>
        <v>58.826760168025245</v>
      </c>
      <c r="AG222" s="42">
        <v>431186.45316455711</v>
      </c>
      <c r="AH222" s="43">
        <f t="shared" si="59"/>
        <v>-80.310075695454856</v>
      </c>
      <c r="AI222" s="107">
        <f t="shared" si="62"/>
        <v>701317.43999999983</v>
      </c>
      <c r="AJ222" s="42">
        <f t="shared" si="63"/>
        <v>606000.00712532469</v>
      </c>
      <c r="AK222" s="330">
        <f t="shared" si="60"/>
        <v>86.408803283905911</v>
      </c>
      <c r="AL222" s="42">
        <f t="shared" si="64"/>
        <v>1010418.6684231905</v>
      </c>
      <c r="AM222" s="43">
        <f t="shared" si="70"/>
        <v>-40.024860380794586</v>
      </c>
      <c r="AN222" s="44">
        <f t="shared" si="65"/>
        <v>60600.00071253247</v>
      </c>
      <c r="AO222" s="82"/>
    </row>
    <row r="223" spans="1:41" s="45" customFormat="1" ht="15" customHeight="1" x14ac:dyDescent="0.35">
      <c r="A223" s="35">
        <v>5592.86</v>
      </c>
      <c r="B223" s="282" t="s">
        <v>210</v>
      </c>
      <c r="C223" s="36" t="s">
        <v>44</v>
      </c>
      <c r="D223" s="79">
        <f>VLOOKUP(C223,Xarelto_Total!A:B,2,0)</f>
        <v>2</v>
      </c>
      <c r="E223" s="37" t="s">
        <v>119</v>
      </c>
      <c r="F223" s="46" t="s">
        <v>53</v>
      </c>
      <c r="G223" s="110">
        <v>86991209</v>
      </c>
      <c r="H223" s="108" t="s">
        <v>77</v>
      </c>
      <c r="I223" s="38" t="str">
        <f t="shared" si="61"/>
        <v>NAGPURXARELTO 15MG 98TABL</v>
      </c>
      <c r="J223" s="39">
        <v>0</v>
      </c>
      <c r="K223" s="40">
        <v>91351.090000000011</v>
      </c>
      <c r="L223" s="41">
        <f t="shared" si="54"/>
        <v>0</v>
      </c>
      <c r="M223" s="42">
        <v>-183072.9</v>
      </c>
      <c r="N223" s="43">
        <f t="shared" si="55"/>
        <v>100</v>
      </c>
      <c r="O223" s="39">
        <v>0</v>
      </c>
      <c r="P223" s="40">
        <v>0</v>
      </c>
      <c r="Q223" s="41">
        <f t="shared" si="66"/>
        <v>0</v>
      </c>
      <c r="R223" s="42">
        <v>18270.099999999999</v>
      </c>
      <c r="S223" s="43">
        <f t="shared" si="56"/>
        <v>-100</v>
      </c>
      <c r="T223" s="39">
        <v>0</v>
      </c>
      <c r="U223" s="40">
        <v>0</v>
      </c>
      <c r="V223" s="41">
        <f t="shared" si="67"/>
        <v>0</v>
      </c>
      <c r="W223" s="42">
        <v>0</v>
      </c>
      <c r="X223" s="43" t="str">
        <f t="shared" si="57"/>
        <v>-</v>
      </c>
      <c r="Y223" s="39">
        <v>0</v>
      </c>
      <c r="Z223" s="40">
        <v>-4567.53</v>
      </c>
      <c r="AA223" s="41">
        <f t="shared" si="68"/>
        <v>0</v>
      </c>
      <c r="AB223" s="42">
        <v>0</v>
      </c>
      <c r="AC223" s="43" t="str">
        <f t="shared" si="58"/>
        <v>-</v>
      </c>
      <c r="AD223" s="39">
        <v>0</v>
      </c>
      <c r="AE223" s="40">
        <v>0</v>
      </c>
      <c r="AF223" s="41">
        <f t="shared" si="69"/>
        <v>0</v>
      </c>
      <c r="AG223" s="42">
        <v>0</v>
      </c>
      <c r="AH223" s="43" t="str">
        <f t="shared" si="59"/>
        <v>-</v>
      </c>
      <c r="AI223" s="107">
        <f t="shared" si="62"/>
        <v>0</v>
      </c>
      <c r="AJ223" s="42">
        <f t="shared" si="63"/>
        <v>86783.560000000012</v>
      </c>
      <c r="AK223" s="330">
        <f t="shared" si="60"/>
        <v>0</v>
      </c>
      <c r="AL223" s="42">
        <f t="shared" si="64"/>
        <v>-164802.79999999999</v>
      </c>
      <c r="AM223" s="43">
        <f t="shared" si="70"/>
        <v>100</v>
      </c>
      <c r="AN223" s="44">
        <f t="shared" si="65"/>
        <v>8678.3560000000016</v>
      </c>
      <c r="AO223" s="82"/>
    </row>
    <row r="224" spans="1:41" s="45" customFormat="1" ht="15" customHeight="1" x14ac:dyDescent="0.35">
      <c r="A224" s="35">
        <v>5592.86</v>
      </c>
      <c r="B224" s="282" t="s">
        <v>210</v>
      </c>
      <c r="C224" s="36" t="s">
        <v>44</v>
      </c>
      <c r="D224" s="79">
        <f>VLOOKUP(C224,Xarelto_Total!A:B,2,0)</f>
        <v>2</v>
      </c>
      <c r="E224" s="37" t="s">
        <v>119</v>
      </c>
      <c r="F224" s="46" t="s">
        <v>53</v>
      </c>
      <c r="G224" s="110">
        <v>86991217</v>
      </c>
      <c r="H224" s="108" t="s">
        <v>78</v>
      </c>
      <c r="I224" s="38" t="str">
        <f t="shared" si="61"/>
        <v>NAGPURXARELTO 20MG 98TABL</v>
      </c>
      <c r="J224" s="39">
        <v>0</v>
      </c>
      <c r="K224" s="40">
        <v>178132.51</v>
      </c>
      <c r="L224" s="41">
        <f t="shared" si="54"/>
        <v>0</v>
      </c>
      <c r="M224" s="42">
        <v>-33743.350000000006</v>
      </c>
      <c r="N224" s="43">
        <f t="shared" si="55"/>
        <v>100</v>
      </c>
      <c r="O224" s="39">
        <v>0</v>
      </c>
      <c r="P224" s="40">
        <v>4567.49</v>
      </c>
      <c r="Q224" s="41">
        <f t="shared" si="66"/>
        <v>0</v>
      </c>
      <c r="R224" s="42">
        <v>106823.56</v>
      </c>
      <c r="S224" s="43">
        <f t="shared" si="56"/>
        <v>-95.724267193491769</v>
      </c>
      <c r="T224" s="39">
        <v>0</v>
      </c>
      <c r="U224" s="40">
        <v>4567.3900000000003</v>
      </c>
      <c r="V224" s="41">
        <f t="shared" si="67"/>
        <v>0</v>
      </c>
      <c r="W224" s="42">
        <v>0</v>
      </c>
      <c r="X224" s="43">
        <f t="shared" si="57"/>
        <v>100</v>
      </c>
      <c r="Y224" s="39">
        <v>0</v>
      </c>
      <c r="Z224" s="40">
        <v>0</v>
      </c>
      <c r="AA224" s="41">
        <f t="shared" si="68"/>
        <v>0</v>
      </c>
      <c r="AB224" s="42">
        <v>0</v>
      </c>
      <c r="AC224" s="43" t="str">
        <f t="shared" si="58"/>
        <v>-</v>
      </c>
      <c r="AD224" s="39">
        <v>0</v>
      </c>
      <c r="AE224" s="40">
        <v>0</v>
      </c>
      <c r="AF224" s="41">
        <f t="shared" si="69"/>
        <v>0</v>
      </c>
      <c r="AG224" s="42">
        <v>18269.849999999999</v>
      </c>
      <c r="AH224" s="43">
        <f t="shared" si="59"/>
        <v>-100</v>
      </c>
      <c r="AI224" s="107">
        <f t="shared" si="62"/>
        <v>0</v>
      </c>
      <c r="AJ224" s="42">
        <f t="shared" si="63"/>
        <v>187267.39</v>
      </c>
      <c r="AK224" s="330">
        <f t="shared" si="60"/>
        <v>0</v>
      </c>
      <c r="AL224" s="42">
        <f t="shared" si="64"/>
        <v>91350.06</v>
      </c>
      <c r="AM224" s="43">
        <f t="shared" si="70"/>
        <v>104.99974493722283</v>
      </c>
      <c r="AN224" s="44">
        <f t="shared" si="65"/>
        <v>18726.739000000001</v>
      </c>
      <c r="AO224" s="82"/>
    </row>
    <row r="225" spans="1:41" s="45" customFormat="1" ht="15" customHeight="1" x14ac:dyDescent="0.3">
      <c r="A225" s="35"/>
      <c r="B225" s="282" t="s">
        <v>210</v>
      </c>
      <c r="C225" s="36" t="s">
        <v>96</v>
      </c>
      <c r="D225" s="79">
        <f>VLOOKUP(C225,Xarelto_Total!A:B,2,0)</f>
        <v>1</v>
      </c>
      <c r="E225" s="37" t="s">
        <v>119</v>
      </c>
      <c r="F225" s="46" t="s">
        <v>53</v>
      </c>
      <c r="G225" s="37">
        <v>81571686</v>
      </c>
      <c r="H225" s="46" t="s">
        <v>15</v>
      </c>
      <c r="I225" s="38" t="str">
        <f t="shared" si="61"/>
        <v>NASHIKXARELTO 10MG 7TABL</v>
      </c>
      <c r="J225" s="39">
        <v>168384.15</v>
      </c>
      <c r="K225" s="40">
        <v>197990.38940396567</v>
      </c>
      <c r="L225" s="41">
        <f t="shared" si="54"/>
        <v>117.58255714921249</v>
      </c>
      <c r="M225" s="42">
        <v>313963.48783926212</v>
      </c>
      <c r="N225" s="43">
        <f t="shared" si="55"/>
        <v>-36.938403007763256</v>
      </c>
      <c r="O225" s="39">
        <v>159340.5</v>
      </c>
      <c r="P225" s="40">
        <v>87609.312244142755</v>
      </c>
      <c r="Q225" s="41">
        <f t="shared" si="66"/>
        <v>54.982450942568121</v>
      </c>
      <c r="R225" s="42">
        <v>87021.714511649159</v>
      </c>
      <c r="S225" s="43">
        <f t="shared" si="56"/>
        <v>0.67523116016627682</v>
      </c>
      <c r="T225" s="39">
        <v>139961.25</v>
      </c>
      <c r="U225" s="40">
        <v>96447.403738606445</v>
      </c>
      <c r="V225" s="41">
        <f t="shared" si="67"/>
        <v>68.910075995038952</v>
      </c>
      <c r="W225" s="42">
        <v>658766.1536975858</v>
      </c>
      <c r="X225" s="43">
        <f t="shared" si="57"/>
        <v>-85.359386908805618</v>
      </c>
      <c r="Y225" s="39">
        <v>170537.39999999997</v>
      </c>
      <c r="Z225" s="40">
        <v>99835.021786135214</v>
      </c>
      <c r="AA225" s="41">
        <f t="shared" si="68"/>
        <v>58.541423632666643</v>
      </c>
      <c r="AB225" s="42">
        <v>2275267.34</v>
      </c>
      <c r="AC225" s="43">
        <f t="shared" si="58"/>
        <v>-95.612163017901224</v>
      </c>
      <c r="AD225" s="39">
        <v>165369.59999999995</v>
      </c>
      <c r="AE225" s="40">
        <v>145256.19813073924</v>
      </c>
      <c r="AF225" s="41">
        <f t="shared" si="69"/>
        <v>87.837303912411528</v>
      </c>
      <c r="AG225" s="42">
        <v>709920.45000000007</v>
      </c>
      <c r="AH225" s="43">
        <f t="shared" si="59"/>
        <v>-79.539088058283255</v>
      </c>
      <c r="AI225" s="107">
        <f t="shared" si="62"/>
        <v>803592.9</v>
      </c>
      <c r="AJ225" s="42">
        <f t="shared" si="63"/>
        <v>627138.32530358934</v>
      </c>
      <c r="AK225" s="330">
        <f t="shared" si="60"/>
        <v>78.041795205456566</v>
      </c>
      <c r="AL225" s="42">
        <f t="shared" si="64"/>
        <v>4044939.1460484974</v>
      </c>
      <c r="AM225" s="43">
        <f t="shared" si="70"/>
        <v>-84.495729041653419</v>
      </c>
      <c r="AN225" s="44">
        <f t="shared" si="65"/>
        <v>125427.66506071787</v>
      </c>
      <c r="AO225" s="82"/>
    </row>
    <row r="226" spans="1:41" s="45" customFormat="1" ht="15" customHeight="1" x14ac:dyDescent="0.3">
      <c r="A226" s="35"/>
      <c r="B226" s="282" t="s">
        <v>210</v>
      </c>
      <c r="C226" s="36" t="s">
        <v>96</v>
      </c>
      <c r="D226" s="79">
        <f>VLOOKUP(C226,Xarelto_Total!A:B,2,0)</f>
        <v>1</v>
      </c>
      <c r="E226" s="37" t="s">
        <v>119</v>
      </c>
      <c r="F226" s="46" t="s">
        <v>53</v>
      </c>
      <c r="G226" s="37">
        <v>80802625</v>
      </c>
      <c r="H226" s="46" t="s">
        <v>16</v>
      </c>
      <c r="I226" s="38" t="str">
        <f t="shared" si="61"/>
        <v>NASHIKXARELTO 15MG 28TABL</v>
      </c>
      <c r="J226" s="39">
        <v>110215.08</v>
      </c>
      <c r="K226" s="40">
        <v>26986.384122531526</v>
      </c>
      <c r="L226" s="41">
        <f t="shared" si="54"/>
        <v>24.485201228844115</v>
      </c>
      <c r="M226" s="42">
        <v>39930.909999999989</v>
      </c>
      <c r="N226" s="43">
        <f t="shared" si="55"/>
        <v>-32.417307488029863</v>
      </c>
      <c r="O226" s="39">
        <v>104295.6</v>
      </c>
      <c r="P226" s="40">
        <v>-20819.272417395845</v>
      </c>
      <c r="Q226" s="41">
        <f t="shared" si="66"/>
        <v>-19.961793611040008</v>
      </c>
      <c r="R226" s="42">
        <v>88087.470000000016</v>
      </c>
      <c r="S226" s="43">
        <f t="shared" si="56"/>
        <v>-123.63477168477633</v>
      </c>
      <c r="T226" s="39">
        <v>91611</v>
      </c>
      <c r="U226" s="40">
        <v>77455.704505117974</v>
      </c>
      <c r="V226" s="41">
        <f t="shared" si="67"/>
        <v>84.548476171112611</v>
      </c>
      <c r="W226" s="42">
        <v>66555.039999999994</v>
      </c>
      <c r="X226" s="43">
        <f t="shared" si="57"/>
        <v>16.378420785440113</v>
      </c>
      <c r="Y226" s="39">
        <v>111624.47999999997</v>
      </c>
      <c r="Z226" s="40">
        <v>87665.243384869784</v>
      </c>
      <c r="AA226" s="41">
        <f t="shared" si="68"/>
        <v>78.535858249794131</v>
      </c>
      <c r="AB226" s="42">
        <v>310589.98</v>
      </c>
      <c r="AC226" s="43">
        <f t="shared" si="58"/>
        <v>-71.774606706607273</v>
      </c>
      <c r="AD226" s="39">
        <v>108241.91999999997</v>
      </c>
      <c r="AE226" s="40">
        <v>67508.360160746277</v>
      </c>
      <c r="AF226" s="41">
        <f t="shared" si="69"/>
        <v>62.368036487847135</v>
      </c>
      <c r="AG226" s="42">
        <v>146159.71</v>
      </c>
      <c r="AH226" s="43">
        <f t="shared" si="59"/>
        <v>-53.811922477989128</v>
      </c>
      <c r="AI226" s="107">
        <f t="shared" si="62"/>
        <v>525988.07999999996</v>
      </c>
      <c r="AJ226" s="42">
        <f t="shared" si="63"/>
        <v>238796.41975586972</v>
      </c>
      <c r="AK226" s="330">
        <f t="shared" si="60"/>
        <v>45.399587716107504</v>
      </c>
      <c r="AL226" s="42">
        <f t="shared" si="64"/>
        <v>651323.11</v>
      </c>
      <c r="AM226" s="43">
        <f t="shared" si="70"/>
        <v>-63.336719350266918</v>
      </c>
      <c r="AN226" s="44">
        <f t="shared" si="65"/>
        <v>47759.283951173944</v>
      </c>
      <c r="AO226" s="82"/>
    </row>
    <row r="227" spans="1:41" s="45" customFormat="1" ht="15" customHeight="1" x14ac:dyDescent="0.3">
      <c r="A227" s="35"/>
      <c r="B227" s="282" t="s">
        <v>210</v>
      </c>
      <c r="C227" s="36" t="s">
        <v>96</v>
      </c>
      <c r="D227" s="79">
        <f>VLOOKUP(C227,Xarelto_Total!A:B,2,0)</f>
        <v>1</v>
      </c>
      <c r="E227" s="37" t="s">
        <v>119</v>
      </c>
      <c r="F227" s="46" t="s">
        <v>53</v>
      </c>
      <c r="G227" s="37">
        <v>80802633</v>
      </c>
      <c r="H227" s="46" t="s">
        <v>17</v>
      </c>
      <c r="I227" s="38" t="str">
        <f t="shared" si="61"/>
        <v>NASHIKXARELTO 20MG 28TABL</v>
      </c>
      <c r="J227" s="39">
        <v>122461.20000000001</v>
      </c>
      <c r="K227" s="40">
        <v>83937.182235500455</v>
      </c>
      <c r="L227" s="41">
        <f t="shared" si="54"/>
        <v>68.541858348195547</v>
      </c>
      <c r="M227" s="42">
        <v>-180742.53</v>
      </c>
      <c r="N227" s="43">
        <f t="shared" si="55"/>
        <v>100</v>
      </c>
      <c r="O227" s="39">
        <v>115884</v>
      </c>
      <c r="P227" s="40">
        <v>87469.69995658996</v>
      </c>
      <c r="Q227" s="41">
        <f t="shared" si="66"/>
        <v>75.480394149830843</v>
      </c>
      <c r="R227" s="42">
        <v>79002.522307692299</v>
      </c>
      <c r="S227" s="43">
        <f t="shared" si="56"/>
        <v>10.717604199927209</v>
      </c>
      <c r="T227" s="39">
        <v>101790</v>
      </c>
      <c r="U227" s="40">
        <v>127431.16995586937</v>
      </c>
      <c r="V227" s="41">
        <f t="shared" si="67"/>
        <v>125.19026422622002</v>
      </c>
      <c r="W227" s="42">
        <v>163124.97</v>
      </c>
      <c r="X227" s="43">
        <f t="shared" si="57"/>
        <v>-21.881260756174015</v>
      </c>
      <c r="Y227" s="39">
        <v>124027.19999999997</v>
      </c>
      <c r="Z227" s="40">
        <v>92922.077924950529</v>
      </c>
      <c r="AA227" s="41">
        <f t="shared" si="68"/>
        <v>74.920725393260952</v>
      </c>
      <c r="AB227" s="42">
        <v>190530.37</v>
      </c>
      <c r="AC227" s="43">
        <f t="shared" si="58"/>
        <v>-51.229781412301605</v>
      </c>
      <c r="AD227" s="39">
        <v>120268.79999999996</v>
      </c>
      <c r="AE227" s="40">
        <v>105651.2537787248</v>
      </c>
      <c r="AF227" s="41">
        <f t="shared" si="69"/>
        <v>87.845936584321805</v>
      </c>
      <c r="AG227" s="42">
        <v>76995.14</v>
      </c>
      <c r="AH227" s="43">
        <f t="shared" si="59"/>
        <v>37.218081269447396</v>
      </c>
      <c r="AI227" s="107">
        <f t="shared" si="62"/>
        <v>584431.19999999995</v>
      </c>
      <c r="AJ227" s="42">
        <f t="shared" si="63"/>
        <v>497411.3838516351</v>
      </c>
      <c r="AK227" s="330">
        <f t="shared" si="60"/>
        <v>85.110340421872607</v>
      </c>
      <c r="AL227" s="42">
        <f t="shared" si="64"/>
        <v>328910.47230769228</v>
      </c>
      <c r="AM227" s="43">
        <f t="shared" si="70"/>
        <v>51.230023283148</v>
      </c>
      <c r="AN227" s="44">
        <f t="shared" si="65"/>
        <v>99482.276770327022</v>
      </c>
      <c r="AO227" s="82"/>
    </row>
    <row r="228" spans="1:41" s="45" customFormat="1" ht="15" customHeight="1" x14ac:dyDescent="0.3">
      <c r="A228" s="35"/>
      <c r="B228" s="282" t="s">
        <v>210</v>
      </c>
      <c r="C228" s="36" t="s">
        <v>96</v>
      </c>
      <c r="D228" s="79">
        <f>VLOOKUP(C228,Xarelto_Total!A:B,2,0)</f>
        <v>1</v>
      </c>
      <c r="E228" s="37" t="s">
        <v>119</v>
      </c>
      <c r="F228" s="46" t="s">
        <v>53</v>
      </c>
      <c r="G228" s="109">
        <v>86415798</v>
      </c>
      <c r="H228" s="46" t="s">
        <v>48</v>
      </c>
      <c r="I228" s="38" t="str">
        <f t="shared" si="61"/>
        <v>NASHIKXARELTO 2.5MG TAFI 14 IN</v>
      </c>
      <c r="J228" s="39">
        <v>61230.600000000006</v>
      </c>
      <c r="K228" s="40">
        <v>42028.887142247215</v>
      </c>
      <c r="L228" s="41">
        <f t="shared" si="54"/>
        <v>68.640332027200799</v>
      </c>
      <c r="M228" s="42">
        <v>11744.949999999988</v>
      </c>
      <c r="N228" s="43">
        <f t="shared" si="55"/>
        <v>257.84645436759848</v>
      </c>
      <c r="O228" s="39">
        <v>57942</v>
      </c>
      <c r="P228" s="40">
        <v>32483.485560936235</v>
      </c>
      <c r="Q228" s="41">
        <f t="shared" si="66"/>
        <v>56.06207165948058</v>
      </c>
      <c r="R228" s="42">
        <v>32100.711682242989</v>
      </c>
      <c r="S228" s="43">
        <f t="shared" si="56"/>
        <v>1.1924155529080736</v>
      </c>
      <c r="T228" s="39">
        <v>50895</v>
      </c>
      <c r="U228" s="40">
        <v>64382.295878543489</v>
      </c>
      <c r="V228" s="41">
        <f t="shared" si="67"/>
        <v>126.50023750573433</v>
      </c>
      <c r="W228" s="42">
        <v>137025.03</v>
      </c>
      <c r="X228" s="43">
        <f t="shared" si="57"/>
        <v>-53.014207784852523</v>
      </c>
      <c r="Y228" s="39">
        <v>62013.599999999984</v>
      </c>
      <c r="Z228" s="40">
        <v>67908.383769314038</v>
      </c>
      <c r="AA228" s="41">
        <f t="shared" si="68"/>
        <v>109.50563065087989</v>
      </c>
      <c r="AB228" s="42">
        <v>189877.27000000002</v>
      </c>
      <c r="AC228" s="43">
        <f t="shared" si="58"/>
        <v>-64.235643492602335</v>
      </c>
      <c r="AD228" s="39">
        <v>60134.39999999998</v>
      </c>
      <c r="AE228" s="40">
        <v>48978.810981261086</v>
      </c>
      <c r="AF228" s="41">
        <f t="shared" si="69"/>
        <v>81.448906085802975</v>
      </c>
      <c r="AG228" s="42">
        <v>50568.800000000003</v>
      </c>
      <c r="AH228" s="43">
        <f t="shared" si="59"/>
        <v>-3.144209510091045</v>
      </c>
      <c r="AI228" s="107">
        <f t="shared" si="62"/>
        <v>292215.59999999998</v>
      </c>
      <c r="AJ228" s="42">
        <f t="shared" si="63"/>
        <v>255781.86333230205</v>
      </c>
      <c r="AK228" s="330">
        <f t="shared" si="60"/>
        <v>87.531898821384644</v>
      </c>
      <c r="AL228" s="42">
        <f t="shared" si="64"/>
        <v>421316.76168224297</v>
      </c>
      <c r="AM228" s="43">
        <f t="shared" si="70"/>
        <v>-39.289891455775333</v>
      </c>
      <c r="AN228" s="44">
        <f t="shared" si="65"/>
        <v>51156.372666460411</v>
      </c>
      <c r="AO228" s="82"/>
    </row>
    <row r="229" spans="1:41" s="45" customFormat="1" ht="15" customHeight="1" x14ac:dyDescent="0.35">
      <c r="A229" s="35"/>
      <c r="B229" s="282" t="s">
        <v>210</v>
      </c>
      <c r="C229" s="36" t="s">
        <v>96</v>
      </c>
      <c r="D229" s="79">
        <f>VLOOKUP(C229,Xarelto_Total!A:B,2,0)</f>
        <v>1</v>
      </c>
      <c r="E229" s="37" t="s">
        <v>119</v>
      </c>
      <c r="F229" s="46" t="s">
        <v>53</v>
      </c>
      <c r="G229" s="110">
        <v>86991209</v>
      </c>
      <c r="H229" s="108" t="s">
        <v>77</v>
      </c>
      <c r="I229" s="38" t="str">
        <f t="shared" si="61"/>
        <v>NASHIKXARELTO 15MG 98TABL</v>
      </c>
      <c r="J229" s="39">
        <v>0</v>
      </c>
      <c r="K229" s="40">
        <v>4567.5200000000004</v>
      </c>
      <c r="L229" s="41">
        <f t="shared" si="54"/>
        <v>0</v>
      </c>
      <c r="M229" s="42">
        <v>-5593</v>
      </c>
      <c r="N229" s="43">
        <f t="shared" si="55"/>
        <v>100</v>
      </c>
      <c r="O229" s="39">
        <v>0</v>
      </c>
      <c r="P229" s="40">
        <v>0</v>
      </c>
      <c r="Q229" s="41">
        <f t="shared" si="66"/>
        <v>0</v>
      </c>
      <c r="R229" s="42">
        <v>0</v>
      </c>
      <c r="S229" s="43" t="str">
        <f t="shared" si="56"/>
        <v>-</v>
      </c>
      <c r="T229" s="39">
        <v>0</v>
      </c>
      <c r="U229" s="40">
        <v>0</v>
      </c>
      <c r="V229" s="41">
        <f t="shared" si="67"/>
        <v>0</v>
      </c>
      <c r="W229" s="42">
        <v>0</v>
      </c>
      <c r="X229" s="43" t="str">
        <f t="shared" si="57"/>
        <v>-</v>
      </c>
      <c r="Y229" s="39">
        <v>0</v>
      </c>
      <c r="Z229" s="40">
        <v>0</v>
      </c>
      <c r="AA229" s="41">
        <f t="shared" si="68"/>
        <v>0</v>
      </c>
      <c r="AB229" s="42">
        <v>0</v>
      </c>
      <c r="AC229" s="43" t="str">
        <f t="shared" si="58"/>
        <v>-</v>
      </c>
      <c r="AD229" s="39">
        <v>0</v>
      </c>
      <c r="AE229" s="40">
        <v>0</v>
      </c>
      <c r="AF229" s="41">
        <f t="shared" si="69"/>
        <v>0</v>
      </c>
      <c r="AG229" s="42">
        <v>0</v>
      </c>
      <c r="AH229" s="43" t="str">
        <f t="shared" si="59"/>
        <v>-</v>
      </c>
      <c r="AI229" s="107">
        <f t="shared" si="62"/>
        <v>0</v>
      </c>
      <c r="AJ229" s="42">
        <f t="shared" si="63"/>
        <v>4567.5200000000004</v>
      </c>
      <c r="AK229" s="330">
        <f t="shared" si="60"/>
        <v>0</v>
      </c>
      <c r="AL229" s="42">
        <f t="shared" si="64"/>
        <v>-5593</v>
      </c>
      <c r="AM229" s="43">
        <f t="shared" si="70"/>
        <v>100</v>
      </c>
      <c r="AN229" s="44">
        <f t="shared" si="65"/>
        <v>913.50400000000013</v>
      </c>
      <c r="AO229" s="82"/>
    </row>
    <row r="230" spans="1:41" s="45" customFormat="1" ht="15" customHeight="1" x14ac:dyDescent="0.35">
      <c r="A230" s="35"/>
      <c r="B230" s="282" t="s">
        <v>210</v>
      </c>
      <c r="C230" s="36" t="s">
        <v>96</v>
      </c>
      <c r="D230" s="79">
        <f>VLOOKUP(C230,Xarelto_Total!A:B,2,0)</f>
        <v>1</v>
      </c>
      <c r="E230" s="37" t="s">
        <v>119</v>
      </c>
      <c r="F230" s="46" t="s">
        <v>53</v>
      </c>
      <c r="G230" s="110">
        <v>86991217</v>
      </c>
      <c r="H230" s="108" t="s">
        <v>78</v>
      </c>
      <c r="I230" s="38" t="str">
        <f t="shared" si="61"/>
        <v>NASHIKXARELTO 20MG 98TABL</v>
      </c>
      <c r="J230" s="39">
        <v>0</v>
      </c>
      <c r="K230" s="40">
        <v>41107.800000000003</v>
      </c>
      <c r="L230" s="41">
        <f t="shared" si="54"/>
        <v>0</v>
      </c>
      <c r="M230" s="42">
        <v>31320.17</v>
      </c>
      <c r="N230" s="43">
        <f t="shared" si="55"/>
        <v>31.250245448859346</v>
      </c>
      <c r="O230" s="39">
        <v>0</v>
      </c>
      <c r="P230" s="40">
        <v>0.15999999999985448</v>
      </c>
      <c r="Q230" s="41">
        <f t="shared" si="66"/>
        <v>0</v>
      </c>
      <c r="R230" s="42">
        <v>27405.07</v>
      </c>
      <c r="S230" s="43">
        <f t="shared" si="56"/>
        <v>-99.99941616642468</v>
      </c>
      <c r="T230" s="39">
        <v>0</v>
      </c>
      <c r="U230" s="40">
        <v>0</v>
      </c>
      <c r="V230" s="41">
        <f t="shared" si="67"/>
        <v>0</v>
      </c>
      <c r="W230" s="42">
        <v>0</v>
      </c>
      <c r="X230" s="43" t="str">
        <f t="shared" si="57"/>
        <v>-</v>
      </c>
      <c r="Y230" s="39">
        <v>0</v>
      </c>
      <c r="Z230" s="40">
        <v>0</v>
      </c>
      <c r="AA230" s="41">
        <f t="shared" si="68"/>
        <v>0</v>
      </c>
      <c r="AB230" s="42">
        <v>0</v>
      </c>
      <c r="AC230" s="43" t="str">
        <f t="shared" si="58"/>
        <v>-</v>
      </c>
      <c r="AD230" s="39">
        <v>0</v>
      </c>
      <c r="AE230" s="40">
        <v>0</v>
      </c>
      <c r="AF230" s="41">
        <f t="shared" si="69"/>
        <v>0</v>
      </c>
      <c r="AG230" s="42">
        <v>31972.580000000075</v>
      </c>
      <c r="AH230" s="43">
        <f t="shared" si="59"/>
        <v>-100</v>
      </c>
      <c r="AI230" s="107">
        <f t="shared" si="62"/>
        <v>0</v>
      </c>
      <c r="AJ230" s="42">
        <f t="shared" si="63"/>
        <v>41107.960000000006</v>
      </c>
      <c r="AK230" s="330">
        <f t="shared" si="60"/>
        <v>0</v>
      </c>
      <c r="AL230" s="42">
        <f t="shared" si="64"/>
        <v>90697.820000000065</v>
      </c>
      <c r="AM230" s="43">
        <f t="shared" si="70"/>
        <v>-54.675911725331467</v>
      </c>
      <c r="AN230" s="44">
        <f t="shared" si="65"/>
        <v>8221.5920000000006</v>
      </c>
      <c r="AO230" s="82"/>
    </row>
    <row r="231" spans="1:41" s="45" customFormat="1" ht="15" customHeight="1" x14ac:dyDescent="0.3">
      <c r="A231" s="35"/>
      <c r="B231" s="282" t="s">
        <v>210</v>
      </c>
      <c r="C231" s="36" t="s">
        <v>117</v>
      </c>
      <c r="D231" s="79">
        <f>VLOOKUP(C231,Xarelto_Total!A:B,2,0)</f>
        <v>1</v>
      </c>
      <c r="E231" s="37" t="s">
        <v>119</v>
      </c>
      <c r="F231" s="46" t="s">
        <v>53</v>
      </c>
      <c r="G231" s="37">
        <v>81571686</v>
      </c>
      <c r="H231" s="46" t="s">
        <v>15</v>
      </c>
      <c r="I231" s="38" t="str">
        <f t="shared" si="61"/>
        <v>RAIPURXARELTO 10MG 7TABL</v>
      </c>
      <c r="J231" s="39">
        <v>168384.15</v>
      </c>
      <c r="K231" s="40">
        <v>78299.459999999992</v>
      </c>
      <c r="L231" s="41">
        <f t="shared" si="54"/>
        <v>46.500493068973533</v>
      </c>
      <c r="M231" s="42">
        <v>396067.29000000004</v>
      </c>
      <c r="N231" s="43">
        <f t="shared" si="55"/>
        <v>-80.230768362618392</v>
      </c>
      <c r="O231" s="39">
        <v>159340.5</v>
      </c>
      <c r="P231" s="40">
        <v>76342.05</v>
      </c>
      <c r="Q231" s="41">
        <f t="shared" si="66"/>
        <v>47.911265497472399</v>
      </c>
      <c r="R231" s="42">
        <v>122017.42</v>
      </c>
      <c r="S231" s="43">
        <f t="shared" si="56"/>
        <v>-37.433482858431191</v>
      </c>
      <c r="T231" s="39">
        <v>139961.25</v>
      </c>
      <c r="U231" s="40">
        <v>37845.1</v>
      </c>
      <c r="V231" s="41">
        <f t="shared" si="67"/>
        <v>27.039698487974348</v>
      </c>
      <c r="W231" s="42">
        <v>148769.90000000002</v>
      </c>
      <c r="X231" s="43">
        <f t="shared" si="57"/>
        <v>-74.561319191583792</v>
      </c>
      <c r="Y231" s="39">
        <v>170537.39999999997</v>
      </c>
      <c r="Z231" s="40">
        <v>63945.5</v>
      </c>
      <c r="AA231" s="41">
        <f t="shared" si="68"/>
        <v>37.49646705062937</v>
      </c>
      <c r="AB231" s="42">
        <v>1494878.43</v>
      </c>
      <c r="AC231" s="43">
        <f t="shared" si="58"/>
        <v>-95.722361182240078</v>
      </c>
      <c r="AD231" s="39">
        <v>165369.59999999995</v>
      </c>
      <c r="AE231" s="40">
        <v>36539.630000000005</v>
      </c>
      <c r="AF231" s="41">
        <f t="shared" si="69"/>
        <v>22.095735854715748</v>
      </c>
      <c r="AG231" s="42">
        <v>1972507.9599999995</v>
      </c>
      <c r="AH231" s="43">
        <f t="shared" si="59"/>
        <v>-98.147554750552189</v>
      </c>
      <c r="AI231" s="107">
        <f t="shared" si="62"/>
        <v>803592.9</v>
      </c>
      <c r="AJ231" s="42">
        <f t="shared" si="63"/>
        <v>292971.74</v>
      </c>
      <c r="AK231" s="330">
        <f t="shared" si="60"/>
        <v>36.457731271642643</v>
      </c>
      <c r="AL231" s="42">
        <f t="shared" si="64"/>
        <v>4134240.9999999995</v>
      </c>
      <c r="AM231" s="43">
        <f t="shared" si="70"/>
        <v>-92.913530198166967</v>
      </c>
      <c r="AN231" s="44">
        <f t="shared" si="65"/>
        <v>58594.347999999998</v>
      </c>
      <c r="AO231" s="82"/>
    </row>
    <row r="232" spans="1:41" s="45" customFormat="1" ht="15" customHeight="1" x14ac:dyDescent="0.3">
      <c r="A232" s="35"/>
      <c r="B232" s="282" t="s">
        <v>210</v>
      </c>
      <c r="C232" s="36" t="s">
        <v>117</v>
      </c>
      <c r="D232" s="79">
        <f>VLOOKUP(C232,Xarelto_Total!A:B,2,0)</f>
        <v>1</v>
      </c>
      <c r="E232" s="37" t="s">
        <v>119</v>
      </c>
      <c r="F232" s="46" t="s">
        <v>53</v>
      </c>
      <c r="G232" s="37">
        <v>80802625</v>
      </c>
      <c r="H232" s="46" t="s">
        <v>16</v>
      </c>
      <c r="I232" s="38" t="str">
        <f t="shared" si="61"/>
        <v>RAIPURXARELTO 15MG 28TABL</v>
      </c>
      <c r="J232" s="39">
        <v>110215.08</v>
      </c>
      <c r="K232" s="40">
        <v>65250.289999999994</v>
      </c>
      <c r="L232" s="41">
        <f t="shared" si="54"/>
        <v>59.202688053213755</v>
      </c>
      <c r="M232" s="42">
        <v>110927.80999999995</v>
      </c>
      <c r="N232" s="43">
        <f t="shared" si="55"/>
        <v>-41.177699262249909</v>
      </c>
      <c r="O232" s="39">
        <v>104295.6</v>
      </c>
      <c r="P232" s="40">
        <v>52852.31</v>
      </c>
      <c r="Q232" s="41">
        <f t="shared" si="66"/>
        <v>50.675493501163992</v>
      </c>
      <c r="R232" s="42">
        <v>63946.619999999995</v>
      </c>
      <c r="S232" s="43">
        <f t="shared" si="56"/>
        <v>-17.349329800386627</v>
      </c>
      <c r="T232" s="39">
        <v>91611</v>
      </c>
      <c r="U232" s="40">
        <v>27404.809999999998</v>
      </c>
      <c r="V232" s="41">
        <f t="shared" si="67"/>
        <v>29.91432251585508</v>
      </c>
      <c r="W232" s="42">
        <v>15006.600000000004</v>
      </c>
      <c r="X232" s="43">
        <f t="shared" si="57"/>
        <v>82.618381245585226</v>
      </c>
      <c r="Y232" s="39">
        <v>111624.47999999997</v>
      </c>
      <c r="Z232" s="40">
        <v>60030.359999999993</v>
      </c>
      <c r="AA232" s="41">
        <f t="shared" si="68"/>
        <v>53.778848510649283</v>
      </c>
      <c r="AB232" s="42">
        <v>477630.15999999992</v>
      </c>
      <c r="AC232" s="43">
        <f t="shared" si="58"/>
        <v>-87.431622827168198</v>
      </c>
      <c r="AD232" s="39">
        <v>108241.91999999997</v>
      </c>
      <c r="AE232" s="40">
        <v>76342.069999999992</v>
      </c>
      <c r="AF232" s="41">
        <f t="shared" si="69"/>
        <v>70.529116630599333</v>
      </c>
      <c r="AG232" s="42">
        <v>447614.03</v>
      </c>
      <c r="AH232" s="43">
        <f t="shared" si="59"/>
        <v>-82.944665519085717</v>
      </c>
      <c r="AI232" s="107">
        <f t="shared" si="62"/>
        <v>525988.07999999996</v>
      </c>
      <c r="AJ232" s="42">
        <f t="shared" si="63"/>
        <v>281879.83999999997</v>
      </c>
      <c r="AK232" s="330">
        <f t="shared" si="60"/>
        <v>53.590537641081141</v>
      </c>
      <c r="AL232" s="42">
        <f t="shared" si="64"/>
        <v>1115125.2199999997</v>
      </c>
      <c r="AM232" s="43">
        <f t="shared" si="70"/>
        <v>-74.722135689837586</v>
      </c>
      <c r="AN232" s="44">
        <f t="shared" si="65"/>
        <v>56375.967999999993</v>
      </c>
      <c r="AO232" s="82"/>
    </row>
    <row r="233" spans="1:41" s="45" customFormat="1" ht="15" customHeight="1" x14ac:dyDescent="0.3">
      <c r="A233" s="35"/>
      <c r="B233" s="282" t="s">
        <v>210</v>
      </c>
      <c r="C233" s="36" t="s">
        <v>117</v>
      </c>
      <c r="D233" s="79">
        <f>VLOOKUP(C233,Xarelto_Total!A:B,2,0)</f>
        <v>1</v>
      </c>
      <c r="E233" s="37" t="s">
        <v>119</v>
      </c>
      <c r="F233" s="46" t="s">
        <v>53</v>
      </c>
      <c r="G233" s="37">
        <v>80802633</v>
      </c>
      <c r="H233" s="46" t="s">
        <v>17</v>
      </c>
      <c r="I233" s="38" t="str">
        <f t="shared" si="61"/>
        <v>RAIPURXARELTO 20MG 28TABL</v>
      </c>
      <c r="J233" s="39">
        <v>122461.20000000001</v>
      </c>
      <c r="K233" s="40">
        <v>68514.36</v>
      </c>
      <c r="L233" s="41">
        <f t="shared" si="54"/>
        <v>55.947810408521228</v>
      </c>
      <c r="M233" s="42">
        <v>82217.799999999974</v>
      </c>
      <c r="N233" s="43">
        <f t="shared" si="55"/>
        <v>-16.667242373305996</v>
      </c>
      <c r="O233" s="39">
        <v>115884</v>
      </c>
      <c r="P233" s="40">
        <v>62640.680000000008</v>
      </c>
      <c r="Q233" s="41">
        <f t="shared" si="66"/>
        <v>54.054640847744309</v>
      </c>
      <c r="R233" s="42">
        <v>76996.599999999991</v>
      </c>
      <c r="S233" s="43">
        <f t="shared" si="56"/>
        <v>-18.644875228256808</v>
      </c>
      <c r="T233" s="39">
        <v>101790</v>
      </c>
      <c r="U233" s="40">
        <v>50894.810000000005</v>
      </c>
      <c r="V233" s="41">
        <f t="shared" si="67"/>
        <v>49.999813341192656</v>
      </c>
      <c r="W233" s="42">
        <v>23490.429999999997</v>
      </c>
      <c r="X233" s="43">
        <f t="shared" si="57"/>
        <v>116.66189167248112</v>
      </c>
      <c r="Y233" s="39">
        <v>124027.19999999997</v>
      </c>
      <c r="Z233" s="40">
        <v>82214.659999999989</v>
      </c>
      <c r="AA233" s="41">
        <f t="shared" si="68"/>
        <v>66.287604654462896</v>
      </c>
      <c r="AB233" s="42">
        <v>293625.05999999988</v>
      </c>
      <c r="AC233" s="43">
        <f t="shared" si="58"/>
        <v>-72.000121515513683</v>
      </c>
      <c r="AD233" s="39">
        <v>120268.79999999996</v>
      </c>
      <c r="AE233" s="40">
        <v>70469.929999999993</v>
      </c>
      <c r="AF233" s="41">
        <f t="shared" si="69"/>
        <v>58.593691797041302</v>
      </c>
      <c r="AG233" s="42">
        <v>237509.24000000002</v>
      </c>
      <c r="AH233" s="43">
        <f t="shared" si="59"/>
        <v>-70.329604860846672</v>
      </c>
      <c r="AI233" s="107">
        <f t="shared" si="62"/>
        <v>584431.19999999995</v>
      </c>
      <c r="AJ233" s="42">
        <f t="shared" si="63"/>
        <v>334734.44</v>
      </c>
      <c r="AK233" s="330">
        <f t="shared" si="60"/>
        <v>57.275251560833851</v>
      </c>
      <c r="AL233" s="42">
        <f t="shared" si="64"/>
        <v>713839.12999999989</v>
      </c>
      <c r="AM233" s="43">
        <f t="shared" si="70"/>
        <v>-53.107860590382593</v>
      </c>
      <c r="AN233" s="44">
        <f t="shared" si="65"/>
        <v>66946.888000000006</v>
      </c>
      <c r="AO233" s="82"/>
    </row>
    <row r="234" spans="1:41" s="45" customFormat="1" ht="15" customHeight="1" x14ac:dyDescent="0.3">
      <c r="A234" s="35"/>
      <c r="B234" s="282" t="s">
        <v>210</v>
      </c>
      <c r="C234" s="36" t="s">
        <v>117</v>
      </c>
      <c r="D234" s="79">
        <f>VLOOKUP(C234,Xarelto_Total!A:B,2,0)</f>
        <v>1</v>
      </c>
      <c r="E234" s="37" t="s">
        <v>119</v>
      </c>
      <c r="F234" s="46" t="s">
        <v>53</v>
      </c>
      <c r="G234" s="109">
        <v>86415798</v>
      </c>
      <c r="H234" s="46" t="s">
        <v>48</v>
      </c>
      <c r="I234" s="38" t="str">
        <f t="shared" si="61"/>
        <v>RAIPURXARELTO 2.5MG TAFI 14 IN</v>
      </c>
      <c r="J234" s="39">
        <v>61230.600000000006</v>
      </c>
      <c r="K234" s="40">
        <v>15022.810000000001</v>
      </c>
      <c r="L234" s="41">
        <f t="shared" si="54"/>
        <v>24.534807759518934</v>
      </c>
      <c r="M234" s="42">
        <v>14681.16</v>
      </c>
      <c r="N234" s="43">
        <f t="shared" si="55"/>
        <v>2.3271321884646881</v>
      </c>
      <c r="O234" s="39">
        <v>57942</v>
      </c>
      <c r="P234" s="40">
        <v>21554.19</v>
      </c>
      <c r="Q234" s="41">
        <f t="shared" si="66"/>
        <v>37.199596147872008</v>
      </c>
      <c r="R234" s="42">
        <v>4894.16</v>
      </c>
      <c r="S234" s="43">
        <f t="shared" si="56"/>
        <v>340.40632100299126</v>
      </c>
      <c r="T234" s="39">
        <v>50895</v>
      </c>
      <c r="U234" s="40">
        <v>8817.6200000000008</v>
      </c>
      <c r="V234" s="41">
        <f t="shared" si="67"/>
        <v>17.325120345810003</v>
      </c>
      <c r="W234" s="42">
        <v>1909.4724079915875</v>
      </c>
      <c r="X234" s="43">
        <f t="shared" si="57"/>
        <v>361.78305395229614</v>
      </c>
      <c r="Y234" s="39">
        <v>62013.599999999984</v>
      </c>
      <c r="Z234" s="40">
        <v>17961.34</v>
      </c>
      <c r="AA234" s="41">
        <f t="shared" si="68"/>
        <v>28.963549930982889</v>
      </c>
      <c r="AB234" s="42">
        <v>14354.96</v>
      </c>
      <c r="AC234" s="43">
        <f t="shared" si="58"/>
        <v>25.122884354954664</v>
      </c>
      <c r="AD234" s="39">
        <v>60134.39999999998</v>
      </c>
      <c r="AE234" s="40">
        <v>29718.000000000004</v>
      </c>
      <c r="AF234" s="41">
        <f t="shared" si="69"/>
        <v>49.419300766283548</v>
      </c>
      <c r="AG234" s="42">
        <v>26099.929999999997</v>
      </c>
      <c r="AH234" s="43">
        <f t="shared" si="59"/>
        <v>13.862374343532764</v>
      </c>
      <c r="AI234" s="107">
        <f t="shared" si="62"/>
        <v>292215.59999999998</v>
      </c>
      <c r="AJ234" s="42">
        <f t="shared" si="63"/>
        <v>93073.96</v>
      </c>
      <c r="AK234" s="330">
        <f t="shared" si="60"/>
        <v>31.851126360125882</v>
      </c>
      <c r="AL234" s="42">
        <f t="shared" si="64"/>
        <v>61939.682407991582</v>
      </c>
      <c r="AM234" s="43">
        <f t="shared" si="70"/>
        <v>50.265478255005405</v>
      </c>
      <c r="AN234" s="44">
        <f t="shared" si="65"/>
        <v>18614.792000000001</v>
      </c>
      <c r="AO234" s="82"/>
    </row>
    <row r="235" spans="1:41" s="45" customFormat="1" ht="15" customHeight="1" x14ac:dyDescent="0.35">
      <c r="A235" s="35"/>
      <c r="B235" s="282" t="s">
        <v>210</v>
      </c>
      <c r="C235" s="36" t="s">
        <v>117</v>
      </c>
      <c r="D235" s="79">
        <f>VLOOKUP(C235,Xarelto_Total!A:B,2,0)</f>
        <v>1</v>
      </c>
      <c r="E235" s="37" t="s">
        <v>119</v>
      </c>
      <c r="F235" s="46" t="s">
        <v>53</v>
      </c>
      <c r="G235" s="110">
        <v>86991209</v>
      </c>
      <c r="H235" s="108" t="s">
        <v>77</v>
      </c>
      <c r="I235" s="38" t="str">
        <f t="shared" si="61"/>
        <v>RAIPURXARELTO 15MG 98TABL</v>
      </c>
      <c r="J235" s="39">
        <v>0</v>
      </c>
      <c r="K235" s="40">
        <v>0</v>
      </c>
      <c r="L235" s="41">
        <f t="shared" si="54"/>
        <v>0</v>
      </c>
      <c r="M235" s="42">
        <v>0</v>
      </c>
      <c r="N235" s="43" t="str">
        <f t="shared" si="55"/>
        <v>-</v>
      </c>
      <c r="O235" s="39">
        <v>0</v>
      </c>
      <c r="P235" s="40">
        <v>-4567.08</v>
      </c>
      <c r="Q235" s="41">
        <f t="shared" si="66"/>
        <v>0</v>
      </c>
      <c r="R235" s="42">
        <v>0</v>
      </c>
      <c r="S235" s="43" t="str">
        <f t="shared" si="56"/>
        <v>-</v>
      </c>
      <c r="T235" s="39">
        <v>0</v>
      </c>
      <c r="U235" s="40">
        <v>0</v>
      </c>
      <c r="V235" s="41">
        <f t="shared" si="67"/>
        <v>0</v>
      </c>
      <c r="W235" s="42">
        <v>0</v>
      </c>
      <c r="X235" s="43" t="str">
        <f t="shared" si="57"/>
        <v>-</v>
      </c>
      <c r="Y235" s="39">
        <v>0</v>
      </c>
      <c r="Z235" s="40">
        <v>0</v>
      </c>
      <c r="AA235" s="41">
        <f t="shared" si="68"/>
        <v>0</v>
      </c>
      <c r="AB235" s="42">
        <v>0</v>
      </c>
      <c r="AC235" s="43" t="str">
        <f t="shared" si="58"/>
        <v>-</v>
      </c>
      <c r="AD235" s="39">
        <v>0</v>
      </c>
      <c r="AE235" s="40">
        <v>0</v>
      </c>
      <c r="AF235" s="41">
        <f t="shared" si="69"/>
        <v>0</v>
      </c>
      <c r="AG235" s="42">
        <v>22837.5</v>
      </c>
      <c r="AH235" s="43">
        <f t="shared" si="59"/>
        <v>-100</v>
      </c>
      <c r="AI235" s="107">
        <f t="shared" si="62"/>
        <v>0</v>
      </c>
      <c r="AJ235" s="42">
        <f t="shared" si="63"/>
        <v>-4567.08</v>
      </c>
      <c r="AK235" s="330">
        <f t="shared" si="60"/>
        <v>0</v>
      </c>
      <c r="AL235" s="42">
        <f t="shared" si="64"/>
        <v>22837.5</v>
      </c>
      <c r="AM235" s="43">
        <f t="shared" si="70"/>
        <v>-119.99816091954023</v>
      </c>
      <c r="AN235" s="44">
        <f t="shared" si="65"/>
        <v>-913.41599999999994</v>
      </c>
      <c r="AO235" s="82"/>
    </row>
    <row r="236" spans="1:41" s="45" customFormat="1" ht="15" customHeight="1" x14ac:dyDescent="0.35">
      <c r="A236" s="35"/>
      <c r="B236" s="282" t="s">
        <v>210</v>
      </c>
      <c r="C236" s="36" t="s">
        <v>117</v>
      </c>
      <c r="D236" s="79">
        <f>VLOOKUP(C236,Xarelto_Total!A:B,2,0)</f>
        <v>1</v>
      </c>
      <c r="E236" s="37" t="s">
        <v>119</v>
      </c>
      <c r="F236" s="46" t="s">
        <v>53</v>
      </c>
      <c r="G236" s="110">
        <v>86991217</v>
      </c>
      <c r="H236" s="108" t="s">
        <v>78</v>
      </c>
      <c r="I236" s="38" t="str">
        <f t="shared" si="61"/>
        <v>RAIPURXARELTO 20MG 98TABL</v>
      </c>
      <c r="J236" s="39">
        <v>0</v>
      </c>
      <c r="K236" s="40">
        <v>36539.86</v>
      </c>
      <c r="L236" s="41">
        <f t="shared" si="54"/>
        <v>0</v>
      </c>
      <c r="M236" s="42">
        <v>0</v>
      </c>
      <c r="N236" s="43">
        <f t="shared" si="55"/>
        <v>100</v>
      </c>
      <c r="O236" s="39">
        <v>0</v>
      </c>
      <c r="P236" s="40">
        <v>-9134.7999999999993</v>
      </c>
      <c r="Q236" s="41">
        <f t="shared" si="66"/>
        <v>0</v>
      </c>
      <c r="R236" s="42">
        <v>0</v>
      </c>
      <c r="S236" s="43" t="str">
        <f t="shared" si="56"/>
        <v>-</v>
      </c>
      <c r="T236" s="39">
        <v>0</v>
      </c>
      <c r="U236" s="40">
        <v>0</v>
      </c>
      <c r="V236" s="41">
        <f t="shared" si="67"/>
        <v>0</v>
      </c>
      <c r="W236" s="42">
        <v>0</v>
      </c>
      <c r="X236" s="43" t="str">
        <f t="shared" si="57"/>
        <v>-</v>
      </c>
      <c r="Y236" s="39">
        <v>0</v>
      </c>
      <c r="Z236" s="40">
        <v>9134.85</v>
      </c>
      <c r="AA236" s="41">
        <f t="shared" si="68"/>
        <v>0</v>
      </c>
      <c r="AB236" s="42">
        <v>0</v>
      </c>
      <c r="AC236" s="43">
        <f t="shared" si="58"/>
        <v>100</v>
      </c>
      <c r="AD236" s="39">
        <v>0</v>
      </c>
      <c r="AE236" s="40">
        <v>0</v>
      </c>
      <c r="AF236" s="41">
        <f t="shared" si="69"/>
        <v>0</v>
      </c>
      <c r="AG236" s="42">
        <v>0</v>
      </c>
      <c r="AH236" s="43" t="str">
        <f t="shared" si="59"/>
        <v>-</v>
      </c>
      <c r="AI236" s="107">
        <f t="shared" si="62"/>
        <v>0</v>
      </c>
      <c r="AJ236" s="42">
        <f t="shared" si="63"/>
        <v>36539.910000000003</v>
      </c>
      <c r="AK236" s="330">
        <f t="shared" si="60"/>
        <v>0</v>
      </c>
      <c r="AL236" s="42">
        <f t="shared" si="64"/>
        <v>0</v>
      </c>
      <c r="AM236" s="43">
        <f t="shared" si="70"/>
        <v>100</v>
      </c>
      <c r="AN236" s="44">
        <f t="shared" si="65"/>
        <v>7307.9820000000009</v>
      </c>
      <c r="AO236" s="82"/>
    </row>
    <row r="237" spans="1:41" s="45" customFormat="1" ht="15" customHeight="1" x14ac:dyDescent="0.3">
      <c r="A237" s="35"/>
      <c r="B237" s="282" t="s">
        <v>210</v>
      </c>
      <c r="C237" s="36" t="s">
        <v>116</v>
      </c>
      <c r="D237" s="79">
        <f>VLOOKUP(C237,Xarelto_Total!A:B,2,0)</f>
        <v>1</v>
      </c>
      <c r="E237" s="37" t="s">
        <v>58</v>
      </c>
      <c r="F237" s="46" t="s">
        <v>53</v>
      </c>
      <c r="G237" s="37">
        <v>81571686</v>
      </c>
      <c r="H237" s="46" t="s">
        <v>15</v>
      </c>
      <c r="I237" s="38" t="str">
        <f t="shared" si="61"/>
        <v>KOLHAPURXARELTO 10MG 7TABL</v>
      </c>
      <c r="J237" s="39">
        <v>168384.15</v>
      </c>
      <c r="K237" s="40">
        <v>195974.38787409701</v>
      </c>
      <c r="L237" s="41">
        <f t="shared" si="54"/>
        <v>116.38529390925275</v>
      </c>
      <c r="M237" s="42">
        <v>80257.009999999995</v>
      </c>
      <c r="N237" s="43">
        <f t="shared" si="55"/>
        <v>144.18351477845616</v>
      </c>
      <c r="O237" s="39">
        <v>159340.5</v>
      </c>
      <c r="P237" s="40">
        <v>55301.025544430158</v>
      </c>
      <c r="Q237" s="41">
        <f t="shared" si="66"/>
        <v>34.706195565113802</v>
      </c>
      <c r="R237" s="42">
        <v>145507.15999999997</v>
      </c>
      <c r="S237" s="43">
        <f t="shared" si="56"/>
        <v>-61.99429255273062</v>
      </c>
      <c r="T237" s="39">
        <v>139961.25</v>
      </c>
      <c r="U237" s="40">
        <v>75564.909265425289</v>
      </c>
      <c r="V237" s="41">
        <f t="shared" si="67"/>
        <v>53.989878816761994</v>
      </c>
      <c r="W237" s="42">
        <v>142897.46</v>
      </c>
      <c r="X237" s="43">
        <f t="shared" si="57"/>
        <v>-47.11948745245347</v>
      </c>
      <c r="Y237" s="39">
        <v>170537.39999999997</v>
      </c>
      <c r="Z237" s="40">
        <v>89473.006536039044</v>
      </c>
      <c r="AA237" s="41">
        <f t="shared" si="68"/>
        <v>52.465328154433614</v>
      </c>
      <c r="AB237" s="42">
        <v>212714.82999999993</v>
      </c>
      <c r="AC237" s="43">
        <f t="shared" si="58"/>
        <v>-57.937579370446777</v>
      </c>
      <c r="AD237" s="39">
        <v>165369.59999999995</v>
      </c>
      <c r="AE237" s="40">
        <v>85622.06955230594</v>
      </c>
      <c r="AF237" s="41">
        <f t="shared" si="69"/>
        <v>51.776184711280649</v>
      </c>
      <c r="AG237" s="42">
        <v>508703.19192599616</v>
      </c>
      <c r="AH237" s="43">
        <f t="shared" si="59"/>
        <v>-83.168560584781659</v>
      </c>
      <c r="AI237" s="107">
        <f t="shared" si="62"/>
        <v>803592.9</v>
      </c>
      <c r="AJ237" s="42">
        <f t="shared" si="63"/>
        <v>501935.39877229743</v>
      </c>
      <c r="AK237" s="330">
        <f t="shared" si="60"/>
        <v>62.461402878534322</v>
      </c>
      <c r="AL237" s="42">
        <f t="shared" si="64"/>
        <v>1090079.6519259962</v>
      </c>
      <c r="AM237" s="43">
        <f t="shared" si="70"/>
        <v>-53.95424564751228</v>
      </c>
      <c r="AN237" s="44">
        <f t="shared" si="65"/>
        <v>100387.07975445948</v>
      </c>
      <c r="AO237" s="82"/>
    </row>
    <row r="238" spans="1:41" s="45" customFormat="1" ht="15" customHeight="1" x14ac:dyDescent="0.3">
      <c r="A238" s="35"/>
      <c r="B238" s="282" t="s">
        <v>210</v>
      </c>
      <c r="C238" s="36" t="s">
        <v>116</v>
      </c>
      <c r="D238" s="79">
        <f>VLOOKUP(C238,Xarelto_Total!A:B,2,0)</f>
        <v>1</v>
      </c>
      <c r="E238" s="37" t="s">
        <v>58</v>
      </c>
      <c r="F238" s="46" t="s">
        <v>53</v>
      </c>
      <c r="G238" s="37">
        <v>80802625</v>
      </c>
      <c r="H238" s="46" t="s">
        <v>16</v>
      </c>
      <c r="I238" s="38" t="str">
        <f t="shared" si="61"/>
        <v>KOLHAPURXARELTO 15MG 28TABL</v>
      </c>
      <c r="J238" s="39">
        <v>110215.08</v>
      </c>
      <c r="K238" s="40">
        <v>61214.568321645223</v>
      </c>
      <c r="L238" s="41">
        <f t="shared" si="54"/>
        <v>55.541009743535291</v>
      </c>
      <c r="M238" s="42">
        <v>50894.929999999986</v>
      </c>
      <c r="N238" s="43">
        <f t="shared" si="55"/>
        <v>20.276358218088205</v>
      </c>
      <c r="O238" s="39">
        <v>104295.6</v>
      </c>
      <c r="P238" s="40">
        <v>28832.085165208304</v>
      </c>
      <c r="Q238" s="41">
        <f t="shared" si="66"/>
        <v>27.644584397815727</v>
      </c>
      <c r="R238" s="42">
        <v>48285.8</v>
      </c>
      <c r="S238" s="43">
        <f t="shared" si="56"/>
        <v>-40.28868701521295</v>
      </c>
      <c r="T238" s="39">
        <v>91611</v>
      </c>
      <c r="U238" s="40">
        <v>15653.763733762629</v>
      </c>
      <c r="V238" s="41">
        <f t="shared" si="67"/>
        <v>17.087209760577473</v>
      </c>
      <c r="W238" s="42">
        <v>103095.03000000001</v>
      </c>
      <c r="X238" s="43">
        <f t="shared" si="57"/>
        <v>-84.816180048870805</v>
      </c>
      <c r="Y238" s="39">
        <v>111624.47999999997</v>
      </c>
      <c r="Z238" s="40">
        <v>77168.252242845469</v>
      </c>
      <c r="AA238" s="41">
        <f t="shared" si="68"/>
        <v>69.132014987075848</v>
      </c>
      <c r="AB238" s="42">
        <v>54809.59</v>
      </c>
      <c r="AC238" s="43">
        <f t="shared" si="58"/>
        <v>40.793339710889057</v>
      </c>
      <c r="AD238" s="39">
        <v>108241.91999999997</v>
      </c>
      <c r="AE238" s="40">
        <v>68123.35730196831</v>
      </c>
      <c r="AF238" s="41">
        <f t="shared" si="69"/>
        <v>62.936205586493969</v>
      </c>
      <c r="AG238" s="42">
        <v>144855.02000000002</v>
      </c>
      <c r="AH238" s="43">
        <f t="shared" si="59"/>
        <v>-52.971352113328003</v>
      </c>
      <c r="AI238" s="107">
        <f t="shared" si="62"/>
        <v>525988.07999999996</v>
      </c>
      <c r="AJ238" s="42">
        <f t="shared" si="63"/>
        <v>250992.02676542994</v>
      </c>
      <c r="AK238" s="330">
        <f t="shared" si="60"/>
        <v>47.718196725186232</v>
      </c>
      <c r="AL238" s="42">
        <f t="shared" si="64"/>
        <v>401940.37</v>
      </c>
      <c r="AM238" s="43">
        <f t="shared" si="70"/>
        <v>-37.554909758024564</v>
      </c>
      <c r="AN238" s="44">
        <f t="shared" si="65"/>
        <v>50198.405353085989</v>
      </c>
      <c r="AO238" s="82"/>
    </row>
    <row r="239" spans="1:41" s="45" customFormat="1" ht="15" customHeight="1" x14ac:dyDescent="0.3">
      <c r="A239" s="35"/>
      <c r="B239" s="282" t="s">
        <v>210</v>
      </c>
      <c r="C239" s="36" t="s">
        <v>116</v>
      </c>
      <c r="D239" s="79">
        <f>VLOOKUP(C239,Xarelto_Total!A:B,2,0)</f>
        <v>1</v>
      </c>
      <c r="E239" s="37" t="s">
        <v>58</v>
      </c>
      <c r="F239" s="46" t="s">
        <v>53</v>
      </c>
      <c r="G239" s="37">
        <v>80802633</v>
      </c>
      <c r="H239" s="46" t="s">
        <v>17</v>
      </c>
      <c r="I239" s="38" t="str">
        <f t="shared" si="61"/>
        <v>KOLHAPURXARELTO 20MG 28TABL</v>
      </c>
      <c r="J239" s="39">
        <v>122461.20000000001</v>
      </c>
      <c r="K239" s="40">
        <v>142692.74901425614</v>
      </c>
      <c r="L239" s="41">
        <f t="shared" si="54"/>
        <v>116.52078292084035</v>
      </c>
      <c r="M239" s="42">
        <v>30014.799999999988</v>
      </c>
      <c r="N239" s="43">
        <f t="shared" si="55"/>
        <v>375.40796211954165</v>
      </c>
      <c r="O239" s="39">
        <v>115884</v>
      </c>
      <c r="P239" s="40">
        <v>106254.99720257234</v>
      </c>
      <c r="Q239" s="41">
        <f t="shared" si="66"/>
        <v>91.690826345804723</v>
      </c>
      <c r="R239" s="42">
        <v>36540.47</v>
      </c>
      <c r="S239" s="43">
        <f t="shared" si="56"/>
        <v>190.78716612723468</v>
      </c>
      <c r="T239" s="39">
        <v>101790</v>
      </c>
      <c r="U239" s="40">
        <v>96619.140000000014</v>
      </c>
      <c r="V239" s="41">
        <f t="shared" si="67"/>
        <v>94.920070733863852</v>
      </c>
      <c r="W239" s="42">
        <v>50895.549999999996</v>
      </c>
      <c r="X239" s="43">
        <f t="shared" si="57"/>
        <v>89.838089970537737</v>
      </c>
      <c r="Y239" s="39">
        <v>124027.19999999997</v>
      </c>
      <c r="Z239" s="40">
        <v>126436.42342105063</v>
      </c>
      <c r="AA239" s="41">
        <f t="shared" si="68"/>
        <v>101.94249601784983</v>
      </c>
      <c r="AB239" s="42">
        <v>48284.94</v>
      </c>
      <c r="AC239" s="43">
        <f t="shared" si="58"/>
        <v>161.85478002261289</v>
      </c>
      <c r="AD239" s="39">
        <v>120268.79999999996</v>
      </c>
      <c r="AE239" s="40">
        <v>136141.94431754877</v>
      </c>
      <c r="AF239" s="41">
        <f t="shared" si="69"/>
        <v>113.19805661780013</v>
      </c>
      <c r="AG239" s="42">
        <v>202275.02999999997</v>
      </c>
      <c r="AH239" s="43">
        <f t="shared" si="59"/>
        <v>-32.694636447440502</v>
      </c>
      <c r="AI239" s="107">
        <f t="shared" si="62"/>
        <v>584431.19999999995</v>
      </c>
      <c r="AJ239" s="42">
        <f t="shared" si="63"/>
        <v>608145.25395542791</v>
      </c>
      <c r="AK239" s="330">
        <f t="shared" si="60"/>
        <v>104.05762970139649</v>
      </c>
      <c r="AL239" s="42">
        <f t="shared" si="64"/>
        <v>368010.78999999992</v>
      </c>
      <c r="AM239" s="43">
        <f t="shared" si="70"/>
        <v>65.252017190970975</v>
      </c>
      <c r="AN239" s="44">
        <f t="shared" si="65"/>
        <v>121629.05079108558</v>
      </c>
      <c r="AO239" s="82"/>
    </row>
    <row r="240" spans="1:41" s="45" customFormat="1" ht="15" customHeight="1" x14ac:dyDescent="0.3">
      <c r="A240" s="35"/>
      <c r="B240" s="282" t="s">
        <v>210</v>
      </c>
      <c r="C240" s="36" t="s">
        <v>116</v>
      </c>
      <c r="D240" s="79">
        <f>VLOOKUP(C240,Xarelto_Total!A:B,2,0)</f>
        <v>1</v>
      </c>
      <c r="E240" s="37" t="s">
        <v>58</v>
      </c>
      <c r="F240" s="46" t="s">
        <v>53</v>
      </c>
      <c r="G240" s="109">
        <v>86415798</v>
      </c>
      <c r="H240" s="46" t="s">
        <v>48</v>
      </c>
      <c r="I240" s="38" t="str">
        <f t="shared" si="61"/>
        <v>KOLHAPURXARELTO 2.5MG TAFI 14 IN</v>
      </c>
      <c r="J240" s="39">
        <v>61230.600000000006</v>
      </c>
      <c r="K240" s="40">
        <v>51970.374392857128</v>
      </c>
      <c r="L240" s="41">
        <f t="shared" si="54"/>
        <v>84.876474169544522</v>
      </c>
      <c r="M240" s="42">
        <v>29035.739999999998</v>
      </c>
      <c r="N240" s="43">
        <f t="shared" si="55"/>
        <v>78.98760077358844</v>
      </c>
      <c r="O240" s="39">
        <v>57942</v>
      </c>
      <c r="P240" s="40">
        <v>31590.326779661016</v>
      </c>
      <c r="Q240" s="41">
        <f t="shared" si="66"/>
        <v>54.520601255843808</v>
      </c>
      <c r="R240" s="42">
        <v>32951.71</v>
      </c>
      <c r="S240" s="43">
        <f t="shared" si="56"/>
        <v>-4.1314493855978327</v>
      </c>
      <c r="T240" s="39">
        <v>50895</v>
      </c>
      <c r="U240" s="40">
        <v>18561.812499999996</v>
      </c>
      <c r="V240" s="41">
        <f t="shared" si="67"/>
        <v>36.470797720797712</v>
      </c>
      <c r="W240" s="42">
        <v>31646.290000000005</v>
      </c>
      <c r="X240" s="43">
        <f t="shared" si="57"/>
        <v>-41.346007699480751</v>
      </c>
      <c r="Y240" s="39">
        <v>62013.599999999984</v>
      </c>
      <c r="Z240" s="40">
        <v>44565.764722222208</v>
      </c>
      <c r="AA240" s="41">
        <f t="shared" si="68"/>
        <v>71.864501854790262</v>
      </c>
      <c r="AB240" s="42">
        <v>30993.61</v>
      </c>
      <c r="AC240" s="43">
        <f t="shared" si="58"/>
        <v>43.790170690739814</v>
      </c>
      <c r="AD240" s="39">
        <v>60134.39999999998</v>
      </c>
      <c r="AE240" s="40">
        <v>51157.845303030284</v>
      </c>
      <c r="AF240" s="41">
        <f t="shared" si="69"/>
        <v>85.072513075760796</v>
      </c>
      <c r="AG240" s="42">
        <v>53504.53</v>
      </c>
      <c r="AH240" s="43">
        <f t="shared" si="59"/>
        <v>-4.3859551648612154</v>
      </c>
      <c r="AI240" s="107">
        <f t="shared" si="62"/>
        <v>292215.59999999998</v>
      </c>
      <c r="AJ240" s="42">
        <f t="shared" si="63"/>
        <v>197846.12369777061</v>
      </c>
      <c r="AK240" s="330">
        <f t="shared" si="60"/>
        <v>67.705531018114925</v>
      </c>
      <c r="AL240" s="42">
        <f t="shared" si="64"/>
        <v>178131.88</v>
      </c>
      <c r="AM240" s="43">
        <f t="shared" si="70"/>
        <v>11.067218118267547</v>
      </c>
      <c r="AN240" s="44">
        <f t="shared" si="65"/>
        <v>39569.22473955412</v>
      </c>
      <c r="AO240" s="82"/>
    </row>
    <row r="241" spans="1:41" s="45" customFormat="1" ht="15" customHeight="1" x14ac:dyDescent="0.35">
      <c r="A241" s="35"/>
      <c r="B241" s="282" t="s">
        <v>210</v>
      </c>
      <c r="C241" s="36" t="s">
        <v>116</v>
      </c>
      <c r="D241" s="79">
        <f>VLOOKUP(C241,Xarelto_Total!A:B,2,0)</f>
        <v>1</v>
      </c>
      <c r="E241" s="37" t="s">
        <v>58</v>
      </c>
      <c r="F241" s="46" t="s">
        <v>53</v>
      </c>
      <c r="G241" s="110">
        <v>86991209</v>
      </c>
      <c r="H241" s="108" t="s">
        <v>77</v>
      </c>
      <c r="I241" s="38" t="str">
        <f t="shared" si="61"/>
        <v>KOLHAPURXARELTO 15MG 98TABL</v>
      </c>
      <c r="J241" s="39">
        <v>0</v>
      </c>
      <c r="K241" s="40">
        <v>9134.99</v>
      </c>
      <c r="L241" s="41">
        <f t="shared" si="54"/>
        <v>0</v>
      </c>
      <c r="M241" s="42">
        <v>4567.49</v>
      </c>
      <c r="N241" s="43">
        <f t="shared" si="55"/>
        <v>100.0002189386293</v>
      </c>
      <c r="O241" s="39">
        <v>0</v>
      </c>
      <c r="P241" s="40">
        <v>0</v>
      </c>
      <c r="Q241" s="41">
        <f t="shared" si="66"/>
        <v>0</v>
      </c>
      <c r="R241" s="42">
        <v>0</v>
      </c>
      <c r="S241" s="43" t="str">
        <f t="shared" si="56"/>
        <v>-</v>
      </c>
      <c r="T241" s="39">
        <v>0</v>
      </c>
      <c r="U241" s="40">
        <v>0</v>
      </c>
      <c r="V241" s="41">
        <f t="shared" si="67"/>
        <v>0</v>
      </c>
      <c r="W241" s="42">
        <v>0</v>
      </c>
      <c r="X241" s="43" t="str">
        <f t="shared" si="57"/>
        <v>-</v>
      </c>
      <c r="Y241" s="39">
        <v>0</v>
      </c>
      <c r="Z241" s="40">
        <v>-5480.96</v>
      </c>
      <c r="AA241" s="41">
        <f t="shared" si="68"/>
        <v>0</v>
      </c>
      <c r="AB241" s="42">
        <v>0</v>
      </c>
      <c r="AC241" s="43" t="str">
        <f t="shared" si="58"/>
        <v>-</v>
      </c>
      <c r="AD241" s="39">
        <v>0</v>
      </c>
      <c r="AE241" s="40">
        <v>-9135.17</v>
      </c>
      <c r="AF241" s="41">
        <f t="shared" si="69"/>
        <v>0</v>
      </c>
      <c r="AG241" s="42">
        <v>3542.1500000000005</v>
      </c>
      <c r="AH241" s="43">
        <f t="shared" si="59"/>
        <v>-357.89901613426866</v>
      </c>
      <c r="AI241" s="107">
        <f t="shared" si="62"/>
        <v>0</v>
      </c>
      <c r="AJ241" s="42">
        <f t="shared" si="63"/>
        <v>-5481.14</v>
      </c>
      <c r="AK241" s="330">
        <f t="shared" si="60"/>
        <v>0</v>
      </c>
      <c r="AL241" s="42">
        <f t="shared" si="64"/>
        <v>8109.64</v>
      </c>
      <c r="AM241" s="43">
        <f t="shared" si="70"/>
        <v>-167.58795704864826</v>
      </c>
      <c r="AN241" s="44">
        <f t="shared" si="65"/>
        <v>-1096.2280000000001</v>
      </c>
      <c r="AO241" s="82"/>
    </row>
    <row r="242" spans="1:41" s="45" customFormat="1" ht="15" customHeight="1" x14ac:dyDescent="0.35">
      <c r="A242" s="35"/>
      <c r="B242" s="282" t="s">
        <v>210</v>
      </c>
      <c r="C242" s="36" t="s">
        <v>116</v>
      </c>
      <c r="D242" s="79">
        <f>VLOOKUP(C242,Xarelto_Total!A:B,2,0)</f>
        <v>1</v>
      </c>
      <c r="E242" s="37" t="s">
        <v>58</v>
      </c>
      <c r="F242" s="46" t="s">
        <v>53</v>
      </c>
      <c r="G242" s="110">
        <v>86991217</v>
      </c>
      <c r="H242" s="108" t="s">
        <v>78</v>
      </c>
      <c r="I242" s="38" t="str">
        <f t="shared" si="61"/>
        <v>KOLHAPURXARELTO 20MG 98TABL</v>
      </c>
      <c r="J242" s="39">
        <v>0</v>
      </c>
      <c r="K242" s="40">
        <v>31972.089999999997</v>
      </c>
      <c r="L242" s="41">
        <f t="shared" si="54"/>
        <v>0</v>
      </c>
      <c r="M242" s="42">
        <v>54810.289999999994</v>
      </c>
      <c r="N242" s="43">
        <f t="shared" si="55"/>
        <v>-41.667723341730181</v>
      </c>
      <c r="O242" s="39">
        <v>0</v>
      </c>
      <c r="P242" s="40">
        <v>0</v>
      </c>
      <c r="Q242" s="41">
        <f t="shared" si="66"/>
        <v>0</v>
      </c>
      <c r="R242" s="42">
        <v>-24981.190000000002</v>
      </c>
      <c r="S242" s="43">
        <f t="shared" si="56"/>
        <v>-100</v>
      </c>
      <c r="T242" s="39">
        <v>0</v>
      </c>
      <c r="U242" s="40">
        <v>0</v>
      </c>
      <c r="V242" s="41">
        <f t="shared" si="67"/>
        <v>0</v>
      </c>
      <c r="W242" s="42">
        <v>6851.3099999999995</v>
      </c>
      <c r="X242" s="43">
        <f t="shared" si="57"/>
        <v>-100</v>
      </c>
      <c r="Y242" s="39">
        <v>0</v>
      </c>
      <c r="Z242" s="40">
        <v>4567.51</v>
      </c>
      <c r="AA242" s="41">
        <f t="shared" si="68"/>
        <v>0</v>
      </c>
      <c r="AB242" s="42">
        <v>0</v>
      </c>
      <c r="AC242" s="43">
        <f t="shared" si="58"/>
        <v>100</v>
      </c>
      <c r="AD242" s="39">
        <v>0</v>
      </c>
      <c r="AE242" s="40">
        <v>0</v>
      </c>
      <c r="AF242" s="41">
        <f t="shared" si="69"/>
        <v>0</v>
      </c>
      <c r="AG242" s="42">
        <v>36539.379999999997</v>
      </c>
      <c r="AH242" s="43">
        <f t="shared" si="59"/>
        <v>-100</v>
      </c>
      <c r="AI242" s="107">
        <f t="shared" si="62"/>
        <v>0</v>
      </c>
      <c r="AJ242" s="42">
        <f t="shared" si="63"/>
        <v>36539.599999999999</v>
      </c>
      <c r="AK242" s="330">
        <f t="shared" si="60"/>
        <v>0</v>
      </c>
      <c r="AL242" s="42">
        <f t="shared" si="64"/>
        <v>73219.789999999979</v>
      </c>
      <c r="AM242" s="43">
        <f t="shared" si="70"/>
        <v>-50.096005465189108</v>
      </c>
      <c r="AN242" s="44">
        <f t="shared" si="65"/>
        <v>7307.92</v>
      </c>
      <c r="AO242" s="82"/>
    </row>
    <row r="243" spans="1:41" s="45" customFormat="1" ht="15" customHeight="1" x14ac:dyDescent="0.3">
      <c r="A243" s="35">
        <v>652.49999999999989</v>
      </c>
      <c r="B243" s="282" t="s">
        <v>210</v>
      </c>
      <c r="C243" s="36" t="s">
        <v>45</v>
      </c>
      <c r="D243" s="79">
        <f>VLOOKUP(C243,Xarelto_Total!A:B,2,0)</f>
        <v>5</v>
      </c>
      <c r="E243" s="37" t="s">
        <v>58</v>
      </c>
      <c r="F243" s="46" t="s">
        <v>53</v>
      </c>
      <c r="G243" s="37">
        <v>81571686</v>
      </c>
      <c r="H243" s="46" t="s">
        <v>15</v>
      </c>
      <c r="I243" s="38" t="str">
        <f t="shared" si="61"/>
        <v>PUNEXARELTO 10MG 7TABL</v>
      </c>
      <c r="J243" s="39">
        <v>1175443.7500000005</v>
      </c>
      <c r="K243" s="40">
        <v>2024064.251816004</v>
      </c>
      <c r="L243" s="41">
        <f t="shared" si="54"/>
        <v>172.19575601265507</v>
      </c>
      <c r="M243" s="42">
        <v>2669323.3268938619</v>
      </c>
      <c r="N243" s="43">
        <f t="shared" si="55"/>
        <v>-24.17313289015118</v>
      </c>
      <c r="O243" s="39">
        <v>1112312.5000000002</v>
      </c>
      <c r="P243" s="40">
        <v>1301571.6643091096</v>
      </c>
      <c r="Q243" s="41">
        <f t="shared" si="66"/>
        <v>117.01492739757121</v>
      </c>
      <c r="R243" s="42">
        <v>1563543.1237935133</v>
      </c>
      <c r="S243" s="43">
        <f t="shared" si="56"/>
        <v>-16.754987790090553</v>
      </c>
      <c r="T243" s="39">
        <v>977031.25000000023</v>
      </c>
      <c r="U243" s="40">
        <v>796136.89768764551</v>
      </c>
      <c r="V243" s="41">
        <f t="shared" si="67"/>
        <v>81.485305376634102</v>
      </c>
      <c r="W243" s="42">
        <v>4584721.6306536328</v>
      </c>
      <c r="X243" s="43">
        <f t="shared" si="57"/>
        <v>-82.635000293918779</v>
      </c>
      <c r="Y243" s="39">
        <v>1190475</v>
      </c>
      <c r="Z243" s="40">
        <v>1034962.1943571944</v>
      </c>
      <c r="AA243" s="41">
        <f t="shared" si="68"/>
        <v>86.936911262915586</v>
      </c>
      <c r="AB243" s="42">
        <v>10079441.118071349</v>
      </c>
      <c r="AC243" s="43">
        <f t="shared" si="58"/>
        <v>-89.731948604753299</v>
      </c>
      <c r="AD243" s="39">
        <v>1154400</v>
      </c>
      <c r="AE243" s="40">
        <v>752855.03780620557</v>
      </c>
      <c r="AF243" s="41">
        <f t="shared" si="69"/>
        <v>65.216132866095421</v>
      </c>
      <c r="AG243" s="42">
        <v>9509163.6123573314</v>
      </c>
      <c r="AH243" s="43">
        <f t="shared" si="59"/>
        <v>-92.082846941156248</v>
      </c>
      <c r="AI243" s="107">
        <f t="shared" si="62"/>
        <v>5609662.5000000009</v>
      </c>
      <c r="AJ243" s="42">
        <f t="shared" si="63"/>
        <v>5909590.0459761592</v>
      </c>
      <c r="AK243" s="330">
        <f t="shared" si="60"/>
        <v>105.34662372248167</v>
      </c>
      <c r="AL243" s="42">
        <f t="shared" si="64"/>
        <v>28406192.811769687</v>
      </c>
      <c r="AM243" s="43">
        <f t="shared" si="70"/>
        <v>-79.196120771497377</v>
      </c>
      <c r="AN243" s="44">
        <f t="shared" si="65"/>
        <v>236383.60183904637</v>
      </c>
      <c r="AO243" s="82"/>
    </row>
    <row r="244" spans="1:41" s="45" customFormat="1" ht="15" customHeight="1" x14ac:dyDescent="0.3">
      <c r="A244" s="35">
        <v>2609.9999999999995</v>
      </c>
      <c r="B244" s="282" t="s">
        <v>210</v>
      </c>
      <c r="C244" s="36" t="s">
        <v>45</v>
      </c>
      <c r="D244" s="79">
        <f>VLOOKUP(C244,Xarelto_Total!A:B,2,0)</f>
        <v>5</v>
      </c>
      <c r="E244" s="37" t="s">
        <v>58</v>
      </c>
      <c r="F244" s="46" t="s">
        <v>53</v>
      </c>
      <c r="G244" s="37">
        <v>80802625</v>
      </c>
      <c r="H244" s="46" t="s">
        <v>16</v>
      </c>
      <c r="I244" s="38" t="str">
        <f t="shared" si="61"/>
        <v>PUNEXARELTO 15MG 28TABL</v>
      </c>
      <c r="J244" s="39">
        <v>730681.25000000035</v>
      </c>
      <c r="K244" s="40">
        <v>706616.52514030878</v>
      </c>
      <c r="L244" s="41">
        <f t="shared" si="54"/>
        <v>96.706535871874152</v>
      </c>
      <c r="M244" s="42">
        <v>1099783.5136986249</v>
      </c>
      <c r="N244" s="43">
        <f t="shared" si="55"/>
        <v>-35.749489209569674</v>
      </c>
      <c r="O244" s="39">
        <v>691437.50000000012</v>
      </c>
      <c r="P244" s="40">
        <v>444945.02011491352</v>
      </c>
      <c r="Q244" s="41">
        <f t="shared" si="66"/>
        <v>64.350721520732307</v>
      </c>
      <c r="R244" s="42">
        <v>386349.63521552488</v>
      </c>
      <c r="S244" s="43">
        <f t="shared" si="56"/>
        <v>15.16641393143837</v>
      </c>
      <c r="T244" s="39">
        <v>607343.75000000023</v>
      </c>
      <c r="U244" s="40">
        <v>454510.01199660799</v>
      </c>
      <c r="V244" s="41">
        <f t="shared" si="67"/>
        <v>74.835710748090818</v>
      </c>
      <c r="W244" s="42">
        <v>731157.81682148052</v>
      </c>
      <c r="X244" s="43">
        <f t="shared" si="57"/>
        <v>-37.836948256605844</v>
      </c>
      <c r="Y244" s="39">
        <v>740025</v>
      </c>
      <c r="Z244" s="40">
        <v>395100.69484542194</v>
      </c>
      <c r="AA244" s="41">
        <f t="shared" si="68"/>
        <v>53.39018206755474</v>
      </c>
      <c r="AB244" s="42">
        <v>1604051.3060231346</v>
      </c>
      <c r="AC244" s="43">
        <f t="shared" si="58"/>
        <v>-75.368574972518772</v>
      </c>
      <c r="AD244" s="39">
        <v>717600.00000000012</v>
      </c>
      <c r="AE244" s="40">
        <v>480673.6558506267</v>
      </c>
      <c r="AF244" s="41">
        <f t="shared" si="69"/>
        <v>66.983508340388326</v>
      </c>
      <c r="AG244" s="42">
        <v>2140949.2694183057</v>
      </c>
      <c r="AH244" s="43">
        <f t="shared" si="59"/>
        <v>-77.548573302662817</v>
      </c>
      <c r="AI244" s="107">
        <f t="shared" si="62"/>
        <v>3487087.5000000009</v>
      </c>
      <c r="AJ244" s="42">
        <f t="shared" si="63"/>
        <v>2481845.9079478788</v>
      </c>
      <c r="AK244" s="330">
        <f t="shared" si="60"/>
        <v>71.172458619058986</v>
      </c>
      <c r="AL244" s="42">
        <f t="shared" si="64"/>
        <v>5962291.5411770707</v>
      </c>
      <c r="AM244" s="43">
        <f t="shared" si="70"/>
        <v>-58.374294668289323</v>
      </c>
      <c r="AN244" s="44">
        <f t="shared" si="65"/>
        <v>99273.836317915149</v>
      </c>
      <c r="AO244" s="82"/>
    </row>
    <row r="245" spans="1:41" s="45" customFormat="1" ht="15" customHeight="1" x14ac:dyDescent="0.3">
      <c r="A245" s="35">
        <v>2609.9999999999995</v>
      </c>
      <c r="B245" s="282" t="s">
        <v>210</v>
      </c>
      <c r="C245" s="36" t="s">
        <v>45</v>
      </c>
      <c r="D245" s="79">
        <f>VLOOKUP(C245,Xarelto_Total!A:B,2,0)</f>
        <v>5</v>
      </c>
      <c r="E245" s="37" t="s">
        <v>58</v>
      </c>
      <c r="F245" s="46" t="s">
        <v>53</v>
      </c>
      <c r="G245" s="37">
        <v>80802633</v>
      </c>
      <c r="H245" s="46" t="s">
        <v>17</v>
      </c>
      <c r="I245" s="38" t="str">
        <f t="shared" si="61"/>
        <v>PUNEXARELTO 20MG 28TABL</v>
      </c>
      <c r="J245" s="39">
        <v>1085647.45245</v>
      </c>
      <c r="K245" s="40">
        <v>738772.84214357345</v>
      </c>
      <c r="L245" s="41">
        <f t="shared" si="54"/>
        <v>68.04905593214184</v>
      </c>
      <c r="M245" s="42">
        <v>142164.2101378243</v>
      </c>
      <c r="N245" s="43">
        <f t="shared" si="55"/>
        <v>419.66162329277779</v>
      </c>
      <c r="O245" s="39">
        <v>1027339.0214999999</v>
      </c>
      <c r="P245" s="40">
        <v>722148.74891233002</v>
      </c>
      <c r="Q245" s="41">
        <f t="shared" si="66"/>
        <v>70.293129512196771</v>
      </c>
      <c r="R245" s="42">
        <v>722341.17155160953</v>
      </c>
      <c r="S245" s="43">
        <f t="shared" si="56"/>
        <v>-2.6638747292537346E-2</v>
      </c>
      <c r="T245" s="39">
        <v>902392.38375000004</v>
      </c>
      <c r="U245" s="40">
        <v>637009.93197705213</v>
      </c>
      <c r="V245" s="41">
        <f t="shared" si="67"/>
        <v>70.591235414674131</v>
      </c>
      <c r="W245" s="42">
        <v>1177467.0414018796</v>
      </c>
      <c r="X245" s="43">
        <f t="shared" si="57"/>
        <v>-45.899977699704024</v>
      </c>
      <c r="Y245" s="39">
        <v>1099530.4121999997</v>
      </c>
      <c r="Z245" s="40">
        <v>965871.73902046692</v>
      </c>
      <c r="AA245" s="41">
        <f t="shared" si="68"/>
        <v>87.844022166508225</v>
      </c>
      <c r="AB245" s="42">
        <v>1378438.674367816</v>
      </c>
      <c r="AC245" s="43">
        <f t="shared" si="58"/>
        <v>-29.930017418915057</v>
      </c>
      <c r="AD245" s="39">
        <v>1066211.3087999995</v>
      </c>
      <c r="AE245" s="40">
        <v>734589.99090228986</v>
      </c>
      <c r="AF245" s="41">
        <f t="shared" si="69"/>
        <v>68.897223734107357</v>
      </c>
      <c r="AG245" s="42">
        <v>1167724.1579711142</v>
      </c>
      <c r="AH245" s="43">
        <f t="shared" si="59"/>
        <v>-37.092164627422108</v>
      </c>
      <c r="AI245" s="107">
        <f t="shared" si="62"/>
        <v>5181120.5786999995</v>
      </c>
      <c r="AJ245" s="42">
        <f t="shared" si="63"/>
        <v>3798393.2529557124</v>
      </c>
      <c r="AK245" s="330">
        <f t="shared" si="60"/>
        <v>73.312195600527247</v>
      </c>
      <c r="AL245" s="42">
        <f t="shared" si="64"/>
        <v>4588135.255430243</v>
      </c>
      <c r="AM245" s="43">
        <f t="shared" si="70"/>
        <v>-17.21270098870427</v>
      </c>
      <c r="AN245" s="44">
        <f t="shared" si="65"/>
        <v>151935.7301182285</v>
      </c>
      <c r="AO245" s="82"/>
    </row>
    <row r="246" spans="1:41" s="45" customFormat="1" ht="15" customHeight="1" x14ac:dyDescent="0.3">
      <c r="A246" s="35">
        <v>652.49999999999989</v>
      </c>
      <c r="B246" s="282" t="s">
        <v>210</v>
      </c>
      <c r="C246" s="36" t="s">
        <v>45</v>
      </c>
      <c r="D246" s="79">
        <f>VLOOKUP(C246,Xarelto_Total!A:B,2,0)</f>
        <v>5</v>
      </c>
      <c r="E246" s="37" t="s">
        <v>58</v>
      </c>
      <c r="F246" s="46" t="s">
        <v>53</v>
      </c>
      <c r="G246" s="109">
        <v>86415798</v>
      </c>
      <c r="H246" s="46" t="s">
        <v>48</v>
      </c>
      <c r="I246" s="38" t="str">
        <f t="shared" si="61"/>
        <v>PUNEXARELTO 2.5MG TAFI 14 IN</v>
      </c>
      <c r="J246" s="39">
        <v>349456.25</v>
      </c>
      <c r="K246" s="40">
        <v>373585.56426111399</v>
      </c>
      <c r="L246" s="41">
        <f t="shared" si="54"/>
        <v>106.90481691516864</v>
      </c>
      <c r="M246" s="42">
        <v>473535.43162838201</v>
      </c>
      <c r="N246" s="43">
        <f t="shared" si="55"/>
        <v>-21.107157076623153</v>
      </c>
      <c r="O246" s="39">
        <v>330687.5</v>
      </c>
      <c r="P246" s="40">
        <v>331760.45622814103</v>
      </c>
      <c r="Q246" s="41">
        <f t="shared" si="66"/>
        <v>100.32446228785214</v>
      </c>
      <c r="R246" s="42">
        <v>187122.80841185476</v>
      </c>
      <c r="S246" s="43">
        <f t="shared" si="56"/>
        <v>77.295573449250924</v>
      </c>
      <c r="T246" s="39">
        <v>290468.75</v>
      </c>
      <c r="U246" s="40">
        <v>210730.23503665684</v>
      </c>
      <c r="V246" s="41">
        <f t="shared" si="67"/>
        <v>72.548332664583313</v>
      </c>
      <c r="W246" s="42">
        <v>349236.43958770519</v>
      </c>
      <c r="X246" s="43">
        <f t="shared" si="57"/>
        <v>-39.659722998712084</v>
      </c>
      <c r="Y246" s="39">
        <v>353924.99999999994</v>
      </c>
      <c r="Z246" s="40">
        <v>292848.44707943778</v>
      </c>
      <c r="AA246" s="41">
        <f t="shared" si="68"/>
        <v>82.743080336070591</v>
      </c>
      <c r="AB246" s="42">
        <v>410313.65848677518</v>
      </c>
      <c r="AC246" s="43">
        <f t="shared" si="58"/>
        <v>-28.62815043509535</v>
      </c>
      <c r="AD246" s="39">
        <v>343199.99999999994</v>
      </c>
      <c r="AE246" s="40">
        <v>285944.49638938124</v>
      </c>
      <c r="AF246" s="41">
        <f t="shared" si="69"/>
        <v>83.317160952616916</v>
      </c>
      <c r="AG246" s="42">
        <v>398807.44964737806</v>
      </c>
      <c r="AH246" s="43">
        <f t="shared" si="59"/>
        <v>-28.300111584622911</v>
      </c>
      <c r="AI246" s="107">
        <f t="shared" si="62"/>
        <v>1667737.5</v>
      </c>
      <c r="AJ246" s="42">
        <f t="shared" si="63"/>
        <v>1494869.1989947306</v>
      </c>
      <c r="AK246" s="330">
        <f t="shared" si="60"/>
        <v>89.634561733769885</v>
      </c>
      <c r="AL246" s="42">
        <f t="shared" si="64"/>
        <v>1819015.7877620952</v>
      </c>
      <c r="AM246" s="43">
        <f t="shared" si="70"/>
        <v>-17.81988869740141</v>
      </c>
      <c r="AN246" s="44">
        <f t="shared" si="65"/>
        <v>59794.76795978922</v>
      </c>
      <c r="AO246" s="82"/>
    </row>
    <row r="247" spans="1:41" s="45" customFormat="1" ht="15" customHeight="1" x14ac:dyDescent="0.35">
      <c r="A247" s="35">
        <v>5592.86</v>
      </c>
      <c r="B247" s="282" t="s">
        <v>210</v>
      </c>
      <c r="C247" s="36" t="s">
        <v>45</v>
      </c>
      <c r="D247" s="79">
        <f>VLOOKUP(C247,Xarelto_Total!A:B,2,0)</f>
        <v>5</v>
      </c>
      <c r="E247" s="37" t="s">
        <v>58</v>
      </c>
      <c r="F247" s="46" t="s">
        <v>53</v>
      </c>
      <c r="G247" s="110">
        <v>86991209</v>
      </c>
      <c r="H247" s="108" t="s">
        <v>77</v>
      </c>
      <c r="I247" s="38" t="str">
        <f t="shared" si="61"/>
        <v>PUNEXARELTO 15MG 98TABL</v>
      </c>
      <c r="J247" s="39">
        <v>0</v>
      </c>
      <c r="K247" s="40">
        <v>91350.719999999987</v>
      </c>
      <c r="L247" s="41">
        <f t="shared" si="54"/>
        <v>0</v>
      </c>
      <c r="M247" s="42">
        <v>-36726.490000000005</v>
      </c>
      <c r="N247" s="43">
        <f t="shared" si="55"/>
        <v>100</v>
      </c>
      <c r="O247" s="39">
        <v>0</v>
      </c>
      <c r="P247" s="40">
        <v>-3197.36</v>
      </c>
      <c r="Q247" s="41">
        <f t="shared" si="66"/>
        <v>0</v>
      </c>
      <c r="R247" s="42">
        <v>0</v>
      </c>
      <c r="S247" s="43" t="str">
        <f t="shared" si="56"/>
        <v>-</v>
      </c>
      <c r="T247" s="39">
        <v>0</v>
      </c>
      <c r="U247" s="40">
        <v>-137.03</v>
      </c>
      <c r="V247" s="41">
        <f t="shared" si="67"/>
        <v>0</v>
      </c>
      <c r="W247" s="42">
        <v>-2283.88</v>
      </c>
      <c r="X247" s="43">
        <f t="shared" si="57"/>
        <v>-94.000122598385204</v>
      </c>
      <c r="Y247" s="39">
        <v>0</v>
      </c>
      <c r="Z247" s="40">
        <v>-47292.229999999996</v>
      </c>
      <c r="AA247" s="41">
        <f t="shared" si="68"/>
        <v>0</v>
      </c>
      <c r="AB247" s="42">
        <v>0</v>
      </c>
      <c r="AC247" s="43" t="str">
        <f t="shared" si="58"/>
        <v>-</v>
      </c>
      <c r="AD247" s="39">
        <v>0</v>
      </c>
      <c r="AE247" s="40">
        <v>0</v>
      </c>
      <c r="AF247" s="41">
        <f t="shared" si="69"/>
        <v>0</v>
      </c>
      <c r="AG247" s="42">
        <v>0</v>
      </c>
      <c r="AH247" s="43" t="str">
        <f t="shared" si="59"/>
        <v>-</v>
      </c>
      <c r="AI247" s="107">
        <f t="shared" si="62"/>
        <v>0</v>
      </c>
      <c r="AJ247" s="42">
        <f t="shared" si="63"/>
        <v>40724.099999999991</v>
      </c>
      <c r="AK247" s="330">
        <f t="shared" si="60"/>
        <v>0</v>
      </c>
      <c r="AL247" s="42">
        <f t="shared" si="64"/>
        <v>-39010.370000000003</v>
      </c>
      <c r="AM247" s="43">
        <f t="shared" si="70"/>
        <v>100</v>
      </c>
      <c r="AN247" s="44">
        <f t="shared" si="65"/>
        <v>1628.9639999999995</v>
      </c>
      <c r="AO247" s="82"/>
    </row>
    <row r="248" spans="1:41" s="45" customFormat="1" ht="15" customHeight="1" x14ac:dyDescent="0.35">
      <c r="A248" s="35">
        <v>5592.86</v>
      </c>
      <c r="B248" s="282" t="s">
        <v>210</v>
      </c>
      <c r="C248" s="36" t="s">
        <v>45</v>
      </c>
      <c r="D248" s="79">
        <f>VLOOKUP(C248,Xarelto_Total!A:B,2,0)</f>
        <v>5</v>
      </c>
      <c r="E248" s="37" t="s">
        <v>58</v>
      </c>
      <c r="F248" s="46" t="s">
        <v>53</v>
      </c>
      <c r="G248" s="110">
        <v>86991217</v>
      </c>
      <c r="H248" s="108" t="s">
        <v>78</v>
      </c>
      <c r="I248" s="38" t="str">
        <f t="shared" si="61"/>
        <v>PUNEXARELTO 20MG 98TABL</v>
      </c>
      <c r="J248" s="39">
        <v>0</v>
      </c>
      <c r="K248" s="40">
        <v>77648.009999999995</v>
      </c>
      <c r="L248" s="41">
        <f t="shared" si="54"/>
        <v>0</v>
      </c>
      <c r="M248" s="42">
        <v>1166671.0116666667</v>
      </c>
      <c r="N248" s="43">
        <f t="shared" si="55"/>
        <v>-93.344481072768346</v>
      </c>
      <c r="O248" s="39">
        <v>0</v>
      </c>
      <c r="P248" s="40">
        <v>0</v>
      </c>
      <c r="Q248" s="41">
        <f t="shared" si="66"/>
        <v>0</v>
      </c>
      <c r="R248" s="42">
        <v>165082.37</v>
      </c>
      <c r="S248" s="43">
        <f t="shared" si="56"/>
        <v>-100</v>
      </c>
      <c r="T248" s="39">
        <v>0</v>
      </c>
      <c r="U248" s="40">
        <v>8906.5700000000015</v>
      </c>
      <c r="V248" s="41">
        <f t="shared" si="67"/>
        <v>0</v>
      </c>
      <c r="W248" s="42">
        <v>0</v>
      </c>
      <c r="X248" s="43">
        <f t="shared" si="57"/>
        <v>100</v>
      </c>
      <c r="Y248" s="39">
        <v>0</v>
      </c>
      <c r="Z248" s="40">
        <v>-10880.1</v>
      </c>
      <c r="AA248" s="41">
        <f t="shared" si="68"/>
        <v>0</v>
      </c>
      <c r="AB248" s="42">
        <v>-11185.72</v>
      </c>
      <c r="AC248" s="43">
        <f t="shared" si="58"/>
        <v>-2.7322335978372365</v>
      </c>
      <c r="AD248" s="39">
        <v>0</v>
      </c>
      <c r="AE248" s="40">
        <v>0</v>
      </c>
      <c r="AF248" s="41">
        <f t="shared" si="69"/>
        <v>0</v>
      </c>
      <c r="AG248" s="42">
        <v>388237.05999999994</v>
      </c>
      <c r="AH248" s="43">
        <f t="shared" si="59"/>
        <v>-100</v>
      </c>
      <c r="AI248" s="107">
        <f t="shared" si="62"/>
        <v>0</v>
      </c>
      <c r="AJ248" s="42">
        <f t="shared" si="63"/>
        <v>75674.48</v>
      </c>
      <c r="AK248" s="330">
        <f t="shared" si="60"/>
        <v>0</v>
      </c>
      <c r="AL248" s="42">
        <f t="shared" si="64"/>
        <v>1708804.7216666667</v>
      </c>
      <c r="AM248" s="43">
        <f t="shared" si="70"/>
        <v>-95.571496319006442</v>
      </c>
      <c r="AN248" s="44">
        <f t="shared" si="65"/>
        <v>3026.9791999999998</v>
      </c>
      <c r="AO248" s="82"/>
    </row>
    <row r="249" spans="1:41" s="45" customFormat="1" ht="15" customHeight="1" x14ac:dyDescent="0.3">
      <c r="A249" s="35"/>
      <c r="B249" s="282" t="s">
        <v>210</v>
      </c>
      <c r="C249" s="36" t="s">
        <v>135</v>
      </c>
      <c r="D249" s="79">
        <f>VLOOKUP(C249,Xarelto_Total!A:B,2,0)</f>
        <v>1</v>
      </c>
      <c r="E249" s="37" t="s">
        <v>136</v>
      </c>
      <c r="F249" s="46" t="s">
        <v>136</v>
      </c>
      <c r="G249" s="37">
        <v>81571686</v>
      </c>
      <c r="H249" s="46" t="s">
        <v>15</v>
      </c>
      <c r="I249" s="38" t="str">
        <f t="shared" si="61"/>
        <v>NEPALXARELTO 10MG 7TABL</v>
      </c>
      <c r="J249" s="39">
        <v>342891.36</v>
      </c>
      <c r="K249" s="40">
        <v>263784</v>
      </c>
      <c r="L249" s="41">
        <f t="shared" si="54"/>
        <v>76.929322453619136</v>
      </c>
      <c r="M249" s="42">
        <v>86782.499999999985</v>
      </c>
      <c r="N249" s="43">
        <f t="shared" si="55"/>
        <v>203.95989974937351</v>
      </c>
      <c r="O249" s="39">
        <v>324475.19999999995</v>
      </c>
      <c r="P249" s="40">
        <v>174000</v>
      </c>
      <c r="Q249" s="41">
        <f t="shared" si="66"/>
        <v>53.625053625053631</v>
      </c>
      <c r="R249" s="42">
        <v>84824.999999999985</v>
      </c>
      <c r="S249" s="43">
        <f t="shared" si="56"/>
        <v>105.12820512820517</v>
      </c>
      <c r="T249" s="39">
        <v>285012</v>
      </c>
      <c r="U249" s="40">
        <v>278400</v>
      </c>
      <c r="V249" s="41">
        <f t="shared" si="67"/>
        <v>97.680097680097688</v>
      </c>
      <c r="W249" s="42">
        <v>84824.999999999985</v>
      </c>
      <c r="X249" s="43">
        <f t="shared" si="57"/>
        <v>228.20512820512823</v>
      </c>
      <c r="Y249" s="39">
        <v>347276.15999999986</v>
      </c>
      <c r="Z249" s="40">
        <v>522000</v>
      </c>
      <c r="AA249" s="41">
        <f t="shared" si="68"/>
        <v>150.31265031265039</v>
      </c>
      <c r="AB249" s="42">
        <v>32624.999999999993</v>
      </c>
      <c r="AC249" s="43">
        <f t="shared" si="58"/>
        <v>1500.0000000000002</v>
      </c>
      <c r="AD249" s="39">
        <v>336752.63999999996</v>
      </c>
      <c r="AE249" s="40">
        <v>272832</v>
      </c>
      <c r="AF249" s="41">
        <f t="shared" si="69"/>
        <v>81.018518518518519</v>
      </c>
      <c r="AG249" s="42">
        <v>35887.499999999993</v>
      </c>
      <c r="AH249" s="43">
        <f t="shared" si="59"/>
        <v>660.24242424242436</v>
      </c>
      <c r="AI249" s="107">
        <f t="shared" si="62"/>
        <v>1636407.3599999996</v>
      </c>
      <c r="AJ249" s="42">
        <f t="shared" si="63"/>
        <v>1511016</v>
      </c>
      <c r="AK249" s="330">
        <f t="shared" si="60"/>
        <v>92.337399411354411</v>
      </c>
      <c r="AL249" s="42">
        <f t="shared" si="64"/>
        <v>324944.99999999994</v>
      </c>
      <c r="AM249" s="43">
        <f t="shared" si="70"/>
        <v>365.00669344042848</v>
      </c>
      <c r="AN249" s="44">
        <f t="shared" si="65"/>
        <v>302203.2</v>
      </c>
      <c r="AO249" s="82"/>
    </row>
    <row r="250" spans="1:41" s="45" customFormat="1" ht="15" customHeight="1" x14ac:dyDescent="0.3">
      <c r="A250" s="35"/>
      <c r="B250" s="282" t="s">
        <v>210</v>
      </c>
      <c r="C250" s="36" t="s">
        <v>135</v>
      </c>
      <c r="D250" s="79">
        <f>VLOOKUP(C250,Xarelto_Total!A:B,2,0)</f>
        <v>1</v>
      </c>
      <c r="E250" s="37" t="s">
        <v>136</v>
      </c>
      <c r="F250" s="46" t="s">
        <v>136</v>
      </c>
      <c r="G250" s="37">
        <v>80802625</v>
      </c>
      <c r="H250" s="46" t="s">
        <v>16</v>
      </c>
      <c r="I250" s="38" t="str">
        <f t="shared" si="61"/>
        <v>NEPALXARELTO 15MG 28TABL</v>
      </c>
      <c r="J250" s="39">
        <v>110215.08</v>
      </c>
      <c r="K250" s="40">
        <v>250560</v>
      </c>
      <c r="L250" s="41">
        <f t="shared" si="54"/>
        <v>227.33731173628868</v>
      </c>
      <c r="M250" s="42">
        <v>190530</v>
      </c>
      <c r="N250" s="43">
        <f t="shared" si="55"/>
        <v>31.506849315068507</v>
      </c>
      <c r="O250" s="39">
        <v>104295.6</v>
      </c>
      <c r="P250" s="40">
        <v>243600</v>
      </c>
      <c r="Q250" s="41">
        <f t="shared" si="66"/>
        <v>233.56690023356688</v>
      </c>
      <c r="R250" s="42">
        <v>206190</v>
      </c>
      <c r="S250" s="43">
        <f t="shared" si="56"/>
        <v>18.143459915611814</v>
      </c>
      <c r="T250" s="39">
        <v>91611</v>
      </c>
      <c r="U250" s="40">
        <v>251952</v>
      </c>
      <c r="V250" s="41">
        <f t="shared" si="67"/>
        <v>275.02374169040837</v>
      </c>
      <c r="W250" s="42">
        <v>109620</v>
      </c>
      <c r="X250" s="43">
        <f t="shared" si="57"/>
        <v>129.84126984126982</v>
      </c>
      <c r="Y250" s="39">
        <v>111624.47999999997</v>
      </c>
      <c r="Z250" s="40">
        <v>243600</v>
      </c>
      <c r="AA250" s="41">
        <f t="shared" si="68"/>
        <v>218.23169971318126</v>
      </c>
      <c r="AB250" s="42">
        <v>60030</v>
      </c>
      <c r="AC250" s="43">
        <f t="shared" si="58"/>
        <v>305.79710144927537</v>
      </c>
      <c r="AD250" s="39">
        <v>108241.91999999997</v>
      </c>
      <c r="AE250" s="40">
        <v>130848</v>
      </c>
      <c r="AF250" s="41">
        <f t="shared" si="69"/>
        <v>120.88477366255148</v>
      </c>
      <c r="AG250" s="42">
        <v>208800</v>
      </c>
      <c r="AH250" s="43">
        <f t="shared" si="59"/>
        <v>-37.333333333333336</v>
      </c>
      <c r="AI250" s="107">
        <f t="shared" si="62"/>
        <v>525988.07999999996</v>
      </c>
      <c r="AJ250" s="42">
        <f t="shared" si="63"/>
        <v>1120560</v>
      </c>
      <c r="AK250" s="330">
        <f t="shared" si="60"/>
        <v>213.03904833736917</v>
      </c>
      <c r="AL250" s="42">
        <f t="shared" si="64"/>
        <v>775170</v>
      </c>
      <c r="AM250" s="43">
        <f t="shared" si="70"/>
        <v>44.55667789001123</v>
      </c>
      <c r="AN250" s="44">
        <f t="shared" si="65"/>
        <v>224112</v>
      </c>
      <c r="AO250" s="82"/>
    </row>
    <row r="251" spans="1:41" s="45" customFormat="1" ht="15" customHeight="1" x14ac:dyDescent="0.3">
      <c r="A251" s="35"/>
      <c r="B251" s="282" t="s">
        <v>210</v>
      </c>
      <c r="C251" s="36" t="s">
        <v>135</v>
      </c>
      <c r="D251" s="79">
        <f>VLOOKUP(C251,Xarelto_Total!A:B,2,0)</f>
        <v>1</v>
      </c>
      <c r="E251" s="37" t="s">
        <v>136</v>
      </c>
      <c r="F251" s="46" t="s">
        <v>136</v>
      </c>
      <c r="G251" s="37">
        <v>80802633</v>
      </c>
      <c r="H251" s="46" t="s">
        <v>17</v>
      </c>
      <c r="I251" s="38" t="str">
        <f t="shared" si="61"/>
        <v>NEPALXARELTO 20MG 28TABL</v>
      </c>
      <c r="J251" s="39">
        <v>122461.20000000001</v>
      </c>
      <c r="K251" s="40">
        <v>153120</v>
      </c>
      <c r="L251" s="41">
        <f t="shared" si="54"/>
        <v>125.03552145495878</v>
      </c>
      <c r="M251" s="42">
        <v>242729.99999999997</v>
      </c>
      <c r="N251" s="43">
        <f t="shared" si="55"/>
        <v>-36.917562724014331</v>
      </c>
      <c r="O251" s="39">
        <v>115884</v>
      </c>
      <c r="P251" s="40">
        <v>250560</v>
      </c>
      <c r="Q251" s="41">
        <f t="shared" si="66"/>
        <v>216.21621621621622</v>
      </c>
      <c r="R251" s="42">
        <v>182699.99999999997</v>
      </c>
      <c r="S251" s="43">
        <f t="shared" si="56"/>
        <v>37.142857142857167</v>
      </c>
      <c r="T251" s="39">
        <v>101790</v>
      </c>
      <c r="U251" s="40">
        <v>257520</v>
      </c>
      <c r="V251" s="41">
        <f t="shared" si="67"/>
        <v>252.991452991453</v>
      </c>
      <c r="W251" s="42">
        <v>112229.99999999999</v>
      </c>
      <c r="X251" s="43">
        <f t="shared" si="57"/>
        <v>129.45736434108528</v>
      </c>
      <c r="Y251" s="39">
        <v>124027.19999999997</v>
      </c>
      <c r="Z251" s="40">
        <v>133632</v>
      </c>
      <c r="AA251" s="41">
        <f t="shared" si="68"/>
        <v>107.74410774410777</v>
      </c>
      <c r="AB251" s="42">
        <v>104399.99999999999</v>
      </c>
      <c r="AC251" s="43">
        <f t="shared" si="58"/>
        <v>28.000000000000028</v>
      </c>
      <c r="AD251" s="39">
        <v>120268.79999999996</v>
      </c>
      <c r="AE251" s="40">
        <v>328512</v>
      </c>
      <c r="AF251" s="41">
        <f t="shared" si="69"/>
        <v>273.14814814814821</v>
      </c>
      <c r="AG251" s="42">
        <v>365399.99999999994</v>
      </c>
      <c r="AH251" s="43">
        <f t="shared" si="59"/>
        <v>-10.095238095238088</v>
      </c>
      <c r="AI251" s="107">
        <f t="shared" si="62"/>
        <v>584431.19999999995</v>
      </c>
      <c r="AJ251" s="42">
        <f t="shared" si="63"/>
        <v>1123344</v>
      </c>
      <c r="AK251" s="330">
        <f t="shared" si="60"/>
        <v>192.21150410861023</v>
      </c>
      <c r="AL251" s="42">
        <f t="shared" si="64"/>
        <v>1007459.9999999998</v>
      </c>
      <c r="AM251" s="43">
        <f t="shared" si="70"/>
        <v>11.502590673575142</v>
      </c>
      <c r="AN251" s="44">
        <f t="shared" si="65"/>
        <v>224668.79999999999</v>
      </c>
      <c r="AO251" s="82"/>
    </row>
    <row r="252" spans="1:41" s="45" customFormat="1" ht="15" customHeight="1" x14ac:dyDescent="0.3">
      <c r="A252" s="35"/>
      <c r="B252" s="282" t="s">
        <v>210</v>
      </c>
      <c r="C252" s="36" t="s">
        <v>135</v>
      </c>
      <c r="D252" s="79">
        <f>VLOOKUP(C252,Xarelto_Total!A:B,2,0)</f>
        <v>1</v>
      </c>
      <c r="E252" s="37" t="s">
        <v>136</v>
      </c>
      <c r="F252" s="46" t="s">
        <v>136</v>
      </c>
      <c r="G252" s="109">
        <v>86415798</v>
      </c>
      <c r="H252" s="46" t="s">
        <v>48</v>
      </c>
      <c r="I252" s="38" t="str">
        <f t="shared" si="61"/>
        <v>NEPALXARELTO 2.5MG TAFI 14 IN</v>
      </c>
      <c r="J252" s="39">
        <v>61230.600000000006</v>
      </c>
      <c r="K252" s="40">
        <v>0</v>
      </c>
      <c r="L252" s="41">
        <f t="shared" si="54"/>
        <v>0</v>
      </c>
      <c r="M252" s="42">
        <v>0</v>
      </c>
      <c r="N252" s="43" t="str">
        <f t="shared" si="55"/>
        <v>-</v>
      </c>
      <c r="O252" s="39">
        <v>57942</v>
      </c>
      <c r="P252" s="40">
        <v>0</v>
      </c>
      <c r="Q252" s="41">
        <f t="shared" si="66"/>
        <v>0</v>
      </c>
      <c r="R252" s="42">
        <v>0</v>
      </c>
      <c r="S252" s="43" t="str">
        <f t="shared" si="56"/>
        <v>-</v>
      </c>
      <c r="T252" s="39">
        <v>50895</v>
      </c>
      <c r="U252" s="40">
        <v>0</v>
      </c>
      <c r="V252" s="41">
        <f t="shared" si="67"/>
        <v>0</v>
      </c>
      <c r="W252" s="42">
        <v>0</v>
      </c>
      <c r="X252" s="43" t="str">
        <f t="shared" si="57"/>
        <v>-</v>
      </c>
      <c r="Y252" s="39">
        <v>62013.599999999984</v>
      </c>
      <c r="Z252" s="40">
        <v>0</v>
      </c>
      <c r="AA252" s="41">
        <f t="shared" si="68"/>
        <v>0</v>
      </c>
      <c r="AB252" s="42">
        <v>0</v>
      </c>
      <c r="AC252" s="43" t="str">
        <f t="shared" si="58"/>
        <v>-</v>
      </c>
      <c r="AD252" s="39">
        <v>60134.39999999998</v>
      </c>
      <c r="AE252" s="40">
        <v>45240</v>
      </c>
      <c r="AF252" s="41">
        <f t="shared" si="69"/>
        <v>75.231481481481509</v>
      </c>
      <c r="AG252" s="42">
        <v>0</v>
      </c>
      <c r="AH252" s="43">
        <f t="shared" si="59"/>
        <v>100</v>
      </c>
      <c r="AI252" s="107">
        <f t="shared" si="62"/>
        <v>292215.59999999998</v>
      </c>
      <c r="AJ252" s="42">
        <f t="shared" si="63"/>
        <v>45240</v>
      </c>
      <c r="AK252" s="330">
        <f t="shared" si="60"/>
        <v>15.48171966178397</v>
      </c>
      <c r="AL252" s="42">
        <f t="shared" si="64"/>
        <v>0</v>
      </c>
      <c r="AM252" s="43">
        <f t="shared" si="70"/>
        <v>100</v>
      </c>
      <c r="AN252" s="44">
        <f t="shared" si="65"/>
        <v>9048</v>
      </c>
      <c r="AO252" s="82"/>
    </row>
    <row r="253" spans="1:41" s="45" customFormat="1" ht="15" customHeight="1" x14ac:dyDescent="0.35">
      <c r="A253" s="35"/>
      <c r="B253" s="282" t="s">
        <v>210</v>
      </c>
      <c r="C253" s="36" t="s">
        <v>135</v>
      </c>
      <c r="D253" s="79">
        <f>VLOOKUP(C253,Xarelto_Total!A:B,2,0)</f>
        <v>1</v>
      </c>
      <c r="E253" s="37" t="s">
        <v>136</v>
      </c>
      <c r="F253" s="46" t="s">
        <v>136</v>
      </c>
      <c r="G253" s="110">
        <v>86991209</v>
      </c>
      <c r="H253" s="108" t="s">
        <v>77</v>
      </c>
      <c r="I253" s="38" t="str">
        <f t="shared" si="61"/>
        <v>NEPALXARELTO 15MG 98TABL</v>
      </c>
      <c r="J253" s="39">
        <v>0</v>
      </c>
      <c r="K253" s="40">
        <v>0</v>
      </c>
      <c r="L253" s="41">
        <f t="shared" si="54"/>
        <v>0</v>
      </c>
      <c r="M253" s="42">
        <v>0</v>
      </c>
      <c r="N253" s="43" t="str">
        <f t="shared" si="55"/>
        <v>-</v>
      </c>
      <c r="O253" s="39">
        <v>0</v>
      </c>
      <c r="P253" s="40">
        <v>0</v>
      </c>
      <c r="Q253" s="41">
        <f t="shared" si="66"/>
        <v>0</v>
      </c>
      <c r="R253" s="42">
        <v>0</v>
      </c>
      <c r="S253" s="43" t="str">
        <f t="shared" si="56"/>
        <v>-</v>
      </c>
      <c r="T253" s="39">
        <v>0</v>
      </c>
      <c r="U253" s="40">
        <v>0</v>
      </c>
      <c r="V253" s="41">
        <f t="shared" si="67"/>
        <v>0</v>
      </c>
      <c r="W253" s="42">
        <v>0</v>
      </c>
      <c r="X253" s="43" t="str">
        <f t="shared" si="57"/>
        <v>-</v>
      </c>
      <c r="Y253" s="39">
        <v>0</v>
      </c>
      <c r="Z253" s="40">
        <v>0</v>
      </c>
      <c r="AA253" s="41">
        <f t="shared" si="68"/>
        <v>0</v>
      </c>
      <c r="AB253" s="42">
        <v>0</v>
      </c>
      <c r="AC253" s="43" t="str">
        <f t="shared" si="58"/>
        <v>-</v>
      </c>
      <c r="AD253" s="39">
        <v>0</v>
      </c>
      <c r="AE253" s="40">
        <v>0</v>
      </c>
      <c r="AF253" s="41">
        <f t="shared" si="69"/>
        <v>0</v>
      </c>
      <c r="AG253" s="42">
        <v>0</v>
      </c>
      <c r="AH253" s="43" t="str">
        <f t="shared" si="59"/>
        <v>-</v>
      </c>
      <c r="AI253" s="107">
        <f t="shared" si="62"/>
        <v>0</v>
      </c>
      <c r="AJ253" s="42">
        <f t="shared" si="63"/>
        <v>0</v>
      </c>
      <c r="AK253" s="330">
        <f t="shared" si="60"/>
        <v>0</v>
      </c>
      <c r="AL253" s="42">
        <f t="shared" si="64"/>
        <v>0</v>
      </c>
      <c r="AM253" s="43" t="str">
        <f t="shared" si="70"/>
        <v>-</v>
      </c>
      <c r="AN253" s="44">
        <f t="shared" si="65"/>
        <v>0</v>
      </c>
      <c r="AO253" s="82"/>
    </row>
    <row r="254" spans="1:41" s="45" customFormat="1" ht="15" customHeight="1" x14ac:dyDescent="0.35">
      <c r="A254" s="35"/>
      <c r="B254" s="282" t="s">
        <v>210</v>
      </c>
      <c r="C254" s="36" t="s">
        <v>135</v>
      </c>
      <c r="D254" s="79">
        <f>VLOOKUP(C254,Xarelto_Total!A:B,2,0)</f>
        <v>1</v>
      </c>
      <c r="E254" s="37" t="s">
        <v>136</v>
      </c>
      <c r="F254" s="46" t="s">
        <v>136</v>
      </c>
      <c r="G254" s="110">
        <v>86991217</v>
      </c>
      <c r="H254" s="108" t="s">
        <v>78</v>
      </c>
      <c r="I254" s="38" t="str">
        <f t="shared" si="61"/>
        <v>NEPALXARELTO 20MG 98TABL</v>
      </c>
      <c r="J254" s="39">
        <v>0</v>
      </c>
      <c r="K254" s="40">
        <v>0</v>
      </c>
      <c r="L254" s="41">
        <f t="shared" si="54"/>
        <v>0</v>
      </c>
      <c r="M254" s="42">
        <v>0</v>
      </c>
      <c r="N254" s="43" t="str">
        <f t="shared" si="55"/>
        <v>-</v>
      </c>
      <c r="O254" s="39">
        <v>0</v>
      </c>
      <c r="P254" s="40">
        <v>0</v>
      </c>
      <c r="Q254" s="41">
        <f t="shared" si="66"/>
        <v>0</v>
      </c>
      <c r="R254" s="42">
        <v>0</v>
      </c>
      <c r="S254" s="43" t="str">
        <f t="shared" ref="S254" si="71">IF(AND(R254&lt;=0,P254&gt;1),100,IF(ISERROR(P254/R254%-100),"-",P254/R254%-100))</f>
        <v>-</v>
      </c>
      <c r="T254" s="39">
        <v>0</v>
      </c>
      <c r="U254" s="40">
        <v>0</v>
      </c>
      <c r="V254" s="41">
        <f t="shared" si="67"/>
        <v>0</v>
      </c>
      <c r="W254" s="42">
        <v>0</v>
      </c>
      <c r="X254" s="43" t="str">
        <f t="shared" ref="X254" si="72">IF(AND(W254&lt;=0,U254&gt;1),100,IF(ISERROR(U254/W254%-100),"-",U254/W254%-100))</f>
        <v>-</v>
      </c>
      <c r="Y254" s="39">
        <v>0</v>
      </c>
      <c r="Z254" s="40">
        <v>0</v>
      </c>
      <c r="AA254" s="41">
        <f t="shared" si="68"/>
        <v>0</v>
      </c>
      <c r="AB254" s="42">
        <v>0</v>
      </c>
      <c r="AC254" s="43" t="str">
        <f t="shared" ref="AC254" si="73">IF(AND(AB254&lt;=0,Z254&gt;1),100,IF(ISERROR(Z254/AB254%-100),"-",Z254/AB254%-100))</f>
        <v>-</v>
      </c>
      <c r="AD254" s="39">
        <v>0</v>
      </c>
      <c r="AE254" s="40">
        <v>0</v>
      </c>
      <c r="AF254" s="41">
        <f t="shared" si="69"/>
        <v>0</v>
      </c>
      <c r="AG254" s="42">
        <v>0</v>
      </c>
      <c r="AH254" s="43" t="str">
        <f t="shared" ref="AH254" si="74">IF(AND(AG254&lt;=0,AE254&gt;1),100,IF(ISERROR(AE254/AG254%-100),"-",AE254/AG254%-100))</f>
        <v>-</v>
      </c>
      <c r="AI254" s="107">
        <f t="shared" si="62"/>
        <v>0</v>
      </c>
      <c r="AJ254" s="42">
        <f t="shared" si="63"/>
        <v>0</v>
      </c>
      <c r="AK254" s="330">
        <f t="shared" ref="AK254:AK260" si="75">IF(OR(AI254=0,AJ254=0),0,(AJ254/AI254%))</f>
        <v>0</v>
      </c>
      <c r="AL254" s="42">
        <f t="shared" si="64"/>
        <v>0</v>
      </c>
      <c r="AM254" s="43" t="str">
        <f t="shared" si="70"/>
        <v>-</v>
      </c>
      <c r="AN254" s="44">
        <f t="shared" si="65"/>
        <v>0</v>
      </c>
      <c r="AO254" s="82"/>
    </row>
    <row r="255" spans="1:41" s="45" customFormat="1" ht="15" customHeight="1" x14ac:dyDescent="0.3">
      <c r="A255" s="35">
        <v>652.49999999999989</v>
      </c>
      <c r="B255" s="282" t="s">
        <v>210</v>
      </c>
      <c r="C255" s="36" t="s">
        <v>69</v>
      </c>
      <c r="D255" s="79">
        <f>VLOOKUP(C255,Xarelto_Total!A:B,2,0)</f>
        <v>0</v>
      </c>
      <c r="E255" s="37" t="s">
        <v>136</v>
      </c>
      <c r="F255" s="46" t="s">
        <v>136</v>
      </c>
      <c r="G255" s="37">
        <v>81571686</v>
      </c>
      <c r="H255" s="46" t="s">
        <v>15</v>
      </c>
      <c r="I255" s="38" t="str">
        <f t="shared" si="61"/>
        <v>HO INSTITUTIONXARELTO 10MG 7TABL</v>
      </c>
      <c r="J255" s="39">
        <v>0</v>
      </c>
      <c r="K255" s="40">
        <v>-187641.03285714216</v>
      </c>
      <c r="L255" s="41">
        <f t="shared" ref="L255:L260" si="76">IF(OR(J255=0,K255=0),0,(K255/J255%))</f>
        <v>0</v>
      </c>
      <c r="M255" s="42">
        <v>-86782.499999999985</v>
      </c>
      <c r="N255" s="43">
        <f t="shared" ref="N255:N260" si="77">IF(AND(M255&lt;=0,K255&gt;1),100,IF(ISERROR(K255/M255%-100),"-",K255/M255%-100))</f>
        <v>116.21989785629845</v>
      </c>
      <c r="O255" s="39">
        <v>0</v>
      </c>
      <c r="P255" s="40">
        <v>-557444.42428571405</v>
      </c>
      <c r="Q255" s="41">
        <f t="shared" si="66"/>
        <v>0</v>
      </c>
      <c r="R255" s="42">
        <v>-84824.999999999985</v>
      </c>
      <c r="S255" s="43">
        <f t="shared" ref="S255:S260" si="78">IF(AND(R255&lt;=0,P255&gt;1),100,IF(ISERROR(P255/R255%-100),"-",P255/R255%-100))</f>
        <v>557.16996673824246</v>
      </c>
      <c r="T255" s="39">
        <v>0</v>
      </c>
      <c r="U255" s="40">
        <v>-465873.32285714266</v>
      </c>
      <c r="V255" s="41">
        <f t="shared" si="67"/>
        <v>0</v>
      </c>
      <c r="W255" s="42">
        <v>-84824.999999999985</v>
      </c>
      <c r="X255" s="43">
        <f t="shared" ref="X255:X260" si="79">IF(AND(W255&lt;=0,U255&gt;1),100,IF(ISERROR(U255/W255%-100),"-",U255/W255%-100))</f>
        <v>449.21700307355468</v>
      </c>
      <c r="Y255" s="39">
        <v>0</v>
      </c>
      <c r="Z255" s="40">
        <v>-738620.1471428572</v>
      </c>
      <c r="AA255" s="41">
        <f t="shared" si="68"/>
        <v>0</v>
      </c>
      <c r="AB255" s="42">
        <v>-32625</v>
      </c>
      <c r="AC255" s="43">
        <f t="shared" ref="AC255:AC260" si="80">IF(AND(AB255&lt;=0,Z255&gt;1),100,IF(ISERROR(Z255/AB255%-100),"-",Z255/AB255%-100))</f>
        <v>2163.9697996715931</v>
      </c>
      <c r="AD255" s="39">
        <v>0</v>
      </c>
      <c r="AE255" s="40">
        <v>1558843.2171428574</v>
      </c>
      <c r="AF255" s="41">
        <f t="shared" si="69"/>
        <v>0</v>
      </c>
      <c r="AG255" s="42">
        <v>-23769.642857142855</v>
      </c>
      <c r="AH255" s="43">
        <f t="shared" ref="AH255:AH260" si="81">IF(AND(AG255&lt;=0,AE255&gt;1),100,IF(ISERROR(AE255/AG255%-100),"-",AE255/AG255%-100))</f>
        <v>100</v>
      </c>
      <c r="AI255" s="107">
        <f t="shared" si="62"/>
        <v>0</v>
      </c>
      <c r="AJ255" s="42">
        <f t="shared" si="63"/>
        <v>-390735.7099999988</v>
      </c>
      <c r="AK255" s="330">
        <f t="shared" si="75"/>
        <v>0</v>
      </c>
      <c r="AL255" s="42">
        <f t="shared" si="64"/>
        <v>-312827.14285714278</v>
      </c>
      <c r="AM255" s="43">
        <f t="shared" si="70"/>
        <v>24.904669854186579</v>
      </c>
      <c r="AN255" s="44">
        <f t="shared" si="65"/>
        <v>0</v>
      </c>
      <c r="AO255" s="82"/>
    </row>
    <row r="256" spans="1:41" s="45" customFormat="1" ht="15" customHeight="1" x14ac:dyDescent="0.3">
      <c r="A256" s="35">
        <v>2609.9999999999995</v>
      </c>
      <c r="B256" s="282" t="s">
        <v>210</v>
      </c>
      <c r="C256" s="36" t="s">
        <v>69</v>
      </c>
      <c r="D256" s="79">
        <f>VLOOKUP(C256,Xarelto_Total!A:B,2,0)</f>
        <v>0</v>
      </c>
      <c r="E256" s="37" t="s">
        <v>136</v>
      </c>
      <c r="F256" s="46" t="s">
        <v>136</v>
      </c>
      <c r="G256" s="37">
        <v>80802625</v>
      </c>
      <c r="H256" s="46" t="s">
        <v>16</v>
      </c>
      <c r="I256" s="38" t="str">
        <f t="shared" si="61"/>
        <v>HO INSTITUTIONXARELTO 15MG 28TABL</v>
      </c>
      <c r="J256" s="39">
        <v>0</v>
      </c>
      <c r="K256" s="40">
        <v>1108506.0100000002</v>
      </c>
      <c r="L256" s="41">
        <f t="shared" si="76"/>
        <v>0</v>
      </c>
      <c r="M256" s="42">
        <v>-190530</v>
      </c>
      <c r="N256" s="43">
        <f t="shared" si="77"/>
        <v>100</v>
      </c>
      <c r="O256" s="39">
        <v>0</v>
      </c>
      <c r="P256" s="40">
        <v>1111150</v>
      </c>
      <c r="Q256" s="41">
        <f t="shared" si="66"/>
        <v>0</v>
      </c>
      <c r="R256" s="42">
        <v>-206190</v>
      </c>
      <c r="S256" s="43">
        <f t="shared" si="78"/>
        <v>100</v>
      </c>
      <c r="T256" s="39">
        <v>0</v>
      </c>
      <c r="U256" s="40">
        <v>-251952</v>
      </c>
      <c r="V256" s="41">
        <f t="shared" si="67"/>
        <v>0</v>
      </c>
      <c r="W256" s="42">
        <v>-157273.62</v>
      </c>
      <c r="X256" s="43">
        <f t="shared" si="79"/>
        <v>60.199784299490261</v>
      </c>
      <c r="Y256" s="39">
        <v>0</v>
      </c>
      <c r="Z256" s="40">
        <v>-327611.58999999997</v>
      </c>
      <c r="AA256" s="41">
        <f t="shared" si="68"/>
        <v>0</v>
      </c>
      <c r="AB256" s="42">
        <v>-60030</v>
      </c>
      <c r="AC256" s="43">
        <f t="shared" si="80"/>
        <v>445.74644344494413</v>
      </c>
      <c r="AD256" s="39">
        <v>0</v>
      </c>
      <c r="AE256" s="40">
        <v>-130848</v>
      </c>
      <c r="AF256" s="41">
        <f t="shared" si="69"/>
        <v>0</v>
      </c>
      <c r="AG256" s="42">
        <v>-209172.85714285713</v>
      </c>
      <c r="AH256" s="43">
        <f t="shared" si="81"/>
        <v>-37.445038621509205</v>
      </c>
      <c r="AI256" s="107">
        <f t="shared" si="62"/>
        <v>0</v>
      </c>
      <c r="AJ256" s="42">
        <f t="shared" si="63"/>
        <v>1509244.4200000004</v>
      </c>
      <c r="AK256" s="330">
        <f t="shared" si="75"/>
        <v>0</v>
      </c>
      <c r="AL256" s="42">
        <f t="shared" si="64"/>
        <v>-823196.47714285715</v>
      </c>
      <c r="AM256" s="43">
        <f t="shared" si="70"/>
        <v>100</v>
      </c>
      <c r="AN256" s="44">
        <f t="shared" si="65"/>
        <v>0</v>
      </c>
      <c r="AO256" s="82"/>
    </row>
    <row r="257" spans="1:41" s="45" customFormat="1" ht="15" customHeight="1" x14ac:dyDescent="0.3">
      <c r="A257" s="35">
        <v>2609.9999999999995</v>
      </c>
      <c r="B257" s="282" t="s">
        <v>210</v>
      </c>
      <c r="C257" s="36" t="s">
        <v>69</v>
      </c>
      <c r="D257" s="79">
        <f>VLOOKUP(C257,Xarelto_Total!A:B,2,0)</f>
        <v>0</v>
      </c>
      <c r="E257" s="37" t="s">
        <v>136</v>
      </c>
      <c r="F257" s="46" t="s">
        <v>136</v>
      </c>
      <c r="G257" s="37">
        <v>80802633</v>
      </c>
      <c r="H257" s="46" t="s">
        <v>17</v>
      </c>
      <c r="I257" s="38" t="str">
        <f t="shared" si="61"/>
        <v>HO INSTITUTIONXARELTO 20MG 28TABL</v>
      </c>
      <c r="J257" s="39">
        <v>0</v>
      </c>
      <c r="K257" s="40">
        <v>1238880</v>
      </c>
      <c r="L257" s="41">
        <f t="shared" si="76"/>
        <v>0</v>
      </c>
      <c r="M257" s="42">
        <v>1338582</v>
      </c>
      <c r="N257" s="43">
        <f t="shared" si="77"/>
        <v>-7.4483296503314733</v>
      </c>
      <c r="O257" s="39">
        <v>0</v>
      </c>
      <c r="P257" s="40">
        <v>1141440</v>
      </c>
      <c r="Q257" s="41">
        <f t="shared" si="66"/>
        <v>0</v>
      </c>
      <c r="R257" s="42">
        <v>-182699.99999999997</v>
      </c>
      <c r="S257" s="43">
        <f t="shared" si="78"/>
        <v>100</v>
      </c>
      <c r="T257" s="39">
        <v>0</v>
      </c>
      <c r="U257" s="40">
        <v>-257520</v>
      </c>
      <c r="V257" s="41">
        <f t="shared" si="67"/>
        <v>0</v>
      </c>
      <c r="W257" s="42">
        <v>-112229.99999999999</v>
      </c>
      <c r="X257" s="43">
        <f t="shared" si="79"/>
        <v>129.45736434108528</v>
      </c>
      <c r="Y257" s="39">
        <v>0</v>
      </c>
      <c r="Z257" s="40">
        <v>-133632</v>
      </c>
      <c r="AA257" s="41">
        <f t="shared" si="68"/>
        <v>0</v>
      </c>
      <c r="AB257" s="42">
        <v>-104400</v>
      </c>
      <c r="AC257" s="43">
        <f t="shared" si="80"/>
        <v>28</v>
      </c>
      <c r="AD257" s="39">
        <v>0</v>
      </c>
      <c r="AE257" s="40">
        <v>-328512</v>
      </c>
      <c r="AF257" s="41">
        <f t="shared" si="69"/>
        <v>0</v>
      </c>
      <c r="AG257" s="42">
        <v>-365400</v>
      </c>
      <c r="AH257" s="43">
        <f t="shared" si="81"/>
        <v>-10.095238095238102</v>
      </c>
      <c r="AI257" s="107">
        <f t="shared" si="62"/>
        <v>0</v>
      </c>
      <c r="AJ257" s="42">
        <f t="shared" si="63"/>
        <v>1660656</v>
      </c>
      <c r="AK257" s="330">
        <f t="shared" si="75"/>
        <v>0</v>
      </c>
      <c r="AL257" s="42">
        <f t="shared" si="64"/>
        <v>573852</v>
      </c>
      <c r="AM257" s="43">
        <f t="shared" si="70"/>
        <v>189.38750758035172</v>
      </c>
      <c r="AN257" s="44">
        <f t="shared" si="65"/>
        <v>0</v>
      </c>
      <c r="AO257" s="82"/>
    </row>
    <row r="258" spans="1:41" s="45" customFormat="1" ht="15" customHeight="1" x14ac:dyDescent="0.3">
      <c r="A258" s="35">
        <v>652.49999999999989</v>
      </c>
      <c r="B258" s="282" t="s">
        <v>210</v>
      </c>
      <c r="C258" s="36" t="s">
        <v>69</v>
      </c>
      <c r="D258" s="79">
        <f>VLOOKUP(C258,Xarelto_Total!A:B,2,0)</f>
        <v>0</v>
      </c>
      <c r="E258" s="37" t="s">
        <v>136</v>
      </c>
      <c r="F258" s="46" t="s">
        <v>136</v>
      </c>
      <c r="G258" s="109">
        <v>86415798</v>
      </c>
      <c r="H258" s="46" t="s">
        <v>48</v>
      </c>
      <c r="I258" s="38" t="str">
        <f t="shared" si="61"/>
        <v>HO INSTITUTIONXARELTO 2.5MG TAFI 14 IN</v>
      </c>
      <c r="J258" s="39">
        <v>0</v>
      </c>
      <c r="K258" s="40">
        <v>0</v>
      </c>
      <c r="L258" s="41">
        <f t="shared" si="76"/>
        <v>0</v>
      </c>
      <c r="M258" s="42">
        <v>0</v>
      </c>
      <c r="N258" s="43" t="str">
        <f t="shared" si="77"/>
        <v>-</v>
      </c>
      <c r="O258" s="39">
        <v>0</v>
      </c>
      <c r="P258" s="40">
        <v>0</v>
      </c>
      <c r="Q258" s="41">
        <f t="shared" si="66"/>
        <v>0</v>
      </c>
      <c r="R258" s="42">
        <v>0</v>
      </c>
      <c r="S258" s="43" t="str">
        <f t="shared" si="78"/>
        <v>-</v>
      </c>
      <c r="T258" s="39">
        <v>0</v>
      </c>
      <c r="U258" s="40">
        <v>0</v>
      </c>
      <c r="V258" s="41">
        <f t="shared" si="67"/>
        <v>0</v>
      </c>
      <c r="W258" s="42">
        <v>0</v>
      </c>
      <c r="X258" s="43" t="str">
        <f t="shared" si="79"/>
        <v>-</v>
      </c>
      <c r="Y258" s="39">
        <v>0</v>
      </c>
      <c r="Z258" s="40">
        <v>348000</v>
      </c>
      <c r="AA258" s="41">
        <f t="shared" si="68"/>
        <v>0</v>
      </c>
      <c r="AB258" s="42">
        <v>0</v>
      </c>
      <c r="AC258" s="43">
        <f t="shared" si="80"/>
        <v>100</v>
      </c>
      <c r="AD258" s="39">
        <v>0</v>
      </c>
      <c r="AE258" s="40">
        <v>-45240</v>
      </c>
      <c r="AF258" s="41">
        <f t="shared" si="69"/>
        <v>0</v>
      </c>
      <c r="AG258" s="42">
        <v>16312.23</v>
      </c>
      <c r="AH258" s="43">
        <f t="shared" si="81"/>
        <v>-377.33792375414032</v>
      </c>
      <c r="AI258" s="107">
        <f t="shared" si="62"/>
        <v>0</v>
      </c>
      <c r="AJ258" s="42">
        <f t="shared" si="63"/>
        <v>302760</v>
      </c>
      <c r="AK258" s="330">
        <f t="shared" si="75"/>
        <v>0</v>
      </c>
      <c r="AL258" s="42">
        <f t="shared" si="64"/>
        <v>16312.23</v>
      </c>
      <c r="AM258" s="43">
        <f t="shared" si="70"/>
        <v>1756.0307205084775</v>
      </c>
      <c r="AN258" s="44">
        <f t="shared" si="65"/>
        <v>0</v>
      </c>
      <c r="AO258" s="82"/>
    </row>
    <row r="259" spans="1:41" s="45" customFormat="1" ht="15" customHeight="1" x14ac:dyDescent="0.35">
      <c r="A259" s="35">
        <v>5592.86</v>
      </c>
      <c r="B259" s="282" t="s">
        <v>210</v>
      </c>
      <c r="C259" s="36" t="s">
        <v>69</v>
      </c>
      <c r="D259" s="79">
        <f>VLOOKUP(C259,Xarelto_Total!A:B,2,0)</f>
        <v>0</v>
      </c>
      <c r="E259" s="37" t="s">
        <v>136</v>
      </c>
      <c r="F259" s="46" t="s">
        <v>136</v>
      </c>
      <c r="G259" s="110">
        <v>86991209</v>
      </c>
      <c r="H259" s="108" t="s">
        <v>77</v>
      </c>
      <c r="I259" s="38" t="str">
        <f t="shared" si="61"/>
        <v>HO INSTITUTIONXARELTO 15MG 98TABL</v>
      </c>
      <c r="J259" s="39">
        <v>0</v>
      </c>
      <c r="K259" s="40">
        <v>0</v>
      </c>
      <c r="L259" s="41">
        <f t="shared" si="76"/>
        <v>0</v>
      </c>
      <c r="M259" s="42">
        <v>0</v>
      </c>
      <c r="N259" s="43" t="str">
        <f t="shared" si="77"/>
        <v>-</v>
      </c>
      <c r="O259" s="39">
        <v>0</v>
      </c>
      <c r="P259" s="40">
        <v>0</v>
      </c>
      <c r="Q259" s="41">
        <f t="shared" si="66"/>
        <v>0</v>
      </c>
      <c r="R259" s="42">
        <v>0</v>
      </c>
      <c r="S259" s="43" t="str">
        <f t="shared" si="78"/>
        <v>-</v>
      </c>
      <c r="T259" s="39">
        <v>0</v>
      </c>
      <c r="U259" s="40">
        <v>0</v>
      </c>
      <c r="V259" s="41">
        <f t="shared" si="67"/>
        <v>0</v>
      </c>
      <c r="W259" s="42">
        <v>0</v>
      </c>
      <c r="X259" s="43" t="str">
        <f t="shared" si="79"/>
        <v>-</v>
      </c>
      <c r="Y259" s="39">
        <v>0</v>
      </c>
      <c r="Z259" s="40">
        <v>0</v>
      </c>
      <c r="AA259" s="41">
        <f t="shared" si="68"/>
        <v>0</v>
      </c>
      <c r="AB259" s="42">
        <v>0</v>
      </c>
      <c r="AC259" s="43" t="str">
        <f t="shared" si="80"/>
        <v>-</v>
      </c>
      <c r="AD259" s="39">
        <v>0</v>
      </c>
      <c r="AE259" s="40">
        <v>0</v>
      </c>
      <c r="AF259" s="41">
        <f t="shared" si="69"/>
        <v>0</v>
      </c>
      <c r="AG259" s="42">
        <v>0</v>
      </c>
      <c r="AH259" s="43" t="str">
        <f t="shared" si="81"/>
        <v>-</v>
      </c>
      <c r="AI259" s="107">
        <f t="shared" si="62"/>
        <v>0</v>
      </c>
      <c r="AJ259" s="42">
        <f t="shared" si="63"/>
        <v>0</v>
      </c>
      <c r="AK259" s="330">
        <f t="shared" si="75"/>
        <v>0</v>
      </c>
      <c r="AL259" s="42">
        <f t="shared" si="64"/>
        <v>0</v>
      </c>
      <c r="AM259" s="43" t="str">
        <f t="shared" si="70"/>
        <v>-</v>
      </c>
      <c r="AN259" s="44">
        <f t="shared" si="65"/>
        <v>0</v>
      </c>
      <c r="AO259" s="82"/>
    </row>
    <row r="260" spans="1:41" s="45" customFormat="1" ht="15" customHeight="1" thickBot="1" x14ac:dyDescent="0.4">
      <c r="A260" s="35">
        <v>5592.86</v>
      </c>
      <c r="B260" s="282" t="s">
        <v>210</v>
      </c>
      <c r="C260" s="36" t="s">
        <v>69</v>
      </c>
      <c r="D260" s="79">
        <f>VLOOKUP(C260,Xarelto_Total!A:B,2,0)</f>
        <v>0</v>
      </c>
      <c r="E260" s="37" t="s">
        <v>136</v>
      </c>
      <c r="F260" s="46" t="s">
        <v>136</v>
      </c>
      <c r="G260" s="110">
        <v>86991217</v>
      </c>
      <c r="H260" s="108" t="s">
        <v>78</v>
      </c>
      <c r="I260" s="38" t="str">
        <f t="shared" si="61"/>
        <v>HO INSTITUTIONXARELTO 20MG 98TABL</v>
      </c>
      <c r="J260" s="39">
        <v>0</v>
      </c>
      <c r="K260" s="40">
        <v>0</v>
      </c>
      <c r="L260" s="41">
        <f t="shared" si="76"/>
        <v>0</v>
      </c>
      <c r="M260" s="42">
        <v>0</v>
      </c>
      <c r="N260" s="43" t="str">
        <f t="shared" si="77"/>
        <v>-</v>
      </c>
      <c r="O260" s="39">
        <v>0</v>
      </c>
      <c r="P260" s="40">
        <v>0</v>
      </c>
      <c r="Q260" s="41">
        <f t="shared" si="66"/>
        <v>0</v>
      </c>
      <c r="R260" s="42">
        <v>0</v>
      </c>
      <c r="S260" s="43" t="str">
        <f t="shared" si="78"/>
        <v>-</v>
      </c>
      <c r="T260" s="39">
        <v>0</v>
      </c>
      <c r="U260" s="40">
        <v>0</v>
      </c>
      <c r="V260" s="41">
        <f t="shared" si="67"/>
        <v>0</v>
      </c>
      <c r="W260" s="42">
        <v>0</v>
      </c>
      <c r="X260" s="43" t="str">
        <f t="shared" si="79"/>
        <v>-</v>
      </c>
      <c r="Y260" s="39">
        <v>0</v>
      </c>
      <c r="Z260" s="40">
        <v>0</v>
      </c>
      <c r="AA260" s="41">
        <f t="shared" si="68"/>
        <v>0</v>
      </c>
      <c r="AB260" s="42">
        <v>0</v>
      </c>
      <c r="AC260" s="43" t="str">
        <f t="shared" si="80"/>
        <v>-</v>
      </c>
      <c r="AD260" s="39">
        <v>0</v>
      </c>
      <c r="AE260" s="40">
        <v>0</v>
      </c>
      <c r="AF260" s="41">
        <f t="shared" si="69"/>
        <v>0</v>
      </c>
      <c r="AG260" s="42">
        <v>36540.28</v>
      </c>
      <c r="AH260" s="43">
        <f t="shared" si="81"/>
        <v>-100</v>
      </c>
      <c r="AI260" s="107">
        <f t="shared" si="62"/>
        <v>0</v>
      </c>
      <c r="AJ260" s="42">
        <f t="shared" si="63"/>
        <v>0</v>
      </c>
      <c r="AK260" s="330">
        <f t="shared" si="75"/>
        <v>0</v>
      </c>
      <c r="AL260" s="42">
        <f t="shared" si="64"/>
        <v>36540.28</v>
      </c>
      <c r="AM260" s="43">
        <f t="shared" ref="AM260" si="82">IF(AND(AL260&lt;=0,AJ260&gt;1),100,IF(ISERROR(AJ260/AL260%-100),"-",AJ260/AL260%-100))</f>
        <v>-100</v>
      </c>
      <c r="AN260" s="44">
        <f t="shared" si="65"/>
        <v>0</v>
      </c>
      <c r="AO260" s="82"/>
    </row>
    <row r="261" spans="1:41" s="60" customFormat="1" ht="15" customHeight="1" thickBot="1" x14ac:dyDescent="0.35">
      <c r="B261" s="54"/>
      <c r="C261" s="55"/>
      <c r="D261" s="80">
        <f>SUM(D3:D260)/6</f>
        <v>93</v>
      </c>
      <c r="E261" s="56"/>
      <c r="F261" s="56"/>
      <c r="G261" s="57"/>
      <c r="H261" s="57"/>
      <c r="I261" s="57"/>
      <c r="J261" s="59">
        <f>SUBTOTAL(9,J3:J260)</f>
        <v>61770059.552449994</v>
      </c>
      <c r="K261" s="58">
        <f>SUBTOTAL(9,K3:K260)</f>
        <v>60075183.660000019</v>
      </c>
      <c r="L261" s="52">
        <f t="shared" ref="L261" si="83">IF(OR(J261=0,K261=0),0,(K261/J261%))</f>
        <v>97.256153054198009</v>
      </c>
      <c r="M261" s="58">
        <f>SUBTOTAL(9,M3:M260)</f>
        <v>73797092.009999961</v>
      </c>
      <c r="N261" s="53">
        <f t="shared" ref="N261" si="84">IF(AND(M261&lt;=0,K261&gt;1),100,IF(ISERROR(K261/M261%-100),"-",K261/M261%-100))</f>
        <v>-18.594104423708913</v>
      </c>
      <c r="O261" s="59">
        <f>SUBTOTAL(9,O3:O260)</f>
        <v>58452486.021500014</v>
      </c>
      <c r="P261" s="58">
        <v>46212094.600000024</v>
      </c>
      <c r="Q261" s="52">
        <f t="shared" ref="Q261" si="85">IF(OR(O261=0,P261=0),0,(P261/O261%))</f>
        <v>79.059245800088433</v>
      </c>
      <c r="R261" s="58">
        <f>SUBTOTAL(9,R3:R260)</f>
        <v>52457198.340000004</v>
      </c>
      <c r="S261" s="53">
        <f t="shared" ref="S261" si="86">IF(AND(R261&lt;=0,P261&gt;1),100,IF(ISERROR(P261/R261%-100),"-",P261/R261%-100))</f>
        <v>-11.905141596626066</v>
      </c>
      <c r="T261" s="59">
        <f>SUBTOTAL(9,T3:T260)</f>
        <v>51343399.883749999</v>
      </c>
      <c r="U261" s="58">
        <f>SUBTOTAL(9,U3:U260)</f>
        <v>36951299.500000007</v>
      </c>
      <c r="V261" s="52">
        <f t="shared" ref="V261" si="87">IF(OR(T261=0,U261=0),0,(U261/T261%))</f>
        <v>71.968937747916769</v>
      </c>
      <c r="W261" s="58">
        <f>SUBTOTAL(9,W3:W260)</f>
        <v>57768108.020000011</v>
      </c>
      <c r="X261" s="53">
        <f t="shared" ref="X261" si="88">IF(AND(W261&lt;=0,U261&gt;1),100,IF(ISERROR(U261/W261%-100),"-",U261/W261%-100))</f>
        <v>-36.035122550305736</v>
      </c>
      <c r="Y261" s="59">
        <f>SUBTOTAL(9,Y3:Y260)</f>
        <v>62559958.01219999</v>
      </c>
      <c r="Z261" s="58">
        <f>SUBTOTAL(9,Z3:Z260)</f>
        <v>44150295.980000012</v>
      </c>
      <c r="AA261" s="52">
        <f t="shared" ref="AA261" si="89">IF(OR(Y261=0,Z261=0),0,(Z261/Y261%))</f>
        <v>70.572771118852316</v>
      </c>
      <c r="AB261" s="58">
        <f>SUBTOTAL(9,AB3:AB260)</f>
        <v>148797308.74000001</v>
      </c>
      <c r="AC261" s="53">
        <f t="shared" ref="AC261" si="90">IF(AND(AB261&lt;=0,Z261&gt;1),100,IF(ISERROR(Z261/AB261%-100),"-",Z261/AB261%-100))</f>
        <v>-70.328565513811981</v>
      </c>
      <c r="AD261" s="59">
        <f>SUBTOTAL(9,AD3:AD260)</f>
        <v>60664201.708799995</v>
      </c>
      <c r="AE261" s="58">
        <f>SUBTOTAL(9,AE3:AE260)</f>
        <v>39733733.590000004</v>
      </c>
      <c r="AF261" s="52">
        <f t="shared" ref="AF261" si="91">IF(OR(AD261=0,AE261=0),0,(AE261/AD261%))</f>
        <v>65.497826511802913</v>
      </c>
      <c r="AG261" s="58">
        <f>SUBTOTAL(9,AG3:AG260)</f>
        <v>224457035.54000002</v>
      </c>
      <c r="AH261" s="53">
        <f t="shared" ref="AH261" si="92">IF(AND(AG261&lt;=0,AE261&gt;1),100,IF(ISERROR(AE261/AG261%-100),"-",AE261/AG261%-100))</f>
        <v>-82.297844442965058</v>
      </c>
      <c r="AI261" s="328">
        <f>SUBTOTAL(9,AI3:AI260)</f>
        <v>294790105.17869997</v>
      </c>
      <c r="AJ261" s="52">
        <f>SUBTOTAL(9,AJ3:AJ260)</f>
        <v>227122607.32999986</v>
      </c>
      <c r="AK261" s="58">
        <f t="shared" ref="AK261" si="93">IF(OR(AI261=0,AJ261=0),0,(AJ261/AI261%))</f>
        <v>77.045532852033659</v>
      </c>
      <c r="AL261" s="52">
        <f>SUBTOTAL(9,AL3:AL260)</f>
        <v>557276742.64999986</v>
      </c>
      <c r="AM261" s="53">
        <f t="shared" ref="AM261" si="94">IF(AND(AL261&lt;=0,AJ261&gt;1),100,IF(ISERROR(AJ261/AL261%-100),"-",AJ261/AL261%-100))</f>
        <v>-59.24419773020292</v>
      </c>
      <c r="AN261" s="53">
        <f t="shared" si="65"/>
        <v>488435.71468817175</v>
      </c>
    </row>
    <row r="262" spans="1:41" s="60" customFormat="1" ht="15" customHeight="1" x14ac:dyDescent="0.3">
      <c r="B262" s="54"/>
      <c r="C262" s="111"/>
      <c r="D262" s="112"/>
      <c r="E262" s="111"/>
      <c r="F262" s="111"/>
      <c r="G262" s="111"/>
      <c r="H262" s="111"/>
      <c r="I262" s="111"/>
      <c r="J262" s="112"/>
      <c r="K262" s="112">
        <v>60075183.659999989</v>
      </c>
      <c r="L262" s="112"/>
      <c r="M262" s="112"/>
      <c r="N262" s="112"/>
      <c r="O262" s="112"/>
      <c r="P262" s="112">
        <v>46212095</v>
      </c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23"/>
      <c r="AJ262" s="112"/>
      <c r="AK262" s="112"/>
      <c r="AL262" s="23"/>
      <c r="AM262" s="112"/>
      <c r="AN262" s="113"/>
    </row>
    <row r="263" spans="1:41" ht="20.25" customHeight="1" thickBot="1" x14ac:dyDescent="0.35">
      <c r="D263" s="102"/>
      <c r="K263" s="23">
        <f>+K262-K261</f>
        <v>0</v>
      </c>
      <c r="P263" s="23">
        <f>+P262-P261</f>
        <v>0.39999997615814209</v>
      </c>
    </row>
    <row r="264" spans="1:41" ht="15" customHeight="1" x14ac:dyDescent="0.3">
      <c r="H264" s="88" t="s">
        <v>15</v>
      </c>
      <c r="I264" s="119"/>
      <c r="J264" s="89">
        <f t="shared" ref="J264:K269" si="95">SUMIF($H$3:$H$260,$H264,J$3:J$260)</f>
        <v>21807894.015000004</v>
      </c>
      <c r="K264" s="89">
        <f t="shared" si="95"/>
        <v>24752826.590000007</v>
      </c>
      <c r="L264" s="89">
        <f t="shared" ref="L264:L267" si="96">IF(OR(J264=0,K264=0),0,(K264/J264%))</f>
        <v>113.50397508798606</v>
      </c>
      <c r="M264" s="89">
        <f t="shared" ref="M264:M269" si="97">SUMIF($H$3:$H$260,$H264,M$3:M$260)</f>
        <v>30646168.710000001</v>
      </c>
      <c r="N264" s="90">
        <f t="shared" ref="N264:N267" si="98">IF(AND(M264&lt;=0,K264&gt;1),100,IF(ISERROR(K264/M264%-100),"-",K264/M264%-100))</f>
        <v>-19.230273695115969</v>
      </c>
      <c r="O264" s="89">
        <f t="shared" ref="O264:P269" si="99">SUMIF($H$3:$H$260,$H264,O$3:O$260)</f>
        <v>20636626.050000001</v>
      </c>
      <c r="P264" s="89">
        <f t="shared" si="99"/>
        <v>16507019.010000002</v>
      </c>
      <c r="Q264" s="89">
        <f t="shared" ref="Q264:Q270" si="100">IF(OR(O264=0,P264=0),0,(P264/O264%))</f>
        <v>79.988942814612869</v>
      </c>
      <c r="R264" s="89">
        <f t="shared" ref="R264:R269" si="101">SUMIF($H$3:$H$260,$H264,R$3:R$260)</f>
        <v>21131210.470000003</v>
      </c>
      <c r="S264" s="90">
        <f t="shared" ref="S264:S270" si="102">IF(AND(R264&lt;=0,P264&gt;1),100,IF(ISERROR(P264/R264%-100),"-",P264/R264%-100))</f>
        <v>-21.883230336307378</v>
      </c>
      <c r="T264" s="89">
        <f t="shared" ref="T264:U269" si="103">SUMIF($H$3:$H$260,$H264,T$3:T$260)</f>
        <v>18126766.125</v>
      </c>
      <c r="U264" s="89">
        <f t="shared" si="103"/>
        <v>14590775.48</v>
      </c>
      <c r="V264" s="89">
        <f t="shared" ref="V264:V270" si="104">IF(OR(T264=0,U264=0),0,(U264/T264%))</f>
        <v>80.4929868868157</v>
      </c>
      <c r="W264" s="89">
        <f t="shared" ref="W264:W269" si="105">SUMIF($H$3:$H$260,$H264,W$3:W$260)</f>
        <v>29368568.82</v>
      </c>
      <c r="X264" s="90">
        <f t="shared" ref="X264:X270" si="106">IF(AND(W264&lt;=0,U264&gt;1),100,IF(ISERROR(U264/W264%-100),"-",U264/W264%-100))</f>
        <v>-50.318397980416123</v>
      </c>
      <c r="Y264" s="89">
        <f t="shared" ref="Y264:Z269" si="107">SUMIF($H$3:$H$260,$H264,Y$3:Y$260)</f>
        <v>22086767.339999996</v>
      </c>
      <c r="Z264" s="89">
        <f t="shared" si="107"/>
        <v>16604998.509999998</v>
      </c>
      <c r="AA264" s="89">
        <f t="shared" ref="AA264:AA270" si="108">IF(OR(Y264=0,Z264=0),0,(Z264/Y264%))</f>
        <v>75.180755311021443</v>
      </c>
      <c r="AB264" s="89">
        <f t="shared" ref="AB264:AB269" si="109">SUMIF($H$3:$H$260,$H264,AB$3:AB$260)</f>
        <v>102742668.34999998</v>
      </c>
      <c r="AC264" s="90">
        <f t="shared" ref="AC264:AC270" si="110">IF(AND(AB264&lt;=0,Z264&gt;1),100,IF(ISERROR(Z264/AB264%-100),"-",Z264/AB264%-100))</f>
        <v>-83.838264299858437</v>
      </c>
      <c r="AD264" s="89">
        <f t="shared" ref="AD264:AE269" si="111">SUMIF($H$3:$H$260,$H264,AD$3:AD$260)</f>
        <v>21417471.359999992</v>
      </c>
      <c r="AE264" s="89">
        <f t="shared" si="111"/>
        <v>16149891.300000003</v>
      </c>
      <c r="AF264" s="89">
        <f t="shared" ref="AF264:AF270" si="112">IF(OR(AD264=0,AE264=0),0,(AE264/AD264%))</f>
        <v>75.405219545021055</v>
      </c>
      <c r="AG264" s="89">
        <f t="shared" ref="AG264:AG269" si="113">SUMIF($H$3:$H$260,$H264,AG$3:AG$260)</f>
        <v>147694038.33999997</v>
      </c>
      <c r="AH264" s="90">
        <f t="shared" ref="AH264:AH270" si="114">IF(AND(AG264&lt;=0,AE264&gt;1),100,IF(ISERROR(AE264/AG264%-100),"-",AE264/AG264%-100))</f>
        <v>-89.065305897573168</v>
      </c>
      <c r="AI264" s="89">
        <f t="shared" ref="AI264:AJ269" si="115">SUMIF($H$3:$H$260,$H264,AI$3:AI$260)</f>
        <v>104075524.88999999</v>
      </c>
      <c r="AJ264" s="89">
        <f t="shared" si="115"/>
        <v>88605510.890000001</v>
      </c>
      <c r="AK264" s="89">
        <f t="shared" ref="AK264:AK270" si="116">IF(OR(AI264=0,AJ264=0),0,(AJ264/AI264%))</f>
        <v>85.135780947200956</v>
      </c>
      <c r="AL264" s="89">
        <f t="shared" ref="AL264:AL269" si="117">SUMIF($H$3:$H$260,$H264,AL$3:AL$260)</f>
        <v>331582654.69</v>
      </c>
      <c r="AM264" s="90">
        <f t="shared" ref="AM264:AM270" si="118">IF(AND(AL264&lt;=0,AJ264&gt;1),100,IF(ISERROR(AJ264/AL264%-100),"-",AJ264/AL264%-100))</f>
        <v>-73.278001838534593</v>
      </c>
    </row>
    <row r="265" spans="1:41" ht="15" customHeight="1" x14ac:dyDescent="0.3">
      <c r="H265" s="36" t="s">
        <v>16</v>
      </c>
      <c r="I265" s="120"/>
      <c r="J265" s="83">
        <f t="shared" si="95"/>
        <v>14343524.154999999</v>
      </c>
      <c r="K265" s="83">
        <f t="shared" si="95"/>
        <v>11532509.379999997</v>
      </c>
      <c r="L265" s="83">
        <f t="shared" si="96"/>
        <v>80.402202801602883</v>
      </c>
      <c r="M265" s="83">
        <f t="shared" si="97"/>
        <v>16282294.059999999</v>
      </c>
      <c r="N265" s="91">
        <f t="shared" si="98"/>
        <v>-29.171470939519452</v>
      </c>
      <c r="O265" s="83">
        <f t="shared" si="99"/>
        <v>13573155.849999994</v>
      </c>
      <c r="P265" s="83">
        <f t="shared" si="99"/>
        <v>9743945.4199999999</v>
      </c>
      <c r="Q265" s="83">
        <f t="shared" si="100"/>
        <v>71.788355837673564</v>
      </c>
      <c r="R265" s="83">
        <f t="shared" si="101"/>
        <v>9704244.8199999984</v>
      </c>
      <c r="S265" s="91">
        <f t="shared" si="102"/>
        <v>0.40910550729491035</v>
      </c>
      <c r="T265" s="83">
        <f t="shared" si="103"/>
        <v>11922366.625</v>
      </c>
      <c r="U265" s="83">
        <f t="shared" si="103"/>
        <v>6509363.5099999988</v>
      </c>
      <c r="V265" s="83">
        <f t="shared" si="104"/>
        <v>54.597914279456234</v>
      </c>
      <c r="W265" s="83">
        <f t="shared" si="105"/>
        <v>10917795.039999997</v>
      </c>
      <c r="X265" s="91">
        <f t="shared" si="106"/>
        <v>-40.378405290158291</v>
      </c>
      <c r="Y265" s="83">
        <f t="shared" si="107"/>
        <v>14526945.18</v>
      </c>
      <c r="Z265" s="83">
        <f t="shared" si="107"/>
        <v>7470658.4200000027</v>
      </c>
      <c r="AA265" s="83">
        <f t="shared" si="108"/>
        <v>51.426217469900315</v>
      </c>
      <c r="AB265" s="83">
        <f t="shared" si="109"/>
        <v>20090610.82</v>
      </c>
      <c r="AC265" s="91">
        <f t="shared" si="110"/>
        <v>-62.815175273003462</v>
      </c>
      <c r="AD265" s="83">
        <f t="shared" si="111"/>
        <v>14086734.719999997</v>
      </c>
      <c r="AE265" s="83">
        <f t="shared" si="111"/>
        <v>7132178.3099999996</v>
      </c>
      <c r="AF265" s="83">
        <f t="shared" si="112"/>
        <v>50.630458028530271</v>
      </c>
      <c r="AG265" s="83">
        <f t="shared" si="113"/>
        <v>32661538.100000001</v>
      </c>
      <c r="AH265" s="91">
        <f t="shared" si="114"/>
        <v>-78.163372808214447</v>
      </c>
      <c r="AI265" s="83">
        <f t="shared" si="115"/>
        <v>68452726.529999971</v>
      </c>
      <c r="AJ265" s="83">
        <f t="shared" si="115"/>
        <v>42388655.039999999</v>
      </c>
      <c r="AK265" s="83">
        <f t="shared" si="116"/>
        <v>61.923983439027545</v>
      </c>
      <c r="AL265" s="83">
        <f t="shared" si="117"/>
        <v>89656482.839999989</v>
      </c>
      <c r="AM265" s="91">
        <f t="shared" si="118"/>
        <v>-52.721037344676631</v>
      </c>
    </row>
    <row r="266" spans="1:41" ht="15" customHeight="1" x14ac:dyDescent="0.3">
      <c r="H266" s="36" t="s">
        <v>17</v>
      </c>
      <c r="I266" s="120"/>
      <c r="J266" s="83">
        <f t="shared" si="95"/>
        <v>18562845.017449994</v>
      </c>
      <c r="K266" s="83">
        <f t="shared" si="95"/>
        <v>13235223.330000004</v>
      </c>
      <c r="L266" s="83">
        <f t="shared" si="96"/>
        <v>71.299541194026233</v>
      </c>
      <c r="M266" s="83">
        <f t="shared" si="97"/>
        <v>7682871.4800000014</v>
      </c>
      <c r="N266" s="91">
        <f t="shared" si="98"/>
        <v>72.269227260326375</v>
      </c>
      <c r="O266" s="83">
        <f t="shared" si="99"/>
        <v>17565863.5715</v>
      </c>
      <c r="P266" s="83">
        <f t="shared" si="99"/>
        <v>14292770.630000001</v>
      </c>
      <c r="Q266" s="83">
        <f t="shared" si="100"/>
        <v>81.366740506794798</v>
      </c>
      <c r="R266" s="83">
        <f t="shared" si="101"/>
        <v>9017685.4299999997</v>
      </c>
      <c r="S266" s="91">
        <f t="shared" si="102"/>
        <v>58.497108165371003</v>
      </c>
      <c r="T266" s="83">
        <f t="shared" si="103"/>
        <v>15429474.758749999</v>
      </c>
      <c r="U266" s="83">
        <f t="shared" si="103"/>
        <v>11040156.680000003</v>
      </c>
      <c r="V266" s="83">
        <f t="shared" si="104"/>
        <v>71.552381740922002</v>
      </c>
      <c r="W266" s="83">
        <f t="shared" si="105"/>
        <v>11351733.950000001</v>
      </c>
      <c r="X266" s="91">
        <f t="shared" si="106"/>
        <v>-2.7447548662818946</v>
      </c>
      <c r="Y266" s="83">
        <f t="shared" si="107"/>
        <v>18800221.552199986</v>
      </c>
      <c r="Z266" s="83">
        <f t="shared" si="107"/>
        <v>13624505.070000004</v>
      </c>
      <c r="AA266" s="83">
        <f t="shared" si="108"/>
        <v>72.469917613314905</v>
      </c>
      <c r="AB266" s="83">
        <f t="shared" si="109"/>
        <v>17574069.940000001</v>
      </c>
      <c r="AC266" s="91">
        <f t="shared" si="110"/>
        <v>-22.473820142313585</v>
      </c>
      <c r="AD266" s="83">
        <f t="shared" si="111"/>
        <v>18230517.868800003</v>
      </c>
      <c r="AE266" s="83">
        <f t="shared" si="111"/>
        <v>11304044.740000002</v>
      </c>
      <c r="AF266" s="83">
        <f t="shared" si="112"/>
        <v>62.006163628219923</v>
      </c>
      <c r="AG266" s="83">
        <f t="shared" si="113"/>
        <v>27138129.410000004</v>
      </c>
      <c r="AH266" s="91">
        <f t="shared" si="114"/>
        <v>-58.346264146582534</v>
      </c>
      <c r="AI266" s="83">
        <f t="shared" si="115"/>
        <v>88588922.768700048</v>
      </c>
      <c r="AJ266" s="83">
        <f t="shared" si="115"/>
        <v>63496700.45000001</v>
      </c>
      <c r="AK266" s="83">
        <f t="shared" si="116"/>
        <v>71.675666060175246</v>
      </c>
      <c r="AL266" s="83">
        <f t="shared" si="117"/>
        <v>72764490.209999979</v>
      </c>
      <c r="AM266" s="91">
        <f t="shared" si="118"/>
        <v>-12.736693039768326</v>
      </c>
    </row>
    <row r="267" spans="1:41" ht="15" customHeight="1" x14ac:dyDescent="0.3">
      <c r="H267" s="36" t="s">
        <v>48</v>
      </c>
      <c r="I267" s="120"/>
      <c r="J267" s="83">
        <f t="shared" si="95"/>
        <v>7055796.3649999993</v>
      </c>
      <c r="K267" s="83">
        <f t="shared" si="95"/>
        <v>7248427.2399999984</v>
      </c>
      <c r="L267" s="95">
        <f t="shared" si="96"/>
        <v>102.73010819807013</v>
      </c>
      <c r="M267" s="83">
        <f t="shared" si="97"/>
        <v>6944246.4199999981</v>
      </c>
      <c r="N267" s="96">
        <f t="shared" si="98"/>
        <v>4.3803287153510837</v>
      </c>
      <c r="O267" s="83">
        <f t="shared" si="99"/>
        <v>6676840.5499999998</v>
      </c>
      <c r="P267" s="83">
        <f t="shared" si="99"/>
        <v>5814281.4799999977</v>
      </c>
      <c r="Q267" s="95">
        <f t="shared" si="100"/>
        <v>87.081328907876923</v>
      </c>
      <c r="R267" s="83">
        <f t="shared" si="101"/>
        <v>4971394.5</v>
      </c>
      <c r="S267" s="96">
        <f t="shared" si="102"/>
        <v>16.954739359348721</v>
      </c>
      <c r="T267" s="83">
        <f t="shared" si="103"/>
        <v>5864792.375</v>
      </c>
      <c r="U267" s="83">
        <f t="shared" si="103"/>
        <v>5284401.1100000013</v>
      </c>
      <c r="V267" s="95">
        <f t="shared" si="104"/>
        <v>90.103805422438356</v>
      </c>
      <c r="W267" s="83">
        <f t="shared" si="105"/>
        <v>4828826.2000000011</v>
      </c>
      <c r="X267" s="96">
        <f t="shared" si="106"/>
        <v>9.4344855484755357</v>
      </c>
      <c r="Y267" s="83">
        <f t="shared" si="107"/>
        <v>7146023.9399999976</v>
      </c>
      <c r="Z267" s="83">
        <f t="shared" si="107"/>
        <v>7044590.7399999993</v>
      </c>
      <c r="AA267" s="95">
        <f t="shared" si="108"/>
        <v>98.580564508996062</v>
      </c>
      <c r="AB267" s="83">
        <f t="shared" si="109"/>
        <v>6961197.2999999998</v>
      </c>
      <c r="AC267" s="96">
        <f t="shared" si="110"/>
        <v>1.1979755264227236</v>
      </c>
      <c r="AD267" s="83">
        <f t="shared" si="111"/>
        <v>6929477.7600000007</v>
      </c>
      <c r="AE267" s="83">
        <f t="shared" si="111"/>
        <v>5694722.2400000012</v>
      </c>
      <c r="AF267" s="95">
        <f t="shared" si="112"/>
        <v>82.181117210195083</v>
      </c>
      <c r="AG267" s="83">
        <f t="shared" si="113"/>
        <v>10141801.939999999</v>
      </c>
      <c r="AH267" s="96">
        <f t="shared" si="114"/>
        <v>-43.849009538042687</v>
      </c>
      <c r="AI267" s="83">
        <f t="shared" si="115"/>
        <v>33672930.990000017</v>
      </c>
      <c r="AJ267" s="83">
        <f t="shared" si="115"/>
        <v>31086422.809999999</v>
      </c>
      <c r="AK267" s="95">
        <f t="shared" si="116"/>
        <v>92.31873168163429</v>
      </c>
      <c r="AL267" s="83">
        <f t="shared" si="117"/>
        <v>33847466.359999992</v>
      </c>
      <c r="AM267" s="96">
        <f t="shared" si="118"/>
        <v>-8.1573123395224627</v>
      </c>
    </row>
    <row r="268" spans="1:41" ht="15" customHeight="1" x14ac:dyDescent="0.3">
      <c r="H268" s="36" t="s">
        <v>77</v>
      </c>
      <c r="I268" s="120"/>
      <c r="J268" s="83">
        <f t="shared" si="95"/>
        <v>0</v>
      </c>
      <c r="K268" s="83">
        <f t="shared" si="95"/>
        <v>1229972.8</v>
      </c>
      <c r="L268" s="95">
        <f t="shared" ref="L268:L270" si="119">IF(OR(J268=0,K268=0),0,(K268/J268%))</f>
        <v>0</v>
      </c>
      <c r="M268" s="83">
        <f t="shared" si="97"/>
        <v>-340614.20999999996</v>
      </c>
      <c r="N268" s="96">
        <f t="shared" ref="N268:N270" si="120">IF(AND(M268&lt;=0,K268&gt;1),100,IF(ISERROR(K268/M268%-100),"-",K268/M268%-100))</f>
        <v>100</v>
      </c>
      <c r="O268" s="83">
        <f t="shared" si="99"/>
        <v>0</v>
      </c>
      <c r="P268" s="83">
        <f t="shared" si="99"/>
        <v>-107592.47</v>
      </c>
      <c r="Q268" s="95">
        <f t="shared" si="100"/>
        <v>0</v>
      </c>
      <c r="R268" s="83">
        <f t="shared" si="101"/>
        <v>-161561.80000000002</v>
      </c>
      <c r="S268" s="96">
        <f t="shared" si="102"/>
        <v>-33.404759045764536</v>
      </c>
      <c r="T268" s="83">
        <f t="shared" si="103"/>
        <v>0</v>
      </c>
      <c r="U268" s="83">
        <f t="shared" si="103"/>
        <v>-371720.12</v>
      </c>
      <c r="V268" s="95">
        <f t="shared" si="104"/>
        <v>0</v>
      </c>
      <c r="W268" s="83">
        <f t="shared" si="105"/>
        <v>-125319.95</v>
      </c>
      <c r="X268" s="96">
        <f t="shared" si="106"/>
        <v>196.61687544560942</v>
      </c>
      <c r="Y268" s="83">
        <f t="shared" si="107"/>
        <v>0</v>
      </c>
      <c r="Z268" s="83">
        <f t="shared" si="107"/>
        <v>-403128.12000000011</v>
      </c>
      <c r="AA268" s="95">
        <f t="shared" si="108"/>
        <v>0</v>
      </c>
      <c r="AB268" s="83">
        <f t="shared" si="109"/>
        <v>-25564.789999999997</v>
      </c>
      <c r="AC268" s="96">
        <f t="shared" si="110"/>
        <v>1476.8880557986206</v>
      </c>
      <c r="AD268" s="83">
        <f t="shared" si="111"/>
        <v>0</v>
      </c>
      <c r="AE268" s="83">
        <f t="shared" si="111"/>
        <v>-327992.37999999995</v>
      </c>
      <c r="AF268" s="95">
        <f t="shared" si="112"/>
        <v>0</v>
      </c>
      <c r="AG268" s="83">
        <f t="shared" si="113"/>
        <v>1534960.3099999998</v>
      </c>
      <c r="AH268" s="96">
        <f t="shared" si="114"/>
        <v>-121.36813426791471</v>
      </c>
      <c r="AI268" s="83">
        <f t="shared" si="115"/>
        <v>0</v>
      </c>
      <c r="AJ268" s="83">
        <f t="shared" si="115"/>
        <v>19539.71000000009</v>
      </c>
      <c r="AK268" s="95">
        <f t="shared" si="116"/>
        <v>0</v>
      </c>
      <c r="AL268" s="83">
        <f t="shared" si="117"/>
        <v>881899.56</v>
      </c>
      <c r="AM268" s="96">
        <f t="shared" si="118"/>
        <v>-97.784361067149177</v>
      </c>
    </row>
    <row r="269" spans="1:41" ht="15" customHeight="1" thickBot="1" x14ac:dyDescent="0.35">
      <c r="H269" s="116" t="s">
        <v>78</v>
      </c>
      <c r="I269" s="121"/>
      <c r="J269" s="95">
        <f t="shared" si="95"/>
        <v>0</v>
      </c>
      <c r="K269" s="95">
        <f t="shared" si="95"/>
        <v>2076224.32</v>
      </c>
      <c r="L269" s="95">
        <f t="shared" si="119"/>
        <v>0</v>
      </c>
      <c r="M269" s="95">
        <f t="shared" si="97"/>
        <v>12582125.549999997</v>
      </c>
      <c r="N269" s="96">
        <f t="shared" si="120"/>
        <v>-83.498620231142098</v>
      </c>
      <c r="O269" s="95">
        <f t="shared" si="99"/>
        <v>0</v>
      </c>
      <c r="P269" s="95">
        <f t="shared" si="99"/>
        <v>-38329.469999999994</v>
      </c>
      <c r="Q269" s="95">
        <f t="shared" si="100"/>
        <v>0</v>
      </c>
      <c r="R269" s="95">
        <f t="shared" si="101"/>
        <v>7794224.919999999</v>
      </c>
      <c r="S269" s="96">
        <f t="shared" si="102"/>
        <v>-100.49176756372076</v>
      </c>
      <c r="T269" s="95">
        <f t="shared" si="103"/>
        <v>0</v>
      </c>
      <c r="U269" s="95">
        <f t="shared" si="103"/>
        <v>-101677.15999999999</v>
      </c>
      <c r="V269" s="95">
        <f t="shared" si="104"/>
        <v>0</v>
      </c>
      <c r="W269" s="95">
        <f t="shared" si="105"/>
        <v>1426503.96</v>
      </c>
      <c r="X269" s="96">
        <f t="shared" si="106"/>
        <v>-107.12771663108457</v>
      </c>
      <c r="Y269" s="95">
        <f t="shared" si="107"/>
        <v>0</v>
      </c>
      <c r="Z269" s="95">
        <f t="shared" si="107"/>
        <v>-191328.64000000004</v>
      </c>
      <c r="AA269" s="95">
        <f t="shared" si="108"/>
        <v>0</v>
      </c>
      <c r="AB269" s="95">
        <f t="shared" si="109"/>
        <v>1454327.1200000003</v>
      </c>
      <c r="AC269" s="96">
        <f t="shared" si="110"/>
        <v>-113.15581875417409</v>
      </c>
      <c r="AD269" s="95">
        <f t="shared" si="111"/>
        <v>0</v>
      </c>
      <c r="AE269" s="95">
        <f t="shared" si="111"/>
        <v>-219110.62</v>
      </c>
      <c r="AF269" s="95">
        <f t="shared" si="112"/>
        <v>0</v>
      </c>
      <c r="AG269" s="95">
        <f t="shared" si="113"/>
        <v>5286567.4400000004</v>
      </c>
      <c r="AH269" s="96">
        <f t="shared" si="114"/>
        <v>-104.14466707342335</v>
      </c>
      <c r="AI269" s="95">
        <f t="shared" si="115"/>
        <v>0</v>
      </c>
      <c r="AJ269" s="95">
        <f t="shared" si="115"/>
        <v>1525778.43</v>
      </c>
      <c r="AK269" s="95">
        <f t="shared" si="116"/>
        <v>0</v>
      </c>
      <c r="AL269" s="95">
        <f t="shared" si="117"/>
        <v>28543748.99000001</v>
      </c>
      <c r="AM269" s="96">
        <f t="shared" si="118"/>
        <v>-94.654596946832243</v>
      </c>
    </row>
    <row r="270" spans="1:41" ht="15" customHeight="1" thickBot="1" x14ac:dyDescent="0.35">
      <c r="H270" s="98" t="s">
        <v>47</v>
      </c>
      <c r="I270" s="118"/>
      <c r="J270" s="105">
        <f>SUM(J264:J269)</f>
        <v>61770059.552449994</v>
      </c>
      <c r="K270" s="99">
        <f>SUM(K264:K269)</f>
        <v>60075183.660000004</v>
      </c>
      <c r="L270" s="101">
        <f t="shared" si="119"/>
        <v>97.256153054197981</v>
      </c>
      <c r="M270" s="99">
        <f>SUM(M264:M269)</f>
        <v>73797092.00999999</v>
      </c>
      <c r="N270" s="100">
        <f t="shared" si="120"/>
        <v>-18.59410442370897</v>
      </c>
      <c r="O270" s="105">
        <f>SUM(O264:O269)</f>
        <v>58452486.021499991</v>
      </c>
      <c r="P270" s="99">
        <f>SUM(P264:P269)</f>
        <v>46212094.600000001</v>
      </c>
      <c r="Q270" s="101">
        <f t="shared" si="100"/>
        <v>79.059245800088419</v>
      </c>
      <c r="R270" s="99">
        <f>SUM(R264:R269)</f>
        <v>52457198.340000004</v>
      </c>
      <c r="S270" s="100">
        <f t="shared" si="102"/>
        <v>-11.905141596626109</v>
      </c>
      <c r="T270" s="105">
        <f>SUM(T264:T269)</f>
        <v>51343399.883749999</v>
      </c>
      <c r="U270" s="99">
        <f>SUM(U264:U269)</f>
        <v>36951299.500000007</v>
      </c>
      <c r="V270" s="101">
        <f t="shared" si="104"/>
        <v>71.968937747916769</v>
      </c>
      <c r="W270" s="99">
        <f>SUM(W264:W269)</f>
        <v>57768108.020000003</v>
      </c>
      <c r="X270" s="100">
        <f t="shared" si="106"/>
        <v>-36.035122550305736</v>
      </c>
      <c r="Y270" s="105">
        <f>SUM(Y264:Y269)</f>
        <v>62559958.012199983</v>
      </c>
      <c r="Z270" s="99">
        <f>SUM(Z264:Z269)</f>
        <v>44150295.980000004</v>
      </c>
      <c r="AA270" s="101">
        <f t="shared" si="108"/>
        <v>70.572771118852316</v>
      </c>
      <c r="AB270" s="99">
        <f>SUM(AB264:AB269)</f>
        <v>148797308.74000001</v>
      </c>
      <c r="AC270" s="100">
        <f t="shared" si="110"/>
        <v>-70.328565513811995</v>
      </c>
      <c r="AD270" s="105">
        <f>SUM(AD264:AD269)</f>
        <v>60664201.708799995</v>
      </c>
      <c r="AE270" s="99">
        <f>SUM(AE264:AE269)</f>
        <v>39733733.590000011</v>
      </c>
      <c r="AF270" s="101">
        <f t="shared" si="112"/>
        <v>65.497826511802927</v>
      </c>
      <c r="AG270" s="99">
        <f>SUM(AG264:AG269)</f>
        <v>224457035.53999996</v>
      </c>
      <c r="AH270" s="100">
        <f t="shared" si="114"/>
        <v>-82.297844442965058</v>
      </c>
      <c r="AI270" s="105">
        <f>SUM(AI264:AI269)</f>
        <v>294790105.17870003</v>
      </c>
      <c r="AJ270" s="99">
        <f>SUM(AJ264:AJ269)</f>
        <v>227122607.33000004</v>
      </c>
      <c r="AK270" s="101">
        <f t="shared" si="116"/>
        <v>77.045532852033702</v>
      </c>
      <c r="AL270" s="99">
        <f>SUM(AL264:AL269)</f>
        <v>557276742.64999998</v>
      </c>
      <c r="AM270" s="100">
        <f t="shared" si="118"/>
        <v>-59.244197730202899</v>
      </c>
    </row>
    <row r="272" spans="1:41" ht="12" x14ac:dyDescent="0.3"/>
    <row r="273" spans="8:39" ht="12" x14ac:dyDescent="0.3">
      <c r="H273" s="395" t="str">
        <f>+H264</f>
        <v>XARELTO 10MG 7TABL</v>
      </c>
      <c r="J273" s="396">
        <f>+J264/1000000</f>
        <v>21.807894015000006</v>
      </c>
      <c r="K273" s="396">
        <f>+K264/1000000</f>
        <v>24.752826590000009</v>
      </c>
      <c r="L273" s="23">
        <f t="shared" ref="L273:L279" si="121">IF(OR(J273=0,K273=0),0,(K273/J273%))</f>
        <v>113.50397508798605</v>
      </c>
      <c r="M273" s="396">
        <f>+M264/1000000</f>
        <v>30.646168710000001</v>
      </c>
      <c r="N273" s="23">
        <f t="shared" ref="N273:N279" si="122">IF(AND(M273&lt;=0,K273&gt;1),100,IF(ISERROR(K273/M273%-100),"-",K273/M273%-100))</f>
        <v>-19.230273695115969</v>
      </c>
      <c r="O273" s="396">
        <f>+O264/1000000</f>
        <v>20.63662605</v>
      </c>
      <c r="P273" s="396">
        <f>+P264/1000000</f>
        <v>16.50701901</v>
      </c>
      <c r="Q273" s="23">
        <f t="shared" ref="Q273:Q279" si="123">IF(OR(O273=0,P273=0),0,(P273/O273%))</f>
        <v>79.988942814612855</v>
      </c>
      <c r="R273" s="396">
        <f>+R264/1000000</f>
        <v>21.131210470000003</v>
      </c>
      <c r="S273" s="23">
        <f t="shared" ref="S273:S279" si="124">IF(AND(R273&lt;=0,P273&gt;1),100,IF(ISERROR(P273/R273%-100),"-",P273/R273%-100))</f>
        <v>-21.883230336307378</v>
      </c>
      <c r="T273" s="396">
        <f>+T264/1000000</f>
        <v>18.126766125</v>
      </c>
      <c r="U273" s="396">
        <f>+U264/1000000</f>
        <v>14.59077548</v>
      </c>
      <c r="V273" s="23">
        <f t="shared" ref="V273:V279" si="125">IF(OR(T273=0,U273=0),0,(U273/T273%))</f>
        <v>80.4929868868157</v>
      </c>
      <c r="W273" s="396">
        <f>+W264/1000000</f>
        <v>29.36856882</v>
      </c>
      <c r="X273" s="23">
        <f t="shared" ref="X273:X279" si="126">IF(AND(W273&lt;=0,U273&gt;1),100,IF(ISERROR(U273/W273%-100),"-",U273/W273%-100))</f>
        <v>-50.31839798041613</v>
      </c>
      <c r="Y273" s="396">
        <f>+Y264/1000000</f>
        <v>22.086767339999994</v>
      </c>
      <c r="Z273" s="396">
        <f>+Z264/1000000</f>
        <v>16.604998509999998</v>
      </c>
      <c r="AA273" s="23">
        <f t="shared" ref="AA273:AA279" si="127">IF(OR(Y273=0,Z273=0),0,(Z273/Y273%))</f>
        <v>75.180755311021457</v>
      </c>
      <c r="AB273" s="396">
        <f>+AB264/1000000</f>
        <v>102.74266834999997</v>
      </c>
      <c r="AC273" s="23">
        <f t="shared" ref="AC273:AC279" si="128">IF(AND(AB273&lt;=0,Z273&gt;1),100,IF(ISERROR(Z273/AB273%-100),"-",Z273/AB273%-100))</f>
        <v>-83.838264299858423</v>
      </c>
      <c r="AD273" s="396">
        <f>+AD264/1000000</f>
        <v>21.417471359999993</v>
      </c>
      <c r="AE273" s="396">
        <f>+AE264/1000000</f>
        <v>16.149891300000004</v>
      </c>
      <c r="AF273" s="23">
        <f t="shared" ref="AF273:AF279" si="129">IF(OR(AD273=0,AE273=0),0,(AE273/AD273%))</f>
        <v>75.405219545021069</v>
      </c>
      <c r="AG273" s="396">
        <f>+AG264/1000000</f>
        <v>147.69403833999996</v>
      </c>
      <c r="AH273" s="23">
        <f t="shared" ref="AH273:AH279" si="130">IF(AND(AG273&lt;=0,AE273&gt;1),100,IF(ISERROR(AE273/AG273%-100),"-",AE273/AG273%-100))</f>
        <v>-89.065305897573168</v>
      </c>
      <c r="AI273" s="396">
        <f>+AI264/1000000</f>
        <v>104.07552488999998</v>
      </c>
      <c r="AJ273" s="396">
        <f>+AJ264/1000000</f>
        <v>88.605510890000005</v>
      </c>
      <c r="AK273" s="23">
        <f t="shared" ref="AK273:AK279" si="131">IF(OR(AI273=0,AJ273=0),0,(AJ273/AI273%))</f>
        <v>85.135780947200971</v>
      </c>
      <c r="AL273" s="396">
        <f>+AL264/1000000</f>
        <v>331.58265468999997</v>
      </c>
      <c r="AM273" s="23">
        <f t="shared" ref="AM273:AM279" si="132">IF(AND(AL273&lt;=0,AJ273&gt;1),100,IF(ISERROR(AJ273/AL273%-100),"-",AJ273/AL273%-100))</f>
        <v>-73.278001838534593</v>
      </c>
    </row>
    <row r="274" spans="8:39" ht="12" x14ac:dyDescent="0.3">
      <c r="H274" s="395" t="str">
        <f>+H265</f>
        <v>XARELTO 15MG 28TABL</v>
      </c>
      <c r="J274" s="396">
        <f t="shared" ref="J274" si="133">+J265/1000000</f>
        <v>14.343524154999999</v>
      </c>
      <c r="K274" s="396">
        <f t="shared" ref="K274" si="134">+K265/1000000</f>
        <v>11.532509379999997</v>
      </c>
      <c r="L274" s="23">
        <f t="shared" si="121"/>
        <v>80.402202801602897</v>
      </c>
      <c r="M274" s="396">
        <f t="shared" ref="M274" si="135">+M265/1000000</f>
        <v>16.282294059999998</v>
      </c>
      <c r="N274" s="23">
        <f t="shared" si="122"/>
        <v>-29.171470939519452</v>
      </c>
      <c r="O274" s="396">
        <f t="shared" ref="O274:P274" si="136">+O265/1000000</f>
        <v>13.573155849999994</v>
      </c>
      <c r="P274" s="396">
        <f t="shared" si="136"/>
        <v>9.7439454199999993</v>
      </c>
      <c r="Q274" s="23">
        <f t="shared" si="123"/>
        <v>71.788355837673549</v>
      </c>
      <c r="R274" s="396">
        <f t="shared" ref="R274" si="137">+R265/1000000</f>
        <v>9.7042448199999978</v>
      </c>
      <c r="S274" s="23">
        <f t="shared" si="124"/>
        <v>0.40910550729491035</v>
      </c>
      <c r="T274" s="396">
        <f t="shared" ref="T274:U274" si="138">+T265/1000000</f>
        <v>11.922366625</v>
      </c>
      <c r="U274" s="396">
        <f t="shared" si="138"/>
        <v>6.5093635099999991</v>
      </c>
      <c r="V274" s="23">
        <f t="shared" si="125"/>
        <v>54.597914279456234</v>
      </c>
      <c r="W274" s="396">
        <f t="shared" ref="W274" si="139">+W265/1000000</f>
        <v>10.917795039999998</v>
      </c>
      <c r="X274" s="23">
        <f t="shared" si="126"/>
        <v>-40.378405290158291</v>
      </c>
      <c r="Y274" s="396">
        <f t="shared" ref="Y274:Z274" si="140">+Y265/1000000</f>
        <v>14.52694518</v>
      </c>
      <c r="Z274" s="396">
        <f t="shared" si="140"/>
        <v>7.470658420000003</v>
      </c>
      <c r="AA274" s="23">
        <f t="shared" si="127"/>
        <v>51.426217469900322</v>
      </c>
      <c r="AB274" s="396">
        <f t="shared" ref="AB274" si="141">+AB265/1000000</f>
        <v>20.090610820000002</v>
      </c>
      <c r="AC274" s="23">
        <f t="shared" si="128"/>
        <v>-62.815175273003462</v>
      </c>
      <c r="AD274" s="396">
        <f t="shared" ref="AD274:AE274" si="142">+AD265/1000000</f>
        <v>14.086734719999997</v>
      </c>
      <c r="AE274" s="396">
        <f t="shared" si="142"/>
        <v>7.1321783099999996</v>
      </c>
      <c r="AF274" s="23">
        <f t="shared" si="129"/>
        <v>50.630458028530271</v>
      </c>
      <c r="AG274" s="396">
        <f t="shared" ref="AG274" si="143">+AG265/1000000</f>
        <v>32.661538100000001</v>
      </c>
      <c r="AH274" s="23">
        <f t="shared" si="130"/>
        <v>-78.163372808214447</v>
      </c>
      <c r="AI274" s="396">
        <f t="shared" ref="AI274:AJ274" si="144">+AI265/1000000</f>
        <v>68.452726529999978</v>
      </c>
      <c r="AJ274" s="396">
        <f t="shared" si="144"/>
        <v>42.388655039999996</v>
      </c>
      <c r="AK274" s="23">
        <f t="shared" si="131"/>
        <v>61.923983439027545</v>
      </c>
      <c r="AL274" s="396">
        <f t="shared" ref="AL274" si="145">+AL265/1000000</f>
        <v>89.656482839999995</v>
      </c>
      <c r="AM274" s="23">
        <f t="shared" si="132"/>
        <v>-52.721037344676638</v>
      </c>
    </row>
    <row r="275" spans="8:39" ht="20.25" customHeight="1" x14ac:dyDescent="0.3">
      <c r="H275" s="395" t="str">
        <f>+H268</f>
        <v>XARELTO 15MG 98TABL</v>
      </c>
      <c r="J275" s="396">
        <f>+J268/1000000</f>
        <v>0</v>
      </c>
      <c r="K275" s="396">
        <f>+K268/1000000</f>
        <v>1.2299728000000001</v>
      </c>
      <c r="L275" s="23">
        <f t="shared" si="121"/>
        <v>0</v>
      </c>
      <c r="M275" s="396">
        <f>+M268/1000000</f>
        <v>-0.34061420999999997</v>
      </c>
      <c r="N275" s="23">
        <f t="shared" si="122"/>
        <v>100</v>
      </c>
      <c r="O275" s="396">
        <f>+O268/1000000</f>
        <v>0</v>
      </c>
      <c r="P275" s="396">
        <f>+P268/1000000</f>
        <v>-0.10759247</v>
      </c>
      <c r="Q275" s="23">
        <f t="shared" si="123"/>
        <v>0</v>
      </c>
      <c r="R275" s="396">
        <f>+R268/1000000</f>
        <v>-0.16156180000000001</v>
      </c>
      <c r="S275" s="23">
        <f t="shared" si="124"/>
        <v>-33.404759045764536</v>
      </c>
      <c r="T275" s="396">
        <f>+T268/1000000</f>
        <v>0</v>
      </c>
      <c r="U275" s="396">
        <f>+U268/1000000</f>
        <v>-0.37172011999999999</v>
      </c>
      <c r="V275" s="23">
        <f t="shared" si="125"/>
        <v>0</v>
      </c>
      <c r="W275" s="396">
        <f>+W268/1000000</f>
        <v>-0.12531994999999999</v>
      </c>
      <c r="X275" s="23">
        <f t="shared" si="126"/>
        <v>196.61687544560942</v>
      </c>
      <c r="Y275" s="396">
        <f>+Y268/1000000</f>
        <v>0</v>
      </c>
      <c r="Z275" s="396">
        <f>+Z268/1000000</f>
        <v>-0.40312812000000009</v>
      </c>
      <c r="AA275" s="23">
        <f t="shared" si="127"/>
        <v>0</v>
      </c>
      <c r="AB275" s="396">
        <f>+AB268/1000000</f>
        <v>-2.5564789999999997E-2</v>
      </c>
      <c r="AC275" s="23">
        <f t="shared" si="128"/>
        <v>1476.8880557986204</v>
      </c>
      <c r="AD275" s="396">
        <f>+AD268/1000000</f>
        <v>0</v>
      </c>
      <c r="AE275" s="396">
        <f>+AE268/1000000</f>
        <v>-0.32799237999999997</v>
      </c>
      <c r="AF275" s="23">
        <f t="shared" si="129"/>
        <v>0</v>
      </c>
      <c r="AG275" s="396">
        <f>+AG268/1000000</f>
        <v>1.5349603099999998</v>
      </c>
      <c r="AH275" s="23">
        <f t="shared" si="130"/>
        <v>-121.36813426791471</v>
      </c>
      <c r="AI275" s="396">
        <f>+AI268/1000000</f>
        <v>0</v>
      </c>
      <c r="AJ275" s="396">
        <f>+AJ268/1000000</f>
        <v>1.9539710000000089E-2</v>
      </c>
      <c r="AK275" s="23">
        <f t="shared" si="131"/>
        <v>0</v>
      </c>
      <c r="AL275" s="396">
        <f>+AL268/1000000</f>
        <v>0.88189956000000003</v>
      </c>
      <c r="AM275" s="23">
        <f t="shared" si="132"/>
        <v>-97.784361067149177</v>
      </c>
    </row>
    <row r="276" spans="8:39" ht="20.25" customHeight="1" x14ac:dyDescent="0.3">
      <c r="H276" s="395" t="str">
        <f>+H266</f>
        <v>XARELTO 20MG 28TABL</v>
      </c>
      <c r="J276" s="396">
        <f>+J266/1000000</f>
        <v>18.562845017449995</v>
      </c>
      <c r="K276" s="396">
        <f>+K266/1000000</f>
        <v>13.235223330000004</v>
      </c>
      <c r="L276" s="23">
        <f t="shared" si="121"/>
        <v>71.299541194026233</v>
      </c>
      <c r="M276" s="396">
        <f>+M266/1000000</f>
        <v>7.6828714800000011</v>
      </c>
      <c r="N276" s="23">
        <f t="shared" si="122"/>
        <v>72.269227260326375</v>
      </c>
      <c r="O276" s="396">
        <f>+O266/1000000</f>
        <v>17.5658635715</v>
      </c>
      <c r="P276" s="396">
        <f>+P266/1000000</f>
        <v>14.292770630000001</v>
      </c>
      <c r="Q276" s="23">
        <f t="shared" si="123"/>
        <v>81.366740506794798</v>
      </c>
      <c r="R276" s="396">
        <f>+R266/1000000</f>
        <v>9.0176854300000002</v>
      </c>
      <c r="S276" s="23">
        <f t="shared" si="124"/>
        <v>58.497108165371003</v>
      </c>
      <c r="T276" s="396">
        <f>+T266/1000000</f>
        <v>15.429474758749999</v>
      </c>
      <c r="U276" s="396">
        <f>+U266/1000000</f>
        <v>11.040156680000003</v>
      </c>
      <c r="V276" s="23">
        <f t="shared" si="125"/>
        <v>71.552381740922002</v>
      </c>
      <c r="W276" s="396">
        <f>+W266/1000000</f>
        <v>11.351733950000002</v>
      </c>
      <c r="X276" s="23">
        <f t="shared" si="126"/>
        <v>-2.7447548662818946</v>
      </c>
      <c r="Y276" s="396">
        <f>+Y266/1000000</f>
        <v>18.800221552199986</v>
      </c>
      <c r="Z276" s="396">
        <f>+Z266/1000000</f>
        <v>13.624505070000003</v>
      </c>
      <c r="AA276" s="23">
        <f t="shared" si="127"/>
        <v>72.469917613314905</v>
      </c>
      <c r="AB276" s="396">
        <f>+AB266/1000000</f>
        <v>17.574069940000001</v>
      </c>
      <c r="AC276" s="23">
        <f t="shared" si="128"/>
        <v>-22.473820142313585</v>
      </c>
      <c r="AD276" s="396">
        <f>+AD266/1000000</f>
        <v>18.230517868800003</v>
      </c>
      <c r="AE276" s="396">
        <f>+AE266/1000000</f>
        <v>11.304044740000002</v>
      </c>
      <c r="AF276" s="23">
        <f t="shared" si="129"/>
        <v>62.006163628219923</v>
      </c>
      <c r="AG276" s="396">
        <f>+AG266/1000000</f>
        <v>27.138129410000005</v>
      </c>
      <c r="AH276" s="23">
        <f t="shared" si="130"/>
        <v>-58.346264146582534</v>
      </c>
      <c r="AI276" s="396">
        <f>+AI266/1000000</f>
        <v>88.588922768700044</v>
      </c>
      <c r="AJ276" s="396">
        <f>+AJ266/1000000</f>
        <v>63.496700450000013</v>
      </c>
      <c r="AK276" s="23">
        <f t="shared" si="131"/>
        <v>71.67566606017526</v>
      </c>
      <c r="AL276" s="396">
        <f>+AL266/1000000</f>
        <v>72.764490209999977</v>
      </c>
      <c r="AM276" s="23">
        <f t="shared" si="132"/>
        <v>-12.736693039768312</v>
      </c>
    </row>
    <row r="277" spans="8:39" ht="20.25" customHeight="1" x14ac:dyDescent="0.3">
      <c r="H277" s="395" t="str">
        <f>+H269</f>
        <v>XARELTO 20MG 98TABL</v>
      </c>
      <c r="J277" s="396">
        <f>+J269/1000000</f>
        <v>0</v>
      </c>
      <c r="K277" s="396">
        <f>+K269/1000000</f>
        <v>2.0762243200000001</v>
      </c>
      <c r="L277" s="23">
        <f t="shared" si="121"/>
        <v>0</v>
      </c>
      <c r="M277" s="396">
        <f>+M269/1000000</f>
        <v>12.582125549999997</v>
      </c>
      <c r="N277" s="23">
        <f t="shared" si="122"/>
        <v>-83.498620231142098</v>
      </c>
      <c r="O277" s="396">
        <f>+O269/1000000</f>
        <v>0</v>
      </c>
      <c r="P277" s="396">
        <f>+P269/1000000</f>
        <v>-3.832946999999999E-2</v>
      </c>
      <c r="Q277" s="23">
        <f t="shared" si="123"/>
        <v>0</v>
      </c>
      <c r="R277" s="396">
        <f>+R269/1000000</f>
        <v>7.7942249199999987</v>
      </c>
      <c r="S277" s="23">
        <f t="shared" si="124"/>
        <v>-100.49176756372076</v>
      </c>
      <c r="T277" s="396">
        <f>+T269/1000000</f>
        <v>0</v>
      </c>
      <c r="U277" s="396">
        <f>+U269/1000000</f>
        <v>-0.10167715999999999</v>
      </c>
      <c r="V277" s="23">
        <f t="shared" si="125"/>
        <v>0</v>
      </c>
      <c r="W277" s="396">
        <f>+W269/1000000</f>
        <v>1.42650396</v>
      </c>
      <c r="X277" s="23">
        <f t="shared" si="126"/>
        <v>-107.12771663108457</v>
      </c>
      <c r="Y277" s="396">
        <f>+Y269/1000000</f>
        <v>0</v>
      </c>
      <c r="Z277" s="396">
        <f>+Z269/1000000</f>
        <v>-0.19132864000000005</v>
      </c>
      <c r="AA277" s="23">
        <f t="shared" si="127"/>
        <v>0</v>
      </c>
      <c r="AB277" s="396">
        <f>+AB269/1000000</f>
        <v>1.4543271200000003</v>
      </c>
      <c r="AC277" s="23">
        <f t="shared" si="128"/>
        <v>-113.15581875417409</v>
      </c>
      <c r="AD277" s="396">
        <f>+AD269/1000000</f>
        <v>0</v>
      </c>
      <c r="AE277" s="396">
        <f>+AE269/1000000</f>
        <v>-0.21911062000000001</v>
      </c>
      <c r="AF277" s="23">
        <f t="shared" si="129"/>
        <v>0</v>
      </c>
      <c r="AG277" s="396">
        <f>+AG269/1000000</f>
        <v>5.2865674400000007</v>
      </c>
      <c r="AH277" s="23">
        <f t="shared" si="130"/>
        <v>-104.14466707342335</v>
      </c>
      <c r="AI277" s="396">
        <f>+AI269/1000000</f>
        <v>0</v>
      </c>
      <c r="AJ277" s="396">
        <f>+AJ269/1000000</f>
        <v>1.5257784299999999</v>
      </c>
      <c r="AK277" s="23">
        <f t="shared" si="131"/>
        <v>0</v>
      </c>
      <c r="AL277" s="396">
        <f>+AL269/1000000</f>
        <v>28.543748990000008</v>
      </c>
      <c r="AM277" s="23">
        <f t="shared" si="132"/>
        <v>-94.654596946832243</v>
      </c>
    </row>
    <row r="278" spans="8:39" ht="20.25" customHeight="1" x14ac:dyDescent="0.3">
      <c r="H278" s="395" t="str">
        <f>+H267</f>
        <v>XARELTO 2.5MG TAFI 14 IN</v>
      </c>
      <c r="J278" s="396">
        <f>+J267/1000000</f>
        <v>7.0557963649999991</v>
      </c>
      <c r="K278" s="396">
        <f>+K267/1000000</f>
        <v>7.2484272399999981</v>
      </c>
      <c r="L278" s="23">
        <f t="shared" si="121"/>
        <v>102.73010819807014</v>
      </c>
      <c r="M278" s="396">
        <f>+M267/1000000</f>
        <v>6.944246419999998</v>
      </c>
      <c r="N278" s="23">
        <f t="shared" si="122"/>
        <v>4.3803287153510837</v>
      </c>
      <c r="O278" s="396">
        <f>+O267/1000000</f>
        <v>6.6768405499999997</v>
      </c>
      <c r="P278" s="396">
        <f>+P267/1000000</f>
        <v>5.8142814799999973</v>
      </c>
      <c r="Q278" s="23">
        <f t="shared" si="123"/>
        <v>87.081328907876895</v>
      </c>
      <c r="R278" s="396">
        <f>+R267/1000000</f>
        <v>4.9713944999999997</v>
      </c>
      <c r="S278" s="23">
        <f t="shared" si="124"/>
        <v>16.954739359348721</v>
      </c>
      <c r="T278" s="396">
        <f>+T267/1000000</f>
        <v>5.8647923750000004</v>
      </c>
      <c r="U278" s="396">
        <f>+U267/1000000</f>
        <v>5.284401110000001</v>
      </c>
      <c r="V278" s="23">
        <f t="shared" si="125"/>
        <v>90.103805422438342</v>
      </c>
      <c r="W278" s="396">
        <f>+W267/1000000</f>
        <v>4.8288262000000008</v>
      </c>
      <c r="X278" s="23">
        <f t="shared" si="126"/>
        <v>9.4344855484755357</v>
      </c>
      <c r="Y278" s="396">
        <f>+Y267/1000000</f>
        <v>7.1460239399999974</v>
      </c>
      <c r="Z278" s="396">
        <f>+Z267/1000000</f>
        <v>7.0445907399999994</v>
      </c>
      <c r="AA278" s="23">
        <f t="shared" si="127"/>
        <v>98.580564508996062</v>
      </c>
      <c r="AB278" s="396">
        <f>+AB267/1000000</f>
        <v>6.9611973000000003</v>
      </c>
      <c r="AC278" s="23">
        <f t="shared" si="128"/>
        <v>1.1979755264227094</v>
      </c>
      <c r="AD278" s="396">
        <f>+AD267/1000000</f>
        <v>6.929477760000001</v>
      </c>
      <c r="AE278" s="396">
        <f>+AE267/1000000</f>
        <v>5.6947222400000008</v>
      </c>
      <c r="AF278" s="23">
        <f t="shared" si="129"/>
        <v>82.181117210195069</v>
      </c>
      <c r="AG278" s="396">
        <f>+AG267/1000000</f>
        <v>10.141801939999999</v>
      </c>
      <c r="AH278" s="23">
        <f t="shared" si="130"/>
        <v>-43.849009538042694</v>
      </c>
      <c r="AI278" s="396">
        <f>+AI267/1000000</f>
        <v>33.672930990000019</v>
      </c>
      <c r="AJ278" s="396">
        <f>+AJ267/1000000</f>
        <v>31.086422809999998</v>
      </c>
      <c r="AK278" s="23">
        <f t="shared" si="131"/>
        <v>92.318731681634304</v>
      </c>
      <c r="AL278" s="396">
        <f>+AL267/1000000</f>
        <v>33.847466359999991</v>
      </c>
      <c r="AM278" s="23">
        <f t="shared" si="132"/>
        <v>-8.1573123395224485</v>
      </c>
    </row>
    <row r="279" spans="8:39" ht="20.25" customHeight="1" x14ac:dyDescent="0.3">
      <c r="H279" s="24" t="s">
        <v>47</v>
      </c>
      <c r="J279" s="396">
        <f>SUM(J273:J278)</f>
        <v>61.77005955245</v>
      </c>
      <c r="K279" s="396">
        <f>SUM(K273:K278)</f>
        <v>60.075183660000008</v>
      </c>
      <c r="L279" s="23">
        <f t="shared" si="121"/>
        <v>97.256153054197981</v>
      </c>
      <c r="M279" s="396">
        <f>SUM(M273:M278)</f>
        <v>73.79709201</v>
      </c>
      <c r="N279" s="23">
        <f t="shared" si="122"/>
        <v>-18.59410442370897</v>
      </c>
      <c r="O279" s="396">
        <f>SUM(O273:O278)</f>
        <v>58.4524860215</v>
      </c>
      <c r="P279" s="396">
        <f>SUM(P273:P278)</f>
        <v>46.2120946</v>
      </c>
      <c r="Q279" s="23">
        <f t="shared" si="123"/>
        <v>79.059245800088391</v>
      </c>
      <c r="R279" s="396">
        <f>SUM(R273:R278)</f>
        <v>52.457198339999998</v>
      </c>
      <c r="S279" s="23">
        <f t="shared" si="124"/>
        <v>-11.905141596626109</v>
      </c>
      <c r="T279" s="396">
        <f>SUM(T273:T278)</f>
        <v>51.343399883749996</v>
      </c>
      <c r="U279" s="396">
        <f>SUM(U273:U278)</f>
        <v>36.951299500000005</v>
      </c>
      <c r="V279" s="23">
        <f t="shared" si="125"/>
        <v>71.968937747916769</v>
      </c>
      <c r="W279" s="396">
        <f>SUM(W273:W278)</f>
        <v>57.76810802</v>
      </c>
      <c r="X279" s="23">
        <f t="shared" si="126"/>
        <v>-36.035122550305729</v>
      </c>
      <c r="Y279" s="396">
        <f>SUM(Y273:Y278)</f>
        <v>62.559958012199978</v>
      </c>
      <c r="Z279" s="396">
        <f>SUM(Z273:Z278)</f>
        <v>44.150295979999996</v>
      </c>
      <c r="AA279" s="23">
        <f t="shared" si="127"/>
        <v>70.572771118852302</v>
      </c>
      <c r="AB279" s="396">
        <f>SUM(AB273:AB278)</f>
        <v>148.79730873999995</v>
      </c>
      <c r="AC279" s="23">
        <f t="shared" si="128"/>
        <v>-70.328565513811981</v>
      </c>
      <c r="AD279" s="396">
        <f>SUM(AD273:AD278)</f>
        <v>60.664201708799993</v>
      </c>
      <c r="AE279" s="396">
        <f>SUM(AE273:AE278)</f>
        <v>39.73373359</v>
      </c>
      <c r="AF279" s="23">
        <f t="shared" si="129"/>
        <v>65.497826511802913</v>
      </c>
      <c r="AG279" s="396">
        <f>SUM(AG273:AG278)</f>
        <v>224.45703553999996</v>
      </c>
      <c r="AH279" s="23">
        <f t="shared" si="130"/>
        <v>-82.297844442965058</v>
      </c>
      <c r="AI279" s="396">
        <f>SUM(AI273:AI278)</f>
        <v>294.7901051787</v>
      </c>
      <c r="AJ279" s="396">
        <f>SUM(AJ273:AJ278)</f>
        <v>227.12260733000002</v>
      </c>
      <c r="AK279" s="23">
        <f t="shared" si="131"/>
        <v>77.045532852033702</v>
      </c>
      <c r="AL279" s="396">
        <f>SUM(AL273:AL278)</f>
        <v>557.27674264999996</v>
      </c>
      <c r="AM279" s="23">
        <f t="shared" si="132"/>
        <v>-59.244197730202899</v>
      </c>
    </row>
  </sheetData>
  <sortState xmlns:xlrd2="http://schemas.microsoft.com/office/spreadsheetml/2017/richdata2" ref="A3:AY248">
    <sortCondition ref="F3:F248"/>
    <sortCondition ref="E3:E248"/>
    <sortCondition ref="C3:C248"/>
  </sortState>
  <pageMargins left="0.75" right="0.75" top="1" bottom="1" header="0.5" footer="0.5"/>
  <pageSetup orientation="portrait" r:id="rId1"/>
  <headerFooter alignWithMargins="0"/>
  <ignoredErrors>
    <ignoredError sqref="L265:L266 L264 N264 N265:N266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FF"/>
  </sheetPr>
  <dimension ref="A1:AO280"/>
  <sheetViews>
    <sheetView showGridLines="0" zoomScale="90" zoomScaleNormal="90" workbookViewId="0">
      <pane xSplit="9" ySplit="3" topLeftCell="AJ4" activePane="bottomRight" state="frozen"/>
      <selection activeCell="BU265" sqref="BU265"/>
      <selection pane="topRight" activeCell="BU265" sqref="BU265"/>
      <selection pane="bottomLeft" activeCell="BU265" sqref="BU265"/>
      <selection pane="bottomRight" activeCell="AQ2" sqref="AQ2"/>
    </sheetView>
  </sheetViews>
  <sheetFormatPr defaultColWidth="9" defaultRowHeight="20.25" customHeight="1" x14ac:dyDescent="0.3"/>
  <cols>
    <col min="1" max="1" width="6" style="34" bestFit="1" customWidth="1"/>
    <col min="2" max="2" width="5.33203125" style="22" customWidth="1"/>
    <col min="3" max="3" width="14.75" style="34" customWidth="1"/>
    <col min="4" max="4" width="5.33203125" style="34" customWidth="1"/>
    <col min="5" max="5" width="13.25" style="34" customWidth="1"/>
    <col min="6" max="6" width="14.33203125" style="34" customWidth="1"/>
    <col min="7" max="7" width="7.58203125" style="34" customWidth="1"/>
    <col min="8" max="8" width="19.75" style="24" customWidth="1"/>
    <col min="9" max="9" width="28.33203125" style="24" customWidth="1"/>
    <col min="10" max="10" width="10.25" style="23" customWidth="1"/>
    <col min="11" max="11" width="11.08203125" style="23" customWidth="1"/>
    <col min="12" max="12" width="7.08203125" style="23" customWidth="1"/>
    <col min="13" max="13" width="9.75" style="23" customWidth="1"/>
    <col min="14" max="14" width="5.83203125" style="23" customWidth="1"/>
    <col min="15" max="15" width="11.5" style="23" customWidth="1"/>
    <col min="16" max="16" width="11.25" style="23" customWidth="1"/>
    <col min="17" max="17" width="7.08203125" style="23" customWidth="1"/>
    <col min="18" max="18" width="11.58203125" style="23" customWidth="1"/>
    <col min="19" max="19" width="6.83203125" style="23" customWidth="1"/>
    <col min="20" max="20" width="10.08203125" style="23" bestFit="1" customWidth="1"/>
    <col min="21" max="21" width="11.33203125" style="23" customWidth="1"/>
    <col min="22" max="22" width="7.08203125" style="23" customWidth="1"/>
    <col min="23" max="23" width="11" style="23" customWidth="1"/>
    <col min="24" max="24" width="6.83203125" style="23" customWidth="1"/>
    <col min="25" max="25" width="10.75" style="23" customWidth="1"/>
    <col min="26" max="26" width="11.83203125" style="23" customWidth="1"/>
    <col min="27" max="27" width="7.08203125" style="23" customWidth="1"/>
    <col min="28" max="28" width="11.33203125" style="23" customWidth="1"/>
    <col min="29" max="29" width="6.83203125" style="23" customWidth="1"/>
    <col min="30" max="30" width="11.5" style="23" customWidth="1"/>
    <col min="31" max="31" width="11.33203125" style="23" customWidth="1"/>
    <col min="32" max="32" width="7.08203125" style="23" customWidth="1"/>
    <col min="33" max="33" width="10.83203125" style="23" customWidth="1"/>
    <col min="34" max="34" width="6.83203125" style="23" customWidth="1"/>
    <col min="35" max="35" width="9.75" style="23" bestFit="1" customWidth="1"/>
    <col min="36" max="36" width="10" style="23" bestFit="1" customWidth="1"/>
    <col min="37" max="37" width="7.08203125" style="23" customWidth="1"/>
    <col min="38" max="38" width="10" style="23" bestFit="1" customWidth="1"/>
    <col min="39" max="39" width="6.83203125" style="23" customWidth="1"/>
    <col min="40" max="40" width="6.75" style="23" customWidth="1"/>
    <col min="42" max="16384" width="9" style="34"/>
  </cols>
  <sheetData>
    <row r="1" spans="1:40" ht="14.5" thickBot="1" x14ac:dyDescent="0.35">
      <c r="I1" s="22"/>
      <c r="K1" s="22"/>
      <c r="M1" s="22"/>
      <c r="O1" s="22"/>
      <c r="S1" s="22"/>
      <c r="U1" s="22"/>
      <c r="W1" s="22"/>
      <c r="X1" s="22"/>
      <c r="Y1" s="22"/>
      <c r="AC1" s="22"/>
      <c r="AE1" s="22"/>
      <c r="AG1" s="22"/>
      <c r="AH1" s="22"/>
      <c r="AJ1" s="22"/>
      <c r="AL1" s="22"/>
      <c r="AM1" s="22"/>
      <c r="AN1" s="22"/>
    </row>
    <row r="2" spans="1:40" ht="33" customHeight="1" thickBot="1" x14ac:dyDescent="0.35">
      <c r="B2" s="67">
        <f>+Xarelto_Total!D1</f>
        <v>5</v>
      </c>
      <c r="C2" s="25" t="s">
        <v>8</v>
      </c>
      <c r="D2" s="77" t="s">
        <v>46</v>
      </c>
      <c r="E2" s="26" t="s">
        <v>5</v>
      </c>
      <c r="F2" s="84" t="s">
        <v>13</v>
      </c>
      <c r="G2" s="26" t="s">
        <v>12</v>
      </c>
      <c r="H2" s="27" t="s">
        <v>11</v>
      </c>
      <c r="I2" s="28" t="s">
        <v>10</v>
      </c>
      <c r="J2" s="29" t="s">
        <v>241</v>
      </c>
      <c r="K2" s="30" t="s">
        <v>242</v>
      </c>
      <c r="L2" s="30" t="s">
        <v>0</v>
      </c>
      <c r="M2" s="30" t="s">
        <v>97</v>
      </c>
      <c r="N2" s="31" t="s">
        <v>14</v>
      </c>
      <c r="O2" s="29" t="s">
        <v>243</v>
      </c>
      <c r="P2" s="30" t="s">
        <v>244</v>
      </c>
      <c r="Q2" s="10" t="s">
        <v>0</v>
      </c>
      <c r="R2" s="10" t="s">
        <v>98</v>
      </c>
      <c r="S2" s="11" t="s">
        <v>14</v>
      </c>
      <c r="T2" s="9" t="s">
        <v>245</v>
      </c>
      <c r="U2" s="30" t="s">
        <v>246</v>
      </c>
      <c r="V2" s="30" t="s">
        <v>0</v>
      </c>
      <c r="W2" s="30" t="s">
        <v>99</v>
      </c>
      <c r="X2" s="31" t="s">
        <v>14</v>
      </c>
      <c r="Y2" s="29" t="s">
        <v>247</v>
      </c>
      <c r="Z2" s="106" t="s">
        <v>248</v>
      </c>
      <c r="AA2" s="30" t="s">
        <v>0</v>
      </c>
      <c r="AB2" s="30" t="s">
        <v>100</v>
      </c>
      <c r="AC2" s="31" t="s">
        <v>14</v>
      </c>
      <c r="AD2" s="29" t="s">
        <v>249</v>
      </c>
      <c r="AE2" s="30" t="s">
        <v>250</v>
      </c>
      <c r="AF2" s="30" t="s">
        <v>0</v>
      </c>
      <c r="AG2" s="30" t="s">
        <v>101</v>
      </c>
      <c r="AH2" s="31" t="s">
        <v>14</v>
      </c>
      <c r="AI2" s="32" t="s">
        <v>251</v>
      </c>
      <c r="AJ2" s="30" t="s">
        <v>252</v>
      </c>
      <c r="AK2" s="30" t="s">
        <v>0</v>
      </c>
      <c r="AL2" s="30" t="s">
        <v>102</v>
      </c>
      <c r="AM2" s="31" t="s">
        <v>14</v>
      </c>
      <c r="AN2" s="33" t="s">
        <v>4</v>
      </c>
    </row>
    <row r="3" spans="1:40" s="45" customFormat="1" ht="15" customHeight="1" x14ac:dyDescent="0.3">
      <c r="A3" s="35">
        <v>652.49999999999989</v>
      </c>
      <c r="B3" s="35" t="s">
        <v>228</v>
      </c>
      <c r="C3" s="36" t="s">
        <v>35</v>
      </c>
      <c r="D3" s="79">
        <f>VLOOKUP(C3,Xarelto_Total!A:D,2,0)</f>
        <v>6</v>
      </c>
      <c r="E3" s="37" t="str">
        <f>VLOOKUP(C3,Xarelto_Total!A:D,3,0)</f>
        <v>BANGALORE ABM</v>
      </c>
      <c r="F3" s="46" t="str">
        <f>VLOOKUP(C3,Xarelto_Total!A:D,4,0)</f>
        <v>CHENNAI SM</v>
      </c>
      <c r="G3" s="109">
        <v>81571686</v>
      </c>
      <c r="H3" s="38" t="s">
        <v>15</v>
      </c>
      <c r="I3" s="38" t="str">
        <f t="shared" ref="I3:I66" si="0">+C3&amp;H3</f>
        <v>BANGALOREXARELTO 10MG 7TABL</v>
      </c>
      <c r="J3" s="39">
        <f>+'Product Value'!J3/'Product Units'!$A3</f>
        <v>1829.8800000000006</v>
      </c>
      <c r="K3" s="40">
        <v>3313.4933015025272</v>
      </c>
      <c r="L3" s="41">
        <f>IF(OR(J3=0,K3=0),0,(K3/J3%))</f>
        <v>181.07708163937122</v>
      </c>
      <c r="M3" s="42">
        <v>1862.7831009779816</v>
      </c>
      <c r="N3" s="43">
        <f>IF(AND(M3&lt;=0,K3&gt;1),100,IF(ISERROR(K3/M3%-100),"-",K3/M3%-100))</f>
        <v>77.878642970451409</v>
      </c>
      <c r="O3" s="39">
        <f>+'Product Value'!O3/'Product Units'!$A3</f>
        <v>1731.6000000000004</v>
      </c>
      <c r="P3" s="40">
        <v>2280.3090331792127</v>
      </c>
      <c r="Q3" s="41">
        <f>IF(OR(O3=0,P3=0),0,(P3/O3%))</f>
        <v>131.68797835407787</v>
      </c>
      <c r="R3" s="42">
        <v>1331.1542735321627</v>
      </c>
      <c r="S3" s="43">
        <f>IF(AND(R3&lt;=0,P3&gt;1),100,IF(ISERROR(P3/R3%-100),"-",P3/R3%-100))</f>
        <v>71.303137323708341</v>
      </c>
      <c r="T3" s="39">
        <f>+'Product Value'!T3/'Product Units'!$A3</f>
        <v>1521.0000000000002</v>
      </c>
      <c r="U3" s="40">
        <v>1490.1810604425157</v>
      </c>
      <c r="V3" s="41">
        <f>IF(OR(T3=0,U3=0),0,(U3/T3%))</f>
        <v>97.973771232249533</v>
      </c>
      <c r="W3" s="42">
        <v>3769.3119800985155</v>
      </c>
      <c r="X3" s="43">
        <f>IF(AND(W3&lt;=0,U3&gt;1),100,IF(ISERROR(U3/W3%-100),"-",U3/W3%-100))</f>
        <v>-60.465435912164324</v>
      </c>
      <c r="Y3" s="39">
        <f>+'Product Value'!Y3/'Product Units'!$A3</f>
        <v>1853.28</v>
      </c>
      <c r="Z3" s="40">
        <v>1457.4238658253805</v>
      </c>
      <c r="AA3" s="41">
        <f>IF(OR(Y3=0,Z3=0),0,(Z3/Y3%))</f>
        <v>78.640241400402559</v>
      </c>
      <c r="AB3" s="42">
        <v>14453.978712061429</v>
      </c>
      <c r="AC3" s="43">
        <f>IF(AND(AB3&lt;=0,Z3&gt;1),100,IF(ISERROR(Z3/AB3%-100),"-",Z3/AB3%-100))</f>
        <v>-89.91679803285443</v>
      </c>
      <c r="AD3" s="39">
        <f>+'Product Value'!AD3/'Product Units'!$A3</f>
        <v>1797.1199999999997</v>
      </c>
      <c r="AE3" s="40">
        <v>1762.5797743549431</v>
      </c>
      <c r="AF3" s="41">
        <f>IF(OR(AD3=0,AE3=0),0,(AE3/AD3%))</f>
        <v>98.078023412735007</v>
      </c>
      <c r="AG3" s="42">
        <v>27189.483532615963</v>
      </c>
      <c r="AH3" s="43">
        <f>IF(AND(AG3&lt;=0,AE3&gt;1),100,IF(ISERROR(AE3/AG3%-100),"-",AE3/AG3%-100))</f>
        <v>-93.517420909299034</v>
      </c>
      <c r="AI3" s="107">
        <f t="shared" ref="AI3:AI66" si="1">+J3+O3+T3+Y3+AD3</f>
        <v>8732.880000000001</v>
      </c>
      <c r="AJ3" s="42">
        <f t="shared" ref="AJ3:AJ66" si="2">+K3+P3+U3+Z3+AE3</f>
        <v>10303.987035304579</v>
      </c>
      <c r="AK3" s="41">
        <f>IF(OR(AI3=0,AJ3=0),0,(AJ3/AI3%))</f>
        <v>117.99070908227958</v>
      </c>
      <c r="AL3" s="42">
        <f t="shared" ref="AL3:AL66" si="3">+M3+R3+W3+AB3+AG3</f>
        <v>48606.711599286049</v>
      </c>
      <c r="AM3" s="43">
        <f>IF(AND(AL3&lt;=0,AJ3&gt;1),100,IF(ISERROR(AJ3/AL3%-100),"-",AJ3/AL3%-100))</f>
        <v>-78.801308098661977</v>
      </c>
      <c r="AN3" s="44">
        <f t="shared" ref="AN3:AN66" si="4">IFERROR(AJ3/D3/$B$2,0)</f>
        <v>343.46623451015262</v>
      </c>
    </row>
    <row r="4" spans="1:40" s="45" customFormat="1" ht="15" customHeight="1" x14ac:dyDescent="0.3">
      <c r="A4" s="35">
        <v>1304.9999999999998</v>
      </c>
      <c r="B4" s="35" t="s">
        <v>228</v>
      </c>
      <c r="C4" s="36" t="s">
        <v>35</v>
      </c>
      <c r="D4" s="79">
        <f>VLOOKUP(C4,Xarelto_Total!A:D,2,0)</f>
        <v>6</v>
      </c>
      <c r="E4" s="37" t="str">
        <f>VLOOKUP(C4,Xarelto_Total!A:D,3,0)</f>
        <v>BANGALORE ABM</v>
      </c>
      <c r="F4" s="46" t="str">
        <f>VLOOKUP(C4,Xarelto_Total!A:D,4,0)</f>
        <v>CHENNAI SM</v>
      </c>
      <c r="G4" s="109">
        <v>80802625</v>
      </c>
      <c r="H4" s="38" t="s">
        <v>16</v>
      </c>
      <c r="I4" s="38" t="str">
        <f t="shared" si="0"/>
        <v>BANGALOREXARELTO 15MG 28TABL</v>
      </c>
      <c r="J4" s="39">
        <f>+'Product Value'!J4/'Product Units'!$A4</f>
        <v>671.8908045977015</v>
      </c>
      <c r="K4" s="40">
        <v>724.75609225087248</v>
      </c>
      <c r="L4" s="41">
        <f t="shared" ref="L4:L67" si="5">IF(OR(J4=0,K4=0),0,(K4/J4%))</f>
        <v>107.86813680011953</v>
      </c>
      <c r="M4" s="42">
        <v>1256.3645848161329</v>
      </c>
      <c r="N4" s="43">
        <f t="shared" ref="N4:N67" si="6">IF(AND(M4&lt;=0,K4&gt;1),100,IF(ISERROR(K4/M4%-100),"-",K4/M4%-100))</f>
        <v>-42.313234469519891</v>
      </c>
      <c r="O4" s="39">
        <f>+'Product Value'!O4/'Product Units'!$A4</f>
        <v>635.80459770114965</v>
      </c>
      <c r="P4" s="40">
        <v>397.93881227785175</v>
      </c>
      <c r="Q4" s="41">
        <f t="shared" ref="Q4:Q67" si="7">IF(OR(O4=0,P4=0),0,(P4/O4%))</f>
        <v>62.588225017035327</v>
      </c>
      <c r="R4" s="42">
        <v>531.50221098305838</v>
      </c>
      <c r="S4" s="43">
        <f t="shared" ref="S4:S67" si="8">IF(AND(R4&lt;=0,P4&gt;1),100,IF(ISERROR(P4/R4%-100),"-",P4/R4%-100))</f>
        <v>-25.129415446488892</v>
      </c>
      <c r="T4" s="39">
        <f>+'Product Value'!T4/'Product Units'!$A4</f>
        <v>558.47701149425313</v>
      </c>
      <c r="U4" s="40">
        <v>458.94774553056061</v>
      </c>
      <c r="V4" s="41">
        <f t="shared" ref="V4:V67" si="9">IF(OR(T4=0,U4=0),0,(U4/T4%))</f>
        <v>82.178448903851304</v>
      </c>
      <c r="W4" s="42">
        <v>776.47822931785197</v>
      </c>
      <c r="X4" s="43">
        <f t="shared" ref="X4:X67" si="10">IF(AND(W4&lt;=0,U4&gt;1),100,IF(ISERROR(U4/W4%-100),"-",U4/W4%-100))</f>
        <v>-40.893675031461832</v>
      </c>
      <c r="Y4" s="39">
        <f>+'Product Value'!Y4/'Product Units'!$A4</f>
        <v>680.48275862068976</v>
      </c>
      <c r="Z4" s="40">
        <v>430.29915114495827</v>
      </c>
      <c r="AA4" s="41">
        <f t="shared" ref="AA4:AA67" si="11">IF(OR(Y4=0,Z4=0),0,(Z4/Y4%))</f>
        <v>63.234394361020513</v>
      </c>
      <c r="AB4" s="42">
        <v>1635.4317367220592</v>
      </c>
      <c r="AC4" s="43">
        <f t="shared" ref="AC4:AC67" si="12">IF(AND(AB4&lt;=0,Z4&gt;1),100,IF(ISERROR(Z4/AB4%-100),"-",Z4/AB4%-100))</f>
        <v>-73.688956776183232</v>
      </c>
      <c r="AD4" s="39">
        <f>+'Product Value'!AD4/'Product Units'!$A4</f>
        <v>659.86206896551732</v>
      </c>
      <c r="AE4" s="40">
        <v>509.24815129497949</v>
      </c>
      <c r="AF4" s="41">
        <f t="shared" ref="AF4:AF67" si="13">IF(OR(AD4=0,AE4=0),0,(AE4/AD4%))</f>
        <v>77.174939316233292</v>
      </c>
      <c r="AG4" s="42">
        <v>2497.6826347305391</v>
      </c>
      <c r="AH4" s="43">
        <f t="shared" ref="AH4:AH67" si="14">IF(AND(AG4&lt;=0,AE4&gt;1),100,IF(ISERROR(AE4/AG4%-100),"-",AE4/AG4%-100))</f>
        <v>-79.611174605859418</v>
      </c>
      <c r="AI4" s="107">
        <f t="shared" si="1"/>
        <v>3206.5172413793111</v>
      </c>
      <c r="AJ4" s="42">
        <f t="shared" si="2"/>
        <v>2521.1899524992223</v>
      </c>
      <c r="AK4" s="41">
        <f t="shared" ref="AK4:AK67" si="15">IF(OR(AI4=0,AJ4=0),0,(AJ4/AI4%))</f>
        <v>78.627051180760546</v>
      </c>
      <c r="AL4" s="42">
        <f t="shared" si="3"/>
        <v>6697.4593965696422</v>
      </c>
      <c r="AM4" s="43">
        <f t="shared" ref="AM4:AM67" si="16">IF(AND(AL4&lt;=0,AJ4&gt;1),100,IF(ISERROR(AJ4/AL4%-100),"-",AJ4/AL4%-100))</f>
        <v>-62.356024826510406</v>
      </c>
      <c r="AN4" s="44">
        <f t="shared" si="4"/>
        <v>84.039665083307412</v>
      </c>
    </row>
    <row r="5" spans="1:40" s="45" customFormat="1" ht="15" customHeight="1" x14ac:dyDescent="0.3">
      <c r="A5" s="35">
        <v>1304.9999999999998</v>
      </c>
      <c r="B5" s="35" t="s">
        <v>228</v>
      </c>
      <c r="C5" s="36" t="s">
        <v>35</v>
      </c>
      <c r="D5" s="79">
        <f>VLOOKUP(C5,Xarelto_Total!A:D,2,0)</f>
        <v>6</v>
      </c>
      <c r="E5" s="37" t="str">
        <f>VLOOKUP(C5,Xarelto_Total!A:D,3,0)</f>
        <v>BANGALORE ABM</v>
      </c>
      <c r="F5" s="46" t="str">
        <f>VLOOKUP(C5,Xarelto_Total!A:D,4,0)</f>
        <v>CHENNAI SM</v>
      </c>
      <c r="G5" s="109">
        <v>80802633</v>
      </c>
      <c r="H5" s="38" t="s">
        <v>17</v>
      </c>
      <c r="I5" s="38" t="str">
        <f t="shared" si="0"/>
        <v>BANGALOREXARELTO 20MG 28TABL</v>
      </c>
      <c r="J5" s="39">
        <f>+'Product Value'!J5/'Product Units'!$A5</f>
        <v>847.1666666666672</v>
      </c>
      <c r="K5" s="40">
        <v>749.65969724962042</v>
      </c>
      <c r="L5" s="41">
        <f t="shared" si="5"/>
        <v>88.490225919687589</v>
      </c>
      <c r="M5" s="42">
        <v>165.22215568862299</v>
      </c>
      <c r="N5" s="43">
        <f t="shared" si="6"/>
        <v>353.72831151194157</v>
      </c>
      <c r="O5" s="39">
        <f>+'Product Value'!O5/'Product Units'!$A5</f>
        <v>801.66666666666697</v>
      </c>
      <c r="P5" s="40">
        <v>1245.359656549977</v>
      </c>
      <c r="Q5" s="41">
        <f t="shared" si="7"/>
        <v>155.34631890436299</v>
      </c>
      <c r="R5" s="42">
        <v>522.41443627742422</v>
      </c>
      <c r="S5" s="43">
        <f t="shared" si="8"/>
        <v>138.38538334125172</v>
      </c>
      <c r="T5" s="39">
        <f>+'Product Value'!T5/'Product Units'!$A5</f>
        <v>704.16666666666697</v>
      </c>
      <c r="U5" s="40">
        <v>736.68833632609994</v>
      </c>
      <c r="V5" s="41">
        <f t="shared" si="9"/>
        <v>104.61846196346977</v>
      </c>
      <c r="W5" s="42">
        <v>745.56744324574743</v>
      </c>
      <c r="X5" s="43">
        <f t="shared" si="10"/>
        <v>-1.1909193460746224</v>
      </c>
      <c r="Y5" s="39">
        <f>+'Product Value'!Y5/'Product Units'!$A5</f>
        <v>858.00000000000011</v>
      </c>
      <c r="Z5" s="40">
        <v>1145.479416879464</v>
      </c>
      <c r="AA5" s="41">
        <f t="shared" si="11"/>
        <v>133.50575954306103</v>
      </c>
      <c r="AB5" s="42">
        <v>1081.2500410509031</v>
      </c>
      <c r="AC5" s="43">
        <f t="shared" si="12"/>
        <v>5.94028886844103</v>
      </c>
      <c r="AD5" s="39">
        <f>+'Product Value'!AD5/'Product Units'!$A5</f>
        <v>832.00000000000011</v>
      </c>
      <c r="AE5" s="40">
        <v>1033.5232747925413</v>
      </c>
      <c r="AF5" s="41">
        <f t="shared" si="13"/>
        <v>124.22154745102659</v>
      </c>
      <c r="AG5" s="42">
        <v>2638.5392022008255</v>
      </c>
      <c r="AH5" s="43">
        <f t="shared" si="14"/>
        <v>-60.829716915690632</v>
      </c>
      <c r="AI5" s="107">
        <f t="shared" si="1"/>
        <v>4043.0000000000009</v>
      </c>
      <c r="AJ5" s="42">
        <f t="shared" si="2"/>
        <v>4910.7103817977022</v>
      </c>
      <c r="AK5" s="41">
        <f t="shared" si="15"/>
        <v>121.46204258713088</v>
      </c>
      <c r="AL5" s="42">
        <f t="shared" si="3"/>
        <v>5152.993278463523</v>
      </c>
      <c r="AM5" s="43">
        <f t="shared" si="16"/>
        <v>-4.7017894954068851</v>
      </c>
      <c r="AN5" s="44">
        <f t="shared" si="4"/>
        <v>163.6903460599234</v>
      </c>
    </row>
    <row r="6" spans="1:40" s="45" customFormat="1" ht="15" customHeight="1" x14ac:dyDescent="0.3">
      <c r="A6" s="35">
        <v>326.24999999999994</v>
      </c>
      <c r="B6" s="35" t="s">
        <v>228</v>
      </c>
      <c r="C6" s="36" t="s">
        <v>35</v>
      </c>
      <c r="D6" s="79">
        <f>VLOOKUP(C6,Xarelto_Total!A:D,2,0)</f>
        <v>6</v>
      </c>
      <c r="E6" s="37" t="str">
        <f>VLOOKUP(C6,Xarelto_Total!A:D,3,0)</f>
        <v>BANGALORE ABM</v>
      </c>
      <c r="F6" s="46" t="str">
        <f>VLOOKUP(C6,Xarelto_Total!A:D,4,0)</f>
        <v>CHENNAI SM</v>
      </c>
      <c r="G6" s="109">
        <v>86415798</v>
      </c>
      <c r="H6" s="38" t="s">
        <v>48</v>
      </c>
      <c r="I6" s="38" t="str">
        <f t="shared" si="0"/>
        <v>BANGALOREXARELTO 2.5MG TAFI 14 IN</v>
      </c>
      <c r="J6" s="39">
        <f>+'Product Value'!J6/'Product Units'!$A6</f>
        <v>1520.2080000000003</v>
      </c>
      <c r="K6" s="40">
        <v>1581.7210626185959</v>
      </c>
      <c r="L6" s="41">
        <f t="shared" si="5"/>
        <v>104.04635830219257</v>
      </c>
      <c r="M6" s="42">
        <v>1847.0568720379144</v>
      </c>
      <c r="N6" s="43">
        <f t="shared" si="6"/>
        <v>-14.365329700247159</v>
      </c>
      <c r="O6" s="39">
        <f>+'Product Value'!O6/'Product Units'!$A6</f>
        <v>1438.5600000000002</v>
      </c>
      <c r="P6" s="40">
        <v>1370.4219224412927</v>
      </c>
      <c r="Q6" s="41">
        <f t="shared" si="7"/>
        <v>95.26345251093403</v>
      </c>
      <c r="R6" s="42">
        <v>1036.3759163196869</v>
      </c>
      <c r="S6" s="43">
        <f t="shared" si="8"/>
        <v>32.232127441541593</v>
      </c>
      <c r="T6" s="39">
        <f>+'Product Value'!T6/'Product Units'!$A6</f>
        <v>1263.6000000000004</v>
      </c>
      <c r="U6" s="40">
        <v>1390.7290983842217</v>
      </c>
      <c r="V6" s="41">
        <f t="shared" si="9"/>
        <v>110.06086565243918</v>
      </c>
      <c r="W6" s="42">
        <v>1447.250020221629</v>
      </c>
      <c r="X6" s="43">
        <f t="shared" si="10"/>
        <v>-3.905401350676911</v>
      </c>
      <c r="Y6" s="39">
        <f>+'Product Value'!Y6/'Product Units'!$A6</f>
        <v>1539.6479999999999</v>
      </c>
      <c r="Z6" s="40">
        <v>1687.483105337401</v>
      </c>
      <c r="AA6" s="41">
        <f t="shared" si="11"/>
        <v>109.60187687948162</v>
      </c>
      <c r="AB6" s="42">
        <v>1482.5581486517942</v>
      </c>
      <c r="AC6" s="43">
        <f t="shared" si="12"/>
        <v>13.822389150264428</v>
      </c>
      <c r="AD6" s="39">
        <f>+'Product Value'!AD6/'Product Units'!$A6</f>
        <v>1492.9919999999997</v>
      </c>
      <c r="AE6" s="40">
        <v>1201.0464252553388</v>
      </c>
      <c r="AF6" s="41">
        <f t="shared" si="13"/>
        <v>80.445603543444236</v>
      </c>
      <c r="AG6" s="42">
        <v>2700.6735985533455</v>
      </c>
      <c r="AH6" s="43">
        <f t="shared" si="14"/>
        <v>-55.527894007676586</v>
      </c>
      <c r="AI6" s="107">
        <f t="shared" si="1"/>
        <v>7255.0079999999998</v>
      </c>
      <c r="AJ6" s="42">
        <f t="shared" si="2"/>
        <v>7231.4016140368494</v>
      </c>
      <c r="AK6" s="41">
        <f t="shared" si="15"/>
        <v>99.674619435800068</v>
      </c>
      <c r="AL6" s="42">
        <f t="shared" si="3"/>
        <v>8513.9145557843694</v>
      </c>
      <c r="AM6" s="43">
        <f t="shared" si="16"/>
        <v>-15.063728128163774</v>
      </c>
      <c r="AN6" s="44">
        <f t="shared" si="4"/>
        <v>241.04672046789497</v>
      </c>
    </row>
    <row r="7" spans="1:40" s="45" customFormat="1" ht="15" customHeight="1" x14ac:dyDescent="0.3">
      <c r="A7" s="35">
        <v>4567.4999999999991</v>
      </c>
      <c r="B7" s="35" t="s">
        <v>228</v>
      </c>
      <c r="C7" s="36" t="s">
        <v>35</v>
      </c>
      <c r="D7" s="79">
        <f>VLOOKUP(C7,Xarelto_Total!A:D,2,0)</f>
        <v>6</v>
      </c>
      <c r="E7" s="37" t="str">
        <f>VLOOKUP(C7,Xarelto_Total!A:D,3,0)</f>
        <v>BANGALORE ABM</v>
      </c>
      <c r="F7" s="46" t="str">
        <f>VLOOKUP(C7,Xarelto_Total!A:D,4,0)</f>
        <v>CHENNAI SM</v>
      </c>
      <c r="G7" s="109">
        <v>86991209</v>
      </c>
      <c r="H7" s="38" t="s">
        <v>77</v>
      </c>
      <c r="I7" s="38" t="str">
        <f t="shared" si="0"/>
        <v>BANGALOREXARELTO 15MG 98TABL</v>
      </c>
      <c r="J7" s="39">
        <f>+'Product Value'!J7/'Product Units'!$A7</f>
        <v>0</v>
      </c>
      <c r="K7" s="40">
        <v>23.858000000000001</v>
      </c>
      <c r="L7" s="41">
        <f t="shared" si="5"/>
        <v>0</v>
      </c>
      <c r="M7" s="42">
        <v>15</v>
      </c>
      <c r="N7" s="43">
        <f t="shared" si="6"/>
        <v>59.053333333333342</v>
      </c>
      <c r="O7" s="39">
        <f>+'Product Value'!O7/'Product Units'!$A7</f>
        <v>0</v>
      </c>
      <c r="P7" s="40">
        <v>-16</v>
      </c>
      <c r="Q7" s="41">
        <f t="shared" si="7"/>
        <v>0</v>
      </c>
      <c r="R7" s="42">
        <v>-1</v>
      </c>
      <c r="S7" s="43">
        <f t="shared" si="8"/>
        <v>1500</v>
      </c>
      <c r="T7" s="39">
        <f>+'Product Value'!T7/'Product Units'!$A7</f>
        <v>0</v>
      </c>
      <c r="U7" s="40">
        <v>-11</v>
      </c>
      <c r="V7" s="41">
        <f t="shared" si="9"/>
        <v>0</v>
      </c>
      <c r="W7" s="42">
        <v>0</v>
      </c>
      <c r="X7" s="43" t="str">
        <f t="shared" si="10"/>
        <v>-</v>
      </c>
      <c r="Y7" s="39">
        <f>+'Product Value'!Y7/'Product Units'!$A7</f>
        <v>0</v>
      </c>
      <c r="Z7" s="40">
        <v>-17.141999999999999</v>
      </c>
      <c r="AA7" s="41">
        <f t="shared" si="11"/>
        <v>0</v>
      </c>
      <c r="AB7" s="42">
        <v>0</v>
      </c>
      <c r="AC7" s="43" t="str">
        <f t="shared" si="12"/>
        <v>-</v>
      </c>
      <c r="AD7" s="39">
        <f>+'Product Value'!AD7/'Product Units'!$A7</f>
        <v>0</v>
      </c>
      <c r="AE7" s="40">
        <v>-12.425999999999998</v>
      </c>
      <c r="AF7" s="41">
        <f t="shared" si="13"/>
        <v>0</v>
      </c>
      <c r="AG7" s="42">
        <v>0</v>
      </c>
      <c r="AH7" s="43" t="str">
        <f t="shared" si="14"/>
        <v>-</v>
      </c>
      <c r="AI7" s="107">
        <f t="shared" si="1"/>
        <v>0</v>
      </c>
      <c r="AJ7" s="42">
        <f t="shared" si="2"/>
        <v>-32.709999999999994</v>
      </c>
      <c r="AK7" s="41">
        <f t="shared" si="15"/>
        <v>0</v>
      </c>
      <c r="AL7" s="42">
        <f t="shared" si="3"/>
        <v>14</v>
      </c>
      <c r="AM7" s="43">
        <f t="shared" si="16"/>
        <v>-333.64285714285711</v>
      </c>
      <c r="AN7" s="44">
        <f t="shared" si="4"/>
        <v>-1.0903333333333332</v>
      </c>
    </row>
    <row r="8" spans="1:40" s="45" customFormat="1" ht="15" customHeight="1" x14ac:dyDescent="0.3">
      <c r="A8" s="35">
        <v>4567.4999999999991</v>
      </c>
      <c r="B8" s="35" t="s">
        <v>228</v>
      </c>
      <c r="C8" s="36" t="s">
        <v>35</v>
      </c>
      <c r="D8" s="79">
        <f>VLOOKUP(C8,Xarelto_Total!A:D,2,0)</f>
        <v>6</v>
      </c>
      <c r="E8" s="37" t="str">
        <f>VLOOKUP(C8,Xarelto_Total!A:D,3,0)</f>
        <v>BANGALORE ABM</v>
      </c>
      <c r="F8" s="46" t="str">
        <f>VLOOKUP(C8,Xarelto_Total!A:D,4,0)</f>
        <v>CHENNAI SM</v>
      </c>
      <c r="G8" s="109">
        <v>86991217</v>
      </c>
      <c r="H8" s="38" t="s">
        <v>78</v>
      </c>
      <c r="I8" s="38" t="str">
        <f t="shared" si="0"/>
        <v>BANGALOREXARELTO 20MG 98TABL</v>
      </c>
      <c r="J8" s="39">
        <f>+'Product Value'!J8/'Product Units'!$A8</f>
        <v>0</v>
      </c>
      <c r="K8" s="40">
        <v>38.857999999999997</v>
      </c>
      <c r="L8" s="41">
        <f t="shared" si="5"/>
        <v>0</v>
      </c>
      <c r="M8" s="42">
        <v>233</v>
      </c>
      <c r="N8" s="43">
        <f t="shared" si="6"/>
        <v>-83.322746781115882</v>
      </c>
      <c r="O8" s="39">
        <f>+'Product Value'!O8/'Product Units'!$A8</f>
        <v>0</v>
      </c>
      <c r="P8" s="40">
        <v>-0.17</v>
      </c>
      <c r="Q8" s="41">
        <f t="shared" si="7"/>
        <v>0</v>
      </c>
      <c r="R8" s="42">
        <v>236</v>
      </c>
      <c r="S8" s="43">
        <f t="shared" si="8"/>
        <v>-100.07203389830508</v>
      </c>
      <c r="T8" s="39">
        <f>+'Product Value'!T8/'Product Units'!$A8</f>
        <v>0</v>
      </c>
      <c r="U8" s="40">
        <v>-0.33</v>
      </c>
      <c r="V8" s="41">
        <f t="shared" si="9"/>
        <v>0</v>
      </c>
      <c r="W8" s="42">
        <v>11.858000000000001</v>
      </c>
      <c r="X8" s="43">
        <f t="shared" si="10"/>
        <v>-102.78293135435993</v>
      </c>
      <c r="Y8" s="39">
        <f>+'Product Value'!Y8/'Product Units'!$A8</f>
        <v>0</v>
      </c>
      <c r="Z8" s="40">
        <v>-13</v>
      </c>
      <c r="AA8" s="41">
        <f t="shared" si="11"/>
        <v>0</v>
      </c>
      <c r="AB8" s="42">
        <v>52</v>
      </c>
      <c r="AC8" s="43">
        <f t="shared" si="12"/>
        <v>-125</v>
      </c>
      <c r="AD8" s="39">
        <f>+'Product Value'!AD8/'Product Units'!$A8</f>
        <v>0</v>
      </c>
      <c r="AE8" s="40">
        <v>-5.141</v>
      </c>
      <c r="AF8" s="41">
        <f t="shared" si="13"/>
        <v>0</v>
      </c>
      <c r="AG8" s="42">
        <v>52</v>
      </c>
      <c r="AH8" s="43">
        <f t="shared" si="14"/>
        <v>-109.88653846153846</v>
      </c>
      <c r="AI8" s="107">
        <f t="shared" si="1"/>
        <v>0</v>
      </c>
      <c r="AJ8" s="42">
        <f t="shared" si="2"/>
        <v>20.216999999999999</v>
      </c>
      <c r="AK8" s="41">
        <f t="shared" si="15"/>
        <v>0</v>
      </c>
      <c r="AL8" s="42">
        <f t="shared" si="3"/>
        <v>584.85799999999995</v>
      </c>
      <c r="AM8" s="43">
        <f t="shared" si="16"/>
        <v>-96.543263493018813</v>
      </c>
      <c r="AN8" s="44">
        <f t="shared" si="4"/>
        <v>0.67389999999999994</v>
      </c>
    </row>
    <row r="9" spans="1:40" s="45" customFormat="1" ht="15" customHeight="1" x14ac:dyDescent="0.3">
      <c r="A9" s="35">
        <v>652.49999999999989</v>
      </c>
      <c r="B9" s="35" t="s">
        <v>228</v>
      </c>
      <c r="C9" s="36" t="s">
        <v>109</v>
      </c>
      <c r="D9" s="79">
        <f>VLOOKUP(C9,Xarelto_Total!A:D,2,0)</f>
        <v>1</v>
      </c>
      <c r="E9" s="37" t="str">
        <f>VLOOKUP(C9,Xarelto_Total!A:D,3,0)</f>
        <v>BANGALORE ABM</v>
      </c>
      <c r="F9" s="46" t="str">
        <f>VLOOKUP(C9,Xarelto_Total!A:D,4,0)</f>
        <v>CHENNAI SM</v>
      </c>
      <c r="G9" s="109">
        <v>81571686</v>
      </c>
      <c r="H9" s="38" t="s">
        <v>15</v>
      </c>
      <c r="I9" s="38" t="str">
        <f t="shared" si="0"/>
        <v>MANGALOREXARELTO 10MG 7TABL</v>
      </c>
      <c r="J9" s="39">
        <f>+'Product Value'!J9/'Product Units'!$A9</f>
        <v>258.06000000000006</v>
      </c>
      <c r="K9" s="40">
        <v>0</v>
      </c>
      <c r="L9" s="41">
        <f t="shared" si="5"/>
        <v>0</v>
      </c>
      <c r="M9" s="42">
        <v>110</v>
      </c>
      <c r="N9" s="43">
        <f t="shared" si="6"/>
        <v>-100</v>
      </c>
      <c r="O9" s="39">
        <f>+'Product Value'!O9/'Product Units'!$A9</f>
        <v>244.20000000000005</v>
      </c>
      <c r="P9" s="40">
        <v>29</v>
      </c>
      <c r="Q9" s="41">
        <f t="shared" si="7"/>
        <v>11.875511875511872</v>
      </c>
      <c r="R9" s="42">
        <v>0</v>
      </c>
      <c r="S9" s="43">
        <f t="shared" si="8"/>
        <v>100</v>
      </c>
      <c r="T9" s="39">
        <f>+'Product Value'!T9/'Product Units'!$A9</f>
        <v>214.50000000000003</v>
      </c>
      <c r="U9" s="40">
        <v>2</v>
      </c>
      <c r="V9" s="41">
        <f t="shared" si="9"/>
        <v>0.93240093240093225</v>
      </c>
      <c r="W9" s="42">
        <v>50</v>
      </c>
      <c r="X9" s="43">
        <f t="shared" si="10"/>
        <v>-96</v>
      </c>
      <c r="Y9" s="39">
        <f>+'Product Value'!Y9/'Product Units'!$A9</f>
        <v>261.36</v>
      </c>
      <c r="Z9" s="40">
        <v>60</v>
      </c>
      <c r="AA9" s="41">
        <f t="shared" si="11"/>
        <v>22.956841138659321</v>
      </c>
      <c r="AB9" s="42">
        <v>70.736026563364689</v>
      </c>
      <c r="AC9" s="43">
        <f t="shared" si="12"/>
        <v>-15.17759349084649</v>
      </c>
      <c r="AD9" s="39">
        <f>+'Product Value'!AD9/'Product Units'!$A9</f>
        <v>253.43999999999997</v>
      </c>
      <c r="AE9" s="40">
        <v>10</v>
      </c>
      <c r="AF9" s="41">
        <f t="shared" si="13"/>
        <v>3.9457070707070709</v>
      </c>
      <c r="AG9" s="42">
        <v>150</v>
      </c>
      <c r="AH9" s="43">
        <f t="shared" si="14"/>
        <v>-93.333333333333329</v>
      </c>
      <c r="AI9" s="107">
        <f t="shared" si="1"/>
        <v>1231.5600000000002</v>
      </c>
      <c r="AJ9" s="42">
        <f t="shared" si="2"/>
        <v>101</v>
      </c>
      <c r="AK9" s="41">
        <f t="shared" si="15"/>
        <v>8.2009808697911577</v>
      </c>
      <c r="AL9" s="42">
        <f t="shared" si="3"/>
        <v>380.7360265633647</v>
      </c>
      <c r="AM9" s="43">
        <f t="shared" si="16"/>
        <v>-73.47243419235744</v>
      </c>
      <c r="AN9" s="44">
        <f t="shared" si="4"/>
        <v>20.2</v>
      </c>
    </row>
    <row r="10" spans="1:40" s="45" customFormat="1" ht="15" customHeight="1" x14ac:dyDescent="0.3">
      <c r="A10" s="35">
        <v>1304.9999999999998</v>
      </c>
      <c r="B10" s="35" t="s">
        <v>228</v>
      </c>
      <c r="C10" s="36" t="s">
        <v>109</v>
      </c>
      <c r="D10" s="79">
        <f>VLOOKUP(C10,Xarelto_Total!A:D,2,0)</f>
        <v>1</v>
      </c>
      <c r="E10" s="37" t="str">
        <f>VLOOKUP(C10,Xarelto_Total!A:D,3,0)</f>
        <v>BANGALORE ABM</v>
      </c>
      <c r="F10" s="46" t="str">
        <f>VLOOKUP(C10,Xarelto_Total!A:D,4,0)</f>
        <v>CHENNAI SM</v>
      </c>
      <c r="G10" s="109">
        <v>80802625</v>
      </c>
      <c r="H10" s="38" t="s">
        <v>16</v>
      </c>
      <c r="I10" s="38" t="str">
        <f t="shared" si="0"/>
        <v>MANGALOREXARELTO 15MG 28TABL</v>
      </c>
      <c r="J10" s="39">
        <f>+'Product Value'!J10/'Product Units'!$A10</f>
        <v>84.456000000000017</v>
      </c>
      <c r="K10" s="40">
        <v>10</v>
      </c>
      <c r="L10" s="41">
        <f t="shared" si="5"/>
        <v>11.840484986265034</v>
      </c>
      <c r="M10" s="42">
        <v>25</v>
      </c>
      <c r="N10" s="43">
        <f t="shared" si="6"/>
        <v>-60</v>
      </c>
      <c r="O10" s="39">
        <f>+'Product Value'!O10/'Product Units'!$A10</f>
        <v>79.920000000000016</v>
      </c>
      <c r="P10" s="40">
        <v>24</v>
      </c>
      <c r="Q10" s="41">
        <f t="shared" si="7"/>
        <v>30.030030030030026</v>
      </c>
      <c r="R10" s="42">
        <v>20</v>
      </c>
      <c r="S10" s="43">
        <f t="shared" si="8"/>
        <v>20</v>
      </c>
      <c r="T10" s="39">
        <f>+'Product Value'!T10/'Product Units'!$A10</f>
        <v>70.200000000000017</v>
      </c>
      <c r="U10" s="40">
        <v>0</v>
      </c>
      <c r="V10" s="41">
        <f t="shared" si="9"/>
        <v>0</v>
      </c>
      <c r="W10" s="42">
        <v>-9</v>
      </c>
      <c r="X10" s="43">
        <f t="shared" si="10"/>
        <v>-100</v>
      </c>
      <c r="Y10" s="39">
        <f>+'Product Value'!Y10/'Product Units'!$A10</f>
        <v>85.535999999999987</v>
      </c>
      <c r="Z10" s="40">
        <v>24</v>
      </c>
      <c r="AA10" s="41">
        <f t="shared" si="11"/>
        <v>28.058361391694728</v>
      </c>
      <c r="AB10" s="42">
        <v>25</v>
      </c>
      <c r="AC10" s="43">
        <f t="shared" si="12"/>
        <v>-4</v>
      </c>
      <c r="AD10" s="39">
        <f>+'Product Value'!AD10/'Product Units'!$A10</f>
        <v>82.943999999999988</v>
      </c>
      <c r="AE10" s="40">
        <v>5</v>
      </c>
      <c r="AF10" s="41">
        <f t="shared" si="13"/>
        <v>6.0281635802469147</v>
      </c>
      <c r="AG10" s="42">
        <v>20</v>
      </c>
      <c r="AH10" s="43">
        <f t="shared" si="14"/>
        <v>-75</v>
      </c>
      <c r="AI10" s="107">
        <f t="shared" si="1"/>
        <v>403.05600000000004</v>
      </c>
      <c r="AJ10" s="42">
        <f t="shared" si="2"/>
        <v>63</v>
      </c>
      <c r="AK10" s="41">
        <f t="shared" si="15"/>
        <v>15.630582350839584</v>
      </c>
      <c r="AL10" s="42">
        <f t="shared" si="3"/>
        <v>81</v>
      </c>
      <c r="AM10" s="43">
        <f t="shared" si="16"/>
        <v>-22.222222222222229</v>
      </c>
      <c r="AN10" s="44">
        <f t="shared" si="4"/>
        <v>12.6</v>
      </c>
    </row>
    <row r="11" spans="1:40" s="45" customFormat="1" ht="15" customHeight="1" x14ac:dyDescent="0.3">
      <c r="A11" s="35">
        <v>1304.9999999999998</v>
      </c>
      <c r="B11" s="35" t="s">
        <v>228</v>
      </c>
      <c r="C11" s="36" t="s">
        <v>109</v>
      </c>
      <c r="D11" s="79">
        <f>VLOOKUP(C11,Xarelto_Total!A:D,2,0)</f>
        <v>1</v>
      </c>
      <c r="E11" s="37" t="str">
        <f>VLOOKUP(C11,Xarelto_Total!A:D,3,0)</f>
        <v>BANGALORE ABM</v>
      </c>
      <c r="F11" s="46" t="str">
        <f>VLOOKUP(C11,Xarelto_Total!A:D,4,0)</f>
        <v>CHENNAI SM</v>
      </c>
      <c r="G11" s="109">
        <v>80802633</v>
      </c>
      <c r="H11" s="38" t="s">
        <v>17</v>
      </c>
      <c r="I11" s="38" t="str">
        <f t="shared" si="0"/>
        <v>MANGALOREXARELTO 20MG 28TABL</v>
      </c>
      <c r="J11" s="39">
        <f>+'Product Value'!J11/'Product Units'!$A11</f>
        <v>93.840000000000032</v>
      </c>
      <c r="K11" s="40">
        <v>3</v>
      </c>
      <c r="L11" s="41">
        <f t="shared" si="5"/>
        <v>3.1969309462915589</v>
      </c>
      <c r="M11" s="42">
        <v>10</v>
      </c>
      <c r="N11" s="43">
        <f t="shared" si="6"/>
        <v>-70</v>
      </c>
      <c r="O11" s="39">
        <f>+'Product Value'!O11/'Product Units'!$A11</f>
        <v>88.800000000000011</v>
      </c>
      <c r="P11" s="40">
        <v>36</v>
      </c>
      <c r="Q11" s="41">
        <f t="shared" si="7"/>
        <v>40.540540540540533</v>
      </c>
      <c r="R11" s="42">
        <v>20</v>
      </c>
      <c r="S11" s="43">
        <f t="shared" si="8"/>
        <v>80</v>
      </c>
      <c r="T11" s="39">
        <f>+'Product Value'!T11/'Product Units'!$A11</f>
        <v>78.000000000000014</v>
      </c>
      <c r="U11" s="40">
        <v>14</v>
      </c>
      <c r="V11" s="41">
        <f t="shared" si="9"/>
        <v>17.948717948717945</v>
      </c>
      <c r="W11" s="42">
        <v>12</v>
      </c>
      <c r="X11" s="43">
        <f t="shared" si="10"/>
        <v>16.666666666666671</v>
      </c>
      <c r="Y11" s="39">
        <f>+'Product Value'!Y11/'Product Units'!$A11</f>
        <v>95.039999999999992</v>
      </c>
      <c r="Z11" s="40">
        <v>20</v>
      </c>
      <c r="AA11" s="41">
        <f t="shared" si="11"/>
        <v>21.043771043771045</v>
      </c>
      <c r="AB11" s="42">
        <v>58.5</v>
      </c>
      <c r="AC11" s="43">
        <f t="shared" si="12"/>
        <v>-65.81196581196582</v>
      </c>
      <c r="AD11" s="39">
        <f>+'Product Value'!AD11/'Product Units'!$A11</f>
        <v>92.159999999999982</v>
      </c>
      <c r="AE11" s="40">
        <v>5</v>
      </c>
      <c r="AF11" s="41">
        <f t="shared" si="13"/>
        <v>5.4253472222222232</v>
      </c>
      <c r="AG11" s="42">
        <v>5</v>
      </c>
      <c r="AH11" s="43">
        <f t="shared" si="14"/>
        <v>0</v>
      </c>
      <c r="AI11" s="107">
        <f t="shared" si="1"/>
        <v>447.84000000000003</v>
      </c>
      <c r="AJ11" s="42">
        <f t="shared" si="2"/>
        <v>78</v>
      </c>
      <c r="AK11" s="41">
        <f t="shared" si="15"/>
        <v>17.416934619506964</v>
      </c>
      <c r="AL11" s="42">
        <f t="shared" si="3"/>
        <v>105.5</v>
      </c>
      <c r="AM11" s="43">
        <f t="shared" si="16"/>
        <v>-26.066350710900466</v>
      </c>
      <c r="AN11" s="44">
        <f t="shared" si="4"/>
        <v>15.6</v>
      </c>
    </row>
    <row r="12" spans="1:40" s="45" customFormat="1" ht="15" customHeight="1" x14ac:dyDescent="0.3">
      <c r="A12" s="35">
        <v>326.24999999999994</v>
      </c>
      <c r="B12" s="35" t="s">
        <v>228</v>
      </c>
      <c r="C12" s="36" t="s">
        <v>109</v>
      </c>
      <c r="D12" s="79">
        <f>VLOOKUP(C12,Xarelto_Total!A:D,2,0)</f>
        <v>1</v>
      </c>
      <c r="E12" s="37" t="str">
        <f>VLOOKUP(C12,Xarelto_Total!A:D,3,0)</f>
        <v>BANGALORE ABM</v>
      </c>
      <c r="F12" s="46" t="str">
        <f>VLOOKUP(C12,Xarelto_Total!A:D,4,0)</f>
        <v>CHENNAI SM</v>
      </c>
      <c r="G12" s="109">
        <v>86415798</v>
      </c>
      <c r="H12" s="38" t="s">
        <v>48</v>
      </c>
      <c r="I12" s="38" t="str">
        <f t="shared" si="0"/>
        <v>MANGALOREXARELTO 2.5MG TAFI 14 IN</v>
      </c>
      <c r="J12" s="39">
        <f>+'Product Value'!J12/'Product Units'!$A12</f>
        <v>187.68000000000006</v>
      </c>
      <c r="K12" s="40">
        <v>18</v>
      </c>
      <c r="L12" s="41">
        <f t="shared" si="5"/>
        <v>9.5907928388746768</v>
      </c>
      <c r="M12" s="42">
        <v>60</v>
      </c>
      <c r="N12" s="43">
        <f t="shared" si="6"/>
        <v>-70</v>
      </c>
      <c r="O12" s="39">
        <f>+'Product Value'!O12/'Product Units'!$A12</f>
        <v>177.60000000000002</v>
      </c>
      <c r="P12" s="40">
        <v>79</v>
      </c>
      <c r="Q12" s="41">
        <f t="shared" si="7"/>
        <v>44.481981981981974</v>
      </c>
      <c r="R12" s="42">
        <v>9.5700934579439245</v>
      </c>
      <c r="S12" s="43">
        <f t="shared" si="8"/>
        <v>725.48828125</v>
      </c>
      <c r="T12" s="39">
        <f>+'Product Value'!T12/'Product Units'!$A12</f>
        <v>156.00000000000003</v>
      </c>
      <c r="U12" s="40">
        <v>24</v>
      </c>
      <c r="V12" s="41">
        <f t="shared" si="9"/>
        <v>15.384615384615381</v>
      </c>
      <c r="W12" s="42">
        <v>34.411146161934809</v>
      </c>
      <c r="X12" s="43">
        <f t="shared" si="10"/>
        <v>-30.255156608097792</v>
      </c>
      <c r="Y12" s="39">
        <f>+'Product Value'!Y12/'Product Units'!$A12</f>
        <v>190.07999999999998</v>
      </c>
      <c r="Z12" s="40">
        <v>33</v>
      </c>
      <c r="AA12" s="41">
        <f t="shared" si="11"/>
        <v>17.361111111111114</v>
      </c>
      <c r="AB12" s="42">
        <v>10</v>
      </c>
      <c r="AC12" s="43">
        <f t="shared" si="12"/>
        <v>230</v>
      </c>
      <c r="AD12" s="39">
        <f>+'Product Value'!AD12/'Product Units'!$A12</f>
        <v>184.31999999999996</v>
      </c>
      <c r="AE12" s="40">
        <v>5</v>
      </c>
      <c r="AF12" s="41">
        <f t="shared" si="13"/>
        <v>2.7126736111111116</v>
      </c>
      <c r="AG12" s="42">
        <v>30</v>
      </c>
      <c r="AH12" s="43">
        <f t="shared" si="14"/>
        <v>-83.333333333333329</v>
      </c>
      <c r="AI12" s="107">
        <f t="shared" si="1"/>
        <v>895.68000000000006</v>
      </c>
      <c r="AJ12" s="42">
        <f t="shared" si="2"/>
        <v>159</v>
      </c>
      <c r="AK12" s="41">
        <f t="shared" si="15"/>
        <v>17.7518756698821</v>
      </c>
      <c r="AL12" s="42">
        <f t="shared" si="3"/>
        <v>143.98123961987875</v>
      </c>
      <c r="AM12" s="43">
        <f t="shared" si="16"/>
        <v>10.431053670444783</v>
      </c>
      <c r="AN12" s="44">
        <f t="shared" si="4"/>
        <v>31.8</v>
      </c>
    </row>
    <row r="13" spans="1:40" s="45" customFormat="1" ht="15" customHeight="1" x14ac:dyDescent="0.35">
      <c r="A13" s="35">
        <v>4567.4999999999991</v>
      </c>
      <c r="B13" s="35" t="s">
        <v>228</v>
      </c>
      <c r="C13" s="36" t="s">
        <v>109</v>
      </c>
      <c r="D13" s="79">
        <f>VLOOKUP(C13,Xarelto_Total!A:D,2,0)</f>
        <v>1</v>
      </c>
      <c r="E13" s="37" t="str">
        <f>VLOOKUP(C13,Xarelto_Total!A:D,3,0)</f>
        <v>BANGALORE ABM</v>
      </c>
      <c r="F13" s="46" t="str">
        <f>VLOOKUP(C13,Xarelto_Total!A:D,4,0)</f>
        <v>CHENNAI SM</v>
      </c>
      <c r="G13" s="110">
        <v>86991209</v>
      </c>
      <c r="H13" s="133" t="s">
        <v>77</v>
      </c>
      <c r="I13" s="38" t="str">
        <f t="shared" si="0"/>
        <v>MANGALOREXARELTO 15MG 98TABL</v>
      </c>
      <c r="J13" s="39">
        <f>+'Product Value'!J13/'Product Units'!$A13</f>
        <v>0</v>
      </c>
      <c r="K13" s="40">
        <v>0</v>
      </c>
      <c r="L13" s="41">
        <f t="shared" si="5"/>
        <v>0</v>
      </c>
      <c r="M13" s="42">
        <v>0</v>
      </c>
      <c r="N13" s="43" t="str">
        <f t="shared" si="6"/>
        <v>-</v>
      </c>
      <c r="O13" s="39">
        <f>+'Product Value'!O13/'Product Units'!$A13</f>
        <v>0</v>
      </c>
      <c r="P13" s="40">
        <v>0</v>
      </c>
      <c r="Q13" s="41">
        <f t="shared" si="7"/>
        <v>0</v>
      </c>
      <c r="R13" s="42">
        <v>0</v>
      </c>
      <c r="S13" s="43" t="str">
        <f t="shared" si="8"/>
        <v>-</v>
      </c>
      <c r="T13" s="39">
        <f>+'Product Value'!T13/'Product Units'!$A13</f>
        <v>0</v>
      </c>
      <c r="U13" s="40">
        <v>0</v>
      </c>
      <c r="V13" s="41">
        <f t="shared" si="9"/>
        <v>0</v>
      </c>
      <c r="W13" s="42">
        <v>-2</v>
      </c>
      <c r="X13" s="43">
        <f t="shared" si="10"/>
        <v>-100</v>
      </c>
      <c r="Y13" s="39">
        <f>+'Product Value'!Y13/'Product Units'!$A13</f>
        <v>0</v>
      </c>
      <c r="Z13" s="40">
        <v>0</v>
      </c>
      <c r="AA13" s="41">
        <f t="shared" si="11"/>
        <v>0</v>
      </c>
      <c r="AB13" s="42">
        <v>0</v>
      </c>
      <c r="AC13" s="43" t="str">
        <f t="shared" si="12"/>
        <v>-</v>
      </c>
      <c r="AD13" s="39">
        <f>+'Product Value'!AD13/'Product Units'!$A13</f>
        <v>0</v>
      </c>
      <c r="AE13" s="40">
        <v>0</v>
      </c>
      <c r="AF13" s="41">
        <f t="shared" si="13"/>
        <v>0</v>
      </c>
      <c r="AG13" s="42">
        <v>0</v>
      </c>
      <c r="AH13" s="43" t="str">
        <f t="shared" si="14"/>
        <v>-</v>
      </c>
      <c r="AI13" s="107">
        <f t="shared" si="1"/>
        <v>0</v>
      </c>
      <c r="AJ13" s="42">
        <f t="shared" si="2"/>
        <v>0</v>
      </c>
      <c r="AK13" s="41">
        <f t="shared" si="15"/>
        <v>0</v>
      </c>
      <c r="AL13" s="42">
        <f t="shared" si="3"/>
        <v>-2</v>
      </c>
      <c r="AM13" s="43">
        <f t="shared" si="16"/>
        <v>-100</v>
      </c>
      <c r="AN13" s="44">
        <f t="shared" si="4"/>
        <v>0</v>
      </c>
    </row>
    <row r="14" spans="1:40" s="45" customFormat="1" ht="15" customHeight="1" x14ac:dyDescent="0.35">
      <c r="A14" s="35">
        <v>4567.4999999999991</v>
      </c>
      <c r="B14" s="35" t="s">
        <v>228</v>
      </c>
      <c r="C14" s="36" t="s">
        <v>109</v>
      </c>
      <c r="D14" s="79">
        <f>VLOOKUP(C14,Xarelto_Total!A:D,2,0)</f>
        <v>1</v>
      </c>
      <c r="E14" s="37" t="str">
        <f>VLOOKUP(C14,Xarelto_Total!A:D,3,0)</f>
        <v>BANGALORE ABM</v>
      </c>
      <c r="F14" s="46" t="str">
        <f>VLOOKUP(C14,Xarelto_Total!A:D,4,0)</f>
        <v>CHENNAI SM</v>
      </c>
      <c r="G14" s="110">
        <v>86991217</v>
      </c>
      <c r="H14" s="133" t="s">
        <v>78</v>
      </c>
      <c r="I14" s="38" t="str">
        <f t="shared" si="0"/>
        <v>MANGALOREXARELTO 20MG 98TABL</v>
      </c>
      <c r="J14" s="39">
        <f>+'Product Value'!J14/'Product Units'!$A14</f>
        <v>0</v>
      </c>
      <c r="K14" s="40">
        <v>-17</v>
      </c>
      <c r="L14" s="41">
        <f t="shared" si="5"/>
        <v>0</v>
      </c>
      <c r="M14" s="42">
        <v>13</v>
      </c>
      <c r="N14" s="43">
        <f t="shared" si="6"/>
        <v>-230.76923076923077</v>
      </c>
      <c r="O14" s="39">
        <f>+'Product Value'!O14/'Product Units'!$A14</f>
        <v>0</v>
      </c>
      <c r="P14" s="40">
        <v>0</v>
      </c>
      <c r="Q14" s="41">
        <f t="shared" si="7"/>
        <v>0</v>
      </c>
      <c r="R14" s="42">
        <v>0</v>
      </c>
      <c r="S14" s="43" t="str">
        <f t="shared" si="8"/>
        <v>-</v>
      </c>
      <c r="T14" s="39">
        <f>+'Product Value'!T14/'Product Units'!$A14</f>
        <v>0</v>
      </c>
      <c r="U14" s="40">
        <v>0</v>
      </c>
      <c r="V14" s="41">
        <f t="shared" si="9"/>
        <v>0</v>
      </c>
      <c r="W14" s="42">
        <v>0</v>
      </c>
      <c r="X14" s="43" t="str">
        <f t="shared" si="10"/>
        <v>-</v>
      </c>
      <c r="Y14" s="39">
        <f>+'Product Value'!Y14/'Product Units'!$A14</f>
        <v>0</v>
      </c>
      <c r="Z14" s="40">
        <v>0</v>
      </c>
      <c r="AA14" s="41">
        <f t="shared" si="11"/>
        <v>0</v>
      </c>
      <c r="AB14" s="42">
        <v>0</v>
      </c>
      <c r="AC14" s="43" t="str">
        <f t="shared" si="12"/>
        <v>-</v>
      </c>
      <c r="AD14" s="39">
        <f>+'Product Value'!AD14/'Product Units'!$A14</f>
        <v>0</v>
      </c>
      <c r="AE14" s="40">
        <v>0</v>
      </c>
      <c r="AF14" s="41">
        <f t="shared" si="13"/>
        <v>0</v>
      </c>
      <c r="AG14" s="42">
        <v>0</v>
      </c>
      <c r="AH14" s="43" t="str">
        <f t="shared" si="14"/>
        <v>-</v>
      </c>
      <c r="AI14" s="107">
        <f t="shared" si="1"/>
        <v>0</v>
      </c>
      <c r="AJ14" s="42">
        <f t="shared" si="2"/>
        <v>-17</v>
      </c>
      <c r="AK14" s="41">
        <f t="shared" si="15"/>
        <v>0</v>
      </c>
      <c r="AL14" s="42">
        <f t="shared" si="3"/>
        <v>13</v>
      </c>
      <c r="AM14" s="43">
        <f t="shared" si="16"/>
        <v>-230.76923076923077</v>
      </c>
      <c r="AN14" s="44">
        <f t="shared" si="4"/>
        <v>-3.4</v>
      </c>
    </row>
    <row r="15" spans="1:40" s="45" customFormat="1" ht="15" customHeight="1" x14ac:dyDescent="0.3">
      <c r="A15" s="35">
        <v>652.49999999999989</v>
      </c>
      <c r="B15" s="35" t="s">
        <v>228</v>
      </c>
      <c r="C15" s="36" t="s">
        <v>110</v>
      </c>
      <c r="D15" s="79">
        <f>VLOOKUP(C15,Xarelto_Total!A:D,2,0)</f>
        <v>1</v>
      </c>
      <c r="E15" s="37" t="str">
        <f>VLOOKUP(C15,Xarelto_Total!A:D,3,0)</f>
        <v>ERNAKuLAM ABM</v>
      </c>
      <c r="F15" s="46" t="str">
        <f>VLOOKUP(C15,Xarelto_Total!A:D,4,0)</f>
        <v>CHENNAI SM</v>
      </c>
      <c r="G15" s="109">
        <v>81571686</v>
      </c>
      <c r="H15" s="38" t="s">
        <v>15</v>
      </c>
      <c r="I15" s="38" t="str">
        <f t="shared" si="0"/>
        <v>CALICUTXARELTO 10MG 7TABL</v>
      </c>
      <c r="J15" s="39">
        <f>+'Product Value'!J15/'Product Units'!$A15</f>
        <v>258.06000000000006</v>
      </c>
      <c r="K15" s="40">
        <v>85</v>
      </c>
      <c r="L15" s="41">
        <f t="shared" si="5"/>
        <v>32.938076416337282</v>
      </c>
      <c r="M15" s="42">
        <v>176</v>
      </c>
      <c r="N15" s="43">
        <f t="shared" si="6"/>
        <v>-51.704545454545453</v>
      </c>
      <c r="O15" s="39">
        <f>+'Product Value'!O15/'Product Units'!$A15</f>
        <v>244.20000000000005</v>
      </c>
      <c r="P15" s="40">
        <v>137</v>
      </c>
      <c r="Q15" s="41">
        <f t="shared" si="7"/>
        <v>56.101556101556085</v>
      </c>
      <c r="R15" s="42">
        <v>73</v>
      </c>
      <c r="S15" s="43">
        <f t="shared" si="8"/>
        <v>87.671232876712338</v>
      </c>
      <c r="T15" s="39">
        <f>+'Product Value'!T15/'Product Units'!$A15</f>
        <v>214.50000000000003</v>
      </c>
      <c r="U15" s="40">
        <v>72</v>
      </c>
      <c r="V15" s="41">
        <f t="shared" si="9"/>
        <v>33.56643356643356</v>
      </c>
      <c r="W15" s="42">
        <v>60</v>
      </c>
      <c r="X15" s="43">
        <f t="shared" si="10"/>
        <v>20</v>
      </c>
      <c r="Y15" s="39">
        <f>+'Product Value'!Y15/'Product Units'!$A15</f>
        <v>261.36</v>
      </c>
      <c r="Z15" s="40">
        <v>140</v>
      </c>
      <c r="AA15" s="41">
        <f t="shared" si="11"/>
        <v>53.565962656871747</v>
      </c>
      <c r="AB15" s="42">
        <v>40</v>
      </c>
      <c r="AC15" s="43">
        <f t="shared" si="12"/>
        <v>250</v>
      </c>
      <c r="AD15" s="39">
        <f>+'Product Value'!AD15/'Product Units'!$A15</f>
        <v>253.43999999999997</v>
      </c>
      <c r="AE15" s="40">
        <v>170</v>
      </c>
      <c r="AF15" s="41">
        <f t="shared" si="13"/>
        <v>67.077020202020208</v>
      </c>
      <c r="AG15" s="42">
        <v>50</v>
      </c>
      <c r="AH15" s="43">
        <f t="shared" si="14"/>
        <v>240</v>
      </c>
      <c r="AI15" s="107">
        <f t="shared" si="1"/>
        <v>1231.5600000000002</v>
      </c>
      <c r="AJ15" s="42">
        <f t="shared" si="2"/>
        <v>604</v>
      </c>
      <c r="AK15" s="41">
        <f t="shared" si="15"/>
        <v>49.043489557959006</v>
      </c>
      <c r="AL15" s="42">
        <f t="shared" si="3"/>
        <v>399</v>
      </c>
      <c r="AM15" s="43">
        <f t="shared" si="16"/>
        <v>51.378446115288199</v>
      </c>
      <c r="AN15" s="44">
        <f t="shared" si="4"/>
        <v>120.8</v>
      </c>
    </row>
    <row r="16" spans="1:40" s="45" customFormat="1" ht="15" customHeight="1" x14ac:dyDescent="0.3">
      <c r="A16" s="35">
        <v>1304.9999999999998</v>
      </c>
      <c r="B16" s="35" t="s">
        <v>228</v>
      </c>
      <c r="C16" s="36" t="s">
        <v>110</v>
      </c>
      <c r="D16" s="79">
        <f>VLOOKUP(C16,Xarelto_Total!A:D,2,0)</f>
        <v>1</v>
      </c>
      <c r="E16" s="37" t="str">
        <f>VLOOKUP(C16,Xarelto_Total!A:D,3,0)</f>
        <v>ERNAKuLAM ABM</v>
      </c>
      <c r="F16" s="46" t="str">
        <f>VLOOKUP(C16,Xarelto_Total!A:D,4,0)</f>
        <v>CHENNAI SM</v>
      </c>
      <c r="G16" s="109">
        <v>80802625</v>
      </c>
      <c r="H16" s="38" t="s">
        <v>16</v>
      </c>
      <c r="I16" s="38" t="str">
        <f t="shared" si="0"/>
        <v>CALICUTXARELTO 15MG 28TABL</v>
      </c>
      <c r="J16" s="39">
        <f>+'Product Value'!J16/'Product Units'!$A16</f>
        <v>84.456000000000017</v>
      </c>
      <c r="K16" s="40">
        <v>20</v>
      </c>
      <c r="L16" s="41">
        <f t="shared" si="5"/>
        <v>23.680969972530068</v>
      </c>
      <c r="M16" s="42">
        <v>43</v>
      </c>
      <c r="N16" s="43">
        <f t="shared" si="6"/>
        <v>-53.488372093023258</v>
      </c>
      <c r="O16" s="39">
        <f>+'Product Value'!O16/'Product Units'!$A16</f>
        <v>79.920000000000016</v>
      </c>
      <c r="P16" s="40">
        <v>58</v>
      </c>
      <c r="Q16" s="41">
        <f t="shared" si="7"/>
        <v>72.572572572572554</v>
      </c>
      <c r="R16" s="42">
        <v>16.206349206349206</v>
      </c>
      <c r="S16" s="43">
        <f t="shared" si="8"/>
        <v>257.8844270323213</v>
      </c>
      <c r="T16" s="39">
        <f>+'Product Value'!T16/'Product Units'!$A16</f>
        <v>70.200000000000017</v>
      </c>
      <c r="U16" s="40">
        <v>22</v>
      </c>
      <c r="V16" s="41">
        <f t="shared" si="9"/>
        <v>31.33903133903133</v>
      </c>
      <c r="W16" s="42">
        <v>16</v>
      </c>
      <c r="X16" s="43">
        <f t="shared" si="10"/>
        <v>37.5</v>
      </c>
      <c r="Y16" s="39">
        <f>+'Product Value'!Y16/'Product Units'!$A16</f>
        <v>85.535999999999987</v>
      </c>
      <c r="Z16" s="40">
        <v>30</v>
      </c>
      <c r="AA16" s="41">
        <f t="shared" si="11"/>
        <v>35.072951739618411</v>
      </c>
      <c r="AB16" s="42">
        <v>10</v>
      </c>
      <c r="AC16" s="43">
        <f t="shared" si="12"/>
        <v>200</v>
      </c>
      <c r="AD16" s="39">
        <f>+'Product Value'!AD16/'Product Units'!$A16</f>
        <v>82.943999999999988</v>
      </c>
      <c r="AE16" s="40">
        <v>57</v>
      </c>
      <c r="AF16" s="41">
        <f t="shared" si="13"/>
        <v>68.721064814814824</v>
      </c>
      <c r="AG16" s="42">
        <v>30</v>
      </c>
      <c r="AH16" s="43">
        <f t="shared" si="14"/>
        <v>90</v>
      </c>
      <c r="AI16" s="107">
        <f t="shared" si="1"/>
        <v>403.05600000000004</v>
      </c>
      <c r="AJ16" s="42">
        <f t="shared" si="2"/>
        <v>187</v>
      </c>
      <c r="AK16" s="41">
        <f t="shared" si="15"/>
        <v>46.395538089000034</v>
      </c>
      <c r="AL16" s="42">
        <f t="shared" si="3"/>
        <v>115.2063492063492</v>
      </c>
      <c r="AM16" s="43">
        <f t="shared" si="16"/>
        <v>62.317442821713968</v>
      </c>
      <c r="AN16" s="44">
        <f t="shared" si="4"/>
        <v>37.4</v>
      </c>
    </row>
    <row r="17" spans="1:40" s="45" customFormat="1" ht="15" customHeight="1" x14ac:dyDescent="0.3">
      <c r="A17" s="35">
        <v>1304.9999999999998</v>
      </c>
      <c r="B17" s="35" t="s">
        <v>228</v>
      </c>
      <c r="C17" s="36" t="s">
        <v>110</v>
      </c>
      <c r="D17" s="79">
        <f>VLOOKUP(C17,Xarelto_Total!A:D,2,0)</f>
        <v>1</v>
      </c>
      <c r="E17" s="37" t="str">
        <f>VLOOKUP(C17,Xarelto_Total!A:D,3,0)</f>
        <v>ERNAKuLAM ABM</v>
      </c>
      <c r="F17" s="46" t="str">
        <f>VLOOKUP(C17,Xarelto_Total!A:D,4,0)</f>
        <v>CHENNAI SM</v>
      </c>
      <c r="G17" s="109">
        <v>80802633</v>
      </c>
      <c r="H17" s="38" t="s">
        <v>17</v>
      </c>
      <c r="I17" s="38" t="str">
        <f t="shared" si="0"/>
        <v>CALICUTXARELTO 20MG 28TABL</v>
      </c>
      <c r="J17" s="39">
        <f>+'Product Value'!J17/'Product Units'!$A17</f>
        <v>93.840000000000032</v>
      </c>
      <c r="K17" s="40">
        <v>28</v>
      </c>
      <c r="L17" s="41">
        <f t="shared" si="5"/>
        <v>29.838022165387883</v>
      </c>
      <c r="M17" s="42">
        <v>-4</v>
      </c>
      <c r="N17" s="43">
        <f t="shared" si="6"/>
        <v>100</v>
      </c>
      <c r="O17" s="39">
        <f>+'Product Value'!O17/'Product Units'!$A17</f>
        <v>88.800000000000011</v>
      </c>
      <c r="P17" s="40">
        <v>25</v>
      </c>
      <c r="Q17" s="41">
        <f t="shared" si="7"/>
        <v>28.153153153153148</v>
      </c>
      <c r="R17" s="42">
        <v>53.03846153846154</v>
      </c>
      <c r="S17" s="43">
        <f t="shared" si="8"/>
        <v>-52.864394488759977</v>
      </c>
      <c r="T17" s="39">
        <f>+'Product Value'!T17/'Product Units'!$A17</f>
        <v>78.000000000000014</v>
      </c>
      <c r="U17" s="40">
        <v>32.5</v>
      </c>
      <c r="V17" s="41">
        <f t="shared" si="9"/>
        <v>41.666666666666657</v>
      </c>
      <c r="W17" s="42">
        <v>21</v>
      </c>
      <c r="X17" s="43">
        <f t="shared" si="10"/>
        <v>54.761904761904759</v>
      </c>
      <c r="Y17" s="39">
        <f>+'Product Value'!Y17/'Product Units'!$A17</f>
        <v>95.039999999999992</v>
      </c>
      <c r="Z17" s="40">
        <v>82</v>
      </c>
      <c r="AA17" s="41">
        <f t="shared" si="11"/>
        <v>86.279461279461287</v>
      </c>
      <c r="AB17" s="42">
        <v>29</v>
      </c>
      <c r="AC17" s="43">
        <f t="shared" si="12"/>
        <v>182.75862068965517</v>
      </c>
      <c r="AD17" s="39">
        <f>+'Product Value'!AD17/'Product Units'!$A17</f>
        <v>92.159999999999982</v>
      </c>
      <c r="AE17" s="40">
        <v>40</v>
      </c>
      <c r="AF17" s="41">
        <f t="shared" si="13"/>
        <v>43.402777777777786</v>
      </c>
      <c r="AG17" s="42">
        <v>48</v>
      </c>
      <c r="AH17" s="43">
        <f t="shared" si="14"/>
        <v>-16.666666666666657</v>
      </c>
      <c r="AI17" s="107">
        <f t="shared" si="1"/>
        <v>447.84000000000003</v>
      </c>
      <c r="AJ17" s="42">
        <f t="shared" si="2"/>
        <v>207.5</v>
      </c>
      <c r="AK17" s="41">
        <f t="shared" si="15"/>
        <v>46.333511968560195</v>
      </c>
      <c r="AL17" s="42">
        <f t="shared" si="3"/>
        <v>147.03846153846155</v>
      </c>
      <c r="AM17" s="43">
        <f t="shared" si="16"/>
        <v>41.119539628563956</v>
      </c>
      <c r="AN17" s="44">
        <f t="shared" si="4"/>
        <v>41.5</v>
      </c>
    </row>
    <row r="18" spans="1:40" s="45" customFormat="1" ht="15" customHeight="1" x14ac:dyDescent="0.3">
      <c r="A18" s="35">
        <v>326.24999999999994</v>
      </c>
      <c r="B18" s="35" t="s">
        <v>228</v>
      </c>
      <c r="C18" s="36" t="s">
        <v>110</v>
      </c>
      <c r="D18" s="79">
        <f>VLOOKUP(C18,Xarelto_Total!A:D,2,0)</f>
        <v>1</v>
      </c>
      <c r="E18" s="37" t="str">
        <f>VLOOKUP(C18,Xarelto_Total!A:D,3,0)</f>
        <v>ERNAKuLAM ABM</v>
      </c>
      <c r="F18" s="46" t="str">
        <f>VLOOKUP(C18,Xarelto_Total!A:D,4,0)</f>
        <v>CHENNAI SM</v>
      </c>
      <c r="G18" s="109">
        <v>86415798</v>
      </c>
      <c r="H18" s="38" t="s">
        <v>48</v>
      </c>
      <c r="I18" s="38" t="str">
        <f t="shared" si="0"/>
        <v>CALICUTXARELTO 2.5MG TAFI 14 IN</v>
      </c>
      <c r="J18" s="39">
        <f>+'Product Value'!J18/'Product Units'!$A18</f>
        <v>187.68000000000006</v>
      </c>
      <c r="K18" s="40">
        <v>56</v>
      </c>
      <c r="L18" s="41">
        <f t="shared" si="5"/>
        <v>29.838022165387883</v>
      </c>
      <c r="M18" s="42">
        <v>25</v>
      </c>
      <c r="N18" s="43">
        <f t="shared" si="6"/>
        <v>124</v>
      </c>
      <c r="O18" s="39">
        <f>+'Product Value'!O18/'Product Units'!$A18</f>
        <v>177.60000000000002</v>
      </c>
      <c r="P18" s="40">
        <v>85</v>
      </c>
      <c r="Q18" s="41">
        <f t="shared" si="7"/>
        <v>47.860360360360353</v>
      </c>
      <c r="R18" s="42">
        <v>14</v>
      </c>
      <c r="S18" s="43">
        <f t="shared" si="8"/>
        <v>507.14285714285711</v>
      </c>
      <c r="T18" s="39">
        <f>+'Product Value'!T18/'Product Units'!$A18</f>
        <v>156.00000000000003</v>
      </c>
      <c r="U18" s="40">
        <v>110</v>
      </c>
      <c r="V18" s="41">
        <f t="shared" si="9"/>
        <v>70.512820512820497</v>
      </c>
      <c r="W18" s="42">
        <v>5</v>
      </c>
      <c r="X18" s="43">
        <f t="shared" si="10"/>
        <v>2100</v>
      </c>
      <c r="Y18" s="39">
        <f>+'Product Value'!Y18/'Product Units'!$A18</f>
        <v>190.07999999999998</v>
      </c>
      <c r="Z18" s="40">
        <v>40</v>
      </c>
      <c r="AA18" s="41">
        <f t="shared" si="11"/>
        <v>21.043771043771045</v>
      </c>
      <c r="AB18" s="42">
        <v>-12</v>
      </c>
      <c r="AC18" s="43">
        <f t="shared" si="12"/>
        <v>100</v>
      </c>
      <c r="AD18" s="39">
        <f>+'Product Value'!AD18/'Product Units'!$A18</f>
        <v>184.31999999999996</v>
      </c>
      <c r="AE18" s="40">
        <v>60</v>
      </c>
      <c r="AF18" s="41">
        <f t="shared" si="13"/>
        <v>32.552083333333336</v>
      </c>
      <c r="AG18" s="42">
        <v>15</v>
      </c>
      <c r="AH18" s="43">
        <f t="shared" si="14"/>
        <v>300</v>
      </c>
      <c r="AI18" s="107">
        <f t="shared" si="1"/>
        <v>895.68000000000006</v>
      </c>
      <c r="AJ18" s="42">
        <f t="shared" si="2"/>
        <v>351</v>
      </c>
      <c r="AK18" s="41">
        <f t="shared" si="15"/>
        <v>39.188102893890672</v>
      </c>
      <c r="AL18" s="42">
        <f t="shared" si="3"/>
        <v>47</v>
      </c>
      <c r="AM18" s="43">
        <f t="shared" si="16"/>
        <v>646.80851063829789</v>
      </c>
      <c r="AN18" s="44">
        <f t="shared" si="4"/>
        <v>70.2</v>
      </c>
    </row>
    <row r="19" spans="1:40" s="45" customFormat="1" ht="15" customHeight="1" x14ac:dyDescent="0.35">
      <c r="A19" s="35">
        <v>4567.4999999999991</v>
      </c>
      <c r="B19" s="35" t="s">
        <v>228</v>
      </c>
      <c r="C19" s="36" t="s">
        <v>110</v>
      </c>
      <c r="D19" s="79">
        <f>VLOOKUP(C19,Xarelto_Total!A:D,2,0)</f>
        <v>1</v>
      </c>
      <c r="E19" s="37" t="str">
        <f>VLOOKUP(C19,Xarelto_Total!A:D,3,0)</f>
        <v>ERNAKuLAM ABM</v>
      </c>
      <c r="F19" s="46" t="str">
        <f>VLOOKUP(C19,Xarelto_Total!A:D,4,0)</f>
        <v>CHENNAI SM</v>
      </c>
      <c r="G19" s="110">
        <v>86991209</v>
      </c>
      <c r="H19" s="108" t="s">
        <v>77</v>
      </c>
      <c r="I19" s="38" t="str">
        <f t="shared" si="0"/>
        <v>CALICUTXARELTO 15MG 98TABL</v>
      </c>
      <c r="J19" s="39">
        <f>+'Product Value'!J19/'Product Units'!$A19</f>
        <v>0</v>
      </c>
      <c r="K19" s="40">
        <v>0</v>
      </c>
      <c r="L19" s="41">
        <f t="shared" si="5"/>
        <v>0</v>
      </c>
      <c r="M19" s="42">
        <v>0</v>
      </c>
      <c r="N19" s="43" t="str">
        <f t="shared" si="6"/>
        <v>-</v>
      </c>
      <c r="O19" s="39">
        <f>+'Product Value'!O19/'Product Units'!$A19</f>
        <v>0</v>
      </c>
      <c r="P19" s="40">
        <v>0</v>
      </c>
      <c r="Q19" s="41">
        <f t="shared" si="7"/>
        <v>0</v>
      </c>
      <c r="R19" s="42">
        <v>0</v>
      </c>
      <c r="S19" s="43" t="str">
        <f t="shared" si="8"/>
        <v>-</v>
      </c>
      <c r="T19" s="39">
        <f>+'Product Value'!T19/'Product Units'!$A19</f>
        <v>0</v>
      </c>
      <c r="U19" s="40">
        <v>0</v>
      </c>
      <c r="V19" s="41">
        <f t="shared" si="9"/>
        <v>0</v>
      </c>
      <c r="W19" s="42">
        <v>0</v>
      </c>
      <c r="X19" s="43" t="str">
        <f t="shared" si="10"/>
        <v>-</v>
      </c>
      <c r="Y19" s="39">
        <f>+'Product Value'!Y19/'Product Units'!$A19</f>
        <v>0</v>
      </c>
      <c r="Z19" s="40">
        <v>0</v>
      </c>
      <c r="AA19" s="41">
        <f t="shared" si="11"/>
        <v>0</v>
      </c>
      <c r="AB19" s="42">
        <v>0</v>
      </c>
      <c r="AC19" s="43" t="str">
        <f t="shared" si="12"/>
        <v>-</v>
      </c>
      <c r="AD19" s="39">
        <f>+'Product Value'!AD19/'Product Units'!$A19</f>
        <v>0</v>
      </c>
      <c r="AE19" s="40">
        <v>0</v>
      </c>
      <c r="AF19" s="41">
        <f t="shared" si="13"/>
        <v>0</v>
      </c>
      <c r="AG19" s="42">
        <v>0</v>
      </c>
      <c r="AH19" s="43" t="str">
        <f t="shared" si="14"/>
        <v>-</v>
      </c>
      <c r="AI19" s="107">
        <f t="shared" si="1"/>
        <v>0</v>
      </c>
      <c r="AJ19" s="42">
        <f t="shared" si="2"/>
        <v>0</v>
      </c>
      <c r="AK19" s="41">
        <f t="shared" si="15"/>
        <v>0</v>
      </c>
      <c r="AL19" s="42">
        <f t="shared" si="3"/>
        <v>0</v>
      </c>
      <c r="AM19" s="43" t="str">
        <f t="shared" si="16"/>
        <v>-</v>
      </c>
      <c r="AN19" s="44">
        <f t="shared" si="4"/>
        <v>0</v>
      </c>
    </row>
    <row r="20" spans="1:40" s="45" customFormat="1" ht="15" customHeight="1" x14ac:dyDescent="0.35">
      <c r="A20" s="35">
        <v>4567.4999999999991</v>
      </c>
      <c r="B20" s="35" t="s">
        <v>228</v>
      </c>
      <c r="C20" s="36" t="s">
        <v>110</v>
      </c>
      <c r="D20" s="79">
        <f>VLOOKUP(C20,Xarelto_Total!A:D,2,0)</f>
        <v>1</v>
      </c>
      <c r="E20" s="37" t="str">
        <f>VLOOKUP(C20,Xarelto_Total!A:D,3,0)</f>
        <v>ERNAKuLAM ABM</v>
      </c>
      <c r="F20" s="46" t="str">
        <f>VLOOKUP(C20,Xarelto_Total!A:D,4,0)</f>
        <v>CHENNAI SM</v>
      </c>
      <c r="G20" s="110">
        <v>86991217</v>
      </c>
      <c r="H20" s="108" t="s">
        <v>78</v>
      </c>
      <c r="I20" s="38" t="str">
        <f t="shared" si="0"/>
        <v>CALICUTXARELTO 20MG 98TABL</v>
      </c>
      <c r="J20" s="39">
        <f>+'Product Value'!J20/'Product Units'!$A20</f>
        <v>0</v>
      </c>
      <c r="K20" s="40">
        <v>0</v>
      </c>
      <c r="L20" s="41">
        <f t="shared" si="5"/>
        <v>0</v>
      </c>
      <c r="M20" s="42">
        <v>3</v>
      </c>
      <c r="N20" s="43">
        <f t="shared" si="6"/>
        <v>-100</v>
      </c>
      <c r="O20" s="39">
        <f>+'Product Value'!O20/'Product Units'!$A20</f>
        <v>0</v>
      </c>
      <c r="P20" s="40">
        <v>0</v>
      </c>
      <c r="Q20" s="41">
        <f t="shared" si="7"/>
        <v>0</v>
      </c>
      <c r="R20" s="42">
        <v>0</v>
      </c>
      <c r="S20" s="43" t="str">
        <f t="shared" si="8"/>
        <v>-</v>
      </c>
      <c r="T20" s="39">
        <f>+'Product Value'!T20/'Product Units'!$A20</f>
        <v>0</v>
      </c>
      <c r="U20" s="40">
        <v>0</v>
      </c>
      <c r="V20" s="41">
        <f t="shared" si="9"/>
        <v>0</v>
      </c>
      <c r="W20" s="42">
        <v>0</v>
      </c>
      <c r="X20" s="43" t="str">
        <f t="shared" si="10"/>
        <v>-</v>
      </c>
      <c r="Y20" s="39">
        <f>+'Product Value'!Y20/'Product Units'!$A20</f>
        <v>0</v>
      </c>
      <c r="Z20" s="40">
        <v>0</v>
      </c>
      <c r="AA20" s="41">
        <f t="shared" si="11"/>
        <v>0</v>
      </c>
      <c r="AB20" s="42">
        <v>0</v>
      </c>
      <c r="AC20" s="43" t="str">
        <f t="shared" si="12"/>
        <v>-</v>
      </c>
      <c r="AD20" s="39">
        <f>+'Product Value'!AD20/'Product Units'!$A20</f>
        <v>0</v>
      </c>
      <c r="AE20" s="40">
        <v>0</v>
      </c>
      <c r="AF20" s="41">
        <f t="shared" si="13"/>
        <v>0</v>
      </c>
      <c r="AG20" s="42">
        <v>0</v>
      </c>
      <c r="AH20" s="43" t="str">
        <f t="shared" si="14"/>
        <v>-</v>
      </c>
      <c r="AI20" s="107">
        <f t="shared" si="1"/>
        <v>0</v>
      </c>
      <c r="AJ20" s="42">
        <f t="shared" si="2"/>
        <v>0</v>
      </c>
      <c r="AK20" s="41">
        <f t="shared" si="15"/>
        <v>0</v>
      </c>
      <c r="AL20" s="42">
        <f t="shared" si="3"/>
        <v>3</v>
      </c>
      <c r="AM20" s="43">
        <f t="shared" si="16"/>
        <v>-100</v>
      </c>
      <c r="AN20" s="44">
        <f t="shared" si="4"/>
        <v>0</v>
      </c>
    </row>
    <row r="21" spans="1:40" s="45" customFormat="1" ht="15" customHeight="1" x14ac:dyDescent="0.3">
      <c r="A21" s="35">
        <v>652.49999999999989</v>
      </c>
      <c r="B21" s="35" t="s">
        <v>228</v>
      </c>
      <c r="C21" s="36" t="s">
        <v>36</v>
      </c>
      <c r="D21" s="79">
        <f>VLOOKUP(C21,Xarelto_Total!A:D,2,0)</f>
        <v>1</v>
      </c>
      <c r="E21" s="37" t="str">
        <f>VLOOKUP(C21,Xarelto_Total!A:D,3,0)</f>
        <v>ERNAKuLAM ABM</v>
      </c>
      <c r="F21" s="46" t="str">
        <f>VLOOKUP(C21,Xarelto_Total!A:D,4,0)</f>
        <v>CHENNAI SM</v>
      </c>
      <c r="G21" s="109">
        <v>81571686</v>
      </c>
      <c r="H21" s="38" t="s">
        <v>15</v>
      </c>
      <c r="I21" s="38" t="str">
        <f t="shared" si="0"/>
        <v>ERNAKULAMXARELTO 10MG 7TABL</v>
      </c>
      <c r="J21" s="39">
        <f>+'Product Value'!J21/'Product Units'!$A21</f>
        <v>258.06000000000006</v>
      </c>
      <c r="K21" s="40">
        <v>295.71428571428572</v>
      </c>
      <c r="L21" s="41">
        <f t="shared" si="5"/>
        <v>114.59129106187928</v>
      </c>
      <c r="M21" s="42">
        <v>422</v>
      </c>
      <c r="N21" s="43">
        <f t="shared" si="6"/>
        <v>-29.925524712254571</v>
      </c>
      <c r="O21" s="39">
        <f>+'Product Value'!O21/'Product Units'!$A21</f>
        <v>244.20000000000005</v>
      </c>
      <c r="P21" s="40">
        <v>308.71428571428572</v>
      </c>
      <c r="Q21" s="41">
        <f t="shared" si="7"/>
        <v>126.41862641862639</v>
      </c>
      <c r="R21" s="42">
        <v>449</v>
      </c>
      <c r="S21" s="43">
        <f t="shared" si="8"/>
        <v>-31.244034362074458</v>
      </c>
      <c r="T21" s="39">
        <f>+'Product Value'!T21/'Product Units'!$A21</f>
        <v>214.50000000000003</v>
      </c>
      <c r="U21" s="40">
        <v>217</v>
      </c>
      <c r="V21" s="41">
        <f t="shared" si="9"/>
        <v>101.16550116550114</v>
      </c>
      <c r="W21" s="42">
        <v>284</v>
      </c>
      <c r="X21" s="43">
        <f t="shared" si="10"/>
        <v>-23.591549295774641</v>
      </c>
      <c r="Y21" s="39">
        <f>+'Product Value'!Y21/'Product Units'!$A21</f>
        <v>261.36</v>
      </c>
      <c r="Z21" s="40">
        <v>953.71428571428578</v>
      </c>
      <c r="AA21" s="41">
        <f t="shared" si="11"/>
        <v>364.90445581354675</v>
      </c>
      <c r="AB21" s="42">
        <v>316</v>
      </c>
      <c r="AC21" s="43">
        <f t="shared" si="12"/>
        <v>201.80831826401447</v>
      </c>
      <c r="AD21" s="39">
        <f>+'Product Value'!AD21/'Product Units'!$A21</f>
        <v>253.43999999999997</v>
      </c>
      <c r="AE21" s="40">
        <v>133.42857142857144</v>
      </c>
      <c r="AF21" s="41">
        <f t="shared" si="13"/>
        <v>52.647005772005784</v>
      </c>
      <c r="AG21" s="42">
        <v>480.89563567362427</v>
      </c>
      <c r="AH21" s="43">
        <f t="shared" si="14"/>
        <v>-72.254152142248358</v>
      </c>
      <c r="AI21" s="107">
        <f t="shared" si="1"/>
        <v>1231.5600000000002</v>
      </c>
      <c r="AJ21" s="42">
        <f t="shared" si="2"/>
        <v>1908.5714285714289</v>
      </c>
      <c r="AK21" s="41">
        <f t="shared" si="15"/>
        <v>154.97185915192347</v>
      </c>
      <c r="AL21" s="42">
        <f t="shared" si="3"/>
        <v>1951.8956356736244</v>
      </c>
      <c r="AM21" s="43">
        <f t="shared" si="16"/>
        <v>-2.21959649431993</v>
      </c>
      <c r="AN21" s="44">
        <f t="shared" si="4"/>
        <v>381.71428571428578</v>
      </c>
    </row>
    <row r="22" spans="1:40" s="45" customFormat="1" ht="15" customHeight="1" x14ac:dyDescent="0.3">
      <c r="A22" s="35">
        <v>1304.9999999999998</v>
      </c>
      <c r="B22" s="35" t="s">
        <v>228</v>
      </c>
      <c r="C22" s="36" t="s">
        <v>36</v>
      </c>
      <c r="D22" s="79">
        <f>VLOOKUP(C22,Xarelto_Total!A:D,2,0)</f>
        <v>1</v>
      </c>
      <c r="E22" s="37" t="str">
        <f>VLOOKUP(C22,Xarelto_Total!A:D,3,0)</f>
        <v>ERNAKuLAM ABM</v>
      </c>
      <c r="F22" s="46" t="str">
        <f>VLOOKUP(C22,Xarelto_Total!A:D,4,0)</f>
        <v>CHENNAI SM</v>
      </c>
      <c r="G22" s="109">
        <v>80802625</v>
      </c>
      <c r="H22" s="38" t="s">
        <v>16</v>
      </c>
      <c r="I22" s="38" t="str">
        <f t="shared" si="0"/>
        <v>ERNAKULAMXARELTO 15MG 28TABL</v>
      </c>
      <c r="J22" s="39">
        <f>+'Product Value'!J22/'Product Units'!$A22</f>
        <v>84.456000000000017</v>
      </c>
      <c r="K22" s="40">
        <v>32</v>
      </c>
      <c r="L22" s="41">
        <f t="shared" si="5"/>
        <v>37.889551956048109</v>
      </c>
      <c r="M22" s="42">
        <v>221.69333333333336</v>
      </c>
      <c r="N22" s="43">
        <f t="shared" si="6"/>
        <v>-85.565646238046554</v>
      </c>
      <c r="O22" s="39">
        <f>+'Product Value'!O22/'Product Units'!$A22</f>
        <v>79.920000000000016</v>
      </c>
      <c r="P22" s="40">
        <v>142</v>
      </c>
      <c r="Q22" s="41">
        <f t="shared" si="7"/>
        <v>177.67767767767765</v>
      </c>
      <c r="R22" s="42">
        <v>96.35</v>
      </c>
      <c r="S22" s="43">
        <f t="shared" si="8"/>
        <v>47.379346133886884</v>
      </c>
      <c r="T22" s="39">
        <f>+'Product Value'!T22/'Product Units'!$A22</f>
        <v>70.200000000000017</v>
      </c>
      <c r="U22" s="40">
        <v>71</v>
      </c>
      <c r="V22" s="41">
        <f t="shared" si="9"/>
        <v>101.13960113960111</v>
      </c>
      <c r="W22" s="42">
        <v>108.57</v>
      </c>
      <c r="X22" s="43">
        <f t="shared" si="10"/>
        <v>-34.604402689509072</v>
      </c>
      <c r="Y22" s="39">
        <f>+'Product Value'!Y22/'Product Units'!$A22</f>
        <v>85.535999999999987</v>
      </c>
      <c r="Z22" s="40">
        <v>73</v>
      </c>
      <c r="AA22" s="41">
        <f t="shared" si="11"/>
        <v>85.344182566404797</v>
      </c>
      <c r="AB22" s="42">
        <v>157</v>
      </c>
      <c r="AC22" s="43">
        <f t="shared" si="12"/>
        <v>-53.503184713375795</v>
      </c>
      <c r="AD22" s="39">
        <f>+'Product Value'!AD22/'Product Units'!$A22</f>
        <v>82.943999999999988</v>
      </c>
      <c r="AE22" s="40">
        <v>85</v>
      </c>
      <c r="AF22" s="41">
        <f t="shared" si="13"/>
        <v>102.47878086419755</v>
      </c>
      <c r="AG22" s="42">
        <v>185</v>
      </c>
      <c r="AH22" s="43">
        <f t="shared" si="14"/>
        <v>-54.054054054054056</v>
      </c>
      <c r="AI22" s="107">
        <f t="shared" si="1"/>
        <v>403.05600000000004</v>
      </c>
      <c r="AJ22" s="42">
        <f t="shared" si="2"/>
        <v>403</v>
      </c>
      <c r="AK22" s="41">
        <f t="shared" si="15"/>
        <v>99.986106149021467</v>
      </c>
      <c r="AL22" s="42">
        <f t="shared" si="3"/>
        <v>768.61333333333334</v>
      </c>
      <c r="AM22" s="43">
        <f t="shared" si="16"/>
        <v>-47.567914512715539</v>
      </c>
      <c r="AN22" s="44">
        <f t="shared" si="4"/>
        <v>80.599999999999994</v>
      </c>
    </row>
    <row r="23" spans="1:40" s="45" customFormat="1" ht="15" customHeight="1" x14ac:dyDescent="0.3">
      <c r="A23" s="35">
        <v>1304.9999999999998</v>
      </c>
      <c r="B23" s="35" t="s">
        <v>228</v>
      </c>
      <c r="C23" s="36" t="s">
        <v>36</v>
      </c>
      <c r="D23" s="79">
        <f>VLOOKUP(C23,Xarelto_Total!A:D,2,0)</f>
        <v>1</v>
      </c>
      <c r="E23" s="37" t="str">
        <f>VLOOKUP(C23,Xarelto_Total!A:D,3,0)</f>
        <v>ERNAKuLAM ABM</v>
      </c>
      <c r="F23" s="46" t="str">
        <f>VLOOKUP(C23,Xarelto_Total!A:D,4,0)</f>
        <v>CHENNAI SM</v>
      </c>
      <c r="G23" s="109">
        <v>80802633</v>
      </c>
      <c r="H23" s="38" t="s">
        <v>17</v>
      </c>
      <c r="I23" s="38" t="str">
        <f t="shared" si="0"/>
        <v>ERNAKULAMXARELTO 20MG 28TABL</v>
      </c>
      <c r="J23" s="39">
        <f>+'Product Value'!J23/'Product Units'!$A23</f>
        <v>93.840000000000032</v>
      </c>
      <c r="K23" s="40">
        <v>101</v>
      </c>
      <c r="L23" s="41">
        <f t="shared" si="5"/>
        <v>107.63000852514915</v>
      </c>
      <c r="M23" s="42">
        <v>38</v>
      </c>
      <c r="N23" s="43">
        <f t="shared" si="6"/>
        <v>165.78947368421052</v>
      </c>
      <c r="O23" s="39">
        <f>+'Product Value'!O23/'Product Units'!$A23</f>
        <v>88.800000000000011</v>
      </c>
      <c r="P23" s="40">
        <v>80</v>
      </c>
      <c r="Q23" s="41">
        <f t="shared" si="7"/>
        <v>90.090090090090072</v>
      </c>
      <c r="R23" s="42">
        <v>266</v>
      </c>
      <c r="S23" s="43">
        <f t="shared" si="8"/>
        <v>-69.924812030075188</v>
      </c>
      <c r="T23" s="39">
        <f>+'Product Value'!T23/'Product Units'!$A23</f>
        <v>78.000000000000014</v>
      </c>
      <c r="U23" s="40">
        <v>36</v>
      </c>
      <c r="V23" s="41">
        <f t="shared" si="9"/>
        <v>46.153846153846146</v>
      </c>
      <c r="W23" s="42">
        <v>109.37241379310345</v>
      </c>
      <c r="X23" s="43">
        <f t="shared" si="10"/>
        <v>-67.084935998486657</v>
      </c>
      <c r="Y23" s="39">
        <f>+'Product Value'!Y23/'Product Units'!$A23</f>
        <v>95.039999999999992</v>
      </c>
      <c r="Z23" s="40">
        <v>33</v>
      </c>
      <c r="AA23" s="41">
        <f t="shared" si="11"/>
        <v>34.722222222222229</v>
      </c>
      <c r="AB23" s="42">
        <v>72</v>
      </c>
      <c r="AC23" s="43">
        <f t="shared" si="12"/>
        <v>-54.166666666666664</v>
      </c>
      <c r="AD23" s="39">
        <f>+'Product Value'!AD23/'Product Units'!$A23</f>
        <v>92.159999999999982</v>
      </c>
      <c r="AE23" s="40">
        <v>104</v>
      </c>
      <c r="AF23" s="41">
        <f t="shared" si="13"/>
        <v>112.84722222222224</v>
      </c>
      <c r="AG23" s="42">
        <v>174</v>
      </c>
      <c r="AH23" s="43">
        <f t="shared" si="14"/>
        <v>-40.229885057471265</v>
      </c>
      <c r="AI23" s="107">
        <f t="shared" si="1"/>
        <v>447.84000000000003</v>
      </c>
      <c r="AJ23" s="42">
        <f t="shared" si="2"/>
        <v>354</v>
      </c>
      <c r="AK23" s="41">
        <f t="shared" si="15"/>
        <v>79.046087888531602</v>
      </c>
      <c r="AL23" s="42">
        <f t="shared" si="3"/>
        <v>659.37241379310342</v>
      </c>
      <c r="AM23" s="43">
        <f t="shared" si="16"/>
        <v>-46.312585635243543</v>
      </c>
      <c r="AN23" s="44">
        <f t="shared" si="4"/>
        <v>70.8</v>
      </c>
    </row>
    <row r="24" spans="1:40" s="45" customFormat="1" ht="15" customHeight="1" x14ac:dyDescent="0.3">
      <c r="A24" s="35">
        <v>326.24999999999994</v>
      </c>
      <c r="B24" s="35" t="s">
        <v>228</v>
      </c>
      <c r="C24" s="36" t="s">
        <v>36</v>
      </c>
      <c r="D24" s="79">
        <f>VLOOKUP(C24,Xarelto_Total!A:D,2,0)</f>
        <v>1</v>
      </c>
      <c r="E24" s="37" t="str">
        <f>VLOOKUP(C24,Xarelto_Total!A:D,3,0)</f>
        <v>ERNAKuLAM ABM</v>
      </c>
      <c r="F24" s="46" t="str">
        <f>VLOOKUP(C24,Xarelto_Total!A:D,4,0)</f>
        <v>CHENNAI SM</v>
      </c>
      <c r="G24" s="109">
        <v>86415798</v>
      </c>
      <c r="H24" s="38" t="s">
        <v>48</v>
      </c>
      <c r="I24" s="38" t="str">
        <f t="shared" si="0"/>
        <v>ERNAKULAMXARELTO 2.5MG TAFI 14 IN</v>
      </c>
      <c r="J24" s="39">
        <f>+'Product Value'!J24/'Product Units'!$A24</f>
        <v>187.68000000000006</v>
      </c>
      <c r="K24" s="40">
        <v>54</v>
      </c>
      <c r="L24" s="41">
        <f t="shared" si="5"/>
        <v>28.77237851662403</v>
      </c>
      <c r="M24" s="42">
        <v>197</v>
      </c>
      <c r="N24" s="43">
        <f t="shared" si="6"/>
        <v>-72.588832487309645</v>
      </c>
      <c r="O24" s="39">
        <f>+'Product Value'!O24/'Product Units'!$A24</f>
        <v>177.60000000000002</v>
      </c>
      <c r="P24" s="40">
        <v>57</v>
      </c>
      <c r="Q24" s="41">
        <f t="shared" si="7"/>
        <v>32.094594594594589</v>
      </c>
      <c r="R24" s="42">
        <v>66</v>
      </c>
      <c r="S24" s="43">
        <f t="shared" si="8"/>
        <v>-13.63636363636364</v>
      </c>
      <c r="T24" s="39">
        <f>+'Product Value'!T24/'Product Units'!$A24</f>
        <v>156.00000000000003</v>
      </c>
      <c r="U24" s="40">
        <v>28</v>
      </c>
      <c r="V24" s="41">
        <f t="shared" si="9"/>
        <v>17.948717948717945</v>
      </c>
      <c r="W24" s="42">
        <v>90</v>
      </c>
      <c r="X24" s="43">
        <f t="shared" si="10"/>
        <v>-68.888888888888886</v>
      </c>
      <c r="Y24" s="39">
        <f>+'Product Value'!Y24/'Product Units'!$A24</f>
        <v>190.07999999999998</v>
      </c>
      <c r="Z24" s="40">
        <v>69</v>
      </c>
      <c r="AA24" s="41">
        <f t="shared" si="11"/>
        <v>36.300505050505052</v>
      </c>
      <c r="AB24" s="42">
        <v>103</v>
      </c>
      <c r="AC24" s="43">
        <f t="shared" si="12"/>
        <v>-33.009708737864074</v>
      </c>
      <c r="AD24" s="39">
        <f>+'Product Value'!AD24/'Product Units'!$A24</f>
        <v>184.31999999999996</v>
      </c>
      <c r="AE24" s="40">
        <v>76</v>
      </c>
      <c r="AF24" s="41">
        <f t="shared" si="13"/>
        <v>41.232638888888893</v>
      </c>
      <c r="AG24" s="42">
        <v>74</v>
      </c>
      <c r="AH24" s="43">
        <f t="shared" si="14"/>
        <v>2.7027027027027088</v>
      </c>
      <c r="AI24" s="107">
        <f t="shared" si="1"/>
        <v>895.68000000000006</v>
      </c>
      <c r="AJ24" s="42">
        <f t="shared" si="2"/>
        <v>284</v>
      </c>
      <c r="AK24" s="41">
        <f t="shared" si="15"/>
        <v>31.707752768846014</v>
      </c>
      <c r="AL24" s="42">
        <f t="shared" si="3"/>
        <v>530</v>
      </c>
      <c r="AM24" s="43">
        <f t="shared" si="16"/>
        <v>-46.415094339622641</v>
      </c>
      <c r="AN24" s="44">
        <f t="shared" si="4"/>
        <v>56.8</v>
      </c>
    </row>
    <row r="25" spans="1:40" s="45" customFormat="1" ht="15" customHeight="1" x14ac:dyDescent="0.35">
      <c r="A25" s="35">
        <v>4567.4999999999991</v>
      </c>
      <c r="B25" s="35" t="s">
        <v>228</v>
      </c>
      <c r="C25" s="36" t="s">
        <v>36</v>
      </c>
      <c r="D25" s="79">
        <f>VLOOKUP(C25,Xarelto_Total!A:D,2,0)</f>
        <v>1</v>
      </c>
      <c r="E25" s="37" t="str">
        <f>VLOOKUP(C25,Xarelto_Total!A:D,3,0)</f>
        <v>ERNAKuLAM ABM</v>
      </c>
      <c r="F25" s="46" t="str">
        <f>VLOOKUP(C25,Xarelto_Total!A:D,4,0)</f>
        <v>CHENNAI SM</v>
      </c>
      <c r="G25" s="110">
        <v>86991209</v>
      </c>
      <c r="H25" s="108" t="s">
        <v>77</v>
      </c>
      <c r="I25" s="38" t="str">
        <f t="shared" si="0"/>
        <v>ERNAKULAMXARELTO 15MG 98TABL</v>
      </c>
      <c r="J25" s="39">
        <f>+'Product Value'!J25/'Product Units'!$A25</f>
        <v>0</v>
      </c>
      <c r="K25" s="40">
        <v>0</v>
      </c>
      <c r="L25" s="41">
        <f t="shared" si="5"/>
        <v>0</v>
      </c>
      <c r="M25" s="42">
        <v>0</v>
      </c>
      <c r="N25" s="43" t="str">
        <f t="shared" si="6"/>
        <v>-</v>
      </c>
      <c r="O25" s="39">
        <f>+'Product Value'!O25/'Product Units'!$A25</f>
        <v>0</v>
      </c>
      <c r="P25" s="40">
        <v>0</v>
      </c>
      <c r="Q25" s="41">
        <f t="shared" si="7"/>
        <v>0</v>
      </c>
      <c r="R25" s="42">
        <v>0</v>
      </c>
      <c r="S25" s="43" t="str">
        <f t="shared" si="8"/>
        <v>-</v>
      </c>
      <c r="T25" s="39">
        <f>+'Product Value'!T25/'Product Units'!$A25</f>
        <v>0</v>
      </c>
      <c r="U25" s="40">
        <v>0</v>
      </c>
      <c r="V25" s="41">
        <f t="shared" si="9"/>
        <v>0</v>
      </c>
      <c r="W25" s="42">
        <v>0</v>
      </c>
      <c r="X25" s="43" t="str">
        <f t="shared" si="10"/>
        <v>-</v>
      </c>
      <c r="Y25" s="39">
        <f>+'Product Value'!Y25/'Product Units'!$A25</f>
        <v>0</v>
      </c>
      <c r="Z25" s="40">
        <v>0</v>
      </c>
      <c r="AA25" s="41">
        <f t="shared" si="11"/>
        <v>0</v>
      </c>
      <c r="AB25" s="42">
        <v>0</v>
      </c>
      <c r="AC25" s="43" t="str">
        <f t="shared" si="12"/>
        <v>-</v>
      </c>
      <c r="AD25" s="39">
        <f>+'Product Value'!AD25/'Product Units'!$A25</f>
        <v>0</v>
      </c>
      <c r="AE25" s="40">
        <v>0</v>
      </c>
      <c r="AF25" s="41">
        <f t="shared" si="13"/>
        <v>0</v>
      </c>
      <c r="AG25" s="42">
        <v>0</v>
      </c>
      <c r="AH25" s="43" t="str">
        <f t="shared" si="14"/>
        <v>-</v>
      </c>
      <c r="AI25" s="107">
        <f t="shared" si="1"/>
        <v>0</v>
      </c>
      <c r="AJ25" s="42">
        <f t="shared" si="2"/>
        <v>0</v>
      </c>
      <c r="AK25" s="41">
        <f t="shared" si="15"/>
        <v>0</v>
      </c>
      <c r="AL25" s="42">
        <f t="shared" si="3"/>
        <v>0</v>
      </c>
      <c r="AM25" s="43" t="str">
        <f t="shared" si="16"/>
        <v>-</v>
      </c>
      <c r="AN25" s="44">
        <f t="shared" si="4"/>
        <v>0</v>
      </c>
    </row>
    <row r="26" spans="1:40" s="45" customFormat="1" ht="15" customHeight="1" x14ac:dyDescent="0.35">
      <c r="A26" s="35">
        <v>4567.4999999999991</v>
      </c>
      <c r="B26" s="35" t="s">
        <v>228</v>
      </c>
      <c r="C26" s="36" t="s">
        <v>36</v>
      </c>
      <c r="D26" s="79">
        <f>VLOOKUP(C26,Xarelto_Total!A:D,2,0)</f>
        <v>1</v>
      </c>
      <c r="E26" s="37" t="str">
        <f>VLOOKUP(C26,Xarelto_Total!A:D,3,0)</f>
        <v>ERNAKuLAM ABM</v>
      </c>
      <c r="F26" s="46" t="str">
        <f>VLOOKUP(C26,Xarelto_Total!A:D,4,0)</f>
        <v>CHENNAI SM</v>
      </c>
      <c r="G26" s="110">
        <v>86991217</v>
      </c>
      <c r="H26" s="108" t="s">
        <v>78</v>
      </c>
      <c r="I26" s="38" t="str">
        <f t="shared" si="0"/>
        <v>ERNAKULAMXARELTO 20MG 98TABL</v>
      </c>
      <c r="J26" s="39">
        <f>+'Product Value'!J26/'Product Units'!$A26</f>
        <v>0</v>
      </c>
      <c r="K26" s="40">
        <v>0</v>
      </c>
      <c r="L26" s="41">
        <f t="shared" si="5"/>
        <v>0</v>
      </c>
      <c r="M26" s="42">
        <v>3</v>
      </c>
      <c r="N26" s="43">
        <f t="shared" si="6"/>
        <v>-100</v>
      </c>
      <c r="O26" s="39">
        <f>+'Product Value'!O26/'Product Units'!$A26</f>
        <v>0</v>
      </c>
      <c r="P26" s="40">
        <v>0</v>
      </c>
      <c r="Q26" s="41">
        <f t="shared" si="7"/>
        <v>0</v>
      </c>
      <c r="R26" s="42">
        <v>5</v>
      </c>
      <c r="S26" s="43">
        <f t="shared" si="8"/>
        <v>-100</v>
      </c>
      <c r="T26" s="39">
        <f>+'Product Value'!T26/'Product Units'!$A26</f>
        <v>0</v>
      </c>
      <c r="U26" s="40">
        <v>0</v>
      </c>
      <c r="V26" s="41">
        <f t="shared" si="9"/>
        <v>0</v>
      </c>
      <c r="W26" s="42">
        <v>0</v>
      </c>
      <c r="X26" s="43" t="str">
        <f t="shared" si="10"/>
        <v>-</v>
      </c>
      <c r="Y26" s="39">
        <f>+'Product Value'!Y26/'Product Units'!$A26</f>
        <v>0</v>
      </c>
      <c r="Z26" s="40">
        <v>-3</v>
      </c>
      <c r="AA26" s="41">
        <f t="shared" si="11"/>
        <v>0</v>
      </c>
      <c r="AB26" s="42">
        <v>0</v>
      </c>
      <c r="AC26" s="43" t="str">
        <f t="shared" si="12"/>
        <v>-</v>
      </c>
      <c r="AD26" s="39">
        <f>+'Product Value'!AD26/'Product Units'!$A26</f>
        <v>0</v>
      </c>
      <c r="AE26" s="40">
        <v>0</v>
      </c>
      <c r="AF26" s="41">
        <f t="shared" si="13"/>
        <v>0</v>
      </c>
      <c r="AG26" s="42">
        <v>0</v>
      </c>
      <c r="AH26" s="43" t="str">
        <f t="shared" si="14"/>
        <v>-</v>
      </c>
      <c r="AI26" s="107">
        <f t="shared" si="1"/>
        <v>0</v>
      </c>
      <c r="AJ26" s="42">
        <f t="shared" si="2"/>
        <v>-3</v>
      </c>
      <c r="AK26" s="41">
        <f t="shared" si="15"/>
        <v>0</v>
      </c>
      <c r="AL26" s="42">
        <f t="shared" si="3"/>
        <v>8</v>
      </c>
      <c r="AM26" s="43">
        <f t="shared" si="16"/>
        <v>-137.5</v>
      </c>
      <c r="AN26" s="44">
        <f t="shared" si="4"/>
        <v>-0.6</v>
      </c>
    </row>
    <row r="27" spans="1:40" s="45" customFormat="1" ht="15" customHeight="1" x14ac:dyDescent="0.3">
      <c r="A27" s="35">
        <v>652.49999999999989</v>
      </c>
      <c r="B27" s="35" t="s">
        <v>228</v>
      </c>
      <c r="C27" s="36" t="s">
        <v>37</v>
      </c>
      <c r="D27" s="79">
        <f>VLOOKUP(C27,Xarelto_Total!A:D,2,0)</f>
        <v>1</v>
      </c>
      <c r="E27" s="37" t="str">
        <f>VLOOKUP(C27,Xarelto_Total!A:D,3,0)</f>
        <v>ERNAKuLAM ABM</v>
      </c>
      <c r="F27" s="46" t="str">
        <f>VLOOKUP(C27,Xarelto_Total!A:D,4,0)</f>
        <v>CHENNAI SM</v>
      </c>
      <c r="G27" s="109">
        <v>81571686</v>
      </c>
      <c r="H27" s="38" t="s">
        <v>15</v>
      </c>
      <c r="I27" s="38" t="str">
        <f t="shared" si="0"/>
        <v>TRIVANDRUMXARELTO 10MG 7TABL</v>
      </c>
      <c r="J27" s="39">
        <f>+'Product Value'!J27/'Product Units'!$A27</f>
        <v>258.06000000000006</v>
      </c>
      <c r="K27" s="40">
        <v>1358.5714285714284</v>
      </c>
      <c r="L27" s="41">
        <f t="shared" si="5"/>
        <v>526.45564154515546</v>
      </c>
      <c r="M27" s="42">
        <v>420</v>
      </c>
      <c r="N27" s="43">
        <f t="shared" si="6"/>
        <v>223.46938775510199</v>
      </c>
      <c r="O27" s="39">
        <f>+'Product Value'!O27/'Product Units'!$A27</f>
        <v>244.20000000000005</v>
      </c>
      <c r="P27" s="40">
        <v>604</v>
      </c>
      <c r="Q27" s="41">
        <f t="shared" si="7"/>
        <v>247.33824733824727</v>
      </c>
      <c r="R27" s="42">
        <v>210</v>
      </c>
      <c r="S27" s="43">
        <f t="shared" si="8"/>
        <v>187.61904761904759</v>
      </c>
      <c r="T27" s="39">
        <f>+'Product Value'!T27/'Product Units'!$A27</f>
        <v>214.50000000000003</v>
      </c>
      <c r="U27" s="40">
        <v>419</v>
      </c>
      <c r="V27" s="41">
        <f t="shared" si="9"/>
        <v>195.3379953379953</v>
      </c>
      <c r="W27" s="42">
        <v>571</v>
      </c>
      <c r="X27" s="43">
        <f t="shared" si="10"/>
        <v>-26.619964973730291</v>
      </c>
      <c r="Y27" s="39">
        <f>+'Product Value'!Y27/'Product Units'!$A27</f>
        <v>261.36</v>
      </c>
      <c r="Z27" s="40">
        <v>889</v>
      </c>
      <c r="AA27" s="41">
        <f t="shared" si="11"/>
        <v>340.14386287113558</v>
      </c>
      <c r="AB27" s="42">
        <v>469</v>
      </c>
      <c r="AC27" s="43">
        <f t="shared" si="12"/>
        <v>89.55223880597012</v>
      </c>
      <c r="AD27" s="39">
        <f>+'Product Value'!AD27/'Product Units'!$A27</f>
        <v>253.43999999999997</v>
      </c>
      <c r="AE27" s="40">
        <v>810</v>
      </c>
      <c r="AF27" s="41">
        <f t="shared" si="13"/>
        <v>319.60227272727275</v>
      </c>
      <c r="AG27" s="42">
        <v>897.78724463774165</v>
      </c>
      <c r="AH27" s="43">
        <f t="shared" si="14"/>
        <v>-9.7781790911012507</v>
      </c>
      <c r="AI27" s="107">
        <f t="shared" si="1"/>
        <v>1231.5600000000002</v>
      </c>
      <c r="AJ27" s="42">
        <f t="shared" si="2"/>
        <v>4080.5714285714284</v>
      </c>
      <c r="AK27" s="41">
        <f t="shared" si="15"/>
        <v>331.33354676763031</v>
      </c>
      <c r="AL27" s="42">
        <f t="shared" si="3"/>
        <v>2567.7872446377414</v>
      </c>
      <c r="AM27" s="43">
        <f t="shared" si="16"/>
        <v>58.913922370040751</v>
      </c>
      <c r="AN27" s="44">
        <f t="shared" si="4"/>
        <v>816.11428571428564</v>
      </c>
    </row>
    <row r="28" spans="1:40" s="45" customFormat="1" ht="15" customHeight="1" x14ac:dyDescent="0.3">
      <c r="A28" s="35">
        <v>1304.9999999999998</v>
      </c>
      <c r="B28" s="35" t="s">
        <v>228</v>
      </c>
      <c r="C28" s="36" t="s">
        <v>37</v>
      </c>
      <c r="D28" s="79">
        <f>VLOOKUP(C28,Xarelto_Total!A:D,2,0)</f>
        <v>1</v>
      </c>
      <c r="E28" s="37" t="str">
        <f>VLOOKUP(C28,Xarelto_Total!A:D,3,0)</f>
        <v>ERNAKuLAM ABM</v>
      </c>
      <c r="F28" s="46" t="str">
        <f>VLOOKUP(C28,Xarelto_Total!A:D,4,0)</f>
        <v>CHENNAI SM</v>
      </c>
      <c r="G28" s="109">
        <v>80802625</v>
      </c>
      <c r="H28" s="38" t="s">
        <v>16</v>
      </c>
      <c r="I28" s="38" t="str">
        <f t="shared" si="0"/>
        <v>TRIVANDRUMXARELTO 15MG 28TABL</v>
      </c>
      <c r="J28" s="39">
        <f>+'Product Value'!J28/'Product Units'!$A28</f>
        <v>84.456000000000017</v>
      </c>
      <c r="K28" s="40">
        <v>65</v>
      </c>
      <c r="L28" s="41">
        <f t="shared" si="5"/>
        <v>76.963152410722728</v>
      </c>
      <c r="M28" s="42">
        <v>176.16666666666666</v>
      </c>
      <c r="N28" s="43">
        <f t="shared" si="6"/>
        <v>-63.103122043519392</v>
      </c>
      <c r="O28" s="39">
        <f>+'Product Value'!O28/'Product Units'!$A28</f>
        <v>79.920000000000016</v>
      </c>
      <c r="P28" s="40">
        <v>116</v>
      </c>
      <c r="Q28" s="41">
        <f t="shared" si="7"/>
        <v>145.14514514514511</v>
      </c>
      <c r="R28" s="42">
        <v>90.603174603174608</v>
      </c>
      <c r="S28" s="43">
        <f t="shared" si="8"/>
        <v>28.030833917309025</v>
      </c>
      <c r="T28" s="39">
        <f>+'Product Value'!T28/'Product Units'!$A28</f>
        <v>70.200000000000017</v>
      </c>
      <c r="U28" s="40">
        <v>95</v>
      </c>
      <c r="V28" s="41">
        <f t="shared" si="9"/>
        <v>135.32763532763531</v>
      </c>
      <c r="W28" s="42">
        <v>78</v>
      </c>
      <c r="X28" s="43">
        <f t="shared" si="10"/>
        <v>21.794871794871796</v>
      </c>
      <c r="Y28" s="39">
        <f>+'Product Value'!Y28/'Product Units'!$A28</f>
        <v>85.535999999999987</v>
      </c>
      <c r="Z28" s="40">
        <v>131</v>
      </c>
      <c r="AA28" s="41">
        <f t="shared" si="11"/>
        <v>153.15188926300038</v>
      </c>
      <c r="AB28" s="42">
        <v>151.75806451612902</v>
      </c>
      <c r="AC28" s="43">
        <f t="shared" si="12"/>
        <v>-13.678393027951955</v>
      </c>
      <c r="AD28" s="39">
        <f>+'Product Value'!AD28/'Product Units'!$A28</f>
        <v>82.943999999999988</v>
      </c>
      <c r="AE28" s="40">
        <v>105</v>
      </c>
      <c r="AF28" s="41">
        <f t="shared" si="13"/>
        <v>126.5914351851852</v>
      </c>
      <c r="AG28" s="42">
        <v>140</v>
      </c>
      <c r="AH28" s="43">
        <f t="shared" si="14"/>
        <v>-25</v>
      </c>
      <c r="AI28" s="107">
        <f t="shared" si="1"/>
        <v>403.05600000000004</v>
      </c>
      <c r="AJ28" s="42">
        <f t="shared" si="2"/>
        <v>512</v>
      </c>
      <c r="AK28" s="41">
        <f t="shared" si="15"/>
        <v>127.02949466079154</v>
      </c>
      <c r="AL28" s="42">
        <f t="shared" si="3"/>
        <v>636.52790578597023</v>
      </c>
      <c r="AM28" s="43">
        <f t="shared" si="16"/>
        <v>-19.563620801857226</v>
      </c>
      <c r="AN28" s="44">
        <f t="shared" si="4"/>
        <v>102.4</v>
      </c>
    </row>
    <row r="29" spans="1:40" s="45" customFormat="1" ht="15" customHeight="1" x14ac:dyDescent="0.3">
      <c r="A29" s="35">
        <v>1304.9999999999998</v>
      </c>
      <c r="B29" s="35" t="s">
        <v>228</v>
      </c>
      <c r="C29" s="36" t="s">
        <v>37</v>
      </c>
      <c r="D29" s="79">
        <f>VLOOKUP(C29,Xarelto_Total!A:D,2,0)</f>
        <v>1</v>
      </c>
      <c r="E29" s="37" t="str">
        <f>VLOOKUP(C29,Xarelto_Total!A:D,3,0)</f>
        <v>ERNAKuLAM ABM</v>
      </c>
      <c r="F29" s="46" t="str">
        <f>VLOOKUP(C29,Xarelto_Total!A:D,4,0)</f>
        <v>CHENNAI SM</v>
      </c>
      <c r="G29" s="109">
        <v>80802633</v>
      </c>
      <c r="H29" s="38" t="s">
        <v>17</v>
      </c>
      <c r="I29" s="38" t="str">
        <f t="shared" si="0"/>
        <v>TRIVANDRUMXARELTO 20MG 28TABL</v>
      </c>
      <c r="J29" s="39">
        <f>+'Product Value'!J29/'Product Units'!$A29</f>
        <v>141.19444444444451</v>
      </c>
      <c r="K29" s="40">
        <v>125</v>
      </c>
      <c r="L29" s="41">
        <f t="shared" si="5"/>
        <v>88.530395435766238</v>
      </c>
      <c r="M29" s="42">
        <v>74</v>
      </c>
      <c r="N29" s="43">
        <f t="shared" si="6"/>
        <v>68.918918918918934</v>
      </c>
      <c r="O29" s="39">
        <f>+'Product Value'!O29/'Product Units'!$A29</f>
        <v>133.61111111111114</v>
      </c>
      <c r="P29" s="40">
        <v>70</v>
      </c>
      <c r="Q29" s="41">
        <f t="shared" si="7"/>
        <v>52.390852390852373</v>
      </c>
      <c r="R29" s="42">
        <v>137</v>
      </c>
      <c r="S29" s="43">
        <f t="shared" si="8"/>
        <v>-48.9051094890511</v>
      </c>
      <c r="T29" s="39">
        <f>+'Product Value'!T29/'Product Units'!$A29</f>
        <v>117.36111111111116</v>
      </c>
      <c r="U29" s="40">
        <v>167</v>
      </c>
      <c r="V29" s="41">
        <f t="shared" si="9"/>
        <v>142.29585798816561</v>
      </c>
      <c r="W29" s="42">
        <v>170</v>
      </c>
      <c r="X29" s="43">
        <f t="shared" si="10"/>
        <v>-1.764705882352942</v>
      </c>
      <c r="Y29" s="39">
        <f>+'Product Value'!Y29/'Product Units'!$A29</f>
        <v>143.00000000000003</v>
      </c>
      <c r="Z29" s="40">
        <v>94.5</v>
      </c>
      <c r="AA29" s="41">
        <f t="shared" si="11"/>
        <v>66.083916083916066</v>
      </c>
      <c r="AB29" s="42">
        <v>183</v>
      </c>
      <c r="AC29" s="43">
        <f t="shared" si="12"/>
        <v>-48.360655737704917</v>
      </c>
      <c r="AD29" s="39">
        <f>+'Product Value'!AD29/'Product Units'!$A29</f>
        <v>138.66666666666669</v>
      </c>
      <c r="AE29" s="40">
        <v>76</v>
      </c>
      <c r="AF29" s="41">
        <f t="shared" si="13"/>
        <v>54.807692307692299</v>
      </c>
      <c r="AG29" s="42">
        <v>120</v>
      </c>
      <c r="AH29" s="43">
        <f t="shared" si="14"/>
        <v>-36.666666666666664</v>
      </c>
      <c r="AI29" s="107">
        <f t="shared" si="1"/>
        <v>673.83333333333348</v>
      </c>
      <c r="AJ29" s="42">
        <f t="shared" si="2"/>
        <v>532.5</v>
      </c>
      <c r="AK29" s="41">
        <f t="shared" si="15"/>
        <v>79.025476131585435</v>
      </c>
      <c r="AL29" s="42">
        <f t="shared" si="3"/>
        <v>684</v>
      </c>
      <c r="AM29" s="43">
        <f t="shared" si="16"/>
        <v>-22.149122807017548</v>
      </c>
      <c r="AN29" s="44">
        <f t="shared" si="4"/>
        <v>106.5</v>
      </c>
    </row>
    <row r="30" spans="1:40" s="45" customFormat="1" ht="15" customHeight="1" x14ac:dyDescent="0.3">
      <c r="A30" s="35">
        <v>326.24999999999994</v>
      </c>
      <c r="B30" s="35" t="s">
        <v>228</v>
      </c>
      <c r="C30" s="36" t="s">
        <v>37</v>
      </c>
      <c r="D30" s="79">
        <f>VLOOKUP(C30,Xarelto_Total!A:D,2,0)</f>
        <v>1</v>
      </c>
      <c r="E30" s="37" t="str">
        <f>VLOOKUP(C30,Xarelto_Total!A:D,3,0)</f>
        <v>ERNAKuLAM ABM</v>
      </c>
      <c r="F30" s="46" t="str">
        <f>VLOOKUP(C30,Xarelto_Total!A:D,4,0)</f>
        <v>CHENNAI SM</v>
      </c>
      <c r="G30" s="109">
        <v>86415798</v>
      </c>
      <c r="H30" s="38" t="s">
        <v>48</v>
      </c>
      <c r="I30" s="38" t="str">
        <f t="shared" si="0"/>
        <v>TRIVANDRUMXARELTO 2.5MG TAFI 14 IN</v>
      </c>
      <c r="J30" s="39">
        <f>+'Product Value'!J30/'Product Units'!$A30</f>
        <v>187.68000000000006</v>
      </c>
      <c r="K30" s="40">
        <v>200</v>
      </c>
      <c r="L30" s="41">
        <f t="shared" si="5"/>
        <v>106.5643648763853</v>
      </c>
      <c r="M30" s="42">
        <v>122</v>
      </c>
      <c r="N30" s="43">
        <f t="shared" si="6"/>
        <v>63.934426229508205</v>
      </c>
      <c r="O30" s="39">
        <f>+'Product Value'!O30/'Product Units'!$A30</f>
        <v>177.60000000000002</v>
      </c>
      <c r="P30" s="40">
        <v>154</v>
      </c>
      <c r="Q30" s="41">
        <f t="shared" si="7"/>
        <v>86.7117117117117</v>
      </c>
      <c r="R30" s="42">
        <v>80</v>
      </c>
      <c r="S30" s="43">
        <f t="shared" si="8"/>
        <v>92.5</v>
      </c>
      <c r="T30" s="39">
        <f>+'Product Value'!T30/'Product Units'!$A30</f>
        <v>156.00000000000003</v>
      </c>
      <c r="U30" s="40">
        <v>160</v>
      </c>
      <c r="V30" s="41">
        <f t="shared" si="9"/>
        <v>102.56410256410254</v>
      </c>
      <c r="W30" s="42">
        <v>157</v>
      </c>
      <c r="X30" s="43">
        <f t="shared" si="10"/>
        <v>1.9108280254776986</v>
      </c>
      <c r="Y30" s="39">
        <f>+'Product Value'!Y30/'Product Units'!$A30</f>
        <v>190.07999999999998</v>
      </c>
      <c r="Z30" s="40">
        <v>247</v>
      </c>
      <c r="AA30" s="41">
        <f t="shared" si="11"/>
        <v>129.9452861952862</v>
      </c>
      <c r="AB30" s="42">
        <v>149</v>
      </c>
      <c r="AC30" s="43">
        <f t="shared" si="12"/>
        <v>65.771812080536904</v>
      </c>
      <c r="AD30" s="39">
        <f>+'Product Value'!AD30/'Product Units'!$A30</f>
        <v>184.31999999999996</v>
      </c>
      <c r="AE30" s="40">
        <v>150</v>
      </c>
      <c r="AF30" s="41">
        <f t="shared" si="13"/>
        <v>81.380208333333343</v>
      </c>
      <c r="AG30" s="42">
        <v>140</v>
      </c>
      <c r="AH30" s="43">
        <f t="shared" si="14"/>
        <v>7.142857142857153</v>
      </c>
      <c r="AI30" s="107">
        <f t="shared" si="1"/>
        <v>895.68000000000006</v>
      </c>
      <c r="AJ30" s="42">
        <f t="shared" si="2"/>
        <v>911</v>
      </c>
      <c r="AK30" s="41">
        <f t="shared" si="15"/>
        <v>101.710432297249</v>
      </c>
      <c r="AL30" s="42">
        <f t="shared" si="3"/>
        <v>648</v>
      </c>
      <c r="AM30" s="43">
        <f t="shared" si="16"/>
        <v>40.586419753086403</v>
      </c>
      <c r="AN30" s="44">
        <f t="shared" si="4"/>
        <v>182.2</v>
      </c>
    </row>
    <row r="31" spans="1:40" s="45" customFormat="1" ht="15" customHeight="1" x14ac:dyDescent="0.35">
      <c r="A31" s="35">
        <v>4567.4999999999991</v>
      </c>
      <c r="B31" s="35" t="s">
        <v>228</v>
      </c>
      <c r="C31" s="36" t="s">
        <v>37</v>
      </c>
      <c r="D31" s="79">
        <f>VLOOKUP(C31,Xarelto_Total!A:D,2,0)</f>
        <v>1</v>
      </c>
      <c r="E31" s="37" t="str">
        <f>VLOOKUP(C31,Xarelto_Total!A:D,3,0)</f>
        <v>ERNAKuLAM ABM</v>
      </c>
      <c r="F31" s="46" t="str">
        <f>VLOOKUP(C31,Xarelto_Total!A:D,4,0)</f>
        <v>CHENNAI SM</v>
      </c>
      <c r="G31" s="110">
        <v>86991209</v>
      </c>
      <c r="H31" s="108" t="s">
        <v>77</v>
      </c>
      <c r="I31" s="38" t="str">
        <f t="shared" si="0"/>
        <v>TRIVANDRUMXARELTO 15MG 98TABL</v>
      </c>
      <c r="J31" s="39">
        <f>+'Product Value'!J31/'Product Units'!$A31</f>
        <v>0</v>
      </c>
      <c r="K31" s="40">
        <v>0</v>
      </c>
      <c r="L31" s="41">
        <f t="shared" si="5"/>
        <v>0</v>
      </c>
      <c r="M31" s="42">
        <v>-6</v>
      </c>
      <c r="N31" s="43">
        <f t="shared" si="6"/>
        <v>-100</v>
      </c>
      <c r="O31" s="39">
        <f>+'Product Value'!O31/'Product Units'!$A31</f>
        <v>0</v>
      </c>
      <c r="P31" s="40">
        <v>0</v>
      </c>
      <c r="Q31" s="41">
        <f t="shared" si="7"/>
        <v>0</v>
      </c>
      <c r="R31" s="42">
        <v>0</v>
      </c>
      <c r="S31" s="43" t="str">
        <f t="shared" si="8"/>
        <v>-</v>
      </c>
      <c r="T31" s="39">
        <f>+'Product Value'!T31/'Product Units'!$A31</f>
        <v>0</v>
      </c>
      <c r="U31" s="40">
        <v>0</v>
      </c>
      <c r="V31" s="41">
        <f t="shared" si="9"/>
        <v>0</v>
      </c>
      <c r="W31" s="42">
        <v>0</v>
      </c>
      <c r="X31" s="43" t="str">
        <f t="shared" si="10"/>
        <v>-</v>
      </c>
      <c r="Y31" s="39">
        <f>+'Product Value'!Y31/'Product Units'!$A31</f>
        <v>0</v>
      </c>
      <c r="Z31" s="40">
        <v>0</v>
      </c>
      <c r="AA31" s="41">
        <f t="shared" si="11"/>
        <v>0</v>
      </c>
      <c r="AB31" s="42">
        <v>-2</v>
      </c>
      <c r="AC31" s="43">
        <f t="shared" si="12"/>
        <v>-100</v>
      </c>
      <c r="AD31" s="39">
        <f>+'Product Value'!AD31/'Product Units'!$A31</f>
        <v>0</v>
      </c>
      <c r="AE31" s="40">
        <v>0</v>
      </c>
      <c r="AF31" s="41">
        <f t="shared" si="13"/>
        <v>0</v>
      </c>
      <c r="AG31" s="42">
        <v>0</v>
      </c>
      <c r="AH31" s="43" t="str">
        <f t="shared" si="14"/>
        <v>-</v>
      </c>
      <c r="AI31" s="107">
        <f t="shared" si="1"/>
        <v>0</v>
      </c>
      <c r="AJ31" s="42">
        <f t="shared" si="2"/>
        <v>0</v>
      </c>
      <c r="AK31" s="41">
        <f t="shared" si="15"/>
        <v>0</v>
      </c>
      <c r="AL31" s="42">
        <f t="shared" si="3"/>
        <v>-8</v>
      </c>
      <c r="AM31" s="43">
        <f t="shared" si="16"/>
        <v>-100</v>
      </c>
      <c r="AN31" s="44">
        <f t="shared" si="4"/>
        <v>0</v>
      </c>
    </row>
    <row r="32" spans="1:40" s="45" customFormat="1" ht="15" customHeight="1" x14ac:dyDescent="0.35">
      <c r="A32" s="35">
        <v>4567.4999999999991</v>
      </c>
      <c r="B32" s="35" t="s">
        <v>228</v>
      </c>
      <c r="C32" s="36" t="s">
        <v>37</v>
      </c>
      <c r="D32" s="79">
        <f>VLOOKUP(C32,Xarelto_Total!A:D,2,0)</f>
        <v>1</v>
      </c>
      <c r="E32" s="37" t="str">
        <f>VLOOKUP(C32,Xarelto_Total!A:D,3,0)</f>
        <v>ERNAKuLAM ABM</v>
      </c>
      <c r="F32" s="46" t="str">
        <f>VLOOKUP(C32,Xarelto_Total!A:D,4,0)</f>
        <v>CHENNAI SM</v>
      </c>
      <c r="G32" s="110">
        <v>86991217</v>
      </c>
      <c r="H32" s="108" t="s">
        <v>78</v>
      </c>
      <c r="I32" s="38" t="str">
        <f t="shared" si="0"/>
        <v>TRIVANDRUMXARELTO 20MG 98TABL</v>
      </c>
      <c r="J32" s="39">
        <f>+'Product Value'!J32/'Product Units'!$A32</f>
        <v>0</v>
      </c>
      <c r="K32" s="40">
        <v>0</v>
      </c>
      <c r="L32" s="41">
        <f t="shared" si="5"/>
        <v>0</v>
      </c>
      <c r="M32" s="42">
        <v>54</v>
      </c>
      <c r="N32" s="43">
        <f t="shared" si="6"/>
        <v>-100</v>
      </c>
      <c r="O32" s="39">
        <f>+'Product Value'!O32/'Product Units'!$A32</f>
        <v>0</v>
      </c>
      <c r="P32" s="40">
        <v>0</v>
      </c>
      <c r="Q32" s="41">
        <f t="shared" si="7"/>
        <v>0</v>
      </c>
      <c r="R32" s="42">
        <v>10</v>
      </c>
      <c r="S32" s="43">
        <f t="shared" si="8"/>
        <v>-100</v>
      </c>
      <c r="T32" s="39">
        <f>+'Product Value'!T32/'Product Units'!$A32</f>
        <v>0</v>
      </c>
      <c r="U32" s="40">
        <v>0</v>
      </c>
      <c r="V32" s="41">
        <f t="shared" si="9"/>
        <v>0</v>
      </c>
      <c r="W32" s="42">
        <v>1</v>
      </c>
      <c r="X32" s="43">
        <f t="shared" si="10"/>
        <v>-100</v>
      </c>
      <c r="Y32" s="39">
        <f>+'Product Value'!Y32/'Product Units'!$A32</f>
        <v>0</v>
      </c>
      <c r="Z32" s="40">
        <v>0</v>
      </c>
      <c r="AA32" s="41">
        <f t="shared" si="11"/>
        <v>0</v>
      </c>
      <c r="AB32" s="42">
        <v>-8</v>
      </c>
      <c r="AC32" s="43">
        <f t="shared" si="12"/>
        <v>-100</v>
      </c>
      <c r="AD32" s="39">
        <f>+'Product Value'!AD32/'Product Units'!$A32</f>
        <v>0</v>
      </c>
      <c r="AE32" s="40">
        <v>0</v>
      </c>
      <c r="AF32" s="41">
        <f t="shared" si="13"/>
        <v>0</v>
      </c>
      <c r="AG32" s="42">
        <v>0</v>
      </c>
      <c r="AH32" s="43" t="str">
        <f t="shared" si="14"/>
        <v>-</v>
      </c>
      <c r="AI32" s="107">
        <f t="shared" si="1"/>
        <v>0</v>
      </c>
      <c r="AJ32" s="42">
        <f t="shared" si="2"/>
        <v>0</v>
      </c>
      <c r="AK32" s="41">
        <f t="shared" si="15"/>
        <v>0</v>
      </c>
      <c r="AL32" s="42">
        <f t="shared" si="3"/>
        <v>57</v>
      </c>
      <c r="AM32" s="43">
        <f t="shared" si="16"/>
        <v>-100</v>
      </c>
      <c r="AN32" s="44">
        <f t="shared" si="4"/>
        <v>0</v>
      </c>
    </row>
    <row r="33" spans="1:40" s="45" customFormat="1" ht="15" customHeight="1" x14ac:dyDescent="0.3">
      <c r="A33" s="35">
        <v>652.49999999999989</v>
      </c>
      <c r="B33" s="35" t="s">
        <v>228</v>
      </c>
      <c r="C33" s="36" t="s">
        <v>38</v>
      </c>
      <c r="D33" s="79">
        <f>VLOOKUP(C33,Xarelto_Total!A:D,2,0)</f>
        <v>6</v>
      </c>
      <c r="E33" s="37" t="str">
        <f>VLOOKUP(C33,Xarelto_Total!A:D,3,0)</f>
        <v>CHENNAI ABM</v>
      </c>
      <c r="F33" s="46" t="str">
        <f>VLOOKUP(C33,Xarelto_Total!A:D,4,0)</f>
        <v>CHENNAI SM</v>
      </c>
      <c r="G33" s="109">
        <v>81571686</v>
      </c>
      <c r="H33" s="38" t="s">
        <v>15</v>
      </c>
      <c r="I33" s="38" t="str">
        <f t="shared" si="0"/>
        <v>CHENNAIXARELTO 10MG 7TABL</v>
      </c>
      <c r="J33" s="39">
        <f>+'Product Value'!J33/'Product Units'!$A33</f>
        <v>1829.8800000000006</v>
      </c>
      <c r="K33" s="40">
        <v>1520.2688442211056</v>
      </c>
      <c r="L33" s="41">
        <f t="shared" si="5"/>
        <v>83.080248115783817</v>
      </c>
      <c r="M33" s="42">
        <v>2429.1927256699478</v>
      </c>
      <c r="N33" s="43">
        <f t="shared" si="6"/>
        <v>-37.416705222438445</v>
      </c>
      <c r="O33" s="39">
        <f>+'Product Value'!O33/'Product Units'!$A33</f>
        <v>1731.6000000000004</v>
      </c>
      <c r="P33" s="40">
        <v>1783.3437024513946</v>
      </c>
      <c r="Q33" s="41">
        <f t="shared" si="7"/>
        <v>102.98820180476983</v>
      </c>
      <c r="R33" s="42">
        <v>2520.7012595444758</v>
      </c>
      <c r="S33" s="43">
        <f t="shared" si="8"/>
        <v>-29.252080320947343</v>
      </c>
      <c r="T33" s="39">
        <f>+'Product Value'!T33/'Product Units'!$A33</f>
        <v>1521.0000000000002</v>
      </c>
      <c r="U33" s="40">
        <v>778.57142857142856</v>
      </c>
      <c r="V33" s="41">
        <f t="shared" si="9"/>
        <v>51.188128111205025</v>
      </c>
      <c r="W33" s="42">
        <v>1682.5456121034827</v>
      </c>
      <c r="X33" s="43">
        <f t="shared" si="10"/>
        <v>-53.726578169962643</v>
      </c>
      <c r="Y33" s="39">
        <f>+'Product Value'!Y33/'Product Units'!$A33</f>
        <v>1853.28</v>
      </c>
      <c r="Z33" s="40">
        <v>1157.27950310559</v>
      </c>
      <c r="AA33" s="41">
        <f t="shared" si="11"/>
        <v>62.444935633341437</v>
      </c>
      <c r="AB33" s="42">
        <v>6028.5372083032744</v>
      </c>
      <c r="AC33" s="43">
        <f t="shared" si="12"/>
        <v>-80.803311597519269</v>
      </c>
      <c r="AD33" s="39">
        <f>+'Product Value'!AD33/'Product Units'!$A33</f>
        <v>1797.1199999999997</v>
      </c>
      <c r="AE33" s="40">
        <v>787.73648648648646</v>
      </c>
      <c r="AF33" s="41">
        <f t="shared" si="13"/>
        <v>43.833271372333883</v>
      </c>
      <c r="AG33" s="42">
        <v>10180.666587688522</v>
      </c>
      <c r="AH33" s="43">
        <f t="shared" si="14"/>
        <v>-92.262427222210619</v>
      </c>
      <c r="AI33" s="107">
        <f t="shared" si="1"/>
        <v>8732.880000000001</v>
      </c>
      <c r="AJ33" s="42">
        <f t="shared" si="2"/>
        <v>6027.1999648360052</v>
      </c>
      <c r="AK33" s="41">
        <f t="shared" si="15"/>
        <v>69.017322633953569</v>
      </c>
      <c r="AL33" s="42">
        <f t="shared" si="3"/>
        <v>22841.6433933097</v>
      </c>
      <c r="AM33" s="43">
        <f t="shared" si="16"/>
        <v>-73.61310716110134</v>
      </c>
      <c r="AN33" s="44">
        <f t="shared" si="4"/>
        <v>200.90666549453351</v>
      </c>
    </row>
    <row r="34" spans="1:40" s="45" customFormat="1" ht="15" customHeight="1" x14ac:dyDescent="0.3">
      <c r="A34" s="35">
        <v>1304.9999999999998</v>
      </c>
      <c r="B34" s="35" t="s">
        <v>228</v>
      </c>
      <c r="C34" s="36" t="s">
        <v>38</v>
      </c>
      <c r="D34" s="79">
        <f>VLOOKUP(C34,Xarelto_Total!A:D,2,0)</f>
        <v>6</v>
      </c>
      <c r="E34" s="37" t="str">
        <f>VLOOKUP(C34,Xarelto_Total!A:D,3,0)</f>
        <v>CHENNAI ABM</v>
      </c>
      <c r="F34" s="46" t="str">
        <f>VLOOKUP(C34,Xarelto_Total!A:D,4,0)</f>
        <v>CHENNAI SM</v>
      </c>
      <c r="G34" s="109">
        <v>80802625</v>
      </c>
      <c r="H34" s="38" t="s">
        <v>16</v>
      </c>
      <c r="I34" s="38" t="str">
        <f t="shared" si="0"/>
        <v>CHENNAIXARELTO 15MG 28TABL</v>
      </c>
      <c r="J34" s="39">
        <f>+'Product Value'!J34/'Product Units'!$A34</f>
        <v>671.8908045977015</v>
      </c>
      <c r="K34" s="40">
        <v>326.82730015082956</v>
      </c>
      <c r="L34" s="41">
        <f t="shared" si="5"/>
        <v>48.642919044936072</v>
      </c>
      <c r="M34" s="42">
        <v>599.41370106761565</v>
      </c>
      <c r="N34" s="43">
        <f t="shared" si="6"/>
        <v>-45.475503885093467</v>
      </c>
      <c r="O34" s="39">
        <f>+'Product Value'!O34/'Product Units'!$A34</f>
        <v>635.80459770114965</v>
      </c>
      <c r="P34" s="40">
        <v>594.65467625899282</v>
      </c>
      <c r="Q34" s="41">
        <f t="shared" si="7"/>
        <v>93.527898100935289</v>
      </c>
      <c r="R34" s="42">
        <v>384.09470377433234</v>
      </c>
      <c r="S34" s="43">
        <f t="shared" si="8"/>
        <v>54.819806265376428</v>
      </c>
      <c r="T34" s="39">
        <f>+'Product Value'!T34/'Product Units'!$A34</f>
        <v>558.47701149425313</v>
      </c>
      <c r="U34" s="40">
        <v>281.91497659906395</v>
      </c>
      <c r="V34" s="41">
        <f t="shared" si="9"/>
        <v>50.479244587843688</v>
      </c>
      <c r="W34" s="42">
        <v>311.62191582002907</v>
      </c>
      <c r="X34" s="43">
        <f t="shared" si="10"/>
        <v>-9.5330070552938082</v>
      </c>
      <c r="Y34" s="39">
        <f>+'Product Value'!Y34/'Product Units'!$A34</f>
        <v>680.48275862068976</v>
      </c>
      <c r="Z34" s="40">
        <v>227.98556998557001</v>
      </c>
      <c r="AA34" s="41">
        <f t="shared" si="11"/>
        <v>33.503504254492398</v>
      </c>
      <c r="AB34" s="42">
        <v>303.84985337243398</v>
      </c>
      <c r="AC34" s="43">
        <f t="shared" si="12"/>
        <v>-24.967688002757015</v>
      </c>
      <c r="AD34" s="39">
        <f>+'Product Value'!AD34/'Product Units'!$A34</f>
        <v>659.86206896551732</v>
      </c>
      <c r="AE34" s="40">
        <v>364.95937813440321</v>
      </c>
      <c r="AF34" s="41">
        <f t="shared" si="13"/>
        <v>55.308434186338275</v>
      </c>
      <c r="AG34" s="42">
        <v>652.03592814371257</v>
      </c>
      <c r="AH34" s="43">
        <f t="shared" si="14"/>
        <v>-44.027719580819785</v>
      </c>
      <c r="AI34" s="107">
        <f t="shared" si="1"/>
        <v>3206.5172413793111</v>
      </c>
      <c r="AJ34" s="42">
        <f t="shared" si="2"/>
        <v>1796.3419011288597</v>
      </c>
      <c r="AK34" s="41">
        <f t="shared" si="15"/>
        <v>56.021588717737487</v>
      </c>
      <c r="AL34" s="42">
        <f t="shared" si="3"/>
        <v>2251.0161021781237</v>
      </c>
      <c r="AM34" s="43">
        <f t="shared" si="16"/>
        <v>-20.198620552261403</v>
      </c>
      <c r="AN34" s="44">
        <f t="shared" si="4"/>
        <v>59.878063370961989</v>
      </c>
    </row>
    <row r="35" spans="1:40" s="45" customFormat="1" ht="15" customHeight="1" x14ac:dyDescent="0.3">
      <c r="A35" s="35">
        <v>1304.9999999999998</v>
      </c>
      <c r="B35" s="35" t="s">
        <v>228</v>
      </c>
      <c r="C35" s="36" t="s">
        <v>38</v>
      </c>
      <c r="D35" s="79">
        <f>VLOOKUP(C35,Xarelto_Total!A:D,2,0)</f>
        <v>6</v>
      </c>
      <c r="E35" s="37" t="str">
        <f>VLOOKUP(C35,Xarelto_Total!A:D,3,0)</f>
        <v>CHENNAI ABM</v>
      </c>
      <c r="F35" s="46" t="str">
        <f>VLOOKUP(C35,Xarelto_Total!A:D,4,0)</f>
        <v>CHENNAI SM</v>
      </c>
      <c r="G35" s="109">
        <v>80802633</v>
      </c>
      <c r="H35" s="38" t="s">
        <v>17</v>
      </c>
      <c r="I35" s="38" t="str">
        <f t="shared" si="0"/>
        <v>CHENNAIXARELTO 20MG 28TABL</v>
      </c>
      <c r="J35" s="39">
        <f>+'Product Value'!J35/'Product Units'!$A35</f>
        <v>847.1666666666672</v>
      </c>
      <c r="K35" s="40">
        <v>404.65242165242165</v>
      </c>
      <c r="L35" s="41">
        <f t="shared" si="5"/>
        <v>47.765385203905737</v>
      </c>
      <c r="M35" s="42">
        <v>78.944311377245526</v>
      </c>
      <c r="N35" s="43">
        <f t="shared" si="6"/>
        <v>412.57958248408568</v>
      </c>
      <c r="O35" s="39">
        <f>+'Product Value'!O35/'Product Units'!$A35</f>
        <v>801.66666666666697</v>
      </c>
      <c r="P35" s="40">
        <v>857.88244514106577</v>
      </c>
      <c r="Q35" s="41">
        <f t="shared" si="7"/>
        <v>107.01236321925973</v>
      </c>
      <c r="R35" s="42">
        <v>313.83444648814225</v>
      </c>
      <c r="S35" s="43">
        <f t="shared" si="8"/>
        <v>173.35509366193162</v>
      </c>
      <c r="T35" s="39">
        <f>+'Product Value'!T35/'Product Units'!$A35</f>
        <v>704.16666666666697</v>
      </c>
      <c r="U35" s="40">
        <v>409.9814651368049</v>
      </c>
      <c r="V35" s="41">
        <f t="shared" si="9"/>
        <v>58.222219901084692</v>
      </c>
      <c r="W35" s="42">
        <v>317.25687669600899</v>
      </c>
      <c r="X35" s="43">
        <f t="shared" si="10"/>
        <v>29.226975127049286</v>
      </c>
      <c r="Y35" s="39">
        <f>+'Product Value'!Y35/'Product Units'!$A35</f>
        <v>858.00000000000011</v>
      </c>
      <c r="Z35" s="40">
        <v>494.08836907082514</v>
      </c>
      <c r="AA35" s="41">
        <f t="shared" si="11"/>
        <v>57.586057001261658</v>
      </c>
      <c r="AB35" s="42">
        <v>232.30402298850569</v>
      </c>
      <c r="AC35" s="43">
        <f t="shared" si="12"/>
        <v>112.69040575129102</v>
      </c>
      <c r="AD35" s="39">
        <f>+'Product Value'!AD35/'Product Units'!$A35</f>
        <v>832.00000000000011</v>
      </c>
      <c r="AE35" s="40">
        <v>323.71604938271605</v>
      </c>
      <c r="AF35" s="41">
        <f t="shared" si="13"/>
        <v>38.908179012345677</v>
      </c>
      <c r="AG35" s="42">
        <v>792.09215955983495</v>
      </c>
      <c r="AH35" s="43">
        <f t="shared" si="14"/>
        <v>-59.131517024154761</v>
      </c>
      <c r="AI35" s="107">
        <f t="shared" si="1"/>
        <v>4043.0000000000009</v>
      </c>
      <c r="AJ35" s="42">
        <f t="shared" si="2"/>
        <v>2490.3207503838335</v>
      </c>
      <c r="AK35" s="41">
        <f t="shared" si="15"/>
        <v>61.595863229874674</v>
      </c>
      <c r="AL35" s="42">
        <f t="shared" si="3"/>
        <v>1734.4318171097375</v>
      </c>
      <c r="AM35" s="43">
        <f t="shared" si="16"/>
        <v>43.581357642165017</v>
      </c>
      <c r="AN35" s="44">
        <f t="shared" si="4"/>
        <v>83.010691679461118</v>
      </c>
    </row>
    <row r="36" spans="1:40" s="45" customFormat="1" ht="15" customHeight="1" x14ac:dyDescent="0.3">
      <c r="A36" s="35">
        <v>326.24999999999994</v>
      </c>
      <c r="B36" s="35" t="s">
        <v>228</v>
      </c>
      <c r="C36" s="36" t="s">
        <v>38</v>
      </c>
      <c r="D36" s="79">
        <f>VLOOKUP(C36,Xarelto_Total!A:D,2,0)</f>
        <v>6</v>
      </c>
      <c r="E36" s="37" t="str">
        <f>VLOOKUP(C36,Xarelto_Total!A:D,3,0)</f>
        <v>CHENNAI ABM</v>
      </c>
      <c r="F36" s="46" t="str">
        <f>VLOOKUP(C36,Xarelto_Total!A:D,4,0)</f>
        <v>CHENNAI SM</v>
      </c>
      <c r="G36" s="109">
        <v>86415798</v>
      </c>
      <c r="H36" s="38" t="s">
        <v>48</v>
      </c>
      <c r="I36" s="38" t="str">
        <f t="shared" si="0"/>
        <v>CHENNAIXARELTO 2.5MG TAFI 14 IN</v>
      </c>
      <c r="J36" s="39">
        <f>+'Product Value'!J36/'Product Units'!$A36</f>
        <v>1520.2080000000003</v>
      </c>
      <c r="K36" s="40">
        <v>1473.8908918406073</v>
      </c>
      <c r="L36" s="41">
        <f t="shared" si="5"/>
        <v>96.953238756841642</v>
      </c>
      <c r="M36" s="42">
        <v>1491.6303317535544</v>
      </c>
      <c r="N36" s="43">
        <f t="shared" si="6"/>
        <v>-1.1892651641169465</v>
      </c>
      <c r="O36" s="39">
        <f>+'Product Value'!O36/'Product Units'!$A36</f>
        <v>1438.5600000000002</v>
      </c>
      <c r="P36" s="40">
        <v>1844.6553287981858</v>
      </c>
      <c r="Q36" s="41">
        <f t="shared" si="7"/>
        <v>128.22929379366767</v>
      </c>
      <c r="R36" s="42">
        <v>1082.8167413939254</v>
      </c>
      <c r="S36" s="43">
        <f t="shared" si="8"/>
        <v>70.357111991409965</v>
      </c>
      <c r="T36" s="39">
        <f>+'Product Value'!T36/'Product Units'!$A36</f>
        <v>1263.6000000000004</v>
      </c>
      <c r="U36" s="40">
        <v>886.06158357771255</v>
      </c>
      <c r="V36" s="41">
        <f t="shared" si="9"/>
        <v>70.12199933346885</v>
      </c>
      <c r="W36" s="42">
        <v>1100.6551807813639</v>
      </c>
      <c r="X36" s="43">
        <f t="shared" si="10"/>
        <v>-19.496896117030019</v>
      </c>
      <c r="Y36" s="39">
        <f>+'Product Value'!Y36/'Product Units'!$A36</f>
        <v>1539.6479999999999</v>
      </c>
      <c r="Z36" s="40">
        <v>1767.2063773250663</v>
      </c>
      <c r="AA36" s="41">
        <f t="shared" si="11"/>
        <v>114.7798962701258</v>
      </c>
      <c r="AB36" s="42">
        <v>1008.5225599372757</v>
      </c>
      <c r="AC36" s="43">
        <f t="shared" si="12"/>
        <v>75.227252966455836</v>
      </c>
      <c r="AD36" s="39">
        <f>+'Product Value'!AD36/'Product Units'!$A36</f>
        <v>1492.9919999999997</v>
      </c>
      <c r="AE36" s="40">
        <v>1319.748375116063</v>
      </c>
      <c r="AF36" s="41">
        <f t="shared" si="13"/>
        <v>88.396212110718821</v>
      </c>
      <c r="AG36" s="42">
        <v>1509.3833634719711</v>
      </c>
      <c r="AH36" s="43">
        <f t="shared" si="14"/>
        <v>-12.563739136470844</v>
      </c>
      <c r="AI36" s="107">
        <f t="shared" si="1"/>
        <v>7255.0079999999998</v>
      </c>
      <c r="AJ36" s="42">
        <f t="shared" si="2"/>
        <v>7291.5625566576346</v>
      </c>
      <c r="AK36" s="41">
        <f t="shared" si="15"/>
        <v>100.50385274086031</v>
      </c>
      <c r="AL36" s="42">
        <f t="shared" si="3"/>
        <v>6193.0081773380907</v>
      </c>
      <c r="AM36" s="43">
        <f t="shared" si="16"/>
        <v>17.738623103057648</v>
      </c>
      <c r="AN36" s="44">
        <f t="shared" si="4"/>
        <v>243.05208522192115</v>
      </c>
    </row>
    <row r="37" spans="1:40" s="45" customFormat="1" ht="15" customHeight="1" x14ac:dyDescent="0.35">
      <c r="A37" s="35">
        <v>4567.4999999999991</v>
      </c>
      <c r="B37" s="35" t="s">
        <v>228</v>
      </c>
      <c r="C37" s="36" t="s">
        <v>38</v>
      </c>
      <c r="D37" s="79">
        <f>VLOOKUP(C37,Xarelto_Total!A:D,2,0)</f>
        <v>6</v>
      </c>
      <c r="E37" s="37" t="str">
        <f>VLOOKUP(C37,Xarelto_Total!A:D,3,0)</f>
        <v>CHENNAI ABM</v>
      </c>
      <c r="F37" s="46" t="str">
        <f>VLOOKUP(C37,Xarelto_Total!A:D,4,0)</f>
        <v>CHENNAI SM</v>
      </c>
      <c r="G37" s="110">
        <v>86991209</v>
      </c>
      <c r="H37" s="108" t="s">
        <v>77</v>
      </c>
      <c r="I37" s="38" t="str">
        <f t="shared" si="0"/>
        <v>CHENNAIXARELTO 15MG 98TABL</v>
      </c>
      <c r="J37" s="39">
        <f>+'Product Value'!J37/'Product Units'!$A37</f>
        <v>0</v>
      </c>
      <c r="K37" s="40">
        <v>26.998999999999999</v>
      </c>
      <c r="L37" s="41">
        <f t="shared" si="5"/>
        <v>0</v>
      </c>
      <c r="M37" s="42">
        <v>2</v>
      </c>
      <c r="N37" s="43">
        <f t="shared" si="6"/>
        <v>1249.9499999999998</v>
      </c>
      <c r="O37" s="39">
        <f>+'Product Value'!O37/'Product Units'!$A37</f>
        <v>0</v>
      </c>
      <c r="P37" s="40">
        <v>-4</v>
      </c>
      <c r="Q37" s="41">
        <f t="shared" si="7"/>
        <v>0</v>
      </c>
      <c r="R37" s="42">
        <v>-1</v>
      </c>
      <c r="S37" s="43">
        <f t="shared" si="8"/>
        <v>300</v>
      </c>
      <c r="T37" s="39">
        <f>+'Product Value'!T37/'Product Units'!$A37</f>
        <v>0</v>
      </c>
      <c r="U37" s="40">
        <v>-1.1419999999999999</v>
      </c>
      <c r="V37" s="41">
        <f t="shared" si="9"/>
        <v>0</v>
      </c>
      <c r="W37" s="42">
        <v>0</v>
      </c>
      <c r="X37" s="43" t="str">
        <f t="shared" si="10"/>
        <v>-</v>
      </c>
      <c r="Y37" s="39">
        <f>+'Product Value'!Y37/'Product Units'!$A37</f>
        <v>0</v>
      </c>
      <c r="Z37" s="40">
        <v>-2.4279999999999999</v>
      </c>
      <c r="AA37" s="41">
        <f t="shared" si="11"/>
        <v>0</v>
      </c>
      <c r="AB37" s="42">
        <v>0</v>
      </c>
      <c r="AC37" s="43" t="str">
        <f t="shared" si="12"/>
        <v>-</v>
      </c>
      <c r="AD37" s="39">
        <f>+'Product Value'!AD37/'Product Units'!$A37</f>
        <v>0</v>
      </c>
      <c r="AE37" s="40">
        <v>-7.7139999999999986</v>
      </c>
      <c r="AF37" s="41">
        <f t="shared" si="13"/>
        <v>0</v>
      </c>
      <c r="AG37" s="42">
        <v>15</v>
      </c>
      <c r="AH37" s="43">
        <f t="shared" si="14"/>
        <v>-151.42666666666668</v>
      </c>
      <c r="AI37" s="107">
        <f t="shared" si="1"/>
        <v>0</v>
      </c>
      <c r="AJ37" s="42">
        <f t="shared" si="2"/>
        <v>11.715</v>
      </c>
      <c r="AK37" s="41">
        <f t="shared" si="15"/>
        <v>0</v>
      </c>
      <c r="AL37" s="42">
        <f t="shared" si="3"/>
        <v>16</v>
      </c>
      <c r="AM37" s="43">
        <f t="shared" si="16"/>
        <v>-26.78125</v>
      </c>
      <c r="AN37" s="44">
        <f t="shared" si="4"/>
        <v>0.39049999999999996</v>
      </c>
    </row>
    <row r="38" spans="1:40" s="45" customFormat="1" ht="15" customHeight="1" x14ac:dyDescent="0.35">
      <c r="A38" s="35">
        <v>4567.4999999999991</v>
      </c>
      <c r="B38" s="35" t="s">
        <v>228</v>
      </c>
      <c r="C38" s="36" t="s">
        <v>38</v>
      </c>
      <c r="D38" s="79">
        <f>VLOOKUP(C38,Xarelto_Total!A:D,2,0)</f>
        <v>6</v>
      </c>
      <c r="E38" s="37" t="str">
        <f>VLOOKUP(C38,Xarelto_Total!A:D,3,0)</f>
        <v>CHENNAI ABM</v>
      </c>
      <c r="F38" s="46" t="str">
        <f>VLOOKUP(C38,Xarelto_Total!A:D,4,0)</f>
        <v>CHENNAI SM</v>
      </c>
      <c r="G38" s="110">
        <v>86991217</v>
      </c>
      <c r="H38" s="108" t="s">
        <v>78</v>
      </c>
      <c r="I38" s="38" t="str">
        <f t="shared" si="0"/>
        <v>CHENNAIXARELTO 20MG 98TABL</v>
      </c>
      <c r="J38" s="39">
        <f>+'Product Value'!J38/'Product Units'!$A38</f>
        <v>0</v>
      </c>
      <c r="K38" s="40">
        <v>13</v>
      </c>
      <c r="L38" s="41">
        <f t="shared" si="5"/>
        <v>0</v>
      </c>
      <c r="M38" s="42">
        <v>137</v>
      </c>
      <c r="N38" s="43">
        <f t="shared" si="6"/>
        <v>-90.510948905109487</v>
      </c>
      <c r="O38" s="39">
        <f>+'Product Value'!O38/'Product Units'!$A38</f>
        <v>0</v>
      </c>
      <c r="P38" s="40">
        <v>-4</v>
      </c>
      <c r="Q38" s="41">
        <f t="shared" si="7"/>
        <v>0</v>
      </c>
      <c r="R38" s="42">
        <v>113</v>
      </c>
      <c r="S38" s="43">
        <f t="shared" si="8"/>
        <v>-103.53982300884955</v>
      </c>
      <c r="T38" s="39">
        <f>+'Product Value'!T38/'Product Units'!$A38</f>
        <v>0</v>
      </c>
      <c r="U38" s="40">
        <v>-7.1419999999999995</v>
      </c>
      <c r="V38" s="41">
        <f t="shared" si="9"/>
        <v>0</v>
      </c>
      <c r="W38" s="42">
        <v>105</v>
      </c>
      <c r="X38" s="43">
        <f t="shared" si="10"/>
        <v>-106.80190476190477</v>
      </c>
      <c r="Y38" s="39">
        <f>+'Product Value'!Y38/'Product Units'!$A38</f>
        <v>0</v>
      </c>
      <c r="Z38" s="40">
        <v>-4.9989999999999997</v>
      </c>
      <c r="AA38" s="41">
        <f t="shared" si="11"/>
        <v>0</v>
      </c>
      <c r="AB38" s="42">
        <v>40</v>
      </c>
      <c r="AC38" s="43">
        <f t="shared" si="12"/>
        <v>-112.4975</v>
      </c>
      <c r="AD38" s="39">
        <f>+'Product Value'!AD38/'Product Units'!$A38</f>
        <v>0</v>
      </c>
      <c r="AE38" s="40">
        <v>-2.9989999999999997</v>
      </c>
      <c r="AF38" s="41">
        <f t="shared" si="13"/>
        <v>0</v>
      </c>
      <c r="AG38" s="42">
        <v>0</v>
      </c>
      <c r="AH38" s="43" t="str">
        <f t="shared" si="14"/>
        <v>-</v>
      </c>
      <c r="AI38" s="107">
        <f t="shared" si="1"/>
        <v>0</v>
      </c>
      <c r="AJ38" s="42">
        <f t="shared" si="2"/>
        <v>-6.1399999999999988</v>
      </c>
      <c r="AK38" s="41">
        <f t="shared" si="15"/>
        <v>0</v>
      </c>
      <c r="AL38" s="42">
        <f t="shared" si="3"/>
        <v>395</v>
      </c>
      <c r="AM38" s="43">
        <f t="shared" si="16"/>
        <v>-101.55443037974683</v>
      </c>
      <c r="AN38" s="44">
        <f t="shared" si="4"/>
        <v>-0.20466666666666664</v>
      </c>
    </row>
    <row r="39" spans="1:40" s="45" customFormat="1" ht="15" customHeight="1" x14ac:dyDescent="0.3">
      <c r="A39" s="35">
        <v>652.49999999999989</v>
      </c>
      <c r="B39" s="35" t="s">
        <v>228</v>
      </c>
      <c r="C39" s="36" t="s">
        <v>81</v>
      </c>
      <c r="D39" s="79">
        <f>VLOOKUP(C39,Xarelto_Total!A:D,2,0)</f>
        <v>1</v>
      </c>
      <c r="E39" s="37" t="str">
        <f>VLOOKUP(C39,Xarelto_Total!A:D,3,0)</f>
        <v>ERNAKuLAM ABM</v>
      </c>
      <c r="F39" s="46" t="str">
        <f>VLOOKUP(C39,Xarelto_Total!A:D,4,0)</f>
        <v>CHENNAI SM</v>
      </c>
      <c r="G39" s="109">
        <v>81571686</v>
      </c>
      <c r="H39" s="38" t="s">
        <v>15</v>
      </c>
      <c r="I39" s="38" t="str">
        <f t="shared" si="0"/>
        <v>COIMBATOREXARELTO 10MG 7TABL</v>
      </c>
      <c r="J39" s="39">
        <f>+'Product Value'!J39/'Product Units'!$A39</f>
        <v>258.06000000000006</v>
      </c>
      <c r="K39" s="40">
        <v>592.7035175879397</v>
      </c>
      <c r="L39" s="41">
        <f t="shared" si="5"/>
        <v>229.67663240639371</v>
      </c>
      <c r="M39" s="42">
        <v>267.43953656770458</v>
      </c>
      <c r="N39" s="43">
        <f t="shared" si="6"/>
        <v>121.62150188960257</v>
      </c>
      <c r="O39" s="39">
        <f>+'Product Value'!O39/'Product Units'!$A39</f>
        <v>244.20000000000005</v>
      </c>
      <c r="P39" s="40">
        <v>796.50414201183435</v>
      </c>
      <c r="Q39" s="41">
        <f t="shared" si="7"/>
        <v>326.16877232261839</v>
      </c>
      <c r="R39" s="42">
        <v>243.40346320346319</v>
      </c>
      <c r="S39" s="43">
        <f t="shared" si="8"/>
        <v>227.23615824070231</v>
      </c>
      <c r="T39" s="39">
        <f>+'Product Value'!T39/'Product Units'!$A39</f>
        <v>214.50000000000003</v>
      </c>
      <c r="U39" s="40">
        <v>219.14285714285714</v>
      </c>
      <c r="V39" s="41">
        <f t="shared" si="9"/>
        <v>102.16450216450214</v>
      </c>
      <c r="W39" s="42">
        <v>109.76826196473552</v>
      </c>
      <c r="X39" s="43">
        <f t="shared" si="10"/>
        <v>99.641365564537779</v>
      </c>
      <c r="Y39" s="39">
        <f>+'Product Value'!Y39/'Product Units'!$A39</f>
        <v>261.36</v>
      </c>
      <c r="Z39" s="40">
        <v>91.217391304347828</v>
      </c>
      <c r="AA39" s="41">
        <f t="shared" si="11"/>
        <v>34.901052687613955</v>
      </c>
      <c r="AB39" s="42">
        <v>597.78187762727703</v>
      </c>
      <c r="AC39" s="43">
        <f t="shared" si="12"/>
        <v>-84.740689753525317</v>
      </c>
      <c r="AD39" s="39">
        <f>+'Product Value'!AD39/'Product Units'!$A39</f>
        <v>253.43999999999997</v>
      </c>
      <c r="AE39" s="40">
        <v>-21.714285714285715</v>
      </c>
      <c r="AF39" s="41">
        <f t="shared" si="13"/>
        <v>-8.5678210678210682</v>
      </c>
      <c r="AG39" s="42">
        <v>1483.2812949672011</v>
      </c>
      <c r="AH39" s="43">
        <f t="shared" si="14"/>
        <v>-101.46393578803715</v>
      </c>
      <c r="AI39" s="107">
        <f t="shared" si="1"/>
        <v>1231.5600000000002</v>
      </c>
      <c r="AJ39" s="42">
        <f t="shared" si="2"/>
        <v>1677.8536223326932</v>
      </c>
      <c r="AK39" s="41">
        <f t="shared" si="15"/>
        <v>136.23807385208136</v>
      </c>
      <c r="AL39" s="42">
        <f t="shared" si="3"/>
        <v>2701.6744343303817</v>
      </c>
      <c r="AM39" s="43">
        <f t="shared" si="16"/>
        <v>-37.895787848747425</v>
      </c>
      <c r="AN39" s="44">
        <f t="shared" si="4"/>
        <v>335.57072446653865</v>
      </c>
    </row>
    <row r="40" spans="1:40" s="45" customFormat="1" ht="15" customHeight="1" x14ac:dyDescent="0.3">
      <c r="A40" s="35">
        <v>1304.9999999999998</v>
      </c>
      <c r="B40" s="35" t="s">
        <v>228</v>
      </c>
      <c r="C40" s="36" t="s">
        <v>81</v>
      </c>
      <c r="D40" s="79">
        <f>VLOOKUP(C40,Xarelto_Total!A:D,2,0)</f>
        <v>1</v>
      </c>
      <c r="E40" s="37" t="str">
        <f>VLOOKUP(C40,Xarelto_Total!A:D,3,0)</f>
        <v>ERNAKuLAM ABM</v>
      </c>
      <c r="F40" s="46" t="str">
        <f>VLOOKUP(C40,Xarelto_Total!A:D,4,0)</f>
        <v>CHENNAI SM</v>
      </c>
      <c r="G40" s="109">
        <v>80802625</v>
      </c>
      <c r="H40" s="38" t="s">
        <v>16</v>
      </c>
      <c r="I40" s="38" t="str">
        <f t="shared" si="0"/>
        <v>COIMBATOREXARELTO 15MG 28TABL</v>
      </c>
      <c r="J40" s="39">
        <f>+'Product Value'!J40/'Product Units'!$A40</f>
        <v>111.98180076628357</v>
      </c>
      <c r="K40" s="40">
        <v>155.76319758672699</v>
      </c>
      <c r="L40" s="41">
        <f t="shared" si="5"/>
        <v>139.09688585185307</v>
      </c>
      <c r="M40" s="42">
        <v>166.44661921708186</v>
      </c>
      <c r="N40" s="43">
        <f t="shared" si="6"/>
        <v>-6.418527261536866</v>
      </c>
      <c r="O40" s="39">
        <f>+'Product Value'!O40/'Product Units'!$A40</f>
        <v>105.96743295019159</v>
      </c>
      <c r="P40" s="40">
        <v>121.82014388489209</v>
      </c>
      <c r="Q40" s="41">
        <f t="shared" si="7"/>
        <v>114.95998392463827</v>
      </c>
      <c r="R40" s="42">
        <v>68.516831108531633</v>
      </c>
      <c r="S40" s="43">
        <f t="shared" si="8"/>
        <v>77.795939937629726</v>
      </c>
      <c r="T40" s="39">
        <f>+'Product Value'!T40/'Product Units'!$A40</f>
        <v>93.079501915708846</v>
      </c>
      <c r="U40" s="40">
        <v>61.368174726989082</v>
      </c>
      <c r="V40" s="41">
        <f t="shared" si="9"/>
        <v>65.930922989427913</v>
      </c>
      <c r="W40" s="42">
        <v>34.474600870827288</v>
      </c>
      <c r="X40" s="43">
        <f t="shared" si="10"/>
        <v>78.009819336064822</v>
      </c>
      <c r="Y40" s="39">
        <f>+'Product Value'!Y40/'Product Units'!$A40</f>
        <v>113.4137931034483</v>
      </c>
      <c r="Z40" s="40">
        <v>94.601731601731601</v>
      </c>
      <c r="AA40" s="41">
        <f t="shared" si="11"/>
        <v>83.412898037403949</v>
      </c>
      <c r="AB40" s="42">
        <v>69.204040404040398</v>
      </c>
      <c r="AC40" s="43">
        <f t="shared" si="12"/>
        <v>36.699723093347558</v>
      </c>
      <c r="AD40" s="39">
        <f>+'Product Value'!AD40/'Product Units'!$A40</f>
        <v>109.97701149425289</v>
      </c>
      <c r="AE40" s="40">
        <v>68.435305917753254</v>
      </c>
      <c r="AF40" s="41">
        <f t="shared" si="13"/>
        <v>62.226919051468769</v>
      </c>
      <c r="AG40" s="42">
        <v>325.45508982035926</v>
      </c>
      <c r="AH40" s="43">
        <f t="shared" si="14"/>
        <v>-78.972427207843836</v>
      </c>
      <c r="AI40" s="107">
        <f t="shared" si="1"/>
        <v>534.41954022988523</v>
      </c>
      <c r="AJ40" s="42">
        <f t="shared" si="2"/>
        <v>501.98855371809304</v>
      </c>
      <c r="AK40" s="41">
        <f t="shared" si="15"/>
        <v>93.931549265986476</v>
      </c>
      <c r="AL40" s="42">
        <f t="shared" si="3"/>
        <v>664.09718142084046</v>
      </c>
      <c r="AM40" s="43">
        <f t="shared" si="16"/>
        <v>-24.410377311934212</v>
      </c>
      <c r="AN40" s="44">
        <f t="shared" si="4"/>
        <v>100.3977107436186</v>
      </c>
    </row>
    <row r="41" spans="1:40" s="45" customFormat="1" ht="15" customHeight="1" x14ac:dyDescent="0.3">
      <c r="A41" s="35">
        <v>1304.9999999999998</v>
      </c>
      <c r="B41" s="35" t="s">
        <v>228</v>
      </c>
      <c r="C41" s="36" t="s">
        <v>81</v>
      </c>
      <c r="D41" s="79">
        <f>VLOOKUP(C41,Xarelto_Total!A:D,2,0)</f>
        <v>1</v>
      </c>
      <c r="E41" s="37" t="str">
        <f>VLOOKUP(C41,Xarelto_Total!A:D,3,0)</f>
        <v>ERNAKuLAM ABM</v>
      </c>
      <c r="F41" s="46" t="str">
        <f>VLOOKUP(C41,Xarelto_Total!A:D,4,0)</f>
        <v>CHENNAI SM</v>
      </c>
      <c r="G41" s="109">
        <v>80802633</v>
      </c>
      <c r="H41" s="38" t="s">
        <v>17</v>
      </c>
      <c r="I41" s="38" t="str">
        <f t="shared" si="0"/>
        <v>COIMBATOREXARELTO 20MG 28TABL</v>
      </c>
      <c r="J41" s="39">
        <f>+'Product Value'!J41/'Product Units'!$A41</f>
        <v>141.19444444444451</v>
      </c>
      <c r="K41" s="40">
        <v>194.92592592592592</v>
      </c>
      <c r="L41" s="41">
        <f t="shared" si="5"/>
        <v>138.05495442324082</v>
      </c>
      <c r="M41" s="42">
        <v>14.28383233532934</v>
      </c>
      <c r="N41" s="43">
        <f t="shared" si="6"/>
        <v>1264.6612572159652</v>
      </c>
      <c r="O41" s="39">
        <f>+'Product Value'!O41/'Product Units'!$A41</f>
        <v>133.61111111111114</v>
      </c>
      <c r="P41" s="40">
        <v>122.89237199582027</v>
      </c>
      <c r="Q41" s="41">
        <f t="shared" si="7"/>
        <v>91.977658874210576</v>
      </c>
      <c r="R41" s="42">
        <v>92.959496317847083</v>
      </c>
      <c r="S41" s="43">
        <f t="shared" si="8"/>
        <v>32.199911642837122</v>
      </c>
      <c r="T41" s="39">
        <f>+'Product Value'!T41/'Product Units'!$A41</f>
        <v>117.36111111111116</v>
      </c>
      <c r="U41" s="40">
        <v>232.76875551632833</v>
      </c>
      <c r="V41" s="41">
        <f t="shared" si="9"/>
        <v>198.33550765888322</v>
      </c>
      <c r="W41" s="42">
        <v>162.28121649348071</v>
      </c>
      <c r="X41" s="43">
        <f t="shared" si="10"/>
        <v>43.435426813970992</v>
      </c>
      <c r="Y41" s="39">
        <f>+'Product Value'!Y41/'Product Units'!$A41</f>
        <v>143.00000000000003</v>
      </c>
      <c r="Z41" s="40">
        <v>270.84064327485379</v>
      </c>
      <c r="AA41" s="41">
        <f t="shared" si="11"/>
        <v>189.39905124115646</v>
      </c>
      <c r="AB41" s="42">
        <v>176.10077996715927</v>
      </c>
      <c r="AC41" s="43">
        <f t="shared" si="12"/>
        <v>53.798661951050065</v>
      </c>
      <c r="AD41" s="39">
        <f>+'Product Value'!AD41/'Product Units'!$A41</f>
        <v>138.66666666666669</v>
      </c>
      <c r="AE41" s="40">
        <v>176.97815764482431</v>
      </c>
      <c r="AF41" s="41">
        <f t="shared" si="13"/>
        <v>127.62847907078674</v>
      </c>
      <c r="AG41" s="42">
        <v>263.47455295735904</v>
      </c>
      <c r="AH41" s="43">
        <f t="shared" si="14"/>
        <v>-32.829126889735491</v>
      </c>
      <c r="AI41" s="107">
        <f t="shared" si="1"/>
        <v>673.83333333333348</v>
      </c>
      <c r="AJ41" s="42">
        <f t="shared" si="2"/>
        <v>998.40585435775256</v>
      </c>
      <c r="AK41" s="41">
        <f t="shared" si="15"/>
        <v>148.16807138626055</v>
      </c>
      <c r="AL41" s="42">
        <f t="shared" si="3"/>
        <v>709.09987807117545</v>
      </c>
      <c r="AM41" s="43">
        <f t="shared" si="16"/>
        <v>40.799044709120409</v>
      </c>
      <c r="AN41" s="44">
        <f t="shared" si="4"/>
        <v>199.68117087155051</v>
      </c>
    </row>
    <row r="42" spans="1:40" s="45" customFormat="1" ht="15" customHeight="1" x14ac:dyDescent="0.3">
      <c r="A42" s="35">
        <v>326.24999999999994</v>
      </c>
      <c r="B42" s="35" t="s">
        <v>228</v>
      </c>
      <c r="C42" s="36" t="s">
        <v>81</v>
      </c>
      <c r="D42" s="79">
        <f>VLOOKUP(C42,Xarelto_Total!A:D,2,0)</f>
        <v>1</v>
      </c>
      <c r="E42" s="37" t="str">
        <f>VLOOKUP(C42,Xarelto_Total!A:D,3,0)</f>
        <v>ERNAKuLAM ABM</v>
      </c>
      <c r="F42" s="46" t="str">
        <f>VLOOKUP(C42,Xarelto_Total!A:D,4,0)</f>
        <v>CHENNAI SM</v>
      </c>
      <c r="G42" s="109">
        <v>86415798</v>
      </c>
      <c r="H42" s="38" t="s">
        <v>48</v>
      </c>
      <c r="I42" s="38" t="str">
        <f t="shared" si="0"/>
        <v>COIMBATOREXARELTO 2.5MG TAFI 14 IN</v>
      </c>
      <c r="J42" s="39">
        <f>+'Product Value'!J42/'Product Units'!$A42</f>
        <v>281.5200000000001</v>
      </c>
      <c r="K42" s="40">
        <v>322</v>
      </c>
      <c r="L42" s="41">
        <f t="shared" si="5"/>
        <v>114.37908496732022</v>
      </c>
      <c r="M42" s="42">
        <v>278</v>
      </c>
      <c r="N42" s="43">
        <f t="shared" si="6"/>
        <v>15.827338129496411</v>
      </c>
      <c r="O42" s="39">
        <f>+'Product Value'!O42/'Product Units'!$A42</f>
        <v>266.39999999999998</v>
      </c>
      <c r="P42" s="40">
        <v>183.53514739229024</v>
      </c>
      <c r="Q42" s="41">
        <f t="shared" si="7"/>
        <v>68.894574846955805</v>
      </c>
      <c r="R42" s="42">
        <v>545</v>
      </c>
      <c r="S42" s="43">
        <f t="shared" si="8"/>
        <v>-66.323826166552251</v>
      </c>
      <c r="T42" s="39">
        <f>+'Product Value'!T42/'Product Units'!$A42</f>
        <v>234.00000000000003</v>
      </c>
      <c r="U42" s="40">
        <v>231.92375366568916</v>
      </c>
      <c r="V42" s="41">
        <f t="shared" si="9"/>
        <v>99.112715241747495</v>
      </c>
      <c r="W42" s="42">
        <v>161</v>
      </c>
      <c r="X42" s="43">
        <f t="shared" si="10"/>
        <v>44.05202091036594</v>
      </c>
      <c r="Y42" s="39">
        <f>+'Product Value'!Y42/'Product Units'!$A42</f>
        <v>285.12</v>
      </c>
      <c r="Z42" s="40">
        <v>304</v>
      </c>
      <c r="AA42" s="41">
        <f t="shared" si="11"/>
        <v>106.62177328843995</v>
      </c>
      <c r="AB42" s="42">
        <v>276</v>
      </c>
      <c r="AC42" s="43">
        <f t="shared" si="12"/>
        <v>10.14492753623189</v>
      </c>
      <c r="AD42" s="39">
        <f>+'Product Value'!AD42/'Product Units'!$A42</f>
        <v>276.4799999999999</v>
      </c>
      <c r="AE42" s="40">
        <v>370</v>
      </c>
      <c r="AF42" s="41">
        <f t="shared" si="13"/>
        <v>133.82523148148152</v>
      </c>
      <c r="AG42" s="42">
        <v>656.2667269439421</v>
      </c>
      <c r="AH42" s="43">
        <f t="shared" si="14"/>
        <v>-43.620484658274449</v>
      </c>
      <c r="AI42" s="107">
        <f t="shared" si="1"/>
        <v>1343.52</v>
      </c>
      <c r="AJ42" s="42">
        <f t="shared" si="2"/>
        <v>1411.4589010579793</v>
      </c>
      <c r="AK42" s="41">
        <f t="shared" si="15"/>
        <v>105.05678375148709</v>
      </c>
      <c r="AL42" s="42">
        <f t="shared" si="3"/>
        <v>1916.2667269439421</v>
      </c>
      <c r="AM42" s="43">
        <f t="shared" si="16"/>
        <v>-26.343296514417347</v>
      </c>
      <c r="AN42" s="44">
        <f t="shared" si="4"/>
        <v>282.29178021159589</v>
      </c>
    </row>
    <row r="43" spans="1:40" s="45" customFormat="1" ht="15" customHeight="1" x14ac:dyDescent="0.35">
      <c r="A43" s="35">
        <v>4567.4999999999991</v>
      </c>
      <c r="B43" s="35" t="s">
        <v>228</v>
      </c>
      <c r="C43" s="36" t="s">
        <v>81</v>
      </c>
      <c r="D43" s="79">
        <f>VLOOKUP(C43,Xarelto_Total!A:D,2,0)</f>
        <v>1</v>
      </c>
      <c r="E43" s="37" t="str">
        <f>VLOOKUP(C43,Xarelto_Total!A:D,3,0)</f>
        <v>ERNAKuLAM ABM</v>
      </c>
      <c r="F43" s="46" t="str">
        <f>VLOOKUP(C43,Xarelto_Total!A:D,4,0)</f>
        <v>CHENNAI SM</v>
      </c>
      <c r="G43" s="110">
        <v>86991209</v>
      </c>
      <c r="H43" s="108" t="s">
        <v>77</v>
      </c>
      <c r="I43" s="38" t="str">
        <f t="shared" si="0"/>
        <v>COIMBATOREXARELTO 15MG 98TABL</v>
      </c>
      <c r="J43" s="39">
        <f>+'Product Value'!J43/'Product Units'!$A43</f>
        <v>0</v>
      </c>
      <c r="K43" s="40">
        <v>1</v>
      </c>
      <c r="L43" s="41">
        <f t="shared" si="5"/>
        <v>0</v>
      </c>
      <c r="M43" s="42">
        <v>0</v>
      </c>
      <c r="N43" s="43" t="str">
        <f t="shared" si="6"/>
        <v>-</v>
      </c>
      <c r="O43" s="39">
        <f>+'Product Value'!O43/'Product Units'!$A43</f>
        <v>0</v>
      </c>
      <c r="P43" s="40">
        <v>-10</v>
      </c>
      <c r="Q43" s="41">
        <f t="shared" si="7"/>
        <v>0</v>
      </c>
      <c r="R43" s="42">
        <v>-1</v>
      </c>
      <c r="S43" s="43">
        <f t="shared" si="8"/>
        <v>900</v>
      </c>
      <c r="T43" s="39">
        <f>+'Product Value'!T43/'Product Units'!$A43</f>
        <v>0</v>
      </c>
      <c r="U43" s="40">
        <v>-10</v>
      </c>
      <c r="V43" s="41">
        <f t="shared" si="9"/>
        <v>0</v>
      </c>
      <c r="W43" s="42">
        <v>0</v>
      </c>
      <c r="X43" s="43" t="str">
        <f t="shared" si="10"/>
        <v>-</v>
      </c>
      <c r="Y43" s="39">
        <f>+'Product Value'!Y43/'Product Units'!$A43</f>
        <v>0</v>
      </c>
      <c r="Z43" s="40">
        <v>0</v>
      </c>
      <c r="AA43" s="41">
        <f t="shared" si="11"/>
        <v>0</v>
      </c>
      <c r="AB43" s="42">
        <v>0</v>
      </c>
      <c r="AC43" s="43" t="str">
        <f t="shared" si="12"/>
        <v>-</v>
      </c>
      <c r="AD43" s="39">
        <f>+'Product Value'!AD43/'Product Units'!$A43</f>
        <v>0</v>
      </c>
      <c r="AE43" s="40">
        <v>-4</v>
      </c>
      <c r="AF43" s="41">
        <f t="shared" si="13"/>
        <v>0</v>
      </c>
      <c r="AG43" s="42">
        <v>3</v>
      </c>
      <c r="AH43" s="43">
        <f t="shared" si="14"/>
        <v>-233.33333333333334</v>
      </c>
      <c r="AI43" s="107">
        <f t="shared" si="1"/>
        <v>0</v>
      </c>
      <c r="AJ43" s="42">
        <f t="shared" si="2"/>
        <v>-23</v>
      </c>
      <c r="AK43" s="41">
        <f t="shared" si="15"/>
        <v>0</v>
      </c>
      <c r="AL43" s="42">
        <f t="shared" si="3"/>
        <v>2</v>
      </c>
      <c r="AM43" s="43">
        <f t="shared" si="16"/>
        <v>-1250</v>
      </c>
      <c r="AN43" s="44">
        <f t="shared" si="4"/>
        <v>-4.5999999999999996</v>
      </c>
    </row>
    <row r="44" spans="1:40" s="45" customFormat="1" ht="15" customHeight="1" x14ac:dyDescent="0.35">
      <c r="A44" s="35">
        <v>4567.4999999999991</v>
      </c>
      <c r="B44" s="35" t="s">
        <v>228</v>
      </c>
      <c r="C44" s="36" t="s">
        <v>81</v>
      </c>
      <c r="D44" s="79">
        <f>VLOOKUP(C44,Xarelto_Total!A:D,2,0)</f>
        <v>1</v>
      </c>
      <c r="E44" s="37" t="str">
        <f>VLOOKUP(C44,Xarelto_Total!A:D,3,0)</f>
        <v>ERNAKuLAM ABM</v>
      </c>
      <c r="F44" s="46" t="str">
        <f>VLOOKUP(C44,Xarelto_Total!A:D,4,0)</f>
        <v>CHENNAI SM</v>
      </c>
      <c r="G44" s="110">
        <v>86991217</v>
      </c>
      <c r="H44" s="108" t="s">
        <v>78</v>
      </c>
      <c r="I44" s="38" t="str">
        <f t="shared" si="0"/>
        <v>COIMBATOREXARELTO 20MG 98TABL</v>
      </c>
      <c r="J44" s="39">
        <f>+'Product Value'!J44/'Product Units'!$A44</f>
        <v>0</v>
      </c>
      <c r="K44" s="40">
        <v>5</v>
      </c>
      <c r="L44" s="41">
        <f t="shared" si="5"/>
        <v>0</v>
      </c>
      <c r="M44" s="42">
        <v>53</v>
      </c>
      <c r="N44" s="43">
        <f t="shared" si="6"/>
        <v>-90.566037735849051</v>
      </c>
      <c r="O44" s="39">
        <f>+'Product Value'!O44/'Product Units'!$A44</f>
        <v>0</v>
      </c>
      <c r="P44" s="40">
        <v>0</v>
      </c>
      <c r="Q44" s="41">
        <f t="shared" si="7"/>
        <v>0</v>
      </c>
      <c r="R44" s="42">
        <v>31</v>
      </c>
      <c r="S44" s="43">
        <f t="shared" si="8"/>
        <v>-100</v>
      </c>
      <c r="T44" s="39">
        <f>+'Product Value'!T44/'Product Units'!$A44</f>
        <v>0</v>
      </c>
      <c r="U44" s="40">
        <v>0</v>
      </c>
      <c r="V44" s="41">
        <f t="shared" si="9"/>
        <v>0</v>
      </c>
      <c r="W44" s="42">
        <v>7</v>
      </c>
      <c r="X44" s="43">
        <f t="shared" si="10"/>
        <v>-100</v>
      </c>
      <c r="Y44" s="39">
        <f>+'Product Value'!Y44/'Product Units'!$A44</f>
        <v>0</v>
      </c>
      <c r="Z44" s="40">
        <v>0</v>
      </c>
      <c r="AA44" s="41">
        <f t="shared" si="11"/>
        <v>0</v>
      </c>
      <c r="AB44" s="42">
        <v>0</v>
      </c>
      <c r="AC44" s="43" t="str">
        <f t="shared" si="12"/>
        <v>-</v>
      </c>
      <c r="AD44" s="39">
        <f>+'Product Value'!AD44/'Product Units'!$A44</f>
        <v>0</v>
      </c>
      <c r="AE44" s="40">
        <v>-8</v>
      </c>
      <c r="AF44" s="41">
        <f t="shared" si="13"/>
        <v>0</v>
      </c>
      <c r="AG44" s="42">
        <v>0</v>
      </c>
      <c r="AH44" s="43" t="str">
        <f t="shared" si="14"/>
        <v>-</v>
      </c>
      <c r="AI44" s="107">
        <f t="shared" si="1"/>
        <v>0</v>
      </c>
      <c r="AJ44" s="42">
        <f t="shared" si="2"/>
        <v>-3</v>
      </c>
      <c r="AK44" s="41">
        <f t="shared" si="15"/>
        <v>0</v>
      </c>
      <c r="AL44" s="42">
        <f t="shared" si="3"/>
        <v>91</v>
      </c>
      <c r="AM44" s="43">
        <f t="shared" si="16"/>
        <v>-103.2967032967033</v>
      </c>
      <c r="AN44" s="44">
        <f t="shared" si="4"/>
        <v>-0.6</v>
      </c>
    </row>
    <row r="45" spans="1:40" s="45" customFormat="1" ht="15" customHeight="1" x14ac:dyDescent="0.3">
      <c r="A45" s="35">
        <v>652.49999999999989</v>
      </c>
      <c r="B45" s="35" t="s">
        <v>228</v>
      </c>
      <c r="C45" s="36" t="s">
        <v>39</v>
      </c>
      <c r="D45" s="79">
        <f>VLOOKUP(C45,Xarelto_Total!A:D,2,0)</f>
        <v>1</v>
      </c>
      <c r="E45" s="37" t="str">
        <f>VLOOKUP(C45,Xarelto_Total!A:D,3,0)</f>
        <v>CHENNAI ABM</v>
      </c>
      <c r="F45" s="46" t="str">
        <f>VLOOKUP(C45,Xarelto_Total!A:D,4,0)</f>
        <v>CHENNAI SM</v>
      </c>
      <c r="G45" s="109">
        <v>81571686</v>
      </c>
      <c r="H45" s="38" t="s">
        <v>15</v>
      </c>
      <c r="I45" s="38" t="str">
        <f t="shared" si="0"/>
        <v>MADURAIXARELTO 10MG 7TABL</v>
      </c>
      <c r="J45" s="39">
        <f>+'Product Value'!J45/'Product Units'!$A45</f>
        <v>258.06000000000006</v>
      </c>
      <c r="K45" s="40">
        <v>321.35175879396985</v>
      </c>
      <c r="L45" s="41">
        <f t="shared" si="5"/>
        <v>124.52598573741371</v>
      </c>
      <c r="M45" s="42">
        <v>543</v>
      </c>
      <c r="N45" s="43">
        <f t="shared" si="6"/>
        <v>-40.819197275511996</v>
      </c>
      <c r="O45" s="39">
        <f>+'Product Value'!O45/'Product Units'!$A45</f>
        <v>244.20000000000005</v>
      </c>
      <c r="P45" s="40">
        <v>272.8662721893491</v>
      </c>
      <c r="Q45" s="41">
        <f t="shared" si="7"/>
        <v>111.73885020038863</v>
      </c>
      <c r="R45" s="42">
        <v>590.61385281385276</v>
      </c>
      <c r="S45" s="43">
        <f t="shared" si="8"/>
        <v>-53.799547557285294</v>
      </c>
      <c r="T45" s="39">
        <f>+'Product Value'!T45/'Product Units'!$A45</f>
        <v>214.50000000000003</v>
      </c>
      <c r="U45" s="40">
        <v>364.71428571428572</v>
      </c>
      <c r="V45" s="41">
        <f t="shared" si="9"/>
        <v>170.02997002997</v>
      </c>
      <c r="W45" s="42">
        <v>604.19206549118383</v>
      </c>
      <c r="X45" s="43">
        <f t="shared" si="10"/>
        <v>-39.636035203840734</v>
      </c>
      <c r="Y45" s="39">
        <f>+'Product Value'!Y45/'Product Units'!$A45</f>
        <v>261.36</v>
      </c>
      <c r="Z45" s="40">
        <v>508.21739130434781</v>
      </c>
      <c r="AA45" s="41">
        <f t="shared" si="11"/>
        <v>194.45109860129622</v>
      </c>
      <c r="AB45" s="42">
        <v>693.56375525455394</v>
      </c>
      <c r="AC45" s="43">
        <f t="shared" si="12"/>
        <v>-26.723767288297779</v>
      </c>
      <c r="AD45" s="39">
        <f>+'Product Value'!AD45/'Product Units'!$A45</f>
        <v>253.43999999999997</v>
      </c>
      <c r="AE45" s="40">
        <v>416.09459459459458</v>
      </c>
      <c r="AF45" s="41">
        <f t="shared" si="13"/>
        <v>164.17873839748842</v>
      </c>
      <c r="AG45" s="42">
        <v>1720.7786359220233</v>
      </c>
      <c r="AH45" s="43">
        <f t="shared" si="14"/>
        <v>-75.819400246584081</v>
      </c>
      <c r="AI45" s="107">
        <f t="shared" si="1"/>
        <v>1231.5600000000002</v>
      </c>
      <c r="AJ45" s="42">
        <f t="shared" si="2"/>
        <v>1883.244302596547</v>
      </c>
      <c r="AK45" s="41">
        <f t="shared" si="15"/>
        <v>152.91535147264824</v>
      </c>
      <c r="AL45" s="42">
        <f t="shared" si="3"/>
        <v>4152.148309481614</v>
      </c>
      <c r="AM45" s="43">
        <f t="shared" si="16"/>
        <v>-54.644098374422818</v>
      </c>
      <c r="AN45" s="44">
        <f t="shared" si="4"/>
        <v>376.64886051930938</v>
      </c>
    </row>
    <row r="46" spans="1:40" s="45" customFormat="1" ht="15" customHeight="1" x14ac:dyDescent="0.3">
      <c r="A46" s="35">
        <v>1304.9999999999998</v>
      </c>
      <c r="B46" s="35" t="s">
        <v>228</v>
      </c>
      <c r="C46" s="36" t="s">
        <v>39</v>
      </c>
      <c r="D46" s="79">
        <f>VLOOKUP(C46,Xarelto_Total!A:D,2,0)</f>
        <v>1</v>
      </c>
      <c r="E46" s="37" t="str">
        <f>VLOOKUP(C46,Xarelto_Total!A:D,3,0)</f>
        <v>CHENNAI ABM</v>
      </c>
      <c r="F46" s="46" t="str">
        <f>VLOOKUP(C46,Xarelto_Total!A:D,4,0)</f>
        <v>CHENNAI SM</v>
      </c>
      <c r="G46" s="109">
        <v>80802625</v>
      </c>
      <c r="H46" s="38" t="s">
        <v>16</v>
      </c>
      <c r="I46" s="38" t="str">
        <f t="shared" si="0"/>
        <v>MADURAIXARELTO 15MG 28TABL</v>
      </c>
      <c r="J46" s="39">
        <f>+'Product Value'!J46/'Product Units'!$A46</f>
        <v>84.456000000000017</v>
      </c>
      <c r="K46" s="40">
        <v>75.010558069381602</v>
      </c>
      <c r="L46" s="41">
        <f t="shared" si="5"/>
        <v>88.816138663187445</v>
      </c>
      <c r="M46" s="42">
        <v>119</v>
      </c>
      <c r="N46" s="43">
        <f t="shared" si="6"/>
        <v>-36.965917588754955</v>
      </c>
      <c r="O46" s="39">
        <f>+'Product Value'!O46/'Product Units'!$A46</f>
        <v>79.920000000000016</v>
      </c>
      <c r="P46" s="40">
        <v>55.525179856115109</v>
      </c>
      <c r="Q46" s="41">
        <f t="shared" si="7"/>
        <v>69.475950770914793</v>
      </c>
      <c r="R46" s="42">
        <v>129</v>
      </c>
      <c r="S46" s="43">
        <f t="shared" si="8"/>
        <v>-56.957224917740227</v>
      </c>
      <c r="T46" s="39">
        <f>+'Product Value'!T46/'Product Units'!$A46</f>
        <v>70.200000000000017</v>
      </c>
      <c r="U46" s="40">
        <v>12.973478939157566</v>
      </c>
      <c r="V46" s="41">
        <f t="shared" si="9"/>
        <v>18.480739229569178</v>
      </c>
      <c r="W46" s="42">
        <v>63.632801161103046</v>
      </c>
      <c r="X46" s="43">
        <f t="shared" si="10"/>
        <v>-79.611963166116453</v>
      </c>
      <c r="Y46" s="39">
        <f>+'Product Value'!Y46/'Product Units'!$A46</f>
        <v>85.535999999999987</v>
      </c>
      <c r="Z46" s="40">
        <v>51.533910533910536</v>
      </c>
      <c r="AA46" s="41">
        <f t="shared" si="11"/>
        <v>60.248211903655232</v>
      </c>
      <c r="AB46" s="42">
        <v>86</v>
      </c>
      <c r="AC46" s="43">
        <f t="shared" si="12"/>
        <v>-40.076848216383098</v>
      </c>
      <c r="AD46" s="39">
        <f>+'Product Value'!AD46/'Product Units'!$A46</f>
        <v>82.943999999999988</v>
      </c>
      <c r="AE46" s="40">
        <v>92.913741223671011</v>
      </c>
      <c r="AF46" s="41">
        <f t="shared" si="13"/>
        <v>112.019846189804</v>
      </c>
      <c r="AG46" s="42">
        <v>64.946107784431135</v>
      </c>
      <c r="AH46" s="43">
        <f t="shared" si="14"/>
        <v>43.062832236336504</v>
      </c>
      <c r="AI46" s="107">
        <f t="shared" si="1"/>
        <v>403.05600000000004</v>
      </c>
      <c r="AJ46" s="42">
        <f t="shared" si="2"/>
        <v>287.95686862223579</v>
      </c>
      <c r="AK46" s="41">
        <f t="shared" si="15"/>
        <v>71.443389658567483</v>
      </c>
      <c r="AL46" s="42">
        <f t="shared" si="3"/>
        <v>462.57890894553418</v>
      </c>
      <c r="AM46" s="43">
        <f t="shared" si="16"/>
        <v>-37.749676205807965</v>
      </c>
      <c r="AN46" s="44">
        <f t="shared" si="4"/>
        <v>57.591373724447159</v>
      </c>
    </row>
    <row r="47" spans="1:40" s="45" customFormat="1" ht="15" customHeight="1" x14ac:dyDescent="0.3">
      <c r="A47" s="35">
        <v>1304.9999999999998</v>
      </c>
      <c r="B47" s="35" t="s">
        <v>228</v>
      </c>
      <c r="C47" s="36" t="s">
        <v>39</v>
      </c>
      <c r="D47" s="79">
        <f>VLOOKUP(C47,Xarelto_Total!A:D,2,0)</f>
        <v>1</v>
      </c>
      <c r="E47" s="37" t="str">
        <f>VLOOKUP(C47,Xarelto_Total!A:D,3,0)</f>
        <v>CHENNAI ABM</v>
      </c>
      <c r="F47" s="46" t="str">
        <f>VLOOKUP(C47,Xarelto_Total!A:D,4,0)</f>
        <v>CHENNAI SM</v>
      </c>
      <c r="G47" s="109">
        <v>80802633</v>
      </c>
      <c r="H47" s="38" t="s">
        <v>17</v>
      </c>
      <c r="I47" s="38" t="str">
        <f t="shared" si="0"/>
        <v>MADURAIXARELTO 20MG 28TABL</v>
      </c>
      <c r="J47" s="39">
        <f>+'Product Value'!J47/'Product Units'!$A47</f>
        <v>93.840000000000032</v>
      </c>
      <c r="K47" s="40">
        <v>77.958689458689463</v>
      </c>
      <c r="L47" s="41">
        <f t="shared" si="5"/>
        <v>83.07618228760596</v>
      </c>
      <c r="M47" s="42">
        <v>0.88922155688622695</v>
      </c>
      <c r="N47" s="43">
        <f t="shared" si="6"/>
        <v>8667.0714744788875</v>
      </c>
      <c r="O47" s="39">
        <f>+'Product Value'!O47/'Product Units'!$A47</f>
        <v>88.800000000000011</v>
      </c>
      <c r="P47" s="40">
        <v>122.7816091954023</v>
      </c>
      <c r="Q47" s="41">
        <f t="shared" si="7"/>
        <v>138.26757792275032</v>
      </c>
      <c r="R47" s="42">
        <v>121.95949631784708</v>
      </c>
      <c r="S47" s="43">
        <f t="shared" si="8"/>
        <v>0.67408680945405308</v>
      </c>
      <c r="T47" s="39">
        <f>+'Product Value'!T47/'Product Units'!$A47</f>
        <v>78.000000000000014</v>
      </c>
      <c r="U47" s="40">
        <v>45.38128861429832</v>
      </c>
      <c r="V47" s="41">
        <f t="shared" si="9"/>
        <v>58.181139249100397</v>
      </c>
      <c r="W47" s="42">
        <v>110.16650671785028</v>
      </c>
      <c r="X47" s="43">
        <f t="shared" si="10"/>
        <v>-58.806637365269943</v>
      </c>
      <c r="Y47" s="39">
        <f>+'Product Value'!Y47/'Product Units'!$A47</f>
        <v>95.039999999999992</v>
      </c>
      <c r="Z47" s="40">
        <v>63.067738791423004</v>
      </c>
      <c r="AA47" s="41">
        <f t="shared" si="11"/>
        <v>66.359152768753162</v>
      </c>
      <c r="AB47" s="42">
        <v>112.8814039408867</v>
      </c>
      <c r="AC47" s="43">
        <f t="shared" si="12"/>
        <v>-44.12920411191017</v>
      </c>
      <c r="AD47" s="39">
        <f>+'Product Value'!AD47/'Product Units'!$A47</f>
        <v>92.159999999999982</v>
      </c>
      <c r="AE47" s="40">
        <v>93.162867996201328</v>
      </c>
      <c r="AF47" s="41">
        <f t="shared" si="13"/>
        <v>101.0881814194893</v>
      </c>
      <c r="AG47" s="42">
        <v>71.737276478679505</v>
      </c>
      <c r="AH47" s="43">
        <f t="shared" si="14"/>
        <v>29.866747901824198</v>
      </c>
      <c r="AI47" s="107">
        <f t="shared" si="1"/>
        <v>447.84000000000003</v>
      </c>
      <c r="AJ47" s="42">
        <f t="shared" si="2"/>
        <v>402.35219405601441</v>
      </c>
      <c r="AK47" s="41">
        <f t="shared" si="15"/>
        <v>89.842844331907457</v>
      </c>
      <c r="AL47" s="42">
        <f t="shared" si="3"/>
        <v>417.6339050121498</v>
      </c>
      <c r="AM47" s="43">
        <f t="shared" si="16"/>
        <v>-3.6591164588734131</v>
      </c>
      <c r="AN47" s="44">
        <f t="shared" si="4"/>
        <v>80.470438811202882</v>
      </c>
    </row>
    <row r="48" spans="1:40" s="45" customFormat="1" ht="15" customHeight="1" x14ac:dyDescent="0.3">
      <c r="A48" s="35">
        <v>326.24999999999994</v>
      </c>
      <c r="B48" s="35" t="s">
        <v>228</v>
      </c>
      <c r="C48" s="36" t="s">
        <v>39</v>
      </c>
      <c r="D48" s="79">
        <f>VLOOKUP(C48,Xarelto_Total!A:D,2,0)</f>
        <v>1</v>
      </c>
      <c r="E48" s="37" t="str">
        <f>VLOOKUP(C48,Xarelto_Total!A:D,3,0)</f>
        <v>CHENNAI ABM</v>
      </c>
      <c r="F48" s="46" t="str">
        <f>VLOOKUP(C48,Xarelto_Total!A:D,4,0)</f>
        <v>CHENNAI SM</v>
      </c>
      <c r="G48" s="109">
        <v>86415798</v>
      </c>
      <c r="H48" s="38" t="s">
        <v>48</v>
      </c>
      <c r="I48" s="38" t="str">
        <f t="shared" si="0"/>
        <v>MADURAIXARELTO 2.5MG TAFI 14 IN</v>
      </c>
      <c r="J48" s="39">
        <f>+'Product Value'!J48/'Product Units'!$A48</f>
        <v>187.68000000000006</v>
      </c>
      <c r="K48" s="40">
        <v>318.17362428842506</v>
      </c>
      <c r="L48" s="41">
        <f t="shared" si="5"/>
        <v>169.52985096356826</v>
      </c>
      <c r="M48" s="42">
        <v>114</v>
      </c>
      <c r="N48" s="43">
        <f t="shared" si="6"/>
        <v>179.09967042844306</v>
      </c>
      <c r="O48" s="39">
        <f>+'Product Value'!O48/'Product Units'!$A48</f>
        <v>177.60000000000002</v>
      </c>
      <c r="P48" s="40">
        <v>260.09750566893422</v>
      </c>
      <c r="Q48" s="41">
        <f t="shared" si="7"/>
        <v>146.45129823701248</v>
      </c>
      <c r="R48" s="42">
        <v>93</v>
      </c>
      <c r="S48" s="43">
        <f t="shared" si="8"/>
        <v>179.67473727842389</v>
      </c>
      <c r="T48" s="39">
        <f>+'Product Value'!T48/'Product Units'!$A48</f>
        <v>156.00000000000003</v>
      </c>
      <c r="U48" s="40">
        <v>401.44086021505376</v>
      </c>
      <c r="V48" s="41">
        <f t="shared" si="9"/>
        <v>257.33388475323954</v>
      </c>
      <c r="W48" s="42">
        <v>58</v>
      </c>
      <c r="X48" s="43">
        <f t="shared" si="10"/>
        <v>592.13941416388582</v>
      </c>
      <c r="Y48" s="39">
        <f>+'Product Value'!Y48/'Product Units'!$A48</f>
        <v>190.07999999999998</v>
      </c>
      <c r="Z48" s="40">
        <v>237.6917626217892</v>
      </c>
      <c r="AA48" s="41">
        <f t="shared" si="11"/>
        <v>125.04827579008271</v>
      </c>
      <c r="AB48" s="42">
        <v>98.207039337474114</v>
      </c>
      <c r="AC48" s="43">
        <f t="shared" si="12"/>
        <v>142.03128841405783</v>
      </c>
      <c r="AD48" s="39">
        <f>+'Product Value'!AD48/'Product Units'!$A48</f>
        <v>184.31999999999996</v>
      </c>
      <c r="AE48" s="40">
        <v>150.9656453110492</v>
      </c>
      <c r="AF48" s="41">
        <f t="shared" si="13"/>
        <v>81.904104443928617</v>
      </c>
      <c r="AG48" s="42">
        <v>247.53345388788426</v>
      </c>
      <c r="AH48" s="43">
        <f t="shared" si="14"/>
        <v>-39.012023247804585</v>
      </c>
      <c r="AI48" s="107">
        <f t="shared" si="1"/>
        <v>895.68000000000006</v>
      </c>
      <c r="AJ48" s="42">
        <f t="shared" si="2"/>
        <v>1368.3693981052515</v>
      </c>
      <c r="AK48" s="41">
        <f t="shared" si="15"/>
        <v>152.77436116752091</v>
      </c>
      <c r="AL48" s="42">
        <f t="shared" si="3"/>
        <v>610.74049322535836</v>
      </c>
      <c r="AM48" s="43">
        <f t="shared" si="16"/>
        <v>124.05087157047799</v>
      </c>
      <c r="AN48" s="44">
        <f t="shared" si="4"/>
        <v>273.67387962105033</v>
      </c>
    </row>
    <row r="49" spans="1:40" s="45" customFormat="1" ht="15" customHeight="1" x14ac:dyDescent="0.35">
      <c r="A49" s="35">
        <v>4567.4999999999991</v>
      </c>
      <c r="B49" s="35" t="s">
        <v>228</v>
      </c>
      <c r="C49" s="36" t="s">
        <v>39</v>
      </c>
      <c r="D49" s="79">
        <f>VLOOKUP(C49,Xarelto_Total!A:D,2,0)</f>
        <v>1</v>
      </c>
      <c r="E49" s="37" t="str">
        <f>VLOOKUP(C49,Xarelto_Total!A:D,3,0)</f>
        <v>CHENNAI ABM</v>
      </c>
      <c r="F49" s="46" t="str">
        <f>VLOOKUP(C49,Xarelto_Total!A:D,4,0)</f>
        <v>CHENNAI SM</v>
      </c>
      <c r="G49" s="110">
        <v>86991209</v>
      </c>
      <c r="H49" s="108" t="s">
        <v>77</v>
      </c>
      <c r="I49" s="38" t="str">
        <f t="shared" si="0"/>
        <v>MADURAIXARELTO 15MG 98TABL</v>
      </c>
      <c r="J49" s="39">
        <f>+'Product Value'!J49/'Product Units'!$A49</f>
        <v>0</v>
      </c>
      <c r="K49" s="40">
        <v>-1.571</v>
      </c>
      <c r="L49" s="41">
        <f t="shared" si="5"/>
        <v>0</v>
      </c>
      <c r="M49" s="42">
        <v>0</v>
      </c>
      <c r="N49" s="43" t="str">
        <f t="shared" si="6"/>
        <v>-</v>
      </c>
      <c r="O49" s="39">
        <f>+'Product Value'!O49/'Product Units'!$A49</f>
        <v>0</v>
      </c>
      <c r="P49" s="40">
        <v>0</v>
      </c>
      <c r="Q49" s="41">
        <f t="shared" si="7"/>
        <v>0</v>
      </c>
      <c r="R49" s="42">
        <v>0</v>
      </c>
      <c r="S49" s="43" t="str">
        <f t="shared" si="8"/>
        <v>-</v>
      </c>
      <c r="T49" s="39">
        <f>+'Product Value'!T49/'Product Units'!$A49</f>
        <v>0</v>
      </c>
      <c r="U49" s="40">
        <v>-0.71399999999999997</v>
      </c>
      <c r="V49" s="41">
        <f t="shared" si="9"/>
        <v>0</v>
      </c>
      <c r="W49" s="42">
        <v>0</v>
      </c>
      <c r="X49" s="43" t="str">
        <f t="shared" si="10"/>
        <v>-</v>
      </c>
      <c r="Y49" s="39">
        <f>+'Product Value'!Y49/'Product Units'!$A49</f>
        <v>0</v>
      </c>
      <c r="Z49" s="40">
        <v>-0.28499999999999998</v>
      </c>
      <c r="AA49" s="41">
        <f t="shared" si="11"/>
        <v>0</v>
      </c>
      <c r="AB49" s="42">
        <v>0</v>
      </c>
      <c r="AC49" s="43" t="str">
        <f t="shared" si="12"/>
        <v>-</v>
      </c>
      <c r="AD49" s="39">
        <f>+'Product Value'!AD49/'Product Units'!$A49</f>
        <v>0</v>
      </c>
      <c r="AE49" s="40">
        <v>-1.8559999999999999</v>
      </c>
      <c r="AF49" s="41">
        <f t="shared" si="13"/>
        <v>0</v>
      </c>
      <c r="AG49" s="42">
        <v>1</v>
      </c>
      <c r="AH49" s="43">
        <f t="shared" si="14"/>
        <v>-285.60000000000002</v>
      </c>
      <c r="AI49" s="107">
        <f t="shared" si="1"/>
        <v>0</v>
      </c>
      <c r="AJ49" s="42">
        <f t="shared" si="2"/>
        <v>-4.4260000000000002</v>
      </c>
      <c r="AK49" s="41">
        <f t="shared" si="15"/>
        <v>0</v>
      </c>
      <c r="AL49" s="42">
        <f t="shared" si="3"/>
        <v>1</v>
      </c>
      <c r="AM49" s="43">
        <f t="shared" si="16"/>
        <v>-542.6</v>
      </c>
      <c r="AN49" s="44">
        <f t="shared" si="4"/>
        <v>-0.88519999999999999</v>
      </c>
    </row>
    <row r="50" spans="1:40" s="45" customFormat="1" ht="15" customHeight="1" x14ac:dyDescent="0.35">
      <c r="A50" s="35">
        <v>4567.4999999999991</v>
      </c>
      <c r="B50" s="35" t="s">
        <v>228</v>
      </c>
      <c r="C50" s="36" t="s">
        <v>39</v>
      </c>
      <c r="D50" s="79">
        <f>VLOOKUP(C50,Xarelto_Total!A:D,2,0)</f>
        <v>1</v>
      </c>
      <c r="E50" s="37" t="str">
        <f>VLOOKUP(C50,Xarelto_Total!A:D,3,0)</f>
        <v>CHENNAI ABM</v>
      </c>
      <c r="F50" s="46" t="str">
        <f>VLOOKUP(C50,Xarelto_Total!A:D,4,0)</f>
        <v>CHENNAI SM</v>
      </c>
      <c r="G50" s="110">
        <v>86991217</v>
      </c>
      <c r="H50" s="108" t="s">
        <v>78</v>
      </c>
      <c r="I50" s="38" t="str">
        <f t="shared" si="0"/>
        <v>MADURAIXARELTO 20MG 98TABL</v>
      </c>
      <c r="J50" s="39">
        <f>+'Product Value'!J50/'Product Units'!$A50</f>
        <v>0</v>
      </c>
      <c r="K50" s="40">
        <v>13</v>
      </c>
      <c r="L50" s="41">
        <f t="shared" si="5"/>
        <v>0</v>
      </c>
      <c r="M50" s="42">
        <v>13</v>
      </c>
      <c r="N50" s="43">
        <f t="shared" si="6"/>
        <v>0</v>
      </c>
      <c r="O50" s="39">
        <f>+'Product Value'!O50/'Product Units'!$A50</f>
        <v>0</v>
      </c>
      <c r="P50" s="40">
        <v>0</v>
      </c>
      <c r="Q50" s="41">
        <f t="shared" si="7"/>
        <v>0</v>
      </c>
      <c r="R50" s="42">
        <v>17</v>
      </c>
      <c r="S50" s="43">
        <f t="shared" si="8"/>
        <v>-100</v>
      </c>
      <c r="T50" s="39">
        <f>+'Product Value'!T50/'Product Units'!$A50</f>
        <v>0</v>
      </c>
      <c r="U50" s="40">
        <v>0</v>
      </c>
      <c r="V50" s="41">
        <f t="shared" si="9"/>
        <v>0</v>
      </c>
      <c r="W50" s="42">
        <v>4</v>
      </c>
      <c r="X50" s="43">
        <f t="shared" si="10"/>
        <v>-100</v>
      </c>
      <c r="Y50" s="39">
        <f>+'Product Value'!Y50/'Product Units'!$A50</f>
        <v>0</v>
      </c>
      <c r="Z50" s="40">
        <v>0</v>
      </c>
      <c r="AA50" s="41">
        <f t="shared" si="11"/>
        <v>0</v>
      </c>
      <c r="AB50" s="42">
        <v>2</v>
      </c>
      <c r="AC50" s="43">
        <f t="shared" si="12"/>
        <v>-100</v>
      </c>
      <c r="AD50" s="39">
        <f>+'Product Value'!AD50/'Product Units'!$A50</f>
        <v>0</v>
      </c>
      <c r="AE50" s="40">
        <v>0</v>
      </c>
      <c r="AF50" s="41">
        <f t="shared" si="13"/>
        <v>0</v>
      </c>
      <c r="AG50" s="42">
        <v>0</v>
      </c>
      <c r="AH50" s="43" t="str">
        <f t="shared" si="14"/>
        <v>-</v>
      </c>
      <c r="AI50" s="107">
        <f t="shared" si="1"/>
        <v>0</v>
      </c>
      <c r="AJ50" s="42">
        <f t="shared" si="2"/>
        <v>13</v>
      </c>
      <c r="AK50" s="41">
        <f t="shared" si="15"/>
        <v>0</v>
      </c>
      <c r="AL50" s="42">
        <f t="shared" si="3"/>
        <v>36</v>
      </c>
      <c r="AM50" s="43">
        <f t="shared" si="16"/>
        <v>-63.888888888888886</v>
      </c>
      <c r="AN50" s="44">
        <f t="shared" si="4"/>
        <v>2.6</v>
      </c>
    </row>
    <row r="51" spans="1:40" s="45" customFormat="1" ht="15" customHeight="1" x14ac:dyDescent="0.3">
      <c r="A51" s="35">
        <v>652.49999999999989</v>
      </c>
      <c r="B51" s="35" t="s">
        <v>228</v>
      </c>
      <c r="C51" s="36" t="s">
        <v>223</v>
      </c>
      <c r="D51" s="79">
        <f>VLOOKUP(C51,Xarelto_Total!A:D,2,0)</f>
        <v>1</v>
      </c>
      <c r="E51" s="37" t="str">
        <f>VLOOKUP(C51,Xarelto_Total!A:D,3,0)</f>
        <v>CHENNAI ABM</v>
      </c>
      <c r="F51" s="46" t="str">
        <f>VLOOKUP(C51,Xarelto_Total!A:D,4,0)</f>
        <v>CHENNAI SM</v>
      </c>
      <c r="G51" s="109">
        <v>81571686</v>
      </c>
      <c r="H51" s="38" t="s">
        <v>15</v>
      </c>
      <c r="I51" s="38" t="str">
        <f t="shared" ref="I51:I56" si="17">+C51&amp;H51</f>
        <v>TRICHYXARELTO 10MG 7TABL</v>
      </c>
      <c r="J51" s="39">
        <f>+'Product Value'!J51/'Product Units'!$A51</f>
        <v>258.06000000000006</v>
      </c>
      <c r="K51" s="40">
        <v>775</v>
      </c>
      <c r="L51" s="41">
        <f t="shared" si="5"/>
        <v>300.31775556072228</v>
      </c>
      <c r="M51" s="42">
        <v>10</v>
      </c>
      <c r="N51" s="43">
        <f t="shared" si="6"/>
        <v>7650</v>
      </c>
      <c r="O51" s="39">
        <f>+'Product Value'!O51/'Product Units'!$A51</f>
        <v>244.20000000000005</v>
      </c>
      <c r="P51" s="40">
        <v>243</v>
      </c>
      <c r="Q51" s="41">
        <f t="shared" si="7"/>
        <v>99.508599508599488</v>
      </c>
      <c r="R51" s="42">
        <v>10</v>
      </c>
      <c r="S51" s="43">
        <f t="shared" si="8"/>
        <v>2330</v>
      </c>
      <c r="T51" s="39">
        <f>+'Product Value'!T51/'Product Units'!$A51</f>
        <v>214.50000000000003</v>
      </c>
      <c r="U51" s="40">
        <v>205</v>
      </c>
      <c r="V51" s="41">
        <f t="shared" si="9"/>
        <v>95.571095571095555</v>
      </c>
      <c r="W51" s="42">
        <v>15</v>
      </c>
      <c r="X51" s="43">
        <f t="shared" si="10"/>
        <v>1266.6666666666667</v>
      </c>
      <c r="Y51" s="39">
        <f>+'Product Value'!Y51/'Product Units'!$A51</f>
        <v>261.36</v>
      </c>
      <c r="Z51" s="40">
        <v>361</v>
      </c>
      <c r="AA51" s="41">
        <f t="shared" si="11"/>
        <v>138.12366085093359</v>
      </c>
      <c r="AB51" s="42">
        <v>0</v>
      </c>
      <c r="AC51" s="43">
        <f t="shared" si="12"/>
        <v>100</v>
      </c>
      <c r="AD51" s="39">
        <f>+'Product Value'!AD51/'Product Units'!$A51</f>
        <v>253.43999999999997</v>
      </c>
      <c r="AE51" s="40">
        <v>302</v>
      </c>
      <c r="AF51" s="41">
        <f t="shared" si="13"/>
        <v>119.16035353535355</v>
      </c>
      <c r="AG51" s="42">
        <v>104</v>
      </c>
      <c r="AH51" s="43">
        <f t="shared" si="14"/>
        <v>190.38461538461536</v>
      </c>
      <c r="AI51" s="107">
        <f t="shared" si="1"/>
        <v>1231.5600000000002</v>
      </c>
      <c r="AJ51" s="42">
        <f t="shared" si="2"/>
        <v>1886</v>
      </c>
      <c r="AK51" s="41">
        <f t="shared" ref="AK51:AK56" si="18">IF(OR(AI51=0,AJ51=0),0,(AJ51/AI51%))</f>
        <v>153.13910812303092</v>
      </c>
      <c r="AL51" s="42">
        <f t="shared" si="3"/>
        <v>139</v>
      </c>
      <c r="AM51" s="43">
        <f t="shared" ref="AM51:AM56" si="19">IF(AND(AL51&lt;=0,AJ51&gt;1),100,IF(ISERROR(AJ51/AL51%-100),"-",AJ51/AL51%-100))</f>
        <v>1256.8345323741007</v>
      </c>
      <c r="AN51" s="44">
        <f t="shared" si="4"/>
        <v>377.2</v>
      </c>
    </row>
    <row r="52" spans="1:40" s="45" customFormat="1" ht="15" customHeight="1" x14ac:dyDescent="0.3">
      <c r="A52" s="35">
        <v>1304.9999999999998</v>
      </c>
      <c r="B52" s="35" t="s">
        <v>228</v>
      </c>
      <c r="C52" s="36" t="s">
        <v>223</v>
      </c>
      <c r="D52" s="79">
        <f>VLOOKUP(C52,Xarelto_Total!A:D,2,0)</f>
        <v>1</v>
      </c>
      <c r="E52" s="37" t="str">
        <f>VLOOKUP(C52,Xarelto_Total!A:D,3,0)</f>
        <v>CHENNAI ABM</v>
      </c>
      <c r="F52" s="46" t="str">
        <f>VLOOKUP(C52,Xarelto_Total!A:D,4,0)</f>
        <v>CHENNAI SM</v>
      </c>
      <c r="G52" s="109">
        <v>80802625</v>
      </c>
      <c r="H52" s="38" t="s">
        <v>16</v>
      </c>
      <c r="I52" s="38" t="str">
        <f t="shared" si="17"/>
        <v>TRICHYXARELTO 15MG 28TABL</v>
      </c>
      <c r="J52" s="39">
        <f>+'Product Value'!J52/'Product Units'!$A52</f>
        <v>84.456000000000017</v>
      </c>
      <c r="K52" s="40">
        <v>285</v>
      </c>
      <c r="L52" s="41">
        <f t="shared" si="5"/>
        <v>337.45382210855348</v>
      </c>
      <c r="M52" s="42">
        <v>6</v>
      </c>
      <c r="N52" s="43">
        <f t="shared" si="6"/>
        <v>4650</v>
      </c>
      <c r="O52" s="39">
        <f>+'Product Value'!O52/'Product Units'!$A52</f>
        <v>79.920000000000016</v>
      </c>
      <c r="P52" s="40">
        <v>68</v>
      </c>
      <c r="Q52" s="41">
        <f t="shared" si="7"/>
        <v>85.085085085085069</v>
      </c>
      <c r="R52" s="42">
        <v>3</v>
      </c>
      <c r="S52" s="43">
        <f t="shared" si="8"/>
        <v>2166.666666666667</v>
      </c>
      <c r="T52" s="39">
        <f>+'Product Value'!T52/'Product Units'!$A52</f>
        <v>70.200000000000017</v>
      </c>
      <c r="U52" s="40">
        <v>88</v>
      </c>
      <c r="V52" s="41">
        <f t="shared" si="9"/>
        <v>125.35612535612532</v>
      </c>
      <c r="W52" s="42">
        <v>0</v>
      </c>
      <c r="X52" s="43">
        <f t="shared" si="10"/>
        <v>100</v>
      </c>
      <c r="Y52" s="39">
        <f>+'Product Value'!Y52/'Product Units'!$A52</f>
        <v>85.535999999999987</v>
      </c>
      <c r="Z52" s="40">
        <v>65</v>
      </c>
      <c r="AA52" s="41">
        <f t="shared" si="11"/>
        <v>75.991395435839891</v>
      </c>
      <c r="AB52" s="42">
        <v>3</v>
      </c>
      <c r="AC52" s="43">
        <f t="shared" si="12"/>
        <v>2066.666666666667</v>
      </c>
      <c r="AD52" s="39">
        <f>+'Product Value'!AD52/'Product Units'!$A52</f>
        <v>82.943999999999988</v>
      </c>
      <c r="AE52" s="40">
        <v>-13</v>
      </c>
      <c r="AF52" s="41">
        <f t="shared" si="13"/>
        <v>-15.673225308641978</v>
      </c>
      <c r="AG52" s="42">
        <v>13</v>
      </c>
      <c r="AH52" s="43">
        <f t="shared" si="14"/>
        <v>-200</v>
      </c>
      <c r="AI52" s="107">
        <f t="shared" si="1"/>
        <v>403.05600000000004</v>
      </c>
      <c r="AJ52" s="42">
        <f t="shared" si="2"/>
        <v>493</v>
      </c>
      <c r="AK52" s="41">
        <f t="shared" si="18"/>
        <v>122.31550950736373</v>
      </c>
      <c r="AL52" s="42">
        <f t="shared" si="3"/>
        <v>25</v>
      </c>
      <c r="AM52" s="43">
        <f t="shared" si="19"/>
        <v>1872</v>
      </c>
      <c r="AN52" s="44">
        <f t="shared" si="4"/>
        <v>98.6</v>
      </c>
    </row>
    <row r="53" spans="1:40" s="45" customFormat="1" ht="15" customHeight="1" x14ac:dyDescent="0.3">
      <c r="A53" s="35">
        <v>1304.9999999999998</v>
      </c>
      <c r="B53" s="35" t="s">
        <v>228</v>
      </c>
      <c r="C53" s="36" t="s">
        <v>223</v>
      </c>
      <c r="D53" s="79">
        <f>VLOOKUP(C53,Xarelto_Total!A:D,2,0)</f>
        <v>1</v>
      </c>
      <c r="E53" s="37" t="str">
        <f>VLOOKUP(C53,Xarelto_Total!A:D,3,0)</f>
        <v>CHENNAI ABM</v>
      </c>
      <c r="F53" s="46" t="str">
        <f>VLOOKUP(C53,Xarelto_Total!A:D,4,0)</f>
        <v>CHENNAI SM</v>
      </c>
      <c r="G53" s="109">
        <v>80802633</v>
      </c>
      <c r="H53" s="38" t="s">
        <v>17</v>
      </c>
      <c r="I53" s="38" t="str">
        <f t="shared" si="17"/>
        <v>TRICHYXARELTO 20MG 28TABL</v>
      </c>
      <c r="J53" s="39">
        <f>+'Product Value'!J53/'Product Units'!$A53</f>
        <v>93.840000000000032</v>
      </c>
      <c r="K53" s="40">
        <v>321</v>
      </c>
      <c r="L53" s="41">
        <f t="shared" si="5"/>
        <v>342.07161125319681</v>
      </c>
      <c r="M53" s="42">
        <v>0</v>
      </c>
      <c r="N53" s="43">
        <f t="shared" si="6"/>
        <v>100</v>
      </c>
      <c r="O53" s="39">
        <f>+'Product Value'!O53/'Product Units'!$A53</f>
        <v>88.800000000000011</v>
      </c>
      <c r="P53" s="40">
        <v>57</v>
      </c>
      <c r="Q53" s="41">
        <f t="shared" si="7"/>
        <v>64.189189189189179</v>
      </c>
      <c r="R53" s="42">
        <v>0</v>
      </c>
      <c r="S53" s="43">
        <f t="shared" si="8"/>
        <v>100</v>
      </c>
      <c r="T53" s="39">
        <f>+'Product Value'!T53/'Product Units'!$A53</f>
        <v>78.000000000000014</v>
      </c>
      <c r="U53" s="40">
        <v>60</v>
      </c>
      <c r="V53" s="41">
        <f t="shared" si="9"/>
        <v>76.923076923076906</v>
      </c>
      <c r="W53" s="42">
        <v>11</v>
      </c>
      <c r="X53" s="43">
        <f t="shared" si="10"/>
        <v>445.4545454545455</v>
      </c>
      <c r="Y53" s="39">
        <f>+'Product Value'!Y53/'Product Units'!$A53</f>
        <v>95.039999999999992</v>
      </c>
      <c r="Z53" s="40">
        <v>51</v>
      </c>
      <c r="AA53" s="41">
        <f t="shared" si="11"/>
        <v>53.661616161616166</v>
      </c>
      <c r="AB53" s="42">
        <v>17</v>
      </c>
      <c r="AC53" s="43">
        <f t="shared" si="12"/>
        <v>200</v>
      </c>
      <c r="AD53" s="39">
        <f>+'Product Value'!AD53/'Product Units'!$A53</f>
        <v>92.159999999999982</v>
      </c>
      <c r="AE53" s="40">
        <v>48</v>
      </c>
      <c r="AF53" s="41">
        <f t="shared" si="13"/>
        <v>52.083333333333343</v>
      </c>
      <c r="AG53" s="42">
        <v>17</v>
      </c>
      <c r="AH53" s="43">
        <f t="shared" si="14"/>
        <v>182.35294117647055</v>
      </c>
      <c r="AI53" s="107">
        <f t="shared" si="1"/>
        <v>447.84000000000003</v>
      </c>
      <c r="AJ53" s="42">
        <f t="shared" si="2"/>
        <v>537</v>
      </c>
      <c r="AK53" s="41">
        <f t="shared" si="18"/>
        <v>119.90889603429795</v>
      </c>
      <c r="AL53" s="42">
        <f t="shared" si="3"/>
        <v>45</v>
      </c>
      <c r="AM53" s="43">
        <f t="shared" si="19"/>
        <v>1093.3333333333333</v>
      </c>
      <c r="AN53" s="44">
        <f t="shared" si="4"/>
        <v>107.4</v>
      </c>
    </row>
    <row r="54" spans="1:40" s="45" customFormat="1" ht="15" customHeight="1" x14ac:dyDescent="0.3">
      <c r="A54" s="35">
        <v>326.24999999999994</v>
      </c>
      <c r="B54" s="35" t="s">
        <v>228</v>
      </c>
      <c r="C54" s="36" t="s">
        <v>223</v>
      </c>
      <c r="D54" s="79">
        <f>VLOOKUP(C54,Xarelto_Total!A:D,2,0)</f>
        <v>1</v>
      </c>
      <c r="E54" s="37" t="str">
        <f>VLOOKUP(C54,Xarelto_Total!A:D,3,0)</f>
        <v>CHENNAI ABM</v>
      </c>
      <c r="F54" s="46" t="str">
        <f>VLOOKUP(C54,Xarelto_Total!A:D,4,0)</f>
        <v>CHENNAI SM</v>
      </c>
      <c r="G54" s="109">
        <v>86415798</v>
      </c>
      <c r="H54" s="38" t="s">
        <v>48</v>
      </c>
      <c r="I54" s="38" t="str">
        <f t="shared" si="17"/>
        <v>TRICHYXARELTO 2.5MG TAFI 14 IN</v>
      </c>
      <c r="J54" s="39">
        <f>+'Product Value'!J54/'Product Units'!$A54</f>
        <v>187.68000000000006</v>
      </c>
      <c r="K54" s="40">
        <v>338</v>
      </c>
      <c r="L54" s="41">
        <f t="shared" si="5"/>
        <v>180.09377664109115</v>
      </c>
      <c r="M54" s="42">
        <v>2</v>
      </c>
      <c r="N54" s="43">
        <f t="shared" si="6"/>
        <v>16800</v>
      </c>
      <c r="O54" s="39">
        <f>+'Product Value'!O54/'Product Units'!$A54</f>
        <v>177.60000000000002</v>
      </c>
      <c r="P54" s="40">
        <v>30</v>
      </c>
      <c r="Q54" s="41">
        <f t="shared" si="7"/>
        <v>16.891891891891891</v>
      </c>
      <c r="R54" s="42">
        <v>20</v>
      </c>
      <c r="S54" s="43">
        <f t="shared" si="8"/>
        <v>50</v>
      </c>
      <c r="T54" s="39">
        <f>+'Product Value'!T54/'Product Units'!$A54</f>
        <v>156.00000000000003</v>
      </c>
      <c r="U54" s="40">
        <v>0</v>
      </c>
      <c r="V54" s="41">
        <f t="shared" si="9"/>
        <v>0</v>
      </c>
      <c r="W54" s="42">
        <v>10</v>
      </c>
      <c r="X54" s="43">
        <f t="shared" si="10"/>
        <v>-100</v>
      </c>
      <c r="Y54" s="39">
        <f>+'Product Value'!Y54/'Product Units'!$A54</f>
        <v>190.07999999999998</v>
      </c>
      <c r="Z54" s="40">
        <v>278</v>
      </c>
      <c r="AA54" s="41">
        <f t="shared" si="11"/>
        <v>146.25420875420878</v>
      </c>
      <c r="AB54" s="42">
        <v>20</v>
      </c>
      <c r="AC54" s="43">
        <f t="shared" si="12"/>
        <v>1290</v>
      </c>
      <c r="AD54" s="39">
        <f>+'Product Value'!AD54/'Product Units'!$A54</f>
        <v>184.31999999999996</v>
      </c>
      <c r="AE54" s="40">
        <v>50</v>
      </c>
      <c r="AF54" s="41">
        <f t="shared" si="13"/>
        <v>27.126736111111114</v>
      </c>
      <c r="AG54" s="42">
        <v>30</v>
      </c>
      <c r="AH54" s="43">
        <f t="shared" si="14"/>
        <v>66.666666666666686</v>
      </c>
      <c r="AI54" s="107">
        <f t="shared" si="1"/>
        <v>895.68000000000006</v>
      </c>
      <c r="AJ54" s="42">
        <f t="shared" si="2"/>
        <v>696</v>
      </c>
      <c r="AK54" s="41">
        <f t="shared" si="18"/>
        <v>77.706323687031073</v>
      </c>
      <c r="AL54" s="42">
        <f t="shared" si="3"/>
        <v>82</v>
      </c>
      <c r="AM54" s="43">
        <f t="shared" si="19"/>
        <v>748.78048780487813</v>
      </c>
      <c r="AN54" s="44">
        <f t="shared" si="4"/>
        <v>139.19999999999999</v>
      </c>
    </row>
    <row r="55" spans="1:40" s="45" customFormat="1" ht="15" customHeight="1" x14ac:dyDescent="0.35">
      <c r="A55" s="35">
        <v>4567.4999999999991</v>
      </c>
      <c r="B55" s="35" t="s">
        <v>228</v>
      </c>
      <c r="C55" s="36" t="s">
        <v>223</v>
      </c>
      <c r="D55" s="79">
        <f>VLOOKUP(C55,Xarelto_Total!A:D,2,0)</f>
        <v>1</v>
      </c>
      <c r="E55" s="37" t="str">
        <f>VLOOKUP(C55,Xarelto_Total!A:D,3,0)</f>
        <v>CHENNAI ABM</v>
      </c>
      <c r="F55" s="46" t="str">
        <f>VLOOKUP(C55,Xarelto_Total!A:D,4,0)</f>
        <v>CHENNAI SM</v>
      </c>
      <c r="G55" s="110">
        <v>86991209</v>
      </c>
      <c r="H55" s="108" t="s">
        <v>77</v>
      </c>
      <c r="I55" s="38" t="str">
        <f t="shared" si="17"/>
        <v>TRICHYXARELTO 15MG 98TABL</v>
      </c>
      <c r="J55" s="39">
        <f>+'Product Value'!J55/'Product Units'!$A55</f>
        <v>0</v>
      </c>
      <c r="K55" s="40">
        <v>0</v>
      </c>
      <c r="L55" s="41">
        <f t="shared" si="5"/>
        <v>0</v>
      </c>
      <c r="M55" s="42">
        <v>0</v>
      </c>
      <c r="N55" s="43" t="str">
        <f t="shared" si="6"/>
        <v>-</v>
      </c>
      <c r="O55" s="39">
        <f>+'Product Value'!O55/'Product Units'!$A55</f>
        <v>0</v>
      </c>
      <c r="P55" s="40">
        <v>0</v>
      </c>
      <c r="Q55" s="41">
        <f t="shared" si="7"/>
        <v>0</v>
      </c>
      <c r="R55" s="42">
        <v>0</v>
      </c>
      <c r="S55" s="43" t="str">
        <f t="shared" si="8"/>
        <v>-</v>
      </c>
      <c r="T55" s="39">
        <f>+'Product Value'!T55/'Product Units'!$A55</f>
        <v>0</v>
      </c>
      <c r="U55" s="40">
        <v>0</v>
      </c>
      <c r="V55" s="41">
        <f t="shared" si="9"/>
        <v>0</v>
      </c>
      <c r="W55" s="42">
        <v>0</v>
      </c>
      <c r="X55" s="43" t="str">
        <f t="shared" si="10"/>
        <v>-</v>
      </c>
      <c r="Y55" s="39">
        <f>+'Product Value'!Y55/'Product Units'!$A55</f>
        <v>0</v>
      </c>
      <c r="Z55" s="40">
        <v>0</v>
      </c>
      <c r="AA55" s="41">
        <f t="shared" si="11"/>
        <v>0</v>
      </c>
      <c r="AB55" s="42">
        <v>0</v>
      </c>
      <c r="AC55" s="43" t="str">
        <f t="shared" si="12"/>
        <v>-</v>
      </c>
      <c r="AD55" s="39">
        <f>+'Product Value'!AD55/'Product Units'!$A55</f>
        <v>0</v>
      </c>
      <c r="AE55" s="40">
        <v>-8</v>
      </c>
      <c r="AF55" s="41">
        <f t="shared" si="13"/>
        <v>0</v>
      </c>
      <c r="AG55" s="42">
        <v>0</v>
      </c>
      <c r="AH55" s="43" t="str">
        <f t="shared" si="14"/>
        <v>-</v>
      </c>
      <c r="AI55" s="107">
        <f t="shared" si="1"/>
        <v>0</v>
      </c>
      <c r="AJ55" s="42">
        <f t="shared" si="2"/>
        <v>-8</v>
      </c>
      <c r="AK55" s="41">
        <f t="shared" si="18"/>
        <v>0</v>
      </c>
      <c r="AL55" s="42">
        <f t="shared" si="3"/>
        <v>0</v>
      </c>
      <c r="AM55" s="43" t="str">
        <f t="shared" si="19"/>
        <v>-</v>
      </c>
      <c r="AN55" s="44">
        <f t="shared" si="4"/>
        <v>-1.6</v>
      </c>
    </row>
    <row r="56" spans="1:40" s="45" customFormat="1" ht="15" customHeight="1" x14ac:dyDescent="0.35">
      <c r="A56" s="35">
        <v>4567.4999999999991</v>
      </c>
      <c r="B56" s="35" t="s">
        <v>228</v>
      </c>
      <c r="C56" s="36" t="s">
        <v>223</v>
      </c>
      <c r="D56" s="79">
        <f>VLOOKUP(C56,Xarelto_Total!A:D,2,0)</f>
        <v>1</v>
      </c>
      <c r="E56" s="37" t="str">
        <f>VLOOKUP(C56,Xarelto_Total!A:D,3,0)</f>
        <v>CHENNAI ABM</v>
      </c>
      <c r="F56" s="46" t="str">
        <f>VLOOKUP(C56,Xarelto_Total!A:D,4,0)</f>
        <v>CHENNAI SM</v>
      </c>
      <c r="G56" s="110">
        <v>86991217</v>
      </c>
      <c r="H56" s="108" t="s">
        <v>78</v>
      </c>
      <c r="I56" s="38" t="str">
        <f t="shared" si="17"/>
        <v>TRICHYXARELTO 20MG 98TABL</v>
      </c>
      <c r="J56" s="39">
        <f>+'Product Value'!J56/'Product Units'!$A56</f>
        <v>0</v>
      </c>
      <c r="K56" s="40">
        <v>0</v>
      </c>
      <c r="L56" s="41">
        <f t="shared" si="5"/>
        <v>0</v>
      </c>
      <c r="M56" s="42">
        <v>2</v>
      </c>
      <c r="N56" s="43">
        <f t="shared" si="6"/>
        <v>-100</v>
      </c>
      <c r="O56" s="39">
        <f>+'Product Value'!O56/'Product Units'!$A56</f>
        <v>0</v>
      </c>
      <c r="P56" s="40">
        <v>0</v>
      </c>
      <c r="Q56" s="41">
        <f t="shared" si="7"/>
        <v>0</v>
      </c>
      <c r="R56" s="42">
        <v>0</v>
      </c>
      <c r="S56" s="43" t="str">
        <f t="shared" si="8"/>
        <v>-</v>
      </c>
      <c r="T56" s="39">
        <f>+'Product Value'!T56/'Product Units'!$A56</f>
        <v>0</v>
      </c>
      <c r="U56" s="40">
        <v>0</v>
      </c>
      <c r="V56" s="41">
        <f t="shared" si="9"/>
        <v>0</v>
      </c>
      <c r="W56" s="42">
        <v>0</v>
      </c>
      <c r="X56" s="43" t="str">
        <f t="shared" si="10"/>
        <v>-</v>
      </c>
      <c r="Y56" s="39">
        <f>+'Product Value'!Y56/'Product Units'!$A56</f>
        <v>0</v>
      </c>
      <c r="Z56" s="40">
        <v>0</v>
      </c>
      <c r="AA56" s="41">
        <f t="shared" si="11"/>
        <v>0</v>
      </c>
      <c r="AB56" s="42">
        <v>0</v>
      </c>
      <c r="AC56" s="43" t="str">
        <f t="shared" si="12"/>
        <v>-</v>
      </c>
      <c r="AD56" s="39">
        <f>+'Product Value'!AD56/'Product Units'!$A56</f>
        <v>0</v>
      </c>
      <c r="AE56" s="40">
        <v>-8</v>
      </c>
      <c r="AF56" s="41">
        <f t="shared" si="13"/>
        <v>0</v>
      </c>
      <c r="AG56" s="42">
        <v>0</v>
      </c>
      <c r="AH56" s="43" t="str">
        <f t="shared" si="14"/>
        <v>-</v>
      </c>
      <c r="AI56" s="107">
        <f t="shared" si="1"/>
        <v>0</v>
      </c>
      <c r="AJ56" s="42">
        <f t="shared" si="2"/>
        <v>-8</v>
      </c>
      <c r="AK56" s="41">
        <f t="shared" si="18"/>
        <v>0</v>
      </c>
      <c r="AL56" s="42">
        <f t="shared" si="3"/>
        <v>2</v>
      </c>
      <c r="AM56" s="43">
        <f t="shared" si="19"/>
        <v>-500</v>
      </c>
      <c r="AN56" s="44">
        <f t="shared" si="4"/>
        <v>-1.6</v>
      </c>
    </row>
    <row r="57" spans="1:40" s="45" customFormat="1" ht="15" customHeight="1" x14ac:dyDescent="0.3">
      <c r="A57" s="35">
        <v>652.49999999999989</v>
      </c>
      <c r="B57" s="35" t="s">
        <v>228</v>
      </c>
      <c r="C57" s="36" t="s">
        <v>40</v>
      </c>
      <c r="D57" s="79">
        <f>VLOOKUP(C57,Xarelto_Total!A:D,2,0)</f>
        <v>5</v>
      </c>
      <c r="E57" s="37" t="str">
        <f>VLOOKUP(C57,Xarelto_Total!A:D,3,0)</f>
        <v>HYDERABAD ABM</v>
      </c>
      <c r="F57" s="46" t="str">
        <f>VLOOKUP(C57,Xarelto_Total!A:D,4,0)</f>
        <v>CHENNAI SM</v>
      </c>
      <c r="G57" s="109">
        <v>81571686</v>
      </c>
      <c r="H57" s="38" t="s">
        <v>15</v>
      </c>
      <c r="I57" s="38" t="str">
        <f t="shared" si="0"/>
        <v>HYDERABADXARELTO 10MG 7TABL</v>
      </c>
      <c r="J57" s="39">
        <f>+'Product Value'!J57/'Product Units'!$A57</f>
        <v>2069.1720000000005</v>
      </c>
      <c r="K57" s="40">
        <v>3292.3603732950469</v>
      </c>
      <c r="L57" s="41">
        <f t="shared" si="5"/>
        <v>159.11487171173042</v>
      </c>
      <c r="M57" s="42">
        <v>5788.0260823771505</v>
      </c>
      <c r="N57" s="43">
        <f t="shared" si="6"/>
        <v>-43.117734328818543</v>
      </c>
      <c r="O57" s="39">
        <f>+'Product Value'!O57/'Product Units'!$A57</f>
        <v>1958.0400000000002</v>
      </c>
      <c r="P57" s="40">
        <v>1456.258157227388</v>
      </c>
      <c r="Q57" s="41">
        <f t="shared" si="7"/>
        <v>74.373258831657566</v>
      </c>
      <c r="R57" s="42">
        <v>3725.4186299462681</v>
      </c>
      <c r="S57" s="43">
        <f t="shared" si="8"/>
        <v>-60.91021434419595</v>
      </c>
      <c r="T57" s="39">
        <f>+'Product Value'!T57/'Product Units'!$A57</f>
        <v>1719.9000000000003</v>
      </c>
      <c r="U57" s="40">
        <v>1418.4285714285713</v>
      </c>
      <c r="V57" s="41">
        <f t="shared" si="9"/>
        <v>82.471572267490615</v>
      </c>
      <c r="W57" s="42">
        <v>4210.2402292927582</v>
      </c>
      <c r="X57" s="43">
        <f t="shared" si="10"/>
        <v>-66.310032345426492</v>
      </c>
      <c r="Y57" s="39">
        <f>+'Product Value'!Y57/'Product Units'!$A57</f>
        <v>2095.6320000000001</v>
      </c>
      <c r="Z57" s="40">
        <v>1435.9316770186335</v>
      </c>
      <c r="AA57" s="41">
        <f t="shared" si="11"/>
        <v>68.520220965256939</v>
      </c>
      <c r="AB57" s="42">
        <v>13113.01851252085</v>
      </c>
      <c r="AC57" s="43">
        <f t="shared" si="12"/>
        <v>-89.049571800363537</v>
      </c>
      <c r="AD57" s="39">
        <f>+'Product Value'!AD57/'Product Units'!$A57</f>
        <v>2032.1279999999997</v>
      </c>
      <c r="AE57" s="40">
        <v>914.61824324324323</v>
      </c>
      <c r="AF57" s="41">
        <f t="shared" si="13"/>
        <v>45.007905173455775</v>
      </c>
      <c r="AG57" s="42">
        <v>24262.303148200135</v>
      </c>
      <c r="AH57" s="43">
        <f t="shared" si="14"/>
        <v>-96.230290926395043</v>
      </c>
      <c r="AI57" s="107">
        <f t="shared" si="1"/>
        <v>9874.8719999999994</v>
      </c>
      <c r="AJ57" s="42">
        <f t="shared" si="2"/>
        <v>8517.5970222128835</v>
      </c>
      <c r="AK57" s="41">
        <f t="shared" si="15"/>
        <v>86.25526510331359</v>
      </c>
      <c r="AL57" s="42">
        <f t="shared" si="3"/>
        <v>51099.006602337162</v>
      </c>
      <c r="AM57" s="43">
        <f t="shared" si="16"/>
        <v>-83.331188630537284</v>
      </c>
      <c r="AN57" s="44">
        <f t="shared" si="4"/>
        <v>340.7038808885153</v>
      </c>
    </row>
    <row r="58" spans="1:40" s="45" customFormat="1" ht="15" customHeight="1" x14ac:dyDescent="0.3">
      <c r="A58" s="35">
        <v>1304.9999999999998</v>
      </c>
      <c r="B58" s="35" t="s">
        <v>228</v>
      </c>
      <c r="C58" s="36" t="s">
        <v>40</v>
      </c>
      <c r="D58" s="79">
        <f>VLOOKUP(C58,Xarelto_Total!A:D,2,0)</f>
        <v>5</v>
      </c>
      <c r="E58" s="37" t="str">
        <f>VLOOKUP(C58,Xarelto_Total!A:D,3,0)</f>
        <v>HYDERABAD ABM</v>
      </c>
      <c r="F58" s="46" t="str">
        <f>VLOOKUP(C58,Xarelto_Total!A:D,4,0)</f>
        <v>CHENNAI SM</v>
      </c>
      <c r="G58" s="37">
        <v>80802625</v>
      </c>
      <c r="H58" s="46" t="s">
        <v>16</v>
      </c>
      <c r="I58" s="38" t="str">
        <f t="shared" si="0"/>
        <v>HYDERABADXARELTO 15MG 28TABL</v>
      </c>
      <c r="J58" s="39">
        <f>+'Product Value'!J58/'Product Units'!$A58</f>
        <v>722.56440459770135</v>
      </c>
      <c r="K58" s="40">
        <v>348.75867269984917</v>
      </c>
      <c r="L58" s="41">
        <f t="shared" si="5"/>
        <v>48.266794002124399</v>
      </c>
      <c r="M58" s="42">
        <v>563.1784104389086</v>
      </c>
      <c r="N58" s="43">
        <f t="shared" si="6"/>
        <v>-38.073145874315948</v>
      </c>
      <c r="O58" s="39">
        <f>+'Product Value'!O58/'Product Units'!$A58</f>
        <v>683.75659770114953</v>
      </c>
      <c r="P58" s="40">
        <v>365.94244604316543</v>
      </c>
      <c r="Q58" s="41">
        <f t="shared" si="7"/>
        <v>53.519402558380641</v>
      </c>
      <c r="R58" s="42">
        <v>621.70321237413521</v>
      </c>
      <c r="S58" s="43">
        <f t="shared" si="8"/>
        <v>-41.138723628961294</v>
      </c>
      <c r="T58" s="39">
        <f>+'Product Value'!T58/'Product Units'!$A58</f>
        <v>600.59701149425302</v>
      </c>
      <c r="U58" s="40">
        <v>272.49609984399376</v>
      </c>
      <c r="V58" s="41">
        <f t="shared" si="9"/>
        <v>45.370871754096498</v>
      </c>
      <c r="W58" s="42">
        <v>574.28011611030479</v>
      </c>
      <c r="X58" s="43">
        <f t="shared" si="10"/>
        <v>-52.549967829348617</v>
      </c>
      <c r="Y58" s="39">
        <f>+'Product Value'!Y58/'Product Units'!$A58</f>
        <v>731.80435862068964</v>
      </c>
      <c r="Z58" s="40">
        <v>400.81601731601734</v>
      </c>
      <c r="AA58" s="41">
        <f t="shared" si="11"/>
        <v>54.770925124233798</v>
      </c>
      <c r="AB58" s="42">
        <v>1091.0402737047898</v>
      </c>
      <c r="AC58" s="43">
        <f t="shared" si="12"/>
        <v>-63.262949409283777</v>
      </c>
      <c r="AD58" s="39">
        <f>+'Product Value'!AD58/'Product Units'!$A58</f>
        <v>709.62846896551719</v>
      </c>
      <c r="AE58" s="40">
        <v>359.51153460381147</v>
      </c>
      <c r="AF58" s="41">
        <f t="shared" si="13"/>
        <v>50.661937947317774</v>
      </c>
      <c r="AG58" s="42">
        <v>1636.8712574850299</v>
      </c>
      <c r="AH58" s="43">
        <f t="shared" si="14"/>
        <v>-78.036663973428006</v>
      </c>
      <c r="AI58" s="107">
        <f t="shared" si="1"/>
        <v>3448.3508413793106</v>
      </c>
      <c r="AJ58" s="42">
        <f t="shared" si="2"/>
        <v>1747.5247705068373</v>
      </c>
      <c r="AK58" s="41">
        <f t="shared" si="15"/>
        <v>50.677116421478814</v>
      </c>
      <c r="AL58" s="42">
        <f t="shared" si="3"/>
        <v>4487.0732701131683</v>
      </c>
      <c r="AM58" s="43">
        <f t="shared" si="16"/>
        <v>-61.054240363167438</v>
      </c>
      <c r="AN58" s="44">
        <f t="shared" si="4"/>
        <v>69.900990820273492</v>
      </c>
    </row>
    <row r="59" spans="1:40" s="45" customFormat="1" ht="15" customHeight="1" x14ac:dyDescent="0.3">
      <c r="A59" s="35">
        <v>1304.9999999999998</v>
      </c>
      <c r="B59" s="35" t="s">
        <v>228</v>
      </c>
      <c r="C59" s="36" t="s">
        <v>40</v>
      </c>
      <c r="D59" s="79">
        <f>VLOOKUP(C59,Xarelto_Total!A:D,2,0)</f>
        <v>5</v>
      </c>
      <c r="E59" s="37" t="str">
        <f>VLOOKUP(C59,Xarelto_Total!A:D,3,0)</f>
        <v>HYDERABAD ABM</v>
      </c>
      <c r="F59" s="46" t="str">
        <f>VLOOKUP(C59,Xarelto_Total!A:D,4,0)</f>
        <v>CHENNAI SM</v>
      </c>
      <c r="G59" s="37">
        <v>80802633</v>
      </c>
      <c r="H59" s="46" t="s">
        <v>17</v>
      </c>
      <c r="I59" s="38" t="str">
        <f t="shared" si="0"/>
        <v>HYDERABADXARELTO 20MG 28TABL</v>
      </c>
      <c r="J59" s="39">
        <f>+'Product Value'!J59/'Product Units'!$A59</f>
        <v>903.47066666666717</v>
      </c>
      <c r="K59" s="40">
        <v>864.93019943019942</v>
      </c>
      <c r="L59" s="41">
        <f t="shared" si="5"/>
        <v>95.734176143353736</v>
      </c>
      <c r="M59" s="42">
        <v>234.09580838323353</v>
      </c>
      <c r="N59" s="43">
        <f t="shared" si="6"/>
        <v>269.47701259744025</v>
      </c>
      <c r="O59" s="39">
        <f>+'Product Value'!O59/'Product Units'!$A59</f>
        <v>854.94666666666694</v>
      </c>
      <c r="P59" s="40">
        <v>631.27168234064789</v>
      </c>
      <c r="Q59" s="41">
        <f t="shared" si="7"/>
        <v>73.837551154143853</v>
      </c>
      <c r="R59" s="42">
        <v>319.11151713092801</v>
      </c>
      <c r="S59" s="43">
        <f t="shared" si="8"/>
        <v>97.821654328334375</v>
      </c>
      <c r="T59" s="39">
        <f>+'Product Value'!T59/'Product Units'!$A59</f>
        <v>750.96666666666692</v>
      </c>
      <c r="U59" s="40">
        <v>586.47837599293905</v>
      </c>
      <c r="V59" s="41">
        <f t="shared" si="9"/>
        <v>78.096459140610605</v>
      </c>
      <c r="W59" s="42">
        <v>725.56256535839555</v>
      </c>
      <c r="X59" s="43">
        <f t="shared" si="10"/>
        <v>-19.169151773528327</v>
      </c>
      <c r="Y59" s="39">
        <f>+'Product Value'!Y59/'Product Units'!$A59</f>
        <v>915.02400000000023</v>
      </c>
      <c r="Z59" s="40">
        <v>874.12914230019487</v>
      </c>
      <c r="AA59" s="41">
        <f t="shared" si="11"/>
        <v>95.530733871482568</v>
      </c>
      <c r="AB59" s="42">
        <v>1052.4304187192117</v>
      </c>
      <c r="AC59" s="43">
        <f t="shared" si="12"/>
        <v>-16.941858886595668</v>
      </c>
      <c r="AD59" s="39">
        <f>+'Product Value'!AD59/'Product Units'!$A59</f>
        <v>887.29600000000016</v>
      </c>
      <c r="AE59" s="40">
        <v>687.45489078822413</v>
      </c>
      <c r="AF59" s="41">
        <f t="shared" si="13"/>
        <v>77.477514920412588</v>
      </c>
      <c r="AG59" s="42">
        <v>1786.8115543328749</v>
      </c>
      <c r="AH59" s="43">
        <f t="shared" si="14"/>
        <v>-61.526167148337436</v>
      </c>
      <c r="AI59" s="107">
        <f t="shared" si="1"/>
        <v>4311.7040000000015</v>
      </c>
      <c r="AJ59" s="42">
        <f t="shared" si="2"/>
        <v>3644.2642908522052</v>
      </c>
      <c r="AK59" s="41">
        <f t="shared" si="15"/>
        <v>84.520279936939176</v>
      </c>
      <c r="AL59" s="42">
        <f t="shared" si="3"/>
        <v>4118.0118639246439</v>
      </c>
      <c r="AM59" s="43">
        <f t="shared" si="16"/>
        <v>-11.504278975557312</v>
      </c>
      <c r="AN59" s="44">
        <f t="shared" si="4"/>
        <v>145.77057163408821</v>
      </c>
    </row>
    <row r="60" spans="1:40" s="45" customFormat="1" ht="15" customHeight="1" x14ac:dyDescent="0.3">
      <c r="A60" s="35">
        <v>326.24999999999994</v>
      </c>
      <c r="B60" s="35" t="s">
        <v>228</v>
      </c>
      <c r="C60" s="36" t="s">
        <v>40</v>
      </c>
      <c r="D60" s="79">
        <f>VLOOKUP(C60,Xarelto_Total!A:D,2,0)</f>
        <v>5</v>
      </c>
      <c r="E60" s="37" t="str">
        <f>VLOOKUP(C60,Xarelto_Total!A:D,3,0)</f>
        <v>HYDERABAD ABM</v>
      </c>
      <c r="F60" s="46" t="str">
        <f>VLOOKUP(C60,Xarelto_Total!A:D,4,0)</f>
        <v>CHENNAI SM</v>
      </c>
      <c r="G60" s="109">
        <v>86415798</v>
      </c>
      <c r="H60" s="46" t="s">
        <v>48</v>
      </c>
      <c r="I60" s="38" t="str">
        <f t="shared" si="0"/>
        <v>HYDERABADXARELTO 2.5MG TAFI 14 IN</v>
      </c>
      <c r="J60" s="39">
        <f>+'Product Value'!J60/'Product Units'!$A60</f>
        <v>1520.2080000000003</v>
      </c>
      <c r="K60" s="40">
        <v>1951.5398481973434</v>
      </c>
      <c r="L60" s="41">
        <f t="shared" si="5"/>
        <v>128.37321262599218</v>
      </c>
      <c r="M60" s="42">
        <v>1511.8056872037914</v>
      </c>
      <c r="N60" s="43">
        <f t="shared" si="6"/>
        <v>29.086685194767085</v>
      </c>
      <c r="O60" s="39">
        <f>+'Product Value'!O60/'Product Units'!$A60</f>
        <v>1438.5600000000002</v>
      </c>
      <c r="P60" s="40">
        <v>1503.5090702947846</v>
      </c>
      <c r="Q60" s="41">
        <f t="shared" si="7"/>
        <v>104.51486697077524</v>
      </c>
      <c r="R60" s="42">
        <v>1069.9034925441565</v>
      </c>
      <c r="S60" s="43">
        <f t="shared" si="8"/>
        <v>40.527541107426799</v>
      </c>
      <c r="T60" s="39">
        <f>+'Product Value'!T60/'Product Units'!$A60</f>
        <v>1263.6000000000004</v>
      </c>
      <c r="U60" s="40">
        <v>877.83186705767343</v>
      </c>
      <c r="V60" s="41">
        <f t="shared" si="9"/>
        <v>69.47070806091115</v>
      </c>
      <c r="W60" s="42">
        <v>1109.5616759686161</v>
      </c>
      <c r="X60" s="43">
        <f t="shared" si="10"/>
        <v>-20.884806489792382</v>
      </c>
      <c r="Y60" s="39">
        <f>+'Product Value'!Y60/'Product Units'!$A60</f>
        <v>1539.6479999999999</v>
      </c>
      <c r="Z60" s="40">
        <v>1514.2276350752877</v>
      </c>
      <c r="AA60" s="41">
        <f t="shared" si="11"/>
        <v>98.348949569985336</v>
      </c>
      <c r="AB60" s="42">
        <v>1490.1411787766303</v>
      </c>
      <c r="AC60" s="43">
        <f t="shared" si="12"/>
        <v>1.6163875370809961</v>
      </c>
      <c r="AD60" s="39">
        <f>+'Product Value'!AD60/'Product Units'!$A60</f>
        <v>1492.9919999999997</v>
      </c>
      <c r="AE60" s="40">
        <v>1491.1104921077067</v>
      </c>
      <c r="AF60" s="41">
        <f t="shared" si="13"/>
        <v>99.873977362752584</v>
      </c>
      <c r="AG60" s="42">
        <v>2638.6717902350815</v>
      </c>
      <c r="AH60" s="43">
        <f t="shared" si="14"/>
        <v>-43.490111289101911</v>
      </c>
      <c r="AI60" s="107">
        <f t="shared" si="1"/>
        <v>7255.0079999999998</v>
      </c>
      <c r="AJ60" s="42">
        <f t="shared" si="2"/>
        <v>7338.2189127327956</v>
      </c>
      <c r="AK60" s="41">
        <f t="shared" si="15"/>
        <v>101.14694446557186</v>
      </c>
      <c r="AL60" s="42">
        <f t="shared" si="3"/>
        <v>7820.0838247282754</v>
      </c>
      <c r="AM60" s="43">
        <f t="shared" si="16"/>
        <v>-6.1618893453769772</v>
      </c>
      <c r="AN60" s="44">
        <f t="shared" si="4"/>
        <v>293.52875650931185</v>
      </c>
    </row>
    <row r="61" spans="1:40" s="45" customFormat="1" ht="15" customHeight="1" x14ac:dyDescent="0.35">
      <c r="A61" s="35">
        <v>4567.4999999999991</v>
      </c>
      <c r="B61" s="35" t="s">
        <v>228</v>
      </c>
      <c r="C61" s="36" t="s">
        <v>40</v>
      </c>
      <c r="D61" s="79">
        <f>VLOOKUP(C61,Xarelto_Total!A:D,2,0)</f>
        <v>5</v>
      </c>
      <c r="E61" s="37" t="str">
        <f>VLOOKUP(C61,Xarelto_Total!A:D,3,0)</f>
        <v>HYDERABAD ABM</v>
      </c>
      <c r="F61" s="46" t="str">
        <f>VLOOKUP(C61,Xarelto_Total!A:D,4,0)</f>
        <v>CHENNAI SM</v>
      </c>
      <c r="G61" s="110">
        <v>86991209</v>
      </c>
      <c r="H61" s="108" t="s">
        <v>77</v>
      </c>
      <c r="I61" s="38" t="str">
        <f t="shared" si="0"/>
        <v>HYDERABADXARELTO 15MG 98TABL</v>
      </c>
      <c r="J61" s="39">
        <f>+'Product Value'!J61/'Product Units'!$A61</f>
        <v>0</v>
      </c>
      <c r="K61" s="40">
        <v>10</v>
      </c>
      <c r="L61" s="41">
        <f t="shared" si="5"/>
        <v>0</v>
      </c>
      <c r="M61" s="42">
        <v>-3</v>
      </c>
      <c r="N61" s="43">
        <f t="shared" si="6"/>
        <v>100</v>
      </c>
      <c r="O61" s="39">
        <f>+'Product Value'!O61/'Product Units'!$A61</f>
        <v>0</v>
      </c>
      <c r="P61" s="40">
        <v>0</v>
      </c>
      <c r="Q61" s="41">
        <f t="shared" si="7"/>
        <v>0</v>
      </c>
      <c r="R61" s="42">
        <v>0</v>
      </c>
      <c r="S61" s="43" t="str">
        <f t="shared" si="8"/>
        <v>-</v>
      </c>
      <c r="T61" s="39">
        <f>+'Product Value'!T61/'Product Units'!$A61</f>
        <v>0</v>
      </c>
      <c r="U61" s="40">
        <v>-15</v>
      </c>
      <c r="V61" s="41">
        <f t="shared" si="9"/>
        <v>0</v>
      </c>
      <c r="W61" s="42">
        <v>-2.8570000000000002</v>
      </c>
      <c r="X61" s="43">
        <f t="shared" si="10"/>
        <v>425.02625131256559</v>
      </c>
      <c r="Y61" s="39">
        <f>+'Product Value'!Y61/'Product Units'!$A61</f>
        <v>0</v>
      </c>
      <c r="Z61" s="40">
        <v>-2</v>
      </c>
      <c r="AA61" s="41">
        <f t="shared" si="11"/>
        <v>0</v>
      </c>
      <c r="AB61" s="42">
        <v>0</v>
      </c>
      <c r="AC61" s="43" t="str">
        <f t="shared" si="12"/>
        <v>-</v>
      </c>
      <c r="AD61" s="39">
        <f>+'Product Value'!AD61/'Product Units'!$A61</f>
        <v>0</v>
      </c>
      <c r="AE61" s="40">
        <v>0</v>
      </c>
      <c r="AF61" s="41">
        <f t="shared" si="13"/>
        <v>0</v>
      </c>
      <c r="AG61" s="42">
        <v>32</v>
      </c>
      <c r="AH61" s="43">
        <f t="shared" si="14"/>
        <v>-100</v>
      </c>
      <c r="AI61" s="107">
        <f t="shared" si="1"/>
        <v>0</v>
      </c>
      <c r="AJ61" s="42">
        <f t="shared" si="2"/>
        <v>-7</v>
      </c>
      <c r="AK61" s="41">
        <f t="shared" si="15"/>
        <v>0</v>
      </c>
      <c r="AL61" s="42">
        <f t="shared" si="3"/>
        <v>26.143000000000001</v>
      </c>
      <c r="AM61" s="43">
        <f t="shared" si="16"/>
        <v>-126.77580996825154</v>
      </c>
      <c r="AN61" s="44">
        <f t="shared" si="4"/>
        <v>-0.27999999999999997</v>
      </c>
    </row>
    <row r="62" spans="1:40" s="45" customFormat="1" ht="15" customHeight="1" x14ac:dyDescent="0.35">
      <c r="A62" s="35">
        <v>4567.4999999999991</v>
      </c>
      <c r="B62" s="35" t="s">
        <v>228</v>
      </c>
      <c r="C62" s="36" t="s">
        <v>40</v>
      </c>
      <c r="D62" s="79">
        <f>VLOOKUP(C62,Xarelto_Total!A:D,2,0)</f>
        <v>5</v>
      </c>
      <c r="E62" s="37" t="str">
        <f>VLOOKUP(C62,Xarelto_Total!A:D,3,0)</f>
        <v>HYDERABAD ABM</v>
      </c>
      <c r="F62" s="46" t="str">
        <f>VLOOKUP(C62,Xarelto_Total!A:D,4,0)</f>
        <v>CHENNAI SM</v>
      </c>
      <c r="G62" s="110">
        <v>86991217</v>
      </c>
      <c r="H62" s="108" t="s">
        <v>78</v>
      </c>
      <c r="I62" s="38" t="str">
        <f t="shared" si="0"/>
        <v>HYDERABADXARELTO 20MG 98TABL</v>
      </c>
      <c r="J62" s="39">
        <f>+'Product Value'!J62/'Product Units'!$A62</f>
        <v>0</v>
      </c>
      <c r="K62" s="40">
        <v>16</v>
      </c>
      <c r="L62" s="41">
        <f t="shared" si="5"/>
        <v>0</v>
      </c>
      <c r="M62" s="42">
        <v>349</v>
      </c>
      <c r="N62" s="43">
        <f t="shared" si="6"/>
        <v>-95.415472779369622</v>
      </c>
      <c r="O62" s="39">
        <f>+'Product Value'!O62/'Product Units'!$A62</f>
        <v>0</v>
      </c>
      <c r="P62" s="40">
        <v>1</v>
      </c>
      <c r="Q62" s="41">
        <f t="shared" si="7"/>
        <v>0</v>
      </c>
      <c r="R62" s="42">
        <v>177</v>
      </c>
      <c r="S62" s="43">
        <f t="shared" si="8"/>
        <v>-99.435028248587571</v>
      </c>
      <c r="T62" s="39">
        <f>+'Product Value'!T62/'Product Units'!$A62</f>
        <v>0</v>
      </c>
      <c r="U62" s="40">
        <v>0</v>
      </c>
      <c r="V62" s="41">
        <f t="shared" si="9"/>
        <v>0</v>
      </c>
      <c r="W62" s="42">
        <v>40</v>
      </c>
      <c r="X62" s="43">
        <f t="shared" si="10"/>
        <v>-100</v>
      </c>
      <c r="Y62" s="39">
        <f>+'Product Value'!Y62/'Product Units'!$A62</f>
        <v>0</v>
      </c>
      <c r="Z62" s="40">
        <v>-7.57</v>
      </c>
      <c r="AA62" s="41">
        <f t="shared" si="11"/>
        <v>0</v>
      </c>
      <c r="AB62" s="42">
        <v>67</v>
      </c>
      <c r="AC62" s="43">
        <f t="shared" si="12"/>
        <v>-111.29850746268657</v>
      </c>
      <c r="AD62" s="39">
        <f>+'Product Value'!AD62/'Product Units'!$A62</f>
        <v>0</v>
      </c>
      <c r="AE62" s="40">
        <v>0</v>
      </c>
      <c r="AF62" s="41">
        <f t="shared" si="13"/>
        <v>0</v>
      </c>
      <c r="AG62" s="42">
        <v>60</v>
      </c>
      <c r="AH62" s="43">
        <f t="shared" si="14"/>
        <v>-100</v>
      </c>
      <c r="AI62" s="107">
        <f t="shared" si="1"/>
        <v>0</v>
      </c>
      <c r="AJ62" s="42">
        <f t="shared" si="2"/>
        <v>9.43</v>
      </c>
      <c r="AK62" s="41">
        <f t="shared" si="15"/>
        <v>0</v>
      </c>
      <c r="AL62" s="42">
        <f t="shared" si="3"/>
        <v>693</v>
      </c>
      <c r="AM62" s="43">
        <f t="shared" si="16"/>
        <v>-98.639249639249641</v>
      </c>
      <c r="AN62" s="44">
        <f t="shared" si="4"/>
        <v>0.37719999999999998</v>
      </c>
    </row>
    <row r="63" spans="1:40" s="45" customFormat="1" ht="15" customHeight="1" x14ac:dyDescent="0.3">
      <c r="A63" s="35">
        <v>652.49999999999989</v>
      </c>
      <c r="B63" s="35" t="s">
        <v>228</v>
      </c>
      <c r="C63" s="36" t="s">
        <v>41</v>
      </c>
      <c r="D63" s="79">
        <f>VLOOKUP(C63,Xarelto_Total!A:D,2,0)</f>
        <v>1</v>
      </c>
      <c r="E63" s="37" t="str">
        <f>VLOOKUP(C63,Xarelto_Total!A:D,3,0)</f>
        <v>HYDERABAD ABM</v>
      </c>
      <c r="F63" s="46" t="str">
        <f>VLOOKUP(C63,Xarelto_Total!A:D,4,0)</f>
        <v>CHENNAI SM</v>
      </c>
      <c r="G63" s="37">
        <v>81571686</v>
      </c>
      <c r="H63" s="46" t="s">
        <v>15</v>
      </c>
      <c r="I63" s="38" t="str">
        <f t="shared" si="0"/>
        <v>VIJAYAWADAXARELTO 10MG 7TABL</v>
      </c>
      <c r="J63" s="39">
        <f>+'Product Value'!J63/'Product Units'!$A63</f>
        <v>437.7072720306515</v>
      </c>
      <c r="K63" s="40">
        <v>550.8140703517588</v>
      </c>
      <c r="L63" s="41">
        <f t="shared" si="5"/>
        <v>125.84074004445299</v>
      </c>
      <c r="M63" s="42">
        <v>257.86128800519754</v>
      </c>
      <c r="N63" s="43">
        <f t="shared" si="6"/>
        <v>113.60867100790111</v>
      </c>
      <c r="O63" s="39">
        <f>+'Product Value'!O63/'Product Units'!$A63</f>
        <v>414.19869731800776</v>
      </c>
      <c r="P63" s="40">
        <v>201.19763313609468</v>
      </c>
      <c r="Q63" s="41">
        <f t="shared" si="7"/>
        <v>48.575148700098858</v>
      </c>
      <c r="R63" s="42">
        <v>208.71774891774893</v>
      </c>
      <c r="S63" s="43">
        <f t="shared" si="8"/>
        <v>-3.603007324795243</v>
      </c>
      <c r="T63" s="39">
        <f>+'Product Value'!T63/'Product Units'!$A63</f>
        <v>363.82318007662849</v>
      </c>
      <c r="U63" s="40">
        <v>395.14285714285717</v>
      </c>
      <c r="V63" s="41">
        <f t="shared" si="9"/>
        <v>108.60848862341099</v>
      </c>
      <c r="W63" s="42">
        <v>391.40285143660037</v>
      </c>
      <c r="X63" s="43">
        <f t="shared" si="10"/>
        <v>0.95553869690257898</v>
      </c>
      <c r="Y63" s="39">
        <f>+'Product Value'!Y63/'Product Units'!$A63</f>
        <v>443.30455172413798</v>
      </c>
      <c r="Z63" s="40">
        <v>480.08695652173913</v>
      </c>
      <c r="AA63" s="41">
        <f t="shared" si="11"/>
        <v>108.29732170683651</v>
      </c>
      <c r="AB63" s="42">
        <v>1636.317684069968</v>
      </c>
      <c r="AC63" s="43">
        <f t="shared" si="12"/>
        <v>-70.660528747227616</v>
      </c>
      <c r="AD63" s="39">
        <f>+'Product Value'!AD63/'Product Units'!$A63</f>
        <v>429.87108045977021</v>
      </c>
      <c r="AE63" s="40">
        <v>446.875</v>
      </c>
      <c r="AF63" s="41">
        <f t="shared" si="13"/>
        <v>103.95558582867291</v>
      </c>
      <c r="AG63" s="42">
        <v>1911.0947717154377</v>
      </c>
      <c r="AH63" s="43">
        <f t="shared" si="14"/>
        <v>-76.61680589503807</v>
      </c>
      <c r="AI63" s="107">
        <f t="shared" si="1"/>
        <v>2088.9047816091961</v>
      </c>
      <c r="AJ63" s="42">
        <f t="shared" si="2"/>
        <v>2074.1165171524499</v>
      </c>
      <c r="AK63" s="41">
        <f t="shared" si="15"/>
        <v>99.292056555811328</v>
      </c>
      <c r="AL63" s="42">
        <f t="shared" si="3"/>
        <v>4405.3943441449519</v>
      </c>
      <c r="AM63" s="43">
        <f t="shared" si="16"/>
        <v>-52.918709311254233</v>
      </c>
      <c r="AN63" s="44">
        <f t="shared" si="4"/>
        <v>414.82330343049</v>
      </c>
    </row>
    <row r="64" spans="1:40" s="45" customFormat="1" ht="15" customHeight="1" x14ac:dyDescent="0.3">
      <c r="A64" s="35">
        <v>1304.9999999999998</v>
      </c>
      <c r="B64" s="35" t="s">
        <v>228</v>
      </c>
      <c r="C64" s="36" t="s">
        <v>41</v>
      </c>
      <c r="D64" s="79">
        <f>VLOOKUP(C64,Xarelto_Total!A:D,2,0)</f>
        <v>1</v>
      </c>
      <c r="E64" s="37" t="str">
        <f>VLOOKUP(C64,Xarelto_Total!A:D,3,0)</f>
        <v>HYDERABAD ABM</v>
      </c>
      <c r="F64" s="46" t="str">
        <f>VLOOKUP(C64,Xarelto_Total!A:D,4,0)</f>
        <v>CHENNAI SM</v>
      </c>
      <c r="G64" s="37">
        <v>80802625</v>
      </c>
      <c r="H64" s="46" t="s">
        <v>16</v>
      </c>
      <c r="I64" s="38" t="str">
        <f t="shared" si="0"/>
        <v>VIJAYAWADAXARELTO 15MG 28TABL</v>
      </c>
      <c r="J64" s="39">
        <f>+'Product Value'!J64/'Product Units'!$A64</f>
        <v>137.31860076628357</v>
      </c>
      <c r="K64" s="40">
        <v>124.8265460030166</v>
      </c>
      <c r="L64" s="41">
        <f t="shared" si="5"/>
        <v>90.902867715256974</v>
      </c>
      <c r="M64" s="42">
        <v>136.09252669039145</v>
      </c>
      <c r="N64" s="43">
        <f t="shared" si="6"/>
        <v>-8.2781773263750154</v>
      </c>
      <c r="O64" s="39">
        <f>+'Product Value'!O64/'Product Units'!$A64</f>
        <v>129.94343295019161</v>
      </c>
      <c r="P64" s="40">
        <v>66.510791366906474</v>
      </c>
      <c r="Q64" s="41">
        <f t="shared" si="7"/>
        <v>51.184419140596823</v>
      </c>
      <c r="R64" s="42">
        <v>59.430354033662212</v>
      </c>
      <c r="S64" s="43">
        <f t="shared" si="8"/>
        <v>11.913840071075128</v>
      </c>
      <c r="T64" s="39">
        <f>+'Product Value'!T64/'Product Units'!$A64</f>
        <v>114.13950191570885</v>
      </c>
      <c r="U64" s="40">
        <v>95.472698907956314</v>
      </c>
      <c r="V64" s="41">
        <f t="shared" si="9"/>
        <v>83.645624262897314</v>
      </c>
      <c r="W64" s="42">
        <v>158.24310595065313</v>
      </c>
      <c r="X64" s="43">
        <f t="shared" si="10"/>
        <v>-39.66707217075939</v>
      </c>
      <c r="Y64" s="39">
        <f>+'Product Value'!Y64/'Product Units'!$A64</f>
        <v>139.07459310344825</v>
      </c>
      <c r="Z64" s="40">
        <v>124.37085137085137</v>
      </c>
      <c r="AA64" s="41">
        <f t="shared" si="11"/>
        <v>89.427442206025546</v>
      </c>
      <c r="AB64" s="42">
        <v>194.86666666666667</v>
      </c>
      <c r="AC64" s="43">
        <f t="shared" si="12"/>
        <v>-36.176436176436184</v>
      </c>
      <c r="AD64" s="39">
        <f>+'Product Value'!AD64/'Product Units'!$A64</f>
        <v>134.86021149425287</v>
      </c>
      <c r="AE64" s="40">
        <v>129.91775325977935</v>
      </c>
      <c r="AF64" s="41">
        <f t="shared" si="13"/>
        <v>96.33512495664138</v>
      </c>
      <c r="AG64" s="42">
        <v>391.11377245508982</v>
      </c>
      <c r="AH64" s="43">
        <f t="shared" si="14"/>
        <v>-66.782618662528094</v>
      </c>
      <c r="AI64" s="107">
        <f t="shared" si="1"/>
        <v>655.3363402298852</v>
      </c>
      <c r="AJ64" s="42">
        <f t="shared" si="2"/>
        <v>541.09864090851011</v>
      </c>
      <c r="AK64" s="41">
        <f t="shared" si="15"/>
        <v>82.568081104536077</v>
      </c>
      <c r="AL64" s="42">
        <f t="shared" si="3"/>
        <v>939.74642579646331</v>
      </c>
      <c r="AM64" s="43">
        <f t="shared" si="16"/>
        <v>-42.420782239218127</v>
      </c>
      <c r="AN64" s="44">
        <f t="shared" si="4"/>
        <v>108.21972818170202</v>
      </c>
    </row>
    <row r="65" spans="1:40" s="45" customFormat="1" ht="15" customHeight="1" x14ac:dyDescent="0.3">
      <c r="A65" s="35">
        <v>1304.9999999999998</v>
      </c>
      <c r="B65" s="35" t="s">
        <v>228</v>
      </c>
      <c r="C65" s="36" t="s">
        <v>41</v>
      </c>
      <c r="D65" s="79">
        <f>VLOOKUP(C65,Xarelto_Total!A:D,2,0)</f>
        <v>1</v>
      </c>
      <c r="E65" s="37" t="str">
        <f>VLOOKUP(C65,Xarelto_Total!A:D,3,0)</f>
        <v>HYDERABAD ABM</v>
      </c>
      <c r="F65" s="46" t="str">
        <f>VLOOKUP(C65,Xarelto_Total!A:D,4,0)</f>
        <v>CHENNAI SM</v>
      </c>
      <c r="G65" s="37">
        <v>80802633</v>
      </c>
      <c r="H65" s="46" t="s">
        <v>17</v>
      </c>
      <c r="I65" s="38" t="str">
        <f t="shared" si="0"/>
        <v>VIJAYAWADAXARELTO 20MG 28TABL</v>
      </c>
      <c r="J65" s="39">
        <f>+'Product Value'!J65/'Product Units'!$A65</f>
        <v>169.3464444444445</v>
      </c>
      <c r="K65" s="40">
        <v>212.76923076923077</v>
      </c>
      <c r="L65" s="41">
        <f t="shared" si="5"/>
        <v>125.64139239370418</v>
      </c>
      <c r="M65" s="42">
        <v>61.449101796407184</v>
      </c>
      <c r="N65" s="43">
        <f t="shared" si="6"/>
        <v>246.25279222823565</v>
      </c>
      <c r="O65" s="39">
        <f>+'Product Value'!O65/'Product Units'!$A65</f>
        <v>160.25111111111113</v>
      </c>
      <c r="P65" s="40">
        <v>157.96499477533959</v>
      </c>
      <c r="Q65" s="41">
        <f t="shared" si="7"/>
        <v>98.573416234108706</v>
      </c>
      <c r="R65" s="42">
        <v>47.865078643513044</v>
      </c>
      <c r="S65" s="43">
        <f t="shared" si="8"/>
        <v>230.02138354733057</v>
      </c>
      <c r="T65" s="39">
        <f>+'Product Value'!T65/'Product Units'!$A65</f>
        <v>140.76111111111115</v>
      </c>
      <c r="U65" s="40">
        <v>93.687555163283321</v>
      </c>
      <c r="V65" s="41">
        <f t="shared" si="9"/>
        <v>66.557840033906899</v>
      </c>
      <c r="W65" s="42">
        <v>144.99904030710172</v>
      </c>
      <c r="X65" s="43">
        <f t="shared" si="10"/>
        <v>-35.387465348144985</v>
      </c>
      <c r="Y65" s="39">
        <f>+'Product Value'!Y65/'Product Units'!$A65</f>
        <v>171.512</v>
      </c>
      <c r="Z65" s="40">
        <v>139.46296296296296</v>
      </c>
      <c r="AA65" s="41">
        <f t="shared" si="11"/>
        <v>81.31382233485877</v>
      </c>
      <c r="AB65" s="42">
        <v>315.5295155993432</v>
      </c>
      <c r="AC65" s="43">
        <f t="shared" si="12"/>
        <v>-55.800343210981289</v>
      </c>
      <c r="AD65" s="39">
        <f>+'Product Value'!AD65/'Product Units'!$A65</f>
        <v>166.31466666666665</v>
      </c>
      <c r="AE65" s="40">
        <v>123.52136752136752</v>
      </c>
      <c r="AF65" s="41">
        <f t="shared" si="13"/>
        <v>74.269678072910509</v>
      </c>
      <c r="AG65" s="42">
        <v>425.44566712517195</v>
      </c>
      <c r="AH65" s="43">
        <f t="shared" si="14"/>
        <v>-70.966594076271122</v>
      </c>
      <c r="AI65" s="107">
        <f t="shared" si="1"/>
        <v>808.18533333333335</v>
      </c>
      <c r="AJ65" s="42">
        <f t="shared" si="2"/>
        <v>727.4061111921842</v>
      </c>
      <c r="AK65" s="41">
        <f t="shared" si="15"/>
        <v>90.00486413085747</v>
      </c>
      <c r="AL65" s="42">
        <f t="shared" si="3"/>
        <v>995.28840347153709</v>
      </c>
      <c r="AM65" s="43">
        <f t="shared" si="16"/>
        <v>-26.915042046605507</v>
      </c>
      <c r="AN65" s="44">
        <f t="shared" si="4"/>
        <v>145.48122223843683</v>
      </c>
    </row>
    <row r="66" spans="1:40" s="45" customFormat="1" ht="15" customHeight="1" x14ac:dyDescent="0.3">
      <c r="A66" s="35">
        <v>326.24999999999994</v>
      </c>
      <c r="B66" s="35" t="s">
        <v>228</v>
      </c>
      <c r="C66" s="36" t="s">
        <v>41</v>
      </c>
      <c r="D66" s="79">
        <f>VLOOKUP(C66,Xarelto_Total!A:D,2,0)</f>
        <v>1</v>
      </c>
      <c r="E66" s="37" t="str">
        <f>VLOOKUP(C66,Xarelto_Total!A:D,3,0)</f>
        <v>HYDERABAD ABM</v>
      </c>
      <c r="F66" s="46" t="str">
        <f>VLOOKUP(C66,Xarelto_Total!A:D,4,0)</f>
        <v>CHENNAI SM</v>
      </c>
      <c r="G66" s="109">
        <v>86415798</v>
      </c>
      <c r="H66" s="46" t="s">
        <v>48</v>
      </c>
      <c r="I66" s="38" t="str">
        <f t="shared" si="0"/>
        <v>VIJAYAWADAXARELTO 2.5MG TAFI 14 IN</v>
      </c>
      <c r="J66" s="39">
        <f>+'Product Value'!J66/'Product Units'!$A66</f>
        <v>270.53005363984687</v>
      </c>
      <c r="K66" s="40">
        <v>563.41271347248585</v>
      </c>
      <c r="L66" s="41">
        <f t="shared" si="5"/>
        <v>208.26252236749633</v>
      </c>
      <c r="M66" s="42">
        <v>330.68009478672985</v>
      </c>
      <c r="N66" s="43">
        <f t="shared" si="6"/>
        <v>70.379990315369753</v>
      </c>
      <c r="O66" s="39">
        <f>+'Product Value'!O66/'Product Units'!$A66</f>
        <v>256.00030651341007</v>
      </c>
      <c r="P66" s="40">
        <v>524.75736961451253</v>
      </c>
      <c r="Q66" s="41">
        <f t="shared" si="7"/>
        <v>204.98310207570947</v>
      </c>
      <c r="R66" s="42">
        <v>214.51992045678702</v>
      </c>
      <c r="S66" s="43">
        <f t="shared" si="8"/>
        <v>144.61941273198445</v>
      </c>
      <c r="T66" s="39">
        <f>+'Product Value'!T66/'Product Units'!$A66</f>
        <v>224.86513409961694</v>
      </c>
      <c r="U66" s="40">
        <v>363.22971652003906</v>
      </c>
      <c r="V66" s="41">
        <f t="shared" si="9"/>
        <v>161.53225264310009</v>
      </c>
      <c r="W66" s="42">
        <v>396.55172692712125</v>
      </c>
      <c r="X66" s="43">
        <f t="shared" si="10"/>
        <v>-8.4029416957264118</v>
      </c>
      <c r="Y66" s="39">
        <f>+'Product Value'!Y66/'Product Units'!$A66</f>
        <v>273.98951724137936</v>
      </c>
      <c r="Z66" s="40">
        <v>491.71036315323295</v>
      </c>
      <c r="AA66" s="41">
        <f t="shared" si="11"/>
        <v>179.46320286408834</v>
      </c>
      <c r="AB66" s="42">
        <v>478.05477354306782</v>
      </c>
      <c r="AC66" s="43">
        <f t="shared" si="12"/>
        <v>2.8564905876700522</v>
      </c>
      <c r="AD66" s="39">
        <f>+'Product Value'!AD66/'Product Units'!$A66</f>
        <v>265.68680459770121</v>
      </c>
      <c r="AE66" s="40">
        <v>476.85793871866292</v>
      </c>
      <c r="AF66" s="41">
        <f t="shared" si="13"/>
        <v>179.48122769616418</v>
      </c>
      <c r="AG66" s="42">
        <v>695.46745027124769</v>
      </c>
      <c r="AH66" s="43">
        <f t="shared" si="14"/>
        <v>-31.433464135139928</v>
      </c>
      <c r="AI66" s="107">
        <f t="shared" si="1"/>
        <v>1291.0718160919544</v>
      </c>
      <c r="AJ66" s="42">
        <f t="shared" si="2"/>
        <v>2419.9681014789335</v>
      </c>
      <c r="AK66" s="41">
        <f t="shared" si="15"/>
        <v>187.43869018875517</v>
      </c>
      <c r="AL66" s="42">
        <f t="shared" si="3"/>
        <v>2115.2739659849535</v>
      </c>
      <c r="AM66" s="43">
        <f t="shared" si="16"/>
        <v>14.404476223584723</v>
      </c>
      <c r="AN66" s="44">
        <f t="shared" si="4"/>
        <v>483.99362029578668</v>
      </c>
    </row>
    <row r="67" spans="1:40" s="45" customFormat="1" ht="15" customHeight="1" x14ac:dyDescent="0.35">
      <c r="A67" s="35">
        <v>4567.4999999999991</v>
      </c>
      <c r="B67" s="35" t="s">
        <v>228</v>
      </c>
      <c r="C67" s="36" t="s">
        <v>41</v>
      </c>
      <c r="D67" s="79">
        <f>VLOOKUP(C67,Xarelto_Total!A:D,2,0)</f>
        <v>1</v>
      </c>
      <c r="E67" s="37" t="str">
        <f>VLOOKUP(C67,Xarelto_Total!A:D,3,0)</f>
        <v>HYDERABAD ABM</v>
      </c>
      <c r="F67" s="46" t="str">
        <f>VLOOKUP(C67,Xarelto_Total!A:D,4,0)</f>
        <v>CHENNAI SM</v>
      </c>
      <c r="G67" s="110">
        <v>86991209</v>
      </c>
      <c r="H67" s="108" t="s">
        <v>77</v>
      </c>
      <c r="I67" s="38" t="str">
        <f t="shared" ref="I67:I130" si="20">+C67&amp;H67</f>
        <v>VIJAYAWADAXARELTO 15MG 98TABL</v>
      </c>
      <c r="J67" s="39">
        <f>+'Product Value'!J67/'Product Units'!$A67</f>
        <v>0</v>
      </c>
      <c r="K67" s="40">
        <v>5</v>
      </c>
      <c r="L67" s="41">
        <f t="shared" si="5"/>
        <v>0</v>
      </c>
      <c r="M67" s="42">
        <v>0</v>
      </c>
      <c r="N67" s="43">
        <f t="shared" si="6"/>
        <v>100</v>
      </c>
      <c r="O67" s="39">
        <f>+'Product Value'!O67/'Product Units'!$A67</f>
        <v>0</v>
      </c>
      <c r="P67" s="40">
        <v>0</v>
      </c>
      <c r="Q67" s="41">
        <f t="shared" si="7"/>
        <v>0</v>
      </c>
      <c r="R67" s="42">
        <v>0</v>
      </c>
      <c r="S67" s="43" t="str">
        <f t="shared" si="8"/>
        <v>-</v>
      </c>
      <c r="T67" s="39">
        <f>+'Product Value'!T67/'Product Units'!$A67</f>
        <v>0</v>
      </c>
      <c r="U67" s="40">
        <v>0</v>
      </c>
      <c r="V67" s="41">
        <f t="shared" si="9"/>
        <v>0</v>
      </c>
      <c r="W67" s="42">
        <v>0</v>
      </c>
      <c r="X67" s="43" t="str">
        <f t="shared" si="10"/>
        <v>-</v>
      </c>
      <c r="Y67" s="39">
        <f>+'Product Value'!Y67/'Product Units'!$A67</f>
        <v>0</v>
      </c>
      <c r="Z67" s="40">
        <v>-2</v>
      </c>
      <c r="AA67" s="41">
        <f t="shared" si="11"/>
        <v>0</v>
      </c>
      <c r="AB67" s="42">
        <v>0</v>
      </c>
      <c r="AC67" s="43" t="str">
        <f t="shared" si="12"/>
        <v>-</v>
      </c>
      <c r="AD67" s="39">
        <f>+'Product Value'!AD67/'Product Units'!$A67</f>
        <v>0</v>
      </c>
      <c r="AE67" s="40">
        <v>0</v>
      </c>
      <c r="AF67" s="41">
        <f t="shared" si="13"/>
        <v>0</v>
      </c>
      <c r="AG67" s="42">
        <v>6</v>
      </c>
      <c r="AH67" s="43">
        <f t="shared" si="14"/>
        <v>-100</v>
      </c>
      <c r="AI67" s="107">
        <f t="shared" ref="AI67:AI130" si="21">+J67+O67+T67+Y67+AD67</f>
        <v>0</v>
      </c>
      <c r="AJ67" s="42">
        <f t="shared" ref="AJ67:AJ130" si="22">+K67+P67+U67+Z67+AE67</f>
        <v>3</v>
      </c>
      <c r="AK67" s="41">
        <f t="shared" si="15"/>
        <v>0</v>
      </c>
      <c r="AL67" s="42">
        <f t="shared" ref="AL67:AL130" si="23">+M67+R67+W67+AB67+AG67</f>
        <v>6</v>
      </c>
      <c r="AM67" s="43">
        <f t="shared" si="16"/>
        <v>-50</v>
      </c>
      <c r="AN67" s="44">
        <f t="shared" ref="AN67:AN130" si="24">IFERROR(AJ67/D67/$B$2,0)</f>
        <v>0.6</v>
      </c>
    </row>
    <row r="68" spans="1:40" s="45" customFormat="1" ht="15" customHeight="1" x14ac:dyDescent="0.35">
      <c r="A68" s="35">
        <v>4567.4999999999991</v>
      </c>
      <c r="B68" s="35" t="s">
        <v>228</v>
      </c>
      <c r="C68" s="36" t="s">
        <v>41</v>
      </c>
      <c r="D68" s="79">
        <f>VLOOKUP(C68,Xarelto_Total!A:D,2,0)</f>
        <v>1</v>
      </c>
      <c r="E68" s="37" t="str">
        <f>VLOOKUP(C68,Xarelto_Total!A:D,3,0)</f>
        <v>HYDERABAD ABM</v>
      </c>
      <c r="F68" s="46" t="str">
        <f>VLOOKUP(C68,Xarelto_Total!A:D,4,0)</f>
        <v>CHENNAI SM</v>
      </c>
      <c r="G68" s="110">
        <v>86991217</v>
      </c>
      <c r="H68" s="108" t="s">
        <v>78</v>
      </c>
      <c r="I68" s="38" t="str">
        <f t="shared" si="20"/>
        <v>VIJAYAWADAXARELTO 20MG 98TABL</v>
      </c>
      <c r="J68" s="39">
        <f>+'Product Value'!J68/'Product Units'!$A68</f>
        <v>0</v>
      </c>
      <c r="K68" s="40">
        <v>1</v>
      </c>
      <c r="L68" s="41">
        <f t="shared" ref="L68:L131" si="25">IF(OR(J68=0,K68=0),0,(K68/J68%))</f>
        <v>0</v>
      </c>
      <c r="M68" s="42">
        <v>14</v>
      </c>
      <c r="N68" s="43">
        <f t="shared" ref="N68:N131" si="26">IF(AND(M68&lt;=0,K68&gt;1),100,IF(ISERROR(K68/M68%-100),"-",K68/M68%-100))</f>
        <v>-92.857142857142861</v>
      </c>
      <c r="O68" s="39">
        <f>+'Product Value'!O68/'Product Units'!$A68</f>
        <v>0</v>
      </c>
      <c r="P68" s="40">
        <v>0</v>
      </c>
      <c r="Q68" s="41">
        <f t="shared" ref="Q68:Q131" si="27">IF(OR(O68=0,P68=0),0,(P68/O68%))</f>
        <v>0</v>
      </c>
      <c r="R68" s="42">
        <v>13</v>
      </c>
      <c r="S68" s="43">
        <f t="shared" ref="S68:S131" si="28">IF(AND(R68&lt;=0,P68&gt;1),100,IF(ISERROR(P68/R68%-100),"-",P68/R68%-100))</f>
        <v>-100</v>
      </c>
      <c r="T68" s="39">
        <f>+'Product Value'!T68/'Product Units'!$A68</f>
        <v>0</v>
      </c>
      <c r="U68" s="40">
        <v>0</v>
      </c>
      <c r="V68" s="41">
        <f t="shared" ref="V68:V131" si="29">IF(OR(T68=0,U68=0),0,(U68/T68%))</f>
        <v>0</v>
      </c>
      <c r="W68" s="42">
        <v>12</v>
      </c>
      <c r="X68" s="43">
        <f t="shared" ref="X68:X131" si="30">IF(AND(W68&lt;=0,U68&gt;1),100,IF(ISERROR(U68/W68%-100),"-",U68/W68%-100))</f>
        <v>-100</v>
      </c>
      <c r="Y68" s="39">
        <f>+'Product Value'!Y68/'Product Units'!$A68</f>
        <v>0</v>
      </c>
      <c r="Z68" s="40">
        <v>-4</v>
      </c>
      <c r="AA68" s="41">
        <f t="shared" ref="AA68:AA131" si="31">IF(OR(Y68=0,Z68=0),0,(Z68/Y68%))</f>
        <v>0</v>
      </c>
      <c r="AB68" s="42">
        <v>24</v>
      </c>
      <c r="AC68" s="43">
        <f t="shared" ref="AC68:AC131" si="32">IF(AND(AB68&lt;=0,Z68&gt;1),100,IF(ISERROR(Z68/AB68%-100),"-",Z68/AB68%-100))</f>
        <v>-116.66666666666667</v>
      </c>
      <c r="AD68" s="39">
        <f>+'Product Value'!AD68/'Product Units'!$A68</f>
        <v>0</v>
      </c>
      <c r="AE68" s="40">
        <v>0</v>
      </c>
      <c r="AF68" s="41">
        <f t="shared" ref="AF68:AF131" si="33">IF(OR(AD68=0,AE68=0),0,(AE68/AD68%))</f>
        <v>0</v>
      </c>
      <c r="AG68" s="42">
        <v>9</v>
      </c>
      <c r="AH68" s="43">
        <f t="shared" ref="AH68:AH131" si="34">IF(AND(AG68&lt;=0,AE68&gt;1),100,IF(ISERROR(AE68/AG68%-100),"-",AE68/AG68%-100))</f>
        <v>-100</v>
      </c>
      <c r="AI68" s="107">
        <f t="shared" si="21"/>
        <v>0</v>
      </c>
      <c r="AJ68" s="42">
        <f t="shared" si="22"/>
        <v>-3</v>
      </c>
      <c r="AK68" s="41">
        <f t="shared" ref="AK68:AK131" si="35">IF(OR(AI68=0,AJ68=0),0,(AJ68/AI68%))</f>
        <v>0</v>
      </c>
      <c r="AL68" s="42">
        <f t="shared" si="23"/>
        <v>72</v>
      </c>
      <c r="AM68" s="43">
        <f t="shared" ref="AM68:AM131" si="36">IF(AND(AL68&lt;=0,AJ68&gt;1),100,IF(ISERROR(AJ68/AL68%-100),"-",AJ68/AL68%-100))</f>
        <v>-104.16666666666667</v>
      </c>
      <c r="AN68" s="44">
        <f t="shared" si="24"/>
        <v>-0.6</v>
      </c>
    </row>
    <row r="69" spans="1:40" s="45" customFormat="1" ht="15" customHeight="1" x14ac:dyDescent="0.3">
      <c r="A69" s="35">
        <v>652.49999999999989</v>
      </c>
      <c r="B69" s="35" t="s">
        <v>228</v>
      </c>
      <c r="C69" s="36" t="s">
        <v>42</v>
      </c>
      <c r="D69" s="79">
        <f>VLOOKUP(C69,Xarelto_Total!A:D,2,0)</f>
        <v>1</v>
      </c>
      <c r="E69" s="37" t="str">
        <f>VLOOKUP(C69,Xarelto_Total!A:D,3,0)</f>
        <v>HYDERABAD ABM</v>
      </c>
      <c r="F69" s="46" t="str">
        <f>VLOOKUP(C69,Xarelto_Total!A:D,4,0)</f>
        <v>CHENNAI SM</v>
      </c>
      <c r="G69" s="37">
        <v>81571686</v>
      </c>
      <c r="H69" s="46" t="s">
        <v>15</v>
      </c>
      <c r="I69" s="38" t="str">
        <f t="shared" si="20"/>
        <v>VISAKHAPATNAMXARELTO 10MG 7TABL</v>
      </c>
      <c r="J69" s="39">
        <f>+'Product Value'!J69/'Product Units'!$A69</f>
        <v>386.09527203065147</v>
      </c>
      <c r="K69" s="40">
        <v>194.46482412060303</v>
      </c>
      <c r="L69" s="41">
        <f t="shared" si="25"/>
        <v>50.367056581092967</v>
      </c>
      <c r="M69" s="42">
        <v>841.22882255797913</v>
      </c>
      <c r="N69" s="43">
        <f t="shared" si="26"/>
        <v>-76.883242834062528</v>
      </c>
      <c r="O69" s="39">
        <f>+'Product Value'!O69/'Product Units'!$A69</f>
        <v>365.35869731800778</v>
      </c>
      <c r="P69" s="40">
        <v>143.51242603550295</v>
      </c>
      <c r="Q69" s="41">
        <f t="shared" si="27"/>
        <v>39.27987128511954</v>
      </c>
      <c r="R69" s="42">
        <v>523.12131218864886</v>
      </c>
      <c r="S69" s="43">
        <f t="shared" si="28"/>
        <v>-72.566128985440898</v>
      </c>
      <c r="T69" s="39">
        <f>+'Product Value'!T69/'Product Units'!$A69</f>
        <v>320.92318007662846</v>
      </c>
      <c r="U69" s="40">
        <v>102.71428571428571</v>
      </c>
      <c r="V69" s="41">
        <f t="shared" si="29"/>
        <v>32.00587931658913</v>
      </c>
      <c r="W69" s="42">
        <v>646.82772797250016</v>
      </c>
      <c r="X69" s="43">
        <f t="shared" si="30"/>
        <v>-84.120302628916889</v>
      </c>
      <c r="Y69" s="39">
        <f>+'Product Value'!Y69/'Product Units'!$A69</f>
        <v>391.03255172413793</v>
      </c>
      <c r="Z69" s="40">
        <v>120.91304347826087</v>
      </c>
      <c r="AA69" s="41">
        <f t="shared" si="31"/>
        <v>30.921477750415391</v>
      </c>
      <c r="AB69" s="42">
        <v>997.19858149337244</v>
      </c>
      <c r="AC69" s="43">
        <f t="shared" si="32"/>
        <v>-87.874727689926573</v>
      </c>
      <c r="AD69" s="39">
        <f>+'Product Value'!AD69/'Product Units'!$A69</f>
        <v>379.18308045977017</v>
      </c>
      <c r="AE69" s="40">
        <v>256.70945945945948</v>
      </c>
      <c r="AF69" s="41">
        <f t="shared" si="33"/>
        <v>67.700663001152904</v>
      </c>
      <c r="AG69" s="42">
        <v>2353.1324972036741</v>
      </c>
      <c r="AH69" s="43">
        <f t="shared" si="34"/>
        <v>-89.090735019616702</v>
      </c>
      <c r="AI69" s="107">
        <f t="shared" si="21"/>
        <v>1842.5927816091958</v>
      </c>
      <c r="AJ69" s="42">
        <f t="shared" si="22"/>
        <v>818.31403880811206</v>
      </c>
      <c r="AK69" s="41">
        <f t="shared" si="35"/>
        <v>44.411008605680742</v>
      </c>
      <c r="AL69" s="42">
        <f t="shared" si="23"/>
        <v>5361.5089414161748</v>
      </c>
      <c r="AM69" s="43">
        <f t="shared" si="36"/>
        <v>-84.737243791820205</v>
      </c>
      <c r="AN69" s="44">
        <f t="shared" si="24"/>
        <v>163.66280776162242</v>
      </c>
    </row>
    <row r="70" spans="1:40" s="45" customFormat="1" ht="15" customHeight="1" x14ac:dyDescent="0.3">
      <c r="A70" s="35">
        <v>1304.9999999999998</v>
      </c>
      <c r="B70" s="35" t="s">
        <v>228</v>
      </c>
      <c r="C70" s="36" t="s">
        <v>42</v>
      </c>
      <c r="D70" s="79">
        <f>VLOOKUP(C70,Xarelto_Total!A:D,2,0)</f>
        <v>1</v>
      </c>
      <c r="E70" s="37" t="str">
        <f>VLOOKUP(C70,Xarelto_Total!A:D,3,0)</f>
        <v>HYDERABAD ABM</v>
      </c>
      <c r="F70" s="46" t="str">
        <f>VLOOKUP(C70,Xarelto_Total!A:D,4,0)</f>
        <v>CHENNAI SM</v>
      </c>
      <c r="G70" s="37">
        <v>80802625</v>
      </c>
      <c r="H70" s="46" t="s">
        <v>16</v>
      </c>
      <c r="I70" s="38" t="str">
        <f t="shared" si="20"/>
        <v>VISAKHAPATNAMXARELTO 15MG 28TABL</v>
      </c>
      <c r="J70" s="39">
        <f>+'Product Value'!J70/'Product Units'!$A70</f>
        <v>120.42740076628357</v>
      </c>
      <c r="K70" s="40">
        <v>73.536953242835594</v>
      </c>
      <c r="L70" s="41">
        <f t="shared" si="25"/>
        <v>61.063306834588722</v>
      </c>
      <c r="M70" s="42">
        <v>123.62633451957294</v>
      </c>
      <c r="N70" s="43">
        <f t="shared" si="26"/>
        <v>-40.516756782760574</v>
      </c>
      <c r="O70" s="39">
        <f>+'Product Value'!O70/'Product Units'!$A70</f>
        <v>113.95943295019158</v>
      </c>
      <c r="P70" s="40">
        <v>83.050359712230218</v>
      </c>
      <c r="Q70" s="41">
        <f t="shared" si="27"/>
        <v>72.877126151135869</v>
      </c>
      <c r="R70" s="42">
        <v>65.084155542658152</v>
      </c>
      <c r="S70" s="43">
        <f t="shared" si="28"/>
        <v>27.604574446381903</v>
      </c>
      <c r="T70" s="39">
        <f>+'Product Value'!T70/'Product Units'!$A70</f>
        <v>100.09950191570883</v>
      </c>
      <c r="U70" s="40">
        <v>75.683307332293296</v>
      </c>
      <c r="V70" s="41">
        <f t="shared" si="29"/>
        <v>75.608075848393568</v>
      </c>
      <c r="W70" s="42">
        <v>72.923802612481865</v>
      </c>
      <c r="X70" s="43">
        <f t="shared" si="30"/>
        <v>3.7840932877231808</v>
      </c>
      <c r="Y70" s="39">
        <f>+'Product Value'!Y70/'Product Units'!$A70</f>
        <v>121.96739310344826</v>
      </c>
      <c r="Z70" s="40">
        <v>144.83694083694084</v>
      </c>
      <c r="AA70" s="41">
        <f t="shared" si="31"/>
        <v>118.75054237987645</v>
      </c>
      <c r="AB70" s="42">
        <v>132.62222222222223</v>
      </c>
      <c r="AC70" s="43">
        <f t="shared" si="32"/>
        <v>9.2101598133769613</v>
      </c>
      <c r="AD70" s="39">
        <f>+'Product Value'!AD70/'Product Units'!$A70</f>
        <v>118.27141149425286</v>
      </c>
      <c r="AE70" s="40">
        <v>90.568706118355067</v>
      </c>
      <c r="AF70" s="41">
        <f t="shared" si="33"/>
        <v>76.577006204712504</v>
      </c>
      <c r="AG70" s="42">
        <v>521.22155688622752</v>
      </c>
      <c r="AH70" s="43">
        <f t="shared" si="34"/>
        <v>-82.623760486920062</v>
      </c>
      <c r="AI70" s="107">
        <f t="shared" si="21"/>
        <v>574.72514022988514</v>
      </c>
      <c r="AJ70" s="42">
        <f t="shared" si="22"/>
        <v>467.67626724265506</v>
      </c>
      <c r="AK70" s="41">
        <f t="shared" si="35"/>
        <v>81.373901106116321</v>
      </c>
      <c r="AL70" s="42">
        <f t="shared" si="23"/>
        <v>915.4780717831627</v>
      </c>
      <c r="AM70" s="43">
        <f t="shared" si="36"/>
        <v>-48.914530925714253</v>
      </c>
      <c r="AN70" s="44">
        <f t="shared" si="24"/>
        <v>93.535253448531009</v>
      </c>
    </row>
    <row r="71" spans="1:40" s="45" customFormat="1" ht="15" customHeight="1" x14ac:dyDescent="0.3">
      <c r="A71" s="35">
        <v>1304.9999999999998</v>
      </c>
      <c r="B71" s="35" t="s">
        <v>228</v>
      </c>
      <c r="C71" s="36" t="s">
        <v>42</v>
      </c>
      <c r="D71" s="79">
        <f>VLOOKUP(C71,Xarelto_Total!A:D,2,0)</f>
        <v>1</v>
      </c>
      <c r="E71" s="37" t="str">
        <f>VLOOKUP(C71,Xarelto_Total!A:D,3,0)</f>
        <v>HYDERABAD ABM</v>
      </c>
      <c r="F71" s="46" t="str">
        <f>VLOOKUP(C71,Xarelto_Total!A:D,4,0)</f>
        <v>CHENNAI SM</v>
      </c>
      <c r="G71" s="37">
        <v>80802633</v>
      </c>
      <c r="H71" s="46" t="s">
        <v>17</v>
      </c>
      <c r="I71" s="38" t="str">
        <f t="shared" si="20"/>
        <v>VISAKHAPATNAMXARELTO 20MG 28TABL</v>
      </c>
      <c r="J71" s="39">
        <f>+'Product Value'!J71/'Product Units'!$A71</f>
        <v>150.5784444444445</v>
      </c>
      <c r="K71" s="40">
        <v>111.52421652421653</v>
      </c>
      <c r="L71" s="41">
        <f t="shared" si="25"/>
        <v>74.063865472699234</v>
      </c>
      <c r="M71" s="42">
        <v>52.167664670658681</v>
      </c>
      <c r="N71" s="43">
        <f t="shared" si="26"/>
        <v>113.78035077530029</v>
      </c>
      <c r="O71" s="39">
        <f>+'Product Value'!O71/'Product Units'!$A71</f>
        <v>142.49111111111117</v>
      </c>
      <c r="P71" s="40">
        <v>78.898641588296755</v>
      </c>
      <c r="Q71" s="41">
        <f t="shared" si="27"/>
        <v>55.370921717898234</v>
      </c>
      <c r="R71" s="42">
        <v>43.671613503325482</v>
      </c>
      <c r="S71" s="43">
        <f t="shared" si="28"/>
        <v>80.663445334550858</v>
      </c>
      <c r="T71" s="39">
        <f>+'Product Value'!T71/'Product Units'!$A71</f>
        <v>125.16111111111115</v>
      </c>
      <c r="U71" s="40">
        <v>61.401588702559579</v>
      </c>
      <c r="V71" s="41">
        <f t="shared" si="29"/>
        <v>49.058040598609445</v>
      </c>
      <c r="W71" s="42">
        <v>151.26151631477927</v>
      </c>
      <c r="X71" s="43">
        <f t="shared" si="30"/>
        <v>-59.406999084432535</v>
      </c>
      <c r="Y71" s="39">
        <f>+'Product Value'!Y71/'Product Units'!$A71</f>
        <v>152.50400000000002</v>
      </c>
      <c r="Z71" s="40">
        <v>159.33625730994152</v>
      </c>
      <c r="AA71" s="41">
        <f t="shared" si="31"/>
        <v>104.48005121829034</v>
      </c>
      <c r="AB71" s="42">
        <v>163.04343185550081</v>
      </c>
      <c r="AC71" s="43">
        <f t="shared" si="32"/>
        <v>-2.2737343684257212</v>
      </c>
      <c r="AD71" s="39">
        <f>+'Product Value'!AD71/'Product Units'!$A71</f>
        <v>147.88266666666669</v>
      </c>
      <c r="AE71" s="40">
        <v>104.77160493827161</v>
      </c>
      <c r="AF71" s="41">
        <f t="shared" si="33"/>
        <v>70.847792577632433</v>
      </c>
      <c r="AG71" s="42">
        <v>617.39064649243471</v>
      </c>
      <c r="AH71" s="43">
        <f t="shared" si="34"/>
        <v>-83.029933230523042</v>
      </c>
      <c r="AI71" s="107">
        <f t="shared" si="21"/>
        <v>718.61733333333359</v>
      </c>
      <c r="AJ71" s="42">
        <f t="shared" si="22"/>
        <v>515.93230906328597</v>
      </c>
      <c r="AK71" s="41">
        <f t="shared" si="35"/>
        <v>71.795138404206654</v>
      </c>
      <c r="AL71" s="42">
        <f t="shared" si="23"/>
        <v>1027.5348728366989</v>
      </c>
      <c r="AM71" s="43">
        <f t="shared" si="36"/>
        <v>-49.789313949125642</v>
      </c>
      <c r="AN71" s="44">
        <f t="shared" si="24"/>
        <v>103.1864618126572</v>
      </c>
    </row>
    <row r="72" spans="1:40" s="45" customFormat="1" ht="15" customHeight="1" x14ac:dyDescent="0.3">
      <c r="A72" s="35">
        <v>326.24999999999994</v>
      </c>
      <c r="B72" s="35" t="s">
        <v>228</v>
      </c>
      <c r="C72" s="36" t="s">
        <v>42</v>
      </c>
      <c r="D72" s="79">
        <f>VLOOKUP(C72,Xarelto_Total!A:D,2,0)</f>
        <v>1</v>
      </c>
      <c r="E72" s="37" t="str">
        <f>VLOOKUP(C72,Xarelto_Total!A:D,3,0)</f>
        <v>HYDERABAD ABM</v>
      </c>
      <c r="F72" s="46" t="str">
        <f>VLOOKUP(C72,Xarelto_Total!A:D,4,0)</f>
        <v>CHENNAI SM</v>
      </c>
      <c r="G72" s="109">
        <v>86415798</v>
      </c>
      <c r="H72" s="46" t="s">
        <v>48</v>
      </c>
      <c r="I72" s="38" t="str">
        <f t="shared" si="20"/>
        <v>VISAKHAPATNAMXARELTO 2.5MG TAFI 14 IN</v>
      </c>
      <c r="J72" s="39">
        <f>+'Product Value'!J72/'Product Units'!$A72</f>
        <v>232.99405363984681</v>
      </c>
      <c r="K72" s="40">
        <v>176.7258064516129</v>
      </c>
      <c r="L72" s="41">
        <f t="shared" si="25"/>
        <v>75.849921356700719</v>
      </c>
      <c r="M72" s="42">
        <v>235</v>
      </c>
      <c r="N72" s="43">
        <f t="shared" si="26"/>
        <v>-24.797529169526427</v>
      </c>
      <c r="O72" s="39">
        <f>+'Product Value'!O72/'Product Units'!$A72</f>
        <v>220.48030651341</v>
      </c>
      <c r="P72" s="40">
        <v>142.97845804988663</v>
      </c>
      <c r="Q72" s="41">
        <f t="shared" si="27"/>
        <v>64.848629934751301</v>
      </c>
      <c r="R72" s="42">
        <v>251.14018691588785</v>
      </c>
      <c r="S72" s="43">
        <f t="shared" si="28"/>
        <v>-43.068268043547675</v>
      </c>
      <c r="T72" s="39">
        <f>+'Product Value'!T72/'Product Units'!$A72</f>
        <v>193.66513409961695</v>
      </c>
      <c r="U72" s="40">
        <v>267.56793743890518</v>
      </c>
      <c r="V72" s="41">
        <f t="shared" si="29"/>
        <v>138.16009716094499</v>
      </c>
      <c r="W72" s="42">
        <v>246.32095769635202</v>
      </c>
      <c r="X72" s="43">
        <f t="shared" si="30"/>
        <v>8.6257295933158105</v>
      </c>
      <c r="Y72" s="39">
        <f>+'Product Value'!Y72/'Product Units'!$A72</f>
        <v>235.97351724137931</v>
      </c>
      <c r="Z72" s="40">
        <v>252.98051372896367</v>
      </c>
      <c r="AA72" s="41">
        <f t="shared" si="31"/>
        <v>107.2071631962784</v>
      </c>
      <c r="AB72" s="42">
        <v>258.7751479289941</v>
      </c>
      <c r="AC72" s="43">
        <f t="shared" si="32"/>
        <v>-2.2392545213114659</v>
      </c>
      <c r="AD72" s="39">
        <f>+'Product Value'!AD72/'Product Units'!$A72</f>
        <v>228.82280459770115</v>
      </c>
      <c r="AE72" s="40">
        <v>164.88765088207987</v>
      </c>
      <c r="AF72" s="41">
        <f t="shared" si="33"/>
        <v>72.059098817520734</v>
      </c>
      <c r="AG72" s="42">
        <v>572.84448462929481</v>
      </c>
      <c r="AH72" s="43">
        <f t="shared" si="34"/>
        <v>-71.215983516227141</v>
      </c>
      <c r="AI72" s="107">
        <f t="shared" si="21"/>
        <v>1111.9358160919542</v>
      </c>
      <c r="AJ72" s="42">
        <f t="shared" si="22"/>
        <v>1005.1403665514483</v>
      </c>
      <c r="AK72" s="41">
        <f t="shared" si="35"/>
        <v>90.395538304013584</v>
      </c>
      <c r="AL72" s="42">
        <f t="shared" si="23"/>
        <v>1564.0807771705288</v>
      </c>
      <c r="AM72" s="43">
        <f t="shared" si="36"/>
        <v>-35.736032229116788</v>
      </c>
      <c r="AN72" s="44">
        <f t="shared" si="24"/>
        <v>201.02807331028967</v>
      </c>
    </row>
    <row r="73" spans="1:40" s="45" customFormat="1" ht="15" customHeight="1" x14ac:dyDescent="0.35">
      <c r="A73" s="35">
        <v>4567.4999999999991</v>
      </c>
      <c r="B73" s="35" t="s">
        <v>228</v>
      </c>
      <c r="C73" s="36" t="s">
        <v>42</v>
      </c>
      <c r="D73" s="79">
        <f>VLOOKUP(C73,Xarelto_Total!A:D,2,0)</f>
        <v>1</v>
      </c>
      <c r="E73" s="37" t="str">
        <f>VLOOKUP(C73,Xarelto_Total!A:D,3,0)</f>
        <v>HYDERABAD ABM</v>
      </c>
      <c r="F73" s="46" t="str">
        <f>VLOOKUP(C73,Xarelto_Total!A:D,4,0)</f>
        <v>CHENNAI SM</v>
      </c>
      <c r="G73" s="110">
        <v>86991209</v>
      </c>
      <c r="H73" s="108" t="s">
        <v>77</v>
      </c>
      <c r="I73" s="38" t="str">
        <f t="shared" si="20"/>
        <v>VISAKHAPATNAMXARELTO 15MG 98TABL</v>
      </c>
      <c r="J73" s="39">
        <f>+'Product Value'!J73/'Product Units'!$A73</f>
        <v>0</v>
      </c>
      <c r="K73" s="40">
        <v>0</v>
      </c>
      <c r="L73" s="41">
        <f t="shared" si="25"/>
        <v>0</v>
      </c>
      <c r="M73" s="42">
        <v>3</v>
      </c>
      <c r="N73" s="43">
        <f t="shared" si="26"/>
        <v>-100</v>
      </c>
      <c r="O73" s="39">
        <f>+'Product Value'!O73/'Product Units'!$A73</f>
        <v>0</v>
      </c>
      <c r="P73" s="40">
        <v>0</v>
      </c>
      <c r="Q73" s="41">
        <f t="shared" si="27"/>
        <v>0</v>
      </c>
      <c r="R73" s="42">
        <v>0</v>
      </c>
      <c r="S73" s="43" t="str">
        <f t="shared" si="28"/>
        <v>-</v>
      </c>
      <c r="T73" s="39">
        <f>+'Product Value'!T73/'Product Units'!$A73</f>
        <v>0</v>
      </c>
      <c r="U73" s="40">
        <v>-2</v>
      </c>
      <c r="V73" s="41">
        <f t="shared" si="29"/>
        <v>0</v>
      </c>
      <c r="W73" s="42">
        <v>0</v>
      </c>
      <c r="X73" s="43" t="str">
        <f t="shared" si="30"/>
        <v>-</v>
      </c>
      <c r="Y73" s="39">
        <f>+'Product Value'!Y73/'Product Units'!$A73</f>
        <v>0</v>
      </c>
      <c r="Z73" s="40">
        <v>0</v>
      </c>
      <c r="AA73" s="41">
        <f t="shared" si="31"/>
        <v>0</v>
      </c>
      <c r="AB73" s="42">
        <v>0</v>
      </c>
      <c r="AC73" s="43" t="str">
        <f t="shared" si="32"/>
        <v>-</v>
      </c>
      <c r="AD73" s="39">
        <f>+'Product Value'!AD73/'Product Units'!$A73</f>
        <v>0</v>
      </c>
      <c r="AE73" s="40">
        <v>0</v>
      </c>
      <c r="AF73" s="41">
        <f t="shared" si="33"/>
        <v>0</v>
      </c>
      <c r="AG73" s="42">
        <v>29</v>
      </c>
      <c r="AH73" s="43">
        <f t="shared" si="34"/>
        <v>-100</v>
      </c>
      <c r="AI73" s="107">
        <f t="shared" si="21"/>
        <v>0</v>
      </c>
      <c r="AJ73" s="42">
        <f t="shared" si="22"/>
        <v>-2</v>
      </c>
      <c r="AK73" s="41">
        <f t="shared" si="35"/>
        <v>0</v>
      </c>
      <c r="AL73" s="42">
        <f t="shared" si="23"/>
        <v>32</v>
      </c>
      <c r="AM73" s="43">
        <f t="shared" si="36"/>
        <v>-106.25</v>
      </c>
      <c r="AN73" s="44">
        <f t="shared" si="24"/>
        <v>-0.4</v>
      </c>
    </row>
    <row r="74" spans="1:40" s="45" customFormat="1" ht="15" customHeight="1" x14ac:dyDescent="0.35">
      <c r="A74" s="35">
        <v>4567.4999999999991</v>
      </c>
      <c r="B74" s="35" t="s">
        <v>228</v>
      </c>
      <c r="C74" s="36" t="s">
        <v>42</v>
      </c>
      <c r="D74" s="79">
        <f>VLOOKUP(C74,Xarelto_Total!A:D,2,0)</f>
        <v>1</v>
      </c>
      <c r="E74" s="37" t="str">
        <f>VLOOKUP(C74,Xarelto_Total!A:D,3,0)</f>
        <v>HYDERABAD ABM</v>
      </c>
      <c r="F74" s="46" t="str">
        <f>VLOOKUP(C74,Xarelto_Total!A:D,4,0)</f>
        <v>CHENNAI SM</v>
      </c>
      <c r="G74" s="110">
        <v>86991217</v>
      </c>
      <c r="H74" s="108" t="s">
        <v>78</v>
      </c>
      <c r="I74" s="38" t="str">
        <f t="shared" si="20"/>
        <v>VISAKHAPATNAMXARELTO 20MG 98TABL</v>
      </c>
      <c r="J74" s="39">
        <f>+'Product Value'!J74/'Product Units'!$A74</f>
        <v>0</v>
      </c>
      <c r="K74" s="40">
        <v>0</v>
      </c>
      <c r="L74" s="41">
        <f t="shared" si="25"/>
        <v>0</v>
      </c>
      <c r="M74" s="42">
        <v>55</v>
      </c>
      <c r="N74" s="43">
        <f t="shared" si="26"/>
        <v>-100</v>
      </c>
      <c r="O74" s="39">
        <f>+'Product Value'!O74/'Product Units'!$A74</f>
        <v>0</v>
      </c>
      <c r="P74" s="40">
        <v>0</v>
      </c>
      <c r="Q74" s="41">
        <f t="shared" si="27"/>
        <v>0</v>
      </c>
      <c r="R74" s="42">
        <v>13</v>
      </c>
      <c r="S74" s="43">
        <f t="shared" si="28"/>
        <v>-100</v>
      </c>
      <c r="T74" s="39">
        <f>+'Product Value'!T74/'Product Units'!$A74</f>
        <v>0</v>
      </c>
      <c r="U74" s="40">
        <v>0</v>
      </c>
      <c r="V74" s="41">
        <f t="shared" si="29"/>
        <v>0</v>
      </c>
      <c r="W74" s="42">
        <v>0</v>
      </c>
      <c r="X74" s="43" t="str">
        <f t="shared" si="30"/>
        <v>-</v>
      </c>
      <c r="Y74" s="39">
        <f>+'Product Value'!Y74/'Product Units'!$A74</f>
        <v>0</v>
      </c>
      <c r="Z74" s="40">
        <v>0</v>
      </c>
      <c r="AA74" s="41">
        <f t="shared" si="31"/>
        <v>0</v>
      </c>
      <c r="AB74" s="42">
        <v>0</v>
      </c>
      <c r="AC74" s="43" t="str">
        <f t="shared" si="32"/>
        <v>-</v>
      </c>
      <c r="AD74" s="39">
        <f>+'Product Value'!AD74/'Product Units'!$A74</f>
        <v>0</v>
      </c>
      <c r="AE74" s="40">
        <v>0</v>
      </c>
      <c r="AF74" s="41">
        <f t="shared" si="33"/>
        <v>0</v>
      </c>
      <c r="AG74" s="42">
        <v>0</v>
      </c>
      <c r="AH74" s="43" t="str">
        <f t="shared" si="34"/>
        <v>-</v>
      </c>
      <c r="AI74" s="107">
        <f t="shared" si="21"/>
        <v>0</v>
      </c>
      <c r="AJ74" s="42">
        <f t="shared" si="22"/>
        <v>0</v>
      </c>
      <c r="AK74" s="41">
        <f t="shared" si="35"/>
        <v>0</v>
      </c>
      <c r="AL74" s="42">
        <f t="shared" si="23"/>
        <v>68</v>
      </c>
      <c r="AM74" s="43">
        <f t="shared" si="36"/>
        <v>-100</v>
      </c>
      <c r="AN74" s="44">
        <f t="shared" si="24"/>
        <v>0</v>
      </c>
    </row>
    <row r="75" spans="1:40" s="45" customFormat="1" ht="15" customHeight="1" x14ac:dyDescent="0.3">
      <c r="A75" s="35">
        <v>652.49999999999989</v>
      </c>
      <c r="B75" s="35" t="s">
        <v>228</v>
      </c>
      <c r="C75" s="36" t="s">
        <v>19</v>
      </c>
      <c r="D75" s="79">
        <f>VLOOKUP(C75,Xarelto_Total!A:D,2,0)</f>
        <v>2</v>
      </c>
      <c r="E75" s="37" t="str">
        <f>VLOOKUP(C75,Xarelto_Total!A:D,3,0)</f>
        <v>CHANDIGARH ABM</v>
      </c>
      <c r="F75" s="46" t="str">
        <f>VLOOKUP(C75,Xarelto_Total!A:D,4,0)</f>
        <v>DELHI SM</v>
      </c>
      <c r="G75" s="37">
        <v>81571686</v>
      </c>
      <c r="H75" s="46" t="s">
        <v>15</v>
      </c>
      <c r="I75" s="38" t="str">
        <f t="shared" si="20"/>
        <v>CHANDIGARHXARELTO 10MG 7TABL</v>
      </c>
      <c r="J75" s="39">
        <f>+'Product Value'!J75/'Product Units'!$A75</f>
        <v>1079.1600000000003</v>
      </c>
      <c r="K75" s="40">
        <v>-123</v>
      </c>
      <c r="L75" s="41">
        <f t="shared" si="25"/>
        <v>-11.397753808517733</v>
      </c>
      <c r="M75" s="42">
        <v>1239.5849802371542</v>
      </c>
      <c r="N75" s="43">
        <f t="shared" si="26"/>
        <v>-109.92267589241587</v>
      </c>
      <c r="O75" s="39">
        <f>+'Product Value'!O75/'Product Units'!$A75</f>
        <v>1021.2000000000002</v>
      </c>
      <c r="P75" s="40">
        <v>1198.5714285714284</v>
      </c>
      <c r="Q75" s="41">
        <f t="shared" si="27"/>
        <v>117.36892171674778</v>
      </c>
      <c r="R75" s="42">
        <v>883.62479061976546</v>
      </c>
      <c r="S75" s="43">
        <f t="shared" si="28"/>
        <v>35.642576045287569</v>
      </c>
      <c r="T75" s="39">
        <f>+'Product Value'!T75/'Product Units'!$A75</f>
        <v>897.00000000000011</v>
      </c>
      <c r="U75" s="40">
        <v>1690.7142857142858</v>
      </c>
      <c r="V75" s="41">
        <f t="shared" si="29"/>
        <v>188.48542761586239</v>
      </c>
      <c r="W75" s="42">
        <v>828</v>
      </c>
      <c r="X75" s="43">
        <f t="shared" si="30"/>
        <v>104.19254658385097</v>
      </c>
      <c r="Y75" s="39">
        <f>+'Product Value'!Y75/'Product Units'!$A75</f>
        <v>1092.96</v>
      </c>
      <c r="Z75" s="40">
        <v>703</v>
      </c>
      <c r="AA75" s="41">
        <f t="shared" si="31"/>
        <v>64.320743668569747</v>
      </c>
      <c r="AB75" s="42">
        <v>3472.6801328168235</v>
      </c>
      <c r="AC75" s="43">
        <f t="shared" si="32"/>
        <v>-79.756269707749624</v>
      </c>
      <c r="AD75" s="39">
        <f>+'Product Value'!AD75/'Product Units'!$A75</f>
        <v>1059.8399999999997</v>
      </c>
      <c r="AE75" s="40">
        <v>442</v>
      </c>
      <c r="AF75" s="41">
        <f t="shared" si="33"/>
        <v>41.704408212560402</v>
      </c>
      <c r="AG75" s="42">
        <v>5289.4819734345347</v>
      </c>
      <c r="AH75" s="43">
        <f t="shared" si="34"/>
        <v>-91.643794189679355</v>
      </c>
      <c r="AI75" s="107">
        <f t="shared" si="21"/>
        <v>5150.16</v>
      </c>
      <c r="AJ75" s="42">
        <f t="shared" si="22"/>
        <v>3911.2857142857142</v>
      </c>
      <c r="AK75" s="41">
        <f t="shared" si="35"/>
        <v>75.944935968702225</v>
      </c>
      <c r="AL75" s="42">
        <f t="shared" si="23"/>
        <v>11713.371877108279</v>
      </c>
      <c r="AM75" s="43">
        <f t="shared" si="36"/>
        <v>-66.608370712368213</v>
      </c>
      <c r="AN75" s="44">
        <f t="shared" si="24"/>
        <v>391.12857142857143</v>
      </c>
    </row>
    <row r="76" spans="1:40" s="45" customFormat="1" ht="15" customHeight="1" x14ac:dyDescent="0.3">
      <c r="A76" s="35">
        <v>1304.9999999999998</v>
      </c>
      <c r="B76" s="35" t="s">
        <v>228</v>
      </c>
      <c r="C76" s="36" t="s">
        <v>19</v>
      </c>
      <c r="D76" s="79">
        <f>VLOOKUP(C76,Xarelto_Total!A:D,2,0)</f>
        <v>2</v>
      </c>
      <c r="E76" s="37" t="str">
        <f>VLOOKUP(C76,Xarelto_Total!A:D,3,0)</f>
        <v>CHANDIGARH ABM</v>
      </c>
      <c r="F76" s="46" t="str">
        <f>VLOOKUP(C76,Xarelto_Total!A:D,4,0)</f>
        <v>DELHI SM</v>
      </c>
      <c r="G76" s="109">
        <v>80802625</v>
      </c>
      <c r="H76" s="38" t="s">
        <v>16</v>
      </c>
      <c r="I76" s="38" t="str">
        <f t="shared" si="20"/>
        <v>CHANDIGARHXARELTO 15MG 28TABL</v>
      </c>
      <c r="J76" s="39">
        <f>+'Product Value'!J76/'Product Units'!$A76</f>
        <v>223.96360153256714</v>
      </c>
      <c r="K76" s="40">
        <v>-11.5</v>
      </c>
      <c r="L76" s="41">
        <f t="shared" si="25"/>
        <v>-5.1347629352744422</v>
      </c>
      <c r="M76" s="42">
        <v>256</v>
      </c>
      <c r="N76" s="43">
        <f t="shared" si="26"/>
        <v>-104.4921875</v>
      </c>
      <c r="O76" s="39">
        <f>+'Product Value'!O76/'Product Units'!$A76</f>
        <v>211.93486590038319</v>
      </c>
      <c r="P76" s="40">
        <v>116</v>
      </c>
      <c r="Q76" s="41">
        <f t="shared" si="27"/>
        <v>54.733797342492984</v>
      </c>
      <c r="R76" s="42">
        <v>220.5</v>
      </c>
      <c r="S76" s="43">
        <f t="shared" si="28"/>
        <v>-47.39229024943311</v>
      </c>
      <c r="T76" s="39">
        <f>+'Product Value'!T76/'Product Units'!$A76</f>
        <v>186.15900383141769</v>
      </c>
      <c r="U76" s="40">
        <v>157.5</v>
      </c>
      <c r="V76" s="41">
        <f t="shared" si="29"/>
        <v>84.605093902752728</v>
      </c>
      <c r="W76" s="42">
        <v>158</v>
      </c>
      <c r="X76" s="43">
        <f t="shared" si="30"/>
        <v>-0.31645569620253866</v>
      </c>
      <c r="Y76" s="39">
        <f>+'Product Value'!Y76/'Product Units'!$A76</f>
        <v>226.8275862068966</v>
      </c>
      <c r="Z76" s="40">
        <v>73.5</v>
      </c>
      <c r="AA76" s="41">
        <f t="shared" si="31"/>
        <v>32.403466099118269</v>
      </c>
      <c r="AB76" s="42">
        <v>105.5</v>
      </c>
      <c r="AC76" s="43">
        <f t="shared" si="32"/>
        <v>-30.33175355450237</v>
      </c>
      <c r="AD76" s="39">
        <f>+'Product Value'!AD76/'Product Units'!$A76</f>
        <v>219.95402298850578</v>
      </c>
      <c r="AE76" s="40">
        <v>153.5</v>
      </c>
      <c r="AF76" s="41">
        <f t="shared" si="33"/>
        <v>69.787311872909683</v>
      </c>
      <c r="AG76" s="42">
        <v>402</v>
      </c>
      <c r="AH76" s="43">
        <f t="shared" si="34"/>
        <v>-61.815920398009943</v>
      </c>
      <c r="AI76" s="107">
        <f t="shared" si="21"/>
        <v>1068.8390804597705</v>
      </c>
      <c r="AJ76" s="42">
        <f t="shared" si="22"/>
        <v>489</v>
      </c>
      <c r="AK76" s="41">
        <f t="shared" si="35"/>
        <v>45.750572648377755</v>
      </c>
      <c r="AL76" s="42">
        <f t="shared" si="23"/>
        <v>1142</v>
      </c>
      <c r="AM76" s="43">
        <f t="shared" si="36"/>
        <v>-57.180385288966725</v>
      </c>
      <c r="AN76" s="44">
        <f t="shared" si="24"/>
        <v>48.9</v>
      </c>
    </row>
    <row r="77" spans="1:40" s="45" customFormat="1" ht="15" customHeight="1" x14ac:dyDescent="0.3">
      <c r="A77" s="35">
        <v>1304.9999999999998</v>
      </c>
      <c r="B77" s="35" t="s">
        <v>228</v>
      </c>
      <c r="C77" s="36" t="s">
        <v>19</v>
      </c>
      <c r="D77" s="79">
        <f>VLOOKUP(C77,Xarelto_Total!A:D,2,0)</f>
        <v>2</v>
      </c>
      <c r="E77" s="37" t="str">
        <f>VLOOKUP(C77,Xarelto_Total!A:D,3,0)</f>
        <v>CHANDIGARH ABM</v>
      </c>
      <c r="F77" s="46" t="str">
        <f>VLOOKUP(C77,Xarelto_Total!A:D,4,0)</f>
        <v>DELHI SM</v>
      </c>
      <c r="G77" s="37">
        <v>80802633</v>
      </c>
      <c r="H77" s="46" t="s">
        <v>17</v>
      </c>
      <c r="I77" s="38" t="str">
        <f t="shared" si="20"/>
        <v>CHANDIGARHXARELTO 20MG 28TABL</v>
      </c>
      <c r="J77" s="39">
        <f>+'Product Value'!J77/'Product Units'!$A77</f>
        <v>282.38888888888903</v>
      </c>
      <c r="K77" s="40">
        <v>-40.5</v>
      </c>
      <c r="L77" s="41">
        <f t="shared" si="25"/>
        <v>-14.341924060594131</v>
      </c>
      <c r="M77" s="42">
        <v>453.4</v>
      </c>
      <c r="N77" s="43">
        <f t="shared" si="26"/>
        <v>-108.93250992501103</v>
      </c>
      <c r="O77" s="39">
        <f>+'Product Value'!O77/'Product Units'!$A77</f>
        <v>267.22222222222229</v>
      </c>
      <c r="P77" s="40">
        <v>253</v>
      </c>
      <c r="Q77" s="41">
        <f t="shared" si="27"/>
        <v>94.677754677754649</v>
      </c>
      <c r="R77" s="42">
        <v>371.5</v>
      </c>
      <c r="S77" s="43">
        <f t="shared" si="28"/>
        <v>-31.897711978465679</v>
      </c>
      <c r="T77" s="39">
        <f>+'Product Value'!T77/'Product Units'!$A77</f>
        <v>234.72222222222231</v>
      </c>
      <c r="U77" s="40">
        <v>214.5</v>
      </c>
      <c r="V77" s="41">
        <f t="shared" si="29"/>
        <v>91.384615384615344</v>
      </c>
      <c r="W77" s="42">
        <v>393.36206896551727</v>
      </c>
      <c r="X77" s="43">
        <f t="shared" si="30"/>
        <v>-45.470085470085479</v>
      </c>
      <c r="Y77" s="39">
        <f>+'Product Value'!Y77/'Product Units'!$A77</f>
        <v>286.00000000000006</v>
      </c>
      <c r="Z77" s="40">
        <v>306.5</v>
      </c>
      <c r="AA77" s="41">
        <f t="shared" si="31"/>
        <v>107.16783216783215</v>
      </c>
      <c r="AB77" s="42">
        <v>367</v>
      </c>
      <c r="AC77" s="43">
        <f t="shared" si="32"/>
        <v>-16.485013623978205</v>
      </c>
      <c r="AD77" s="39">
        <f>+'Product Value'!AD77/'Product Units'!$A77</f>
        <v>277.33333333333337</v>
      </c>
      <c r="AE77" s="40">
        <v>256.5</v>
      </c>
      <c r="AF77" s="41">
        <f t="shared" si="33"/>
        <v>92.487980769230745</v>
      </c>
      <c r="AG77" s="42">
        <v>402</v>
      </c>
      <c r="AH77" s="43">
        <f t="shared" si="34"/>
        <v>-36.194029850746261</v>
      </c>
      <c r="AI77" s="107">
        <f t="shared" si="21"/>
        <v>1347.666666666667</v>
      </c>
      <c r="AJ77" s="42">
        <f t="shared" si="22"/>
        <v>990</v>
      </c>
      <c r="AK77" s="41">
        <f t="shared" si="35"/>
        <v>73.460301756121666</v>
      </c>
      <c r="AL77" s="42">
        <f t="shared" si="23"/>
        <v>1987.2620689655173</v>
      </c>
      <c r="AM77" s="43">
        <f t="shared" si="36"/>
        <v>-50.182715432426519</v>
      </c>
      <c r="AN77" s="44">
        <f t="shared" si="24"/>
        <v>99</v>
      </c>
    </row>
    <row r="78" spans="1:40" s="45" customFormat="1" ht="15" customHeight="1" x14ac:dyDescent="0.3">
      <c r="A78" s="35">
        <v>326.24999999999994</v>
      </c>
      <c r="B78" s="35" t="s">
        <v>228</v>
      </c>
      <c r="C78" s="36" t="s">
        <v>19</v>
      </c>
      <c r="D78" s="79">
        <f>VLOOKUP(C78,Xarelto_Total!A:D,2,0)</f>
        <v>2</v>
      </c>
      <c r="E78" s="37" t="str">
        <f>VLOOKUP(C78,Xarelto_Total!A:D,3,0)</f>
        <v>CHANDIGARH ABM</v>
      </c>
      <c r="F78" s="46" t="str">
        <f>VLOOKUP(C78,Xarelto_Total!A:D,4,0)</f>
        <v>DELHI SM</v>
      </c>
      <c r="G78" s="109">
        <v>86415798</v>
      </c>
      <c r="H78" s="46" t="s">
        <v>48</v>
      </c>
      <c r="I78" s="38" t="str">
        <f t="shared" si="20"/>
        <v>CHANDIGARHXARELTO 2.5MG TAFI 14 IN</v>
      </c>
      <c r="J78" s="39">
        <f>+'Product Value'!J78/'Product Units'!$A78</f>
        <v>428.45210727969368</v>
      </c>
      <c r="K78" s="40">
        <v>232</v>
      </c>
      <c r="L78" s="41">
        <f t="shared" si="25"/>
        <v>54.148409135621385</v>
      </c>
      <c r="M78" s="42">
        <v>418</v>
      </c>
      <c r="N78" s="43">
        <f t="shared" si="26"/>
        <v>-44.497607655502385</v>
      </c>
      <c r="O78" s="39">
        <f>+'Product Value'!O78/'Product Units'!$A78</f>
        <v>405.44061302682002</v>
      </c>
      <c r="P78" s="40">
        <v>292</v>
      </c>
      <c r="Q78" s="41">
        <f t="shared" si="27"/>
        <v>72.02041202041201</v>
      </c>
      <c r="R78" s="42">
        <v>537.78504672897191</v>
      </c>
      <c r="S78" s="43">
        <f t="shared" si="28"/>
        <v>-45.703213249222316</v>
      </c>
      <c r="T78" s="39">
        <f>+'Product Value'!T78/'Product Units'!$A78</f>
        <v>356.1302681992338</v>
      </c>
      <c r="U78" s="40">
        <v>312</v>
      </c>
      <c r="V78" s="41">
        <f t="shared" si="29"/>
        <v>87.608391608391585</v>
      </c>
      <c r="W78" s="42">
        <v>459.92639327024187</v>
      </c>
      <c r="X78" s="43">
        <f t="shared" si="30"/>
        <v>-32.163058140332438</v>
      </c>
      <c r="Y78" s="39">
        <f>+'Product Value'!Y78/'Product Units'!$A78</f>
        <v>433.93103448275861</v>
      </c>
      <c r="Z78" s="40">
        <v>291</v>
      </c>
      <c r="AA78" s="41">
        <f t="shared" si="31"/>
        <v>67.061347743165925</v>
      </c>
      <c r="AB78" s="42">
        <v>254</v>
      </c>
      <c r="AC78" s="43">
        <f t="shared" si="32"/>
        <v>14.566929133858267</v>
      </c>
      <c r="AD78" s="39">
        <f>+'Product Value'!AD78/'Product Units'!$A78</f>
        <v>420.78160919540227</v>
      </c>
      <c r="AE78" s="40">
        <v>336</v>
      </c>
      <c r="AF78" s="41">
        <f t="shared" si="33"/>
        <v>79.851398601398614</v>
      </c>
      <c r="AG78" s="42">
        <v>586</v>
      </c>
      <c r="AH78" s="43">
        <f t="shared" si="34"/>
        <v>-42.662116040955631</v>
      </c>
      <c r="AI78" s="107">
        <f t="shared" si="21"/>
        <v>2044.7356321839084</v>
      </c>
      <c r="AJ78" s="42">
        <f t="shared" si="22"/>
        <v>1463</v>
      </c>
      <c r="AK78" s="41">
        <f t="shared" si="35"/>
        <v>71.549591887212458</v>
      </c>
      <c r="AL78" s="42">
        <f t="shared" si="23"/>
        <v>2255.7114399992138</v>
      </c>
      <c r="AM78" s="43">
        <f t="shared" si="36"/>
        <v>-35.142413428531896</v>
      </c>
      <c r="AN78" s="44">
        <f t="shared" si="24"/>
        <v>146.30000000000001</v>
      </c>
    </row>
    <row r="79" spans="1:40" s="45" customFormat="1" ht="15" customHeight="1" x14ac:dyDescent="0.35">
      <c r="A79" s="35">
        <v>4567.4999999999991</v>
      </c>
      <c r="B79" s="35" t="s">
        <v>228</v>
      </c>
      <c r="C79" s="36" t="s">
        <v>19</v>
      </c>
      <c r="D79" s="79">
        <f>VLOOKUP(C79,Xarelto_Total!A:D,2,0)</f>
        <v>2</v>
      </c>
      <c r="E79" s="37" t="str">
        <f>VLOOKUP(C79,Xarelto_Total!A:D,3,0)</f>
        <v>CHANDIGARH ABM</v>
      </c>
      <c r="F79" s="46" t="str">
        <f>VLOOKUP(C79,Xarelto_Total!A:D,4,0)</f>
        <v>DELHI SM</v>
      </c>
      <c r="G79" s="110">
        <v>86991209</v>
      </c>
      <c r="H79" s="108" t="s">
        <v>77</v>
      </c>
      <c r="I79" s="38" t="str">
        <f t="shared" si="20"/>
        <v>CHANDIGARHXARELTO 15MG 98TABL</v>
      </c>
      <c r="J79" s="39">
        <f>+'Product Value'!J79/'Product Units'!$A79</f>
        <v>0</v>
      </c>
      <c r="K79" s="40">
        <v>7</v>
      </c>
      <c r="L79" s="41">
        <f t="shared" si="25"/>
        <v>0</v>
      </c>
      <c r="M79" s="42">
        <v>6</v>
      </c>
      <c r="N79" s="43">
        <f t="shared" si="26"/>
        <v>16.666666666666671</v>
      </c>
      <c r="O79" s="39">
        <f>+'Product Value'!O79/'Product Units'!$A79</f>
        <v>0</v>
      </c>
      <c r="P79" s="40">
        <v>0</v>
      </c>
      <c r="Q79" s="41">
        <f t="shared" si="27"/>
        <v>0</v>
      </c>
      <c r="R79" s="42">
        <v>-2</v>
      </c>
      <c r="S79" s="43">
        <f t="shared" si="28"/>
        <v>-100</v>
      </c>
      <c r="T79" s="39">
        <f>+'Product Value'!T79/'Product Units'!$A79</f>
        <v>0</v>
      </c>
      <c r="U79" s="40">
        <v>0</v>
      </c>
      <c r="V79" s="41">
        <f t="shared" si="29"/>
        <v>0</v>
      </c>
      <c r="W79" s="42">
        <v>0</v>
      </c>
      <c r="X79" s="43" t="str">
        <f t="shared" si="30"/>
        <v>-</v>
      </c>
      <c r="Y79" s="39">
        <f>+'Product Value'!Y79/'Product Units'!$A79</f>
        <v>0</v>
      </c>
      <c r="Z79" s="40">
        <v>-3</v>
      </c>
      <c r="AA79" s="41">
        <f t="shared" si="31"/>
        <v>0</v>
      </c>
      <c r="AB79" s="42">
        <v>-1</v>
      </c>
      <c r="AC79" s="43">
        <f t="shared" si="32"/>
        <v>200</v>
      </c>
      <c r="AD79" s="39">
        <f>+'Product Value'!AD79/'Product Units'!$A79</f>
        <v>0</v>
      </c>
      <c r="AE79" s="40">
        <v>-2.1419999999999999</v>
      </c>
      <c r="AF79" s="41">
        <f t="shared" si="33"/>
        <v>0</v>
      </c>
      <c r="AG79" s="42">
        <v>0</v>
      </c>
      <c r="AH79" s="43" t="str">
        <f t="shared" si="34"/>
        <v>-</v>
      </c>
      <c r="AI79" s="107">
        <f t="shared" si="21"/>
        <v>0</v>
      </c>
      <c r="AJ79" s="42">
        <f t="shared" si="22"/>
        <v>1.8580000000000001</v>
      </c>
      <c r="AK79" s="41">
        <f t="shared" si="35"/>
        <v>0</v>
      </c>
      <c r="AL79" s="42">
        <f t="shared" si="23"/>
        <v>3</v>
      </c>
      <c r="AM79" s="43">
        <f t="shared" si="36"/>
        <v>-38.066666666666663</v>
      </c>
      <c r="AN79" s="44">
        <f t="shared" si="24"/>
        <v>0.18580000000000002</v>
      </c>
    </row>
    <row r="80" spans="1:40" s="45" customFormat="1" ht="15" customHeight="1" x14ac:dyDescent="0.35">
      <c r="A80" s="35">
        <v>4567.4999999999991</v>
      </c>
      <c r="B80" s="35" t="s">
        <v>228</v>
      </c>
      <c r="C80" s="36" t="s">
        <v>19</v>
      </c>
      <c r="D80" s="79">
        <f>VLOOKUP(C80,Xarelto_Total!A:D,2,0)</f>
        <v>2</v>
      </c>
      <c r="E80" s="37" t="str">
        <f>VLOOKUP(C80,Xarelto_Total!A:D,3,0)</f>
        <v>CHANDIGARH ABM</v>
      </c>
      <c r="F80" s="46" t="str">
        <f>VLOOKUP(C80,Xarelto_Total!A:D,4,0)</f>
        <v>DELHI SM</v>
      </c>
      <c r="G80" s="110">
        <v>86991217</v>
      </c>
      <c r="H80" s="108" t="s">
        <v>78</v>
      </c>
      <c r="I80" s="38" t="str">
        <f t="shared" si="20"/>
        <v>CHANDIGARHXARELTO 20MG 98TABL</v>
      </c>
      <c r="J80" s="39">
        <f>+'Product Value'!J80/'Product Units'!$A80</f>
        <v>0</v>
      </c>
      <c r="K80" s="40">
        <v>6</v>
      </c>
      <c r="L80" s="41">
        <f t="shared" si="25"/>
        <v>0</v>
      </c>
      <c r="M80" s="42">
        <v>20.286000000000001</v>
      </c>
      <c r="N80" s="43">
        <f t="shared" si="26"/>
        <v>-70.422951789411414</v>
      </c>
      <c r="O80" s="39">
        <f>+'Product Value'!O80/'Product Units'!$A80</f>
        <v>0</v>
      </c>
      <c r="P80" s="40">
        <v>0.28600000000000003</v>
      </c>
      <c r="Q80" s="41">
        <f t="shared" si="27"/>
        <v>0</v>
      </c>
      <c r="R80" s="42">
        <v>117.429</v>
      </c>
      <c r="S80" s="43">
        <f t="shared" si="28"/>
        <v>-99.756448577438277</v>
      </c>
      <c r="T80" s="39">
        <f>+'Product Value'!T80/'Product Units'!$A80</f>
        <v>0</v>
      </c>
      <c r="U80" s="40">
        <v>1</v>
      </c>
      <c r="V80" s="41">
        <f t="shared" si="29"/>
        <v>0</v>
      </c>
      <c r="W80" s="42">
        <v>17</v>
      </c>
      <c r="X80" s="43">
        <f t="shared" si="30"/>
        <v>-94.117647058823536</v>
      </c>
      <c r="Y80" s="39">
        <f>+'Product Value'!Y80/'Product Units'!$A80</f>
        <v>0</v>
      </c>
      <c r="Z80" s="40">
        <v>-0.14199999999999999</v>
      </c>
      <c r="AA80" s="41">
        <f t="shared" si="31"/>
        <v>0</v>
      </c>
      <c r="AB80" s="42">
        <v>8.8580000000000005</v>
      </c>
      <c r="AC80" s="43">
        <f t="shared" si="32"/>
        <v>-101.60307067058027</v>
      </c>
      <c r="AD80" s="39">
        <f>+'Product Value'!AD80/'Product Units'!$A80</f>
        <v>0</v>
      </c>
      <c r="AE80" s="40">
        <v>-1.857</v>
      </c>
      <c r="AF80" s="41">
        <f t="shared" si="33"/>
        <v>0</v>
      </c>
      <c r="AG80" s="42">
        <v>-5</v>
      </c>
      <c r="AH80" s="43">
        <f t="shared" si="34"/>
        <v>-62.86</v>
      </c>
      <c r="AI80" s="107">
        <f t="shared" si="21"/>
        <v>0</v>
      </c>
      <c r="AJ80" s="42">
        <f t="shared" si="22"/>
        <v>5.286999999999999</v>
      </c>
      <c r="AK80" s="41">
        <f t="shared" si="35"/>
        <v>0</v>
      </c>
      <c r="AL80" s="42">
        <f t="shared" si="23"/>
        <v>158.57300000000001</v>
      </c>
      <c r="AM80" s="43">
        <f t="shared" si="36"/>
        <v>-96.665888896596528</v>
      </c>
      <c r="AN80" s="44">
        <f t="shared" si="24"/>
        <v>0.52869999999999995</v>
      </c>
    </row>
    <row r="81" spans="1:40" s="45" customFormat="1" ht="15" customHeight="1" x14ac:dyDescent="0.3">
      <c r="A81" s="35">
        <v>652.49999999999989</v>
      </c>
      <c r="B81" s="35" t="s">
        <v>228</v>
      </c>
      <c r="C81" s="36" t="s">
        <v>22</v>
      </c>
      <c r="D81" s="79">
        <f>VLOOKUP(C81,Xarelto_Total!A:D,2,0)</f>
        <v>1</v>
      </c>
      <c r="E81" s="37" t="str">
        <f>VLOOKUP(C81,Xarelto_Total!A:D,3,0)</f>
        <v>CHANDIGARH ABM</v>
      </c>
      <c r="F81" s="46" t="str">
        <f>VLOOKUP(C81,Xarelto_Total!A:D,4,0)</f>
        <v>DELHI SM</v>
      </c>
      <c r="G81" s="37">
        <v>81571686</v>
      </c>
      <c r="H81" s="46" t="s">
        <v>15</v>
      </c>
      <c r="I81" s="38" t="str">
        <f t="shared" si="20"/>
        <v>JALANDHARXARELTO 10MG 7TABL</v>
      </c>
      <c r="J81" s="39">
        <f>+'Product Value'!J81/'Product Units'!$A81</f>
        <v>403.51200000000011</v>
      </c>
      <c r="K81" s="40">
        <v>293.71428571428572</v>
      </c>
      <c r="L81" s="41">
        <f t="shared" si="25"/>
        <v>72.789479795962862</v>
      </c>
      <c r="M81" s="42">
        <v>810</v>
      </c>
      <c r="N81" s="43">
        <f t="shared" si="26"/>
        <v>-63.738977072310405</v>
      </c>
      <c r="O81" s="39">
        <f>+'Product Value'!O81/'Product Units'!$A81</f>
        <v>381.84000000000003</v>
      </c>
      <c r="P81" s="40">
        <v>280</v>
      </c>
      <c r="Q81" s="41">
        <f t="shared" si="27"/>
        <v>73.329143096584943</v>
      </c>
      <c r="R81" s="42">
        <v>810</v>
      </c>
      <c r="S81" s="43">
        <f t="shared" si="28"/>
        <v>-65.432098765432102</v>
      </c>
      <c r="T81" s="39">
        <f>+'Product Value'!T81/'Product Units'!$A81</f>
        <v>335.40000000000009</v>
      </c>
      <c r="U81" s="40">
        <v>177</v>
      </c>
      <c r="V81" s="41">
        <f t="shared" si="29"/>
        <v>52.772808586762061</v>
      </c>
      <c r="W81" s="42">
        <v>1102</v>
      </c>
      <c r="X81" s="43">
        <f t="shared" si="30"/>
        <v>-83.938294010889294</v>
      </c>
      <c r="Y81" s="39">
        <f>+'Product Value'!Y81/'Product Units'!$A81</f>
        <v>408.67199999999997</v>
      </c>
      <c r="Z81" s="40">
        <v>479.71428571428572</v>
      </c>
      <c r="AA81" s="41">
        <f t="shared" si="31"/>
        <v>117.38369296508833</v>
      </c>
      <c r="AB81" s="42">
        <v>2134.4720531267294</v>
      </c>
      <c r="AC81" s="43">
        <f t="shared" si="32"/>
        <v>-77.525389240324529</v>
      </c>
      <c r="AD81" s="39">
        <f>+'Product Value'!AD81/'Product Units'!$A81</f>
        <v>396.28799999999995</v>
      </c>
      <c r="AE81" s="40">
        <v>1002.1428571428571</v>
      </c>
      <c r="AF81" s="41">
        <f t="shared" si="33"/>
        <v>252.8824635474345</v>
      </c>
      <c r="AG81" s="42">
        <v>3162.2857142857142</v>
      </c>
      <c r="AH81" s="43">
        <f t="shared" si="34"/>
        <v>-68.309541019154324</v>
      </c>
      <c r="AI81" s="107">
        <f t="shared" si="21"/>
        <v>1925.7120000000002</v>
      </c>
      <c r="AJ81" s="42">
        <f t="shared" si="22"/>
        <v>2232.5714285714284</v>
      </c>
      <c r="AK81" s="41">
        <f t="shared" si="35"/>
        <v>115.93485570902754</v>
      </c>
      <c r="AL81" s="42">
        <f t="shared" si="23"/>
        <v>8018.7577674124441</v>
      </c>
      <c r="AM81" s="43">
        <f t="shared" si="36"/>
        <v>-72.158138538061209</v>
      </c>
      <c r="AN81" s="44">
        <f t="shared" si="24"/>
        <v>446.51428571428568</v>
      </c>
    </row>
    <row r="82" spans="1:40" s="45" customFormat="1" ht="15" customHeight="1" x14ac:dyDescent="0.3">
      <c r="A82" s="35">
        <v>1304.9999999999998</v>
      </c>
      <c r="B82" s="35" t="s">
        <v>228</v>
      </c>
      <c r="C82" s="36" t="s">
        <v>22</v>
      </c>
      <c r="D82" s="79">
        <f>VLOOKUP(C82,Xarelto_Total!A:D,2,0)</f>
        <v>1</v>
      </c>
      <c r="E82" s="37" t="str">
        <f>VLOOKUP(C82,Xarelto_Total!A:D,3,0)</f>
        <v>CHANDIGARH ABM</v>
      </c>
      <c r="F82" s="46" t="str">
        <f>VLOOKUP(C82,Xarelto_Total!A:D,4,0)</f>
        <v>DELHI SM</v>
      </c>
      <c r="G82" s="37">
        <v>80802625</v>
      </c>
      <c r="H82" s="46" t="s">
        <v>16</v>
      </c>
      <c r="I82" s="38" t="str">
        <f t="shared" si="20"/>
        <v>JALANDHARXARELTO 15MG 28TABL</v>
      </c>
      <c r="J82" s="39">
        <f>+'Product Value'!J82/'Product Units'!$A82</f>
        <v>84.456000000000017</v>
      </c>
      <c r="K82" s="40">
        <v>26.5</v>
      </c>
      <c r="L82" s="41">
        <f t="shared" si="25"/>
        <v>31.377285213602342</v>
      </c>
      <c r="M82" s="42">
        <v>45</v>
      </c>
      <c r="N82" s="43">
        <f t="shared" si="26"/>
        <v>-41.111111111111114</v>
      </c>
      <c r="O82" s="39">
        <f>+'Product Value'!O82/'Product Units'!$A82</f>
        <v>79.920000000000016</v>
      </c>
      <c r="P82" s="40">
        <v>28.5</v>
      </c>
      <c r="Q82" s="41">
        <f t="shared" si="27"/>
        <v>35.660660660660653</v>
      </c>
      <c r="R82" s="42">
        <v>88.5</v>
      </c>
      <c r="S82" s="43">
        <f t="shared" si="28"/>
        <v>-67.796610169491515</v>
      </c>
      <c r="T82" s="39">
        <f>+'Product Value'!T82/'Product Units'!$A82</f>
        <v>70.200000000000017</v>
      </c>
      <c r="U82" s="40">
        <v>19</v>
      </c>
      <c r="V82" s="41">
        <f t="shared" si="29"/>
        <v>27.065527065527057</v>
      </c>
      <c r="W82" s="42">
        <v>33</v>
      </c>
      <c r="X82" s="43">
        <f t="shared" si="30"/>
        <v>-42.424242424242429</v>
      </c>
      <c r="Y82" s="39">
        <f>+'Product Value'!Y82/'Product Units'!$A82</f>
        <v>85.535999999999987</v>
      </c>
      <c r="Z82" s="40">
        <v>44.5</v>
      </c>
      <c r="AA82" s="41">
        <f t="shared" si="31"/>
        <v>52.024878413767311</v>
      </c>
      <c r="AB82" s="42">
        <v>37.62903225806452</v>
      </c>
      <c r="AC82" s="43">
        <f t="shared" si="32"/>
        <v>18.259751393056135</v>
      </c>
      <c r="AD82" s="39">
        <f>+'Product Value'!AD82/'Product Units'!$A82</f>
        <v>82.943999999999988</v>
      </c>
      <c r="AE82" s="40">
        <v>26</v>
      </c>
      <c r="AF82" s="41">
        <f t="shared" si="33"/>
        <v>31.346450617283956</v>
      </c>
      <c r="AG82" s="42">
        <v>157</v>
      </c>
      <c r="AH82" s="43">
        <f t="shared" si="34"/>
        <v>-83.439490445859875</v>
      </c>
      <c r="AI82" s="107">
        <f t="shared" si="21"/>
        <v>403.05600000000004</v>
      </c>
      <c r="AJ82" s="42">
        <f t="shared" si="22"/>
        <v>144.5</v>
      </c>
      <c r="AK82" s="41">
        <f t="shared" si="35"/>
        <v>35.851097614227299</v>
      </c>
      <c r="AL82" s="42">
        <f t="shared" si="23"/>
        <v>361.12903225806451</v>
      </c>
      <c r="AM82" s="43">
        <f t="shared" si="36"/>
        <v>-59.986601161232691</v>
      </c>
      <c r="AN82" s="44">
        <f t="shared" si="24"/>
        <v>28.9</v>
      </c>
    </row>
    <row r="83" spans="1:40" s="45" customFormat="1" ht="15" customHeight="1" x14ac:dyDescent="0.3">
      <c r="A83" s="35">
        <v>1304.9999999999998</v>
      </c>
      <c r="B83" s="35" t="s">
        <v>228</v>
      </c>
      <c r="C83" s="36" t="s">
        <v>22</v>
      </c>
      <c r="D83" s="79">
        <f>VLOOKUP(C83,Xarelto_Total!A:D,2,0)</f>
        <v>1</v>
      </c>
      <c r="E83" s="37" t="str">
        <f>VLOOKUP(C83,Xarelto_Total!A:D,3,0)</f>
        <v>CHANDIGARH ABM</v>
      </c>
      <c r="F83" s="46" t="str">
        <f>VLOOKUP(C83,Xarelto_Total!A:D,4,0)</f>
        <v>DELHI SM</v>
      </c>
      <c r="G83" s="37">
        <v>80802633</v>
      </c>
      <c r="H83" s="46" t="s">
        <v>17</v>
      </c>
      <c r="I83" s="38" t="str">
        <f t="shared" si="20"/>
        <v>JALANDHARXARELTO 20MG 28TABL</v>
      </c>
      <c r="J83" s="39">
        <f>+'Product Value'!J83/'Product Units'!$A83</f>
        <v>93.840000000000032</v>
      </c>
      <c r="K83" s="40">
        <v>51.5</v>
      </c>
      <c r="L83" s="41">
        <f t="shared" si="25"/>
        <v>54.880647911338428</v>
      </c>
      <c r="M83" s="42">
        <v>80.2</v>
      </c>
      <c r="N83" s="43">
        <f t="shared" si="26"/>
        <v>-35.785536159600994</v>
      </c>
      <c r="O83" s="39">
        <f>+'Product Value'!O83/'Product Units'!$A83</f>
        <v>88.800000000000011</v>
      </c>
      <c r="P83" s="40">
        <v>6.5</v>
      </c>
      <c r="Q83" s="41">
        <f t="shared" si="27"/>
        <v>7.319819819819819</v>
      </c>
      <c r="R83" s="42">
        <v>53.65384615384616</v>
      </c>
      <c r="S83" s="43">
        <f t="shared" si="28"/>
        <v>-87.885304659498217</v>
      </c>
      <c r="T83" s="39">
        <f>+'Product Value'!T83/'Product Units'!$A83</f>
        <v>78.000000000000014</v>
      </c>
      <c r="U83" s="40">
        <v>67.5</v>
      </c>
      <c r="V83" s="41">
        <f t="shared" si="29"/>
        <v>86.538461538461519</v>
      </c>
      <c r="W83" s="42">
        <v>147</v>
      </c>
      <c r="X83" s="43">
        <f t="shared" si="30"/>
        <v>-54.08163265306122</v>
      </c>
      <c r="Y83" s="39">
        <f>+'Product Value'!Y83/'Product Units'!$A83</f>
        <v>95.039999999999992</v>
      </c>
      <c r="Z83" s="40">
        <v>56</v>
      </c>
      <c r="AA83" s="41">
        <f t="shared" si="31"/>
        <v>58.922558922558927</v>
      </c>
      <c r="AB83" s="42">
        <v>107</v>
      </c>
      <c r="AC83" s="43">
        <f t="shared" si="32"/>
        <v>-47.663551401869164</v>
      </c>
      <c r="AD83" s="39">
        <f>+'Product Value'!AD83/'Product Units'!$A83</f>
        <v>92.159999999999982</v>
      </c>
      <c r="AE83" s="40">
        <v>104</v>
      </c>
      <c r="AF83" s="41">
        <f t="shared" si="33"/>
        <v>112.84722222222224</v>
      </c>
      <c r="AG83" s="42">
        <v>114.5</v>
      </c>
      <c r="AH83" s="43">
        <f t="shared" si="34"/>
        <v>-9.1703056768559037</v>
      </c>
      <c r="AI83" s="107">
        <f t="shared" si="21"/>
        <v>447.84000000000003</v>
      </c>
      <c r="AJ83" s="42">
        <f t="shared" si="22"/>
        <v>285.5</v>
      </c>
      <c r="AK83" s="41">
        <f t="shared" si="35"/>
        <v>63.750446588067156</v>
      </c>
      <c r="AL83" s="42">
        <f t="shared" si="23"/>
        <v>502.35384615384618</v>
      </c>
      <c r="AM83" s="43">
        <f t="shared" si="36"/>
        <v>-43.16754968915567</v>
      </c>
      <c r="AN83" s="44">
        <f t="shared" si="24"/>
        <v>57.1</v>
      </c>
    </row>
    <row r="84" spans="1:40" s="45" customFormat="1" ht="15" customHeight="1" x14ac:dyDescent="0.3">
      <c r="A84" s="35">
        <v>326.24999999999994</v>
      </c>
      <c r="B84" s="35" t="s">
        <v>228</v>
      </c>
      <c r="C84" s="36" t="s">
        <v>22</v>
      </c>
      <c r="D84" s="79">
        <f>VLOOKUP(C84,Xarelto_Total!A:D,2,0)</f>
        <v>1</v>
      </c>
      <c r="E84" s="37" t="str">
        <f>VLOOKUP(C84,Xarelto_Total!A:D,3,0)</f>
        <v>CHANDIGARH ABM</v>
      </c>
      <c r="F84" s="46" t="str">
        <f>VLOOKUP(C84,Xarelto_Total!A:D,4,0)</f>
        <v>DELHI SM</v>
      </c>
      <c r="G84" s="109">
        <v>86415798</v>
      </c>
      <c r="H84" s="46" t="s">
        <v>48</v>
      </c>
      <c r="I84" s="38" t="str">
        <f t="shared" si="20"/>
        <v>JALANDHARXARELTO 2.5MG TAFI 14 IN</v>
      </c>
      <c r="J84" s="39">
        <f>+'Product Value'!J84/'Product Units'!$A84</f>
        <v>187.68000000000006</v>
      </c>
      <c r="K84" s="40">
        <v>186</v>
      </c>
      <c r="L84" s="41">
        <f t="shared" si="25"/>
        <v>99.104859335038327</v>
      </c>
      <c r="M84" s="42">
        <v>228</v>
      </c>
      <c r="N84" s="43">
        <f t="shared" si="26"/>
        <v>-18.421052631578945</v>
      </c>
      <c r="O84" s="39">
        <f>+'Product Value'!O84/'Product Units'!$A84</f>
        <v>177.60000000000002</v>
      </c>
      <c r="P84" s="40">
        <v>88</v>
      </c>
      <c r="Q84" s="41">
        <f t="shared" si="27"/>
        <v>49.549549549549546</v>
      </c>
      <c r="R84" s="42">
        <v>208</v>
      </c>
      <c r="S84" s="43">
        <f t="shared" si="28"/>
        <v>-57.692307692307693</v>
      </c>
      <c r="T84" s="39">
        <f>+'Product Value'!T84/'Product Units'!$A84</f>
        <v>156.00000000000003</v>
      </c>
      <c r="U84" s="40">
        <v>125</v>
      </c>
      <c r="V84" s="41">
        <f t="shared" si="29"/>
        <v>80.12820512820511</v>
      </c>
      <c r="W84" s="42">
        <v>168.5583596214511</v>
      </c>
      <c r="X84" s="43">
        <f t="shared" si="30"/>
        <v>-25.841708307600172</v>
      </c>
      <c r="Y84" s="39">
        <f>+'Product Value'!Y84/'Product Units'!$A84</f>
        <v>190.07999999999998</v>
      </c>
      <c r="Z84" s="40">
        <v>122</v>
      </c>
      <c r="AA84" s="41">
        <f t="shared" si="31"/>
        <v>64.183501683501689</v>
      </c>
      <c r="AB84" s="42">
        <v>310.0143702451395</v>
      </c>
      <c r="AC84" s="43">
        <f t="shared" si="32"/>
        <v>-60.646985524080634</v>
      </c>
      <c r="AD84" s="39">
        <f>+'Product Value'!AD84/'Product Units'!$A84</f>
        <v>184.31999999999996</v>
      </c>
      <c r="AE84" s="40">
        <v>68</v>
      </c>
      <c r="AF84" s="41">
        <f t="shared" si="33"/>
        <v>36.892361111111114</v>
      </c>
      <c r="AG84" s="42">
        <v>273</v>
      </c>
      <c r="AH84" s="43">
        <f t="shared" si="34"/>
        <v>-75.091575091575095</v>
      </c>
      <c r="AI84" s="107">
        <f t="shared" si="21"/>
        <v>895.68000000000006</v>
      </c>
      <c r="AJ84" s="42">
        <f t="shared" si="22"/>
        <v>589</v>
      </c>
      <c r="AK84" s="41">
        <f t="shared" si="35"/>
        <v>65.760092890317964</v>
      </c>
      <c r="AL84" s="42">
        <f t="shared" si="23"/>
        <v>1187.5727298665906</v>
      </c>
      <c r="AM84" s="43">
        <f t="shared" si="36"/>
        <v>-50.403037625647819</v>
      </c>
      <c r="AN84" s="44">
        <f t="shared" si="24"/>
        <v>117.8</v>
      </c>
    </row>
    <row r="85" spans="1:40" s="45" customFormat="1" ht="15" customHeight="1" x14ac:dyDescent="0.35">
      <c r="A85" s="35">
        <v>4567.4999999999991</v>
      </c>
      <c r="B85" s="35" t="s">
        <v>228</v>
      </c>
      <c r="C85" s="36" t="s">
        <v>22</v>
      </c>
      <c r="D85" s="79">
        <f>VLOOKUP(C85,Xarelto_Total!A:D,2,0)</f>
        <v>1</v>
      </c>
      <c r="E85" s="37" t="str">
        <f>VLOOKUP(C85,Xarelto_Total!A:D,3,0)</f>
        <v>CHANDIGARH ABM</v>
      </c>
      <c r="F85" s="46" t="str">
        <f>VLOOKUP(C85,Xarelto_Total!A:D,4,0)</f>
        <v>DELHI SM</v>
      </c>
      <c r="G85" s="110">
        <v>86991209</v>
      </c>
      <c r="H85" s="108" t="s">
        <v>77</v>
      </c>
      <c r="I85" s="38" t="str">
        <f t="shared" si="20"/>
        <v>JALANDHARXARELTO 15MG 98TABL</v>
      </c>
      <c r="J85" s="39">
        <f>+'Product Value'!J85/'Product Units'!$A85</f>
        <v>0</v>
      </c>
      <c r="K85" s="40">
        <v>10</v>
      </c>
      <c r="L85" s="41">
        <f t="shared" si="25"/>
        <v>0</v>
      </c>
      <c r="M85" s="42">
        <v>-0.99899999999999989</v>
      </c>
      <c r="N85" s="43">
        <f t="shared" si="26"/>
        <v>100</v>
      </c>
      <c r="O85" s="39">
        <f>+'Product Value'!O85/'Product Units'!$A85</f>
        <v>0</v>
      </c>
      <c r="P85" s="40">
        <v>0</v>
      </c>
      <c r="Q85" s="41">
        <f t="shared" si="27"/>
        <v>0</v>
      </c>
      <c r="R85" s="42">
        <v>-1</v>
      </c>
      <c r="S85" s="43">
        <f t="shared" si="28"/>
        <v>-100</v>
      </c>
      <c r="T85" s="39">
        <f>+'Product Value'!T85/'Product Units'!$A85</f>
        <v>0</v>
      </c>
      <c r="U85" s="40">
        <v>0</v>
      </c>
      <c r="V85" s="41">
        <f t="shared" si="29"/>
        <v>0</v>
      </c>
      <c r="W85" s="42">
        <v>0</v>
      </c>
      <c r="X85" s="43" t="str">
        <f t="shared" si="30"/>
        <v>-</v>
      </c>
      <c r="Y85" s="39">
        <f>+'Product Value'!Y85/'Product Units'!$A85</f>
        <v>0</v>
      </c>
      <c r="Z85" s="40">
        <v>-0.28499999999999998</v>
      </c>
      <c r="AA85" s="41">
        <f t="shared" si="31"/>
        <v>0</v>
      </c>
      <c r="AB85" s="42">
        <v>0</v>
      </c>
      <c r="AC85" s="43" t="str">
        <f t="shared" si="32"/>
        <v>-</v>
      </c>
      <c r="AD85" s="39">
        <f>+'Product Value'!AD85/'Product Units'!$A85</f>
        <v>0</v>
      </c>
      <c r="AE85" s="40">
        <v>-0.28499999999999998</v>
      </c>
      <c r="AF85" s="41">
        <f t="shared" si="33"/>
        <v>0</v>
      </c>
      <c r="AG85" s="42">
        <v>-1</v>
      </c>
      <c r="AH85" s="43">
        <f t="shared" si="34"/>
        <v>-71.5</v>
      </c>
      <c r="AI85" s="107">
        <f t="shared" si="21"/>
        <v>0</v>
      </c>
      <c r="AJ85" s="42">
        <f t="shared" si="22"/>
        <v>9.43</v>
      </c>
      <c r="AK85" s="41">
        <f t="shared" si="35"/>
        <v>0</v>
      </c>
      <c r="AL85" s="42">
        <f t="shared" si="23"/>
        <v>-2.9989999999999997</v>
      </c>
      <c r="AM85" s="43">
        <f t="shared" si="36"/>
        <v>100</v>
      </c>
      <c r="AN85" s="44">
        <f t="shared" si="24"/>
        <v>1.8859999999999999</v>
      </c>
    </row>
    <row r="86" spans="1:40" s="45" customFormat="1" ht="15" customHeight="1" x14ac:dyDescent="0.35">
      <c r="A86" s="35">
        <v>4567.4999999999991</v>
      </c>
      <c r="B86" s="35" t="s">
        <v>228</v>
      </c>
      <c r="C86" s="36" t="s">
        <v>22</v>
      </c>
      <c r="D86" s="79">
        <f>VLOOKUP(C86,Xarelto_Total!A:D,2,0)</f>
        <v>1</v>
      </c>
      <c r="E86" s="37" t="str">
        <f>VLOOKUP(C86,Xarelto_Total!A:D,3,0)</f>
        <v>CHANDIGARH ABM</v>
      </c>
      <c r="F86" s="46" t="str">
        <f>VLOOKUP(C86,Xarelto_Total!A:D,4,0)</f>
        <v>DELHI SM</v>
      </c>
      <c r="G86" s="110">
        <v>86991217</v>
      </c>
      <c r="H86" s="108" t="s">
        <v>78</v>
      </c>
      <c r="I86" s="38" t="str">
        <f t="shared" si="20"/>
        <v>JALANDHARXARELTO 20MG 98TABL</v>
      </c>
      <c r="J86" s="39">
        <f>+'Product Value'!J86/'Product Units'!$A86</f>
        <v>0</v>
      </c>
      <c r="K86" s="40">
        <v>9</v>
      </c>
      <c r="L86" s="41">
        <f t="shared" si="25"/>
        <v>0</v>
      </c>
      <c r="M86" s="42">
        <v>6</v>
      </c>
      <c r="N86" s="43">
        <f t="shared" si="26"/>
        <v>50</v>
      </c>
      <c r="O86" s="39">
        <f>+'Product Value'!O86/'Product Units'!$A86</f>
        <v>0</v>
      </c>
      <c r="P86" s="40">
        <v>0</v>
      </c>
      <c r="Q86" s="41">
        <f t="shared" si="27"/>
        <v>0</v>
      </c>
      <c r="R86" s="42">
        <v>18</v>
      </c>
      <c r="S86" s="43">
        <f t="shared" si="28"/>
        <v>-100</v>
      </c>
      <c r="T86" s="39">
        <f>+'Product Value'!T86/'Product Units'!$A86</f>
        <v>0</v>
      </c>
      <c r="U86" s="40">
        <v>-0.71399999999999997</v>
      </c>
      <c r="V86" s="41">
        <f t="shared" si="29"/>
        <v>0</v>
      </c>
      <c r="W86" s="42">
        <v>0</v>
      </c>
      <c r="X86" s="43" t="str">
        <f t="shared" si="30"/>
        <v>-</v>
      </c>
      <c r="Y86" s="39">
        <f>+'Product Value'!Y86/'Product Units'!$A86</f>
        <v>0</v>
      </c>
      <c r="Z86" s="40">
        <v>0</v>
      </c>
      <c r="AA86" s="41">
        <f t="shared" si="31"/>
        <v>0</v>
      </c>
      <c r="AB86" s="42">
        <v>0</v>
      </c>
      <c r="AC86" s="43" t="str">
        <f t="shared" si="32"/>
        <v>-</v>
      </c>
      <c r="AD86" s="39">
        <f>+'Product Value'!AD86/'Product Units'!$A86</f>
        <v>0</v>
      </c>
      <c r="AE86" s="40">
        <v>-0.14199999999999999</v>
      </c>
      <c r="AF86" s="41">
        <f t="shared" si="33"/>
        <v>0</v>
      </c>
      <c r="AG86" s="42">
        <v>1</v>
      </c>
      <c r="AH86" s="43">
        <f t="shared" si="34"/>
        <v>-114.2</v>
      </c>
      <c r="AI86" s="107">
        <f t="shared" si="21"/>
        <v>0</v>
      </c>
      <c r="AJ86" s="42">
        <f t="shared" si="22"/>
        <v>8.1440000000000001</v>
      </c>
      <c r="AK86" s="41">
        <f t="shared" si="35"/>
        <v>0</v>
      </c>
      <c r="AL86" s="42">
        <f t="shared" si="23"/>
        <v>25</v>
      </c>
      <c r="AM86" s="43">
        <f t="shared" si="36"/>
        <v>-67.424000000000007</v>
      </c>
      <c r="AN86" s="44">
        <f t="shared" si="24"/>
        <v>1.6288</v>
      </c>
    </row>
    <row r="87" spans="1:40" s="45" customFormat="1" ht="15" customHeight="1" x14ac:dyDescent="0.3">
      <c r="A87" s="35">
        <v>652.49999999999989</v>
      </c>
      <c r="B87" s="35" t="s">
        <v>228</v>
      </c>
      <c r="C87" s="36" t="s">
        <v>23</v>
      </c>
      <c r="D87" s="79">
        <f>VLOOKUP(C87,Xarelto_Total!A:D,2,0)</f>
        <v>1</v>
      </c>
      <c r="E87" s="37" t="str">
        <f>VLOOKUP(C87,Xarelto_Total!A:D,3,0)</f>
        <v>CHANDIGARH ABM</v>
      </c>
      <c r="F87" s="46" t="str">
        <f>VLOOKUP(C87,Xarelto_Total!A:D,4,0)</f>
        <v>DELHI SM</v>
      </c>
      <c r="G87" s="109">
        <v>81571686</v>
      </c>
      <c r="H87" s="38" t="s">
        <v>15</v>
      </c>
      <c r="I87" s="38" t="str">
        <f t="shared" si="20"/>
        <v>LUDHIANAXARELTO 10MG 7TABL</v>
      </c>
      <c r="J87" s="39">
        <f>+'Product Value'!J87/'Product Units'!$A87</f>
        <v>258.06000000000006</v>
      </c>
      <c r="K87" s="40">
        <v>105</v>
      </c>
      <c r="L87" s="41">
        <f t="shared" si="25"/>
        <v>40.688212043710756</v>
      </c>
      <c r="M87" s="42">
        <v>35</v>
      </c>
      <c r="N87" s="43">
        <f t="shared" si="26"/>
        <v>200</v>
      </c>
      <c r="O87" s="39">
        <f>+'Product Value'!O87/'Product Units'!$A87</f>
        <v>244.20000000000005</v>
      </c>
      <c r="P87" s="40">
        <v>78</v>
      </c>
      <c r="Q87" s="41">
        <f t="shared" si="27"/>
        <v>31.941031941031934</v>
      </c>
      <c r="R87" s="42">
        <v>48</v>
      </c>
      <c r="S87" s="43">
        <f t="shared" si="28"/>
        <v>62.5</v>
      </c>
      <c r="T87" s="39">
        <f>+'Product Value'!T87/'Product Units'!$A87</f>
        <v>214.50000000000003</v>
      </c>
      <c r="U87" s="40">
        <v>48</v>
      </c>
      <c r="V87" s="41">
        <f t="shared" si="29"/>
        <v>22.377622377622373</v>
      </c>
      <c r="W87" s="42">
        <v>52.252858958068614</v>
      </c>
      <c r="X87" s="43">
        <f t="shared" si="30"/>
        <v>-8.138997641222673</v>
      </c>
      <c r="Y87" s="39">
        <f>+'Product Value'!Y87/'Product Units'!$A87</f>
        <v>261.36</v>
      </c>
      <c r="Z87" s="40">
        <v>87.285714285714292</v>
      </c>
      <c r="AA87" s="41">
        <f t="shared" si="31"/>
        <v>33.396737942192487</v>
      </c>
      <c r="AB87" s="42">
        <v>181</v>
      </c>
      <c r="AC87" s="43">
        <f t="shared" si="32"/>
        <v>-51.775848460931329</v>
      </c>
      <c r="AD87" s="39">
        <f>+'Product Value'!AD87/'Product Units'!$A87</f>
        <v>253.43999999999997</v>
      </c>
      <c r="AE87" s="40">
        <v>125</v>
      </c>
      <c r="AF87" s="41">
        <f t="shared" si="33"/>
        <v>49.321338383838388</v>
      </c>
      <c r="AG87" s="42">
        <v>255</v>
      </c>
      <c r="AH87" s="43">
        <f t="shared" si="34"/>
        <v>-50.980392156862742</v>
      </c>
      <c r="AI87" s="107">
        <f t="shared" si="21"/>
        <v>1231.5600000000002</v>
      </c>
      <c r="AJ87" s="42">
        <f t="shared" si="22"/>
        <v>443.28571428571428</v>
      </c>
      <c r="AK87" s="41">
        <f t="shared" si="35"/>
        <v>35.993838244642099</v>
      </c>
      <c r="AL87" s="42">
        <f t="shared" si="23"/>
        <v>571.2528589580686</v>
      </c>
      <c r="AM87" s="43">
        <f t="shared" si="36"/>
        <v>-22.401138596620569</v>
      </c>
      <c r="AN87" s="44">
        <f t="shared" si="24"/>
        <v>88.657142857142858</v>
      </c>
    </row>
    <row r="88" spans="1:40" s="45" customFormat="1" ht="15" customHeight="1" x14ac:dyDescent="0.3">
      <c r="A88" s="35">
        <v>1304.9999999999998</v>
      </c>
      <c r="B88" s="35" t="s">
        <v>228</v>
      </c>
      <c r="C88" s="36" t="s">
        <v>23</v>
      </c>
      <c r="D88" s="79">
        <f>VLOOKUP(C88,Xarelto_Total!A:D,2,0)</f>
        <v>1</v>
      </c>
      <c r="E88" s="37" t="str">
        <f>VLOOKUP(C88,Xarelto_Total!A:D,3,0)</f>
        <v>CHANDIGARH ABM</v>
      </c>
      <c r="F88" s="46" t="str">
        <f>VLOOKUP(C88,Xarelto_Total!A:D,4,0)</f>
        <v>DELHI SM</v>
      </c>
      <c r="G88" s="37">
        <v>80802625</v>
      </c>
      <c r="H88" s="46" t="s">
        <v>16</v>
      </c>
      <c r="I88" s="38" t="str">
        <f t="shared" si="20"/>
        <v>LUDHIANAXARELTO 15MG 28TABL</v>
      </c>
      <c r="J88" s="39">
        <f>+'Product Value'!J88/'Product Units'!$A88</f>
        <v>84.456000000000017</v>
      </c>
      <c r="K88" s="40">
        <v>37</v>
      </c>
      <c r="L88" s="41">
        <f t="shared" si="25"/>
        <v>43.809794449180629</v>
      </c>
      <c r="M88" s="42">
        <v>0</v>
      </c>
      <c r="N88" s="43">
        <f t="shared" si="26"/>
        <v>100</v>
      </c>
      <c r="O88" s="39">
        <f>+'Product Value'!O88/'Product Units'!$A88</f>
        <v>79.920000000000016</v>
      </c>
      <c r="P88" s="40">
        <v>10</v>
      </c>
      <c r="Q88" s="41">
        <f t="shared" si="27"/>
        <v>12.51251251251251</v>
      </c>
      <c r="R88" s="42">
        <v>5</v>
      </c>
      <c r="S88" s="43">
        <f t="shared" si="28"/>
        <v>100</v>
      </c>
      <c r="T88" s="39">
        <f>+'Product Value'!T88/'Product Units'!$A88</f>
        <v>70.200000000000017</v>
      </c>
      <c r="U88" s="40">
        <v>20</v>
      </c>
      <c r="V88" s="41">
        <f t="shared" si="29"/>
        <v>28.490028490028482</v>
      </c>
      <c r="W88" s="42">
        <v>26.5</v>
      </c>
      <c r="X88" s="43">
        <f t="shared" si="30"/>
        <v>-24.528301886792462</v>
      </c>
      <c r="Y88" s="39">
        <f>+'Product Value'!Y88/'Product Units'!$A88</f>
        <v>85.535999999999987</v>
      </c>
      <c r="Z88" s="40">
        <v>3</v>
      </c>
      <c r="AA88" s="41">
        <f t="shared" si="31"/>
        <v>3.507295173961841</v>
      </c>
      <c r="AB88" s="42">
        <v>70</v>
      </c>
      <c r="AC88" s="43">
        <f t="shared" si="32"/>
        <v>-95.714285714285708</v>
      </c>
      <c r="AD88" s="39">
        <f>+'Product Value'!AD88/'Product Units'!$A88</f>
        <v>82.943999999999988</v>
      </c>
      <c r="AE88" s="40">
        <v>30</v>
      </c>
      <c r="AF88" s="41">
        <f t="shared" si="33"/>
        <v>36.168981481481488</v>
      </c>
      <c r="AG88" s="42">
        <v>12</v>
      </c>
      <c r="AH88" s="43">
        <f t="shared" si="34"/>
        <v>150</v>
      </c>
      <c r="AI88" s="107">
        <f t="shared" si="21"/>
        <v>403.05600000000004</v>
      </c>
      <c r="AJ88" s="42">
        <f t="shared" si="22"/>
        <v>100</v>
      </c>
      <c r="AK88" s="41">
        <f t="shared" si="35"/>
        <v>24.810448175935846</v>
      </c>
      <c r="AL88" s="42">
        <f t="shared" si="23"/>
        <v>113.5</v>
      </c>
      <c r="AM88" s="43">
        <f t="shared" si="36"/>
        <v>-11.894273127753308</v>
      </c>
      <c r="AN88" s="44">
        <f t="shared" si="24"/>
        <v>20</v>
      </c>
    </row>
    <row r="89" spans="1:40" s="45" customFormat="1" ht="15" customHeight="1" x14ac:dyDescent="0.3">
      <c r="A89" s="35">
        <v>1304.9999999999998</v>
      </c>
      <c r="B89" s="35" t="s">
        <v>228</v>
      </c>
      <c r="C89" s="36" t="s">
        <v>23</v>
      </c>
      <c r="D89" s="79">
        <f>VLOOKUP(C89,Xarelto_Total!A:D,2,0)</f>
        <v>1</v>
      </c>
      <c r="E89" s="37" t="str">
        <f>VLOOKUP(C89,Xarelto_Total!A:D,3,0)</f>
        <v>CHANDIGARH ABM</v>
      </c>
      <c r="F89" s="46" t="str">
        <f>VLOOKUP(C89,Xarelto_Total!A:D,4,0)</f>
        <v>DELHI SM</v>
      </c>
      <c r="G89" s="37">
        <v>80802633</v>
      </c>
      <c r="H89" s="46" t="s">
        <v>17</v>
      </c>
      <c r="I89" s="38" t="str">
        <f t="shared" si="20"/>
        <v>LUDHIANAXARELTO 20MG 28TABL</v>
      </c>
      <c r="J89" s="39">
        <f>+'Product Value'!J89/'Product Units'!$A89</f>
        <v>93.840000000000032</v>
      </c>
      <c r="K89" s="40">
        <v>90</v>
      </c>
      <c r="L89" s="41">
        <f t="shared" si="25"/>
        <v>95.907928388746768</v>
      </c>
      <c r="M89" s="42">
        <v>5</v>
      </c>
      <c r="N89" s="43">
        <f t="shared" si="26"/>
        <v>1700</v>
      </c>
      <c r="O89" s="39">
        <f>+'Product Value'!O89/'Product Units'!$A89</f>
        <v>88.800000000000011</v>
      </c>
      <c r="P89" s="40">
        <v>48</v>
      </c>
      <c r="Q89" s="41">
        <f t="shared" si="27"/>
        <v>54.054054054054049</v>
      </c>
      <c r="R89" s="42">
        <v>13</v>
      </c>
      <c r="S89" s="43">
        <f t="shared" si="28"/>
        <v>269.23076923076923</v>
      </c>
      <c r="T89" s="39">
        <f>+'Product Value'!T89/'Product Units'!$A89</f>
        <v>78.000000000000014</v>
      </c>
      <c r="U89" s="40">
        <v>6</v>
      </c>
      <c r="V89" s="41">
        <f t="shared" si="29"/>
        <v>7.6923076923076907</v>
      </c>
      <c r="W89" s="42">
        <v>39</v>
      </c>
      <c r="X89" s="43">
        <f t="shared" si="30"/>
        <v>-84.615384615384613</v>
      </c>
      <c r="Y89" s="39">
        <f>+'Product Value'!Y89/'Product Units'!$A89</f>
        <v>95.039999999999992</v>
      </c>
      <c r="Z89" s="40">
        <v>50.5</v>
      </c>
      <c r="AA89" s="41">
        <f t="shared" si="31"/>
        <v>53.135521885521889</v>
      </c>
      <c r="AB89" s="42">
        <v>110</v>
      </c>
      <c r="AC89" s="43">
        <f t="shared" si="32"/>
        <v>-54.090909090909093</v>
      </c>
      <c r="AD89" s="39">
        <f>+'Product Value'!AD89/'Product Units'!$A89</f>
        <v>92.159999999999982</v>
      </c>
      <c r="AE89" s="40">
        <v>107</v>
      </c>
      <c r="AF89" s="41">
        <f t="shared" si="33"/>
        <v>116.10243055555557</v>
      </c>
      <c r="AG89" s="42">
        <v>169</v>
      </c>
      <c r="AH89" s="43">
        <f t="shared" si="34"/>
        <v>-36.68639053254438</v>
      </c>
      <c r="AI89" s="107">
        <f t="shared" si="21"/>
        <v>447.84000000000003</v>
      </c>
      <c r="AJ89" s="42">
        <f t="shared" si="22"/>
        <v>301.5</v>
      </c>
      <c r="AK89" s="41">
        <f t="shared" si="35"/>
        <v>67.323151125401921</v>
      </c>
      <c r="AL89" s="42">
        <f t="shared" si="23"/>
        <v>336</v>
      </c>
      <c r="AM89" s="43">
        <f t="shared" si="36"/>
        <v>-10.267857142857139</v>
      </c>
      <c r="AN89" s="44">
        <f t="shared" si="24"/>
        <v>60.3</v>
      </c>
    </row>
    <row r="90" spans="1:40" s="45" customFormat="1" ht="15" customHeight="1" x14ac:dyDescent="0.3">
      <c r="A90" s="35">
        <v>326.24999999999994</v>
      </c>
      <c r="B90" s="35" t="s">
        <v>228</v>
      </c>
      <c r="C90" s="36" t="s">
        <v>23</v>
      </c>
      <c r="D90" s="79">
        <f>VLOOKUP(C90,Xarelto_Total!A:D,2,0)</f>
        <v>1</v>
      </c>
      <c r="E90" s="37" t="str">
        <f>VLOOKUP(C90,Xarelto_Total!A:D,3,0)</f>
        <v>CHANDIGARH ABM</v>
      </c>
      <c r="F90" s="46" t="str">
        <f>VLOOKUP(C90,Xarelto_Total!A:D,4,0)</f>
        <v>DELHI SM</v>
      </c>
      <c r="G90" s="109">
        <v>86415798</v>
      </c>
      <c r="H90" s="46" t="s">
        <v>48</v>
      </c>
      <c r="I90" s="38" t="str">
        <f t="shared" si="20"/>
        <v>LUDHIANAXARELTO 2.5MG TAFI 14 IN</v>
      </c>
      <c r="J90" s="39">
        <f>+'Product Value'!J90/'Product Units'!$A90</f>
        <v>187.68000000000006</v>
      </c>
      <c r="K90" s="40">
        <v>97</v>
      </c>
      <c r="L90" s="41">
        <f t="shared" si="25"/>
        <v>51.68371696504687</v>
      </c>
      <c r="M90" s="42">
        <v>4</v>
      </c>
      <c r="N90" s="43">
        <f t="shared" si="26"/>
        <v>2325</v>
      </c>
      <c r="O90" s="39">
        <f>+'Product Value'!O90/'Product Units'!$A90</f>
        <v>177.60000000000002</v>
      </c>
      <c r="P90" s="40">
        <v>119</v>
      </c>
      <c r="Q90" s="41">
        <f t="shared" si="27"/>
        <v>67.004504504504496</v>
      </c>
      <c r="R90" s="42">
        <v>15</v>
      </c>
      <c r="S90" s="43">
        <f t="shared" si="28"/>
        <v>693.33333333333337</v>
      </c>
      <c r="T90" s="39">
        <f>+'Product Value'!T90/'Product Units'!$A90</f>
        <v>156.00000000000003</v>
      </c>
      <c r="U90" s="40">
        <v>76</v>
      </c>
      <c r="V90" s="41">
        <f t="shared" si="29"/>
        <v>48.717948717948708</v>
      </c>
      <c r="W90" s="42">
        <v>53</v>
      </c>
      <c r="X90" s="43">
        <f t="shared" si="30"/>
        <v>43.396226415094333</v>
      </c>
      <c r="Y90" s="39">
        <f>+'Product Value'!Y90/'Product Units'!$A90</f>
        <v>190.07999999999998</v>
      </c>
      <c r="Z90" s="40">
        <v>105</v>
      </c>
      <c r="AA90" s="41">
        <f t="shared" si="31"/>
        <v>55.239898989898997</v>
      </c>
      <c r="AB90" s="42">
        <v>48</v>
      </c>
      <c r="AC90" s="43">
        <f t="shared" si="32"/>
        <v>118.75</v>
      </c>
      <c r="AD90" s="39">
        <f>+'Product Value'!AD90/'Product Units'!$A90</f>
        <v>184.31999999999996</v>
      </c>
      <c r="AE90" s="40">
        <v>90</v>
      </c>
      <c r="AF90" s="41">
        <f t="shared" si="33"/>
        <v>48.828125000000007</v>
      </c>
      <c r="AG90" s="42">
        <v>20</v>
      </c>
      <c r="AH90" s="43">
        <f t="shared" si="34"/>
        <v>350</v>
      </c>
      <c r="AI90" s="107">
        <f t="shared" si="21"/>
        <v>895.68000000000006</v>
      </c>
      <c r="AJ90" s="42">
        <f t="shared" si="22"/>
        <v>487</v>
      </c>
      <c r="AK90" s="41">
        <f t="shared" si="35"/>
        <v>54.372097177563411</v>
      </c>
      <c r="AL90" s="42">
        <f t="shared" si="23"/>
        <v>140</v>
      </c>
      <c r="AM90" s="43">
        <f t="shared" si="36"/>
        <v>247.85714285714289</v>
      </c>
      <c r="AN90" s="44">
        <f t="shared" si="24"/>
        <v>97.4</v>
      </c>
    </row>
    <row r="91" spans="1:40" s="45" customFormat="1" ht="15" customHeight="1" x14ac:dyDescent="0.35">
      <c r="A91" s="35">
        <v>4567.4999999999991</v>
      </c>
      <c r="B91" s="35" t="s">
        <v>228</v>
      </c>
      <c r="C91" s="36" t="s">
        <v>23</v>
      </c>
      <c r="D91" s="79">
        <f>VLOOKUP(C91,Xarelto_Total!A:D,2,0)</f>
        <v>1</v>
      </c>
      <c r="E91" s="37" t="str">
        <f>VLOOKUP(C91,Xarelto_Total!A:D,3,0)</f>
        <v>CHANDIGARH ABM</v>
      </c>
      <c r="F91" s="46" t="str">
        <f>VLOOKUP(C91,Xarelto_Total!A:D,4,0)</f>
        <v>DELHI SM</v>
      </c>
      <c r="G91" s="110">
        <v>86991209</v>
      </c>
      <c r="H91" s="108" t="s">
        <v>77</v>
      </c>
      <c r="I91" s="38" t="str">
        <f t="shared" si="20"/>
        <v>LUDHIANAXARELTO 15MG 98TABL</v>
      </c>
      <c r="J91" s="39">
        <f>+'Product Value'!J91/'Product Units'!$A91</f>
        <v>0</v>
      </c>
      <c r="K91" s="40">
        <v>-4</v>
      </c>
      <c r="L91" s="41">
        <f t="shared" si="25"/>
        <v>0</v>
      </c>
      <c r="M91" s="42">
        <v>2</v>
      </c>
      <c r="N91" s="43">
        <f t="shared" si="26"/>
        <v>-300</v>
      </c>
      <c r="O91" s="39">
        <f>+'Product Value'!O91/'Product Units'!$A91</f>
        <v>0</v>
      </c>
      <c r="P91" s="40">
        <v>0</v>
      </c>
      <c r="Q91" s="41">
        <f t="shared" si="27"/>
        <v>0</v>
      </c>
      <c r="R91" s="42">
        <v>0</v>
      </c>
      <c r="S91" s="43" t="str">
        <f t="shared" si="28"/>
        <v>-</v>
      </c>
      <c r="T91" s="39">
        <f>+'Product Value'!T91/'Product Units'!$A91</f>
        <v>0</v>
      </c>
      <c r="U91" s="40">
        <v>0</v>
      </c>
      <c r="V91" s="41">
        <f t="shared" si="29"/>
        <v>0</v>
      </c>
      <c r="W91" s="42">
        <v>0</v>
      </c>
      <c r="X91" s="43" t="str">
        <f t="shared" si="30"/>
        <v>-</v>
      </c>
      <c r="Y91" s="39">
        <f>+'Product Value'!Y91/'Product Units'!$A91</f>
        <v>0</v>
      </c>
      <c r="Z91" s="40">
        <v>0</v>
      </c>
      <c r="AA91" s="41">
        <f t="shared" si="31"/>
        <v>0</v>
      </c>
      <c r="AB91" s="42">
        <v>0</v>
      </c>
      <c r="AC91" s="43" t="str">
        <f t="shared" si="32"/>
        <v>-</v>
      </c>
      <c r="AD91" s="39">
        <f>+'Product Value'!AD91/'Product Units'!$A91</f>
        <v>0</v>
      </c>
      <c r="AE91" s="40">
        <v>0</v>
      </c>
      <c r="AF91" s="41">
        <f t="shared" si="33"/>
        <v>0</v>
      </c>
      <c r="AG91" s="42">
        <v>0</v>
      </c>
      <c r="AH91" s="43" t="str">
        <f t="shared" si="34"/>
        <v>-</v>
      </c>
      <c r="AI91" s="107">
        <f t="shared" si="21"/>
        <v>0</v>
      </c>
      <c r="AJ91" s="42">
        <f t="shared" si="22"/>
        <v>-4</v>
      </c>
      <c r="AK91" s="41">
        <f t="shared" si="35"/>
        <v>0</v>
      </c>
      <c r="AL91" s="42">
        <f t="shared" si="23"/>
        <v>2</v>
      </c>
      <c r="AM91" s="43">
        <f t="shared" si="36"/>
        <v>-300</v>
      </c>
      <c r="AN91" s="44">
        <f t="shared" si="24"/>
        <v>-0.8</v>
      </c>
    </row>
    <row r="92" spans="1:40" s="45" customFormat="1" ht="15" customHeight="1" x14ac:dyDescent="0.35">
      <c r="A92" s="35">
        <v>4567.4999999999991</v>
      </c>
      <c r="B92" s="35" t="s">
        <v>228</v>
      </c>
      <c r="C92" s="36" t="s">
        <v>23</v>
      </c>
      <c r="D92" s="79">
        <f>VLOOKUP(C92,Xarelto_Total!A:D,2,0)</f>
        <v>1</v>
      </c>
      <c r="E92" s="37" t="str">
        <f>VLOOKUP(C92,Xarelto_Total!A:D,3,0)</f>
        <v>CHANDIGARH ABM</v>
      </c>
      <c r="F92" s="46" t="str">
        <f>VLOOKUP(C92,Xarelto_Total!A:D,4,0)</f>
        <v>DELHI SM</v>
      </c>
      <c r="G92" s="110">
        <v>86991217</v>
      </c>
      <c r="H92" s="108" t="s">
        <v>78</v>
      </c>
      <c r="I92" s="38" t="str">
        <f t="shared" si="20"/>
        <v>LUDHIANAXARELTO 20MG 98TABL</v>
      </c>
      <c r="J92" s="39">
        <f>+'Product Value'!J92/'Product Units'!$A92</f>
        <v>0</v>
      </c>
      <c r="K92" s="40">
        <v>2</v>
      </c>
      <c r="L92" s="41">
        <f t="shared" si="25"/>
        <v>0</v>
      </c>
      <c r="M92" s="42">
        <v>5</v>
      </c>
      <c r="N92" s="43">
        <f t="shared" si="26"/>
        <v>-60</v>
      </c>
      <c r="O92" s="39">
        <f>+'Product Value'!O92/'Product Units'!$A92</f>
        <v>0</v>
      </c>
      <c r="P92" s="40">
        <v>0</v>
      </c>
      <c r="Q92" s="41">
        <f t="shared" si="27"/>
        <v>0</v>
      </c>
      <c r="R92" s="42">
        <v>13</v>
      </c>
      <c r="S92" s="43">
        <f t="shared" si="28"/>
        <v>-100</v>
      </c>
      <c r="T92" s="39">
        <f>+'Product Value'!T92/'Product Units'!$A92</f>
        <v>0</v>
      </c>
      <c r="U92" s="40">
        <v>0</v>
      </c>
      <c r="V92" s="41">
        <f t="shared" si="29"/>
        <v>0</v>
      </c>
      <c r="W92" s="42">
        <v>0</v>
      </c>
      <c r="X92" s="43" t="str">
        <f t="shared" si="30"/>
        <v>-</v>
      </c>
      <c r="Y92" s="39">
        <f>+'Product Value'!Y92/'Product Units'!$A92</f>
        <v>0</v>
      </c>
      <c r="Z92" s="40">
        <v>-0.14199999999999999</v>
      </c>
      <c r="AA92" s="41">
        <f t="shared" si="31"/>
        <v>0</v>
      </c>
      <c r="AB92" s="42">
        <v>2</v>
      </c>
      <c r="AC92" s="43">
        <f t="shared" si="32"/>
        <v>-107.1</v>
      </c>
      <c r="AD92" s="39">
        <f>+'Product Value'!AD92/'Product Units'!$A92</f>
        <v>0</v>
      </c>
      <c r="AE92" s="40">
        <v>0</v>
      </c>
      <c r="AF92" s="41">
        <f t="shared" si="33"/>
        <v>0</v>
      </c>
      <c r="AG92" s="42">
        <v>0</v>
      </c>
      <c r="AH92" s="43" t="str">
        <f t="shared" si="34"/>
        <v>-</v>
      </c>
      <c r="AI92" s="107">
        <f t="shared" si="21"/>
        <v>0</v>
      </c>
      <c r="AJ92" s="42">
        <f t="shared" si="22"/>
        <v>1.8580000000000001</v>
      </c>
      <c r="AK92" s="41">
        <f t="shared" si="35"/>
        <v>0</v>
      </c>
      <c r="AL92" s="42">
        <f t="shared" si="23"/>
        <v>20</v>
      </c>
      <c r="AM92" s="43">
        <f t="shared" si="36"/>
        <v>-90.710000000000008</v>
      </c>
      <c r="AN92" s="44">
        <f t="shared" si="24"/>
        <v>0.37160000000000004</v>
      </c>
    </row>
    <row r="93" spans="1:40" s="45" customFormat="1" ht="15" customHeight="1" x14ac:dyDescent="0.3">
      <c r="A93" s="35">
        <v>652.49999999999989</v>
      </c>
      <c r="B93" s="35" t="s">
        <v>228</v>
      </c>
      <c r="C93" s="36" t="s">
        <v>24</v>
      </c>
      <c r="D93" s="79">
        <f>VLOOKUP(C93,Xarelto_Total!A:D,2,0)</f>
        <v>1</v>
      </c>
      <c r="E93" s="37" t="str">
        <f>VLOOKUP(C93,Xarelto_Total!A:D,3,0)</f>
        <v>CHANDIGARH ABM</v>
      </c>
      <c r="F93" s="46" t="str">
        <f>VLOOKUP(C93,Xarelto_Total!A:D,4,0)</f>
        <v>DELHI SM</v>
      </c>
      <c r="G93" s="109">
        <v>81571686</v>
      </c>
      <c r="H93" s="38" t="s">
        <v>15</v>
      </c>
      <c r="I93" s="38" t="str">
        <f t="shared" si="20"/>
        <v>SRINAGARXARELTO 10MG 7TABL</v>
      </c>
      <c r="J93" s="39">
        <f>+'Product Value'!J93/'Product Units'!$A93</f>
        <v>258.06000000000006</v>
      </c>
      <c r="K93" s="40">
        <v>387.42857142857144</v>
      </c>
      <c r="L93" s="41">
        <f t="shared" si="25"/>
        <v>150.13119872454908</v>
      </c>
      <c r="M93" s="42">
        <v>162.26482213438734</v>
      </c>
      <c r="N93" s="43">
        <f t="shared" si="26"/>
        <v>138.76313197921851</v>
      </c>
      <c r="O93" s="39">
        <f>+'Product Value'!O93/'Product Units'!$A93</f>
        <v>244.20000000000005</v>
      </c>
      <c r="P93" s="40">
        <v>57</v>
      </c>
      <c r="Q93" s="41">
        <f t="shared" si="27"/>
        <v>23.341523341523335</v>
      </c>
      <c r="R93" s="42">
        <v>3.3969849246231156</v>
      </c>
      <c r="S93" s="43">
        <f t="shared" si="28"/>
        <v>1577.9585798816568</v>
      </c>
      <c r="T93" s="39">
        <f>+'Product Value'!T93/'Product Units'!$A93</f>
        <v>214.50000000000003</v>
      </c>
      <c r="U93" s="40">
        <v>60</v>
      </c>
      <c r="V93" s="41">
        <f t="shared" si="29"/>
        <v>27.972027972027966</v>
      </c>
      <c r="W93" s="42">
        <v>340.55400254129609</v>
      </c>
      <c r="X93" s="43">
        <f t="shared" si="30"/>
        <v>-82.381648856784665</v>
      </c>
      <c r="Y93" s="39">
        <f>+'Product Value'!Y93/'Product Units'!$A93</f>
        <v>261.36</v>
      </c>
      <c r="Z93" s="40">
        <v>50</v>
      </c>
      <c r="AA93" s="41">
        <f t="shared" si="31"/>
        <v>19.130700948882769</v>
      </c>
      <c r="AB93" s="42">
        <v>8.8323187603763138</v>
      </c>
      <c r="AC93" s="43">
        <f t="shared" si="32"/>
        <v>466.10275689223067</v>
      </c>
      <c r="AD93" s="39">
        <f>+'Product Value'!AD93/'Product Units'!$A93</f>
        <v>253.43999999999997</v>
      </c>
      <c r="AE93" s="40">
        <v>30</v>
      </c>
      <c r="AF93" s="41">
        <f t="shared" si="33"/>
        <v>11.837121212121213</v>
      </c>
      <c r="AG93" s="42">
        <v>650.41366223908915</v>
      </c>
      <c r="AH93" s="43">
        <f t="shared" si="34"/>
        <v>-95.387550763198433</v>
      </c>
      <c r="AI93" s="107">
        <f t="shared" si="21"/>
        <v>1231.5600000000002</v>
      </c>
      <c r="AJ93" s="42">
        <f t="shared" si="22"/>
        <v>584.42857142857144</v>
      </c>
      <c r="AK93" s="41">
        <f t="shared" si="35"/>
        <v>47.454332020248415</v>
      </c>
      <c r="AL93" s="42">
        <f t="shared" si="23"/>
        <v>1165.461790599772</v>
      </c>
      <c r="AM93" s="43">
        <f t="shared" si="36"/>
        <v>-49.854334467043159</v>
      </c>
      <c r="AN93" s="44">
        <f t="shared" si="24"/>
        <v>116.88571428571429</v>
      </c>
    </row>
    <row r="94" spans="1:40" s="45" customFormat="1" ht="15" customHeight="1" x14ac:dyDescent="0.3">
      <c r="A94" s="35">
        <v>1304.9999999999998</v>
      </c>
      <c r="B94" s="35" t="s">
        <v>228</v>
      </c>
      <c r="C94" s="36" t="s">
        <v>24</v>
      </c>
      <c r="D94" s="79">
        <f>VLOOKUP(C94,Xarelto_Total!A:D,2,0)</f>
        <v>1</v>
      </c>
      <c r="E94" s="37" t="str">
        <f>VLOOKUP(C94,Xarelto_Total!A:D,3,0)</f>
        <v>CHANDIGARH ABM</v>
      </c>
      <c r="F94" s="46" t="str">
        <f>VLOOKUP(C94,Xarelto_Total!A:D,4,0)</f>
        <v>DELHI SM</v>
      </c>
      <c r="G94" s="37">
        <v>80802625</v>
      </c>
      <c r="H94" s="46" t="s">
        <v>16</v>
      </c>
      <c r="I94" s="38" t="str">
        <f t="shared" si="20"/>
        <v>SRINAGARXARELTO 15MG 28TABL</v>
      </c>
      <c r="J94" s="39">
        <f>+'Product Value'!J94/'Product Units'!$A94</f>
        <v>84.456000000000017</v>
      </c>
      <c r="K94" s="40">
        <v>20</v>
      </c>
      <c r="L94" s="41">
        <f t="shared" si="25"/>
        <v>23.680969972530068</v>
      </c>
      <c r="M94" s="42">
        <v>299.5</v>
      </c>
      <c r="N94" s="43">
        <f t="shared" si="26"/>
        <v>-93.322203672787978</v>
      </c>
      <c r="O94" s="39">
        <f>+'Product Value'!O94/'Product Units'!$A94</f>
        <v>79.920000000000016</v>
      </c>
      <c r="P94" s="40">
        <v>-5.5</v>
      </c>
      <c r="Q94" s="41">
        <f t="shared" si="27"/>
        <v>-6.8818818818818803</v>
      </c>
      <c r="R94" s="42">
        <v>-18</v>
      </c>
      <c r="S94" s="43">
        <f t="shared" si="28"/>
        <v>-69.444444444444443</v>
      </c>
      <c r="T94" s="39">
        <f>+'Product Value'!T94/'Product Units'!$A94</f>
        <v>70.200000000000017</v>
      </c>
      <c r="U94" s="40">
        <v>22</v>
      </c>
      <c r="V94" s="41">
        <f t="shared" si="29"/>
        <v>31.33903133903133</v>
      </c>
      <c r="W94" s="42">
        <v>-6</v>
      </c>
      <c r="X94" s="43">
        <f t="shared" si="30"/>
        <v>100</v>
      </c>
      <c r="Y94" s="39">
        <f>+'Product Value'!Y94/'Product Units'!$A94</f>
        <v>85.535999999999987</v>
      </c>
      <c r="Z94" s="40">
        <v>5</v>
      </c>
      <c r="AA94" s="41">
        <f t="shared" si="31"/>
        <v>5.8454919566030688</v>
      </c>
      <c r="AB94" s="42">
        <v>100</v>
      </c>
      <c r="AC94" s="43">
        <f t="shared" si="32"/>
        <v>-95</v>
      </c>
      <c r="AD94" s="39">
        <f>+'Product Value'!AD94/'Product Units'!$A94</f>
        <v>82.943999999999988</v>
      </c>
      <c r="AE94" s="40">
        <v>18</v>
      </c>
      <c r="AF94" s="41">
        <f t="shared" si="33"/>
        <v>21.701388888888893</v>
      </c>
      <c r="AG94" s="42">
        <v>56.142857142857146</v>
      </c>
      <c r="AH94" s="43">
        <f t="shared" si="34"/>
        <v>-67.938931297709928</v>
      </c>
      <c r="AI94" s="107">
        <f t="shared" si="21"/>
        <v>403.05600000000004</v>
      </c>
      <c r="AJ94" s="42">
        <f t="shared" si="22"/>
        <v>59.5</v>
      </c>
      <c r="AK94" s="41">
        <f t="shared" si="35"/>
        <v>14.76221666468183</v>
      </c>
      <c r="AL94" s="42">
        <f t="shared" si="23"/>
        <v>431.64285714285717</v>
      </c>
      <c r="AM94" s="43">
        <f t="shared" si="36"/>
        <v>-86.21545589938772</v>
      </c>
      <c r="AN94" s="44">
        <f t="shared" si="24"/>
        <v>11.9</v>
      </c>
    </row>
    <row r="95" spans="1:40" s="45" customFormat="1" ht="15" customHeight="1" x14ac:dyDescent="0.3">
      <c r="A95" s="35">
        <v>1304.9999999999998</v>
      </c>
      <c r="B95" s="35" t="s">
        <v>228</v>
      </c>
      <c r="C95" s="36" t="s">
        <v>24</v>
      </c>
      <c r="D95" s="79">
        <f>VLOOKUP(C95,Xarelto_Total!A:D,2,0)</f>
        <v>1</v>
      </c>
      <c r="E95" s="37" t="str">
        <f>VLOOKUP(C95,Xarelto_Total!A:D,3,0)</f>
        <v>CHANDIGARH ABM</v>
      </c>
      <c r="F95" s="46" t="str">
        <f>VLOOKUP(C95,Xarelto_Total!A:D,4,0)</f>
        <v>DELHI SM</v>
      </c>
      <c r="G95" s="37">
        <v>80802633</v>
      </c>
      <c r="H95" s="46" t="s">
        <v>17</v>
      </c>
      <c r="I95" s="38" t="str">
        <f t="shared" si="20"/>
        <v>SRINAGARXARELTO 20MG 28TABL</v>
      </c>
      <c r="J95" s="39">
        <f>+'Product Value'!J95/'Product Units'!$A95</f>
        <v>93.840000000000032</v>
      </c>
      <c r="K95" s="40">
        <v>48</v>
      </c>
      <c r="L95" s="41">
        <f t="shared" si="25"/>
        <v>51.150895140664943</v>
      </c>
      <c r="M95" s="42">
        <v>316.5</v>
      </c>
      <c r="N95" s="43">
        <f t="shared" si="26"/>
        <v>-84.834123222748815</v>
      </c>
      <c r="O95" s="39">
        <f>+'Product Value'!O95/'Product Units'!$A95</f>
        <v>88.800000000000011</v>
      </c>
      <c r="P95" s="40">
        <v>-15.5</v>
      </c>
      <c r="Q95" s="41">
        <f t="shared" si="27"/>
        <v>-17.454954954954953</v>
      </c>
      <c r="R95" s="42">
        <v>0</v>
      </c>
      <c r="S95" s="43" t="str">
        <f t="shared" si="28"/>
        <v>-</v>
      </c>
      <c r="T95" s="39">
        <f>+'Product Value'!T95/'Product Units'!$A95</f>
        <v>78.000000000000014</v>
      </c>
      <c r="U95" s="40">
        <v>49</v>
      </c>
      <c r="V95" s="41">
        <f t="shared" si="29"/>
        <v>62.82051282051281</v>
      </c>
      <c r="W95" s="42">
        <v>116</v>
      </c>
      <c r="X95" s="43">
        <f t="shared" si="30"/>
        <v>-57.758620689655167</v>
      </c>
      <c r="Y95" s="39">
        <f>+'Product Value'!Y95/'Product Units'!$A95</f>
        <v>95.039999999999992</v>
      </c>
      <c r="Z95" s="40">
        <v>12</v>
      </c>
      <c r="AA95" s="41">
        <f t="shared" si="31"/>
        <v>12.626262626262628</v>
      </c>
      <c r="AB95" s="42">
        <v>100</v>
      </c>
      <c r="AC95" s="43">
        <f t="shared" si="32"/>
        <v>-88</v>
      </c>
      <c r="AD95" s="39">
        <f>+'Product Value'!AD95/'Product Units'!$A95</f>
        <v>92.159999999999982</v>
      </c>
      <c r="AE95" s="40">
        <v>95</v>
      </c>
      <c r="AF95" s="41">
        <f t="shared" si="33"/>
        <v>103.08159722222224</v>
      </c>
      <c r="AG95" s="42">
        <v>12</v>
      </c>
      <c r="AH95" s="43">
        <f t="shared" si="34"/>
        <v>691.66666666666674</v>
      </c>
      <c r="AI95" s="107">
        <f t="shared" si="21"/>
        <v>447.84000000000003</v>
      </c>
      <c r="AJ95" s="42">
        <f t="shared" si="22"/>
        <v>188.5</v>
      </c>
      <c r="AK95" s="41">
        <f t="shared" si="35"/>
        <v>42.090925330475166</v>
      </c>
      <c r="AL95" s="42">
        <f t="shared" si="23"/>
        <v>544.5</v>
      </c>
      <c r="AM95" s="43">
        <f t="shared" si="36"/>
        <v>-65.38108356290175</v>
      </c>
      <c r="AN95" s="44">
        <f t="shared" si="24"/>
        <v>37.700000000000003</v>
      </c>
    </row>
    <row r="96" spans="1:40" s="45" customFormat="1" ht="15" customHeight="1" x14ac:dyDescent="0.3">
      <c r="A96" s="35">
        <v>326.24999999999994</v>
      </c>
      <c r="B96" s="35" t="s">
        <v>228</v>
      </c>
      <c r="C96" s="36" t="s">
        <v>24</v>
      </c>
      <c r="D96" s="79">
        <f>VLOOKUP(C96,Xarelto_Total!A:D,2,0)</f>
        <v>1</v>
      </c>
      <c r="E96" s="37" t="str">
        <f>VLOOKUP(C96,Xarelto_Total!A:D,3,0)</f>
        <v>CHANDIGARH ABM</v>
      </c>
      <c r="F96" s="46" t="str">
        <f>VLOOKUP(C96,Xarelto_Total!A:D,4,0)</f>
        <v>DELHI SM</v>
      </c>
      <c r="G96" s="109">
        <v>86415798</v>
      </c>
      <c r="H96" s="46" t="s">
        <v>48</v>
      </c>
      <c r="I96" s="38" t="str">
        <f t="shared" si="20"/>
        <v>SRINAGARXARELTO 2.5MG TAFI 14 IN</v>
      </c>
      <c r="J96" s="39">
        <f>+'Product Value'!J96/'Product Units'!$A96</f>
        <v>187.68000000000006</v>
      </c>
      <c r="K96" s="40">
        <v>54</v>
      </c>
      <c r="L96" s="41">
        <f t="shared" si="25"/>
        <v>28.77237851662403</v>
      </c>
      <c r="M96" s="42">
        <v>150</v>
      </c>
      <c r="N96" s="43">
        <f t="shared" si="26"/>
        <v>-64</v>
      </c>
      <c r="O96" s="39">
        <f>+'Product Value'!O96/'Product Units'!$A96</f>
        <v>177.60000000000002</v>
      </c>
      <c r="P96" s="40">
        <v>-6</v>
      </c>
      <c r="Q96" s="41">
        <f t="shared" si="27"/>
        <v>-3.3783783783783781</v>
      </c>
      <c r="R96" s="42">
        <v>0</v>
      </c>
      <c r="S96" s="43" t="str">
        <f t="shared" si="28"/>
        <v>-</v>
      </c>
      <c r="T96" s="39">
        <f>+'Product Value'!T96/'Product Units'!$A96</f>
        <v>156.00000000000003</v>
      </c>
      <c r="U96" s="40">
        <v>24</v>
      </c>
      <c r="V96" s="41">
        <f t="shared" si="29"/>
        <v>15.384615384615381</v>
      </c>
      <c r="W96" s="42">
        <v>31.558359621451103</v>
      </c>
      <c r="X96" s="43">
        <f t="shared" si="30"/>
        <v>-23.950419832067169</v>
      </c>
      <c r="Y96" s="39">
        <f>+'Product Value'!Y96/'Product Units'!$A96</f>
        <v>190.07999999999998</v>
      </c>
      <c r="Z96" s="40">
        <v>-1</v>
      </c>
      <c r="AA96" s="41">
        <f t="shared" si="31"/>
        <v>-0.52609427609427617</v>
      </c>
      <c r="AB96" s="42">
        <v>72.028740490278949</v>
      </c>
      <c r="AC96" s="43">
        <f t="shared" si="32"/>
        <v>-101.38833470249971</v>
      </c>
      <c r="AD96" s="39">
        <f>+'Product Value'!AD96/'Product Units'!$A96</f>
        <v>184.31999999999996</v>
      </c>
      <c r="AE96" s="40">
        <v>74</v>
      </c>
      <c r="AF96" s="41">
        <f t="shared" si="33"/>
        <v>40.14756944444445</v>
      </c>
      <c r="AG96" s="42">
        <v>130</v>
      </c>
      <c r="AH96" s="43">
        <f t="shared" si="34"/>
        <v>-43.07692307692308</v>
      </c>
      <c r="AI96" s="107">
        <f t="shared" si="21"/>
        <v>895.68000000000006</v>
      </c>
      <c r="AJ96" s="42">
        <f t="shared" si="22"/>
        <v>145</v>
      </c>
      <c r="AK96" s="41">
        <f t="shared" si="35"/>
        <v>16.188817434798139</v>
      </c>
      <c r="AL96" s="42">
        <f t="shared" si="23"/>
        <v>383.58710011173002</v>
      </c>
      <c r="AM96" s="43">
        <f t="shared" si="36"/>
        <v>-62.19893735796515</v>
      </c>
      <c r="AN96" s="44">
        <f t="shared" si="24"/>
        <v>29</v>
      </c>
    </row>
    <row r="97" spans="1:40" s="45" customFormat="1" ht="15" customHeight="1" x14ac:dyDescent="0.35">
      <c r="A97" s="35">
        <v>4567.4999999999991</v>
      </c>
      <c r="B97" s="35" t="s">
        <v>228</v>
      </c>
      <c r="C97" s="36" t="s">
        <v>24</v>
      </c>
      <c r="D97" s="79">
        <f>VLOOKUP(C97,Xarelto_Total!A:D,2,0)</f>
        <v>1</v>
      </c>
      <c r="E97" s="37" t="str">
        <f>VLOOKUP(C97,Xarelto_Total!A:D,3,0)</f>
        <v>CHANDIGARH ABM</v>
      </c>
      <c r="F97" s="46" t="str">
        <f>VLOOKUP(C97,Xarelto_Total!A:D,4,0)</f>
        <v>DELHI SM</v>
      </c>
      <c r="G97" s="110">
        <v>86991209</v>
      </c>
      <c r="H97" s="108" t="s">
        <v>77</v>
      </c>
      <c r="I97" s="38" t="str">
        <f t="shared" si="20"/>
        <v>SRINAGARXARELTO 15MG 98TABL</v>
      </c>
      <c r="J97" s="39">
        <f>+'Product Value'!J97/'Product Units'!$A97</f>
        <v>0</v>
      </c>
      <c r="K97" s="40">
        <v>0</v>
      </c>
      <c r="L97" s="41">
        <f t="shared" si="25"/>
        <v>0</v>
      </c>
      <c r="M97" s="42">
        <v>0</v>
      </c>
      <c r="N97" s="43" t="str">
        <f t="shared" si="26"/>
        <v>-</v>
      </c>
      <c r="O97" s="39">
        <f>+'Product Value'!O97/'Product Units'!$A97</f>
        <v>0</v>
      </c>
      <c r="P97" s="40">
        <v>-2</v>
      </c>
      <c r="Q97" s="41">
        <f t="shared" si="27"/>
        <v>0</v>
      </c>
      <c r="R97" s="42">
        <v>-14</v>
      </c>
      <c r="S97" s="43">
        <f t="shared" si="28"/>
        <v>-85.714285714285722</v>
      </c>
      <c r="T97" s="39">
        <f>+'Product Value'!T97/'Product Units'!$A97</f>
        <v>0</v>
      </c>
      <c r="U97" s="40">
        <v>0</v>
      </c>
      <c r="V97" s="41">
        <f t="shared" si="29"/>
        <v>0</v>
      </c>
      <c r="W97" s="42">
        <v>0</v>
      </c>
      <c r="X97" s="43" t="str">
        <f t="shared" si="30"/>
        <v>-</v>
      </c>
      <c r="Y97" s="39">
        <f>+'Product Value'!Y97/'Product Units'!$A97</f>
        <v>0</v>
      </c>
      <c r="Z97" s="40">
        <v>0</v>
      </c>
      <c r="AA97" s="41">
        <f t="shared" si="31"/>
        <v>0</v>
      </c>
      <c r="AB97" s="42">
        <v>0</v>
      </c>
      <c r="AC97" s="43" t="str">
        <f t="shared" si="32"/>
        <v>-</v>
      </c>
      <c r="AD97" s="39">
        <f>+'Product Value'!AD97/'Product Units'!$A97</f>
        <v>0</v>
      </c>
      <c r="AE97" s="40">
        <v>0</v>
      </c>
      <c r="AF97" s="41">
        <f t="shared" si="33"/>
        <v>0</v>
      </c>
      <c r="AG97" s="42">
        <v>0</v>
      </c>
      <c r="AH97" s="43" t="str">
        <f t="shared" si="34"/>
        <v>-</v>
      </c>
      <c r="AI97" s="107">
        <f t="shared" si="21"/>
        <v>0</v>
      </c>
      <c r="AJ97" s="42">
        <f t="shared" si="22"/>
        <v>-2</v>
      </c>
      <c r="AK97" s="41">
        <f t="shared" si="35"/>
        <v>0</v>
      </c>
      <c r="AL97" s="42">
        <f t="shared" si="23"/>
        <v>-14</v>
      </c>
      <c r="AM97" s="43">
        <f t="shared" si="36"/>
        <v>-85.714285714285722</v>
      </c>
      <c r="AN97" s="44">
        <f t="shared" si="24"/>
        <v>-0.4</v>
      </c>
    </row>
    <row r="98" spans="1:40" s="45" customFormat="1" ht="15" customHeight="1" x14ac:dyDescent="0.35">
      <c r="A98" s="35">
        <v>4567.4999999999991</v>
      </c>
      <c r="B98" s="35" t="s">
        <v>228</v>
      </c>
      <c r="C98" s="36" t="s">
        <v>24</v>
      </c>
      <c r="D98" s="79">
        <f>VLOOKUP(C98,Xarelto_Total!A:D,2,0)</f>
        <v>1</v>
      </c>
      <c r="E98" s="37" t="str">
        <f>VLOOKUP(C98,Xarelto_Total!A:D,3,0)</f>
        <v>CHANDIGARH ABM</v>
      </c>
      <c r="F98" s="46" t="str">
        <f>VLOOKUP(C98,Xarelto_Total!A:D,4,0)</f>
        <v>DELHI SM</v>
      </c>
      <c r="G98" s="110">
        <v>86991217</v>
      </c>
      <c r="H98" s="108" t="s">
        <v>78</v>
      </c>
      <c r="I98" s="38" t="str">
        <f t="shared" si="20"/>
        <v>SRINAGARXARELTO 20MG 98TABL</v>
      </c>
      <c r="J98" s="39">
        <f>+'Product Value'!J98/'Product Units'!$A98</f>
        <v>0</v>
      </c>
      <c r="K98" s="40">
        <v>0</v>
      </c>
      <c r="L98" s="41">
        <f t="shared" si="25"/>
        <v>0</v>
      </c>
      <c r="M98" s="42">
        <v>0</v>
      </c>
      <c r="N98" s="43" t="str">
        <f t="shared" si="26"/>
        <v>-</v>
      </c>
      <c r="O98" s="39">
        <f>+'Product Value'!O98/'Product Units'!$A98</f>
        <v>0</v>
      </c>
      <c r="P98" s="40">
        <v>0</v>
      </c>
      <c r="Q98" s="41">
        <f t="shared" si="27"/>
        <v>0</v>
      </c>
      <c r="R98" s="42">
        <v>-1</v>
      </c>
      <c r="S98" s="43">
        <f t="shared" si="28"/>
        <v>-100</v>
      </c>
      <c r="T98" s="39">
        <f>+'Product Value'!T98/'Product Units'!$A98</f>
        <v>0</v>
      </c>
      <c r="U98" s="40">
        <v>0</v>
      </c>
      <c r="V98" s="41">
        <f t="shared" si="29"/>
        <v>0</v>
      </c>
      <c r="W98" s="42">
        <v>0</v>
      </c>
      <c r="X98" s="43" t="str">
        <f t="shared" si="30"/>
        <v>-</v>
      </c>
      <c r="Y98" s="39">
        <f>+'Product Value'!Y98/'Product Units'!$A98</f>
        <v>0</v>
      </c>
      <c r="Z98" s="40">
        <v>0</v>
      </c>
      <c r="AA98" s="41">
        <f t="shared" si="31"/>
        <v>0</v>
      </c>
      <c r="AB98" s="42">
        <v>0</v>
      </c>
      <c r="AC98" s="43" t="str">
        <f t="shared" si="32"/>
        <v>-</v>
      </c>
      <c r="AD98" s="39">
        <f>+'Product Value'!AD98/'Product Units'!$A98</f>
        <v>0</v>
      </c>
      <c r="AE98" s="40">
        <v>0</v>
      </c>
      <c r="AF98" s="41">
        <f t="shared" si="33"/>
        <v>0</v>
      </c>
      <c r="AG98" s="42">
        <v>0</v>
      </c>
      <c r="AH98" s="43" t="str">
        <f t="shared" si="34"/>
        <v>-</v>
      </c>
      <c r="AI98" s="107">
        <f t="shared" si="21"/>
        <v>0</v>
      </c>
      <c r="AJ98" s="42">
        <f t="shared" si="22"/>
        <v>0</v>
      </c>
      <c r="AK98" s="41">
        <f t="shared" si="35"/>
        <v>0</v>
      </c>
      <c r="AL98" s="42">
        <f t="shared" si="23"/>
        <v>-1</v>
      </c>
      <c r="AM98" s="43">
        <f t="shared" si="36"/>
        <v>-100</v>
      </c>
      <c r="AN98" s="44">
        <f t="shared" si="24"/>
        <v>0</v>
      </c>
    </row>
    <row r="99" spans="1:40" s="45" customFormat="1" ht="15" customHeight="1" x14ac:dyDescent="0.3">
      <c r="A99" s="35">
        <v>652.49999999999989</v>
      </c>
      <c r="B99" s="35" t="s">
        <v>228</v>
      </c>
      <c r="C99" s="36" t="s">
        <v>20</v>
      </c>
      <c r="D99" s="79">
        <f>VLOOKUP(C99,Xarelto_Total!A:D,2,0)</f>
        <v>1</v>
      </c>
      <c r="E99" s="37" t="str">
        <f>VLOOKUP(C99,Xarelto_Total!A:D,3,0)</f>
        <v>DELHI ABM</v>
      </c>
      <c r="F99" s="46" t="str">
        <f>VLOOKUP(C99,Xarelto_Total!A:D,4,0)</f>
        <v>DELHI SM</v>
      </c>
      <c r="G99" s="37">
        <v>81571686</v>
      </c>
      <c r="H99" s="46" t="s">
        <v>15</v>
      </c>
      <c r="I99" s="38" t="str">
        <f t="shared" si="20"/>
        <v>DEHRADUNXARELTO 10MG 7TABL</v>
      </c>
      <c r="J99" s="39">
        <f>+'Product Value'!J99/'Product Units'!$A99</f>
        <v>258.06000000000006</v>
      </c>
      <c r="K99" s="40">
        <v>1141.1428571428571</v>
      </c>
      <c r="L99" s="41">
        <f t="shared" si="25"/>
        <v>442.20059565328097</v>
      </c>
      <c r="M99" s="42">
        <v>1017.3596837944664</v>
      </c>
      <c r="N99" s="43">
        <f t="shared" si="26"/>
        <v>12.167100320578271</v>
      </c>
      <c r="O99" s="39">
        <f>+'Product Value'!O99/'Product Units'!$A99</f>
        <v>244.20000000000005</v>
      </c>
      <c r="P99" s="40">
        <v>282</v>
      </c>
      <c r="Q99" s="41">
        <f t="shared" si="27"/>
        <v>115.47911547911545</v>
      </c>
      <c r="R99" s="42">
        <v>372.22780569514237</v>
      </c>
      <c r="S99" s="43">
        <f t="shared" si="28"/>
        <v>-24.239942399423995</v>
      </c>
      <c r="T99" s="39">
        <f>+'Product Value'!T99/'Product Units'!$A99</f>
        <v>214.50000000000003</v>
      </c>
      <c r="U99" s="40">
        <v>302</v>
      </c>
      <c r="V99" s="41">
        <f t="shared" si="29"/>
        <v>140.79254079254076</v>
      </c>
      <c r="W99" s="42">
        <v>133.20457433290977</v>
      </c>
      <c r="X99" s="43">
        <f t="shared" si="30"/>
        <v>126.71894078144081</v>
      </c>
      <c r="Y99" s="39">
        <f>+'Product Value'!Y99/'Product Units'!$A99</f>
        <v>261.36</v>
      </c>
      <c r="Z99" s="40">
        <v>399</v>
      </c>
      <c r="AA99" s="41">
        <f t="shared" si="31"/>
        <v>152.66299357208447</v>
      </c>
      <c r="AB99" s="42">
        <v>359.30437188710567</v>
      </c>
      <c r="AC99" s="43">
        <f t="shared" si="32"/>
        <v>11.047911247060142</v>
      </c>
      <c r="AD99" s="39">
        <f>+'Product Value'!AD99/'Product Units'!$A99</f>
        <v>253.43999999999997</v>
      </c>
      <c r="AE99" s="40">
        <v>648.71428571428578</v>
      </c>
      <c r="AF99" s="41">
        <f t="shared" si="33"/>
        <v>255.96365440115446</v>
      </c>
      <c r="AG99" s="42">
        <v>1348.550284629981</v>
      </c>
      <c r="AH99" s="43">
        <f t="shared" si="34"/>
        <v>-51.895432220216996</v>
      </c>
      <c r="AI99" s="107">
        <f t="shared" si="21"/>
        <v>1231.5600000000002</v>
      </c>
      <c r="AJ99" s="42">
        <f t="shared" si="22"/>
        <v>2772.8571428571427</v>
      </c>
      <c r="AK99" s="41">
        <f t="shared" si="35"/>
        <v>225.14998399242768</v>
      </c>
      <c r="AL99" s="42">
        <f t="shared" si="23"/>
        <v>3230.6467203396051</v>
      </c>
      <c r="AM99" s="43">
        <f t="shared" si="36"/>
        <v>-14.170214731319803</v>
      </c>
      <c r="AN99" s="44">
        <f t="shared" si="24"/>
        <v>554.57142857142856</v>
      </c>
    </row>
    <row r="100" spans="1:40" s="45" customFormat="1" ht="15" customHeight="1" x14ac:dyDescent="0.3">
      <c r="A100" s="35">
        <v>1304.9999999999998</v>
      </c>
      <c r="B100" s="35" t="s">
        <v>228</v>
      </c>
      <c r="C100" s="36" t="s">
        <v>20</v>
      </c>
      <c r="D100" s="79">
        <f>VLOOKUP(C100,Xarelto_Total!A:D,2,0)</f>
        <v>1</v>
      </c>
      <c r="E100" s="37" t="str">
        <f>VLOOKUP(C100,Xarelto_Total!A:D,3,0)</f>
        <v>DELHI ABM</v>
      </c>
      <c r="F100" s="46" t="str">
        <f>VLOOKUP(C100,Xarelto_Total!A:D,4,0)</f>
        <v>DELHI SM</v>
      </c>
      <c r="G100" s="37">
        <v>80802625</v>
      </c>
      <c r="H100" s="46" t="s">
        <v>16</v>
      </c>
      <c r="I100" s="38" t="str">
        <f t="shared" si="20"/>
        <v>DEHRADUNXARELTO 15MG 28TABL</v>
      </c>
      <c r="J100" s="39">
        <f>+'Product Value'!J100/'Product Units'!$A100</f>
        <v>84.456000000000017</v>
      </c>
      <c r="K100" s="40">
        <v>82</v>
      </c>
      <c r="L100" s="41">
        <f t="shared" si="25"/>
        <v>97.091976887373278</v>
      </c>
      <c r="M100" s="42">
        <v>116.5</v>
      </c>
      <c r="N100" s="43">
        <f t="shared" si="26"/>
        <v>-29.613733905579394</v>
      </c>
      <c r="O100" s="39">
        <f>+'Product Value'!O100/'Product Units'!$A100</f>
        <v>79.920000000000016</v>
      </c>
      <c r="P100" s="40">
        <v>92</v>
      </c>
      <c r="Q100" s="41">
        <f t="shared" si="27"/>
        <v>115.1151151151151</v>
      </c>
      <c r="R100" s="42">
        <v>127.5</v>
      </c>
      <c r="S100" s="43">
        <f t="shared" si="28"/>
        <v>-27.843137254901961</v>
      </c>
      <c r="T100" s="39">
        <f>+'Product Value'!T100/'Product Units'!$A100</f>
        <v>70.200000000000017</v>
      </c>
      <c r="U100" s="40">
        <v>32.5</v>
      </c>
      <c r="V100" s="41">
        <f t="shared" si="29"/>
        <v>46.296296296296283</v>
      </c>
      <c r="W100" s="42">
        <v>36</v>
      </c>
      <c r="X100" s="43">
        <f t="shared" si="30"/>
        <v>-9.7222222222222143</v>
      </c>
      <c r="Y100" s="39">
        <f>+'Product Value'!Y100/'Product Units'!$A100</f>
        <v>85.535999999999987</v>
      </c>
      <c r="Z100" s="40">
        <v>46</v>
      </c>
      <c r="AA100" s="41">
        <f t="shared" si="31"/>
        <v>53.778526000748229</v>
      </c>
      <c r="AB100" s="42">
        <v>46.5</v>
      </c>
      <c r="AC100" s="43">
        <f t="shared" si="32"/>
        <v>-1.0752688172043037</v>
      </c>
      <c r="AD100" s="39">
        <f>+'Product Value'!AD100/'Product Units'!$A100</f>
        <v>82.943999999999988</v>
      </c>
      <c r="AE100" s="40">
        <v>20</v>
      </c>
      <c r="AF100" s="41">
        <f t="shared" si="33"/>
        <v>24.112654320987659</v>
      </c>
      <c r="AG100" s="42">
        <v>224</v>
      </c>
      <c r="AH100" s="43">
        <f t="shared" si="34"/>
        <v>-91.071428571428569</v>
      </c>
      <c r="AI100" s="107">
        <f t="shared" si="21"/>
        <v>403.05600000000004</v>
      </c>
      <c r="AJ100" s="42">
        <f t="shared" si="22"/>
        <v>272.5</v>
      </c>
      <c r="AK100" s="41">
        <f t="shared" si="35"/>
        <v>67.608471279425189</v>
      </c>
      <c r="AL100" s="42">
        <f t="shared" si="23"/>
        <v>550.5</v>
      </c>
      <c r="AM100" s="43">
        <f t="shared" si="36"/>
        <v>-50.49954586739328</v>
      </c>
      <c r="AN100" s="44">
        <f t="shared" si="24"/>
        <v>54.5</v>
      </c>
    </row>
    <row r="101" spans="1:40" s="45" customFormat="1" ht="15" customHeight="1" x14ac:dyDescent="0.3">
      <c r="A101" s="35">
        <v>1304.9999999999998</v>
      </c>
      <c r="B101" s="35" t="s">
        <v>228</v>
      </c>
      <c r="C101" s="36" t="s">
        <v>20</v>
      </c>
      <c r="D101" s="79">
        <f>VLOOKUP(C101,Xarelto_Total!A:D,2,0)</f>
        <v>1</v>
      </c>
      <c r="E101" s="37" t="str">
        <f>VLOOKUP(C101,Xarelto_Total!A:D,3,0)</f>
        <v>DELHI ABM</v>
      </c>
      <c r="F101" s="46" t="str">
        <f>VLOOKUP(C101,Xarelto_Total!A:D,4,0)</f>
        <v>DELHI SM</v>
      </c>
      <c r="G101" s="37">
        <v>80802633</v>
      </c>
      <c r="H101" s="46" t="s">
        <v>17</v>
      </c>
      <c r="I101" s="38" t="str">
        <f t="shared" si="20"/>
        <v>DEHRADUNXARELTO 20MG 28TABL</v>
      </c>
      <c r="J101" s="39">
        <f>+'Product Value'!J101/'Product Units'!$A101</f>
        <v>93.840000000000032</v>
      </c>
      <c r="K101" s="40">
        <v>12</v>
      </c>
      <c r="L101" s="41">
        <f t="shared" si="25"/>
        <v>12.787723785166236</v>
      </c>
      <c r="M101" s="42">
        <v>58.1</v>
      </c>
      <c r="N101" s="43">
        <f t="shared" si="26"/>
        <v>-79.345955249569698</v>
      </c>
      <c r="O101" s="39">
        <f>+'Product Value'!O101/'Product Units'!$A101</f>
        <v>88.800000000000011</v>
      </c>
      <c r="P101" s="40">
        <v>96</v>
      </c>
      <c r="Q101" s="41">
        <f t="shared" si="27"/>
        <v>108.1081081081081</v>
      </c>
      <c r="R101" s="42">
        <v>114.38461538461539</v>
      </c>
      <c r="S101" s="43">
        <f t="shared" si="28"/>
        <v>-16.072629455279099</v>
      </c>
      <c r="T101" s="39">
        <f>+'Product Value'!T101/'Product Units'!$A101</f>
        <v>78.000000000000014</v>
      </c>
      <c r="U101" s="40">
        <v>73</v>
      </c>
      <c r="V101" s="41">
        <f t="shared" si="29"/>
        <v>93.589743589743577</v>
      </c>
      <c r="W101" s="42">
        <v>38.117241379310343</v>
      </c>
      <c r="X101" s="43">
        <f t="shared" si="30"/>
        <v>91.514383933417776</v>
      </c>
      <c r="Y101" s="39">
        <f>+'Product Value'!Y101/'Product Units'!$A101</f>
        <v>95.039999999999992</v>
      </c>
      <c r="Z101" s="40">
        <v>85</v>
      </c>
      <c r="AA101" s="41">
        <f t="shared" si="31"/>
        <v>89.436026936026948</v>
      </c>
      <c r="AB101" s="42">
        <v>47</v>
      </c>
      <c r="AC101" s="43">
        <f t="shared" si="32"/>
        <v>80.85106382978725</v>
      </c>
      <c r="AD101" s="39">
        <f>+'Product Value'!AD101/'Product Units'!$A101</f>
        <v>92.159999999999982</v>
      </c>
      <c r="AE101" s="40">
        <v>37.5</v>
      </c>
      <c r="AF101" s="41">
        <f t="shared" si="33"/>
        <v>40.690104166666671</v>
      </c>
      <c r="AG101" s="42">
        <v>155</v>
      </c>
      <c r="AH101" s="43">
        <f t="shared" si="34"/>
        <v>-75.806451612903231</v>
      </c>
      <c r="AI101" s="107">
        <f t="shared" si="21"/>
        <v>447.84000000000003</v>
      </c>
      <c r="AJ101" s="42">
        <f t="shared" si="22"/>
        <v>303.5</v>
      </c>
      <c r="AK101" s="41">
        <f t="shared" si="35"/>
        <v>67.769739192568764</v>
      </c>
      <c r="AL101" s="42">
        <f t="shared" si="23"/>
        <v>412.60185676392575</v>
      </c>
      <c r="AM101" s="43">
        <f t="shared" si="36"/>
        <v>-26.44240566914111</v>
      </c>
      <c r="AN101" s="44">
        <f t="shared" si="24"/>
        <v>60.7</v>
      </c>
    </row>
    <row r="102" spans="1:40" s="45" customFormat="1" ht="15" customHeight="1" x14ac:dyDescent="0.3">
      <c r="A102" s="35">
        <v>326.24999999999994</v>
      </c>
      <c r="B102" s="35" t="s">
        <v>228</v>
      </c>
      <c r="C102" s="36" t="s">
        <v>20</v>
      </c>
      <c r="D102" s="79">
        <f>VLOOKUP(C102,Xarelto_Total!A:D,2,0)</f>
        <v>1</v>
      </c>
      <c r="E102" s="37" t="str">
        <f>VLOOKUP(C102,Xarelto_Total!A:D,3,0)</f>
        <v>DELHI ABM</v>
      </c>
      <c r="F102" s="46" t="str">
        <f>VLOOKUP(C102,Xarelto_Total!A:D,4,0)</f>
        <v>DELHI SM</v>
      </c>
      <c r="G102" s="109">
        <v>86415798</v>
      </c>
      <c r="H102" s="46" t="s">
        <v>48</v>
      </c>
      <c r="I102" s="38" t="str">
        <f t="shared" si="20"/>
        <v>DEHRADUNXARELTO 2.5MG TAFI 14 IN</v>
      </c>
      <c r="J102" s="39">
        <f>+'Product Value'!J102/'Product Units'!$A102</f>
        <v>187.68000000000006</v>
      </c>
      <c r="K102" s="40">
        <v>82</v>
      </c>
      <c r="L102" s="41">
        <f t="shared" si="25"/>
        <v>43.691389599317972</v>
      </c>
      <c r="M102" s="42">
        <v>113</v>
      </c>
      <c r="N102" s="43">
        <f t="shared" si="26"/>
        <v>-27.43362831858407</v>
      </c>
      <c r="O102" s="39">
        <f>+'Product Value'!O102/'Product Units'!$A102</f>
        <v>177.60000000000002</v>
      </c>
      <c r="P102" s="40">
        <v>81</v>
      </c>
      <c r="Q102" s="41">
        <f t="shared" si="27"/>
        <v>45.608108108108105</v>
      </c>
      <c r="R102" s="42">
        <v>70.570093457943926</v>
      </c>
      <c r="S102" s="43">
        <f t="shared" si="28"/>
        <v>14.779499404052444</v>
      </c>
      <c r="T102" s="39">
        <f>+'Product Value'!T102/'Product Units'!$A102</f>
        <v>156.00000000000003</v>
      </c>
      <c r="U102" s="40">
        <v>159</v>
      </c>
      <c r="V102" s="41">
        <f t="shared" si="29"/>
        <v>101.92307692307691</v>
      </c>
      <c r="W102" s="42">
        <v>58.411146161934809</v>
      </c>
      <c r="X102" s="43">
        <f t="shared" si="30"/>
        <v>172.20832058182862</v>
      </c>
      <c r="Y102" s="39">
        <f>+'Product Value'!Y102/'Product Units'!$A102</f>
        <v>190.07999999999998</v>
      </c>
      <c r="Z102" s="40">
        <v>142</v>
      </c>
      <c r="AA102" s="41">
        <f t="shared" si="31"/>
        <v>74.705387205387211</v>
      </c>
      <c r="AB102" s="42">
        <v>51</v>
      </c>
      <c r="AC102" s="43">
        <f t="shared" si="32"/>
        <v>178.43137254901961</v>
      </c>
      <c r="AD102" s="39">
        <f>+'Product Value'!AD102/'Product Units'!$A102</f>
        <v>184.31999999999996</v>
      </c>
      <c r="AE102" s="40">
        <v>143</v>
      </c>
      <c r="AF102" s="41">
        <f t="shared" si="33"/>
        <v>77.582465277777786</v>
      </c>
      <c r="AG102" s="42">
        <v>160</v>
      </c>
      <c r="AH102" s="43">
        <f t="shared" si="34"/>
        <v>-10.625</v>
      </c>
      <c r="AI102" s="107">
        <f t="shared" si="21"/>
        <v>895.68000000000006</v>
      </c>
      <c r="AJ102" s="42">
        <f t="shared" si="22"/>
        <v>607</v>
      </c>
      <c r="AK102" s="41">
        <f t="shared" si="35"/>
        <v>67.769739192568764</v>
      </c>
      <c r="AL102" s="42">
        <f t="shared" si="23"/>
        <v>452.98123961987875</v>
      </c>
      <c r="AM102" s="43">
        <f t="shared" si="36"/>
        <v>34.001134464060101</v>
      </c>
      <c r="AN102" s="44">
        <f t="shared" si="24"/>
        <v>121.4</v>
      </c>
    </row>
    <row r="103" spans="1:40" s="45" customFormat="1" ht="15" customHeight="1" x14ac:dyDescent="0.35">
      <c r="A103" s="35">
        <v>4567.4999999999991</v>
      </c>
      <c r="B103" s="35" t="s">
        <v>228</v>
      </c>
      <c r="C103" s="36" t="s">
        <v>20</v>
      </c>
      <c r="D103" s="79">
        <f>VLOOKUP(C103,Xarelto_Total!A:D,2,0)</f>
        <v>1</v>
      </c>
      <c r="E103" s="37" t="str">
        <f>VLOOKUP(C103,Xarelto_Total!A:D,3,0)</f>
        <v>DELHI ABM</v>
      </c>
      <c r="F103" s="46" t="str">
        <f>VLOOKUP(C103,Xarelto_Total!A:D,4,0)</f>
        <v>DELHI SM</v>
      </c>
      <c r="G103" s="110">
        <v>86991209</v>
      </c>
      <c r="H103" s="108" t="s">
        <v>77</v>
      </c>
      <c r="I103" s="38" t="str">
        <f t="shared" si="20"/>
        <v>DEHRADUNXARELTO 15MG 98TABL</v>
      </c>
      <c r="J103" s="39">
        <f>+'Product Value'!J103/'Product Units'!$A103</f>
        <v>0</v>
      </c>
      <c r="K103" s="40">
        <v>0</v>
      </c>
      <c r="L103" s="41">
        <f t="shared" si="25"/>
        <v>0</v>
      </c>
      <c r="M103" s="42">
        <v>0</v>
      </c>
      <c r="N103" s="43" t="str">
        <f t="shared" si="26"/>
        <v>-</v>
      </c>
      <c r="O103" s="39">
        <f>+'Product Value'!O103/'Product Units'!$A103</f>
        <v>0</v>
      </c>
      <c r="P103" s="40">
        <v>0</v>
      </c>
      <c r="Q103" s="41">
        <f t="shared" si="27"/>
        <v>0</v>
      </c>
      <c r="R103" s="42">
        <v>-4</v>
      </c>
      <c r="S103" s="43">
        <f t="shared" si="28"/>
        <v>-100</v>
      </c>
      <c r="T103" s="39">
        <f>+'Product Value'!T103/'Product Units'!$A103</f>
        <v>0</v>
      </c>
      <c r="U103" s="40">
        <v>0</v>
      </c>
      <c r="V103" s="41">
        <f t="shared" si="29"/>
        <v>0</v>
      </c>
      <c r="W103" s="42">
        <v>0</v>
      </c>
      <c r="X103" s="43" t="str">
        <f t="shared" si="30"/>
        <v>-</v>
      </c>
      <c r="Y103" s="39">
        <f>+'Product Value'!Y103/'Product Units'!$A103</f>
        <v>0</v>
      </c>
      <c r="Z103" s="40">
        <v>0</v>
      </c>
      <c r="AA103" s="41">
        <f t="shared" si="31"/>
        <v>0</v>
      </c>
      <c r="AB103" s="42">
        <v>0</v>
      </c>
      <c r="AC103" s="43" t="str">
        <f t="shared" si="32"/>
        <v>-</v>
      </c>
      <c r="AD103" s="39">
        <f>+'Product Value'!AD103/'Product Units'!$A103</f>
        <v>0</v>
      </c>
      <c r="AE103" s="40">
        <v>0</v>
      </c>
      <c r="AF103" s="41">
        <f t="shared" si="33"/>
        <v>0</v>
      </c>
      <c r="AG103" s="42">
        <v>13</v>
      </c>
      <c r="AH103" s="43">
        <f t="shared" si="34"/>
        <v>-100</v>
      </c>
      <c r="AI103" s="107">
        <f t="shared" si="21"/>
        <v>0</v>
      </c>
      <c r="AJ103" s="42">
        <f t="shared" si="22"/>
        <v>0</v>
      </c>
      <c r="AK103" s="41">
        <f t="shared" si="35"/>
        <v>0</v>
      </c>
      <c r="AL103" s="42">
        <f t="shared" si="23"/>
        <v>9</v>
      </c>
      <c r="AM103" s="43">
        <f t="shared" si="36"/>
        <v>-100</v>
      </c>
      <c r="AN103" s="44">
        <f t="shared" si="24"/>
        <v>0</v>
      </c>
    </row>
    <row r="104" spans="1:40" s="45" customFormat="1" ht="15" customHeight="1" x14ac:dyDescent="0.35">
      <c r="A104" s="35">
        <v>4567.4999999999991</v>
      </c>
      <c r="B104" s="35" t="s">
        <v>228</v>
      </c>
      <c r="C104" s="36" t="s">
        <v>20</v>
      </c>
      <c r="D104" s="79">
        <f>VLOOKUP(C104,Xarelto_Total!A:D,2,0)</f>
        <v>1</v>
      </c>
      <c r="E104" s="37" t="str">
        <f>VLOOKUP(C104,Xarelto_Total!A:D,3,0)</f>
        <v>DELHI ABM</v>
      </c>
      <c r="F104" s="46" t="str">
        <f>VLOOKUP(C104,Xarelto_Total!A:D,4,0)</f>
        <v>DELHI SM</v>
      </c>
      <c r="G104" s="110">
        <v>86991217</v>
      </c>
      <c r="H104" s="108" t="s">
        <v>78</v>
      </c>
      <c r="I104" s="38" t="str">
        <f t="shared" si="20"/>
        <v>DEHRADUNXARELTO 20MG 98TABL</v>
      </c>
      <c r="J104" s="39">
        <f>+'Product Value'!J104/'Product Units'!$A104</f>
        <v>0</v>
      </c>
      <c r="K104" s="40">
        <v>17</v>
      </c>
      <c r="L104" s="41">
        <f t="shared" si="25"/>
        <v>0</v>
      </c>
      <c r="M104" s="42">
        <v>21</v>
      </c>
      <c r="N104" s="43">
        <f t="shared" si="26"/>
        <v>-19.047619047619051</v>
      </c>
      <c r="O104" s="39">
        <f>+'Product Value'!O104/'Product Units'!$A104</f>
        <v>0</v>
      </c>
      <c r="P104" s="40">
        <v>-2</v>
      </c>
      <c r="Q104" s="41">
        <f t="shared" si="27"/>
        <v>0</v>
      </c>
      <c r="R104" s="42">
        <v>3</v>
      </c>
      <c r="S104" s="43">
        <f t="shared" si="28"/>
        <v>-166.66666666666669</v>
      </c>
      <c r="T104" s="39">
        <f>+'Product Value'!T104/'Product Units'!$A104</f>
        <v>0</v>
      </c>
      <c r="U104" s="40">
        <v>0</v>
      </c>
      <c r="V104" s="41">
        <f t="shared" si="29"/>
        <v>0</v>
      </c>
      <c r="W104" s="42">
        <v>0</v>
      </c>
      <c r="X104" s="43" t="str">
        <f t="shared" si="30"/>
        <v>-</v>
      </c>
      <c r="Y104" s="39">
        <f>+'Product Value'!Y104/'Product Units'!$A104</f>
        <v>0</v>
      </c>
      <c r="Z104" s="40">
        <v>0</v>
      </c>
      <c r="AA104" s="41">
        <f t="shared" si="31"/>
        <v>0</v>
      </c>
      <c r="AB104" s="42">
        <v>0</v>
      </c>
      <c r="AC104" s="43" t="str">
        <f t="shared" si="32"/>
        <v>-</v>
      </c>
      <c r="AD104" s="39">
        <f>+'Product Value'!AD104/'Product Units'!$A104</f>
        <v>0</v>
      </c>
      <c r="AE104" s="40">
        <v>0</v>
      </c>
      <c r="AF104" s="41">
        <f t="shared" si="33"/>
        <v>0</v>
      </c>
      <c r="AG104" s="42">
        <v>3</v>
      </c>
      <c r="AH104" s="43">
        <f t="shared" si="34"/>
        <v>-100</v>
      </c>
      <c r="AI104" s="107">
        <f t="shared" si="21"/>
        <v>0</v>
      </c>
      <c r="AJ104" s="42">
        <f t="shared" si="22"/>
        <v>15</v>
      </c>
      <c r="AK104" s="41">
        <f t="shared" si="35"/>
        <v>0</v>
      </c>
      <c r="AL104" s="42">
        <f t="shared" si="23"/>
        <v>27</v>
      </c>
      <c r="AM104" s="43">
        <f t="shared" si="36"/>
        <v>-44.44444444444445</v>
      </c>
      <c r="AN104" s="44">
        <f t="shared" si="24"/>
        <v>3</v>
      </c>
    </row>
    <row r="105" spans="1:40" s="45" customFormat="1" ht="15" customHeight="1" x14ac:dyDescent="0.3">
      <c r="A105" s="35">
        <v>652.49999999999989</v>
      </c>
      <c r="B105" s="35" t="s">
        <v>228</v>
      </c>
      <c r="C105" s="36" t="s">
        <v>21</v>
      </c>
      <c r="D105" s="79">
        <f>VLOOKUP(C105,Xarelto_Total!A:D,2,0)</f>
        <v>11</v>
      </c>
      <c r="E105" s="37" t="str">
        <f>VLOOKUP(C105,Xarelto_Total!A:D,3,0)</f>
        <v>DELHI ABM</v>
      </c>
      <c r="F105" s="46" t="str">
        <f>VLOOKUP(C105,Xarelto_Total!A:D,4,0)</f>
        <v>DELHI SM</v>
      </c>
      <c r="G105" s="37">
        <v>81571686</v>
      </c>
      <c r="H105" s="46" t="s">
        <v>15</v>
      </c>
      <c r="I105" s="38" t="str">
        <f t="shared" si="20"/>
        <v>DELHIXARELTO 10MG 7TABL</v>
      </c>
      <c r="J105" s="39">
        <f>+'Product Value'!J105/'Product Units'!$A105</f>
        <v>4645.08</v>
      </c>
      <c r="K105" s="40">
        <v>5236.2857142857138</v>
      </c>
      <c r="L105" s="41">
        <f t="shared" si="25"/>
        <v>112.72756797053471</v>
      </c>
      <c r="M105" s="42">
        <v>5868.624505928854</v>
      </c>
      <c r="N105" s="43">
        <f t="shared" si="26"/>
        <v>-10.774906300519163</v>
      </c>
      <c r="O105" s="39">
        <f>+'Product Value'!O105/'Product Units'!$A105</f>
        <v>4395.6000000000004</v>
      </c>
      <c r="P105" s="40">
        <v>2879.5714285714284</v>
      </c>
      <c r="Q105" s="41">
        <f t="shared" si="27"/>
        <v>65.510315510315507</v>
      </c>
      <c r="R105" s="42">
        <v>2519.4036850921275</v>
      </c>
      <c r="S105" s="43">
        <f t="shared" si="28"/>
        <v>14.295753618623863</v>
      </c>
      <c r="T105" s="39">
        <f>+'Product Value'!T105/'Product Units'!$A105</f>
        <v>3861.0000000000005</v>
      </c>
      <c r="U105" s="40">
        <v>2005</v>
      </c>
      <c r="V105" s="41">
        <f t="shared" si="29"/>
        <v>51.92955192955192</v>
      </c>
      <c r="W105" s="42">
        <v>3981.6848792884375</v>
      </c>
      <c r="X105" s="43">
        <f t="shared" si="30"/>
        <v>-49.644432927642647</v>
      </c>
      <c r="Y105" s="39">
        <f>+'Product Value'!Y105/'Product Units'!$A105</f>
        <v>4704.4799999999996</v>
      </c>
      <c r="Z105" s="40">
        <v>3363</v>
      </c>
      <c r="AA105" s="41">
        <f t="shared" si="31"/>
        <v>71.485052545658618</v>
      </c>
      <c r="AB105" s="42">
        <v>11184.923076923078</v>
      </c>
      <c r="AC105" s="43">
        <f t="shared" si="32"/>
        <v>-69.932739126846585</v>
      </c>
      <c r="AD105" s="39">
        <f>+'Product Value'!AD105/'Product Units'!$A105</f>
        <v>4561.92</v>
      </c>
      <c r="AE105" s="40">
        <v>2425</v>
      </c>
      <c r="AF105" s="41">
        <f t="shared" si="33"/>
        <v>53.157442480359151</v>
      </c>
      <c r="AG105" s="42">
        <v>28148.728652751422</v>
      </c>
      <c r="AH105" s="43">
        <f t="shared" si="34"/>
        <v>-91.385046088882717</v>
      </c>
      <c r="AI105" s="107">
        <f t="shared" si="21"/>
        <v>22168.080000000002</v>
      </c>
      <c r="AJ105" s="42">
        <f t="shared" si="22"/>
        <v>15908.857142857141</v>
      </c>
      <c r="AK105" s="41">
        <f t="shared" si="35"/>
        <v>71.764704669313446</v>
      </c>
      <c r="AL105" s="42">
        <f t="shared" si="23"/>
        <v>51703.364799983916</v>
      </c>
      <c r="AM105" s="43">
        <f t="shared" si="36"/>
        <v>-69.23051874012252</v>
      </c>
      <c r="AN105" s="44">
        <f t="shared" si="24"/>
        <v>289.25194805194803</v>
      </c>
    </row>
    <row r="106" spans="1:40" s="45" customFormat="1" ht="15" customHeight="1" x14ac:dyDescent="0.3">
      <c r="A106" s="35">
        <v>1304.9999999999998</v>
      </c>
      <c r="B106" s="35" t="s">
        <v>228</v>
      </c>
      <c r="C106" s="36" t="s">
        <v>21</v>
      </c>
      <c r="D106" s="79">
        <f>VLOOKUP(C106,Xarelto_Total!A:D,2,0)</f>
        <v>11</v>
      </c>
      <c r="E106" s="37" t="str">
        <f>VLOOKUP(C106,Xarelto_Total!A:D,3,0)</f>
        <v>DELHI ABM</v>
      </c>
      <c r="F106" s="46" t="str">
        <f>VLOOKUP(C106,Xarelto_Total!A:D,4,0)</f>
        <v>DELHI SM</v>
      </c>
      <c r="G106" s="37">
        <v>80802625</v>
      </c>
      <c r="H106" s="46" t="s">
        <v>16</v>
      </c>
      <c r="I106" s="38" t="str">
        <f t="shared" si="20"/>
        <v>DELHIXARELTO 15MG 28TABL</v>
      </c>
      <c r="J106" s="39">
        <f>+'Product Value'!J106/'Product Units'!$A106</f>
        <v>1651.5840000000003</v>
      </c>
      <c r="K106" s="40">
        <v>981</v>
      </c>
      <c r="L106" s="41">
        <f t="shared" si="25"/>
        <v>59.397523831667037</v>
      </c>
      <c r="M106" s="42">
        <v>1407.4166666666667</v>
      </c>
      <c r="N106" s="43">
        <f t="shared" si="26"/>
        <v>-30.297826987980343</v>
      </c>
      <c r="O106" s="39">
        <f>+'Product Value'!O106/'Product Units'!$A106</f>
        <v>1562.88</v>
      </c>
      <c r="P106" s="40">
        <v>633.5</v>
      </c>
      <c r="Q106" s="41">
        <f t="shared" si="27"/>
        <v>40.534142096642093</v>
      </c>
      <c r="R106" s="42">
        <v>890.82539682539687</v>
      </c>
      <c r="S106" s="43">
        <f t="shared" si="28"/>
        <v>-28.886176543957802</v>
      </c>
      <c r="T106" s="39">
        <f>+'Product Value'!T106/'Product Units'!$A106</f>
        <v>1372.8000000000002</v>
      </c>
      <c r="U106" s="40">
        <v>350</v>
      </c>
      <c r="V106" s="41">
        <f t="shared" si="29"/>
        <v>25.495337995337991</v>
      </c>
      <c r="W106" s="42">
        <v>1622</v>
      </c>
      <c r="X106" s="43">
        <f t="shared" si="30"/>
        <v>-78.421701602959303</v>
      </c>
      <c r="Y106" s="39">
        <f>+'Product Value'!Y106/'Product Units'!$A106</f>
        <v>1672.7039999999997</v>
      </c>
      <c r="Z106" s="40">
        <v>486</v>
      </c>
      <c r="AA106" s="41">
        <f t="shared" si="31"/>
        <v>29.054752066115704</v>
      </c>
      <c r="AB106" s="42">
        <v>1602.0483870967741</v>
      </c>
      <c r="AC106" s="43">
        <f t="shared" si="32"/>
        <v>-69.66383762723126</v>
      </c>
      <c r="AD106" s="39">
        <f>+'Product Value'!AD106/'Product Units'!$A106</f>
        <v>1622.0159999999998</v>
      </c>
      <c r="AE106" s="40">
        <v>452</v>
      </c>
      <c r="AF106" s="41">
        <f t="shared" si="33"/>
        <v>27.866556186868689</v>
      </c>
      <c r="AG106" s="42">
        <v>3987.5</v>
      </c>
      <c r="AH106" s="43">
        <f t="shared" si="34"/>
        <v>-88.664576802507838</v>
      </c>
      <c r="AI106" s="107">
        <f t="shared" si="21"/>
        <v>7881.9840000000004</v>
      </c>
      <c r="AJ106" s="42">
        <f t="shared" si="22"/>
        <v>2902.5</v>
      </c>
      <c r="AK106" s="41">
        <f t="shared" si="35"/>
        <v>36.824484799766154</v>
      </c>
      <c r="AL106" s="42">
        <f t="shared" si="23"/>
        <v>9509.7904505888382</v>
      </c>
      <c r="AM106" s="43">
        <f t="shared" si="36"/>
        <v>-69.47882274503452</v>
      </c>
      <c r="AN106" s="44">
        <f t="shared" si="24"/>
        <v>52.772727272727273</v>
      </c>
    </row>
    <row r="107" spans="1:40" s="45" customFormat="1" ht="15" customHeight="1" x14ac:dyDescent="0.3">
      <c r="A107" s="35">
        <v>1304.9999999999998</v>
      </c>
      <c r="B107" s="35" t="s">
        <v>228</v>
      </c>
      <c r="C107" s="36" t="s">
        <v>21</v>
      </c>
      <c r="D107" s="79">
        <f>VLOOKUP(C107,Xarelto_Total!A:D,2,0)</f>
        <v>11</v>
      </c>
      <c r="E107" s="37" t="str">
        <f>VLOOKUP(C107,Xarelto_Total!A:D,3,0)</f>
        <v>DELHI ABM</v>
      </c>
      <c r="F107" s="46" t="str">
        <f>VLOOKUP(C107,Xarelto_Total!A:D,4,0)</f>
        <v>DELHI SM</v>
      </c>
      <c r="G107" s="37">
        <v>80802633</v>
      </c>
      <c r="H107" s="46" t="s">
        <v>17</v>
      </c>
      <c r="I107" s="38" t="str">
        <f t="shared" si="20"/>
        <v>DELHIXARELTO 20MG 28TABL</v>
      </c>
      <c r="J107" s="39">
        <f>+'Product Value'!J107/'Product Units'!$A107</f>
        <v>2064.4800000000005</v>
      </c>
      <c r="K107" s="40">
        <v>966</v>
      </c>
      <c r="L107" s="41">
        <f t="shared" si="25"/>
        <v>46.79144385026737</v>
      </c>
      <c r="M107" s="42">
        <v>1514.7</v>
      </c>
      <c r="N107" s="43">
        <f t="shared" si="26"/>
        <v>-36.224995048524463</v>
      </c>
      <c r="O107" s="39">
        <f>+'Product Value'!O107/'Product Units'!$A107</f>
        <v>1953.6000000000004</v>
      </c>
      <c r="P107" s="40">
        <v>751</v>
      </c>
      <c r="Q107" s="41">
        <f t="shared" si="27"/>
        <v>38.44185094185093</v>
      </c>
      <c r="R107" s="42">
        <v>818.07692307692309</v>
      </c>
      <c r="S107" s="43">
        <f t="shared" si="28"/>
        <v>-8.1993417959567552</v>
      </c>
      <c r="T107" s="39">
        <f>+'Product Value'!T107/'Product Units'!$A107</f>
        <v>1716.0000000000002</v>
      </c>
      <c r="U107" s="40">
        <v>499</v>
      </c>
      <c r="V107" s="41">
        <f t="shared" si="29"/>
        <v>29.079254079254074</v>
      </c>
      <c r="W107" s="42">
        <v>1252.4586206896552</v>
      </c>
      <c r="X107" s="43">
        <f t="shared" si="30"/>
        <v>-60.158364375724432</v>
      </c>
      <c r="Y107" s="39">
        <f>+'Product Value'!Y107/'Product Units'!$A107</f>
        <v>2090.88</v>
      </c>
      <c r="Z107" s="40">
        <v>1090</v>
      </c>
      <c r="AA107" s="41">
        <f t="shared" si="31"/>
        <v>52.131160085705545</v>
      </c>
      <c r="AB107" s="42">
        <v>1424.5</v>
      </c>
      <c r="AC107" s="43">
        <f t="shared" si="32"/>
        <v>-23.481923481923474</v>
      </c>
      <c r="AD107" s="39">
        <f>+'Product Value'!AD107/'Product Units'!$A107</f>
        <v>2027.5199999999998</v>
      </c>
      <c r="AE107" s="40">
        <v>764.5</v>
      </c>
      <c r="AF107" s="41">
        <f t="shared" si="33"/>
        <v>37.70616319444445</v>
      </c>
      <c r="AG107" s="42">
        <v>4557</v>
      </c>
      <c r="AH107" s="43">
        <f t="shared" si="34"/>
        <v>-83.223612025455338</v>
      </c>
      <c r="AI107" s="107">
        <f t="shared" si="21"/>
        <v>9852.4800000000014</v>
      </c>
      <c r="AJ107" s="42">
        <f t="shared" si="22"/>
        <v>4070.5</v>
      </c>
      <c r="AK107" s="41">
        <f t="shared" si="35"/>
        <v>41.314471077332811</v>
      </c>
      <c r="AL107" s="42">
        <f t="shared" si="23"/>
        <v>9566.7355437665792</v>
      </c>
      <c r="AM107" s="43">
        <f t="shared" si="36"/>
        <v>-57.451525848310652</v>
      </c>
      <c r="AN107" s="44">
        <f t="shared" si="24"/>
        <v>74.009090909090915</v>
      </c>
    </row>
    <row r="108" spans="1:40" s="45" customFormat="1" ht="15" customHeight="1" x14ac:dyDescent="0.3">
      <c r="A108" s="35">
        <v>326.24999999999994</v>
      </c>
      <c r="B108" s="35" t="s">
        <v>228</v>
      </c>
      <c r="C108" s="36" t="s">
        <v>21</v>
      </c>
      <c r="D108" s="79">
        <f>VLOOKUP(C108,Xarelto_Total!A:D,2,0)</f>
        <v>11</v>
      </c>
      <c r="E108" s="37" t="str">
        <f>VLOOKUP(C108,Xarelto_Total!A:D,3,0)</f>
        <v>DELHI ABM</v>
      </c>
      <c r="F108" s="46" t="str">
        <f>VLOOKUP(C108,Xarelto_Total!A:D,4,0)</f>
        <v>DELHI SM</v>
      </c>
      <c r="G108" s="109">
        <v>86415798</v>
      </c>
      <c r="H108" s="46" t="s">
        <v>48</v>
      </c>
      <c r="I108" s="38" t="str">
        <f t="shared" si="20"/>
        <v>DELHIXARELTO 2.5MG TAFI 14 IN</v>
      </c>
      <c r="J108" s="39">
        <f>+'Product Value'!J108/'Product Units'!$A108</f>
        <v>2683.8240000000005</v>
      </c>
      <c r="K108" s="40">
        <v>3043</v>
      </c>
      <c r="L108" s="41">
        <f t="shared" si="25"/>
        <v>113.38299381777639</v>
      </c>
      <c r="M108" s="42">
        <v>3475</v>
      </c>
      <c r="N108" s="43">
        <f t="shared" si="26"/>
        <v>-12.431654676258987</v>
      </c>
      <c r="O108" s="39">
        <f>+'Product Value'!O108/'Product Units'!$A108</f>
        <v>2539.6800000000003</v>
      </c>
      <c r="P108" s="40">
        <v>2013</v>
      </c>
      <c r="Q108" s="41">
        <f t="shared" si="27"/>
        <v>79.261954261954259</v>
      </c>
      <c r="R108" s="42">
        <v>2467.9626168224299</v>
      </c>
      <c r="S108" s="43">
        <f t="shared" si="28"/>
        <v>-18.4347450695265</v>
      </c>
      <c r="T108" s="39">
        <f>+'Product Value'!T108/'Product Units'!$A108</f>
        <v>2230.8000000000006</v>
      </c>
      <c r="U108" s="40">
        <v>1923</v>
      </c>
      <c r="V108" s="41">
        <f t="shared" si="29"/>
        <v>86.202259279182329</v>
      </c>
      <c r="W108" s="42">
        <v>1896.9085173501578</v>
      </c>
      <c r="X108" s="43">
        <f t="shared" si="30"/>
        <v>1.3754739572939485</v>
      </c>
      <c r="Y108" s="39">
        <f>+'Product Value'!Y108/'Product Units'!$A108</f>
        <v>2718.1439999999998</v>
      </c>
      <c r="Z108" s="40">
        <v>2531</v>
      </c>
      <c r="AA108" s="41">
        <f t="shared" si="31"/>
        <v>93.11500788773516</v>
      </c>
      <c r="AB108" s="42">
        <v>3087.3567202028739</v>
      </c>
      <c r="AC108" s="43">
        <f t="shared" si="32"/>
        <v>-18.020487122923555</v>
      </c>
      <c r="AD108" s="39">
        <f>+'Product Value'!AD108/'Product Units'!$A108</f>
        <v>2635.7759999999998</v>
      </c>
      <c r="AE108" s="40">
        <v>2605</v>
      </c>
      <c r="AF108" s="41">
        <f t="shared" si="33"/>
        <v>98.832374222999221</v>
      </c>
      <c r="AG108" s="42">
        <v>5259</v>
      </c>
      <c r="AH108" s="43">
        <f t="shared" si="34"/>
        <v>-50.465868035748244</v>
      </c>
      <c r="AI108" s="107">
        <f t="shared" si="21"/>
        <v>12808.224000000002</v>
      </c>
      <c r="AJ108" s="42">
        <f t="shared" si="22"/>
        <v>12115</v>
      </c>
      <c r="AK108" s="41">
        <f t="shared" si="35"/>
        <v>94.587664925285495</v>
      </c>
      <c r="AL108" s="42">
        <f t="shared" si="23"/>
        <v>16186.227854375462</v>
      </c>
      <c r="AM108" s="43">
        <f t="shared" si="36"/>
        <v>-25.152419025628191</v>
      </c>
      <c r="AN108" s="44">
        <f t="shared" si="24"/>
        <v>220.27272727272725</v>
      </c>
    </row>
    <row r="109" spans="1:40" s="45" customFormat="1" ht="15" customHeight="1" x14ac:dyDescent="0.35">
      <c r="A109" s="35">
        <v>4567.4999999999991</v>
      </c>
      <c r="B109" s="35" t="s">
        <v>228</v>
      </c>
      <c r="C109" s="36" t="s">
        <v>21</v>
      </c>
      <c r="D109" s="79">
        <f>VLOOKUP(C109,Xarelto_Total!A:D,2,0)</f>
        <v>11</v>
      </c>
      <c r="E109" s="37" t="str">
        <f>VLOOKUP(C109,Xarelto_Total!A:D,3,0)</f>
        <v>DELHI ABM</v>
      </c>
      <c r="F109" s="46" t="str">
        <f>VLOOKUP(C109,Xarelto_Total!A:D,4,0)</f>
        <v>DELHI SM</v>
      </c>
      <c r="G109" s="110">
        <v>86991209</v>
      </c>
      <c r="H109" s="108" t="s">
        <v>77</v>
      </c>
      <c r="I109" s="38" t="str">
        <f t="shared" si="20"/>
        <v>DELHIXARELTO 15MG 98TABL</v>
      </c>
      <c r="J109" s="39">
        <f>+'Product Value'!J109/'Product Units'!$A109</f>
        <v>0</v>
      </c>
      <c r="K109" s="40">
        <v>42</v>
      </c>
      <c r="L109" s="41">
        <f t="shared" si="25"/>
        <v>0</v>
      </c>
      <c r="M109" s="42">
        <v>-10</v>
      </c>
      <c r="N109" s="43">
        <f t="shared" si="26"/>
        <v>100</v>
      </c>
      <c r="O109" s="39">
        <f>+'Product Value'!O109/'Product Units'!$A109</f>
        <v>0</v>
      </c>
      <c r="P109" s="40">
        <v>10</v>
      </c>
      <c r="Q109" s="41">
        <f t="shared" si="27"/>
        <v>0</v>
      </c>
      <c r="R109" s="42">
        <v>0</v>
      </c>
      <c r="S109" s="43">
        <f t="shared" si="28"/>
        <v>100</v>
      </c>
      <c r="T109" s="39">
        <f>+'Product Value'!T109/'Product Units'!$A109</f>
        <v>0</v>
      </c>
      <c r="U109" s="40">
        <v>-9.6419999999999995</v>
      </c>
      <c r="V109" s="41">
        <f t="shared" si="29"/>
        <v>0</v>
      </c>
      <c r="W109" s="42">
        <v>-8</v>
      </c>
      <c r="X109" s="43">
        <f t="shared" si="30"/>
        <v>20.524999999999991</v>
      </c>
      <c r="Y109" s="39">
        <f>+'Product Value'!Y109/'Product Units'!$A109</f>
        <v>0</v>
      </c>
      <c r="Z109" s="40">
        <v>-24.428000000000001</v>
      </c>
      <c r="AA109" s="41">
        <f t="shared" si="31"/>
        <v>0</v>
      </c>
      <c r="AB109" s="42">
        <v>0</v>
      </c>
      <c r="AC109" s="43" t="str">
        <f t="shared" si="32"/>
        <v>-</v>
      </c>
      <c r="AD109" s="39">
        <f>+'Product Value'!AD109/'Product Units'!$A109</f>
        <v>0</v>
      </c>
      <c r="AE109" s="40">
        <v>-1</v>
      </c>
      <c r="AF109" s="41">
        <f t="shared" si="33"/>
        <v>0</v>
      </c>
      <c r="AG109" s="42">
        <v>61</v>
      </c>
      <c r="AH109" s="43">
        <f t="shared" si="34"/>
        <v>-101.63934426229508</v>
      </c>
      <c r="AI109" s="107">
        <f t="shared" si="21"/>
        <v>0</v>
      </c>
      <c r="AJ109" s="42">
        <f t="shared" si="22"/>
        <v>16.930000000000003</v>
      </c>
      <c r="AK109" s="41">
        <f t="shared" si="35"/>
        <v>0</v>
      </c>
      <c r="AL109" s="42">
        <f t="shared" si="23"/>
        <v>43</v>
      </c>
      <c r="AM109" s="43">
        <f t="shared" si="36"/>
        <v>-60.627906976744178</v>
      </c>
      <c r="AN109" s="44">
        <f t="shared" si="24"/>
        <v>0.30781818181818188</v>
      </c>
    </row>
    <row r="110" spans="1:40" s="45" customFormat="1" ht="15" customHeight="1" x14ac:dyDescent="0.35">
      <c r="A110" s="35">
        <v>4567.4999999999991</v>
      </c>
      <c r="B110" s="35" t="s">
        <v>228</v>
      </c>
      <c r="C110" s="36" t="s">
        <v>21</v>
      </c>
      <c r="D110" s="79">
        <f>VLOOKUP(C110,Xarelto_Total!A:D,2,0)</f>
        <v>11</v>
      </c>
      <c r="E110" s="37" t="str">
        <f>VLOOKUP(C110,Xarelto_Total!A:D,3,0)</f>
        <v>DELHI ABM</v>
      </c>
      <c r="F110" s="46" t="str">
        <f>VLOOKUP(C110,Xarelto_Total!A:D,4,0)</f>
        <v>DELHI SM</v>
      </c>
      <c r="G110" s="110">
        <v>86991217</v>
      </c>
      <c r="H110" s="108" t="s">
        <v>78</v>
      </c>
      <c r="I110" s="38" t="str">
        <f t="shared" si="20"/>
        <v>DELHIXARELTO 20MG 98TABL</v>
      </c>
      <c r="J110" s="39">
        <f>+'Product Value'!J110/'Product Units'!$A110</f>
        <v>0</v>
      </c>
      <c r="K110" s="40">
        <v>72.572000000000003</v>
      </c>
      <c r="L110" s="41">
        <f t="shared" si="25"/>
        <v>0</v>
      </c>
      <c r="M110" s="42">
        <v>132</v>
      </c>
      <c r="N110" s="43">
        <f t="shared" si="26"/>
        <v>-45.021212121212123</v>
      </c>
      <c r="O110" s="39">
        <f>+'Product Value'!O110/'Product Units'!$A110</f>
        <v>0</v>
      </c>
      <c r="P110" s="40">
        <v>-1.2829999999999997</v>
      </c>
      <c r="Q110" s="41">
        <f t="shared" si="27"/>
        <v>0</v>
      </c>
      <c r="R110" s="42">
        <v>288</v>
      </c>
      <c r="S110" s="43">
        <f t="shared" si="28"/>
        <v>-100.44548611111111</v>
      </c>
      <c r="T110" s="39">
        <f>+'Product Value'!T110/'Product Units'!$A110</f>
        <v>0</v>
      </c>
      <c r="U110" s="40">
        <v>-0.42799999999999999</v>
      </c>
      <c r="V110" s="41">
        <f t="shared" si="29"/>
        <v>0</v>
      </c>
      <c r="W110" s="42">
        <v>1</v>
      </c>
      <c r="X110" s="43">
        <f t="shared" si="30"/>
        <v>-142.80000000000001</v>
      </c>
      <c r="Y110" s="39">
        <f>+'Product Value'!Y110/'Product Units'!$A110</f>
        <v>0</v>
      </c>
      <c r="Z110" s="40">
        <v>3</v>
      </c>
      <c r="AA110" s="41">
        <f t="shared" si="31"/>
        <v>0</v>
      </c>
      <c r="AB110" s="42">
        <v>102</v>
      </c>
      <c r="AC110" s="43">
        <f t="shared" si="32"/>
        <v>-97.058823529411768</v>
      </c>
      <c r="AD110" s="39">
        <f>+'Product Value'!AD110/'Product Units'!$A110</f>
        <v>0</v>
      </c>
      <c r="AE110" s="40">
        <v>-3.9969999999999999</v>
      </c>
      <c r="AF110" s="41">
        <f t="shared" si="33"/>
        <v>0</v>
      </c>
      <c r="AG110" s="42">
        <v>128</v>
      </c>
      <c r="AH110" s="43">
        <f t="shared" si="34"/>
        <v>-103.12265625000001</v>
      </c>
      <c r="AI110" s="107">
        <f t="shared" si="21"/>
        <v>0</v>
      </c>
      <c r="AJ110" s="42">
        <f t="shared" si="22"/>
        <v>69.864000000000004</v>
      </c>
      <c r="AK110" s="41">
        <f t="shared" si="35"/>
        <v>0</v>
      </c>
      <c r="AL110" s="42">
        <f t="shared" si="23"/>
        <v>651</v>
      </c>
      <c r="AM110" s="43">
        <f t="shared" si="36"/>
        <v>-89.268202764976962</v>
      </c>
      <c r="AN110" s="44">
        <f t="shared" si="24"/>
        <v>1.2702545454545455</v>
      </c>
    </row>
    <row r="111" spans="1:40" s="45" customFormat="1" ht="15" customHeight="1" x14ac:dyDescent="0.3">
      <c r="A111" s="35">
        <v>652.49999999999989</v>
      </c>
      <c r="B111" s="35" t="s">
        <v>228</v>
      </c>
      <c r="C111" s="36" t="s">
        <v>111</v>
      </c>
      <c r="D111" s="79">
        <f>VLOOKUP(C111,Xarelto_Total!A:D,2,0)</f>
        <v>1</v>
      </c>
      <c r="E111" s="37" t="str">
        <f>VLOOKUP(C111,Xarelto_Total!A:D,3,0)</f>
        <v>KOLKATA ABM</v>
      </c>
      <c r="F111" s="46" t="str">
        <f>VLOOKUP(C111,Xarelto_Total!A:D,4,0)</f>
        <v>KOLKATA SM</v>
      </c>
      <c r="G111" s="37">
        <v>81571686</v>
      </c>
      <c r="H111" s="46" t="s">
        <v>15</v>
      </c>
      <c r="I111" s="38" t="str">
        <f t="shared" si="20"/>
        <v>BHUBANESWARXARELTO 10MG 7TABL</v>
      </c>
      <c r="J111" s="39">
        <f>+'Product Value'!J111/'Product Units'!$A111</f>
        <v>258.06000000000006</v>
      </c>
      <c r="K111" s="40">
        <v>51.585427135678394</v>
      </c>
      <c r="L111" s="41">
        <f t="shared" si="25"/>
        <v>19.989702834874983</v>
      </c>
      <c r="M111" s="42">
        <v>108</v>
      </c>
      <c r="N111" s="43">
        <f t="shared" si="26"/>
        <v>-52.235715615112603</v>
      </c>
      <c r="O111" s="39">
        <f>+'Product Value'!O111/'Product Units'!$A111</f>
        <v>244.20000000000005</v>
      </c>
      <c r="P111" s="40">
        <v>90.456804733727807</v>
      </c>
      <c r="Q111" s="41">
        <f t="shared" si="27"/>
        <v>37.042098580560108</v>
      </c>
      <c r="R111" s="42">
        <v>25.245021645021644</v>
      </c>
      <c r="S111" s="43">
        <f t="shared" si="28"/>
        <v>258.31541761250986</v>
      </c>
      <c r="T111" s="39">
        <f>+'Product Value'!T111/'Product Units'!$A111</f>
        <v>214.50000000000003</v>
      </c>
      <c r="U111" s="40">
        <v>86</v>
      </c>
      <c r="V111" s="41">
        <f t="shared" si="29"/>
        <v>40.093240093240084</v>
      </c>
      <c r="W111" s="42">
        <v>40.192065491183882</v>
      </c>
      <c r="X111" s="43">
        <f t="shared" si="30"/>
        <v>113.97258127692908</v>
      </c>
      <c r="Y111" s="39">
        <f>+'Product Value'!Y111/'Product Units'!$A111</f>
        <v>261.36</v>
      </c>
      <c r="Z111" s="40">
        <v>200.39130434782609</v>
      </c>
      <c r="AA111" s="41">
        <f t="shared" si="31"/>
        <v>76.672522324696246</v>
      </c>
      <c r="AB111" s="42">
        <v>243.07161676256669</v>
      </c>
      <c r="AC111" s="43">
        <f t="shared" si="32"/>
        <v>-17.558739676476051</v>
      </c>
      <c r="AD111" s="39">
        <f>+'Product Value'!AD111/'Product Units'!$A111</f>
        <v>253.43999999999997</v>
      </c>
      <c r="AE111" s="40">
        <v>11.402027027027026</v>
      </c>
      <c r="AF111" s="41">
        <f t="shared" si="33"/>
        <v>4.4989058660933665</v>
      </c>
      <c r="AG111" s="42">
        <v>1433.9200687286234</v>
      </c>
      <c r="AH111" s="43">
        <f t="shared" si="34"/>
        <v>-99.204835243212926</v>
      </c>
      <c r="AI111" s="107">
        <f t="shared" si="21"/>
        <v>1231.5600000000002</v>
      </c>
      <c r="AJ111" s="42">
        <f t="shared" si="22"/>
        <v>439.83556324425933</v>
      </c>
      <c r="AK111" s="41">
        <f t="shared" si="35"/>
        <v>35.713693465544452</v>
      </c>
      <c r="AL111" s="42">
        <f t="shared" si="23"/>
        <v>1850.4287726273956</v>
      </c>
      <c r="AM111" s="43">
        <f t="shared" si="36"/>
        <v>-76.230613696103333</v>
      </c>
      <c r="AN111" s="44">
        <f t="shared" si="24"/>
        <v>87.967112648851867</v>
      </c>
    </row>
    <row r="112" spans="1:40" s="45" customFormat="1" ht="15" customHeight="1" x14ac:dyDescent="0.3">
      <c r="A112" s="35">
        <v>1304.9999999999998</v>
      </c>
      <c r="B112" s="35" t="s">
        <v>228</v>
      </c>
      <c r="C112" s="36" t="s">
        <v>111</v>
      </c>
      <c r="D112" s="79">
        <f>VLOOKUP(C112,Xarelto_Total!A:D,2,0)</f>
        <v>1</v>
      </c>
      <c r="E112" s="37" t="str">
        <f>VLOOKUP(C112,Xarelto_Total!A:D,3,0)</f>
        <v>KOLKATA ABM</v>
      </c>
      <c r="F112" s="46" t="str">
        <f>VLOOKUP(C112,Xarelto_Total!A:D,4,0)</f>
        <v>KOLKATA SM</v>
      </c>
      <c r="G112" s="37">
        <v>80802625</v>
      </c>
      <c r="H112" s="46" t="s">
        <v>16</v>
      </c>
      <c r="I112" s="38" t="str">
        <f t="shared" si="20"/>
        <v>BHUBANESWARXARELTO 15MG 28TABL</v>
      </c>
      <c r="J112" s="39">
        <f>+'Product Value'!J112/'Product Units'!$A112</f>
        <v>84.456000000000017</v>
      </c>
      <c r="K112" s="40">
        <v>25.505279034690801</v>
      </c>
      <c r="L112" s="41">
        <f t="shared" si="25"/>
        <v>30.199487348075678</v>
      </c>
      <c r="M112" s="42">
        <v>36.833333333333336</v>
      </c>
      <c r="N112" s="43">
        <f t="shared" si="26"/>
        <v>-30.754898548350766</v>
      </c>
      <c r="O112" s="39">
        <f>+'Product Value'!O112/'Product Units'!$A112</f>
        <v>79.920000000000016</v>
      </c>
      <c r="P112" s="40">
        <v>47</v>
      </c>
      <c r="Q112" s="41">
        <f t="shared" si="27"/>
        <v>58.808808808808799</v>
      </c>
      <c r="R112" s="42">
        <v>-0.39682539682539675</v>
      </c>
      <c r="S112" s="43">
        <f t="shared" si="28"/>
        <v>100</v>
      </c>
      <c r="T112" s="39">
        <f>+'Product Value'!T112/'Product Units'!$A112</f>
        <v>70.200000000000017</v>
      </c>
      <c r="U112" s="40">
        <v>7</v>
      </c>
      <c r="V112" s="41">
        <f t="shared" si="29"/>
        <v>9.9715099715099687</v>
      </c>
      <c r="W112" s="42">
        <v>9</v>
      </c>
      <c r="X112" s="43">
        <f t="shared" si="30"/>
        <v>-22.222222222222214</v>
      </c>
      <c r="Y112" s="39">
        <f>+'Product Value'!Y112/'Product Units'!$A112</f>
        <v>85.535999999999987</v>
      </c>
      <c r="Z112" s="40">
        <v>41.900432900432904</v>
      </c>
      <c r="AA112" s="41">
        <f t="shared" si="31"/>
        <v>48.985728699533425</v>
      </c>
      <c r="AB112" s="42">
        <v>20.129032258064516</v>
      </c>
      <c r="AC112" s="43">
        <f t="shared" si="32"/>
        <v>108.15920190920193</v>
      </c>
      <c r="AD112" s="39">
        <f>+'Product Value'!AD112/'Product Units'!$A112</f>
        <v>82.943999999999988</v>
      </c>
      <c r="AE112" s="40">
        <v>30.349047141424272</v>
      </c>
      <c r="AF112" s="41">
        <f t="shared" si="33"/>
        <v>36.589804134626107</v>
      </c>
      <c r="AG112" s="42">
        <v>83</v>
      </c>
      <c r="AH112" s="43">
        <f t="shared" si="34"/>
        <v>-63.434882962139433</v>
      </c>
      <c r="AI112" s="107">
        <f t="shared" si="21"/>
        <v>403.05600000000004</v>
      </c>
      <c r="AJ112" s="42">
        <f t="shared" si="22"/>
        <v>151.75475907654797</v>
      </c>
      <c r="AK112" s="41">
        <f t="shared" si="35"/>
        <v>37.651035855203233</v>
      </c>
      <c r="AL112" s="42">
        <f t="shared" si="23"/>
        <v>148.56554019457246</v>
      </c>
      <c r="AM112" s="43">
        <f t="shared" si="36"/>
        <v>2.1466747119141303</v>
      </c>
      <c r="AN112" s="44">
        <f t="shared" si="24"/>
        <v>30.350951815309593</v>
      </c>
    </row>
    <row r="113" spans="1:40" s="45" customFormat="1" ht="15" customHeight="1" x14ac:dyDescent="0.3">
      <c r="A113" s="35">
        <v>1304.9999999999998</v>
      </c>
      <c r="B113" s="35" t="s">
        <v>228</v>
      </c>
      <c r="C113" s="36" t="s">
        <v>111</v>
      </c>
      <c r="D113" s="79">
        <f>VLOOKUP(C113,Xarelto_Total!A:D,2,0)</f>
        <v>1</v>
      </c>
      <c r="E113" s="37" t="str">
        <f>VLOOKUP(C113,Xarelto_Total!A:D,3,0)</f>
        <v>KOLKATA ABM</v>
      </c>
      <c r="F113" s="46" t="str">
        <f>VLOOKUP(C113,Xarelto_Total!A:D,4,0)</f>
        <v>KOLKATA SM</v>
      </c>
      <c r="G113" s="37">
        <v>80802633</v>
      </c>
      <c r="H113" s="46" t="s">
        <v>17</v>
      </c>
      <c r="I113" s="38" t="str">
        <f t="shared" si="20"/>
        <v>BHUBANESWARXARELTO 20MG 28TABL</v>
      </c>
      <c r="J113" s="39">
        <f>+'Product Value'!J113/'Product Units'!$A113</f>
        <v>93.840000000000032</v>
      </c>
      <c r="K113" s="40">
        <v>0</v>
      </c>
      <c r="L113" s="41">
        <f t="shared" si="25"/>
        <v>0</v>
      </c>
      <c r="M113" s="42">
        <v>8.1999999999999993</v>
      </c>
      <c r="N113" s="43">
        <f t="shared" si="26"/>
        <v>-100</v>
      </c>
      <c r="O113" s="39">
        <f>+'Product Value'!O113/'Product Units'!$A113</f>
        <v>88.800000000000011</v>
      </c>
      <c r="P113" s="40">
        <v>11.5</v>
      </c>
      <c r="Q113" s="41">
        <f t="shared" si="27"/>
        <v>12.950450450450449</v>
      </c>
      <c r="R113" s="42">
        <v>41</v>
      </c>
      <c r="S113" s="43">
        <f t="shared" si="28"/>
        <v>-71.951219512195124</v>
      </c>
      <c r="T113" s="39">
        <f>+'Product Value'!T113/'Product Units'!$A113</f>
        <v>78.000000000000014</v>
      </c>
      <c r="U113" s="40">
        <v>17</v>
      </c>
      <c r="V113" s="41">
        <f t="shared" si="29"/>
        <v>21.794871794871792</v>
      </c>
      <c r="W113" s="42">
        <v>15.372413793103448</v>
      </c>
      <c r="X113" s="43">
        <f t="shared" si="30"/>
        <v>10.587707492148951</v>
      </c>
      <c r="Y113" s="39">
        <f>+'Product Value'!Y113/'Product Units'!$A113</f>
        <v>95.039999999999992</v>
      </c>
      <c r="Z113" s="40">
        <v>-18.5</v>
      </c>
      <c r="AA113" s="41">
        <f t="shared" si="31"/>
        <v>-19.465488215488218</v>
      </c>
      <c r="AB113" s="42">
        <v>9</v>
      </c>
      <c r="AC113" s="43">
        <f t="shared" si="32"/>
        <v>-305.55555555555554</v>
      </c>
      <c r="AD113" s="39">
        <f>+'Product Value'!AD113/'Product Units'!$A113</f>
        <v>92.159999999999982</v>
      </c>
      <c r="AE113" s="40">
        <v>16</v>
      </c>
      <c r="AF113" s="41">
        <f t="shared" si="33"/>
        <v>17.361111111111114</v>
      </c>
      <c r="AG113" s="42">
        <v>116.5</v>
      </c>
      <c r="AH113" s="43">
        <f t="shared" si="34"/>
        <v>-86.266094420600865</v>
      </c>
      <c r="AI113" s="107">
        <f t="shared" si="21"/>
        <v>447.84000000000003</v>
      </c>
      <c r="AJ113" s="42">
        <f t="shared" si="22"/>
        <v>26</v>
      </c>
      <c r="AK113" s="41">
        <f t="shared" si="35"/>
        <v>5.8056448731689878</v>
      </c>
      <c r="AL113" s="42">
        <f t="shared" si="23"/>
        <v>190.07241379310346</v>
      </c>
      <c r="AM113" s="43">
        <f t="shared" si="36"/>
        <v>-86.321002884563057</v>
      </c>
      <c r="AN113" s="44">
        <f t="shared" si="24"/>
        <v>5.2</v>
      </c>
    </row>
    <row r="114" spans="1:40" s="45" customFormat="1" ht="15" customHeight="1" x14ac:dyDescent="0.3">
      <c r="A114" s="35">
        <v>326.24999999999994</v>
      </c>
      <c r="B114" s="35" t="s">
        <v>228</v>
      </c>
      <c r="C114" s="36" t="s">
        <v>111</v>
      </c>
      <c r="D114" s="79">
        <f>VLOOKUP(C114,Xarelto_Total!A:D,2,0)</f>
        <v>1</v>
      </c>
      <c r="E114" s="37" t="str">
        <f>VLOOKUP(C114,Xarelto_Total!A:D,3,0)</f>
        <v>KOLKATA ABM</v>
      </c>
      <c r="F114" s="46" t="str">
        <f>VLOOKUP(C114,Xarelto_Total!A:D,4,0)</f>
        <v>KOLKATA SM</v>
      </c>
      <c r="G114" s="37">
        <v>86415798</v>
      </c>
      <c r="H114" s="46" t="s">
        <v>48</v>
      </c>
      <c r="I114" s="38" t="str">
        <f t="shared" si="20"/>
        <v>BHUBANESWARXARELTO 2.5MG TAFI 14 IN</v>
      </c>
      <c r="J114" s="39">
        <f>+'Product Value'!J114/'Product Units'!$A114</f>
        <v>187.68000000000006</v>
      </c>
      <c r="K114" s="40">
        <v>0</v>
      </c>
      <c r="L114" s="41">
        <f t="shared" si="25"/>
        <v>0</v>
      </c>
      <c r="M114" s="42">
        <v>20</v>
      </c>
      <c r="N114" s="43">
        <f t="shared" si="26"/>
        <v>-100</v>
      </c>
      <c r="O114" s="39">
        <f>+'Product Value'!O114/'Product Units'!$A114</f>
        <v>177.60000000000002</v>
      </c>
      <c r="P114" s="40">
        <v>10</v>
      </c>
      <c r="Q114" s="41">
        <f t="shared" si="27"/>
        <v>5.6306306306306295</v>
      </c>
      <c r="R114" s="42">
        <v>25.766355140186914</v>
      </c>
      <c r="S114" s="43">
        <f t="shared" si="28"/>
        <v>-61.189698948132026</v>
      </c>
      <c r="T114" s="39">
        <f>+'Product Value'!T114/'Product Units'!$A114</f>
        <v>156.00000000000003</v>
      </c>
      <c r="U114" s="40">
        <v>10</v>
      </c>
      <c r="V114" s="41">
        <f t="shared" si="29"/>
        <v>6.4102564102564088</v>
      </c>
      <c r="W114" s="42">
        <v>3.8527865404837014</v>
      </c>
      <c r="X114" s="43">
        <f t="shared" si="30"/>
        <v>159.55240174672491</v>
      </c>
      <c r="Y114" s="39">
        <f>+'Product Value'!Y114/'Product Units'!$A114</f>
        <v>190.07999999999998</v>
      </c>
      <c r="Z114" s="40">
        <v>-1</v>
      </c>
      <c r="AA114" s="41">
        <f t="shared" si="31"/>
        <v>-0.52609427609427617</v>
      </c>
      <c r="AB114" s="42">
        <v>14.267962806424345</v>
      </c>
      <c r="AC114" s="43">
        <f t="shared" si="32"/>
        <v>-107.00870904674447</v>
      </c>
      <c r="AD114" s="39">
        <f>+'Product Value'!AD114/'Product Units'!$A114</f>
        <v>184.31999999999996</v>
      </c>
      <c r="AE114" s="40">
        <v>15</v>
      </c>
      <c r="AF114" s="41">
        <f t="shared" si="33"/>
        <v>8.1380208333333339</v>
      </c>
      <c r="AG114" s="42">
        <v>57</v>
      </c>
      <c r="AH114" s="43">
        <f t="shared" si="34"/>
        <v>-73.68421052631578</v>
      </c>
      <c r="AI114" s="107">
        <f t="shared" si="21"/>
        <v>895.68000000000006</v>
      </c>
      <c r="AJ114" s="42">
        <f t="shared" si="22"/>
        <v>34</v>
      </c>
      <c r="AK114" s="41">
        <f t="shared" si="35"/>
        <v>3.7959985709181847</v>
      </c>
      <c r="AL114" s="42">
        <f t="shared" si="23"/>
        <v>120.88710448709496</v>
      </c>
      <c r="AM114" s="43">
        <f t="shared" si="36"/>
        <v>-71.87458484984262</v>
      </c>
      <c r="AN114" s="44">
        <f t="shared" si="24"/>
        <v>6.8</v>
      </c>
    </row>
    <row r="115" spans="1:40" s="45" customFormat="1" ht="15" customHeight="1" x14ac:dyDescent="0.35">
      <c r="A115" s="35">
        <v>4567.4999999999991</v>
      </c>
      <c r="B115" s="35" t="s">
        <v>228</v>
      </c>
      <c r="C115" s="36" t="s">
        <v>111</v>
      </c>
      <c r="D115" s="79">
        <f>VLOOKUP(C115,Xarelto_Total!A:D,2,0)</f>
        <v>1</v>
      </c>
      <c r="E115" s="37" t="str">
        <f>VLOOKUP(C115,Xarelto_Total!A:D,3,0)</f>
        <v>KOLKATA ABM</v>
      </c>
      <c r="F115" s="46" t="str">
        <f>VLOOKUP(C115,Xarelto_Total!A:D,4,0)</f>
        <v>KOLKATA SM</v>
      </c>
      <c r="G115" s="110">
        <v>86991209</v>
      </c>
      <c r="H115" s="108" t="s">
        <v>77</v>
      </c>
      <c r="I115" s="38" t="str">
        <f t="shared" si="20"/>
        <v>BHUBANESWARXARELTO 15MG 98TABL</v>
      </c>
      <c r="J115" s="39">
        <f>+'Product Value'!J115/'Product Units'!$A115</f>
        <v>0</v>
      </c>
      <c r="K115" s="40">
        <v>0</v>
      </c>
      <c r="L115" s="41">
        <f t="shared" si="25"/>
        <v>0</v>
      </c>
      <c r="M115" s="42">
        <v>0</v>
      </c>
      <c r="N115" s="43" t="str">
        <f t="shared" si="26"/>
        <v>-</v>
      </c>
      <c r="O115" s="39">
        <f>+'Product Value'!O115/'Product Units'!$A115</f>
        <v>0</v>
      </c>
      <c r="P115" s="40">
        <v>0</v>
      </c>
      <c r="Q115" s="41">
        <f t="shared" si="27"/>
        <v>0</v>
      </c>
      <c r="R115" s="42">
        <v>0</v>
      </c>
      <c r="S115" s="43" t="str">
        <f t="shared" si="28"/>
        <v>-</v>
      </c>
      <c r="T115" s="39">
        <f>+'Product Value'!T115/'Product Units'!$A115</f>
        <v>0</v>
      </c>
      <c r="U115" s="40">
        <v>0</v>
      </c>
      <c r="V115" s="41">
        <f t="shared" si="29"/>
        <v>0</v>
      </c>
      <c r="W115" s="42">
        <v>0</v>
      </c>
      <c r="X115" s="43" t="str">
        <f t="shared" si="30"/>
        <v>-</v>
      </c>
      <c r="Y115" s="39">
        <f>+'Product Value'!Y115/'Product Units'!$A115</f>
        <v>0</v>
      </c>
      <c r="Z115" s="40">
        <v>0</v>
      </c>
      <c r="AA115" s="41">
        <f t="shared" si="31"/>
        <v>0</v>
      </c>
      <c r="AB115" s="42">
        <v>0</v>
      </c>
      <c r="AC115" s="43" t="str">
        <f t="shared" si="32"/>
        <v>-</v>
      </c>
      <c r="AD115" s="39">
        <f>+'Product Value'!AD115/'Product Units'!$A115</f>
        <v>0</v>
      </c>
      <c r="AE115" s="40">
        <v>0</v>
      </c>
      <c r="AF115" s="41">
        <f t="shared" si="33"/>
        <v>0</v>
      </c>
      <c r="AG115" s="42">
        <v>0</v>
      </c>
      <c r="AH115" s="43" t="str">
        <f t="shared" si="34"/>
        <v>-</v>
      </c>
      <c r="AI115" s="107">
        <f t="shared" si="21"/>
        <v>0</v>
      </c>
      <c r="AJ115" s="42">
        <f t="shared" si="22"/>
        <v>0</v>
      </c>
      <c r="AK115" s="41">
        <f t="shared" si="35"/>
        <v>0</v>
      </c>
      <c r="AL115" s="42">
        <f t="shared" si="23"/>
        <v>0</v>
      </c>
      <c r="AM115" s="43" t="str">
        <f t="shared" si="36"/>
        <v>-</v>
      </c>
      <c r="AN115" s="44">
        <f t="shared" si="24"/>
        <v>0</v>
      </c>
    </row>
    <row r="116" spans="1:40" s="45" customFormat="1" ht="15" customHeight="1" x14ac:dyDescent="0.35">
      <c r="A116" s="35">
        <v>4567.4999999999991</v>
      </c>
      <c r="B116" s="35" t="s">
        <v>228</v>
      </c>
      <c r="C116" s="36" t="s">
        <v>111</v>
      </c>
      <c r="D116" s="79">
        <f>VLOOKUP(C116,Xarelto_Total!A:D,2,0)</f>
        <v>1</v>
      </c>
      <c r="E116" s="37" t="str">
        <f>VLOOKUP(C116,Xarelto_Total!A:D,3,0)</f>
        <v>KOLKATA ABM</v>
      </c>
      <c r="F116" s="46" t="str">
        <f>VLOOKUP(C116,Xarelto_Total!A:D,4,0)</f>
        <v>KOLKATA SM</v>
      </c>
      <c r="G116" s="110">
        <v>86991217</v>
      </c>
      <c r="H116" s="108" t="s">
        <v>78</v>
      </c>
      <c r="I116" s="38" t="str">
        <f t="shared" si="20"/>
        <v>BHUBANESWARXARELTO 20MG 98TABL</v>
      </c>
      <c r="J116" s="39">
        <f>+'Product Value'!J116/'Product Units'!$A116</f>
        <v>0</v>
      </c>
      <c r="K116" s="40">
        <v>2</v>
      </c>
      <c r="L116" s="41">
        <f t="shared" si="25"/>
        <v>0</v>
      </c>
      <c r="M116" s="42">
        <v>-16</v>
      </c>
      <c r="N116" s="43">
        <f t="shared" si="26"/>
        <v>100</v>
      </c>
      <c r="O116" s="39">
        <f>+'Product Value'!O116/'Product Units'!$A116</f>
        <v>0</v>
      </c>
      <c r="P116" s="40">
        <v>0</v>
      </c>
      <c r="Q116" s="41">
        <f t="shared" si="27"/>
        <v>0</v>
      </c>
      <c r="R116" s="42">
        <v>-3</v>
      </c>
      <c r="S116" s="43">
        <f t="shared" si="28"/>
        <v>-100</v>
      </c>
      <c r="T116" s="39">
        <f>+'Product Value'!T116/'Product Units'!$A116</f>
        <v>0</v>
      </c>
      <c r="U116" s="40">
        <v>0</v>
      </c>
      <c r="V116" s="41">
        <f t="shared" si="29"/>
        <v>0</v>
      </c>
      <c r="W116" s="42">
        <v>0</v>
      </c>
      <c r="X116" s="43" t="str">
        <f t="shared" si="30"/>
        <v>-</v>
      </c>
      <c r="Y116" s="39">
        <f>+'Product Value'!Y116/'Product Units'!$A116</f>
        <v>0</v>
      </c>
      <c r="Z116" s="40">
        <v>0</v>
      </c>
      <c r="AA116" s="41">
        <f t="shared" si="31"/>
        <v>0</v>
      </c>
      <c r="AB116" s="42">
        <v>0</v>
      </c>
      <c r="AC116" s="43" t="str">
        <f t="shared" si="32"/>
        <v>-</v>
      </c>
      <c r="AD116" s="39">
        <f>+'Product Value'!AD116/'Product Units'!$A116</f>
        <v>0</v>
      </c>
      <c r="AE116" s="40">
        <v>0</v>
      </c>
      <c r="AF116" s="41">
        <f t="shared" si="33"/>
        <v>0</v>
      </c>
      <c r="AG116" s="42">
        <v>0</v>
      </c>
      <c r="AH116" s="43" t="str">
        <f t="shared" si="34"/>
        <v>-</v>
      </c>
      <c r="AI116" s="107">
        <f t="shared" si="21"/>
        <v>0</v>
      </c>
      <c r="AJ116" s="42">
        <f t="shared" si="22"/>
        <v>2</v>
      </c>
      <c r="AK116" s="41">
        <f t="shared" si="35"/>
        <v>0</v>
      </c>
      <c r="AL116" s="42">
        <f t="shared" si="23"/>
        <v>-19</v>
      </c>
      <c r="AM116" s="43">
        <f t="shared" si="36"/>
        <v>100</v>
      </c>
      <c r="AN116" s="44">
        <f t="shared" si="24"/>
        <v>0.4</v>
      </c>
    </row>
    <row r="117" spans="1:40" s="45" customFormat="1" ht="15" customHeight="1" x14ac:dyDescent="0.3">
      <c r="A117" s="35">
        <v>652.49999999999989</v>
      </c>
      <c r="B117" s="35" t="s">
        <v>228</v>
      </c>
      <c r="C117" s="36" t="s">
        <v>112</v>
      </c>
      <c r="D117" s="79">
        <f>VLOOKUP(C117,Xarelto_Total!A:D,2,0)</f>
        <v>1</v>
      </c>
      <c r="E117" s="37" t="str">
        <f>VLOOKUP(C117,Xarelto_Total!A:D,3,0)</f>
        <v>KOLKATA ABM</v>
      </c>
      <c r="F117" s="46" t="str">
        <f>VLOOKUP(C117,Xarelto_Total!A:D,4,0)</f>
        <v>KOLKATA SM</v>
      </c>
      <c r="G117" s="37">
        <v>81571686</v>
      </c>
      <c r="H117" s="46" t="s">
        <v>15</v>
      </c>
      <c r="I117" s="38" t="str">
        <f t="shared" si="20"/>
        <v>GUWAHATIXARELTO 10MG 7TABL</v>
      </c>
      <c r="J117" s="39">
        <f>+'Product Value'!J117/'Product Units'!$A117</f>
        <v>360.28927203065149</v>
      </c>
      <c r="K117" s="40">
        <v>702</v>
      </c>
      <c r="L117" s="41">
        <f t="shared" si="25"/>
        <v>194.8434367871707</v>
      </c>
      <c r="M117" s="42">
        <v>163</v>
      </c>
      <c r="N117" s="43">
        <f t="shared" si="26"/>
        <v>330.67484662576692</v>
      </c>
      <c r="O117" s="39">
        <f>+'Product Value'!O117/'Product Units'!$A117</f>
        <v>340.93869731800777</v>
      </c>
      <c r="P117" s="40">
        <v>55</v>
      </c>
      <c r="Q117" s="41">
        <f t="shared" si="27"/>
        <v>16.13193234814856</v>
      </c>
      <c r="R117" s="42">
        <v>143.56616415410386</v>
      </c>
      <c r="S117" s="43">
        <f t="shared" si="28"/>
        <v>-61.690137558482775</v>
      </c>
      <c r="T117" s="39">
        <f>+'Product Value'!T117/'Product Units'!$A117</f>
        <v>299.47318007662847</v>
      </c>
      <c r="U117" s="40">
        <v>110</v>
      </c>
      <c r="V117" s="41">
        <f t="shared" si="29"/>
        <v>36.731169038861331</v>
      </c>
      <c r="W117" s="42">
        <v>118.30114358322744</v>
      </c>
      <c r="X117" s="43">
        <f t="shared" si="30"/>
        <v>-7.0169597112874982</v>
      </c>
      <c r="Y117" s="39">
        <f>+'Product Value'!Y117/'Product Units'!$A117</f>
        <v>364.89655172413796</v>
      </c>
      <c r="Z117" s="40">
        <v>56</v>
      </c>
      <c r="AA117" s="41">
        <f t="shared" si="31"/>
        <v>15.346815346815346</v>
      </c>
      <c r="AB117" s="42">
        <v>165</v>
      </c>
      <c r="AC117" s="43">
        <f t="shared" si="32"/>
        <v>-66.060606060606062</v>
      </c>
      <c r="AD117" s="39">
        <f>+'Product Value'!AD117/'Product Units'!$A117</f>
        <v>353.83908045977017</v>
      </c>
      <c r="AE117" s="40">
        <v>152</v>
      </c>
      <c r="AF117" s="41">
        <f t="shared" si="33"/>
        <v>42.957380457380445</v>
      </c>
      <c r="AG117" s="42">
        <v>493.65464895635671</v>
      </c>
      <c r="AH117" s="43">
        <f t="shared" si="34"/>
        <v>-69.209243684558487</v>
      </c>
      <c r="AI117" s="107">
        <f t="shared" si="21"/>
        <v>1719.4367816091958</v>
      </c>
      <c r="AJ117" s="42">
        <f t="shared" si="22"/>
        <v>1075</v>
      </c>
      <c r="AK117" s="41">
        <f t="shared" si="35"/>
        <v>62.520472488318134</v>
      </c>
      <c r="AL117" s="42">
        <f t="shared" si="23"/>
        <v>1083.521956693688</v>
      </c>
      <c r="AM117" s="43">
        <f t="shared" si="36"/>
        <v>-0.78650521487283243</v>
      </c>
      <c r="AN117" s="44">
        <f t="shared" si="24"/>
        <v>215</v>
      </c>
    </row>
    <row r="118" spans="1:40" s="45" customFormat="1" ht="15" customHeight="1" x14ac:dyDescent="0.3">
      <c r="A118" s="35">
        <v>1304.9999999999998</v>
      </c>
      <c r="B118" s="35" t="s">
        <v>228</v>
      </c>
      <c r="C118" s="36" t="s">
        <v>112</v>
      </c>
      <c r="D118" s="79">
        <f>VLOOKUP(C118,Xarelto_Total!A:D,2,0)</f>
        <v>1</v>
      </c>
      <c r="E118" s="37" t="str">
        <f>VLOOKUP(C118,Xarelto_Total!A:D,3,0)</f>
        <v>KOLKATA ABM</v>
      </c>
      <c r="F118" s="46" t="str">
        <f>VLOOKUP(C118,Xarelto_Total!A:D,4,0)</f>
        <v>KOLKATA SM</v>
      </c>
      <c r="G118" s="37">
        <v>80802625</v>
      </c>
      <c r="H118" s="46" t="s">
        <v>16</v>
      </c>
      <c r="I118" s="38" t="str">
        <f t="shared" si="20"/>
        <v>GUWAHATIXARELTO 15MG 28TABL</v>
      </c>
      <c r="J118" s="39">
        <f>+'Product Value'!J118/'Product Units'!$A118</f>
        <v>84.456000000000017</v>
      </c>
      <c r="K118" s="40">
        <v>226.5</v>
      </c>
      <c r="L118" s="41">
        <f t="shared" si="25"/>
        <v>268.18698493890304</v>
      </c>
      <c r="M118" s="42">
        <v>52</v>
      </c>
      <c r="N118" s="43">
        <f t="shared" si="26"/>
        <v>335.57692307692304</v>
      </c>
      <c r="O118" s="39">
        <f>+'Product Value'!O118/'Product Units'!$A118</f>
        <v>79.920000000000016</v>
      </c>
      <c r="P118" s="40">
        <v>11</v>
      </c>
      <c r="Q118" s="41">
        <f t="shared" si="27"/>
        <v>13.763763763763761</v>
      </c>
      <c r="R118" s="42">
        <v>79</v>
      </c>
      <c r="S118" s="43">
        <f t="shared" si="28"/>
        <v>-86.075949367088612</v>
      </c>
      <c r="T118" s="39">
        <f>+'Product Value'!T118/'Product Units'!$A118</f>
        <v>70.200000000000017</v>
      </c>
      <c r="U118" s="40">
        <v>-12.5</v>
      </c>
      <c r="V118" s="41">
        <f t="shared" si="29"/>
        <v>-17.806267806267801</v>
      </c>
      <c r="W118" s="42">
        <v>55</v>
      </c>
      <c r="X118" s="43">
        <f t="shared" si="30"/>
        <v>-122.72727272727272</v>
      </c>
      <c r="Y118" s="39">
        <f>+'Product Value'!Y118/'Product Units'!$A118</f>
        <v>85.535999999999987</v>
      </c>
      <c r="Z118" s="40">
        <v>57</v>
      </c>
      <c r="AA118" s="41">
        <f t="shared" si="31"/>
        <v>66.638608305274985</v>
      </c>
      <c r="AB118" s="42">
        <v>111.38709677419355</v>
      </c>
      <c r="AC118" s="43">
        <f t="shared" si="32"/>
        <v>-48.827106863596882</v>
      </c>
      <c r="AD118" s="39">
        <f>+'Product Value'!AD118/'Product Units'!$A118</f>
        <v>82.943999999999988</v>
      </c>
      <c r="AE118" s="40">
        <v>35.5</v>
      </c>
      <c r="AF118" s="41">
        <f t="shared" si="33"/>
        <v>42.799961419753096</v>
      </c>
      <c r="AG118" s="42">
        <v>108</v>
      </c>
      <c r="AH118" s="43">
        <f t="shared" si="34"/>
        <v>-67.129629629629633</v>
      </c>
      <c r="AI118" s="107">
        <f t="shared" si="21"/>
        <v>403.05600000000004</v>
      </c>
      <c r="AJ118" s="42">
        <f t="shared" si="22"/>
        <v>317.5</v>
      </c>
      <c r="AK118" s="41">
        <f t="shared" si="35"/>
        <v>78.773172958596319</v>
      </c>
      <c r="AL118" s="42">
        <f t="shared" si="23"/>
        <v>405.38709677419354</v>
      </c>
      <c r="AM118" s="43">
        <f t="shared" si="36"/>
        <v>-21.679796291875547</v>
      </c>
      <c r="AN118" s="44">
        <f t="shared" si="24"/>
        <v>63.5</v>
      </c>
    </row>
    <row r="119" spans="1:40" s="45" customFormat="1" ht="15" customHeight="1" x14ac:dyDescent="0.3">
      <c r="A119" s="35">
        <v>1304.9999999999998</v>
      </c>
      <c r="B119" s="35" t="s">
        <v>228</v>
      </c>
      <c r="C119" s="36" t="s">
        <v>112</v>
      </c>
      <c r="D119" s="79">
        <f>VLOOKUP(C119,Xarelto_Total!A:D,2,0)</f>
        <v>1</v>
      </c>
      <c r="E119" s="37" t="str">
        <f>VLOOKUP(C119,Xarelto_Total!A:D,3,0)</f>
        <v>KOLKATA ABM</v>
      </c>
      <c r="F119" s="46" t="str">
        <f>VLOOKUP(C119,Xarelto_Total!A:D,4,0)</f>
        <v>KOLKATA SM</v>
      </c>
      <c r="G119" s="37">
        <v>80802633</v>
      </c>
      <c r="H119" s="46" t="s">
        <v>17</v>
      </c>
      <c r="I119" s="38" t="str">
        <f t="shared" si="20"/>
        <v>GUWAHATIXARELTO 20MG 28TABL</v>
      </c>
      <c r="J119" s="39">
        <f>+'Product Value'!J119/'Product Units'!$A119</f>
        <v>93.840000000000032</v>
      </c>
      <c r="K119" s="40">
        <v>0</v>
      </c>
      <c r="L119" s="41">
        <f t="shared" si="25"/>
        <v>0</v>
      </c>
      <c r="M119" s="42">
        <v>80</v>
      </c>
      <c r="N119" s="43">
        <f t="shared" si="26"/>
        <v>-100</v>
      </c>
      <c r="O119" s="39">
        <f>+'Product Value'!O119/'Product Units'!$A119</f>
        <v>88.800000000000011</v>
      </c>
      <c r="P119" s="40">
        <v>2.5</v>
      </c>
      <c r="Q119" s="41">
        <f t="shared" si="27"/>
        <v>2.8153153153153148</v>
      </c>
      <c r="R119" s="42">
        <v>50</v>
      </c>
      <c r="S119" s="43">
        <f t="shared" si="28"/>
        <v>-95</v>
      </c>
      <c r="T119" s="39">
        <f>+'Product Value'!T119/'Product Units'!$A119</f>
        <v>78.000000000000014</v>
      </c>
      <c r="U119" s="40">
        <v>-1</v>
      </c>
      <c r="V119" s="41">
        <f t="shared" si="29"/>
        <v>-1.2820512820512817</v>
      </c>
      <c r="W119" s="42">
        <v>29</v>
      </c>
      <c r="X119" s="43">
        <f t="shared" si="30"/>
        <v>-103.44827586206897</v>
      </c>
      <c r="Y119" s="39">
        <f>+'Product Value'!Y119/'Product Units'!$A119</f>
        <v>95.039999999999992</v>
      </c>
      <c r="Z119" s="40">
        <v>41</v>
      </c>
      <c r="AA119" s="41">
        <f t="shared" si="31"/>
        <v>43.139730639730644</v>
      </c>
      <c r="AB119" s="42">
        <v>63</v>
      </c>
      <c r="AC119" s="43">
        <f t="shared" si="32"/>
        <v>-34.920634920634924</v>
      </c>
      <c r="AD119" s="39">
        <f>+'Product Value'!AD119/'Product Units'!$A119</f>
        <v>92.159999999999982</v>
      </c>
      <c r="AE119" s="40">
        <v>21</v>
      </c>
      <c r="AF119" s="41">
        <f t="shared" si="33"/>
        <v>22.786458333333336</v>
      </c>
      <c r="AG119" s="42">
        <v>44</v>
      </c>
      <c r="AH119" s="43">
        <f t="shared" si="34"/>
        <v>-52.272727272727273</v>
      </c>
      <c r="AI119" s="107">
        <f t="shared" si="21"/>
        <v>447.84000000000003</v>
      </c>
      <c r="AJ119" s="42">
        <f t="shared" si="22"/>
        <v>63.5</v>
      </c>
      <c r="AK119" s="41">
        <f t="shared" si="35"/>
        <v>14.179171132547337</v>
      </c>
      <c r="AL119" s="42">
        <f t="shared" si="23"/>
        <v>266</v>
      </c>
      <c r="AM119" s="43">
        <f t="shared" si="36"/>
        <v>-76.127819548872182</v>
      </c>
      <c r="AN119" s="44">
        <f t="shared" si="24"/>
        <v>12.7</v>
      </c>
    </row>
    <row r="120" spans="1:40" s="45" customFormat="1" ht="15" customHeight="1" x14ac:dyDescent="0.3">
      <c r="A120" s="35">
        <v>326.24999999999994</v>
      </c>
      <c r="B120" s="35" t="s">
        <v>228</v>
      </c>
      <c r="C120" s="36" t="s">
        <v>112</v>
      </c>
      <c r="D120" s="79">
        <f>VLOOKUP(C120,Xarelto_Total!A:D,2,0)</f>
        <v>1</v>
      </c>
      <c r="E120" s="37" t="str">
        <f>VLOOKUP(C120,Xarelto_Total!A:D,3,0)</f>
        <v>KOLKATA ABM</v>
      </c>
      <c r="F120" s="46" t="str">
        <f>VLOOKUP(C120,Xarelto_Total!A:D,4,0)</f>
        <v>KOLKATA SM</v>
      </c>
      <c r="G120" s="37">
        <v>86415798</v>
      </c>
      <c r="H120" s="46" t="s">
        <v>48</v>
      </c>
      <c r="I120" s="38" t="str">
        <f t="shared" si="20"/>
        <v>GUWAHATIXARELTO 2.5MG TAFI 14 IN</v>
      </c>
      <c r="J120" s="39">
        <f>+'Product Value'!J120/'Product Units'!$A120</f>
        <v>187.68000000000006</v>
      </c>
      <c r="K120" s="40">
        <v>258</v>
      </c>
      <c r="L120" s="41">
        <f t="shared" si="25"/>
        <v>137.46803069053703</v>
      </c>
      <c r="M120" s="42">
        <v>46</v>
      </c>
      <c r="N120" s="43">
        <f t="shared" si="26"/>
        <v>460.86956521739125</v>
      </c>
      <c r="O120" s="39">
        <f>+'Product Value'!O120/'Product Units'!$A120</f>
        <v>177.60000000000002</v>
      </c>
      <c r="P120" s="40">
        <v>51</v>
      </c>
      <c r="Q120" s="41">
        <f t="shared" si="27"/>
        <v>28.716216216216214</v>
      </c>
      <c r="R120" s="42">
        <v>82</v>
      </c>
      <c r="S120" s="43">
        <f t="shared" si="28"/>
        <v>-37.804878048780488</v>
      </c>
      <c r="T120" s="39">
        <f>+'Product Value'!T120/'Product Units'!$A120</f>
        <v>156.00000000000003</v>
      </c>
      <c r="U120" s="40">
        <v>89</v>
      </c>
      <c r="V120" s="41">
        <f t="shared" si="29"/>
        <v>57.051282051282044</v>
      </c>
      <c r="W120" s="42">
        <v>128</v>
      </c>
      <c r="X120" s="43">
        <f t="shared" si="30"/>
        <v>-30.46875</v>
      </c>
      <c r="Y120" s="39">
        <f>+'Product Value'!Y120/'Product Units'!$A120</f>
        <v>190.07999999999998</v>
      </c>
      <c r="Z120" s="40">
        <v>74</v>
      </c>
      <c r="AA120" s="41">
        <f t="shared" si="31"/>
        <v>38.930976430976436</v>
      </c>
      <c r="AB120" s="42">
        <v>113.50718512256974</v>
      </c>
      <c r="AC120" s="43">
        <f t="shared" si="32"/>
        <v>-34.805889230631749</v>
      </c>
      <c r="AD120" s="39">
        <f>+'Product Value'!AD120/'Product Units'!$A120</f>
        <v>184.31999999999996</v>
      </c>
      <c r="AE120" s="40">
        <v>209</v>
      </c>
      <c r="AF120" s="41">
        <f t="shared" si="33"/>
        <v>113.38975694444446</v>
      </c>
      <c r="AG120" s="42">
        <v>80</v>
      </c>
      <c r="AH120" s="43">
        <f t="shared" si="34"/>
        <v>161.25</v>
      </c>
      <c r="AI120" s="107">
        <f t="shared" si="21"/>
        <v>895.68000000000006</v>
      </c>
      <c r="AJ120" s="42">
        <f t="shared" si="22"/>
        <v>681</v>
      </c>
      <c r="AK120" s="41">
        <f t="shared" si="35"/>
        <v>76.031618435155409</v>
      </c>
      <c r="AL120" s="42">
        <f t="shared" si="23"/>
        <v>449.50718512256975</v>
      </c>
      <c r="AM120" s="43">
        <f t="shared" si="36"/>
        <v>51.499246850594346</v>
      </c>
      <c r="AN120" s="44">
        <f t="shared" si="24"/>
        <v>136.19999999999999</v>
      </c>
    </row>
    <row r="121" spans="1:40" s="45" customFormat="1" ht="15" customHeight="1" x14ac:dyDescent="0.35">
      <c r="A121" s="35">
        <v>4567.4999999999991</v>
      </c>
      <c r="B121" s="35" t="s">
        <v>228</v>
      </c>
      <c r="C121" s="36" t="s">
        <v>112</v>
      </c>
      <c r="D121" s="79">
        <f>VLOOKUP(C121,Xarelto_Total!A:D,2,0)</f>
        <v>1</v>
      </c>
      <c r="E121" s="37" t="str">
        <f>VLOOKUP(C121,Xarelto_Total!A:D,3,0)</f>
        <v>KOLKATA ABM</v>
      </c>
      <c r="F121" s="46" t="str">
        <f>VLOOKUP(C121,Xarelto_Total!A:D,4,0)</f>
        <v>KOLKATA SM</v>
      </c>
      <c r="G121" s="110">
        <v>86991209</v>
      </c>
      <c r="H121" s="108" t="s">
        <v>77</v>
      </c>
      <c r="I121" s="38" t="str">
        <f t="shared" si="20"/>
        <v>GUWAHATIXARELTO 15MG 98TABL</v>
      </c>
      <c r="J121" s="39">
        <f>+'Product Value'!J121/'Product Units'!$A121</f>
        <v>0</v>
      </c>
      <c r="K121" s="40">
        <v>21</v>
      </c>
      <c r="L121" s="41">
        <f t="shared" si="25"/>
        <v>0</v>
      </c>
      <c r="M121" s="42">
        <v>0</v>
      </c>
      <c r="N121" s="43">
        <f t="shared" si="26"/>
        <v>100</v>
      </c>
      <c r="O121" s="39">
        <f>+'Product Value'!O121/'Product Units'!$A121</f>
        <v>0</v>
      </c>
      <c r="P121" s="40">
        <v>5</v>
      </c>
      <c r="Q121" s="41">
        <f t="shared" si="27"/>
        <v>0</v>
      </c>
      <c r="R121" s="42">
        <v>0</v>
      </c>
      <c r="S121" s="43">
        <f t="shared" si="28"/>
        <v>100</v>
      </c>
      <c r="T121" s="39">
        <f>+'Product Value'!T121/'Product Units'!$A121</f>
        <v>0</v>
      </c>
      <c r="U121" s="40">
        <v>0</v>
      </c>
      <c r="V121" s="41">
        <f t="shared" si="29"/>
        <v>0</v>
      </c>
      <c r="W121" s="42">
        <v>0</v>
      </c>
      <c r="X121" s="43" t="str">
        <f t="shared" si="30"/>
        <v>-</v>
      </c>
      <c r="Y121" s="39">
        <f>+'Product Value'!Y121/'Product Units'!$A121</f>
        <v>0</v>
      </c>
      <c r="Z121" s="40">
        <v>0</v>
      </c>
      <c r="AA121" s="41">
        <f t="shared" si="31"/>
        <v>0</v>
      </c>
      <c r="AB121" s="42">
        <v>0</v>
      </c>
      <c r="AC121" s="43" t="str">
        <f t="shared" si="32"/>
        <v>-</v>
      </c>
      <c r="AD121" s="39">
        <f>+'Product Value'!AD121/'Product Units'!$A121</f>
        <v>0</v>
      </c>
      <c r="AE121" s="40">
        <v>0</v>
      </c>
      <c r="AF121" s="41">
        <f t="shared" si="33"/>
        <v>0</v>
      </c>
      <c r="AG121" s="42">
        <v>0</v>
      </c>
      <c r="AH121" s="43" t="str">
        <f t="shared" si="34"/>
        <v>-</v>
      </c>
      <c r="AI121" s="107">
        <f t="shared" si="21"/>
        <v>0</v>
      </c>
      <c r="AJ121" s="42">
        <f t="shared" si="22"/>
        <v>26</v>
      </c>
      <c r="AK121" s="41">
        <f t="shared" si="35"/>
        <v>0</v>
      </c>
      <c r="AL121" s="42">
        <f t="shared" si="23"/>
        <v>0</v>
      </c>
      <c r="AM121" s="43">
        <f t="shared" si="36"/>
        <v>100</v>
      </c>
      <c r="AN121" s="44">
        <f t="shared" si="24"/>
        <v>5.2</v>
      </c>
    </row>
    <row r="122" spans="1:40" s="45" customFormat="1" ht="15" customHeight="1" x14ac:dyDescent="0.35">
      <c r="A122" s="35">
        <v>4567.4999999999991</v>
      </c>
      <c r="B122" s="35" t="s">
        <v>228</v>
      </c>
      <c r="C122" s="36" t="s">
        <v>112</v>
      </c>
      <c r="D122" s="79">
        <f>VLOOKUP(C122,Xarelto_Total!A:D,2,0)</f>
        <v>1</v>
      </c>
      <c r="E122" s="37" t="str">
        <f>VLOOKUP(C122,Xarelto_Total!A:D,3,0)</f>
        <v>KOLKATA ABM</v>
      </c>
      <c r="F122" s="46" t="str">
        <f>VLOOKUP(C122,Xarelto_Total!A:D,4,0)</f>
        <v>KOLKATA SM</v>
      </c>
      <c r="G122" s="110">
        <v>86991217</v>
      </c>
      <c r="H122" s="108" t="s">
        <v>78</v>
      </c>
      <c r="I122" s="38" t="str">
        <f t="shared" si="20"/>
        <v>GUWAHATIXARELTO 20MG 98TABL</v>
      </c>
      <c r="J122" s="39">
        <f>+'Product Value'!J122/'Product Units'!$A122</f>
        <v>0</v>
      </c>
      <c r="K122" s="40">
        <v>16</v>
      </c>
      <c r="L122" s="41">
        <f t="shared" si="25"/>
        <v>0</v>
      </c>
      <c r="M122" s="42">
        <v>0</v>
      </c>
      <c r="N122" s="43">
        <f t="shared" si="26"/>
        <v>100</v>
      </c>
      <c r="O122" s="39">
        <f>+'Product Value'!O122/'Product Units'!$A122</f>
        <v>0</v>
      </c>
      <c r="P122" s="40">
        <v>0</v>
      </c>
      <c r="Q122" s="41">
        <f t="shared" si="27"/>
        <v>0</v>
      </c>
      <c r="R122" s="42">
        <v>0</v>
      </c>
      <c r="S122" s="43" t="str">
        <f t="shared" si="28"/>
        <v>-</v>
      </c>
      <c r="T122" s="39">
        <f>+'Product Value'!T122/'Product Units'!$A122</f>
        <v>0</v>
      </c>
      <c r="U122" s="40">
        <v>16</v>
      </c>
      <c r="V122" s="41">
        <f t="shared" si="29"/>
        <v>0</v>
      </c>
      <c r="W122" s="42">
        <v>0</v>
      </c>
      <c r="X122" s="43">
        <f t="shared" si="30"/>
        <v>100</v>
      </c>
      <c r="Y122" s="39">
        <f>+'Product Value'!Y122/'Product Units'!$A122</f>
        <v>0</v>
      </c>
      <c r="Z122" s="40">
        <v>12</v>
      </c>
      <c r="AA122" s="41">
        <f t="shared" si="31"/>
        <v>0</v>
      </c>
      <c r="AB122" s="42">
        <v>0</v>
      </c>
      <c r="AC122" s="43">
        <f t="shared" si="32"/>
        <v>100</v>
      </c>
      <c r="AD122" s="39">
        <f>+'Product Value'!AD122/'Product Units'!$A122</f>
        <v>0</v>
      </c>
      <c r="AE122" s="40">
        <v>0</v>
      </c>
      <c r="AF122" s="41">
        <f t="shared" si="33"/>
        <v>0</v>
      </c>
      <c r="AG122" s="42">
        <v>0</v>
      </c>
      <c r="AH122" s="43" t="str">
        <f t="shared" si="34"/>
        <v>-</v>
      </c>
      <c r="AI122" s="107">
        <f t="shared" si="21"/>
        <v>0</v>
      </c>
      <c r="AJ122" s="42">
        <f t="shared" si="22"/>
        <v>44</v>
      </c>
      <c r="AK122" s="41">
        <f t="shared" si="35"/>
        <v>0</v>
      </c>
      <c r="AL122" s="42">
        <f t="shared" si="23"/>
        <v>0</v>
      </c>
      <c r="AM122" s="43">
        <f t="shared" si="36"/>
        <v>100</v>
      </c>
      <c r="AN122" s="44">
        <f t="shared" si="24"/>
        <v>8.8000000000000007</v>
      </c>
    </row>
    <row r="123" spans="1:40" s="45" customFormat="1" ht="15" customHeight="1" x14ac:dyDescent="0.3">
      <c r="A123" s="35">
        <v>652.49999999999989</v>
      </c>
      <c r="B123" s="35" t="s">
        <v>228</v>
      </c>
      <c r="C123" s="36" t="s">
        <v>27</v>
      </c>
      <c r="D123" s="79">
        <f>VLOOKUP(C123,Xarelto_Total!A:D,2,0)</f>
        <v>5</v>
      </c>
      <c r="E123" s="37" t="str">
        <f>VLOOKUP(C123,Xarelto_Total!A:D,3,0)</f>
        <v>KOLKATA ABM</v>
      </c>
      <c r="F123" s="46" t="str">
        <f>VLOOKUP(C123,Xarelto_Total!A:D,4,0)</f>
        <v>KOLKATA SM</v>
      </c>
      <c r="G123" s="37">
        <v>81571686</v>
      </c>
      <c r="H123" s="46" t="s">
        <v>15</v>
      </c>
      <c r="I123" s="38" t="str">
        <f t="shared" si="20"/>
        <v>KOLKATAXARELTO 10MG 7TABL</v>
      </c>
      <c r="J123" s="39">
        <f>+'Product Value'!J123/'Product Units'!$A123</f>
        <v>2346.0000000000005</v>
      </c>
      <c r="K123" s="40">
        <v>1894.1658291457286</v>
      </c>
      <c r="L123" s="41">
        <f t="shared" si="25"/>
        <v>80.74023142138654</v>
      </c>
      <c r="M123" s="42">
        <v>1767.5140515121941</v>
      </c>
      <c r="N123" s="43">
        <f t="shared" si="26"/>
        <v>7.1655315851762253</v>
      </c>
      <c r="O123" s="39">
        <f>+'Product Value'!O123/'Product Units'!$A123</f>
        <v>2220.0000000000005</v>
      </c>
      <c r="P123" s="40">
        <v>1342.9218934911244</v>
      </c>
      <c r="Q123" s="41">
        <f t="shared" si="27"/>
        <v>60.49197718428487</v>
      </c>
      <c r="R123" s="42">
        <v>1024.6393308534014</v>
      </c>
      <c r="S123" s="43">
        <f t="shared" si="28"/>
        <v>31.062887501364202</v>
      </c>
      <c r="T123" s="39">
        <f>+'Product Value'!T123/'Product Units'!$A123</f>
        <v>1950.0000000000002</v>
      </c>
      <c r="U123" s="40">
        <v>1105.8571428571429</v>
      </c>
      <c r="V123" s="41">
        <f t="shared" si="29"/>
        <v>56.710622710622701</v>
      </c>
      <c r="W123" s="42">
        <v>1143.8379195618986</v>
      </c>
      <c r="X123" s="43">
        <f t="shared" si="30"/>
        <v>-3.3204684033645862</v>
      </c>
      <c r="Y123" s="39">
        <f>+'Product Value'!Y123/'Product Units'!$A123</f>
        <v>2376</v>
      </c>
      <c r="Z123" s="40">
        <v>1589.4782608695652</v>
      </c>
      <c r="AA123" s="41">
        <f t="shared" si="31"/>
        <v>66.897233201581031</v>
      </c>
      <c r="AB123" s="42">
        <v>1884.2209834762161</v>
      </c>
      <c r="AC123" s="43">
        <f t="shared" si="32"/>
        <v>-15.642683379041742</v>
      </c>
      <c r="AD123" s="39">
        <f>+'Product Value'!AD123/'Product Units'!$A123</f>
        <v>2304</v>
      </c>
      <c r="AE123" s="40">
        <v>1579.4662162162163</v>
      </c>
      <c r="AF123" s="41">
        <f t="shared" si="33"/>
        <v>68.553221189939947</v>
      </c>
      <c r="AG123" s="42">
        <v>6458.552927066231</v>
      </c>
      <c r="AH123" s="43">
        <f t="shared" si="34"/>
        <v>-75.544580433845226</v>
      </c>
      <c r="AI123" s="107">
        <f t="shared" si="21"/>
        <v>11196</v>
      </c>
      <c r="AJ123" s="42">
        <f t="shared" si="22"/>
        <v>7511.8893425797778</v>
      </c>
      <c r="AK123" s="41">
        <f t="shared" si="35"/>
        <v>67.094402845478541</v>
      </c>
      <c r="AL123" s="42">
        <f t="shared" si="23"/>
        <v>12278.765212469942</v>
      </c>
      <c r="AM123" s="43">
        <f t="shared" si="36"/>
        <v>-38.822111078800248</v>
      </c>
      <c r="AN123" s="44">
        <f t="shared" si="24"/>
        <v>300.47557370319112</v>
      </c>
    </row>
    <row r="124" spans="1:40" s="45" customFormat="1" ht="15" customHeight="1" x14ac:dyDescent="0.3">
      <c r="A124" s="35">
        <v>1304.9999999999998</v>
      </c>
      <c r="B124" s="35" t="s">
        <v>228</v>
      </c>
      <c r="C124" s="36" t="s">
        <v>27</v>
      </c>
      <c r="D124" s="79">
        <f>VLOOKUP(C124,Xarelto_Total!A:D,2,0)</f>
        <v>5</v>
      </c>
      <c r="E124" s="37" t="str">
        <f>VLOOKUP(C124,Xarelto_Total!A:D,3,0)</f>
        <v>KOLKATA ABM</v>
      </c>
      <c r="F124" s="46" t="str">
        <f>VLOOKUP(C124,Xarelto_Total!A:D,4,0)</f>
        <v>KOLKATA SM</v>
      </c>
      <c r="G124" s="37">
        <v>80802625</v>
      </c>
      <c r="H124" s="46" t="s">
        <v>16</v>
      </c>
      <c r="I124" s="38" t="str">
        <f t="shared" si="20"/>
        <v>KOLKATAXARELTO 15MG 28TABL</v>
      </c>
      <c r="J124" s="39">
        <f>+'Product Value'!J124/'Product Units'!$A124</f>
        <v>559.90900383141798</v>
      </c>
      <c r="K124" s="40">
        <v>625.93740573152343</v>
      </c>
      <c r="L124" s="41">
        <f t="shared" si="25"/>
        <v>111.79270228702838</v>
      </c>
      <c r="M124" s="42">
        <v>808.67852906287078</v>
      </c>
      <c r="N124" s="43">
        <f t="shared" si="26"/>
        <v>-22.59749910055298</v>
      </c>
      <c r="O124" s="39">
        <f>+'Product Value'!O124/'Product Units'!$A124</f>
        <v>529.83716475095798</v>
      </c>
      <c r="P124" s="40">
        <v>495.00719424460431</v>
      </c>
      <c r="Q124" s="41">
        <f t="shared" si="27"/>
        <v>93.426287768483562</v>
      </c>
      <c r="R124" s="42">
        <v>522.47674322195508</v>
      </c>
      <c r="S124" s="43">
        <f t="shared" si="28"/>
        <v>-5.2575639650397505</v>
      </c>
      <c r="T124" s="39">
        <f>+'Product Value'!T124/'Product Units'!$A124</f>
        <v>465.39750957854432</v>
      </c>
      <c r="U124" s="40">
        <v>563.0499219968799</v>
      </c>
      <c r="V124" s="41">
        <f t="shared" si="29"/>
        <v>120.98258164440283</v>
      </c>
      <c r="W124" s="42">
        <v>344.50870827285922</v>
      </c>
      <c r="X124" s="43">
        <f t="shared" si="30"/>
        <v>63.43561381064734</v>
      </c>
      <c r="Y124" s="39">
        <f>+'Product Value'!Y124/'Product Units'!$A124</f>
        <v>567.06896551724151</v>
      </c>
      <c r="Z124" s="40">
        <v>472.8095238095238</v>
      </c>
      <c r="AA124" s="41">
        <f t="shared" si="31"/>
        <v>83.377781638651186</v>
      </c>
      <c r="AB124" s="42">
        <v>737.39791463017264</v>
      </c>
      <c r="AC124" s="43">
        <f t="shared" si="32"/>
        <v>-35.881358703509207</v>
      </c>
      <c r="AD124" s="39">
        <f>+'Product Value'!AD124/'Product Units'!$A124</f>
        <v>549.88505747126453</v>
      </c>
      <c r="AE124" s="40">
        <v>362.27081243731192</v>
      </c>
      <c r="AF124" s="41">
        <f t="shared" si="33"/>
        <v>65.881188716651607</v>
      </c>
      <c r="AG124" s="42">
        <v>1135.1377245508982</v>
      </c>
      <c r="AH124" s="43">
        <f t="shared" si="34"/>
        <v>-68.085739324658647</v>
      </c>
      <c r="AI124" s="107">
        <f t="shared" si="21"/>
        <v>2672.0977011494265</v>
      </c>
      <c r="AJ124" s="42">
        <f t="shared" si="22"/>
        <v>2519.0748582198435</v>
      </c>
      <c r="AK124" s="41">
        <f t="shared" si="35"/>
        <v>94.273306591156484</v>
      </c>
      <c r="AL124" s="42">
        <f t="shared" si="23"/>
        <v>3548.1996197387562</v>
      </c>
      <c r="AM124" s="43">
        <f t="shared" si="36"/>
        <v>-29.004139332912843</v>
      </c>
      <c r="AN124" s="44">
        <f t="shared" si="24"/>
        <v>100.76299432879374</v>
      </c>
    </row>
    <row r="125" spans="1:40" s="45" customFormat="1" ht="15" customHeight="1" x14ac:dyDescent="0.3">
      <c r="A125" s="35">
        <v>1304.9999999999998</v>
      </c>
      <c r="B125" s="35" t="s">
        <v>228</v>
      </c>
      <c r="C125" s="36" t="s">
        <v>27</v>
      </c>
      <c r="D125" s="79">
        <f>VLOOKUP(C125,Xarelto_Total!A:D,2,0)</f>
        <v>5</v>
      </c>
      <c r="E125" s="37" t="str">
        <f>VLOOKUP(C125,Xarelto_Total!A:D,3,0)</f>
        <v>KOLKATA ABM</v>
      </c>
      <c r="F125" s="46" t="str">
        <f>VLOOKUP(C125,Xarelto_Total!A:D,4,0)</f>
        <v>KOLKATA SM</v>
      </c>
      <c r="G125" s="37">
        <v>80802633</v>
      </c>
      <c r="H125" s="46" t="s">
        <v>17</v>
      </c>
      <c r="I125" s="38" t="str">
        <f t="shared" si="20"/>
        <v>KOLKATAXARELTO 20MG 28TABL</v>
      </c>
      <c r="J125" s="39">
        <f>+'Product Value'!J125/'Product Units'!$A125</f>
        <v>705.97222222222263</v>
      </c>
      <c r="K125" s="40">
        <v>351.95726495726495</v>
      </c>
      <c r="L125" s="41">
        <f t="shared" si="25"/>
        <v>49.854265349051865</v>
      </c>
      <c r="M125" s="42">
        <v>237.74371257485029</v>
      </c>
      <c r="N125" s="43">
        <f t="shared" si="26"/>
        <v>48.040619516470343</v>
      </c>
      <c r="O125" s="39">
        <f>+'Product Value'!O125/'Product Units'!$A125</f>
        <v>668.05555555555588</v>
      </c>
      <c r="P125" s="40">
        <v>452.3605015673981</v>
      </c>
      <c r="Q125" s="41">
        <f t="shared" si="27"/>
        <v>67.713006471627125</v>
      </c>
      <c r="R125" s="42">
        <v>77.348741493981962</v>
      </c>
      <c r="S125" s="43">
        <f t="shared" si="28"/>
        <v>484.83240041157433</v>
      </c>
      <c r="T125" s="39">
        <f>+'Product Value'!T125/'Product Units'!$A125</f>
        <v>586.80555555555588</v>
      </c>
      <c r="U125" s="40">
        <v>500.08605472197706</v>
      </c>
      <c r="V125" s="41">
        <f t="shared" si="29"/>
        <v>85.221765538419717</v>
      </c>
      <c r="W125" s="42">
        <v>235.85486795949433</v>
      </c>
      <c r="X125" s="43">
        <f t="shared" si="30"/>
        <v>112.03126272036994</v>
      </c>
      <c r="Y125" s="39">
        <f>+'Product Value'!Y125/'Product Units'!$A125</f>
        <v>715.00000000000023</v>
      </c>
      <c r="Z125" s="40">
        <v>606.64424951267051</v>
      </c>
      <c r="AA125" s="41">
        <f t="shared" si="31"/>
        <v>84.845349582191659</v>
      </c>
      <c r="AB125" s="42">
        <v>357.27060755336618</v>
      </c>
      <c r="AC125" s="43">
        <f t="shared" si="32"/>
        <v>69.799652332736315</v>
      </c>
      <c r="AD125" s="39">
        <f>+'Product Value'!AD125/'Product Units'!$A125</f>
        <v>693.33333333333348</v>
      </c>
      <c r="AE125" s="40">
        <v>266.54273504273505</v>
      </c>
      <c r="AF125" s="41">
        <f t="shared" si="33"/>
        <v>38.443663708086781</v>
      </c>
      <c r="AG125" s="42">
        <v>856.81430536451171</v>
      </c>
      <c r="AH125" s="43">
        <f t="shared" si="34"/>
        <v>-68.891423337132466</v>
      </c>
      <c r="AI125" s="107">
        <f t="shared" si="21"/>
        <v>3369.1666666666683</v>
      </c>
      <c r="AJ125" s="42">
        <f t="shared" si="22"/>
        <v>2177.5908058020455</v>
      </c>
      <c r="AK125" s="41">
        <f t="shared" si="35"/>
        <v>64.632920281040143</v>
      </c>
      <c r="AL125" s="42">
        <f t="shared" si="23"/>
        <v>1765.0322349462044</v>
      </c>
      <c r="AM125" s="43">
        <f t="shared" si="36"/>
        <v>23.373996388707042</v>
      </c>
      <c r="AN125" s="44">
        <f t="shared" si="24"/>
        <v>87.103632232081821</v>
      </c>
    </row>
    <row r="126" spans="1:40" s="45" customFormat="1" ht="15" customHeight="1" x14ac:dyDescent="0.3">
      <c r="A126" s="35">
        <v>326.24999999999994</v>
      </c>
      <c r="B126" s="35" t="s">
        <v>228</v>
      </c>
      <c r="C126" s="36" t="s">
        <v>27</v>
      </c>
      <c r="D126" s="79">
        <f>VLOOKUP(C126,Xarelto_Total!A:D,2,0)</f>
        <v>5</v>
      </c>
      <c r="E126" s="37" t="str">
        <f>VLOOKUP(C126,Xarelto_Total!A:D,3,0)</f>
        <v>KOLKATA ABM</v>
      </c>
      <c r="F126" s="46" t="str">
        <f>VLOOKUP(C126,Xarelto_Total!A:D,4,0)</f>
        <v>KOLKATA SM</v>
      </c>
      <c r="G126" s="109">
        <v>86415798</v>
      </c>
      <c r="H126" s="46" t="s">
        <v>48</v>
      </c>
      <c r="I126" s="38" t="str">
        <f t="shared" si="20"/>
        <v>KOLKATAXARELTO 2.5MG TAFI 14 IN</v>
      </c>
      <c r="J126" s="39">
        <f>+'Product Value'!J126/'Product Units'!$A126</f>
        <v>938.40000000000032</v>
      </c>
      <c r="K126" s="40">
        <v>1090</v>
      </c>
      <c r="L126" s="41">
        <f t="shared" si="25"/>
        <v>116.15515771525997</v>
      </c>
      <c r="M126" s="42">
        <v>1171</v>
      </c>
      <c r="N126" s="43">
        <f t="shared" si="26"/>
        <v>-6.9171648163962516</v>
      </c>
      <c r="O126" s="39">
        <f>+'Product Value'!O126/'Product Units'!$A126</f>
        <v>888.00000000000011</v>
      </c>
      <c r="P126" s="40">
        <v>820</v>
      </c>
      <c r="Q126" s="41">
        <f t="shared" si="27"/>
        <v>92.342342342342334</v>
      </c>
      <c r="R126" s="42">
        <v>580.97196261682245</v>
      </c>
      <c r="S126" s="43">
        <f t="shared" si="28"/>
        <v>41.142783604658632</v>
      </c>
      <c r="T126" s="39">
        <f>+'Product Value'!T126/'Product Units'!$A126</f>
        <v>780.00000000000011</v>
      </c>
      <c r="U126" s="40">
        <v>927</v>
      </c>
      <c r="V126" s="41">
        <f t="shared" si="29"/>
        <v>118.84615384615384</v>
      </c>
      <c r="W126" s="42">
        <v>699.95162986330183</v>
      </c>
      <c r="X126" s="43">
        <f t="shared" si="30"/>
        <v>32.437722901086744</v>
      </c>
      <c r="Y126" s="39">
        <f>+'Product Value'!Y126/'Product Units'!$A126</f>
        <v>950.4</v>
      </c>
      <c r="Z126" s="40">
        <v>1522</v>
      </c>
      <c r="AA126" s="41">
        <f t="shared" si="31"/>
        <v>160.14309764309766</v>
      </c>
      <c r="AB126" s="42">
        <v>1256.9907016060863</v>
      </c>
      <c r="AC126" s="43">
        <f t="shared" si="32"/>
        <v>21.082836814568722</v>
      </c>
      <c r="AD126" s="39">
        <f>+'Product Value'!AD126/'Product Units'!$A126</f>
        <v>921.6</v>
      </c>
      <c r="AE126" s="40">
        <v>968</v>
      </c>
      <c r="AF126" s="41">
        <f t="shared" si="33"/>
        <v>105.03472222222221</v>
      </c>
      <c r="AG126" s="42">
        <v>1498</v>
      </c>
      <c r="AH126" s="43">
        <f t="shared" si="34"/>
        <v>-35.380507343124165</v>
      </c>
      <c r="AI126" s="107">
        <f t="shared" si="21"/>
        <v>4478.4000000000005</v>
      </c>
      <c r="AJ126" s="42">
        <f t="shared" si="22"/>
        <v>5327</v>
      </c>
      <c r="AK126" s="41">
        <f t="shared" si="35"/>
        <v>118.94873168988923</v>
      </c>
      <c r="AL126" s="42">
        <f t="shared" si="23"/>
        <v>5206.9142940862102</v>
      </c>
      <c r="AM126" s="43">
        <f t="shared" si="36"/>
        <v>2.3062739106379837</v>
      </c>
      <c r="AN126" s="44">
        <f t="shared" si="24"/>
        <v>213.08</v>
      </c>
    </row>
    <row r="127" spans="1:40" s="45" customFormat="1" ht="15" customHeight="1" x14ac:dyDescent="0.35">
      <c r="A127" s="35">
        <v>4567.4999999999991</v>
      </c>
      <c r="B127" s="35" t="s">
        <v>228</v>
      </c>
      <c r="C127" s="36" t="s">
        <v>27</v>
      </c>
      <c r="D127" s="79">
        <f>VLOOKUP(C127,Xarelto_Total!A:D,2,0)</f>
        <v>5</v>
      </c>
      <c r="E127" s="37" t="str">
        <f>VLOOKUP(C127,Xarelto_Total!A:D,3,0)</f>
        <v>KOLKATA ABM</v>
      </c>
      <c r="F127" s="46" t="str">
        <f>VLOOKUP(C127,Xarelto_Total!A:D,4,0)</f>
        <v>KOLKATA SM</v>
      </c>
      <c r="G127" s="110">
        <v>86991209</v>
      </c>
      <c r="H127" s="108" t="s">
        <v>77</v>
      </c>
      <c r="I127" s="38" t="str">
        <f t="shared" si="20"/>
        <v>KOLKATAXARELTO 15MG 98TABL</v>
      </c>
      <c r="J127" s="39">
        <f>+'Product Value'!J127/'Product Units'!$A127</f>
        <v>0</v>
      </c>
      <c r="K127" s="40">
        <v>-0.14199999999999999</v>
      </c>
      <c r="L127" s="41">
        <f t="shared" si="25"/>
        <v>0</v>
      </c>
      <c r="M127" s="42">
        <v>0</v>
      </c>
      <c r="N127" s="43" t="str">
        <f t="shared" si="26"/>
        <v>-</v>
      </c>
      <c r="O127" s="39">
        <f>+'Product Value'!O127/'Product Units'!$A127</f>
        <v>0</v>
      </c>
      <c r="P127" s="40">
        <v>-6.8559999999999999</v>
      </c>
      <c r="Q127" s="41">
        <f t="shared" si="27"/>
        <v>0</v>
      </c>
      <c r="R127" s="42">
        <v>0</v>
      </c>
      <c r="S127" s="43" t="str">
        <f t="shared" si="28"/>
        <v>-</v>
      </c>
      <c r="T127" s="39">
        <f>+'Product Value'!T127/'Product Units'!$A127</f>
        <v>0</v>
      </c>
      <c r="U127" s="40">
        <v>-1.86</v>
      </c>
      <c r="V127" s="41">
        <f t="shared" si="29"/>
        <v>0</v>
      </c>
      <c r="W127" s="42">
        <v>0</v>
      </c>
      <c r="X127" s="43" t="str">
        <f t="shared" si="30"/>
        <v>-</v>
      </c>
      <c r="Y127" s="39">
        <f>+'Product Value'!Y127/'Product Units'!$A127</f>
        <v>0</v>
      </c>
      <c r="Z127" s="40">
        <v>0</v>
      </c>
      <c r="AA127" s="41">
        <f t="shared" si="31"/>
        <v>0</v>
      </c>
      <c r="AB127" s="42">
        <v>0</v>
      </c>
      <c r="AC127" s="43" t="str">
        <f t="shared" si="32"/>
        <v>-</v>
      </c>
      <c r="AD127" s="39">
        <f>+'Product Value'!AD127/'Product Units'!$A127</f>
        <v>0</v>
      </c>
      <c r="AE127" s="40">
        <v>-1</v>
      </c>
      <c r="AF127" s="41">
        <f t="shared" si="33"/>
        <v>0</v>
      </c>
      <c r="AG127" s="42">
        <v>5</v>
      </c>
      <c r="AH127" s="43">
        <f t="shared" si="34"/>
        <v>-120</v>
      </c>
      <c r="AI127" s="107">
        <f t="shared" si="21"/>
        <v>0</v>
      </c>
      <c r="AJ127" s="42">
        <f t="shared" si="22"/>
        <v>-9.8580000000000005</v>
      </c>
      <c r="AK127" s="41">
        <f t="shared" si="35"/>
        <v>0</v>
      </c>
      <c r="AL127" s="42">
        <f t="shared" si="23"/>
        <v>5</v>
      </c>
      <c r="AM127" s="43">
        <f t="shared" si="36"/>
        <v>-297.15999999999997</v>
      </c>
      <c r="AN127" s="44">
        <f t="shared" si="24"/>
        <v>-0.39432</v>
      </c>
    </row>
    <row r="128" spans="1:40" s="45" customFormat="1" ht="15" customHeight="1" x14ac:dyDescent="0.35">
      <c r="A128" s="35">
        <v>4567.4999999999991</v>
      </c>
      <c r="B128" s="35" t="s">
        <v>228</v>
      </c>
      <c r="C128" s="36" t="s">
        <v>27</v>
      </c>
      <c r="D128" s="79">
        <f>VLOOKUP(C128,Xarelto_Total!A:D,2,0)</f>
        <v>5</v>
      </c>
      <c r="E128" s="37" t="str">
        <f>VLOOKUP(C128,Xarelto_Total!A:D,3,0)</f>
        <v>KOLKATA ABM</v>
      </c>
      <c r="F128" s="46" t="str">
        <f>VLOOKUP(C128,Xarelto_Total!A:D,4,0)</f>
        <v>KOLKATA SM</v>
      </c>
      <c r="G128" s="110">
        <v>86991217</v>
      </c>
      <c r="H128" s="108" t="s">
        <v>78</v>
      </c>
      <c r="I128" s="38" t="str">
        <f t="shared" si="20"/>
        <v>KOLKATAXARELTO 20MG 98TABL</v>
      </c>
      <c r="J128" s="39">
        <f>+'Product Value'!J128/'Product Units'!$A128</f>
        <v>0</v>
      </c>
      <c r="K128" s="40">
        <v>22</v>
      </c>
      <c r="L128" s="41">
        <f t="shared" si="25"/>
        <v>0</v>
      </c>
      <c r="M128" s="42">
        <v>113</v>
      </c>
      <c r="N128" s="43">
        <f t="shared" si="26"/>
        <v>-80.530973451327441</v>
      </c>
      <c r="O128" s="39">
        <f>+'Product Value'!O128/'Product Units'!$A128</f>
        <v>0</v>
      </c>
      <c r="P128" s="40">
        <v>7</v>
      </c>
      <c r="Q128" s="41">
        <f t="shared" si="27"/>
        <v>0</v>
      </c>
      <c r="R128" s="42">
        <v>106</v>
      </c>
      <c r="S128" s="43">
        <f t="shared" si="28"/>
        <v>-93.396226415094333</v>
      </c>
      <c r="T128" s="39">
        <f>+'Product Value'!T128/'Product Units'!$A128</f>
        <v>0</v>
      </c>
      <c r="U128" s="40">
        <v>0</v>
      </c>
      <c r="V128" s="41">
        <f t="shared" si="29"/>
        <v>0</v>
      </c>
      <c r="W128" s="42">
        <v>60</v>
      </c>
      <c r="X128" s="43">
        <f t="shared" si="30"/>
        <v>-100</v>
      </c>
      <c r="Y128" s="39">
        <f>+'Product Value'!Y128/'Product Units'!$A128</f>
        <v>0</v>
      </c>
      <c r="Z128" s="40">
        <v>-3</v>
      </c>
      <c r="AA128" s="41">
        <f t="shared" si="31"/>
        <v>0</v>
      </c>
      <c r="AB128" s="42">
        <v>7</v>
      </c>
      <c r="AC128" s="43">
        <f t="shared" si="32"/>
        <v>-142.85714285714286</v>
      </c>
      <c r="AD128" s="39">
        <f>+'Product Value'!AD128/'Product Units'!$A128</f>
        <v>0</v>
      </c>
      <c r="AE128" s="40">
        <v>0</v>
      </c>
      <c r="AF128" s="41">
        <f t="shared" si="33"/>
        <v>0</v>
      </c>
      <c r="AG128" s="42">
        <v>14</v>
      </c>
      <c r="AH128" s="43">
        <f t="shared" si="34"/>
        <v>-100</v>
      </c>
      <c r="AI128" s="107">
        <f t="shared" si="21"/>
        <v>0</v>
      </c>
      <c r="AJ128" s="42">
        <f t="shared" si="22"/>
        <v>26</v>
      </c>
      <c r="AK128" s="41">
        <f t="shared" si="35"/>
        <v>0</v>
      </c>
      <c r="AL128" s="42">
        <f t="shared" si="23"/>
        <v>300</v>
      </c>
      <c r="AM128" s="43">
        <f t="shared" si="36"/>
        <v>-91.333333333333329</v>
      </c>
      <c r="AN128" s="44">
        <f t="shared" si="24"/>
        <v>1.04</v>
      </c>
    </row>
    <row r="129" spans="1:40" s="45" customFormat="1" ht="15" customHeight="1" x14ac:dyDescent="0.3">
      <c r="A129" s="35">
        <v>652.49999999999989</v>
      </c>
      <c r="B129" s="35" t="s">
        <v>228</v>
      </c>
      <c r="C129" s="36" t="s">
        <v>29</v>
      </c>
      <c r="D129" s="79">
        <f>VLOOKUP(C129,Xarelto_Total!A:D,2,0)</f>
        <v>1</v>
      </c>
      <c r="E129" s="37" t="str">
        <f>VLOOKUP(C129,Xarelto_Total!A:D,3,0)</f>
        <v>KOLKATA ABM</v>
      </c>
      <c r="F129" s="46" t="str">
        <f>VLOOKUP(C129,Xarelto_Total!A:D,4,0)</f>
        <v>KOLKATA SM</v>
      </c>
      <c r="G129" s="37">
        <v>81571686</v>
      </c>
      <c r="H129" s="46" t="s">
        <v>15</v>
      </c>
      <c r="I129" s="38" t="str">
        <f t="shared" si="20"/>
        <v>SILIGURIXARELTO 10MG 7TABL</v>
      </c>
      <c r="J129" s="39">
        <f>+'Product Value'!J129/'Product Units'!$A129</f>
        <v>360.28927203065149</v>
      </c>
      <c r="K129" s="40">
        <v>696</v>
      </c>
      <c r="L129" s="41">
        <f t="shared" si="25"/>
        <v>193.17810826762224</v>
      </c>
      <c r="M129" s="42">
        <v>377.16996047430831</v>
      </c>
      <c r="N129" s="43">
        <f t="shared" si="26"/>
        <v>84.532193158953731</v>
      </c>
      <c r="O129" s="39">
        <f>+'Product Value'!O129/'Product Units'!$A129</f>
        <v>340.93869731800777</v>
      </c>
      <c r="P129" s="40">
        <v>215</v>
      </c>
      <c r="Q129" s="41">
        <f t="shared" si="27"/>
        <v>63.061190088217089</v>
      </c>
      <c r="R129" s="42">
        <v>286</v>
      </c>
      <c r="S129" s="43">
        <f t="shared" si="28"/>
        <v>-24.825174825174827</v>
      </c>
      <c r="T129" s="39">
        <f>+'Product Value'!T129/'Product Units'!$A129</f>
        <v>299.47318007662847</v>
      </c>
      <c r="U129" s="40">
        <v>240</v>
      </c>
      <c r="V129" s="41">
        <f t="shared" si="29"/>
        <v>80.140732448424728</v>
      </c>
      <c r="W129" s="42">
        <v>187</v>
      </c>
      <c r="X129" s="43">
        <f t="shared" si="30"/>
        <v>28.342245989304814</v>
      </c>
      <c r="Y129" s="39">
        <f>+'Product Value'!Y129/'Product Units'!$A129</f>
        <v>364.89655172413796</v>
      </c>
      <c r="Z129" s="40">
        <v>345.71428571428572</v>
      </c>
      <c r="AA129" s="41">
        <f t="shared" si="31"/>
        <v>94.743094743094744</v>
      </c>
      <c r="AB129" s="42">
        <v>1386.9441062534588</v>
      </c>
      <c r="AC129" s="43">
        <f t="shared" si="32"/>
        <v>-75.073668494964735</v>
      </c>
      <c r="AD129" s="39">
        <f>+'Product Value'!AD129/'Product Units'!$A129</f>
        <v>353.83908045977017</v>
      </c>
      <c r="AE129" s="40">
        <v>341.71428571428572</v>
      </c>
      <c r="AF129" s="41">
        <f t="shared" si="33"/>
        <v>96.573359073359057</v>
      </c>
      <c r="AG129" s="42">
        <v>6697.4459203036049</v>
      </c>
      <c r="AH129" s="43">
        <f t="shared" si="34"/>
        <v>-94.897841807451357</v>
      </c>
      <c r="AI129" s="107">
        <f t="shared" si="21"/>
        <v>1719.4367816091958</v>
      </c>
      <c r="AJ129" s="42">
        <f t="shared" si="22"/>
        <v>1838.4285714285716</v>
      </c>
      <c r="AK129" s="41">
        <f t="shared" si="35"/>
        <v>106.92039341557025</v>
      </c>
      <c r="AL129" s="42">
        <f t="shared" si="23"/>
        <v>8934.5599870313708</v>
      </c>
      <c r="AM129" s="43">
        <f t="shared" si="36"/>
        <v>-79.423401106522604</v>
      </c>
      <c r="AN129" s="44">
        <f t="shared" si="24"/>
        <v>367.68571428571431</v>
      </c>
    </row>
    <row r="130" spans="1:40" s="45" customFormat="1" ht="15" customHeight="1" x14ac:dyDescent="0.3">
      <c r="A130" s="35">
        <v>1304.9999999999998</v>
      </c>
      <c r="B130" s="35" t="s">
        <v>228</v>
      </c>
      <c r="C130" s="36" t="s">
        <v>29</v>
      </c>
      <c r="D130" s="79">
        <f>VLOOKUP(C130,Xarelto_Total!A:D,2,0)</f>
        <v>1</v>
      </c>
      <c r="E130" s="37" t="str">
        <f>VLOOKUP(C130,Xarelto_Total!A:D,3,0)</f>
        <v>KOLKATA ABM</v>
      </c>
      <c r="F130" s="46" t="str">
        <f>VLOOKUP(C130,Xarelto_Total!A:D,4,0)</f>
        <v>KOLKATA SM</v>
      </c>
      <c r="G130" s="37">
        <v>80802625</v>
      </c>
      <c r="H130" s="46" t="s">
        <v>16</v>
      </c>
      <c r="I130" s="38" t="str">
        <f t="shared" si="20"/>
        <v>SILIGURIXARELTO 15MG 28TABL</v>
      </c>
      <c r="J130" s="39">
        <f>+'Product Value'!J130/'Product Units'!$A130</f>
        <v>111.98180076628357</v>
      </c>
      <c r="K130" s="40">
        <v>84</v>
      </c>
      <c r="L130" s="41">
        <f t="shared" si="25"/>
        <v>75.012188967487504</v>
      </c>
      <c r="M130" s="42">
        <v>133.66666666666666</v>
      </c>
      <c r="N130" s="43">
        <f t="shared" si="26"/>
        <v>-37.1571072319202</v>
      </c>
      <c r="O130" s="39">
        <f>+'Product Value'!O130/'Product Units'!$A130</f>
        <v>105.96743295019159</v>
      </c>
      <c r="P130" s="40">
        <v>84.5</v>
      </c>
      <c r="Q130" s="41">
        <f t="shared" si="27"/>
        <v>79.741480611045802</v>
      </c>
      <c r="R130" s="42">
        <v>71.103174603174608</v>
      </c>
      <c r="S130" s="43">
        <f t="shared" si="28"/>
        <v>18.841388547828984</v>
      </c>
      <c r="T130" s="39">
        <f>+'Product Value'!T130/'Product Units'!$A130</f>
        <v>93.079501915708846</v>
      </c>
      <c r="U130" s="40">
        <v>116.5</v>
      </c>
      <c r="V130" s="41">
        <f t="shared" si="29"/>
        <v>125.16182145613578</v>
      </c>
      <c r="W130" s="42">
        <v>76</v>
      </c>
      <c r="X130" s="43">
        <f t="shared" si="30"/>
        <v>53.28947368421052</v>
      </c>
      <c r="Y130" s="39">
        <f>+'Product Value'!Y130/'Product Units'!$A130</f>
        <v>113.4137931034483</v>
      </c>
      <c r="Z130" s="40">
        <v>109</v>
      </c>
      <c r="AA130" s="41">
        <f t="shared" si="31"/>
        <v>96.108239586500432</v>
      </c>
      <c r="AB130" s="42">
        <v>147.38709677419354</v>
      </c>
      <c r="AC130" s="43">
        <f t="shared" si="32"/>
        <v>-26.045086452177713</v>
      </c>
      <c r="AD130" s="39">
        <f>+'Product Value'!AD130/'Product Units'!$A130</f>
        <v>109.97701149425289</v>
      </c>
      <c r="AE130" s="40">
        <v>31</v>
      </c>
      <c r="AF130" s="41">
        <f t="shared" si="33"/>
        <v>28.187709030100329</v>
      </c>
      <c r="AG130" s="42">
        <v>164</v>
      </c>
      <c r="AH130" s="43">
        <f t="shared" si="34"/>
        <v>-81.097560975609753</v>
      </c>
      <c r="AI130" s="107">
        <f t="shared" si="21"/>
        <v>534.41954022988523</v>
      </c>
      <c r="AJ130" s="42">
        <f t="shared" si="22"/>
        <v>425</v>
      </c>
      <c r="AK130" s="41">
        <f t="shared" si="35"/>
        <v>79.525535278366235</v>
      </c>
      <c r="AL130" s="42">
        <f t="shared" si="23"/>
        <v>592.15693804403486</v>
      </c>
      <c r="AM130" s="43">
        <f t="shared" si="36"/>
        <v>-28.228485947690515</v>
      </c>
      <c r="AN130" s="44">
        <f t="shared" si="24"/>
        <v>85</v>
      </c>
    </row>
    <row r="131" spans="1:40" s="45" customFormat="1" ht="15" customHeight="1" x14ac:dyDescent="0.3">
      <c r="A131" s="35">
        <v>1304.9999999999998</v>
      </c>
      <c r="B131" s="35" t="s">
        <v>228</v>
      </c>
      <c r="C131" s="36" t="s">
        <v>29</v>
      </c>
      <c r="D131" s="79">
        <f>VLOOKUP(C131,Xarelto_Total!A:D,2,0)</f>
        <v>1</v>
      </c>
      <c r="E131" s="37" t="str">
        <f>VLOOKUP(C131,Xarelto_Total!A:D,3,0)</f>
        <v>KOLKATA ABM</v>
      </c>
      <c r="F131" s="46" t="str">
        <f>VLOOKUP(C131,Xarelto_Total!A:D,4,0)</f>
        <v>KOLKATA SM</v>
      </c>
      <c r="G131" s="37">
        <v>80802633</v>
      </c>
      <c r="H131" s="46" t="s">
        <v>17</v>
      </c>
      <c r="I131" s="38" t="str">
        <f t="shared" ref="I131:I194" si="37">+C131&amp;H131</f>
        <v>SILIGURIXARELTO 20MG 28TABL</v>
      </c>
      <c r="J131" s="39">
        <f>+'Product Value'!J131/'Product Units'!$A131</f>
        <v>141.19444444444451</v>
      </c>
      <c r="K131" s="40">
        <v>69</v>
      </c>
      <c r="L131" s="41">
        <f t="shared" si="25"/>
        <v>48.868778280542962</v>
      </c>
      <c r="M131" s="42">
        <v>38.6</v>
      </c>
      <c r="N131" s="43">
        <f t="shared" si="26"/>
        <v>78.756476683937819</v>
      </c>
      <c r="O131" s="39">
        <f>+'Product Value'!O131/'Product Units'!$A131</f>
        <v>133.61111111111114</v>
      </c>
      <c r="P131" s="40">
        <v>112</v>
      </c>
      <c r="Q131" s="41">
        <f t="shared" si="27"/>
        <v>83.825363825363809</v>
      </c>
      <c r="R131" s="42">
        <v>1.1538461538461537</v>
      </c>
      <c r="S131" s="43">
        <f t="shared" si="28"/>
        <v>9606.6666666666679</v>
      </c>
      <c r="T131" s="39">
        <f>+'Product Value'!T131/'Product Units'!$A131</f>
        <v>117.36111111111116</v>
      </c>
      <c r="U131" s="40">
        <v>85</v>
      </c>
      <c r="V131" s="41">
        <f t="shared" si="29"/>
        <v>72.426035502958555</v>
      </c>
      <c r="W131" s="42">
        <v>55.744827586206895</v>
      </c>
      <c r="X131" s="43">
        <f t="shared" si="30"/>
        <v>52.48051466039837</v>
      </c>
      <c r="Y131" s="39">
        <f>+'Product Value'!Y131/'Product Units'!$A131</f>
        <v>143.00000000000003</v>
      </c>
      <c r="Z131" s="40">
        <v>154</v>
      </c>
      <c r="AA131" s="41">
        <f t="shared" si="31"/>
        <v>107.69230769230766</v>
      </c>
      <c r="AB131" s="42">
        <v>68</v>
      </c>
      <c r="AC131" s="43">
        <f t="shared" si="32"/>
        <v>126.47058823529409</v>
      </c>
      <c r="AD131" s="39">
        <f>+'Product Value'!AD131/'Product Units'!$A131</f>
        <v>138.66666666666669</v>
      </c>
      <c r="AE131" s="40">
        <v>115</v>
      </c>
      <c r="AF131" s="41">
        <f t="shared" si="33"/>
        <v>82.932692307692292</v>
      </c>
      <c r="AG131" s="42">
        <v>316</v>
      </c>
      <c r="AH131" s="43">
        <f t="shared" si="34"/>
        <v>-63.607594936708864</v>
      </c>
      <c r="AI131" s="107">
        <f t="shared" ref="AI131:AI194" si="38">+J131+O131+T131+Y131+AD131</f>
        <v>673.83333333333348</v>
      </c>
      <c r="AJ131" s="42">
        <f t="shared" ref="AJ131:AJ194" si="39">+K131+P131+U131+Z131+AE131</f>
        <v>535</v>
      </c>
      <c r="AK131" s="41">
        <f t="shared" si="35"/>
        <v>79.396487756616352</v>
      </c>
      <c r="AL131" s="42">
        <f t="shared" ref="AL131:AL194" si="40">+M131+R131+W131+AB131+AG131</f>
        <v>479.49867374005305</v>
      </c>
      <c r="AM131" s="43">
        <f t="shared" si="36"/>
        <v>11.574865437487205</v>
      </c>
      <c r="AN131" s="44">
        <f t="shared" ref="AN131:AN194" si="41">IFERROR(AJ131/D131/$B$2,0)</f>
        <v>107</v>
      </c>
    </row>
    <row r="132" spans="1:40" s="45" customFormat="1" ht="15" customHeight="1" x14ac:dyDescent="0.3">
      <c r="A132" s="35">
        <v>326.24999999999994</v>
      </c>
      <c r="B132" s="35" t="s">
        <v>228</v>
      </c>
      <c r="C132" s="36" t="s">
        <v>29</v>
      </c>
      <c r="D132" s="79">
        <f>VLOOKUP(C132,Xarelto_Total!A:D,2,0)</f>
        <v>1</v>
      </c>
      <c r="E132" s="37" t="str">
        <f>VLOOKUP(C132,Xarelto_Total!A:D,3,0)</f>
        <v>KOLKATA ABM</v>
      </c>
      <c r="F132" s="46" t="str">
        <f>VLOOKUP(C132,Xarelto_Total!A:D,4,0)</f>
        <v>KOLKATA SM</v>
      </c>
      <c r="G132" s="109">
        <v>86415798</v>
      </c>
      <c r="H132" s="46" t="s">
        <v>48</v>
      </c>
      <c r="I132" s="38" t="str">
        <f t="shared" si="37"/>
        <v>SILIGURIXARELTO 2.5MG TAFI 14 IN</v>
      </c>
      <c r="J132" s="39">
        <f>+'Product Value'!J132/'Product Units'!$A132</f>
        <v>214.22605363984684</v>
      </c>
      <c r="K132" s="40">
        <v>80</v>
      </c>
      <c r="L132" s="41">
        <f t="shared" ref="L132:L189" si="42">IF(OR(J132=0,K132=0),0,(K132/J132%))</f>
        <v>37.343730438359572</v>
      </c>
      <c r="M132" s="42">
        <v>102</v>
      </c>
      <c r="N132" s="43">
        <f t="shared" ref="N132:N189" si="43">IF(AND(M132&lt;=0,K132&gt;1),100,IF(ISERROR(K132/M132%-100),"-",K132/M132%-100))</f>
        <v>-21.568627450980387</v>
      </c>
      <c r="O132" s="39">
        <f>+'Product Value'!O132/'Product Units'!$A132</f>
        <v>202.72030651341001</v>
      </c>
      <c r="P132" s="40">
        <v>78</v>
      </c>
      <c r="Q132" s="41">
        <f t="shared" ref="Q132:Q195" si="44">IF(OR(O132=0,P132=0),0,(P132/O132%))</f>
        <v>38.476658476658471</v>
      </c>
      <c r="R132" s="42">
        <v>36</v>
      </c>
      <c r="S132" s="43">
        <f t="shared" ref="S132:S189" si="45">IF(AND(R132&lt;=0,P132&gt;1),100,IF(ISERROR(P132/R132%-100),"-",P132/R132%-100))</f>
        <v>116.66666666666669</v>
      </c>
      <c r="T132" s="39">
        <f>+'Product Value'!T132/'Product Units'!$A132</f>
        <v>178.0651340996169</v>
      </c>
      <c r="U132" s="40">
        <v>72</v>
      </c>
      <c r="V132" s="41">
        <f t="shared" ref="V132:V195" si="46">IF(OR(T132=0,U132=0),0,(U132/T132%))</f>
        <v>40.434642280796119</v>
      </c>
      <c r="W132" s="42">
        <v>86.779179810725552</v>
      </c>
      <c r="X132" s="43">
        <f t="shared" ref="X132:X189" si="47">IF(AND(W132&lt;=0,U132&gt;1),100,IF(ISERROR(U132/W132%-100),"-",U132/W132%-100))</f>
        <v>-17.030789923297831</v>
      </c>
      <c r="Y132" s="39">
        <f>+'Product Value'!Y132/'Product Units'!$A132</f>
        <v>216.9655172413793</v>
      </c>
      <c r="Z132" s="40">
        <v>155</v>
      </c>
      <c r="AA132" s="41">
        <f t="shared" ref="AA132:AA195" si="48">IF(OR(Y132=0,Z132=0),0,(Z132/Y132%))</f>
        <v>71.43992371265098</v>
      </c>
      <c r="AB132" s="42">
        <v>54</v>
      </c>
      <c r="AC132" s="43">
        <f t="shared" ref="AC132:AC189" si="49">IF(AND(AB132&lt;=0,Z132&gt;1),100,IF(ISERROR(Z132/AB132%-100),"-",Z132/AB132%-100))</f>
        <v>187.03703703703701</v>
      </c>
      <c r="AD132" s="39">
        <f>+'Product Value'!AD132/'Product Units'!$A132</f>
        <v>210.39080459770113</v>
      </c>
      <c r="AE132" s="40">
        <v>102</v>
      </c>
      <c r="AF132" s="41">
        <f t="shared" ref="AF132:AF195" si="50">IF(OR(AD132=0,AE132=0),0,(AE132/AD132%))</f>
        <v>48.4812062937063</v>
      </c>
      <c r="AG132" s="42">
        <v>444</v>
      </c>
      <c r="AH132" s="43">
        <f t="shared" ref="AH132:AH189" si="51">IF(AND(AG132&lt;=0,AE132&gt;1),100,IF(ISERROR(AE132/AG132%-100),"-",AE132/AG132%-100))</f>
        <v>-77.027027027027032</v>
      </c>
      <c r="AI132" s="107">
        <f t="shared" si="38"/>
        <v>1022.3678160919542</v>
      </c>
      <c r="AJ132" s="42">
        <f t="shared" si="39"/>
        <v>487</v>
      </c>
      <c r="AK132" s="41">
        <f t="shared" ref="AK132:AK189" si="52">IF(OR(AI132=0,AJ132=0),0,(AJ132/AI132%))</f>
        <v>47.63451982101499</v>
      </c>
      <c r="AL132" s="42">
        <f t="shared" si="40"/>
        <v>722.77917981072551</v>
      </c>
      <c r="AM132" s="43">
        <f t="shared" ref="AM132:AM189" si="53">IF(AND(AL132&lt;=0,AJ132&gt;1),100,IF(ISERROR(AJ132/AL132%-100),"-",AJ132/AL132%-100))</f>
        <v>-32.621191422872627</v>
      </c>
      <c r="AN132" s="44">
        <f t="shared" si="41"/>
        <v>97.4</v>
      </c>
    </row>
    <row r="133" spans="1:40" s="45" customFormat="1" ht="15" customHeight="1" x14ac:dyDescent="0.35">
      <c r="A133" s="35">
        <v>4567.4999999999991</v>
      </c>
      <c r="B133" s="35" t="s">
        <v>228</v>
      </c>
      <c r="C133" s="36" t="s">
        <v>29</v>
      </c>
      <c r="D133" s="79">
        <f>VLOOKUP(C133,Xarelto_Total!A:D,2,0)</f>
        <v>1</v>
      </c>
      <c r="E133" s="37" t="str">
        <f>VLOOKUP(C133,Xarelto_Total!A:D,3,0)</f>
        <v>KOLKATA ABM</v>
      </c>
      <c r="F133" s="46" t="str">
        <f>VLOOKUP(C133,Xarelto_Total!A:D,4,0)</f>
        <v>KOLKATA SM</v>
      </c>
      <c r="G133" s="110">
        <v>86991209</v>
      </c>
      <c r="H133" s="108" t="s">
        <v>77</v>
      </c>
      <c r="I133" s="38" t="str">
        <f t="shared" si="37"/>
        <v>SILIGURIXARELTO 15MG 98TABL</v>
      </c>
      <c r="J133" s="39">
        <f>+'Product Value'!J133/'Product Units'!$A133</f>
        <v>0</v>
      </c>
      <c r="K133" s="40">
        <v>0</v>
      </c>
      <c r="L133" s="41">
        <f t="shared" si="42"/>
        <v>0</v>
      </c>
      <c r="M133" s="42">
        <v>0</v>
      </c>
      <c r="N133" s="43" t="str">
        <f t="shared" si="43"/>
        <v>-</v>
      </c>
      <c r="O133" s="39">
        <f>+'Product Value'!O133/'Product Units'!$A133</f>
        <v>0</v>
      </c>
      <c r="P133" s="40">
        <v>0</v>
      </c>
      <c r="Q133" s="41">
        <f t="shared" si="44"/>
        <v>0</v>
      </c>
      <c r="R133" s="42">
        <v>0</v>
      </c>
      <c r="S133" s="43" t="str">
        <f t="shared" si="45"/>
        <v>-</v>
      </c>
      <c r="T133" s="39">
        <f>+'Product Value'!T133/'Product Units'!$A133</f>
        <v>0</v>
      </c>
      <c r="U133" s="40">
        <v>0</v>
      </c>
      <c r="V133" s="41">
        <f t="shared" si="46"/>
        <v>0</v>
      </c>
      <c r="W133" s="42">
        <v>0</v>
      </c>
      <c r="X133" s="43" t="str">
        <f t="shared" si="47"/>
        <v>-</v>
      </c>
      <c r="Y133" s="39">
        <f>+'Product Value'!Y133/'Product Units'!$A133</f>
        <v>0</v>
      </c>
      <c r="Z133" s="40">
        <v>0</v>
      </c>
      <c r="AA133" s="41">
        <f t="shared" si="48"/>
        <v>0</v>
      </c>
      <c r="AB133" s="42">
        <v>0</v>
      </c>
      <c r="AC133" s="43" t="str">
        <f t="shared" si="49"/>
        <v>-</v>
      </c>
      <c r="AD133" s="39">
        <f>+'Product Value'!AD133/'Product Units'!$A133</f>
        <v>0</v>
      </c>
      <c r="AE133" s="40">
        <v>0</v>
      </c>
      <c r="AF133" s="41">
        <f t="shared" si="50"/>
        <v>0</v>
      </c>
      <c r="AG133" s="42">
        <v>0</v>
      </c>
      <c r="AH133" s="43" t="str">
        <f t="shared" si="51"/>
        <v>-</v>
      </c>
      <c r="AI133" s="107">
        <f t="shared" si="38"/>
        <v>0</v>
      </c>
      <c r="AJ133" s="42">
        <f t="shared" si="39"/>
        <v>0</v>
      </c>
      <c r="AK133" s="41">
        <f t="shared" si="52"/>
        <v>0</v>
      </c>
      <c r="AL133" s="42">
        <f t="shared" si="40"/>
        <v>0</v>
      </c>
      <c r="AM133" s="43" t="str">
        <f t="shared" si="53"/>
        <v>-</v>
      </c>
      <c r="AN133" s="44">
        <f t="shared" si="41"/>
        <v>0</v>
      </c>
    </row>
    <row r="134" spans="1:40" s="45" customFormat="1" ht="15" customHeight="1" x14ac:dyDescent="0.35">
      <c r="A134" s="35">
        <v>4567.4999999999991</v>
      </c>
      <c r="B134" s="35" t="s">
        <v>228</v>
      </c>
      <c r="C134" s="36" t="s">
        <v>29</v>
      </c>
      <c r="D134" s="79">
        <f>VLOOKUP(C134,Xarelto_Total!A:D,2,0)</f>
        <v>1</v>
      </c>
      <c r="E134" s="37" t="str">
        <f>VLOOKUP(C134,Xarelto_Total!A:D,3,0)</f>
        <v>KOLKATA ABM</v>
      </c>
      <c r="F134" s="46" t="str">
        <f>VLOOKUP(C134,Xarelto_Total!A:D,4,0)</f>
        <v>KOLKATA SM</v>
      </c>
      <c r="G134" s="110">
        <v>86991217</v>
      </c>
      <c r="H134" s="108" t="s">
        <v>78</v>
      </c>
      <c r="I134" s="38" t="str">
        <f t="shared" si="37"/>
        <v>SILIGURIXARELTO 20MG 98TABL</v>
      </c>
      <c r="J134" s="39">
        <f>+'Product Value'!J134/'Product Units'!$A134</f>
        <v>0</v>
      </c>
      <c r="K134" s="40">
        <v>4</v>
      </c>
      <c r="L134" s="41">
        <f t="shared" si="42"/>
        <v>0</v>
      </c>
      <c r="M134" s="42">
        <v>10</v>
      </c>
      <c r="N134" s="43">
        <f t="shared" si="43"/>
        <v>-60</v>
      </c>
      <c r="O134" s="39">
        <f>+'Product Value'!O134/'Product Units'!$A134</f>
        <v>0</v>
      </c>
      <c r="P134" s="40">
        <v>1</v>
      </c>
      <c r="Q134" s="41">
        <f t="shared" si="44"/>
        <v>0</v>
      </c>
      <c r="R134" s="42">
        <v>35</v>
      </c>
      <c r="S134" s="43">
        <f t="shared" si="45"/>
        <v>-97.142857142857139</v>
      </c>
      <c r="T134" s="39">
        <f>+'Product Value'!T134/'Product Units'!$A134</f>
        <v>0</v>
      </c>
      <c r="U134" s="40">
        <v>0</v>
      </c>
      <c r="V134" s="41">
        <f t="shared" si="46"/>
        <v>0</v>
      </c>
      <c r="W134" s="42">
        <v>3</v>
      </c>
      <c r="X134" s="43">
        <f t="shared" si="47"/>
        <v>-100</v>
      </c>
      <c r="Y134" s="39">
        <f>+'Product Value'!Y134/'Product Units'!$A134</f>
        <v>0</v>
      </c>
      <c r="Z134" s="40">
        <v>0</v>
      </c>
      <c r="AA134" s="41">
        <f t="shared" si="48"/>
        <v>0</v>
      </c>
      <c r="AB134" s="42">
        <v>1</v>
      </c>
      <c r="AC134" s="43">
        <f t="shared" si="49"/>
        <v>-100</v>
      </c>
      <c r="AD134" s="39">
        <f>+'Product Value'!AD134/'Product Units'!$A134</f>
        <v>0</v>
      </c>
      <c r="AE134" s="40">
        <v>0</v>
      </c>
      <c r="AF134" s="41">
        <f t="shared" si="50"/>
        <v>0</v>
      </c>
      <c r="AG134" s="42">
        <v>3</v>
      </c>
      <c r="AH134" s="43">
        <f t="shared" si="51"/>
        <v>-100</v>
      </c>
      <c r="AI134" s="107">
        <f t="shared" si="38"/>
        <v>0</v>
      </c>
      <c r="AJ134" s="42">
        <f t="shared" si="39"/>
        <v>5</v>
      </c>
      <c r="AK134" s="41">
        <f t="shared" si="52"/>
        <v>0</v>
      </c>
      <c r="AL134" s="42">
        <f t="shared" si="40"/>
        <v>52</v>
      </c>
      <c r="AM134" s="43">
        <f t="shared" si="53"/>
        <v>-90.384615384615387</v>
      </c>
      <c r="AN134" s="44">
        <f t="shared" si="41"/>
        <v>1</v>
      </c>
    </row>
    <row r="135" spans="1:40" s="45" customFormat="1" ht="15" customHeight="1" x14ac:dyDescent="0.3">
      <c r="A135" s="35">
        <v>652.49999999999989</v>
      </c>
      <c r="B135" s="35" t="s">
        <v>228</v>
      </c>
      <c r="C135" s="36" t="s">
        <v>113</v>
      </c>
      <c r="D135" s="79">
        <f>VLOOKUP(C135,Xarelto_Total!A:D,2,0)</f>
        <v>1</v>
      </c>
      <c r="E135" s="37" t="str">
        <f>VLOOKUP(C135,Xarelto_Total!A:D,3,0)</f>
        <v>LUCKNOW ABM</v>
      </c>
      <c r="F135" s="46" t="str">
        <f>VLOOKUP(C135,Xarelto_Total!A:D,4,0)</f>
        <v>DELHI SM</v>
      </c>
      <c r="G135" s="37">
        <v>81571686</v>
      </c>
      <c r="H135" s="46" t="s">
        <v>15</v>
      </c>
      <c r="I135" s="38" t="str">
        <f t="shared" si="37"/>
        <v>JAMSHEDPURXARELTO 10MG 7TABL</v>
      </c>
      <c r="J135" s="39">
        <f>+'Product Value'!J135/'Product Units'!$A135</f>
        <v>258.06000000000006</v>
      </c>
      <c r="K135" s="40">
        <v>80</v>
      </c>
      <c r="L135" s="41">
        <f t="shared" si="42"/>
        <v>31.000542509493911</v>
      </c>
      <c r="M135" s="42">
        <v>142</v>
      </c>
      <c r="N135" s="43">
        <f t="shared" si="43"/>
        <v>-43.661971830985912</v>
      </c>
      <c r="O135" s="39">
        <f>+'Product Value'!O135/'Product Units'!$A135</f>
        <v>244.20000000000005</v>
      </c>
      <c r="P135" s="40">
        <v>32</v>
      </c>
      <c r="Q135" s="41">
        <f t="shared" si="44"/>
        <v>13.1040131040131</v>
      </c>
      <c r="R135" s="42">
        <v>47</v>
      </c>
      <c r="S135" s="43">
        <f t="shared" si="45"/>
        <v>-31.914893617021278</v>
      </c>
      <c r="T135" s="39">
        <f>+'Product Value'!T135/'Product Units'!$A135</f>
        <v>214.50000000000003</v>
      </c>
      <c r="U135" s="40">
        <v>43</v>
      </c>
      <c r="V135" s="41">
        <f t="shared" si="46"/>
        <v>20.046620046620042</v>
      </c>
      <c r="W135" s="42">
        <v>22</v>
      </c>
      <c r="X135" s="43">
        <f t="shared" si="47"/>
        <v>95.454545454545467</v>
      </c>
      <c r="Y135" s="39">
        <f>+'Product Value'!Y135/'Product Units'!$A135</f>
        <v>261.36</v>
      </c>
      <c r="Z135" s="40">
        <v>42</v>
      </c>
      <c r="AA135" s="41">
        <f t="shared" si="48"/>
        <v>16.069788797061523</v>
      </c>
      <c r="AB135" s="42">
        <v>610.68013281682352</v>
      </c>
      <c r="AC135" s="43">
        <f t="shared" si="49"/>
        <v>-93.122422403645132</v>
      </c>
      <c r="AD135" s="39">
        <f>+'Product Value'!AD135/'Product Units'!$A135</f>
        <v>253.43999999999997</v>
      </c>
      <c r="AE135" s="40">
        <v>66</v>
      </c>
      <c r="AF135" s="41">
        <f t="shared" si="50"/>
        <v>26.041666666666668</v>
      </c>
      <c r="AG135" s="42">
        <v>753.71428571428567</v>
      </c>
      <c r="AH135" s="43">
        <f t="shared" si="51"/>
        <v>-91.243366186504929</v>
      </c>
      <c r="AI135" s="107">
        <f t="shared" si="38"/>
        <v>1231.5600000000002</v>
      </c>
      <c r="AJ135" s="42">
        <f t="shared" si="39"/>
        <v>263</v>
      </c>
      <c r="AK135" s="41">
        <f t="shared" si="52"/>
        <v>21.355029393614601</v>
      </c>
      <c r="AL135" s="42">
        <f t="shared" si="40"/>
        <v>1575.3944185311093</v>
      </c>
      <c r="AM135" s="43">
        <f t="shared" si="53"/>
        <v>-83.305767945704673</v>
      </c>
      <c r="AN135" s="44">
        <f t="shared" si="41"/>
        <v>52.6</v>
      </c>
    </row>
    <row r="136" spans="1:40" s="45" customFormat="1" ht="15" customHeight="1" x14ac:dyDescent="0.3">
      <c r="A136" s="35">
        <v>1304.9999999999998</v>
      </c>
      <c r="B136" s="35" t="s">
        <v>228</v>
      </c>
      <c r="C136" s="36" t="s">
        <v>113</v>
      </c>
      <c r="D136" s="79">
        <f>VLOOKUP(C136,Xarelto_Total!A:D,2,0)</f>
        <v>1</v>
      </c>
      <c r="E136" s="37" t="str">
        <f>VLOOKUP(C136,Xarelto_Total!A:D,3,0)</f>
        <v>LUCKNOW ABM</v>
      </c>
      <c r="F136" s="46" t="str">
        <f>VLOOKUP(C136,Xarelto_Total!A:D,4,0)</f>
        <v>DELHI SM</v>
      </c>
      <c r="G136" s="37">
        <v>80802625</v>
      </c>
      <c r="H136" s="46" t="s">
        <v>16</v>
      </c>
      <c r="I136" s="38" t="str">
        <f t="shared" si="37"/>
        <v>JAMSHEDPURXARELTO 15MG 28TABL</v>
      </c>
      <c r="J136" s="39">
        <f>+'Product Value'!J136/'Product Units'!$A136</f>
        <v>84.456000000000017</v>
      </c>
      <c r="K136" s="40">
        <v>8</v>
      </c>
      <c r="L136" s="41">
        <f t="shared" si="42"/>
        <v>9.4723879890120273</v>
      </c>
      <c r="M136" s="42">
        <v>34</v>
      </c>
      <c r="N136" s="43">
        <f t="shared" si="43"/>
        <v>-76.470588235294116</v>
      </c>
      <c r="O136" s="39">
        <f>+'Product Value'!O136/'Product Units'!$A136</f>
        <v>79.920000000000016</v>
      </c>
      <c r="P136" s="40">
        <v>5</v>
      </c>
      <c r="Q136" s="41">
        <f t="shared" si="44"/>
        <v>6.2562562562562549</v>
      </c>
      <c r="R136" s="42">
        <v>4</v>
      </c>
      <c r="S136" s="43">
        <f t="shared" si="45"/>
        <v>25</v>
      </c>
      <c r="T136" s="39">
        <f>+'Product Value'!T136/'Product Units'!$A136</f>
        <v>70.200000000000017</v>
      </c>
      <c r="U136" s="40">
        <v>1</v>
      </c>
      <c r="V136" s="41">
        <f t="shared" si="46"/>
        <v>1.424501424501424</v>
      </c>
      <c r="W136" s="42">
        <v>0</v>
      </c>
      <c r="X136" s="43" t="str">
        <f t="shared" si="47"/>
        <v>-</v>
      </c>
      <c r="Y136" s="39">
        <f>+'Product Value'!Y136/'Product Units'!$A136</f>
        <v>85.535999999999987</v>
      </c>
      <c r="Z136" s="40">
        <v>-2</v>
      </c>
      <c r="AA136" s="41">
        <f t="shared" si="48"/>
        <v>-2.3381967826412273</v>
      </c>
      <c r="AB136" s="42">
        <v>64</v>
      </c>
      <c r="AC136" s="43">
        <f t="shared" si="49"/>
        <v>-103.125</v>
      </c>
      <c r="AD136" s="39">
        <f>+'Product Value'!AD136/'Product Units'!$A136</f>
        <v>82.943999999999988</v>
      </c>
      <c r="AE136" s="40">
        <v>24</v>
      </c>
      <c r="AF136" s="41">
        <f t="shared" si="50"/>
        <v>28.93518518518519</v>
      </c>
      <c r="AG136" s="42">
        <v>109.14285714285714</v>
      </c>
      <c r="AH136" s="43">
        <f t="shared" si="51"/>
        <v>-78.010471204188477</v>
      </c>
      <c r="AI136" s="107">
        <f t="shared" si="38"/>
        <v>403.05600000000004</v>
      </c>
      <c r="AJ136" s="42">
        <f t="shared" si="39"/>
        <v>36</v>
      </c>
      <c r="AK136" s="41">
        <f t="shared" si="52"/>
        <v>8.9317613433369054</v>
      </c>
      <c r="AL136" s="42">
        <f t="shared" si="40"/>
        <v>211.14285714285714</v>
      </c>
      <c r="AM136" s="43">
        <f t="shared" si="53"/>
        <v>-82.949932341001357</v>
      </c>
      <c r="AN136" s="44">
        <f t="shared" si="41"/>
        <v>7.2</v>
      </c>
    </row>
    <row r="137" spans="1:40" s="45" customFormat="1" ht="15" customHeight="1" x14ac:dyDescent="0.3">
      <c r="A137" s="35">
        <v>1304.9999999999998</v>
      </c>
      <c r="B137" s="35" t="s">
        <v>228</v>
      </c>
      <c r="C137" s="36" t="s">
        <v>113</v>
      </c>
      <c r="D137" s="79">
        <f>VLOOKUP(C137,Xarelto_Total!A:D,2,0)</f>
        <v>1</v>
      </c>
      <c r="E137" s="37" t="str">
        <f>VLOOKUP(C137,Xarelto_Total!A:D,3,0)</f>
        <v>LUCKNOW ABM</v>
      </c>
      <c r="F137" s="46" t="str">
        <f>VLOOKUP(C137,Xarelto_Total!A:D,4,0)</f>
        <v>DELHI SM</v>
      </c>
      <c r="G137" s="37">
        <v>80802633</v>
      </c>
      <c r="H137" s="46" t="s">
        <v>17</v>
      </c>
      <c r="I137" s="38" t="str">
        <f t="shared" si="37"/>
        <v>JAMSHEDPURXARELTO 20MG 28TABL</v>
      </c>
      <c r="J137" s="39">
        <f>+'Product Value'!J137/'Product Units'!$A137</f>
        <v>93.840000000000032</v>
      </c>
      <c r="K137" s="40">
        <v>18</v>
      </c>
      <c r="L137" s="41">
        <f t="shared" si="42"/>
        <v>19.181585677749354</v>
      </c>
      <c r="M137" s="42">
        <v>30</v>
      </c>
      <c r="N137" s="43">
        <f t="shared" si="43"/>
        <v>-40</v>
      </c>
      <c r="O137" s="39">
        <f>+'Product Value'!O137/'Product Units'!$A137</f>
        <v>88.800000000000011</v>
      </c>
      <c r="P137" s="40">
        <v>-2.5</v>
      </c>
      <c r="Q137" s="41">
        <f t="shared" si="44"/>
        <v>-2.8153153153153148</v>
      </c>
      <c r="R137" s="42">
        <v>20</v>
      </c>
      <c r="S137" s="43">
        <f t="shared" si="45"/>
        <v>-112.5</v>
      </c>
      <c r="T137" s="39">
        <f>+'Product Value'!T137/'Product Units'!$A137</f>
        <v>78.000000000000014</v>
      </c>
      <c r="U137" s="40">
        <v>29</v>
      </c>
      <c r="V137" s="41">
        <f t="shared" si="46"/>
        <v>37.179487179487175</v>
      </c>
      <c r="W137" s="42">
        <v>4</v>
      </c>
      <c r="X137" s="43">
        <f t="shared" si="47"/>
        <v>625</v>
      </c>
      <c r="Y137" s="39">
        <f>+'Product Value'!Y137/'Product Units'!$A137</f>
        <v>95.039999999999992</v>
      </c>
      <c r="Z137" s="40">
        <v>1</v>
      </c>
      <c r="AA137" s="41">
        <f t="shared" si="48"/>
        <v>1.0521885521885523</v>
      </c>
      <c r="AB137" s="42">
        <v>51</v>
      </c>
      <c r="AC137" s="43">
        <f t="shared" si="49"/>
        <v>-98.039215686274517</v>
      </c>
      <c r="AD137" s="39">
        <f>+'Product Value'!AD137/'Product Units'!$A137</f>
        <v>92.159999999999982</v>
      </c>
      <c r="AE137" s="40">
        <v>7</v>
      </c>
      <c r="AF137" s="41">
        <f t="shared" si="50"/>
        <v>7.5954861111111125</v>
      </c>
      <c r="AG137" s="42">
        <v>100</v>
      </c>
      <c r="AH137" s="43">
        <f t="shared" si="51"/>
        <v>-93</v>
      </c>
      <c r="AI137" s="107">
        <f t="shared" si="38"/>
        <v>447.84000000000003</v>
      </c>
      <c r="AJ137" s="42">
        <f t="shared" si="39"/>
        <v>52.5</v>
      </c>
      <c r="AK137" s="41">
        <f t="shared" si="52"/>
        <v>11.722936763129688</v>
      </c>
      <c r="AL137" s="42">
        <f t="shared" si="40"/>
        <v>205</v>
      </c>
      <c r="AM137" s="43">
        <f t="shared" si="53"/>
        <v>-74.390243902439025</v>
      </c>
      <c r="AN137" s="44">
        <f t="shared" si="41"/>
        <v>10.5</v>
      </c>
    </row>
    <row r="138" spans="1:40" s="45" customFormat="1" ht="15" customHeight="1" x14ac:dyDescent="0.3">
      <c r="A138" s="35">
        <v>326.24999999999994</v>
      </c>
      <c r="B138" s="35" t="s">
        <v>228</v>
      </c>
      <c r="C138" s="36" t="s">
        <v>113</v>
      </c>
      <c r="D138" s="79">
        <f>VLOOKUP(C138,Xarelto_Total!A:D,2,0)</f>
        <v>1</v>
      </c>
      <c r="E138" s="37" t="str">
        <f>VLOOKUP(C138,Xarelto_Total!A:D,3,0)</f>
        <v>LUCKNOW ABM</v>
      </c>
      <c r="F138" s="46" t="str">
        <f>VLOOKUP(C138,Xarelto_Total!A:D,4,0)</f>
        <v>DELHI SM</v>
      </c>
      <c r="G138" s="109">
        <v>86415798</v>
      </c>
      <c r="H138" s="46" t="s">
        <v>48</v>
      </c>
      <c r="I138" s="38" t="str">
        <f t="shared" si="37"/>
        <v>JAMSHEDPURXARELTO 2.5MG TAFI 14 IN</v>
      </c>
      <c r="J138" s="39">
        <f>+'Product Value'!J138/'Product Units'!$A138</f>
        <v>187.68000000000006</v>
      </c>
      <c r="K138" s="40">
        <v>10</v>
      </c>
      <c r="L138" s="41">
        <f t="shared" si="42"/>
        <v>5.3282182438192649</v>
      </c>
      <c r="M138" s="42">
        <v>15</v>
      </c>
      <c r="N138" s="43">
        <f t="shared" si="43"/>
        <v>-33.333333333333329</v>
      </c>
      <c r="O138" s="39">
        <f>+'Product Value'!O138/'Product Units'!$A138</f>
        <v>177.60000000000002</v>
      </c>
      <c r="P138" s="40">
        <v>29</v>
      </c>
      <c r="Q138" s="41">
        <f t="shared" si="44"/>
        <v>16.328828828828826</v>
      </c>
      <c r="R138" s="42">
        <v>11.785046728971963</v>
      </c>
      <c r="S138" s="43">
        <f t="shared" si="45"/>
        <v>146.07454401268831</v>
      </c>
      <c r="T138" s="39">
        <f>+'Product Value'!T138/'Product Units'!$A138</f>
        <v>156.00000000000003</v>
      </c>
      <c r="U138" s="40">
        <v>22</v>
      </c>
      <c r="V138" s="41">
        <f t="shared" si="46"/>
        <v>14.1025641025641</v>
      </c>
      <c r="W138" s="42">
        <v>2</v>
      </c>
      <c r="X138" s="43">
        <f t="shared" si="47"/>
        <v>1000</v>
      </c>
      <c r="Y138" s="39">
        <f>+'Product Value'!Y138/'Product Units'!$A138</f>
        <v>190.07999999999998</v>
      </c>
      <c r="Z138" s="40">
        <v>21</v>
      </c>
      <c r="AA138" s="41">
        <f t="shared" si="48"/>
        <v>11.047979797979799</v>
      </c>
      <c r="AB138" s="42">
        <v>33.028740490278949</v>
      </c>
      <c r="AC138" s="43">
        <f t="shared" si="49"/>
        <v>-36.419010569958793</v>
      </c>
      <c r="AD138" s="39">
        <f>+'Product Value'!AD138/'Product Units'!$A138</f>
        <v>184.31999999999996</v>
      </c>
      <c r="AE138" s="40">
        <v>31</v>
      </c>
      <c r="AF138" s="41">
        <f t="shared" si="50"/>
        <v>16.818576388888893</v>
      </c>
      <c r="AG138" s="42">
        <v>113</v>
      </c>
      <c r="AH138" s="43">
        <f t="shared" si="51"/>
        <v>-72.56637168141593</v>
      </c>
      <c r="AI138" s="107">
        <f t="shared" si="38"/>
        <v>895.68000000000006</v>
      </c>
      <c r="AJ138" s="42">
        <f t="shared" si="39"/>
        <v>113</v>
      </c>
      <c r="AK138" s="41">
        <f t="shared" si="52"/>
        <v>12.616112897463378</v>
      </c>
      <c r="AL138" s="42">
        <f t="shared" si="40"/>
        <v>174.81378721925091</v>
      </c>
      <c r="AM138" s="43">
        <f t="shared" si="53"/>
        <v>-35.359789523765798</v>
      </c>
      <c r="AN138" s="44">
        <f t="shared" si="41"/>
        <v>22.6</v>
      </c>
    </row>
    <row r="139" spans="1:40" s="45" customFormat="1" ht="15" customHeight="1" x14ac:dyDescent="0.35">
      <c r="A139" s="35">
        <v>4567.4999999999991</v>
      </c>
      <c r="B139" s="35" t="s">
        <v>228</v>
      </c>
      <c r="C139" s="36" t="s">
        <v>113</v>
      </c>
      <c r="D139" s="79">
        <f>VLOOKUP(C139,Xarelto_Total!A:D,2,0)</f>
        <v>1</v>
      </c>
      <c r="E139" s="37" t="str">
        <f>VLOOKUP(C139,Xarelto_Total!A:D,3,0)</f>
        <v>LUCKNOW ABM</v>
      </c>
      <c r="F139" s="46" t="str">
        <f>VLOOKUP(C139,Xarelto_Total!A:D,4,0)</f>
        <v>DELHI SM</v>
      </c>
      <c r="G139" s="110">
        <v>86991209</v>
      </c>
      <c r="H139" s="108" t="s">
        <v>77</v>
      </c>
      <c r="I139" s="38" t="str">
        <f t="shared" si="37"/>
        <v>JAMSHEDPURXARELTO 15MG 98TABL</v>
      </c>
      <c r="J139" s="39">
        <f>+'Product Value'!J139/'Product Units'!$A139</f>
        <v>0</v>
      </c>
      <c r="K139" s="40">
        <v>0</v>
      </c>
      <c r="L139" s="41">
        <f t="shared" si="42"/>
        <v>0</v>
      </c>
      <c r="M139" s="42">
        <v>0</v>
      </c>
      <c r="N139" s="43" t="str">
        <f t="shared" si="43"/>
        <v>-</v>
      </c>
      <c r="O139" s="39">
        <f>+'Product Value'!O139/'Product Units'!$A139</f>
        <v>0</v>
      </c>
      <c r="P139" s="40">
        <v>0</v>
      </c>
      <c r="Q139" s="41">
        <f t="shared" si="44"/>
        <v>0</v>
      </c>
      <c r="R139" s="42">
        <v>0</v>
      </c>
      <c r="S139" s="43" t="str">
        <f t="shared" si="45"/>
        <v>-</v>
      </c>
      <c r="T139" s="39">
        <f>+'Product Value'!T139/'Product Units'!$A139</f>
        <v>0</v>
      </c>
      <c r="U139" s="40">
        <v>0</v>
      </c>
      <c r="V139" s="41">
        <f t="shared" si="46"/>
        <v>0</v>
      </c>
      <c r="W139" s="42">
        <v>0</v>
      </c>
      <c r="X139" s="43" t="str">
        <f t="shared" si="47"/>
        <v>-</v>
      </c>
      <c r="Y139" s="39">
        <f>+'Product Value'!Y139/'Product Units'!$A139</f>
        <v>0</v>
      </c>
      <c r="Z139" s="40">
        <v>0</v>
      </c>
      <c r="AA139" s="41">
        <f t="shared" si="48"/>
        <v>0</v>
      </c>
      <c r="AB139" s="42">
        <v>0</v>
      </c>
      <c r="AC139" s="43" t="str">
        <f t="shared" si="49"/>
        <v>-</v>
      </c>
      <c r="AD139" s="39">
        <f>+'Product Value'!AD139/'Product Units'!$A139</f>
        <v>0</v>
      </c>
      <c r="AE139" s="40">
        <v>0</v>
      </c>
      <c r="AF139" s="41">
        <f t="shared" si="50"/>
        <v>0</v>
      </c>
      <c r="AG139" s="42">
        <v>0</v>
      </c>
      <c r="AH139" s="43" t="str">
        <f t="shared" si="51"/>
        <v>-</v>
      </c>
      <c r="AI139" s="107">
        <f t="shared" si="38"/>
        <v>0</v>
      </c>
      <c r="AJ139" s="42">
        <f t="shared" si="39"/>
        <v>0</v>
      </c>
      <c r="AK139" s="41">
        <f t="shared" si="52"/>
        <v>0</v>
      </c>
      <c r="AL139" s="42">
        <f t="shared" si="40"/>
        <v>0</v>
      </c>
      <c r="AM139" s="43" t="str">
        <f t="shared" si="53"/>
        <v>-</v>
      </c>
      <c r="AN139" s="44">
        <f t="shared" si="41"/>
        <v>0</v>
      </c>
    </row>
    <row r="140" spans="1:40" s="45" customFormat="1" ht="15" customHeight="1" x14ac:dyDescent="0.35">
      <c r="A140" s="35">
        <v>4567.4999999999991</v>
      </c>
      <c r="B140" s="35" t="s">
        <v>228</v>
      </c>
      <c r="C140" s="36" t="s">
        <v>113</v>
      </c>
      <c r="D140" s="79">
        <f>VLOOKUP(C140,Xarelto_Total!A:D,2,0)</f>
        <v>1</v>
      </c>
      <c r="E140" s="37" t="str">
        <f>VLOOKUP(C140,Xarelto_Total!A:D,3,0)</f>
        <v>LUCKNOW ABM</v>
      </c>
      <c r="F140" s="46" t="str">
        <f>VLOOKUP(C140,Xarelto_Total!A:D,4,0)</f>
        <v>DELHI SM</v>
      </c>
      <c r="G140" s="110">
        <v>86991217</v>
      </c>
      <c r="H140" s="108" t="s">
        <v>78</v>
      </c>
      <c r="I140" s="38" t="str">
        <f t="shared" si="37"/>
        <v>JAMSHEDPURXARELTO 20MG 98TABL</v>
      </c>
      <c r="J140" s="39">
        <f>+'Product Value'!J140/'Product Units'!$A140</f>
        <v>0</v>
      </c>
      <c r="K140" s="40">
        <v>0</v>
      </c>
      <c r="L140" s="41">
        <f t="shared" si="42"/>
        <v>0</v>
      </c>
      <c r="M140" s="42">
        <v>0</v>
      </c>
      <c r="N140" s="43" t="str">
        <f t="shared" si="43"/>
        <v>-</v>
      </c>
      <c r="O140" s="39">
        <f>+'Product Value'!O140/'Product Units'!$A140</f>
        <v>0</v>
      </c>
      <c r="P140" s="40">
        <v>0</v>
      </c>
      <c r="Q140" s="41">
        <f t="shared" si="44"/>
        <v>0</v>
      </c>
      <c r="R140" s="42">
        <v>0</v>
      </c>
      <c r="S140" s="43" t="str">
        <f t="shared" si="45"/>
        <v>-</v>
      </c>
      <c r="T140" s="39">
        <f>+'Product Value'!T140/'Product Units'!$A140</f>
        <v>0</v>
      </c>
      <c r="U140" s="40">
        <v>0</v>
      </c>
      <c r="V140" s="41">
        <f t="shared" si="46"/>
        <v>0</v>
      </c>
      <c r="W140" s="42">
        <v>0</v>
      </c>
      <c r="X140" s="43" t="str">
        <f t="shared" si="47"/>
        <v>-</v>
      </c>
      <c r="Y140" s="39">
        <f>+'Product Value'!Y140/'Product Units'!$A140</f>
        <v>0</v>
      </c>
      <c r="Z140" s="40">
        <v>0</v>
      </c>
      <c r="AA140" s="41">
        <f t="shared" si="48"/>
        <v>0</v>
      </c>
      <c r="AB140" s="42">
        <v>0</v>
      </c>
      <c r="AC140" s="43" t="str">
        <f t="shared" si="49"/>
        <v>-</v>
      </c>
      <c r="AD140" s="39">
        <f>+'Product Value'!AD140/'Product Units'!$A140</f>
        <v>0</v>
      </c>
      <c r="AE140" s="40">
        <v>0</v>
      </c>
      <c r="AF140" s="41">
        <f t="shared" si="50"/>
        <v>0</v>
      </c>
      <c r="AG140" s="42">
        <v>10</v>
      </c>
      <c r="AH140" s="43">
        <f t="shared" si="51"/>
        <v>-100</v>
      </c>
      <c r="AI140" s="107">
        <f t="shared" si="38"/>
        <v>0</v>
      </c>
      <c r="AJ140" s="42">
        <f t="shared" si="39"/>
        <v>0</v>
      </c>
      <c r="AK140" s="41">
        <f t="shared" si="52"/>
        <v>0</v>
      </c>
      <c r="AL140" s="42">
        <f t="shared" si="40"/>
        <v>10</v>
      </c>
      <c r="AM140" s="43">
        <f t="shared" si="53"/>
        <v>-100</v>
      </c>
      <c r="AN140" s="44">
        <f t="shared" si="41"/>
        <v>0</v>
      </c>
    </row>
    <row r="141" spans="1:40" s="45" customFormat="1" ht="15" customHeight="1" x14ac:dyDescent="0.3">
      <c r="A141" s="35">
        <v>652.49999999999989</v>
      </c>
      <c r="B141" s="35" t="s">
        <v>228</v>
      </c>
      <c r="C141" s="36" t="s">
        <v>30</v>
      </c>
      <c r="D141" s="79">
        <f>VLOOKUP(C141,Xarelto_Total!A:D,2,0)</f>
        <v>1</v>
      </c>
      <c r="E141" s="37" t="str">
        <f>VLOOKUP(C141,Xarelto_Total!A:D,3,0)</f>
        <v>LUCKNOW ABM</v>
      </c>
      <c r="F141" s="46" t="str">
        <f>VLOOKUP(C141,Xarelto_Total!A:D,4,0)</f>
        <v>DELHI SM</v>
      </c>
      <c r="G141" s="37">
        <v>81571686</v>
      </c>
      <c r="H141" s="46" t="s">
        <v>15</v>
      </c>
      <c r="I141" s="38" t="str">
        <f t="shared" si="37"/>
        <v>LUCKNOWXARELTO 10MG 7TABL</v>
      </c>
      <c r="J141" s="39">
        <f>+'Product Value'!J141/'Product Units'!$A141</f>
        <v>398.82000000000016</v>
      </c>
      <c r="K141" s="40">
        <v>272.85714285714289</v>
      </c>
      <c r="L141" s="41">
        <f t="shared" si="42"/>
        <v>68.416113248368376</v>
      </c>
      <c r="M141" s="42">
        <v>478.09486166007906</v>
      </c>
      <c r="N141" s="43">
        <f t="shared" si="43"/>
        <v>-42.928241916320417</v>
      </c>
      <c r="O141" s="39">
        <f>+'Product Value'!O141/'Product Units'!$A141</f>
        <v>377.40000000000003</v>
      </c>
      <c r="P141" s="40">
        <v>350.85714285714289</v>
      </c>
      <c r="Q141" s="41">
        <f t="shared" si="44"/>
        <v>92.966916496328253</v>
      </c>
      <c r="R141" s="42">
        <v>435.66164154103853</v>
      </c>
      <c r="S141" s="43">
        <f t="shared" si="45"/>
        <v>-19.465679462603589</v>
      </c>
      <c r="T141" s="39">
        <f>+'Product Value'!T141/'Product Units'!$A141</f>
        <v>331.50000000000006</v>
      </c>
      <c r="U141" s="40">
        <v>256</v>
      </c>
      <c r="V141" s="41">
        <f t="shared" si="46"/>
        <v>77.224736048265456</v>
      </c>
      <c r="W141" s="42">
        <v>225.50571791613723</v>
      </c>
      <c r="X141" s="43">
        <f t="shared" si="47"/>
        <v>13.52262034224924</v>
      </c>
      <c r="Y141" s="39">
        <f>+'Product Value'!Y141/'Product Units'!$A141</f>
        <v>403.91999999999996</v>
      </c>
      <c r="Z141" s="40">
        <v>334.85714285714289</v>
      </c>
      <c r="AA141" s="41">
        <f t="shared" si="48"/>
        <v>82.901847607729991</v>
      </c>
      <c r="AB141" s="42">
        <v>1416.6895406751521</v>
      </c>
      <c r="AC141" s="43">
        <f t="shared" si="49"/>
        <v>-76.363406855000846</v>
      </c>
      <c r="AD141" s="39">
        <f>+'Product Value'!AD141/'Product Units'!$A141</f>
        <v>391.67999999999995</v>
      </c>
      <c r="AE141" s="40">
        <v>379.14285714285717</v>
      </c>
      <c r="AF141" s="41">
        <f t="shared" si="50"/>
        <v>96.799136321195164</v>
      </c>
      <c r="AG141" s="42">
        <v>4620.3223095689891</v>
      </c>
      <c r="AH141" s="43">
        <f t="shared" si="51"/>
        <v>-91.7940171325791</v>
      </c>
      <c r="AI141" s="107">
        <f t="shared" si="38"/>
        <v>1903.3200000000002</v>
      </c>
      <c r="AJ141" s="42">
        <f t="shared" si="39"/>
        <v>1593.7142857142858</v>
      </c>
      <c r="AK141" s="41">
        <f t="shared" si="52"/>
        <v>83.733386173333216</v>
      </c>
      <c r="AL141" s="42">
        <f t="shared" si="40"/>
        <v>7176.2740713613957</v>
      </c>
      <c r="AM141" s="43">
        <f t="shared" si="53"/>
        <v>-77.791897719258287</v>
      </c>
      <c r="AN141" s="44">
        <f t="shared" si="41"/>
        <v>318.74285714285713</v>
      </c>
    </row>
    <row r="142" spans="1:40" s="45" customFormat="1" ht="15" customHeight="1" x14ac:dyDescent="0.3">
      <c r="A142" s="35">
        <v>1304.9999999999998</v>
      </c>
      <c r="B142" s="35" t="s">
        <v>228</v>
      </c>
      <c r="C142" s="36" t="s">
        <v>30</v>
      </c>
      <c r="D142" s="79">
        <f>VLOOKUP(C142,Xarelto_Total!A:D,2,0)</f>
        <v>1</v>
      </c>
      <c r="E142" s="37" t="str">
        <f>VLOOKUP(C142,Xarelto_Total!A:D,3,0)</f>
        <v>LUCKNOW ABM</v>
      </c>
      <c r="F142" s="46" t="str">
        <f>VLOOKUP(C142,Xarelto_Total!A:D,4,0)</f>
        <v>DELHI SM</v>
      </c>
      <c r="G142" s="37">
        <v>80802625</v>
      </c>
      <c r="H142" s="46" t="s">
        <v>16</v>
      </c>
      <c r="I142" s="38" t="str">
        <f t="shared" si="37"/>
        <v>LUCKNOWXARELTO 15MG 28TABL</v>
      </c>
      <c r="J142" s="39">
        <f>+'Product Value'!J142/'Product Units'!$A142</f>
        <v>111.98180076628357</v>
      </c>
      <c r="K142" s="40">
        <v>155</v>
      </c>
      <c r="L142" s="41">
        <f t="shared" si="42"/>
        <v>138.41534869000671</v>
      </c>
      <c r="M142" s="42">
        <v>115.33333333333334</v>
      </c>
      <c r="N142" s="43">
        <f t="shared" si="43"/>
        <v>34.393063583815035</v>
      </c>
      <c r="O142" s="39">
        <f>+'Product Value'!O142/'Product Units'!$A142</f>
        <v>105.96743295019159</v>
      </c>
      <c r="P142" s="40">
        <v>158</v>
      </c>
      <c r="Q142" s="41">
        <f t="shared" si="44"/>
        <v>149.10241345023951</v>
      </c>
      <c r="R142" s="42">
        <v>150.00793650793651</v>
      </c>
      <c r="S142" s="43">
        <f t="shared" si="45"/>
        <v>5.3277604359557671</v>
      </c>
      <c r="T142" s="39">
        <f>+'Product Value'!T142/'Product Units'!$A142</f>
        <v>93.079501915708846</v>
      </c>
      <c r="U142" s="40">
        <v>59.5</v>
      </c>
      <c r="V142" s="41">
        <f t="shared" si="46"/>
        <v>63.923848726524284</v>
      </c>
      <c r="W142" s="42">
        <v>84</v>
      </c>
      <c r="X142" s="43">
        <f t="shared" si="47"/>
        <v>-29.166666666666657</v>
      </c>
      <c r="Y142" s="39">
        <f>+'Product Value'!Y142/'Product Units'!$A142</f>
        <v>113.4137931034483</v>
      </c>
      <c r="Z142" s="40">
        <v>80</v>
      </c>
      <c r="AA142" s="41">
        <f t="shared" si="48"/>
        <v>70.538157494679211</v>
      </c>
      <c r="AB142" s="42">
        <v>118.64516129032258</v>
      </c>
      <c r="AC142" s="43">
        <f t="shared" si="49"/>
        <v>-32.572050027188695</v>
      </c>
      <c r="AD142" s="39">
        <f>+'Product Value'!AD142/'Product Units'!$A142</f>
        <v>109.97701149425289</v>
      </c>
      <c r="AE142" s="40">
        <v>108</v>
      </c>
      <c r="AF142" s="41">
        <f t="shared" si="50"/>
        <v>98.202341137123724</v>
      </c>
      <c r="AG142" s="42">
        <v>718</v>
      </c>
      <c r="AH142" s="43">
        <f t="shared" si="51"/>
        <v>-84.958217270194979</v>
      </c>
      <c r="AI142" s="107">
        <f t="shared" si="38"/>
        <v>534.41954022988523</v>
      </c>
      <c r="AJ142" s="42">
        <f t="shared" si="39"/>
        <v>560.5</v>
      </c>
      <c r="AK142" s="41">
        <f t="shared" si="52"/>
        <v>104.88014711417476</v>
      </c>
      <c r="AL142" s="42">
        <f t="shared" si="40"/>
        <v>1185.9864311315923</v>
      </c>
      <c r="AM142" s="43">
        <f t="shared" si="53"/>
        <v>-52.739762843221847</v>
      </c>
      <c r="AN142" s="44">
        <f t="shared" si="41"/>
        <v>112.1</v>
      </c>
    </row>
    <row r="143" spans="1:40" s="45" customFormat="1" ht="15" customHeight="1" x14ac:dyDescent="0.3">
      <c r="A143" s="35">
        <v>1304.9999999999998</v>
      </c>
      <c r="B143" s="35" t="s">
        <v>228</v>
      </c>
      <c r="C143" s="36" t="s">
        <v>30</v>
      </c>
      <c r="D143" s="79">
        <f>VLOOKUP(C143,Xarelto_Total!A:D,2,0)</f>
        <v>1</v>
      </c>
      <c r="E143" s="37" t="str">
        <f>VLOOKUP(C143,Xarelto_Total!A:D,3,0)</f>
        <v>LUCKNOW ABM</v>
      </c>
      <c r="F143" s="46" t="str">
        <f>VLOOKUP(C143,Xarelto_Total!A:D,4,0)</f>
        <v>DELHI SM</v>
      </c>
      <c r="G143" s="37">
        <v>80802633</v>
      </c>
      <c r="H143" s="46" t="s">
        <v>17</v>
      </c>
      <c r="I143" s="38" t="str">
        <f t="shared" si="37"/>
        <v>LUCKNOWXARELTO 20MG 28TABL</v>
      </c>
      <c r="J143" s="39">
        <f>+'Product Value'!J143/'Product Units'!$A143</f>
        <v>141.19444444444451</v>
      </c>
      <c r="K143" s="40">
        <v>80</v>
      </c>
      <c r="L143" s="41">
        <f t="shared" si="42"/>
        <v>56.659453078890394</v>
      </c>
      <c r="M143" s="42">
        <v>32.1</v>
      </c>
      <c r="N143" s="43">
        <f t="shared" si="43"/>
        <v>149.22118380062304</v>
      </c>
      <c r="O143" s="39">
        <f>+'Product Value'!O143/'Product Units'!$A143</f>
        <v>133.61111111111114</v>
      </c>
      <c r="P143" s="40">
        <v>233</v>
      </c>
      <c r="Q143" s="41">
        <f t="shared" si="44"/>
        <v>174.38669438669433</v>
      </c>
      <c r="R143" s="42">
        <v>120.19230769230768</v>
      </c>
      <c r="S143" s="43">
        <f t="shared" si="45"/>
        <v>93.855999999999995</v>
      </c>
      <c r="T143" s="39">
        <f>+'Product Value'!T143/'Product Units'!$A143</f>
        <v>117.36111111111116</v>
      </c>
      <c r="U143" s="40">
        <v>171.5</v>
      </c>
      <c r="V143" s="41">
        <f t="shared" si="46"/>
        <v>146.13017751479285</v>
      </c>
      <c r="W143" s="42">
        <v>162.37241379310345</v>
      </c>
      <c r="X143" s="43">
        <f t="shared" si="47"/>
        <v>5.6213897383622111</v>
      </c>
      <c r="Y143" s="39">
        <f>+'Product Value'!Y143/'Product Units'!$A143</f>
        <v>143.00000000000003</v>
      </c>
      <c r="Z143" s="40">
        <v>234</v>
      </c>
      <c r="AA143" s="41">
        <f t="shared" si="48"/>
        <v>163.6363636363636</v>
      </c>
      <c r="AB143" s="42">
        <v>248</v>
      </c>
      <c r="AC143" s="43">
        <f t="shared" si="49"/>
        <v>-5.6451612903225765</v>
      </c>
      <c r="AD143" s="39">
        <f>+'Product Value'!AD143/'Product Units'!$A143</f>
        <v>138.66666666666669</v>
      </c>
      <c r="AE143" s="40">
        <v>181</v>
      </c>
      <c r="AF143" s="41">
        <f t="shared" si="50"/>
        <v>130.52884615384613</v>
      </c>
      <c r="AG143" s="42">
        <v>685</v>
      </c>
      <c r="AH143" s="43">
        <f t="shared" si="51"/>
        <v>-73.576642335766422</v>
      </c>
      <c r="AI143" s="107">
        <f t="shared" si="38"/>
        <v>673.83333333333348</v>
      </c>
      <c r="AJ143" s="42">
        <f t="shared" si="39"/>
        <v>899.5</v>
      </c>
      <c r="AK143" s="41">
        <f t="shared" si="52"/>
        <v>133.48998268612414</v>
      </c>
      <c r="AL143" s="42">
        <f t="shared" si="40"/>
        <v>1247.6647214854111</v>
      </c>
      <c r="AM143" s="43">
        <f t="shared" si="53"/>
        <v>-27.905311057517324</v>
      </c>
      <c r="AN143" s="44">
        <f t="shared" si="41"/>
        <v>179.9</v>
      </c>
    </row>
    <row r="144" spans="1:40" s="45" customFormat="1" ht="15" customHeight="1" x14ac:dyDescent="0.3">
      <c r="A144" s="35">
        <v>326.24999999999994</v>
      </c>
      <c r="B144" s="35" t="s">
        <v>228</v>
      </c>
      <c r="C144" s="36" t="s">
        <v>30</v>
      </c>
      <c r="D144" s="79">
        <f>VLOOKUP(C144,Xarelto_Total!A:D,2,0)</f>
        <v>1</v>
      </c>
      <c r="E144" s="37" t="str">
        <f>VLOOKUP(C144,Xarelto_Total!A:D,3,0)</f>
        <v>LUCKNOW ABM</v>
      </c>
      <c r="F144" s="46" t="str">
        <f>VLOOKUP(C144,Xarelto_Total!A:D,4,0)</f>
        <v>DELHI SM</v>
      </c>
      <c r="G144" s="109">
        <v>86415798</v>
      </c>
      <c r="H144" s="46" t="s">
        <v>48</v>
      </c>
      <c r="I144" s="38" t="str">
        <f t="shared" si="37"/>
        <v>LUCKNOWXARELTO 2.5MG TAFI 14 IN</v>
      </c>
      <c r="J144" s="39">
        <f>+'Product Value'!J144/'Product Units'!$A144</f>
        <v>214.22605363984684</v>
      </c>
      <c r="K144" s="40">
        <v>750</v>
      </c>
      <c r="L144" s="41">
        <f t="shared" si="42"/>
        <v>350.09747285962101</v>
      </c>
      <c r="M144" s="42">
        <v>238</v>
      </c>
      <c r="N144" s="43">
        <f t="shared" si="43"/>
        <v>215.1260504201681</v>
      </c>
      <c r="O144" s="39">
        <f>+'Product Value'!O144/'Product Units'!$A144</f>
        <v>202.72030651341001</v>
      </c>
      <c r="P144" s="40">
        <v>192</v>
      </c>
      <c r="Q144" s="41">
        <f t="shared" si="44"/>
        <v>94.711774711774694</v>
      </c>
      <c r="R144" s="42">
        <v>341.17757009345792</v>
      </c>
      <c r="S144" s="43">
        <f t="shared" si="45"/>
        <v>-43.724319289979725</v>
      </c>
      <c r="T144" s="39">
        <f>+'Product Value'!T144/'Product Units'!$A144</f>
        <v>178.0651340996169</v>
      </c>
      <c r="U144" s="40">
        <v>255</v>
      </c>
      <c r="V144" s="41">
        <f t="shared" si="46"/>
        <v>143.20602474448626</v>
      </c>
      <c r="W144" s="42">
        <v>138.82229232386962</v>
      </c>
      <c r="X144" s="43">
        <f t="shared" si="47"/>
        <v>83.688077564005425</v>
      </c>
      <c r="Y144" s="39">
        <f>+'Product Value'!Y144/'Product Units'!$A144</f>
        <v>216.9655172413793</v>
      </c>
      <c r="Z144" s="40">
        <v>396</v>
      </c>
      <c r="AA144" s="41">
        <f t="shared" si="48"/>
        <v>182.51748251748251</v>
      </c>
      <c r="AB144" s="42">
        <v>115.81825866441251</v>
      </c>
      <c r="AC144" s="43">
        <f t="shared" si="49"/>
        <v>241.91500076635066</v>
      </c>
      <c r="AD144" s="39">
        <f>+'Product Value'!AD144/'Product Units'!$A144</f>
        <v>210.39080459770113</v>
      </c>
      <c r="AE144" s="40">
        <v>303</v>
      </c>
      <c r="AF144" s="41">
        <f t="shared" si="50"/>
        <v>144.01770104895107</v>
      </c>
      <c r="AG144" s="42">
        <v>490</v>
      </c>
      <c r="AH144" s="43">
        <f t="shared" si="51"/>
        <v>-38.163265306122454</v>
      </c>
      <c r="AI144" s="107">
        <f t="shared" si="38"/>
        <v>1022.3678160919542</v>
      </c>
      <c r="AJ144" s="42">
        <f t="shared" si="39"/>
        <v>1896</v>
      </c>
      <c r="AK144" s="41">
        <f t="shared" si="52"/>
        <v>185.45184718818155</v>
      </c>
      <c r="AL144" s="42">
        <f t="shared" si="40"/>
        <v>1323.8181210817402</v>
      </c>
      <c r="AM144" s="43">
        <f t="shared" si="53"/>
        <v>43.222091449443894</v>
      </c>
      <c r="AN144" s="44">
        <f t="shared" si="41"/>
        <v>379.2</v>
      </c>
    </row>
    <row r="145" spans="1:40" s="45" customFormat="1" ht="15" customHeight="1" x14ac:dyDescent="0.35">
      <c r="A145" s="35">
        <v>4567.4999999999991</v>
      </c>
      <c r="B145" s="35" t="s">
        <v>228</v>
      </c>
      <c r="C145" s="36" t="s">
        <v>30</v>
      </c>
      <c r="D145" s="79">
        <f>VLOOKUP(C145,Xarelto_Total!A:D,2,0)</f>
        <v>1</v>
      </c>
      <c r="E145" s="37" t="str">
        <f>VLOOKUP(C145,Xarelto_Total!A:D,3,0)</f>
        <v>LUCKNOW ABM</v>
      </c>
      <c r="F145" s="46" t="str">
        <f>VLOOKUP(C145,Xarelto_Total!A:D,4,0)</f>
        <v>DELHI SM</v>
      </c>
      <c r="G145" s="110">
        <v>86991209</v>
      </c>
      <c r="H145" s="108" t="s">
        <v>77</v>
      </c>
      <c r="I145" s="38" t="str">
        <f t="shared" si="37"/>
        <v>LUCKNOWXARELTO 15MG 98TABL</v>
      </c>
      <c r="J145" s="39">
        <f>+'Product Value'!J145/'Product Units'!$A145</f>
        <v>0</v>
      </c>
      <c r="K145" s="40">
        <v>0</v>
      </c>
      <c r="L145" s="41">
        <f t="shared" si="42"/>
        <v>0</v>
      </c>
      <c r="M145" s="42">
        <v>-8</v>
      </c>
      <c r="N145" s="43">
        <f t="shared" si="43"/>
        <v>-100</v>
      </c>
      <c r="O145" s="39">
        <f>+'Product Value'!O145/'Product Units'!$A145</f>
        <v>0</v>
      </c>
      <c r="P145" s="40">
        <v>0</v>
      </c>
      <c r="Q145" s="41">
        <f t="shared" si="44"/>
        <v>0</v>
      </c>
      <c r="R145" s="42">
        <v>-3</v>
      </c>
      <c r="S145" s="43">
        <f t="shared" si="45"/>
        <v>-100</v>
      </c>
      <c r="T145" s="39">
        <f>+'Product Value'!T145/'Product Units'!$A145</f>
        <v>0</v>
      </c>
      <c r="U145" s="40">
        <v>0</v>
      </c>
      <c r="V145" s="41">
        <f t="shared" si="46"/>
        <v>0</v>
      </c>
      <c r="W145" s="42">
        <v>0</v>
      </c>
      <c r="X145" s="43" t="str">
        <f t="shared" si="47"/>
        <v>-</v>
      </c>
      <c r="Y145" s="39">
        <f>+'Product Value'!Y145/'Product Units'!$A145</f>
        <v>0</v>
      </c>
      <c r="Z145" s="40">
        <v>-6</v>
      </c>
      <c r="AA145" s="41">
        <f t="shared" si="48"/>
        <v>0</v>
      </c>
      <c r="AB145" s="42">
        <v>0</v>
      </c>
      <c r="AC145" s="43" t="str">
        <f t="shared" si="49"/>
        <v>-</v>
      </c>
      <c r="AD145" s="39">
        <f>+'Product Value'!AD145/'Product Units'!$A145</f>
        <v>0</v>
      </c>
      <c r="AE145" s="40">
        <v>0</v>
      </c>
      <c r="AF145" s="41">
        <f t="shared" si="50"/>
        <v>0</v>
      </c>
      <c r="AG145" s="42">
        <v>2</v>
      </c>
      <c r="AH145" s="43">
        <f t="shared" si="51"/>
        <v>-100</v>
      </c>
      <c r="AI145" s="107">
        <f t="shared" si="38"/>
        <v>0</v>
      </c>
      <c r="AJ145" s="42">
        <f t="shared" si="39"/>
        <v>-6</v>
      </c>
      <c r="AK145" s="41">
        <f t="shared" si="52"/>
        <v>0</v>
      </c>
      <c r="AL145" s="42">
        <f t="shared" si="40"/>
        <v>-9</v>
      </c>
      <c r="AM145" s="43">
        <f t="shared" si="53"/>
        <v>-33.333333333333329</v>
      </c>
      <c r="AN145" s="44">
        <f t="shared" si="41"/>
        <v>-1.2</v>
      </c>
    </row>
    <row r="146" spans="1:40" s="45" customFormat="1" ht="15" customHeight="1" x14ac:dyDescent="0.35">
      <c r="A146" s="35">
        <v>4567.4999999999991</v>
      </c>
      <c r="B146" s="35" t="s">
        <v>228</v>
      </c>
      <c r="C146" s="36" t="s">
        <v>30</v>
      </c>
      <c r="D146" s="79">
        <f>VLOOKUP(C146,Xarelto_Total!A:D,2,0)</f>
        <v>1</v>
      </c>
      <c r="E146" s="37" t="str">
        <f>VLOOKUP(C146,Xarelto_Total!A:D,3,0)</f>
        <v>LUCKNOW ABM</v>
      </c>
      <c r="F146" s="46" t="str">
        <f>VLOOKUP(C146,Xarelto_Total!A:D,4,0)</f>
        <v>DELHI SM</v>
      </c>
      <c r="G146" s="110">
        <v>86991217</v>
      </c>
      <c r="H146" s="108" t="s">
        <v>78</v>
      </c>
      <c r="I146" s="38" t="str">
        <f t="shared" si="37"/>
        <v>LUCKNOWXARELTO 20MG 98TABL</v>
      </c>
      <c r="J146" s="39">
        <f>+'Product Value'!J146/'Product Units'!$A146</f>
        <v>0</v>
      </c>
      <c r="K146" s="40">
        <v>6</v>
      </c>
      <c r="L146" s="41">
        <f t="shared" si="42"/>
        <v>0</v>
      </c>
      <c r="M146" s="42">
        <v>37</v>
      </c>
      <c r="N146" s="43">
        <f t="shared" si="43"/>
        <v>-83.783783783783775</v>
      </c>
      <c r="O146" s="39">
        <f>+'Product Value'!O146/'Product Units'!$A146</f>
        <v>0</v>
      </c>
      <c r="P146" s="40">
        <v>-10</v>
      </c>
      <c r="Q146" s="41">
        <f t="shared" si="44"/>
        <v>0</v>
      </c>
      <c r="R146" s="42">
        <v>13</v>
      </c>
      <c r="S146" s="43">
        <f t="shared" si="45"/>
        <v>-176.92307692307691</v>
      </c>
      <c r="T146" s="39">
        <f>+'Product Value'!T146/'Product Units'!$A146</f>
        <v>0</v>
      </c>
      <c r="U146" s="40">
        <v>0</v>
      </c>
      <c r="V146" s="41">
        <f t="shared" si="46"/>
        <v>0</v>
      </c>
      <c r="W146" s="42">
        <v>0</v>
      </c>
      <c r="X146" s="43" t="str">
        <f t="shared" si="47"/>
        <v>-</v>
      </c>
      <c r="Y146" s="39">
        <f>+'Product Value'!Y146/'Product Units'!$A146</f>
        <v>0</v>
      </c>
      <c r="Z146" s="40">
        <v>-4</v>
      </c>
      <c r="AA146" s="41">
        <f t="shared" si="48"/>
        <v>0</v>
      </c>
      <c r="AB146" s="42">
        <v>0</v>
      </c>
      <c r="AC146" s="43" t="str">
        <f t="shared" si="49"/>
        <v>-</v>
      </c>
      <c r="AD146" s="39">
        <f>+'Product Value'!AD146/'Product Units'!$A146</f>
        <v>0</v>
      </c>
      <c r="AE146" s="40">
        <v>0</v>
      </c>
      <c r="AF146" s="41">
        <f t="shared" si="50"/>
        <v>0</v>
      </c>
      <c r="AG146" s="42">
        <v>0</v>
      </c>
      <c r="AH146" s="43" t="str">
        <f t="shared" si="51"/>
        <v>-</v>
      </c>
      <c r="AI146" s="107">
        <f t="shared" si="38"/>
        <v>0</v>
      </c>
      <c r="AJ146" s="42">
        <f t="shared" si="39"/>
        <v>-8</v>
      </c>
      <c r="AK146" s="41">
        <f t="shared" si="52"/>
        <v>0</v>
      </c>
      <c r="AL146" s="42">
        <f t="shared" si="40"/>
        <v>50</v>
      </c>
      <c r="AM146" s="43">
        <f t="shared" si="53"/>
        <v>-116</v>
      </c>
      <c r="AN146" s="44">
        <f t="shared" si="41"/>
        <v>-1.6</v>
      </c>
    </row>
    <row r="147" spans="1:40" s="45" customFormat="1" ht="15" customHeight="1" x14ac:dyDescent="0.3">
      <c r="A147" s="35">
        <v>652.49999999999989</v>
      </c>
      <c r="B147" s="35" t="s">
        <v>228</v>
      </c>
      <c r="C147" s="36" t="s">
        <v>28</v>
      </c>
      <c r="D147" s="79">
        <f>VLOOKUP(C147,Xarelto_Total!A:D,2,0)</f>
        <v>1</v>
      </c>
      <c r="E147" s="37" t="str">
        <f>VLOOKUP(C147,Xarelto_Total!A:D,3,0)</f>
        <v>LUCKNOW ABM</v>
      </c>
      <c r="F147" s="46" t="str">
        <f>VLOOKUP(C147,Xarelto_Total!A:D,4,0)</f>
        <v>DELHI SM</v>
      </c>
      <c r="G147" s="37">
        <v>81571686</v>
      </c>
      <c r="H147" s="46" t="s">
        <v>15</v>
      </c>
      <c r="I147" s="38" t="str">
        <f t="shared" si="37"/>
        <v>PATNAXARELTO 10MG 7TABL</v>
      </c>
      <c r="J147" s="39">
        <f>+'Product Value'!J147/'Product Units'!$A147</f>
        <v>258.06000000000006</v>
      </c>
      <c r="K147" s="40">
        <v>90</v>
      </c>
      <c r="L147" s="41">
        <f t="shared" si="42"/>
        <v>34.875610323180652</v>
      </c>
      <c r="M147" s="42">
        <v>558.03952569169962</v>
      </c>
      <c r="N147" s="43">
        <f t="shared" si="43"/>
        <v>-83.87211015412511</v>
      </c>
      <c r="O147" s="39">
        <f>+'Product Value'!O147/'Product Units'!$A147</f>
        <v>244.20000000000005</v>
      </c>
      <c r="P147" s="40">
        <v>11</v>
      </c>
      <c r="Q147" s="41">
        <f t="shared" si="44"/>
        <v>4.5045045045045038</v>
      </c>
      <c r="R147" s="42">
        <v>222.45561139028476</v>
      </c>
      <c r="S147" s="43">
        <f t="shared" si="45"/>
        <v>-95.055193289459808</v>
      </c>
      <c r="T147" s="39">
        <f>+'Product Value'!T147/'Product Units'!$A147</f>
        <v>214.50000000000003</v>
      </c>
      <c r="U147" s="40">
        <v>26</v>
      </c>
      <c r="V147" s="41">
        <f t="shared" si="46"/>
        <v>12.121212121212119</v>
      </c>
      <c r="W147" s="42">
        <v>301.6620076238882</v>
      </c>
      <c r="X147" s="43">
        <f t="shared" si="47"/>
        <v>-91.381082356112685</v>
      </c>
      <c r="Y147" s="39">
        <f>+'Product Value'!Y147/'Product Units'!$A147</f>
        <v>261.36</v>
      </c>
      <c r="Z147" s="40">
        <v>56</v>
      </c>
      <c r="AA147" s="41">
        <f t="shared" si="48"/>
        <v>21.4263850627487</v>
      </c>
      <c r="AB147" s="42">
        <v>1206.9535141117874</v>
      </c>
      <c r="AC147" s="43">
        <f t="shared" si="49"/>
        <v>-95.360218985632514</v>
      </c>
      <c r="AD147" s="39">
        <f>+'Product Value'!AD147/'Product Units'!$A147</f>
        <v>253.43999999999997</v>
      </c>
      <c r="AE147" s="40">
        <v>70</v>
      </c>
      <c r="AF147" s="41">
        <f t="shared" si="50"/>
        <v>27.619949494949498</v>
      </c>
      <c r="AG147" s="42">
        <v>1329.3757115749524</v>
      </c>
      <c r="AH147" s="43">
        <f t="shared" si="51"/>
        <v>-94.73437047250782</v>
      </c>
      <c r="AI147" s="107">
        <f t="shared" si="38"/>
        <v>1231.5600000000002</v>
      </c>
      <c r="AJ147" s="42">
        <f t="shared" si="39"/>
        <v>253</v>
      </c>
      <c r="AK147" s="41">
        <f t="shared" si="52"/>
        <v>20.543051089674883</v>
      </c>
      <c r="AL147" s="42">
        <f t="shared" si="40"/>
        <v>3618.4863703926121</v>
      </c>
      <c r="AM147" s="43">
        <f t="shared" si="53"/>
        <v>-93.008126213487742</v>
      </c>
      <c r="AN147" s="44">
        <f t="shared" si="41"/>
        <v>50.6</v>
      </c>
    </row>
    <row r="148" spans="1:40" s="45" customFormat="1" ht="15" customHeight="1" x14ac:dyDescent="0.3">
      <c r="A148" s="35">
        <v>1304.9999999999998</v>
      </c>
      <c r="B148" s="35" t="s">
        <v>228</v>
      </c>
      <c r="C148" s="36" t="s">
        <v>28</v>
      </c>
      <c r="D148" s="79">
        <f>VLOOKUP(C148,Xarelto_Total!A:D,2,0)</f>
        <v>1</v>
      </c>
      <c r="E148" s="37" t="str">
        <f>VLOOKUP(C148,Xarelto_Total!A:D,3,0)</f>
        <v>LUCKNOW ABM</v>
      </c>
      <c r="F148" s="46" t="str">
        <f>VLOOKUP(C148,Xarelto_Total!A:D,4,0)</f>
        <v>DELHI SM</v>
      </c>
      <c r="G148" s="37">
        <v>80802625</v>
      </c>
      <c r="H148" s="46" t="s">
        <v>16</v>
      </c>
      <c r="I148" s="38" t="str">
        <f t="shared" si="37"/>
        <v>PATNAXARELTO 15MG 28TABL</v>
      </c>
      <c r="J148" s="39">
        <f>+'Product Value'!J148/'Product Units'!$A148</f>
        <v>84.456000000000017</v>
      </c>
      <c r="K148" s="40">
        <v>50</v>
      </c>
      <c r="L148" s="41">
        <f t="shared" si="42"/>
        <v>59.202424931325176</v>
      </c>
      <c r="M148" s="42">
        <v>129.66666666666666</v>
      </c>
      <c r="N148" s="43">
        <f t="shared" si="43"/>
        <v>-61.439588688946017</v>
      </c>
      <c r="O148" s="39">
        <f>+'Product Value'!O148/'Product Units'!$A148</f>
        <v>79.920000000000016</v>
      </c>
      <c r="P148" s="40">
        <v>13</v>
      </c>
      <c r="Q148" s="41">
        <f t="shared" si="44"/>
        <v>16.266266266266264</v>
      </c>
      <c r="R148" s="42">
        <v>180.22222222222223</v>
      </c>
      <c r="S148" s="43">
        <f t="shared" si="45"/>
        <v>-92.786683107274968</v>
      </c>
      <c r="T148" s="39">
        <f>+'Product Value'!T148/'Product Units'!$A148</f>
        <v>70.200000000000017</v>
      </c>
      <c r="U148" s="40">
        <v>26</v>
      </c>
      <c r="V148" s="41">
        <f t="shared" si="46"/>
        <v>37.037037037037031</v>
      </c>
      <c r="W148" s="42">
        <v>44</v>
      </c>
      <c r="X148" s="43">
        <f t="shared" si="47"/>
        <v>-40.909090909090907</v>
      </c>
      <c r="Y148" s="39">
        <f>+'Product Value'!Y148/'Product Units'!$A148</f>
        <v>85.535999999999987</v>
      </c>
      <c r="Z148" s="40">
        <v>22</v>
      </c>
      <c r="AA148" s="41">
        <f t="shared" si="48"/>
        <v>25.720164609053501</v>
      </c>
      <c r="AB148" s="42">
        <v>97.225806451612897</v>
      </c>
      <c r="AC148" s="43">
        <f t="shared" si="49"/>
        <v>-77.372262773722625</v>
      </c>
      <c r="AD148" s="39">
        <f>+'Product Value'!AD148/'Product Units'!$A148</f>
        <v>82.943999999999988</v>
      </c>
      <c r="AE148" s="40">
        <v>25</v>
      </c>
      <c r="AF148" s="41">
        <f t="shared" si="50"/>
        <v>30.140817901234573</v>
      </c>
      <c r="AG148" s="42">
        <v>354</v>
      </c>
      <c r="AH148" s="43">
        <f t="shared" si="51"/>
        <v>-92.937853107344637</v>
      </c>
      <c r="AI148" s="107">
        <f t="shared" si="38"/>
        <v>403.05600000000004</v>
      </c>
      <c r="AJ148" s="42">
        <f t="shared" si="39"/>
        <v>136</v>
      </c>
      <c r="AK148" s="41">
        <f t="shared" si="52"/>
        <v>33.742209519272755</v>
      </c>
      <c r="AL148" s="42">
        <f t="shared" si="40"/>
        <v>805.11469534050184</v>
      </c>
      <c r="AM148" s="43">
        <f t="shared" si="53"/>
        <v>-83.107996812493596</v>
      </c>
      <c r="AN148" s="44">
        <f t="shared" si="41"/>
        <v>27.2</v>
      </c>
    </row>
    <row r="149" spans="1:40" s="45" customFormat="1" ht="15" customHeight="1" x14ac:dyDescent="0.3">
      <c r="A149" s="35">
        <v>1304.9999999999998</v>
      </c>
      <c r="B149" s="35" t="s">
        <v>228</v>
      </c>
      <c r="C149" s="36" t="s">
        <v>28</v>
      </c>
      <c r="D149" s="79">
        <f>VLOOKUP(C149,Xarelto_Total!A:D,2,0)</f>
        <v>1</v>
      </c>
      <c r="E149" s="37" t="str">
        <f>VLOOKUP(C149,Xarelto_Total!A:D,3,0)</f>
        <v>LUCKNOW ABM</v>
      </c>
      <c r="F149" s="46" t="str">
        <f>VLOOKUP(C149,Xarelto_Total!A:D,4,0)</f>
        <v>DELHI SM</v>
      </c>
      <c r="G149" s="37">
        <v>80802633</v>
      </c>
      <c r="H149" s="46" t="s">
        <v>17</v>
      </c>
      <c r="I149" s="38" t="str">
        <f t="shared" si="37"/>
        <v>PATNAXARELTO 20MG 28TABL</v>
      </c>
      <c r="J149" s="39">
        <f>+'Product Value'!J149/'Product Units'!$A149</f>
        <v>93.840000000000032</v>
      </c>
      <c r="K149" s="40">
        <v>47</v>
      </c>
      <c r="L149" s="41">
        <f t="shared" si="42"/>
        <v>50.08525149190109</v>
      </c>
      <c r="M149" s="42">
        <v>136.19999999999999</v>
      </c>
      <c r="N149" s="43">
        <f t="shared" si="43"/>
        <v>-65.49192364170338</v>
      </c>
      <c r="O149" s="39">
        <f>+'Product Value'!O149/'Product Units'!$A149</f>
        <v>88.800000000000011</v>
      </c>
      <c r="P149" s="40">
        <v>-27</v>
      </c>
      <c r="Q149" s="41">
        <f t="shared" si="44"/>
        <v>-30.4054054054054</v>
      </c>
      <c r="R149" s="42">
        <v>51.07692307692308</v>
      </c>
      <c r="S149" s="43">
        <f t="shared" si="45"/>
        <v>-152.86144578313252</v>
      </c>
      <c r="T149" s="39">
        <f>+'Product Value'!T149/'Product Units'!$A149</f>
        <v>78.000000000000014</v>
      </c>
      <c r="U149" s="40">
        <v>6</v>
      </c>
      <c r="V149" s="41">
        <f t="shared" si="46"/>
        <v>7.6923076923076907</v>
      </c>
      <c r="W149" s="42">
        <v>47.489655172413791</v>
      </c>
      <c r="X149" s="43">
        <f t="shared" si="47"/>
        <v>-87.365669474295672</v>
      </c>
      <c r="Y149" s="39">
        <f>+'Product Value'!Y149/'Product Units'!$A149</f>
        <v>95.039999999999992</v>
      </c>
      <c r="Z149" s="40">
        <v>26</v>
      </c>
      <c r="AA149" s="41">
        <f t="shared" si="48"/>
        <v>27.35690235690236</v>
      </c>
      <c r="AB149" s="42">
        <v>34</v>
      </c>
      <c r="AC149" s="43">
        <f t="shared" si="49"/>
        <v>-23.529411764705884</v>
      </c>
      <c r="AD149" s="39">
        <f>+'Product Value'!AD149/'Product Units'!$A149</f>
        <v>92.159999999999982</v>
      </c>
      <c r="AE149" s="40">
        <v>18</v>
      </c>
      <c r="AF149" s="41">
        <f t="shared" si="50"/>
        <v>19.531250000000004</v>
      </c>
      <c r="AG149" s="42">
        <v>158</v>
      </c>
      <c r="AH149" s="43">
        <f t="shared" si="51"/>
        <v>-88.607594936708864</v>
      </c>
      <c r="AI149" s="107">
        <f t="shared" si="38"/>
        <v>447.84000000000003</v>
      </c>
      <c r="AJ149" s="42">
        <f t="shared" si="39"/>
        <v>70</v>
      </c>
      <c r="AK149" s="41">
        <f t="shared" si="52"/>
        <v>15.630582350839584</v>
      </c>
      <c r="AL149" s="42">
        <f t="shared" si="40"/>
        <v>426.76657824933687</v>
      </c>
      <c r="AM149" s="43">
        <f t="shared" si="53"/>
        <v>-83.59759091558881</v>
      </c>
      <c r="AN149" s="44">
        <f t="shared" si="41"/>
        <v>14</v>
      </c>
    </row>
    <row r="150" spans="1:40" s="45" customFormat="1" ht="15" customHeight="1" x14ac:dyDescent="0.3">
      <c r="A150" s="35">
        <v>326.24999999999994</v>
      </c>
      <c r="B150" s="35" t="s">
        <v>228</v>
      </c>
      <c r="C150" s="36" t="s">
        <v>28</v>
      </c>
      <c r="D150" s="79">
        <f>VLOOKUP(C150,Xarelto_Total!A:D,2,0)</f>
        <v>1</v>
      </c>
      <c r="E150" s="37" t="str">
        <f>VLOOKUP(C150,Xarelto_Total!A:D,3,0)</f>
        <v>LUCKNOW ABM</v>
      </c>
      <c r="F150" s="46" t="str">
        <f>VLOOKUP(C150,Xarelto_Total!A:D,4,0)</f>
        <v>DELHI SM</v>
      </c>
      <c r="G150" s="109">
        <v>86415798</v>
      </c>
      <c r="H150" s="46" t="s">
        <v>48</v>
      </c>
      <c r="I150" s="38" t="str">
        <f t="shared" si="37"/>
        <v>PATNAXARELTO 2.5MG TAFI 14 IN</v>
      </c>
      <c r="J150" s="39">
        <f>+'Product Value'!J150/'Product Units'!$A150</f>
        <v>187.68000000000006</v>
      </c>
      <c r="K150" s="40">
        <v>30</v>
      </c>
      <c r="L150" s="41">
        <f t="shared" si="42"/>
        <v>15.984654731457795</v>
      </c>
      <c r="M150" s="42">
        <v>31</v>
      </c>
      <c r="N150" s="43">
        <f t="shared" si="43"/>
        <v>-3.2258064516128968</v>
      </c>
      <c r="O150" s="39">
        <f>+'Product Value'!O150/'Product Units'!$A150</f>
        <v>177.60000000000002</v>
      </c>
      <c r="P150" s="40">
        <v>30</v>
      </c>
      <c r="Q150" s="41">
        <f t="shared" si="44"/>
        <v>16.891891891891891</v>
      </c>
      <c r="R150" s="42">
        <v>29.785046728971963</v>
      </c>
      <c r="S150" s="43">
        <f t="shared" si="45"/>
        <v>0.72168183244430395</v>
      </c>
      <c r="T150" s="39">
        <f>+'Product Value'!T150/'Product Units'!$A150</f>
        <v>156.00000000000003</v>
      </c>
      <c r="U150" s="40">
        <v>5</v>
      </c>
      <c r="V150" s="41">
        <f t="shared" si="46"/>
        <v>3.2051282051282044</v>
      </c>
      <c r="W150" s="42">
        <v>41.558359621451103</v>
      </c>
      <c r="X150" s="43">
        <f t="shared" si="47"/>
        <v>-87.968726279034456</v>
      </c>
      <c r="Y150" s="39">
        <f>+'Product Value'!Y150/'Product Units'!$A150</f>
        <v>190.07999999999998</v>
      </c>
      <c r="Z150" s="40">
        <v>0</v>
      </c>
      <c r="AA150" s="41">
        <f t="shared" si="48"/>
        <v>0</v>
      </c>
      <c r="AB150" s="42">
        <v>190.02874049027895</v>
      </c>
      <c r="AC150" s="43">
        <f t="shared" si="49"/>
        <v>-100</v>
      </c>
      <c r="AD150" s="39">
        <f>+'Product Value'!AD150/'Product Units'!$A150</f>
        <v>184.31999999999996</v>
      </c>
      <c r="AE150" s="40">
        <v>60</v>
      </c>
      <c r="AF150" s="41">
        <f t="shared" si="50"/>
        <v>32.552083333333336</v>
      </c>
      <c r="AG150" s="42">
        <v>42</v>
      </c>
      <c r="AH150" s="43">
        <f t="shared" si="51"/>
        <v>42.857142857142861</v>
      </c>
      <c r="AI150" s="107">
        <f t="shared" si="38"/>
        <v>895.68000000000006</v>
      </c>
      <c r="AJ150" s="42">
        <f t="shared" si="39"/>
        <v>125</v>
      </c>
      <c r="AK150" s="41">
        <f t="shared" si="52"/>
        <v>13.955877098963914</v>
      </c>
      <c r="AL150" s="42">
        <f t="shared" si="40"/>
        <v>334.37214684070204</v>
      </c>
      <c r="AM150" s="43">
        <f t="shared" si="53"/>
        <v>-62.616503443526604</v>
      </c>
      <c r="AN150" s="44">
        <f t="shared" si="41"/>
        <v>25</v>
      </c>
    </row>
    <row r="151" spans="1:40" s="45" customFormat="1" ht="15" customHeight="1" x14ac:dyDescent="0.35">
      <c r="A151" s="35">
        <v>4567.4999999999991</v>
      </c>
      <c r="B151" s="35" t="s">
        <v>228</v>
      </c>
      <c r="C151" s="36" t="s">
        <v>28</v>
      </c>
      <c r="D151" s="79">
        <f>VLOOKUP(C151,Xarelto_Total!A:D,2,0)</f>
        <v>1</v>
      </c>
      <c r="E151" s="37" t="str">
        <f>VLOOKUP(C151,Xarelto_Total!A:D,3,0)</f>
        <v>LUCKNOW ABM</v>
      </c>
      <c r="F151" s="46" t="str">
        <f>VLOOKUP(C151,Xarelto_Total!A:D,4,0)</f>
        <v>DELHI SM</v>
      </c>
      <c r="G151" s="110">
        <v>86991209</v>
      </c>
      <c r="H151" s="108" t="s">
        <v>77</v>
      </c>
      <c r="I151" s="38" t="str">
        <f t="shared" si="37"/>
        <v>PATNAXARELTO 15MG 98TABL</v>
      </c>
      <c r="J151" s="39">
        <f>+'Product Value'!J151/'Product Units'!$A151</f>
        <v>0</v>
      </c>
      <c r="K151" s="40">
        <v>0</v>
      </c>
      <c r="L151" s="41">
        <f t="shared" si="42"/>
        <v>0</v>
      </c>
      <c r="M151" s="42">
        <v>0</v>
      </c>
      <c r="N151" s="43" t="str">
        <f t="shared" si="43"/>
        <v>-</v>
      </c>
      <c r="O151" s="39">
        <f>+'Product Value'!O151/'Product Units'!$A151</f>
        <v>0</v>
      </c>
      <c r="P151" s="40">
        <v>0</v>
      </c>
      <c r="Q151" s="41">
        <f t="shared" si="44"/>
        <v>0</v>
      </c>
      <c r="R151" s="42">
        <v>0</v>
      </c>
      <c r="S151" s="43" t="str">
        <f t="shared" si="45"/>
        <v>-</v>
      </c>
      <c r="T151" s="39">
        <f>+'Product Value'!T151/'Product Units'!$A151</f>
        <v>0</v>
      </c>
      <c r="U151" s="40">
        <v>0</v>
      </c>
      <c r="V151" s="41">
        <f t="shared" si="46"/>
        <v>0</v>
      </c>
      <c r="W151" s="42">
        <v>0</v>
      </c>
      <c r="X151" s="43" t="str">
        <f t="shared" si="47"/>
        <v>-</v>
      </c>
      <c r="Y151" s="39">
        <f>+'Product Value'!Y151/'Product Units'!$A151</f>
        <v>0</v>
      </c>
      <c r="Z151" s="40">
        <v>0</v>
      </c>
      <c r="AA151" s="41">
        <f t="shared" si="48"/>
        <v>0</v>
      </c>
      <c r="AB151" s="42">
        <v>0</v>
      </c>
      <c r="AC151" s="43" t="str">
        <f t="shared" si="49"/>
        <v>-</v>
      </c>
      <c r="AD151" s="39">
        <f>+'Product Value'!AD151/'Product Units'!$A151</f>
        <v>0</v>
      </c>
      <c r="AE151" s="40">
        <v>0</v>
      </c>
      <c r="AF151" s="41">
        <f t="shared" si="50"/>
        <v>0</v>
      </c>
      <c r="AG151" s="42">
        <v>0</v>
      </c>
      <c r="AH151" s="43" t="str">
        <f t="shared" si="51"/>
        <v>-</v>
      </c>
      <c r="AI151" s="107">
        <f t="shared" si="38"/>
        <v>0</v>
      </c>
      <c r="AJ151" s="42">
        <f t="shared" si="39"/>
        <v>0</v>
      </c>
      <c r="AK151" s="41">
        <f t="shared" si="52"/>
        <v>0</v>
      </c>
      <c r="AL151" s="42">
        <f t="shared" si="40"/>
        <v>0</v>
      </c>
      <c r="AM151" s="43" t="str">
        <f t="shared" si="53"/>
        <v>-</v>
      </c>
      <c r="AN151" s="44">
        <f t="shared" si="41"/>
        <v>0</v>
      </c>
    </row>
    <row r="152" spans="1:40" s="45" customFormat="1" ht="15" customHeight="1" x14ac:dyDescent="0.35">
      <c r="A152" s="35">
        <v>4567.4999999999991</v>
      </c>
      <c r="B152" s="35" t="s">
        <v>228</v>
      </c>
      <c r="C152" s="36" t="s">
        <v>28</v>
      </c>
      <c r="D152" s="79">
        <f>VLOOKUP(C152,Xarelto_Total!A:D,2,0)</f>
        <v>1</v>
      </c>
      <c r="E152" s="37" t="str">
        <f>VLOOKUP(C152,Xarelto_Total!A:D,3,0)</f>
        <v>LUCKNOW ABM</v>
      </c>
      <c r="F152" s="46" t="str">
        <f>VLOOKUP(C152,Xarelto_Total!A:D,4,0)</f>
        <v>DELHI SM</v>
      </c>
      <c r="G152" s="110">
        <v>86991217</v>
      </c>
      <c r="H152" s="108" t="s">
        <v>78</v>
      </c>
      <c r="I152" s="38" t="str">
        <f t="shared" si="37"/>
        <v>PATNAXARELTO 20MG 98TABL</v>
      </c>
      <c r="J152" s="39">
        <f>+'Product Value'!J152/'Product Units'!$A152</f>
        <v>0</v>
      </c>
      <c r="K152" s="40">
        <v>2</v>
      </c>
      <c r="L152" s="41">
        <f t="shared" si="42"/>
        <v>0</v>
      </c>
      <c r="M152" s="42">
        <v>0</v>
      </c>
      <c r="N152" s="43">
        <f t="shared" si="43"/>
        <v>100</v>
      </c>
      <c r="O152" s="39">
        <f>+'Product Value'!O152/'Product Units'!$A152</f>
        <v>0</v>
      </c>
      <c r="P152" s="40">
        <v>0</v>
      </c>
      <c r="Q152" s="41">
        <f t="shared" si="44"/>
        <v>0</v>
      </c>
      <c r="R152" s="42">
        <v>5</v>
      </c>
      <c r="S152" s="43">
        <f t="shared" si="45"/>
        <v>-100</v>
      </c>
      <c r="T152" s="39">
        <f>+'Product Value'!T152/'Product Units'!$A152</f>
        <v>0</v>
      </c>
      <c r="U152" s="40">
        <v>0</v>
      </c>
      <c r="V152" s="41">
        <f t="shared" si="46"/>
        <v>0</v>
      </c>
      <c r="W152" s="42">
        <v>12</v>
      </c>
      <c r="X152" s="43">
        <f t="shared" si="47"/>
        <v>-100</v>
      </c>
      <c r="Y152" s="39">
        <f>+'Product Value'!Y152/'Product Units'!$A152</f>
        <v>0</v>
      </c>
      <c r="Z152" s="40">
        <v>0</v>
      </c>
      <c r="AA152" s="41">
        <f t="shared" si="48"/>
        <v>0</v>
      </c>
      <c r="AB152" s="42">
        <v>0</v>
      </c>
      <c r="AC152" s="43" t="str">
        <f t="shared" si="49"/>
        <v>-</v>
      </c>
      <c r="AD152" s="39">
        <f>+'Product Value'!AD152/'Product Units'!$A152</f>
        <v>0</v>
      </c>
      <c r="AE152" s="40">
        <v>0</v>
      </c>
      <c r="AF152" s="41">
        <f t="shared" si="50"/>
        <v>0</v>
      </c>
      <c r="AG152" s="42">
        <v>0</v>
      </c>
      <c r="AH152" s="43" t="str">
        <f t="shared" si="51"/>
        <v>-</v>
      </c>
      <c r="AI152" s="107">
        <f t="shared" si="38"/>
        <v>0</v>
      </c>
      <c r="AJ152" s="42">
        <f t="shared" si="39"/>
        <v>2</v>
      </c>
      <c r="AK152" s="41">
        <f t="shared" si="52"/>
        <v>0</v>
      </c>
      <c r="AL152" s="42">
        <f t="shared" si="40"/>
        <v>17</v>
      </c>
      <c r="AM152" s="43">
        <f t="shared" si="53"/>
        <v>-88.235294117647058</v>
      </c>
      <c r="AN152" s="44">
        <f t="shared" si="41"/>
        <v>0.4</v>
      </c>
    </row>
    <row r="153" spans="1:40" s="45" customFormat="1" ht="15" customHeight="1" x14ac:dyDescent="0.3">
      <c r="A153" s="35">
        <v>652.49999999999989</v>
      </c>
      <c r="B153" s="35" t="s">
        <v>228</v>
      </c>
      <c r="C153" s="36" t="s">
        <v>95</v>
      </c>
      <c r="D153" s="79">
        <f>VLOOKUP(C153,Xarelto_Total!A:D,2,0)</f>
        <v>1</v>
      </c>
      <c r="E153" s="37" t="str">
        <f>VLOOKUP(C153,Xarelto_Total!A:D,3,0)</f>
        <v>LUCKNOW ABM</v>
      </c>
      <c r="F153" s="46" t="str">
        <f>VLOOKUP(C153,Xarelto_Total!A:D,4,0)</f>
        <v>DELHI SM</v>
      </c>
      <c r="G153" s="37">
        <v>81571686</v>
      </c>
      <c r="H153" s="46" t="s">
        <v>15</v>
      </c>
      <c r="I153" s="38" t="str">
        <f t="shared" si="37"/>
        <v>VARANASIXARELTO 10MG 7TABL</v>
      </c>
      <c r="J153" s="39">
        <f>+'Product Value'!J153/'Product Units'!$A153</f>
        <v>258.06000000000006</v>
      </c>
      <c r="K153" s="40">
        <v>22</v>
      </c>
      <c r="L153" s="41">
        <f t="shared" si="42"/>
        <v>8.5251491901108256</v>
      </c>
      <c r="M153" s="42">
        <v>106</v>
      </c>
      <c r="N153" s="43">
        <f t="shared" si="43"/>
        <v>-79.245283018867923</v>
      </c>
      <c r="O153" s="39">
        <f>+'Product Value'!O153/'Product Units'!$A153</f>
        <v>244.20000000000005</v>
      </c>
      <c r="P153" s="40">
        <v>47</v>
      </c>
      <c r="Q153" s="41">
        <f t="shared" si="44"/>
        <v>19.246519246519242</v>
      </c>
      <c r="R153" s="42">
        <v>136</v>
      </c>
      <c r="S153" s="43">
        <f t="shared" si="45"/>
        <v>-65.441176470588232</v>
      </c>
      <c r="T153" s="39">
        <f>+'Product Value'!T153/'Product Units'!$A153</f>
        <v>214.50000000000003</v>
      </c>
      <c r="U153" s="40">
        <v>30</v>
      </c>
      <c r="V153" s="41">
        <f t="shared" si="46"/>
        <v>13.986013986013983</v>
      </c>
      <c r="W153" s="42">
        <v>116</v>
      </c>
      <c r="X153" s="43">
        <f t="shared" si="47"/>
        <v>-74.137931034482762</v>
      </c>
      <c r="Y153" s="39">
        <f>+'Product Value'!Y153/'Product Units'!$A153</f>
        <v>261.36</v>
      </c>
      <c r="Z153" s="40">
        <v>65</v>
      </c>
      <c r="AA153" s="41">
        <f t="shared" si="48"/>
        <v>24.869911233547597</v>
      </c>
      <c r="AB153" s="42">
        <v>685.15218594355281</v>
      </c>
      <c r="AC153" s="43">
        <f t="shared" si="49"/>
        <v>-90.513056612307864</v>
      </c>
      <c r="AD153" s="39">
        <f>+'Product Value'!AD153/'Product Units'!$A153</f>
        <v>253.43999999999997</v>
      </c>
      <c r="AE153" s="40">
        <v>20</v>
      </c>
      <c r="AF153" s="41">
        <f t="shared" si="50"/>
        <v>7.8914141414141419</v>
      </c>
      <c r="AG153" s="42">
        <v>855.44781783681219</v>
      </c>
      <c r="AH153" s="43">
        <f t="shared" si="51"/>
        <v>-97.662043249981707</v>
      </c>
      <c r="AI153" s="107">
        <f t="shared" si="38"/>
        <v>1231.5600000000002</v>
      </c>
      <c r="AJ153" s="42">
        <f t="shared" si="39"/>
        <v>184</v>
      </c>
      <c r="AK153" s="41">
        <f t="shared" si="52"/>
        <v>14.940400792490822</v>
      </c>
      <c r="AL153" s="42">
        <f t="shared" si="40"/>
        <v>1898.6000037803651</v>
      </c>
      <c r="AM153" s="43">
        <f t="shared" si="53"/>
        <v>-90.308648497122533</v>
      </c>
      <c r="AN153" s="44">
        <f t="shared" si="41"/>
        <v>36.799999999999997</v>
      </c>
    </row>
    <row r="154" spans="1:40" s="45" customFormat="1" ht="15" customHeight="1" x14ac:dyDescent="0.3">
      <c r="A154" s="35">
        <v>1304.9999999999998</v>
      </c>
      <c r="B154" s="35" t="s">
        <v>228</v>
      </c>
      <c r="C154" s="36" t="s">
        <v>95</v>
      </c>
      <c r="D154" s="79">
        <f>VLOOKUP(C154,Xarelto_Total!A:D,2,0)</f>
        <v>1</v>
      </c>
      <c r="E154" s="37" t="str">
        <f>VLOOKUP(C154,Xarelto_Total!A:D,3,0)</f>
        <v>LUCKNOW ABM</v>
      </c>
      <c r="F154" s="46" t="str">
        <f>VLOOKUP(C154,Xarelto_Total!A:D,4,0)</f>
        <v>DELHI SM</v>
      </c>
      <c r="G154" s="37">
        <v>80802625</v>
      </c>
      <c r="H154" s="46" t="s">
        <v>16</v>
      </c>
      <c r="I154" s="38" t="str">
        <f t="shared" si="37"/>
        <v>VARANASIXARELTO 15MG 28TABL</v>
      </c>
      <c r="J154" s="39">
        <f>+'Product Value'!J154/'Product Units'!$A154</f>
        <v>84.456000000000017</v>
      </c>
      <c r="K154" s="40">
        <v>3</v>
      </c>
      <c r="L154" s="41">
        <f t="shared" si="42"/>
        <v>3.5521454958795102</v>
      </c>
      <c r="M154" s="42">
        <v>34.833333333333336</v>
      </c>
      <c r="N154" s="43">
        <f t="shared" si="43"/>
        <v>-91.387559808612437</v>
      </c>
      <c r="O154" s="39">
        <f>+'Product Value'!O154/'Product Units'!$A154</f>
        <v>79.920000000000016</v>
      </c>
      <c r="P154" s="40">
        <v>15</v>
      </c>
      <c r="Q154" s="41">
        <f t="shared" si="44"/>
        <v>18.768768768768766</v>
      </c>
      <c r="R154" s="42">
        <v>-5</v>
      </c>
      <c r="S154" s="43">
        <f t="shared" si="45"/>
        <v>100</v>
      </c>
      <c r="T154" s="39">
        <f>+'Product Value'!T154/'Product Units'!$A154</f>
        <v>70.200000000000017</v>
      </c>
      <c r="U154" s="40">
        <v>12</v>
      </c>
      <c r="V154" s="41">
        <f t="shared" si="46"/>
        <v>17.09401709401709</v>
      </c>
      <c r="W154" s="42">
        <v>37</v>
      </c>
      <c r="X154" s="43">
        <f t="shared" si="47"/>
        <v>-67.567567567567565</v>
      </c>
      <c r="Y154" s="39">
        <f>+'Product Value'!Y154/'Product Units'!$A154</f>
        <v>85.535999999999987</v>
      </c>
      <c r="Z154" s="40">
        <v>2</v>
      </c>
      <c r="AA154" s="41">
        <f t="shared" si="48"/>
        <v>2.3381967826412273</v>
      </c>
      <c r="AB154" s="42">
        <v>32</v>
      </c>
      <c r="AC154" s="43">
        <f t="shared" si="49"/>
        <v>-93.75</v>
      </c>
      <c r="AD154" s="39">
        <f>+'Product Value'!AD154/'Product Units'!$A154</f>
        <v>82.943999999999988</v>
      </c>
      <c r="AE154" s="40">
        <v>22</v>
      </c>
      <c r="AF154" s="41">
        <f t="shared" si="50"/>
        <v>26.523919753086425</v>
      </c>
      <c r="AG154" s="42">
        <v>133</v>
      </c>
      <c r="AH154" s="43">
        <f t="shared" si="51"/>
        <v>-83.458646616541358</v>
      </c>
      <c r="AI154" s="107">
        <f t="shared" si="38"/>
        <v>403.05600000000004</v>
      </c>
      <c r="AJ154" s="42">
        <f t="shared" si="39"/>
        <v>54</v>
      </c>
      <c r="AK154" s="41">
        <f t="shared" si="52"/>
        <v>13.397642015005358</v>
      </c>
      <c r="AL154" s="42">
        <f t="shared" si="40"/>
        <v>231.83333333333334</v>
      </c>
      <c r="AM154" s="43">
        <f t="shared" si="53"/>
        <v>-76.707404744787922</v>
      </c>
      <c r="AN154" s="44">
        <f t="shared" si="41"/>
        <v>10.8</v>
      </c>
    </row>
    <row r="155" spans="1:40" s="45" customFormat="1" ht="15" customHeight="1" x14ac:dyDescent="0.3">
      <c r="A155" s="35">
        <v>1304.9999999999998</v>
      </c>
      <c r="B155" s="35" t="s">
        <v>228</v>
      </c>
      <c r="C155" s="36" t="s">
        <v>95</v>
      </c>
      <c r="D155" s="79">
        <f>VLOOKUP(C155,Xarelto_Total!A:D,2,0)</f>
        <v>1</v>
      </c>
      <c r="E155" s="37" t="str">
        <f>VLOOKUP(C155,Xarelto_Total!A:D,3,0)</f>
        <v>LUCKNOW ABM</v>
      </c>
      <c r="F155" s="46" t="str">
        <f>VLOOKUP(C155,Xarelto_Total!A:D,4,0)</f>
        <v>DELHI SM</v>
      </c>
      <c r="G155" s="37">
        <v>80802633</v>
      </c>
      <c r="H155" s="46" t="s">
        <v>17</v>
      </c>
      <c r="I155" s="38" t="str">
        <f t="shared" si="37"/>
        <v>VARANASIXARELTO 20MG 28TABL</v>
      </c>
      <c r="J155" s="39">
        <f>+'Product Value'!J155/'Product Units'!$A155</f>
        <v>93.840000000000032</v>
      </c>
      <c r="K155" s="40">
        <v>-5</v>
      </c>
      <c r="L155" s="41">
        <f t="shared" si="42"/>
        <v>-5.3282182438192649</v>
      </c>
      <c r="M155" s="42">
        <v>9</v>
      </c>
      <c r="N155" s="43">
        <f t="shared" si="43"/>
        <v>-155.55555555555554</v>
      </c>
      <c r="O155" s="39">
        <f>+'Product Value'!O155/'Product Units'!$A155</f>
        <v>88.800000000000011</v>
      </c>
      <c r="P155" s="40">
        <v>33</v>
      </c>
      <c r="Q155" s="41">
        <f t="shared" si="44"/>
        <v>37.162162162162154</v>
      </c>
      <c r="R155" s="42">
        <v>9</v>
      </c>
      <c r="S155" s="43">
        <f t="shared" si="45"/>
        <v>266.66666666666669</v>
      </c>
      <c r="T155" s="39">
        <f>+'Product Value'!T155/'Product Units'!$A155</f>
        <v>78.000000000000014</v>
      </c>
      <c r="U155" s="40">
        <v>28</v>
      </c>
      <c r="V155" s="41">
        <f t="shared" si="46"/>
        <v>35.897435897435891</v>
      </c>
      <c r="W155" s="42">
        <v>62</v>
      </c>
      <c r="X155" s="43">
        <f t="shared" si="47"/>
        <v>-54.838709677419352</v>
      </c>
      <c r="Y155" s="39">
        <f>+'Product Value'!Y155/'Product Units'!$A155</f>
        <v>95.039999999999992</v>
      </c>
      <c r="Z155" s="40">
        <v>32</v>
      </c>
      <c r="AA155" s="41">
        <f t="shared" si="48"/>
        <v>33.670033670033675</v>
      </c>
      <c r="AB155" s="42">
        <v>102</v>
      </c>
      <c r="AC155" s="43">
        <f t="shared" si="49"/>
        <v>-68.627450980392155</v>
      </c>
      <c r="AD155" s="39">
        <f>+'Product Value'!AD155/'Product Units'!$A155</f>
        <v>92.159999999999982</v>
      </c>
      <c r="AE155" s="40">
        <v>30</v>
      </c>
      <c r="AF155" s="41">
        <f t="shared" si="50"/>
        <v>32.552083333333336</v>
      </c>
      <c r="AG155" s="42">
        <v>200</v>
      </c>
      <c r="AH155" s="43">
        <f t="shared" si="51"/>
        <v>-85</v>
      </c>
      <c r="AI155" s="107">
        <f t="shared" si="38"/>
        <v>447.84000000000003</v>
      </c>
      <c r="AJ155" s="42">
        <f t="shared" si="39"/>
        <v>118</v>
      </c>
      <c r="AK155" s="41">
        <f t="shared" si="52"/>
        <v>26.34869596284387</v>
      </c>
      <c r="AL155" s="42">
        <f t="shared" si="40"/>
        <v>382</v>
      </c>
      <c r="AM155" s="43">
        <f t="shared" si="53"/>
        <v>-69.109947643979055</v>
      </c>
      <c r="AN155" s="44">
        <f t="shared" si="41"/>
        <v>23.6</v>
      </c>
    </row>
    <row r="156" spans="1:40" s="45" customFormat="1" ht="15" customHeight="1" x14ac:dyDescent="0.3">
      <c r="A156" s="35">
        <v>326.24999999999994</v>
      </c>
      <c r="B156" s="35" t="s">
        <v>228</v>
      </c>
      <c r="C156" s="36" t="s">
        <v>95</v>
      </c>
      <c r="D156" s="79">
        <f>VLOOKUP(C156,Xarelto_Total!A:D,2,0)</f>
        <v>1</v>
      </c>
      <c r="E156" s="37" t="str">
        <f>VLOOKUP(C156,Xarelto_Total!A:D,3,0)</f>
        <v>LUCKNOW ABM</v>
      </c>
      <c r="F156" s="46" t="str">
        <f>VLOOKUP(C156,Xarelto_Total!A:D,4,0)</f>
        <v>DELHI SM</v>
      </c>
      <c r="G156" s="109">
        <v>86415798</v>
      </c>
      <c r="H156" s="46" t="s">
        <v>48</v>
      </c>
      <c r="I156" s="38" t="str">
        <f t="shared" si="37"/>
        <v>VARANASIXARELTO 2.5MG TAFI 14 IN</v>
      </c>
      <c r="J156" s="39">
        <f>+'Product Value'!J156/'Product Units'!$A156</f>
        <v>187.68000000000006</v>
      </c>
      <c r="K156" s="40">
        <v>24</v>
      </c>
      <c r="L156" s="41">
        <f t="shared" si="42"/>
        <v>12.787723785166236</v>
      </c>
      <c r="M156" s="42">
        <v>7</v>
      </c>
      <c r="N156" s="43">
        <f t="shared" si="43"/>
        <v>242.85714285714283</v>
      </c>
      <c r="O156" s="39">
        <f>+'Product Value'!O156/'Product Units'!$A156</f>
        <v>177.60000000000002</v>
      </c>
      <c r="P156" s="40">
        <v>34</v>
      </c>
      <c r="Q156" s="41">
        <f t="shared" si="44"/>
        <v>19.144144144144143</v>
      </c>
      <c r="R156" s="42">
        <v>49</v>
      </c>
      <c r="S156" s="43">
        <f t="shared" si="45"/>
        <v>-30.612244897959187</v>
      </c>
      <c r="T156" s="39">
        <f>+'Product Value'!T156/'Product Units'!$A156</f>
        <v>156.00000000000003</v>
      </c>
      <c r="U156" s="40">
        <v>30</v>
      </c>
      <c r="V156" s="41">
        <f t="shared" si="46"/>
        <v>19.230769230769226</v>
      </c>
      <c r="W156" s="42">
        <v>10</v>
      </c>
      <c r="X156" s="43">
        <f t="shared" si="47"/>
        <v>200</v>
      </c>
      <c r="Y156" s="39">
        <f>+'Product Value'!Y156/'Product Units'!$A156</f>
        <v>190.07999999999998</v>
      </c>
      <c r="Z156" s="40">
        <v>69</v>
      </c>
      <c r="AA156" s="41">
        <f t="shared" si="48"/>
        <v>36.300505050505052</v>
      </c>
      <c r="AB156" s="42">
        <v>56.014370245139474</v>
      </c>
      <c r="AC156" s="43">
        <f t="shared" si="49"/>
        <v>23.182675620614191</v>
      </c>
      <c r="AD156" s="39">
        <f>+'Product Value'!AD156/'Product Units'!$A156</f>
        <v>184.31999999999996</v>
      </c>
      <c r="AE156" s="40">
        <v>66</v>
      </c>
      <c r="AF156" s="41">
        <f t="shared" si="50"/>
        <v>35.807291666666671</v>
      </c>
      <c r="AG156" s="42">
        <v>216</v>
      </c>
      <c r="AH156" s="43">
        <f t="shared" si="51"/>
        <v>-69.444444444444443</v>
      </c>
      <c r="AI156" s="107">
        <f t="shared" si="38"/>
        <v>895.68000000000006</v>
      </c>
      <c r="AJ156" s="42">
        <f t="shared" si="39"/>
        <v>223</v>
      </c>
      <c r="AK156" s="41">
        <f t="shared" si="52"/>
        <v>24.897284744551623</v>
      </c>
      <c r="AL156" s="42">
        <f t="shared" si="40"/>
        <v>338.0143702451395</v>
      </c>
      <c r="AM156" s="43">
        <f t="shared" si="53"/>
        <v>-34.026473537715916</v>
      </c>
      <c r="AN156" s="44">
        <f t="shared" si="41"/>
        <v>44.6</v>
      </c>
    </row>
    <row r="157" spans="1:40" s="45" customFormat="1" ht="15" customHeight="1" x14ac:dyDescent="0.35">
      <c r="A157" s="35">
        <v>4567.4999999999991</v>
      </c>
      <c r="B157" s="35" t="s">
        <v>228</v>
      </c>
      <c r="C157" s="36" t="s">
        <v>95</v>
      </c>
      <c r="D157" s="79">
        <f>VLOOKUP(C157,Xarelto_Total!A:D,2,0)</f>
        <v>1</v>
      </c>
      <c r="E157" s="37" t="str">
        <f>VLOOKUP(C157,Xarelto_Total!A:D,3,0)</f>
        <v>LUCKNOW ABM</v>
      </c>
      <c r="F157" s="46" t="str">
        <f>VLOOKUP(C157,Xarelto_Total!A:D,4,0)</f>
        <v>DELHI SM</v>
      </c>
      <c r="G157" s="110">
        <v>86991209</v>
      </c>
      <c r="H157" s="108" t="s">
        <v>77</v>
      </c>
      <c r="I157" s="38" t="str">
        <f t="shared" si="37"/>
        <v>VARANASIXARELTO 15MG 98TABL</v>
      </c>
      <c r="J157" s="39">
        <f>+'Product Value'!J157/'Product Units'!$A157</f>
        <v>0</v>
      </c>
      <c r="K157" s="40">
        <v>0</v>
      </c>
      <c r="L157" s="41">
        <f t="shared" si="42"/>
        <v>0</v>
      </c>
      <c r="M157" s="42">
        <v>-1</v>
      </c>
      <c r="N157" s="43">
        <f t="shared" si="43"/>
        <v>-100</v>
      </c>
      <c r="O157" s="39">
        <f>+'Product Value'!O157/'Product Units'!$A157</f>
        <v>0</v>
      </c>
      <c r="P157" s="40">
        <v>0</v>
      </c>
      <c r="Q157" s="41">
        <f t="shared" si="44"/>
        <v>0</v>
      </c>
      <c r="R157" s="42">
        <v>-2</v>
      </c>
      <c r="S157" s="43">
        <f t="shared" si="45"/>
        <v>-100</v>
      </c>
      <c r="T157" s="39">
        <f>+'Product Value'!T157/'Product Units'!$A157</f>
        <v>0</v>
      </c>
      <c r="U157" s="40">
        <v>0</v>
      </c>
      <c r="V157" s="41">
        <f t="shared" si="46"/>
        <v>0</v>
      </c>
      <c r="W157" s="42">
        <v>-1</v>
      </c>
      <c r="X157" s="43">
        <f t="shared" si="47"/>
        <v>-100</v>
      </c>
      <c r="Y157" s="39">
        <f>+'Product Value'!Y157/'Product Units'!$A157</f>
        <v>0</v>
      </c>
      <c r="Z157" s="40">
        <v>-1.4279999999999999</v>
      </c>
      <c r="AA157" s="41">
        <f t="shared" si="48"/>
        <v>0</v>
      </c>
      <c r="AB157" s="42">
        <v>0</v>
      </c>
      <c r="AC157" s="43" t="str">
        <f t="shared" si="49"/>
        <v>-</v>
      </c>
      <c r="AD157" s="39">
        <f>+'Product Value'!AD157/'Product Units'!$A157</f>
        <v>0</v>
      </c>
      <c r="AE157" s="40">
        <v>0</v>
      </c>
      <c r="AF157" s="41">
        <f t="shared" si="50"/>
        <v>0</v>
      </c>
      <c r="AG157" s="42">
        <v>3</v>
      </c>
      <c r="AH157" s="43">
        <f t="shared" si="51"/>
        <v>-100</v>
      </c>
      <c r="AI157" s="107">
        <f t="shared" si="38"/>
        <v>0</v>
      </c>
      <c r="AJ157" s="42">
        <f t="shared" si="39"/>
        <v>-1.4279999999999999</v>
      </c>
      <c r="AK157" s="41">
        <f t="shared" si="52"/>
        <v>0</v>
      </c>
      <c r="AL157" s="42">
        <f t="shared" si="40"/>
        <v>-1</v>
      </c>
      <c r="AM157" s="43">
        <f t="shared" si="53"/>
        <v>42.799999999999983</v>
      </c>
      <c r="AN157" s="44">
        <f t="shared" si="41"/>
        <v>-0.28559999999999997</v>
      </c>
    </row>
    <row r="158" spans="1:40" s="45" customFormat="1" ht="15" customHeight="1" x14ac:dyDescent="0.35">
      <c r="A158" s="35">
        <v>4567.4999999999991</v>
      </c>
      <c r="B158" s="35" t="s">
        <v>228</v>
      </c>
      <c r="C158" s="36" t="s">
        <v>95</v>
      </c>
      <c r="D158" s="79">
        <f>VLOOKUP(C158,Xarelto_Total!A:D,2,0)</f>
        <v>1</v>
      </c>
      <c r="E158" s="37" t="str">
        <f>VLOOKUP(C158,Xarelto_Total!A:D,3,0)</f>
        <v>LUCKNOW ABM</v>
      </c>
      <c r="F158" s="46" t="str">
        <f>VLOOKUP(C158,Xarelto_Total!A:D,4,0)</f>
        <v>DELHI SM</v>
      </c>
      <c r="G158" s="110">
        <v>86991217</v>
      </c>
      <c r="H158" s="108" t="s">
        <v>78</v>
      </c>
      <c r="I158" s="38" t="str">
        <f t="shared" si="37"/>
        <v>VARANASIXARELTO 20MG 98TABL</v>
      </c>
      <c r="J158" s="39">
        <f>+'Product Value'!J158/'Product Units'!$A158</f>
        <v>0</v>
      </c>
      <c r="K158" s="40">
        <v>12</v>
      </c>
      <c r="L158" s="41">
        <f t="shared" si="42"/>
        <v>0</v>
      </c>
      <c r="M158" s="42">
        <v>11</v>
      </c>
      <c r="N158" s="43">
        <f t="shared" si="43"/>
        <v>9.0909090909090935</v>
      </c>
      <c r="O158" s="39">
        <f>+'Product Value'!O158/'Product Units'!$A158</f>
        <v>0</v>
      </c>
      <c r="P158" s="40">
        <v>0</v>
      </c>
      <c r="Q158" s="41">
        <f t="shared" si="44"/>
        <v>0</v>
      </c>
      <c r="R158" s="42">
        <v>2.15</v>
      </c>
      <c r="S158" s="43">
        <f t="shared" si="45"/>
        <v>-100</v>
      </c>
      <c r="T158" s="39">
        <f>+'Product Value'!T158/'Product Units'!$A158</f>
        <v>0</v>
      </c>
      <c r="U158" s="40">
        <v>0</v>
      </c>
      <c r="V158" s="41">
        <f t="shared" si="46"/>
        <v>0</v>
      </c>
      <c r="W158" s="42">
        <v>-0.14199999999999999</v>
      </c>
      <c r="X158" s="43">
        <f t="shared" si="47"/>
        <v>-100</v>
      </c>
      <c r="Y158" s="39">
        <f>+'Product Value'!Y158/'Product Units'!$A158</f>
        <v>0</v>
      </c>
      <c r="Z158" s="40">
        <v>0</v>
      </c>
      <c r="AA158" s="41">
        <f t="shared" si="48"/>
        <v>0</v>
      </c>
      <c r="AB158" s="42">
        <v>0</v>
      </c>
      <c r="AC158" s="43" t="str">
        <f t="shared" si="49"/>
        <v>-</v>
      </c>
      <c r="AD158" s="39">
        <f>+'Product Value'!AD158/'Product Units'!$A158</f>
        <v>0</v>
      </c>
      <c r="AE158" s="40">
        <v>0</v>
      </c>
      <c r="AF158" s="41">
        <f t="shared" si="50"/>
        <v>0</v>
      </c>
      <c r="AG158" s="42">
        <v>0</v>
      </c>
      <c r="AH158" s="43" t="str">
        <f t="shared" si="51"/>
        <v>-</v>
      </c>
      <c r="AI158" s="107">
        <f t="shared" si="38"/>
        <v>0</v>
      </c>
      <c r="AJ158" s="42">
        <f t="shared" si="39"/>
        <v>12</v>
      </c>
      <c r="AK158" s="41">
        <f t="shared" si="52"/>
        <v>0</v>
      </c>
      <c r="AL158" s="42">
        <f t="shared" si="40"/>
        <v>13.008000000000001</v>
      </c>
      <c r="AM158" s="43">
        <f t="shared" si="53"/>
        <v>-7.7490774907749085</v>
      </c>
      <c r="AN158" s="44">
        <f t="shared" si="41"/>
        <v>2.4</v>
      </c>
    </row>
    <row r="159" spans="1:40" s="45" customFormat="1" ht="15" customHeight="1" x14ac:dyDescent="0.3">
      <c r="A159" s="35">
        <v>652.49999999999989</v>
      </c>
      <c r="B159" s="35" t="s">
        <v>228</v>
      </c>
      <c r="C159" s="36" t="s">
        <v>31</v>
      </c>
      <c r="D159" s="79">
        <f>VLOOKUP(C159,Xarelto_Total!A:D,2,0)</f>
        <v>3</v>
      </c>
      <c r="E159" s="37" t="str">
        <f>VLOOKUP(C159,Xarelto_Total!A:D,3,0)</f>
        <v>AHMEDABAD ABM</v>
      </c>
      <c r="F159" s="46" t="str">
        <f>VLOOKUP(C159,Xarelto_Total!A:D,4,0)</f>
        <v>MUMBAI SM</v>
      </c>
      <c r="G159" s="37">
        <v>81571686</v>
      </c>
      <c r="H159" s="46" t="s">
        <v>15</v>
      </c>
      <c r="I159" s="38" t="str">
        <f t="shared" si="37"/>
        <v>AHMEDABADXARELTO 10MG 7TABL</v>
      </c>
      <c r="J159" s="39">
        <f>+'Product Value'!J159/'Product Units'!$A159</f>
        <v>844.56000000000017</v>
      </c>
      <c r="K159" s="40">
        <v>1442</v>
      </c>
      <c r="L159" s="41">
        <f t="shared" si="42"/>
        <v>170.73979350194179</v>
      </c>
      <c r="M159" s="42">
        <v>1979.399209486166</v>
      </c>
      <c r="N159" s="43">
        <f t="shared" si="43"/>
        <v>-27.14961221115523</v>
      </c>
      <c r="O159" s="39">
        <f>+'Product Value'!O159/'Product Units'!$A159</f>
        <v>799.2</v>
      </c>
      <c r="P159" s="40">
        <v>2269</v>
      </c>
      <c r="Q159" s="41">
        <f t="shared" si="44"/>
        <v>283.90890890890887</v>
      </c>
      <c r="R159" s="42">
        <v>550.22780569514237</v>
      </c>
      <c r="S159" s="43">
        <f t="shared" si="45"/>
        <v>312.3746521921787</v>
      </c>
      <c r="T159" s="39">
        <f>+'Product Value'!T159/'Product Units'!$A159</f>
        <v>702.00000000000011</v>
      </c>
      <c r="U159" s="40">
        <v>1064</v>
      </c>
      <c r="V159" s="41">
        <f t="shared" si="46"/>
        <v>151.56695156695153</v>
      </c>
      <c r="W159" s="42">
        <v>846.7585768742058</v>
      </c>
      <c r="X159" s="43">
        <f t="shared" si="47"/>
        <v>25.655650743773634</v>
      </c>
      <c r="Y159" s="39">
        <f>+'Product Value'!Y159/'Product Units'!$A159</f>
        <v>855.36</v>
      </c>
      <c r="Z159" s="40">
        <v>1735</v>
      </c>
      <c r="AA159" s="41">
        <f t="shared" si="48"/>
        <v>202.83857089412646</v>
      </c>
      <c r="AB159" s="42">
        <v>7250.9845047039289</v>
      </c>
      <c r="AC159" s="43">
        <f t="shared" si="49"/>
        <v>-76.072214760982405</v>
      </c>
      <c r="AD159" s="39">
        <f>+'Product Value'!AD159/'Product Units'!$A159</f>
        <v>829.43999999999994</v>
      </c>
      <c r="AE159" s="40">
        <v>429</v>
      </c>
      <c r="AF159" s="41">
        <f t="shared" si="50"/>
        <v>51.721643518518519</v>
      </c>
      <c r="AG159" s="42">
        <v>7817.9544592030361</v>
      </c>
      <c r="AH159" s="43">
        <f t="shared" si="51"/>
        <v>-94.512631120599636</v>
      </c>
      <c r="AI159" s="107">
        <f t="shared" si="38"/>
        <v>4030.5600000000004</v>
      </c>
      <c r="AJ159" s="42">
        <f t="shared" si="39"/>
        <v>6939</v>
      </c>
      <c r="AK159" s="41">
        <f t="shared" si="52"/>
        <v>172.15969989281885</v>
      </c>
      <c r="AL159" s="42">
        <f t="shared" si="40"/>
        <v>18445.324555962477</v>
      </c>
      <c r="AM159" s="43">
        <f t="shared" si="53"/>
        <v>-62.380710738120584</v>
      </c>
      <c r="AN159" s="44">
        <f t="shared" si="41"/>
        <v>462.6</v>
      </c>
    </row>
    <row r="160" spans="1:40" s="45" customFormat="1" ht="15" customHeight="1" x14ac:dyDescent="0.3">
      <c r="A160" s="35">
        <v>1304.9999999999998</v>
      </c>
      <c r="B160" s="35" t="s">
        <v>228</v>
      </c>
      <c r="C160" s="36" t="s">
        <v>31</v>
      </c>
      <c r="D160" s="79">
        <f>VLOOKUP(C160,Xarelto_Total!A:D,2,0)</f>
        <v>3</v>
      </c>
      <c r="E160" s="37" t="str">
        <f>VLOOKUP(C160,Xarelto_Total!A:D,3,0)</f>
        <v>AHMEDABAD ABM</v>
      </c>
      <c r="F160" s="46" t="str">
        <f>VLOOKUP(C160,Xarelto_Total!A:D,4,0)</f>
        <v>MUMBAI SM</v>
      </c>
      <c r="G160" s="37">
        <v>80802625</v>
      </c>
      <c r="H160" s="46" t="s">
        <v>16</v>
      </c>
      <c r="I160" s="38" t="str">
        <f t="shared" si="37"/>
        <v>AHMEDABADXARELTO 15MG 28TABL</v>
      </c>
      <c r="J160" s="39">
        <f>+'Product Value'!J160/'Product Units'!$A160</f>
        <v>506.73600000000016</v>
      </c>
      <c r="K160" s="40">
        <v>297</v>
      </c>
      <c r="L160" s="41">
        <f t="shared" si="42"/>
        <v>58.610400682011914</v>
      </c>
      <c r="M160" s="42">
        <v>437.5</v>
      </c>
      <c r="N160" s="43">
        <f t="shared" si="43"/>
        <v>-32.114285714285714</v>
      </c>
      <c r="O160" s="39">
        <f>+'Product Value'!O160/'Product Units'!$A160</f>
        <v>479.52000000000004</v>
      </c>
      <c r="P160" s="40">
        <v>345</v>
      </c>
      <c r="Q160" s="41">
        <f t="shared" si="44"/>
        <v>71.946946946946937</v>
      </c>
      <c r="R160" s="42">
        <v>280.5</v>
      </c>
      <c r="S160" s="43">
        <f t="shared" si="45"/>
        <v>22.994652406417103</v>
      </c>
      <c r="T160" s="39">
        <f>+'Product Value'!T160/'Product Units'!$A160</f>
        <v>421.20000000000005</v>
      </c>
      <c r="U160" s="40">
        <v>198</v>
      </c>
      <c r="V160" s="41">
        <f t="shared" si="46"/>
        <v>47.008547008547005</v>
      </c>
      <c r="W160" s="42">
        <v>131.5</v>
      </c>
      <c r="X160" s="43">
        <f t="shared" si="47"/>
        <v>50.570342205323186</v>
      </c>
      <c r="Y160" s="39">
        <f>+'Product Value'!Y160/'Product Units'!$A160</f>
        <v>513.21600000000001</v>
      </c>
      <c r="Z160" s="40">
        <v>154.5</v>
      </c>
      <c r="AA160" s="41">
        <f t="shared" si="48"/>
        <v>30.1042835765058</v>
      </c>
      <c r="AB160" s="42">
        <v>752.06451612903231</v>
      </c>
      <c r="AC160" s="43">
        <f t="shared" si="49"/>
        <v>-79.456549712619022</v>
      </c>
      <c r="AD160" s="39">
        <f>+'Product Value'!AD160/'Product Units'!$A160</f>
        <v>497.66399999999993</v>
      </c>
      <c r="AE160" s="40">
        <v>83.5</v>
      </c>
      <c r="AF160" s="41">
        <f t="shared" si="50"/>
        <v>16.778388631687243</v>
      </c>
      <c r="AG160" s="42">
        <v>1318</v>
      </c>
      <c r="AH160" s="43">
        <f t="shared" si="51"/>
        <v>-93.664643399089528</v>
      </c>
      <c r="AI160" s="107">
        <f t="shared" si="38"/>
        <v>2418.3359999999998</v>
      </c>
      <c r="AJ160" s="42">
        <f t="shared" si="39"/>
        <v>1078</v>
      </c>
      <c r="AK160" s="41">
        <f t="shared" si="52"/>
        <v>44.576105222764753</v>
      </c>
      <c r="AL160" s="42">
        <f t="shared" si="40"/>
        <v>2919.5645161290322</v>
      </c>
      <c r="AM160" s="43">
        <f t="shared" si="53"/>
        <v>-63.076685099965196</v>
      </c>
      <c r="AN160" s="44">
        <f t="shared" si="41"/>
        <v>71.86666666666666</v>
      </c>
    </row>
    <row r="161" spans="1:40" s="45" customFormat="1" ht="15" customHeight="1" x14ac:dyDescent="0.3">
      <c r="A161" s="35">
        <v>1304.9999999999998</v>
      </c>
      <c r="B161" s="35" t="s">
        <v>228</v>
      </c>
      <c r="C161" s="36" t="s">
        <v>31</v>
      </c>
      <c r="D161" s="79">
        <f>VLOOKUP(C161,Xarelto_Total!A:D,2,0)</f>
        <v>3</v>
      </c>
      <c r="E161" s="37" t="str">
        <f>VLOOKUP(C161,Xarelto_Total!A:D,3,0)</f>
        <v>AHMEDABAD ABM</v>
      </c>
      <c r="F161" s="46" t="str">
        <f>VLOOKUP(C161,Xarelto_Total!A:D,4,0)</f>
        <v>MUMBAI SM</v>
      </c>
      <c r="G161" s="37">
        <v>80802633</v>
      </c>
      <c r="H161" s="46" t="s">
        <v>17</v>
      </c>
      <c r="I161" s="38" t="str">
        <f t="shared" si="37"/>
        <v>AHMEDABADXARELTO 20MG 28TABL</v>
      </c>
      <c r="J161" s="39">
        <f>+'Product Value'!J161/'Product Units'!$A161</f>
        <v>563.04000000000019</v>
      </c>
      <c r="K161" s="40">
        <v>68.5</v>
      </c>
      <c r="L161" s="41">
        <f t="shared" si="42"/>
        <v>12.166098323387322</v>
      </c>
      <c r="M161" s="42">
        <v>110</v>
      </c>
      <c r="N161" s="43">
        <f t="shared" si="43"/>
        <v>-37.727272727272734</v>
      </c>
      <c r="O161" s="39">
        <f>+'Product Value'!O161/'Product Units'!$A161</f>
        <v>532.79999999999995</v>
      </c>
      <c r="P161" s="40">
        <v>301</v>
      </c>
      <c r="Q161" s="41">
        <f t="shared" si="44"/>
        <v>56.493993993994003</v>
      </c>
      <c r="R161" s="42">
        <v>49</v>
      </c>
      <c r="S161" s="43">
        <f t="shared" si="45"/>
        <v>514.28571428571433</v>
      </c>
      <c r="T161" s="39">
        <f>+'Product Value'!T161/'Product Units'!$A161</f>
        <v>468.00000000000006</v>
      </c>
      <c r="U161" s="40">
        <v>491.5</v>
      </c>
      <c r="V161" s="41">
        <f t="shared" si="46"/>
        <v>105.02136752136751</v>
      </c>
      <c r="W161" s="42">
        <v>139.98965517241379</v>
      </c>
      <c r="X161" s="43">
        <f t="shared" si="47"/>
        <v>251.09737172697487</v>
      </c>
      <c r="Y161" s="39">
        <f>+'Product Value'!Y161/'Product Units'!$A161</f>
        <v>570.24</v>
      </c>
      <c r="Z161" s="40">
        <v>308</v>
      </c>
      <c r="AA161" s="41">
        <f t="shared" si="48"/>
        <v>54.012345679012348</v>
      </c>
      <c r="AB161" s="42">
        <v>647</v>
      </c>
      <c r="AC161" s="43">
        <f t="shared" si="49"/>
        <v>-52.39567233384853</v>
      </c>
      <c r="AD161" s="39">
        <f>+'Product Value'!AD161/'Product Units'!$A161</f>
        <v>552.95999999999981</v>
      </c>
      <c r="AE161" s="40">
        <v>162</v>
      </c>
      <c r="AF161" s="41">
        <f t="shared" si="50"/>
        <v>29.296875000000007</v>
      </c>
      <c r="AG161" s="42">
        <v>837</v>
      </c>
      <c r="AH161" s="43">
        <f t="shared" si="51"/>
        <v>-80.645161290322577</v>
      </c>
      <c r="AI161" s="107">
        <f t="shared" si="38"/>
        <v>2687.04</v>
      </c>
      <c r="AJ161" s="42">
        <f t="shared" si="39"/>
        <v>1331</v>
      </c>
      <c r="AK161" s="41">
        <f t="shared" si="52"/>
        <v>49.534059783255927</v>
      </c>
      <c r="AL161" s="42">
        <f t="shared" si="40"/>
        <v>1782.9896551724137</v>
      </c>
      <c r="AM161" s="43">
        <f t="shared" si="53"/>
        <v>-25.350099696944497</v>
      </c>
      <c r="AN161" s="44">
        <f t="shared" si="41"/>
        <v>88.733333333333334</v>
      </c>
    </row>
    <row r="162" spans="1:40" s="45" customFormat="1" ht="15" customHeight="1" x14ac:dyDescent="0.3">
      <c r="A162" s="35">
        <v>326.24999999999994</v>
      </c>
      <c r="B162" s="35" t="s">
        <v>228</v>
      </c>
      <c r="C162" s="36" t="s">
        <v>31</v>
      </c>
      <c r="D162" s="79">
        <f>VLOOKUP(C162,Xarelto_Total!A:D,2,0)</f>
        <v>3</v>
      </c>
      <c r="E162" s="37" t="str">
        <f>VLOOKUP(C162,Xarelto_Total!A:D,3,0)</f>
        <v>AHMEDABAD ABM</v>
      </c>
      <c r="F162" s="46" t="str">
        <f>VLOOKUP(C162,Xarelto_Total!A:D,4,0)</f>
        <v>MUMBAI SM</v>
      </c>
      <c r="G162" s="109">
        <v>86415798</v>
      </c>
      <c r="H162" s="46" t="s">
        <v>48</v>
      </c>
      <c r="I162" s="38" t="str">
        <f t="shared" si="37"/>
        <v>AHMEDABADXARELTO 2.5MG TAFI 14 IN</v>
      </c>
      <c r="J162" s="39">
        <f>+'Product Value'!J162/'Product Units'!$A162</f>
        <v>1266.8400000000004</v>
      </c>
      <c r="K162" s="40">
        <v>1600</v>
      </c>
      <c r="L162" s="41">
        <f t="shared" si="42"/>
        <v>126.29850652016036</v>
      </c>
      <c r="M162" s="42">
        <v>1270</v>
      </c>
      <c r="N162" s="43">
        <f t="shared" si="43"/>
        <v>25.984251968503941</v>
      </c>
      <c r="O162" s="39">
        <f>+'Product Value'!O162/'Product Units'!$A162</f>
        <v>1198.8000000000002</v>
      </c>
      <c r="P162" s="40">
        <v>1581</v>
      </c>
      <c r="Q162" s="41">
        <f t="shared" si="44"/>
        <v>131.88188188188187</v>
      </c>
      <c r="R162" s="42">
        <v>1686.7102803738317</v>
      </c>
      <c r="S162" s="43">
        <f t="shared" si="45"/>
        <v>-6.267245869302613</v>
      </c>
      <c r="T162" s="39">
        <f>+'Product Value'!T162/'Product Units'!$A162</f>
        <v>1053.0000000000002</v>
      </c>
      <c r="U162" s="40">
        <v>1299</v>
      </c>
      <c r="V162" s="41">
        <f t="shared" si="46"/>
        <v>123.36182336182333</v>
      </c>
      <c r="W162" s="42">
        <v>980.79179810725554</v>
      </c>
      <c r="X162" s="43">
        <f t="shared" si="47"/>
        <v>32.444011308702471</v>
      </c>
      <c r="Y162" s="39">
        <f>+'Product Value'!Y162/'Product Units'!$A162</f>
        <v>1283.04</v>
      </c>
      <c r="Z162" s="40">
        <v>1280</v>
      </c>
      <c r="AA162" s="41">
        <f t="shared" si="48"/>
        <v>99.763062726025694</v>
      </c>
      <c r="AB162" s="42">
        <v>1625.0050718512257</v>
      </c>
      <c r="AC162" s="43">
        <f t="shared" si="49"/>
        <v>-21.231015079737048</v>
      </c>
      <c r="AD162" s="39">
        <f>+'Product Value'!AD162/'Product Units'!$A162</f>
        <v>1244.1599999999999</v>
      </c>
      <c r="AE162" s="40">
        <v>1014</v>
      </c>
      <c r="AF162" s="41">
        <f t="shared" si="50"/>
        <v>81.500771604938279</v>
      </c>
      <c r="AG162" s="42">
        <v>1936</v>
      </c>
      <c r="AH162" s="43">
        <f t="shared" si="51"/>
        <v>-47.623966942148762</v>
      </c>
      <c r="AI162" s="107">
        <f t="shared" si="38"/>
        <v>6045.84</v>
      </c>
      <c r="AJ162" s="42">
        <f t="shared" si="39"/>
        <v>6774</v>
      </c>
      <c r="AK162" s="41">
        <f t="shared" si="52"/>
        <v>112.0439839625263</v>
      </c>
      <c r="AL162" s="42">
        <f t="shared" si="40"/>
        <v>7498.5071503323124</v>
      </c>
      <c r="AM162" s="43">
        <f t="shared" si="53"/>
        <v>-9.6620185299177166</v>
      </c>
      <c r="AN162" s="44">
        <f t="shared" si="41"/>
        <v>451.6</v>
      </c>
    </row>
    <row r="163" spans="1:40" s="45" customFormat="1" ht="15" customHeight="1" x14ac:dyDescent="0.3">
      <c r="A163" s="35">
        <v>4567.4999999999991</v>
      </c>
      <c r="B163" s="35" t="s">
        <v>228</v>
      </c>
      <c r="C163" s="36" t="s">
        <v>31</v>
      </c>
      <c r="D163" s="79">
        <f>VLOOKUP(C163,Xarelto_Total!A:D,2,0)</f>
        <v>3</v>
      </c>
      <c r="E163" s="37" t="str">
        <f>VLOOKUP(C163,Xarelto_Total!A:D,3,0)</f>
        <v>AHMEDABAD ABM</v>
      </c>
      <c r="F163" s="46" t="str">
        <f>VLOOKUP(C163,Xarelto_Total!A:D,4,0)</f>
        <v>MUMBAI SM</v>
      </c>
      <c r="G163" s="109">
        <v>86991209</v>
      </c>
      <c r="H163" s="109" t="s">
        <v>77</v>
      </c>
      <c r="I163" s="38" t="str">
        <f t="shared" si="37"/>
        <v>AHMEDABADXARELTO 15MG 98TABL</v>
      </c>
      <c r="J163" s="39">
        <f>+'Product Value'!J163/'Product Units'!$A163</f>
        <v>0</v>
      </c>
      <c r="K163" s="40">
        <v>4</v>
      </c>
      <c r="L163" s="41">
        <f t="shared" si="42"/>
        <v>0</v>
      </c>
      <c r="M163" s="42">
        <v>13</v>
      </c>
      <c r="N163" s="43">
        <f t="shared" si="43"/>
        <v>-69.230769230769226</v>
      </c>
      <c r="O163" s="39">
        <f>+'Product Value'!O163/'Product Units'!$A163</f>
        <v>0</v>
      </c>
      <c r="P163" s="40">
        <v>0</v>
      </c>
      <c r="Q163" s="41">
        <f t="shared" si="44"/>
        <v>0</v>
      </c>
      <c r="R163" s="42">
        <v>0</v>
      </c>
      <c r="S163" s="43" t="str">
        <f t="shared" si="45"/>
        <v>-</v>
      </c>
      <c r="T163" s="39">
        <f>+'Product Value'!T163/'Product Units'!$A163</f>
        <v>0</v>
      </c>
      <c r="U163" s="40">
        <v>-2.15</v>
      </c>
      <c r="V163" s="41">
        <f t="shared" si="46"/>
        <v>0</v>
      </c>
      <c r="W163" s="42">
        <v>0</v>
      </c>
      <c r="X163" s="43" t="str">
        <f t="shared" si="47"/>
        <v>-</v>
      </c>
      <c r="Y163" s="39">
        <f>+'Product Value'!Y163/'Product Units'!$A163</f>
        <v>0</v>
      </c>
      <c r="Z163" s="40">
        <v>0</v>
      </c>
      <c r="AA163" s="41">
        <f t="shared" si="48"/>
        <v>0</v>
      </c>
      <c r="AB163" s="42">
        <v>0</v>
      </c>
      <c r="AC163" s="43" t="str">
        <f t="shared" si="49"/>
        <v>-</v>
      </c>
      <c r="AD163" s="39">
        <f>+'Product Value'!AD163/'Product Units'!$A163</f>
        <v>0</v>
      </c>
      <c r="AE163" s="40">
        <v>-15.99</v>
      </c>
      <c r="AF163" s="41">
        <f t="shared" si="50"/>
        <v>0</v>
      </c>
      <c r="AG163" s="42">
        <v>16</v>
      </c>
      <c r="AH163" s="43">
        <f t="shared" si="51"/>
        <v>-199.9375</v>
      </c>
      <c r="AI163" s="107">
        <f t="shared" si="38"/>
        <v>0</v>
      </c>
      <c r="AJ163" s="42">
        <f t="shared" si="39"/>
        <v>-14.14</v>
      </c>
      <c r="AK163" s="41">
        <f t="shared" si="52"/>
        <v>0</v>
      </c>
      <c r="AL163" s="42">
        <f t="shared" si="40"/>
        <v>29</v>
      </c>
      <c r="AM163" s="43">
        <f t="shared" si="53"/>
        <v>-148.75862068965517</v>
      </c>
      <c r="AN163" s="44">
        <f t="shared" si="41"/>
        <v>-0.94266666666666676</v>
      </c>
    </row>
    <row r="164" spans="1:40" s="45" customFormat="1" ht="15" customHeight="1" x14ac:dyDescent="0.3">
      <c r="A164" s="35">
        <v>4567.4999999999991</v>
      </c>
      <c r="B164" s="35" t="s">
        <v>228</v>
      </c>
      <c r="C164" s="36" t="s">
        <v>31</v>
      </c>
      <c r="D164" s="79">
        <f>VLOOKUP(C164,Xarelto_Total!A:D,2,0)</f>
        <v>3</v>
      </c>
      <c r="E164" s="37" t="str">
        <f>VLOOKUP(C164,Xarelto_Total!A:D,3,0)</f>
        <v>AHMEDABAD ABM</v>
      </c>
      <c r="F164" s="46" t="str">
        <f>VLOOKUP(C164,Xarelto_Total!A:D,4,0)</f>
        <v>MUMBAI SM</v>
      </c>
      <c r="G164" s="109">
        <v>86991217</v>
      </c>
      <c r="H164" s="109" t="s">
        <v>78</v>
      </c>
      <c r="I164" s="38" t="str">
        <f t="shared" si="37"/>
        <v>AHMEDABADXARELTO 20MG 98TABL</v>
      </c>
      <c r="J164" s="39">
        <f>+'Product Value'!J164/'Product Units'!$A164</f>
        <v>0</v>
      </c>
      <c r="K164" s="40">
        <v>16</v>
      </c>
      <c r="L164" s="41">
        <f t="shared" si="42"/>
        <v>0</v>
      </c>
      <c r="M164" s="42">
        <v>128</v>
      </c>
      <c r="N164" s="43">
        <f t="shared" si="43"/>
        <v>-87.5</v>
      </c>
      <c r="O164" s="39">
        <f>+'Product Value'!O164/'Product Units'!$A164</f>
        <v>0</v>
      </c>
      <c r="P164" s="40">
        <v>0</v>
      </c>
      <c r="Q164" s="41">
        <f t="shared" si="44"/>
        <v>0</v>
      </c>
      <c r="R164" s="42">
        <v>60</v>
      </c>
      <c r="S164" s="43">
        <f t="shared" si="45"/>
        <v>-100</v>
      </c>
      <c r="T164" s="39">
        <f>+'Product Value'!T164/'Product Units'!$A164</f>
        <v>0</v>
      </c>
      <c r="U164" s="40">
        <v>-7.7140000000000004</v>
      </c>
      <c r="V164" s="41">
        <f t="shared" si="46"/>
        <v>0</v>
      </c>
      <c r="W164" s="42">
        <v>-2</v>
      </c>
      <c r="X164" s="43">
        <f t="shared" si="47"/>
        <v>285.7</v>
      </c>
      <c r="Y164" s="39">
        <f>+'Product Value'!Y164/'Product Units'!$A164</f>
        <v>0</v>
      </c>
      <c r="Z164" s="40">
        <v>0</v>
      </c>
      <c r="AA164" s="41">
        <f t="shared" si="48"/>
        <v>0</v>
      </c>
      <c r="AB164" s="42">
        <v>0</v>
      </c>
      <c r="AC164" s="43" t="str">
        <f t="shared" si="49"/>
        <v>-</v>
      </c>
      <c r="AD164" s="39">
        <f>+'Product Value'!AD164/'Product Units'!$A164</f>
        <v>0</v>
      </c>
      <c r="AE164" s="40">
        <v>-10.93</v>
      </c>
      <c r="AF164" s="41">
        <f t="shared" si="50"/>
        <v>0</v>
      </c>
      <c r="AG164" s="42">
        <v>173</v>
      </c>
      <c r="AH164" s="43">
        <f t="shared" si="51"/>
        <v>-106.3179190751445</v>
      </c>
      <c r="AI164" s="107">
        <f t="shared" si="38"/>
        <v>0</v>
      </c>
      <c r="AJ164" s="42">
        <f t="shared" si="39"/>
        <v>-2.6440000000000001</v>
      </c>
      <c r="AK164" s="41">
        <f t="shared" si="52"/>
        <v>0</v>
      </c>
      <c r="AL164" s="42">
        <f t="shared" si="40"/>
        <v>359</v>
      </c>
      <c r="AM164" s="43">
        <f t="shared" si="53"/>
        <v>-100.73649025069638</v>
      </c>
      <c r="AN164" s="44">
        <f t="shared" si="41"/>
        <v>-0.17626666666666668</v>
      </c>
    </row>
    <row r="165" spans="1:40" s="45" customFormat="1" ht="15" customHeight="1" x14ac:dyDescent="0.3">
      <c r="A165" s="35">
        <v>652.49999999999989</v>
      </c>
      <c r="B165" s="35" t="s">
        <v>228</v>
      </c>
      <c r="C165" s="36" t="s">
        <v>32</v>
      </c>
      <c r="D165" s="79">
        <f>VLOOKUP(C165,Xarelto_Total!A:D,2,0)</f>
        <v>1</v>
      </c>
      <c r="E165" s="37" t="str">
        <f>VLOOKUP(C165,Xarelto_Total!A:D,3,0)</f>
        <v>AHMEDABAD ABM</v>
      </c>
      <c r="F165" s="46" t="str">
        <f>VLOOKUP(C165,Xarelto_Total!A:D,4,0)</f>
        <v>MUMBAI SM</v>
      </c>
      <c r="G165" s="37">
        <v>81571686</v>
      </c>
      <c r="H165" s="46" t="s">
        <v>15</v>
      </c>
      <c r="I165" s="38" t="str">
        <f t="shared" si="37"/>
        <v>BARODAXARELTO 10MG 7TABL</v>
      </c>
      <c r="J165" s="39">
        <f>+'Product Value'!J165/'Product Units'!$A165</f>
        <v>258.06000000000006</v>
      </c>
      <c r="K165" s="40">
        <v>188</v>
      </c>
      <c r="L165" s="41">
        <f t="shared" si="42"/>
        <v>72.851274897310688</v>
      </c>
      <c r="M165" s="42">
        <v>768.01976284584975</v>
      </c>
      <c r="N165" s="43">
        <f t="shared" si="43"/>
        <v>-75.521463236391526</v>
      </c>
      <c r="O165" s="39">
        <f>+'Product Value'!O165/'Product Units'!$A165</f>
        <v>244.20000000000005</v>
      </c>
      <c r="P165" s="40">
        <v>283</v>
      </c>
      <c r="Q165" s="41">
        <f t="shared" si="44"/>
        <v>115.88861588861586</v>
      </c>
      <c r="R165" s="42">
        <v>473.69849246231155</v>
      </c>
      <c r="S165" s="43">
        <f t="shared" si="45"/>
        <v>-40.257356841278934</v>
      </c>
      <c r="T165" s="39">
        <f>+'Product Value'!T165/'Product Units'!$A165</f>
        <v>214.50000000000003</v>
      </c>
      <c r="U165" s="40">
        <v>36</v>
      </c>
      <c r="V165" s="41">
        <f t="shared" si="46"/>
        <v>16.78321678321678</v>
      </c>
      <c r="W165" s="42">
        <v>647.95171537484111</v>
      </c>
      <c r="X165" s="43">
        <f t="shared" si="47"/>
        <v>-94.444030450760678</v>
      </c>
      <c r="Y165" s="39">
        <f>+'Product Value'!Y165/'Product Units'!$A165</f>
        <v>261.36</v>
      </c>
      <c r="Z165" s="40">
        <v>266</v>
      </c>
      <c r="AA165" s="41">
        <f t="shared" si="48"/>
        <v>101.77532904805632</v>
      </c>
      <c r="AB165" s="42">
        <v>2396.4161593801882</v>
      </c>
      <c r="AC165" s="43">
        <f t="shared" si="49"/>
        <v>-88.900091540494429</v>
      </c>
      <c r="AD165" s="39">
        <f>+'Product Value'!AD165/'Product Units'!$A165</f>
        <v>253.43999999999997</v>
      </c>
      <c r="AE165" s="40">
        <v>115</v>
      </c>
      <c r="AF165" s="41">
        <f t="shared" si="50"/>
        <v>45.375631313131315</v>
      </c>
      <c r="AG165" s="42">
        <v>2612.0683111954459</v>
      </c>
      <c r="AH165" s="43">
        <f t="shared" si="51"/>
        <v>-95.597358633114425</v>
      </c>
      <c r="AI165" s="107">
        <f t="shared" si="38"/>
        <v>1231.5600000000002</v>
      </c>
      <c r="AJ165" s="42">
        <f t="shared" si="39"/>
        <v>888</v>
      </c>
      <c r="AK165" s="41">
        <f t="shared" si="52"/>
        <v>72.103673389847017</v>
      </c>
      <c r="AL165" s="42">
        <f t="shared" si="40"/>
        <v>6898.1544412586363</v>
      </c>
      <c r="AM165" s="43">
        <f t="shared" si="53"/>
        <v>-87.126991609686613</v>
      </c>
      <c r="AN165" s="44">
        <f t="shared" si="41"/>
        <v>177.6</v>
      </c>
    </row>
    <row r="166" spans="1:40" s="45" customFormat="1" ht="15" customHeight="1" x14ac:dyDescent="0.3">
      <c r="A166" s="35">
        <v>1304.9999999999998</v>
      </c>
      <c r="B166" s="35" t="s">
        <v>228</v>
      </c>
      <c r="C166" s="36" t="s">
        <v>32</v>
      </c>
      <c r="D166" s="79">
        <f>VLOOKUP(C166,Xarelto_Total!A:D,2,0)</f>
        <v>1</v>
      </c>
      <c r="E166" s="37" t="str">
        <f>VLOOKUP(C166,Xarelto_Total!A:D,3,0)</f>
        <v>AHMEDABAD ABM</v>
      </c>
      <c r="F166" s="46" t="str">
        <f>VLOOKUP(C166,Xarelto_Total!A:D,4,0)</f>
        <v>MUMBAI SM</v>
      </c>
      <c r="G166" s="37">
        <v>80802625</v>
      </c>
      <c r="H166" s="46" t="s">
        <v>16</v>
      </c>
      <c r="I166" s="38" t="str">
        <f t="shared" si="37"/>
        <v>BARODAXARELTO 15MG 28TABL</v>
      </c>
      <c r="J166" s="39">
        <f>+'Product Value'!J166/'Product Units'!$A166</f>
        <v>131.376</v>
      </c>
      <c r="K166" s="40">
        <v>122</v>
      </c>
      <c r="L166" s="41">
        <f t="shared" si="42"/>
        <v>92.8632322494215</v>
      </c>
      <c r="M166" s="42">
        <v>195.5</v>
      </c>
      <c r="N166" s="43">
        <f t="shared" si="43"/>
        <v>-37.595907928388748</v>
      </c>
      <c r="O166" s="39">
        <f>+'Product Value'!O166/'Product Units'!$A166</f>
        <v>124.32000000000001</v>
      </c>
      <c r="P166" s="40">
        <v>75</v>
      </c>
      <c r="Q166" s="41">
        <f t="shared" si="44"/>
        <v>60.328185328185327</v>
      </c>
      <c r="R166" s="42">
        <v>90</v>
      </c>
      <c r="S166" s="43">
        <f t="shared" si="45"/>
        <v>-16.666666666666671</v>
      </c>
      <c r="T166" s="39">
        <f>+'Product Value'!T166/'Product Units'!$A166</f>
        <v>109.20000000000002</v>
      </c>
      <c r="U166" s="40">
        <v>66.5</v>
      </c>
      <c r="V166" s="41">
        <f t="shared" si="46"/>
        <v>60.897435897435891</v>
      </c>
      <c r="W166" s="42">
        <v>348.5</v>
      </c>
      <c r="X166" s="43">
        <f t="shared" si="47"/>
        <v>-80.918220946915355</v>
      </c>
      <c r="Y166" s="39">
        <f>+'Product Value'!Y166/'Product Units'!$A166</f>
        <v>133.05599999999995</v>
      </c>
      <c r="Z166" s="40">
        <v>74.5</v>
      </c>
      <c r="AA166" s="41">
        <f t="shared" si="48"/>
        <v>55.991462241462258</v>
      </c>
      <c r="AB166" s="42">
        <v>266.5</v>
      </c>
      <c r="AC166" s="43">
        <f t="shared" si="49"/>
        <v>-72.045028142589118</v>
      </c>
      <c r="AD166" s="39">
        <f>+'Product Value'!AD166/'Product Units'!$A166</f>
        <v>129.024</v>
      </c>
      <c r="AE166" s="40">
        <v>70.5</v>
      </c>
      <c r="AF166" s="41">
        <f t="shared" si="50"/>
        <v>54.640997023809518</v>
      </c>
      <c r="AG166" s="42">
        <v>415</v>
      </c>
      <c r="AH166" s="43">
        <f t="shared" si="51"/>
        <v>-83.01204819277109</v>
      </c>
      <c r="AI166" s="107">
        <f t="shared" si="38"/>
        <v>626.976</v>
      </c>
      <c r="AJ166" s="42">
        <f t="shared" si="39"/>
        <v>408.5</v>
      </c>
      <c r="AK166" s="41">
        <f t="shared" si="52"/>
        <v>65.154009084877259</v>
      </c>
      <c r="AL166" s="42">
        <f t="shared" si="40"/>
        <v>1315.5</v>
      </c>
      <c r="AM166" s="43">
        <f t="shared" si="53"/>
        <v>-68.947168377042942</v>
      </c>
      <c r="AN166" s="44">
        <f t="shared" si="41"/>
        <v>81.7</v>
      </c>
    </row>
    <row r="167" spans="1:40" s="45" customFormat="1" ht="15" customHeight="1" x14ac:dyDescent="0.3">
      <c r="A167" s="35">
        <v>1304.9999999999998</v>
      </c>
      <c r="B167" s="35" t="s">
        <v>228</v>
      </c>
      <c r="C167" s="36" t="s">
        <v>32</v>
      </c>
      <c r="D167" s="79">
        <f>VLOOKUP(C167,Xarelto_Total!A:D,2,0)</f>
        <v>1</v>
      </c>
      <c r="E167" s="37" t="str">
        <f>VLOOKUP(C167,Xarelto_Total!A:D,3,0)</f>
        <v>AHMEDABAD ABM</v>
      </c>
      <c r="F167" s="46" t="str">
        <f>VLOOKUP(C167,Xarelto_Total!A:D,4,0)</f>
        <v>MUMBAI SM</v>
      </c>
      <c r="G167" s="37">
        <v>80802633</v>
      </c>
      <c r="H167" s="46" t="s">
        <v>17</v>
      </c>
      <c r="I167" s="38" t="str">
        <f t="shared" si="37"/>
        <v>BARODAXARELTO 20MG 28TABL</v>
      </c>
      <c r="J167" s="39">
        <f>+'Product Value'!J167/'Product Units'!$A167</f>
        <v>168.91200000000003</v>
      </c>
      <c r="K167" s="40">
        <v>152</v>
      </c>
      <c r="L167" s="41">
        <f t="shared" si="42"/>
        <v>89.987685895614263</v>
      </c>
      <c r="M167" s="42">
        <v>41.4</v>
      </c>
      <c r="N167" s="43">
        <f t="shared" si="43"/>
        <v>267.14975845410629</v>
      </c>
      <c r="O167" s="39">
        <f>+'Product Value'!O167/'Product Units'!$A167</f>
        <v>159.84000000000003</v>
      </c>
      <c r="P167" s="40">
        <v>128</v>
      </c>
      <c r="Q167" s="41">
        <f t="shared" si="44"/>
        <v>80.080080080080066</v>
      </c>
      <c r="R167" s="42">
        <v>56.5</v>
      </c>
      <c r="S167" s="43">
        <f t="shared" si="45"/>
        <v>126.54867256637169</v>
      </c>
      <c r="T167" s="39">
        <f>+'Product Value'!T167/'Product Units'!$A167</f>
        <v>140.40000000000003</v>
      </c>
      <c r="U167" s="40">
        <v>59.5</v>
      </c>
      <c r="V167" s="41">
        <f t="shared" si="46"/>
        <v>42.378917378917365</v>
      </c>
      <c r="W167" s="42">
        <v>59.872413793103448</v>
      </c>
      <c r="X167" s="43">
        <f t="shared" si="47"/>
        <v>-0.62201232505904613</v>
      </c>
      <c r="Y167" s="39">
        <f>+'Product Value'!Y167/'Product Units'!$A167</f>
        <v>171.07199999999997</v>
      </c>
      <c r="Z167" s="40">
        <v>79</v>
      </c>
      <c r="AA167" s="41">
        <f t="shared" si="48"/>
        <v>46.179386457164242</v>
      </c>
      <c r="AB167" s="42">
        <v>82.5</v>
      </c>
      <c r="AC167" s="43">
        <f t="shared" si="49"/>
        <v>-4.2424242424242351</v>
      </c>
      <c r="AD167" s="39">
        <f>+'Product Value'!AD167/'Product Units'!$A167</f>
        <v>165.88799999999998</v>
      </c>
      <c r="AE167" s="40">
        <v>91</v>
      </c>
      <c r="AF167" s="41">
        <f t="shared" si="50"/>
        <v>54.856288580246925</v>
      </c>
      <c r="AG167" s="42">
        <v>225.5</v>
      </c>
      <c r="AH167" s="43">
        <f t="shared" si="51"/>
        <v>-59.645232815964519</v>
      </c>
      <c r="AI167" s="107">
        <f t="shared" si="38"/>
        <v>806.11200000000008</v>
      </c>
      <c r="AJ167" s="42">
        <f t="shared" si="39"/>
        <v>509.5</v>
      </c>
      <c r="AK167" s="41">
        <f t="shared" si="52"/>
        <v>63.204616728196569</v>
      </c>
      <c r="AL167" s="42">
        <f t="shared" si="40"/>
        <v>465.77241379310345</v>
      </c>
      <c r="AM167" s="43">
        <f t="shared" si="53"/>
        <v>9.3881872158964654</v>
      </c>
      <c r="AN167" s="44">
        <f t="shared" si="41"/>
        <v>101.9</v>
      </c>
    </row>
    <row r="168" spans="1:40" s="45" customFormat="1" ht="15" customHeight="1" x14ac:dyDescent="0.3">
      <c r="A168" s="35">
        <v>326.24999999999994</v>
      </c>
      <c r="B168" s="35" t="s">
        <v>228</v>
      </c>
      <c r="C168" s="36" t="s">
        <v>32</v>
      </c>
      <c r="D168" s="79">
        <f>VLOOKUP(C168,Xarelto_Total!A:D,2,0)</f>
        <v>1</v>
      </c>
      <c r="E168" s="37" t="str">
        <f>VLOOKUP(C168,Xarelto_Total!A:D,3,0)</f>
        <v>AHMEDABAD ABM</v>
      </c>
      <c r="F168" s="46" t="str">
        <f>VLOOKUP(C168,Xarelto_Total!A:D,4,0)</f>
        <v>MUMBAI SM</v>
      </c>
      <c r="G168" s="109">
        <v>86415798</v>
      </c>
      <c r="H168" s="46" t="s">
        <v>48</v>
      </c>
      <c r="I168" s="38" t="str">
        <f t="shared" si="37"/>
        <v>BARODAXARELTO 2.5MG TAFI 14 IN</v>
      </c>
      <c r="J168" s="39">
        <f>+'Product Value'!J168/'Product Units'!$A168</f>
        <v>328.44000000000005</v>
      </c>
      <c r="K168" s="40">
        <v>469</v>
      </c>
      <c r="L168" s="41">
        <f t="shared" si="42"/>
        <v>142.79624893435633</v>
      </c>
      <c r="M168" s="42">
        <v>389</v>
      </c>
      <c r="N168" s="43">
        <f t="shared" si="43"/>
        <v>20.565552699228789</v>
      </c>
      <c r="O168" s="39">
        <f>+'Product Value'!O168/'Product Units'!$A168</f>
        <v>310.80000000000007</v>
      </c>
      <c r="P168" s="40">
        <v>287</v>
      </c>
      <c r="Q168" s="41">
        <f t="shared" si="44"/>
        <v>92.34234234234232</v>
      </c>
      <c r="R168" s="42">
        <v>195</v>
      </c>
      <c r="S168" s="43">
        <f t="shared" si="45"/>
        <v>47.179487179487182</v>
      </c>
      <c r="T168" s="39">
        <f>+'Product Value'!T168/'Product Units'!$A168</f>
        <v>273.00000000000006</v>
      </c>
      <c r="U168" s="40">
        <v>412</v>
      </c>
      <c r="V168" s="41">
        <f t="shared" si="46"/>
        <v>150.91575091575089</v>
      </c>
      <c r="W168" s="42">
        <v>218</v>
      </c>
      <c r="X168" s="43">
        <f t="shared" si="47"/>
        <v>88.990825688073386</v>
      </c>
      <c r="Y168" s="39">
        <f>+'Product Value'!Y168/'Product Units'!$A168</f>
        <v>332.64</v>
      </c>
      <c r="Z168" s="40">
        <v>232</v>
      </c>
      <c r="AA168" s="41">
        <f t="shared" si="48"/>
        <v>69.745069745069742</v>
      </c>
      <c r="AB168" s="42">
        <v>844.5359256128487</v>
      </c>
      <c r="AC168" s="43">
        <f t="shared" si="49"/>
        <v>-72.529291772680239</v>
      </c>
      <c r="AD168" s="39">
        <f>+'Product Value'!AD168/'Product Units'!$A168</f>
        <v>322.55999999999995</v>
      </c>
      <c r="AE168" s="40">
        <v>146</v>
      </c>
      <c r="AF168" s="41">
        <f t="shared" si="50"/>
        <v>45.26289682539683</v>
      </c>
      <c r="AG168" s="42">
        <v>810</v>
      </c>
      <c r="AH168" s="43">
        <f t="shared" si="51"/>
        <v>-81.975308641975303</v>
      </c>
      <c r="AI168" s="107">
        <f t="shared" si="38"/>
        <v>1567.44</v>
      </c>
      <c r="AJ168" s="42">
        <f t="shared" si="39"/>
        <v>1546</v>
      </c>
      <c r="AK168" s="41">
        <f t="shared" si="52"/>
        <v>98.632164548563267</v>
      </c>
      <c r="AL168" s="42">
        <f t="shared" si="40"/>
        <v>2456.5359256128486</v>
      </c>
      <c r="AM168" s="43">
        <f t="shared" si="53"/>
        <v>-37.065850172156182</v>
      </c>
      <c r="AN168" s="44">
        <f t="shared" si="41"/>
        <v>309.2</v>
      </c>
    </row>
    <row r="169" spans="1:40" s="45" customFormat="1" ht="15" customHeight="1" x14ac:dyDescent="0.35">
      <c r="A169" s="35">
        <v>4567.4999999999991</v>
      </c>
      <c r="B169" s="35" t="s">
        <v>228</v>
      </c>
      <c r="C169" s="36" t="s">
        <v>32</v>
      </c>
      <c r="D169" s="79">
        <f>VLOOKUP(C169,Xarelto_Total!A:D,2,0)</f>
        <v>1</v>
      </c>
      <c r="E169" s="37" t="str">
        <f>VLOOKUP(C169,Xarelto_Total!A:D,3,0)</f>
        <v>AHMEDABAD ABM</v>
      </c>
      <c r="F169" s="46" t="str">
        <f>VLOOKUP(C169,Xarelto_Total!A:D,4,0)</f>
        <v>MUMBAI SM</v>
      </c>
      <c r="G169" s="110">
        <v>86991209</v>
      </c>
      <c r="H169" s="108" t="s">
        <v>77</v>
      </c>
      <c r="I169" s="38" t="str">
        <f t="shared" si="37"/>
        <v>BARODAXARELTO 15MG 98TABL</v>
      </c>
      <c r="J169" s="39">
        <f>+'Product Value'!J169/'Product Units'!$A169</f>
        <v>0</v>
      </c>
      <c r="K169" s="40">
        <v>0</v>
      </c>
      <c r="L169" s="41">
        <f t="shared" si="42"/>
        <v>0</v>
      </c>
      <c r="M169" s="42">
        <v>2</v>
      </c>
      <c r="N169" s="43">
        <f t="shared" si="43"/>
        <v>-100</v>
      </c>
      <c r="O169" s="39">
        <f>+'Product Value'!O169/'Product Units'!$A169</f>
        <v>0</v>
      </c>
      <c r="P169" s="40">
        <v>0</v>
      </c>
      <c r="Q169" s="41">
        <f t="shared" si="44"/>
        <v>0</v>
      </c>
      <c r="R169" s="42">
        <v>0</v>
      </c>
      <c r="S169" s="43" t="str">
        <f t="shared" si="45"/>
        <v>-</v>
      </c>
      <c r="T169" s="39">
        <f>+'Product Value'!T169/'Product Units'!$A169</f>
        <v>0</v>
      </c>
      <c r="U169" s="40">
        <v>-0.79</v>
      </c>
      <c r="V169" s="41">
        <f t="shared" si="46"/>
        <v>0</v>
      </c>
      <c r="W169" s="42">
        <v>0</v>
      </c>
      <c r="X169" s="43" t="str">
        <f t="shared" si="47"/>
        <v>-</v>
      </c>
      <c r="Y169" s="39">
        <f>+'Product Value'!Y169/'Product Units'!$A169</f>
        <v>0</v>
      </c>
      <c r="Z169" s="40">
        <v>-3.57</v>
      </c>
      <c r="AA169" s="41">
        <f t="shared" si="48"/>
        <v>0</v>
      </c>
      <c r="AB169" s="42">
        <v>0</v>
      </c>
      <c r="AC169" s="43" t="str">
        <f t="shared" si="49"/>
        <v>-</v>
      </c>
      <c r="AD169" s="39">
        <f>+'Product Value'!AD169/'Product Units'!$A169</f>
        <v>0</v>
      </c>
      <c r="AE169" s="40">
        <v>-0.14000000000000001</v>
      </c>
      <c r="AF169" s="41">
        <f t="shared" si="50"/>
        <v>0</v>
      </c>
      <c r="AG169" s="42">
        <v>15</v>
      </c>
      <c r="AH169" s="43">
        <f t="shared" si="51"/>
        <v>-100.93333333333334</v>
      </c>
      <c r="AI169" s="107">
        <f t="shared" si="38"/>
        <v>0</v>
      </c>
      <c r="AJ169" s="42">
        <f t="shared" si="39"/>
        <v>-4.4999999999999991</v>
      </c>
      <c r="AK169" s="41">
        <f t="shared" si="52"/>
        <v>0</v>
      </c>
      <c r="AL169" s="42">
        <f t="shared" si="40"/>
        <v>17</v>
      </c>
      <c r="AM169" s="43">
        <f t="shared" si="53"/>
        <v>-126.47058823529412</v>
      </c>
      <c r="AN169" s="44">
        <f t="shared" si="41"/>
        <v>-0.8999999999999998</v>
      </c>
    </row>
    <row r="170" spans="1:40" s="45" customFormat="1" ht="15" customHeight="1" x14ac:dyDescent="0.35">
      <c r="A170" s="35">
        <v>4567.4999999999991</v>
      </c>
      <c r="B170" s="35" t="s">
        <v>228</v>
      </c>
      <c r="C170" s="36" t="s">
        <v>32</v>
      </c>
      <c r="D170" s="79">
        <f>VLOOKUP(C170,Xarelto_Total!A:D,2,0)</f>
        <v>1</v>
      </c>
      <c r="E170" s="37" t="str">
        <f>VLOOKUP(C170,Xarelto_Total!A:D,3,0)</f>
        <v>AHMEDABAD ABM</v>
      </c>
      <c r="F170" s="46" t="str">
        <f>VLOOKUP(C170,Xarelto_Total!A:D,4,0)</f>
        <v>MUMBAI SM</v>
      </c>
      <c r="G170" s="110">
        <v>86991217</v>
      </c>
      <c r="H170" s="108" t="s">
        <v>78</v>
      </c>
      <c r="I170" s="38" t="str">
        <f t="shared" si="37"/>
        <v>BARODAXARELTO 20MG 98TABL</v>
      </c>
      <c r="J170" s="39">
        <f>+'Product Value'!J170/'Product Units'!$A170</f>
        <v>0</v>
      </c>
      <c r="K170" s="40">
        <v>10.44</v>
      </c>
      <c r="L170" s="41">
        <f t="shared" si="42"/>
        <v>0</v>
      </c>
      <c r="M170" s="42">
        <v>42</v>
      </c>
      <c r="N170" s="43">
        <f t="shared" si="43"/>
        <v>-75.142857142857139</v>
      </c>
      <c r="O170" s="39">
        <f>+'Product Value'!O170/'Product Units'!$A170</f>
        <v>0</v>
      </c>
      <c r="P170" s="40">
        <v>-1</v>
      </c>
      <c r="Q170" s="41">
        <f t="shared" si="44"/>
        <v>0</v>
      </c>
      <c r="R170" s="42">
        <v>6</v>
      </c>
      <c r="S170" s="43">
        <f t="shared" si="45"/>
        <v>-116.66666666666667</v>
      </c>
      <c r="T170" s="39">
        <f>+'Product Value'!T170/'Product Units'!$A170</f>
        <v>0</v>
      </c>
      <c r="U170" s="40">
        <v>-2</v>
      </c>
      <c r="V170" s="41">
        <f t="shared" si="46"/>
        <v>0</v>
      </c>
      <c r="W170" s="42">
        <v>0</v>
      </c>
      <c r="X170" s="43" t="str">
        <f t="shared" si="47"/>
        <v>-</v>
      </c>
      <c r="Y170" s="39">
        <f>+'Product Value'!Y170/'Product Units'!$A170</f>
        <v>0</v>
      </c>
      <c r="Z170" s="40">
        <v>-3</v>
      </c>
      <c r="AA170" s="41">
        <f t="shared" si="48"/>
        <v>0</v>
      </c>
      <c r="AB170" s="42">
        <v>0</v>
      </c>
      <c r="AC170" s="43" t="str">
        <f t="shared" si="49"/>
        <v>-</v>
      </c>
      <c r="AD170" s="39">
        <f>+'Product Value'!AD170/'Product Units'!$A170</f>
        <v>0</v>
      </c>
      <c r="AE170" s="40">
        <v>0</v>
      </c>
      <c r="AF170" s="41">
        <f t="shared" si="50"/>
        <v>0</v>
      </c>
      <c r="AG170" s="42">
        <v>80.858000000000004</v>
      </c>
      <c r="AH170" s="43">
        <f t="shared" si="51"/>
        <v>-100</v>
      </c>
      <c r="AI170" s="107">
        <f t="shared" si="38"/>
        <v>0</v>
      </c>
      <c r="AJ170" s="42">
        <f t="shared" si="39"/>
        <v>4.4399999999999995</v>
      </c>
      <c r="AK170" s="41">
        <f t="shared" si="52"/>
        <v>0</v>
      </c>
      <c r="AL170" s="42">
        <f t="shared" si="40"/>
        <v>128.858</v>
      </c>
      <c r="AM170" s="43">
        <f t="shared" si="53"/>
        <v>-96.554346645144264</v>
      </c>
      <c r="AN170" s="44">
        <f t="shared" si="41"/>
        <v>0.8879999999999999</v>
      </c>
    </row>
    <row r="171" spans="1:40" s="45" customFormat="1" ht="15" customHeight="1" x14ac:dyDescent="0.3">
      <c r="A171" s="35">
        <v>652.49999999999989</v>
      </c>
      <c r="B171" s="35" t="s">
        <v>228</v>
      </c>
      <c r="C171" s="36" t="s">
        <v>33</v>
      </c>
      <c r="D171" s="79">
        <f>VLOOKUP(C171,Xarelto_Total!A:D,2,0)</f>
        <v>1</v>
      </c>
      <c r="E171" s="37" t="str">
        <f>VLOOKUP(C171,Xarelto_Total!A:D,3,0)</f>
        <v>AHMEDABAD ABM</v>
      </c>
      <c r="F171" s="46" t="str">
        <f>VLOOKUP(C171,Xarelto_Total!A:D,4,0)</f>
        <v>MUMBAI SM</v>
      </c>
      <c r="G171" s="37">
        <v>81571686</v>
      </c>
      <c r="H171" s="46" t="s">
        <v>15</v>
      </c>
      <c r="I171" s="38" t="str">
        <f t="shared" si="37"/>
        <v>RAJKOTXARELTO 10MG 7TABL</v>
      </c>
      <c r="J171" s="39">
        <f>+'Product Value'!J171/'Product Units'!$A171</f>
        <v>258.06000000000006</v>
      </c>
      <c r="K171" s="40">
        <v>292</v>
      </c>
      <c r="L171" s="41">
        <f t="shared" si="42"/>
        <v>113.15198015965278</v>
      </c>
      <c r="M171" s="42">
        <v>578</v>
      </c>
      <c r="N171" s="43">
        <f t="shared" si="43"/>
        <v>-49.48096885813149</v>
      </c>
      <c r="O171" s="39">
        <f>+'Product Value'!O171/'Product Units'!$A171</f>
        <v>244.20000000000005</v>
      </c>
      <c r="P171" s="40">
        <v>212</v>
      </c>
      <c r="Q171" s="41">
        <f t="shared" si="44"/>
        <v>86.814086814086792</v>
      </c>
      <c r="R171" s="42">
        <v>432</v>
      </c>
      <c r="S171" s="43">
        <f t="shared" si="45"/>
        <v>-50.925925925925931</v>
      </c>
      <c r="T171" s="39">
        <f>+'Product Value'!T171/'Product Units'!$A171</f>
        <v>214.50000000000003</v>
      </c>
      <c r="U171" s="40">
        <v>253</v>
      </c>
      <c r="V171" s="41">
        <f t="shared" si="46"/>
        <v>117.94871794871793</v>
      </c>
      <c r="W171" s="42">
        <v>253</v>
      </c>
      <c r="X171" s="43">
        <f t="shared" si="47"/>
        <v>1.4210854715202004E-14</v>
      </c>
      <c r="Y171" s="39">
        <f>+'Product Value'!Y171/'Product Units'!$A171</f>
        <v>261.36</v>
      </c>
      <c r="Z171" s="40">
        <v>278</v>
      </c>
      <c r="AA171" s="41">
        <f t="shared" si="48"/>
        <v>106.36669727578818</v>
      </c>
      <c r="AB171" s="42">
        <v>2787.7360265633647</v>
      </c>
      <c r="AC171" s="43">
        <f t="shared" si="49"/>
        <v>-90.027750211962868</v>
      </c>
      <c r="AD171" s="39">
        <f>+'Product Value'!AD171/'Product Units'!$A171</f>
        <v>253.43999999999997</v>
      </c>
      <c r="AE171" s="40">
        <v>235.71428571428572</v>
      </c>
      <c r="AF171" s="41">
        <f t="shared" si="50"/>
        <v>93.005952380952394</v>
      </c>
      <c r="AG171" s="42">
        <v>2733.8273244781785</v>
      </c>
      <c r="AH171" s="43">
        <f t="shared" si="51"/>
        <v>-91.377864885475972</v>
      </c>
      <c r="AI171" s="107">
        <f t="shared" si="38"/>
        <v>1231.5600000000002</v>
      </c>
      <c r="AJ171" s="42">
        <f t="shared" si="39"/>
        <v>1270.7142857142858</v>
      </c>
      <c r="AK171" s="41">
        <f t="shared" si="52"/>
        <v>103.17924305062567</v>
      </c>
      <c r="AL171" s="42">
        <f t="shared" si="40"/>
        <v>6784.5633510415428</v>
      </c>
      <c r="AM171" s="43">
        <f t="shared" si="53"/>
        <v>-81.270507474601004</v>
      </c>
      <c r="AN171" s="44">
        <f t="shared" si="41"/>
        <v>254.14285714285717</v>
      </c>
    </row>
    <row r="172" spans="1:40" s="45" customFormat="1" ht="15" customHeight="1" x14ac:dyDescent="0.3">
      <c r="A172" s="35">
        <v>1304.9999999999998</v>
      </c>
      <c r="B172" s="35" t="s">
        <v>228</v>
      </c>
      <c r="C172" s="36" t="s">
        <v>33</v>
      </c>
      <c r="D172" s="79">
        <f>VLOOKUP(C172,Xarelto_Total!A:D,2,0)</f>
        <v>1</v>
      </c>
      <c r="E172" s="37" t="str">
        <f>VLOOKUP(C172,Xarelto_Total!A:D,3,0)</f>
        <v>AHMEDABAD ABM</v>
      </c>
      <c r="F172" s="46" t="str">
        <f>VLOOKUP(C172,Xarelto_Total!A:D,4,0)</f>
        <v>MUMBAI SM</v>
      </c>
      <c r="G172" s="37">
        <v>80802625</v>
      </c>
      <c r="H172" s="46" t="s">
        <v>16</v>
      </c>
      <c r="I172" s="38" t="str">
        <f t="shared" si="37"/>
        <v>RAJKOTXARELTO 15MG 28TABL</v>
      </c>
      <c r="J172" s="39">
        <f>+'Product Value'!J172/'Product Units'!$A172</f>
        <v>84.456000000000017</v>
      </c>
      <c r="K172" s="40">
        <v>55</v>
      </c>
      <c r="L172" s="41">
        <f t="shared" si="42"/>
        <v>65.122667424457688</v>
      </c>
      <c r="M172" s="42">
        <v>186</v>
      </c>
      <c r="N172" s="43">
        <f t="shared" si="43"/>
        <v>-70.430107526881727</v>
      </c>
      <c r="O172" s="39">
        <f>+'Product Value'!O172/'Product Units'!$A172</f>
        <v>79.920000000000016</v>
      </c>
      <c r="P172" s="40">
        <v>106</v>
      </c>
      <c r="Q172" s="41">
        <f t="shared" si="44"/>
        <v>132.63263263263261</v>
      </c>
      <c r="R172" s="42">
        <v>157</v>
      </c>
      <c r="S172" s="43">
        <f t="shared" si="45"/>
        <v>-32.484076433121018</v>
      </c>
      <c r="T172" s="39">
        <f>+'Product Value'!T172/'Product Units'!$A172</f>
        <v>70.200000000000017</v>
      </c>
      <c r="U172" s="40">
        <v>115.5</v>
      </c>
      <c r="V172" s="41">
        <f t="shared" si="46"/>
        <v>164.52991452991449</v>
      </c>
      <c r="W172" s="42">
        <v>22.5</v>
      </c>
      <c r="X172" s="43">
        <f t="shared" si="47"/>
        <v>413.33333333333337</v>
      </c>
      <c r="Y172" s="39">
        <f>+'Product Value'!Y172/'Product Units'!$A172</f>
        <v>85.535999999999987</v>
      </c>
      <c r="Z172" s="40">
        <v>36</v>
      </c>
      <c r="AA172" s="41">
        <f t="shared" si="48"/>
        <v>42.08754208754209</v>
      </c>
      <c r="AB172" s="42">
        <v>312</v>
      </c>
      <c r="AC172" s="43">
        <f t="shared" si="49"/>
        <v>-88.461538461538467</v>
      </c>
      <c r="AD172" s="39">
        <f>+'Product Value'!AD172/'Product Units'!$A172</f>
        <v>82.943999999999988</v>
      </c>
      <c r="AE172" s="40">
        <v>35</v>
      </c>
      <c r="AF172" s="41">
        <f t="shared" si="50"/>
        <v>42.197145061728406</v>
      </c>
      <c r="AG172" s="42">
        <v>570</v>
      </c>
      <c r="AH172" s="43">
        <f t="shared" si="51"/>
        <v>-93.859649122807014</v>
      </c>
      <c r="AI172" s="107">
        <f t="shared" si="38"/>
        <v>403.05600000000004</v>
      </c>
      <c r="AJ172" s="42">
        <f t="shared" si="39"/>
        <v>347.5</v>
      </c>
      <c r="AK172" s="41">
        <f t="shared" si="52"/>
        <v>86.216307411377073</v>
      </c>
      <c r="AL172" s="42">
        <f t="shared" si="40"/>
        <v>1247.5</v>
      </c>
      <c r="AM172" s="43">
        <f t="shared" si="53"/>
        <v>-72.144288577154299</v>
      </c>
      <c r="AN172" s="44">
        <f t="shared" si="41"/>
        <v>69.5</v>
      </c>
    </row>
    <row r="173" spans="1:40" s="45" customFormat="1" ht="15" customHeight="1" x14ac:dyDescent="0.3">
      <c r="A173" s="35">
        <v>1304.9999999999998</v>
      </c>
      <c r="B173" s="35" t="s">
        <v>228</v>
      </c>
      <c r="C173" s="36" t="s">
        <v>33</v>
      </c>
      <c r="D173" s="79">
        <f>VLOOKUP(C173,Xarelto_Total!A:D,2,0)</f>
        <v>1</v>
      </c>
      <c r="E173" s="37" t="str">
        <f>VLOOKUP(C173,Xarelto_Total!A:D,3,0)</f>
        <v>AHMEDABAD ABM</v>
      </c>
      <c r="F173" s="46" t="str">
        <f>VLOOKUP(C173,Xarelto_Total!A:D,4,0)</f>
        <v>MUMBAI SM</v>
      </c>
      <c r="G173" s="37">
        <v>80802633</v>
      </c>
      <c r="H173" s="46" t="s">
        <v>17</v>
      </c>
      <c r="I173" s="38" t="str">
        <f t="shared" si="37"/>
        <v>RAJKOTXARELTO 20MG 28TABL</v>
      </c>
      <c r="J173" s="39">
        <f>+'Product Value'!J173/'Product Units'!$A173</f>
        <v>93.840000000000032</v>
      </c>
      <c r="K173" s="40">
        <v>50</v>
      </c>
      <c r="L173" s="41">
        <f t="shared" si="42"/>
        <v>53.282182438192649</v>
      </c>
      <c r="M173" s="42">
        <v>74.2</v>
      </c>
      <c r="N173" s="43">
        <f t="shared" si="43"/>
        <v>-32.614555256064691</v>
      </c>
      <c r="O173" s="39">
        <f>+'Product Value'!O173/'Product Units'!$A173</f>
        <v>88.800000000000011</v>
      </c>
      <c r="P173" s="40">
        <v>152</v>
      </c>
      <c r="Q173" s="41">
        <f t="shared" si="44"/>
        <v>171.17117117117115</v>
      </c>
      <c r="R173" s="42">
        <v>87</v>
      </c>
      <c r="S173" s="43">
        <f t="shared" si="45"/>
        <v>74.71264367816093</v>
      </c>
      <c r="T173" s="39">
        <f>+'Product Value'!T173/'Product Units'!$A173</f>
        <v>78.000000000000014</v>
      </c>
      <c r="U173" s="40">
        <v>24</v>
      </c>
      <c r="V173" s="41">
        <f t="shared" si="46"/>
        <v>30.769230769230763</v>
      </c>
      <c r="W173" s="42">
        <v>15</v>
      </c>
      <c r="X173" s="43">
        <f t="shared" si="47"/>
        <v>60</v>
      </c>
      <c r="Y173" s="39">
        <f>+'Product Value'!Y173/'Product Units'!$A173</f>
        <v>95.039999999999992</v>
      </c>
      <c r="Z173" s="40">
        <v>89</v>
      </c>
      <c r="AA173" s="41">
        <f t="shared" si="48"/>
        <v>93.644781144781149</v>
      </c>
      <c r="AB173" s="42">
        <v>285</v>
      </c>
      <c r="AC173" s="43">
        <f t="shared" si="49"/>
        <v>-68.771929824561397</v>
      </c>
      <c r="AD173" s="39">
        <f>+'Product Value'!AD173/'Product Units'!$A173</f>
        <v>92.159999999999982</v>
      </c>
      <c r="AE173" s="40">
        <v>28</v>
      </c>
      <c r="AF173" s="41">
        <f t="shared" si="50"/>
        <v>30.38194444444445</v>
      </c>
      <c r="AG173" s="42">
        <v>221</v>
      </c>
      <c r="AH173" s="43">
        <f t="shared" si="51"/>
        <v>-87.33031674208145</v>
      </c>
      <c r="AI173" s="107">
        <f t="shared" si="38"/>
        <v>447.84000000000003</v>
      </c>
      <c r="AJ173" s="42">
        <f t="shared" si="39"/>
        <v>343</v>
      </c>
      <c r="AK173" s="41">
        <f t="shared" si="52"/>
        <v>76.589853519113959</v>
      </c>
      <c r="AL173" s="42">
        <f t="shared" si="40"/>
        <v>682.2</v>
      </c>
      <c r="AM173" s="43">
        <f t="shared" si="53"/>
        <v>-49.721489299325711</v>
      </c>
      <c r="AN173" s="44">
        <f t="shared" si="41"/>
        <v>68.599999999999994</v>
      </c>
    </row>
    <row r="174" spans="1:40" s="45" customFormat="1" ht="15" customHeight="1" x14ac:dyDescent="0.3">
      <c r="A174" s="35">
        <v>326.24999999999994</v>
      </c>
      <c r="B174" s="35" t="s">
        <v>228</v>
      </c>
      <c r="C174" s="36" t="s">
        <v>33</v>
      </c>
      <c r="D174" s="79">
        <f>VLOOKUP(C174,Xarelto_Total!A:D,2,0)</f>
        <v>1</v>
      </c>
      <c r="E174" s="37" t="str">
        <f>VLOOKUP(C174,Xarelto_Total!A:D,3,0)</f>
        <v>AHMEDABAD ABM</v>
      </c>
      <c r="F174" s="46" t="str">
        <f>VLOOKUP(C174,Xarelto_Total!A:D,4,0)</f>
        <v>MUMBAI SM</v>
      </c>
      <c r="G174" s="109">
        <v>86415798</v>
      </c>
      <c r="H174" s="46" t="s">
        <v>48</v>
      </c>
      <c r="I174" s="38" t="str">
        <f t="shared" si="37"/>
        <v>RAJKOTXARELTO 2.5MG TAFI 14 IN</v>
      </c>
      <c r="J174" s="39">
        <f>+'Product Value'!J174/'Product Units'!$A174</f>
        <v>187.68000000000006</v>
      </c>
      <c r="K174" s="40">
        <v>250</v>
      </c>
      <c r="L174" s="41">
        <f t="shared" si="42"/>
        <v>133.20545609548162</v>
      </c>
      <c r="M174" s="42">
        <v>143</v>
      </c>
      <c r="N174" s="43">
        <f t="shared" si="43"/>
        <v>74.825174825174827</v>
      </c>
      <c r="O174" s="39">
        <f>+'Product Value'!O174/'Product Units'!$A174</f>
        <v>177.60000000000002</v>
      </c>
      <c r="P174" s="40">
        <v>307</v>
      </c>
      <c r="Q174" s="41">
        <f t="shared" si="44"/>
        <v>172.86036036036035</v>
      </c>
      <c r="R174" s="42">
        <v>217.17757009345794</v>
      </c>
      <c r="S174" s="43">
        <f t="shared" si="45"/>
        <v>41.358980979430243</v>
      </c>
      <c r="T174" s="39">
        <f>+'Product Value'!T174/'Product Units'!$A174</f>
        <v>156.00000000000003</v>
      </c>
      <c r="U174" s="40">
        <v>370</v>
      </c>
      <c r="V174" s="41">
        <f t="shared" si="46"/>
        <v>237.17948717948713</v>
      </c>
      <c r="W174" s="42">
        <v>122</v>
      </c>
      <c r="X174" s="43">
        <f t="shared" si="47"/>
        <v>203.27868852459017</v>
      </c>
      <c r="Y174" s="39">
        <f>+'Product Value'!Y174/'Product Units'!$A174</f>
        <v>190.07999999999998</v>
      </c>
      <c r="Z174" s="40">
        <v>258</v>
      </c>
      <c r="AA174" s="41">
        <f t="shared" si="48"/>
        <v>135.73232323232324</v>
      </c>
      <c r="AB174" s="42">
        <v>197.50718512256975</v>
      </c>
      <c r="AC174" s="43">
        <f t="shared" si="49"/>
        <v>30.628159091979057</v>
      </c>
      <c r="AD174" s="39">
        <f>+'Product Value'!AD174/'Product Units'!$A174</f>
        <v>184.31999999999996</v>
      </c>
      <c r="AE174" s="40">
        <v>155</v>
      </c>
      <c r="AF174" s="41">
        <f t="shared" si="50"/>
        <v>84.092881944444457</v>
      </c>
      <c r="AG174" s="42">
        <v>217</v>
      </c>
      <c r="AH174" s="43">
        <f t="shared" si="51"/>
        <v>-28.571428571428569</v>
      </c>
      <c r="AI174" s="107">
        <f t="shared" si="38"/>
        <v>895.68000000000006</v>
      </c>
      <c r="AJ174" s="42">
        <f t="shared" si="39"/>
        <v>1340</v>
      </c>
      <c r="AK174" s="41">
        <f t="shared" si="52"/>
        <v>149.60700250089315</v>
      </c>
      <c r="AL174" s="42">
        <f t="shared" si="40"/>
        <v>896.68475521602772</v>
      </c>
      <c r="AM174" s="43">
        <f t="shared" si="53"/>
        <v>49.43936452640699</v>
      </c>
      <c r="AN174" s="44">
        <f t="shared" si="41"/>
        <v>268</v>
      </c>
    </row>
    <row r="175" spans="1:40" s="45" customFormat="1" ht="15" customHeight="1" x14ac:dyDescent="0.35">
      <c r="A175" s="35">
        <v>4567.4999999999991</v>
      </c>
      <c r="B175" s="35" t="s">
        <v>228</v>
      </c>
      <c r="C175" s="36" t="s">
        <v>33</v>
      </c>
      <c r="D175" s="79">
        <f>VLOOKUP(C175,Xarelto_Total!A:D,2,0)</f>
        <v>1</v>
      </c>
      <c r="E175" s="37" t="str">
        <f>VLOOKUP(C175,Xarelto_Total!A:D,3,0)</f>
        <v>AHMEDABAD ABM</v>
      </c>
      <c r="F175" s="46" t="str">
        <f>VLOOKUP(C175,Xarelto_Total!A:D,4,0)</f>
        <v>MUMBAI SM</v>
      </c>
      <c r="G175" s="110">
        <v>86991209</v>
      </c>
      <c r="H175" s="108" t="s">
        <v>77</v>
      </c>
      <c r="I175" s="38" t="str">
        <f t="shared" si="37"/>
        <v>RAJKOTXARELTO 15MG 98TABL</v>
      </c>
      <c r="J175" s="39">
        <f>+'Product Value'!J175/'Product Units'!$A175</f>
        <v>0</v>
      </c>
      <c r="K175" s="40">
        <v>-2</v>
      </c>
      <c r="L175" s="41">
        <f t="shared" si="42"/>
        <v>0</v>
      </c>
      <c r="M175" s="42">
        <v>0</v>
      </c>
      <c r="N175" s="43" t="str">
        <f t="shared" si="43"/>
        <v>-</v>
      </c>
      <c r="O175" s="39">
        <f>+'Product Value'!O175/'Product Units'!$A175</f>
        <v>0</v>
      </c>
      <c r="P175" s="40">
        <v>0</v>
      </c>
      <c r="Q175" s="41">
        <f t="shared" si="44"/>
        <v>0</v>
      </c>
      <c r="R175" s="42">
        <v>0</v>
      </c>
      <c r="S175" s="43" t="str">
        <f t="shared" si="45"/>
        <v>-</v>
      </c>
      <c r="T175" s="39">
        <f>+'Product Value'!T175/'Product Units'!$A175</f>
        <v>0</v>
      </c>
      <c r="U175" s="40">
        <v>-3.8570000000000002</v>
      </c>
      <c r="V175" s="41">
        <f t="shared" si="46"/>
        <v>0</v>
      </c>
      <c r="W175" s="42">
        <v>0</v>
      </c>
      <c r="X175" s="43" t="str">
        <f t="shared" si="47"/>
        <v>-</v>
      </c>
      <c r="Y175" s="39">
        <f>+'Product Value'!Y175/'Product Units'!$A175</f>
        <v>0</v>
      </c>
      <c r="Z175" s="40">
        <v>0</v>
      </c>
      <c r="AA175" s="41">
        <f t="shared" si="48"/>
        <v>0</v>
      </c>
      <c r="AB175" s="42">
        <v>0</v>
      </c>
      <c r="AC175" s="43" t="str">
        <f t="shared" si="49"/>
        <v>-</v>
      </c>
      <c r="AD175" s="39">
        <f>+'Product Value'!AD175/'Product Units'!$A175</f>
        <v>0</v>
      </c>
      <c r="AE175" s="40">
        <v>-1.1399999999999999</v>
      </c>
      <c r="AF175" s="41">
        <f t="shared" si="50"/>
        <v>0</v>
      </c>
      <c r="AG175" s="42">
        <v>13</v>
      </c>
      <c r="AH175" s="43">
        <f t="shared" si="51"/>
        <v>-108.76923076923077</v>
      </c>
      <c r="AI175" s="107">
        <f t="shared" si="38"/>
        <v>0</v>
      </c>
      <c r="AJ175" s="42">
        <f t="shared" si="39"/>
        <v>-6.9969999999999999</v>
      </c>
      <c r="AK175" s="41">
        <f t="shared" si="52"/>
        <v>0</v>
      </c>
      <c r="AL175" s="42">
        <f t="shared" si="40"/>
        <v>13</v>
      </c>
      <c r="AM175" s="43">
        <f t="shared" si="53"/>
        <v>-153.82307692307691</v>
      </c>
      <c r="AN175" s="44">
        <f t="shared" si="41"/>
        <v>-1.3994</v>
      </c>
    </row>
    <row r="176" spans="1:40" s="45" customFormat="1" ht="15" customHeight="1" x14ac:dyDescent="0.35">
      <c r="A176" s="35">
        <v>4567.4999999999991</v>
      </c>
      <c r="B176" s="35" t="s">
        <v>228</v>
      </c>
      <c r="C176" s="36" t="s">
        <v>33</v>
      </c>
      <c r="D176" s="79">
        <f>VLOOKUP(C176,Xarelto_Total!A:D,2,0)</f>
        <v>1</v>
      </c>
      <c r="E176" s="37" t="str">
        <f>VLOOKUP(C176,Xarelto_Total!A:D,3,0)</f>
        <v>AHMEDABAD ABM</v>
      </c>
      <c r="F176" s="46" t="str">
        <f>VLOOKUP(C176,Xarelto_Total!A:D,4,0)</f>
        <v>MUMBAI SM</v>
      </c>
      <c r="G176" s="110">
        <v>86991217</v>
      </c>
      <c r="H176" s="108" t="s">
        <v>78</v>
      </c>
      <c r="I176" s="38" t="str">
        <f t="shared" si="37"/>
        <v>RAJKOTXARELTO 20MG 98TABL</v>
      </c>
      <c r="J176" s="39">
        <f>+'Product Value'!J176/'Product Units'!$A176</f>
        <v>0</v>
      </c>
      <c r="K176" s="40">
        <v>-26</v>
      </c>
      <c r="L176" s="41">
        <f t="shared" si="42"/>
        <v>0</v>
      </c>
      <c r="M176" s="42">
        <v>23</v>
      </c>
      <c r="N176" s="43">
        <f t="shared" si="43"/>
        <v>-213.04347826086956</v>
      </c>
      <c r="O176" s="39">
        <f>+'Product Value'!O176/'Product Units'!$A176</f>
        <v>0</v>
      </c>
      <c r="P176" s="40">
        <v>0</v>
      </c>
      <c r="Q176" s="41">
        <f t="shared" si="44"/>
        <v>0</v>
      </c>
      <c r="R176" s="42">
        <v>16</v>
      </c>
      <c r="S176" s="43">
        <f t="shared" si="45"/>
        <v>-100</v>
      </c>
      <c r="T176" s="39">
        <f>+'Product Value'!T176/'Product Units'!$A176</f>
        <v>0</v>
      </c>
      <c r="U176" s="40">
        <v>0</v>
      </c>
      <c r="V176" s="41">
        <f t="shared" si="46"/>
        <v>0</v>
      </c>
      <c r="W176" s="42">
        <v>-1</v>
      </c>
      <c r="X176" s="43">
        <f t="shared" si="47"/>
        <v>-100</v>
      </c>
      <c r="Y176" s="39">
        <f>+'Product Value'!Y176/'Product Units'!$A176</f>
        <v>0</v>
      </c>
      <c r="Z176" s="40">
        <v>0</v>
      </c>
      <c r="AA176" s="41">
        <f t="shared" si="48"/>
        <v>0</v>
      </c>
      <c r="AB176" s="42">
        <v>0</v>
      </c>
      <c r="AC176" s="43" t="str">
        <f t="shared" si="49"/>
        <v>-</v>
      </c>
      <c r="AD176" s="39">
        <f>+'Product Value'!AD176/'Product Units'!$A176</f>
        <v>0</v>
      </c>
      <c r="AE176" s="40">
        <v>0</v>
      </c>
      <c r="AF176" s="41">
        <f t="shared" si="50"/>
        <v>0</v>
      </c>
      <c r="AG176" s="42">
        <v>42</v>
      </c>
      <c r="AH176" s="43">
        <f t="shared" si="51"/>
        <v>-100</v>
      </c>
      <c r="AI176" s="107">
        <f t="shared" si="38"/>
        <v>0</v>
      </c>
      <c r="AJ176" s="42">
        <f t="shared" si="39"/>
        <v>-26</v>
      </c>
      <c r="AK176" s="41">
        <f t="shared" si="52"/>
        <v>0</v>
      </c>
      <c r="AL176" s="42">
        <f t="shared" si="40"/>
        <v>80</v>
      </c>
      <c r="AM176" s="43">
        <f t="shared" si="53"/>
        <v>-132.5</v>
      </c>
      <c r="AN176" s="44">
        <f t="shared" si="41"/>
        <v>-5.2</v>
      </c>
    </row>
    <row r="177" spans="1:40" s="45" customFormat="1" ht="15" customHeight="1" x14ac:dyDescent="0.3">
      <c r="A177" s="35">
        <v>652.49999999999989</v>
      </c>
      <c r="B177" s="35" t="s">
        <v>228</v>
      </c>
      <c r="C177" s="36" t="s">
        <v>34</v>
      </c>
      <c r="D177" s="79">
        <f>VLOOKUP(C177,Xarelto_Total!A:D,2,0)</f>
        <v>2</v>
      </c>
      <c r="E177" s="37" t="str">
        <f>VLOOKUP(C177,Xarelto_Total!A:D,3,0)</f>
        <v>AHMEDABAD ABM</v>
      </c>
      <c r="F177" s="46" t="str">
        <f>VLOOKUP(C177,Xarelto_Total!A:D,4,0)</f>
        <v>MUMBAI SM</v>
      </c>
      <c r="G177" s="37">
        <v>81571686</v>
      </c>
      <c r="H177" s="46" t="s">
        <v>15</v>
      </c>
      <c r="I177" s="38" t="str">
        <f t="shared" si="37"/>
        <v>SURATXARELTO 10MG 7TABL</v>
      </c>
      <c r="J177" s="39">
        <f>+'Product Value'!J177/'Product Units'!$A177</f>
        <v>975.93600000000015</v>
      </c>
      <c r="K177" s="40">
        <v>430</v>
      </c>
      <c r="L177" s="41">
        <f t="shared" si="42"/>
        <v>44.060266246967011</v>
      </c>
      <c r="M177" s="42">
        <v>1401.1699604743083</v>
      </c>
      <c r="N177" s="43">
        <f t="shared" si="43"/>
        <v>-69.311360353854482</v>
      </c>
      <c r="O177" s="39">
        <f>+'Product Value'!O177/'Product Units'!$A177</f>
        <v>923.5200000000001</v>
      </c>
      <c r="P177" s="40">
        <v>736</v>
      </c>
      <c r="Q177" s="41">
        <f t="shared" si="44"/>
        <v>79.695079695079684</v>
      </c>
      <c r="R177" s="42">
        <v>840.13232830820766</v>
      </c>
      <c r="S177" s="43">
        <f t="shared" si="45"/>
        <v>-12.394753159648218</v>
      </c>
      <c r="T177" s="39">
        <f>+'Product Value'!T177/'Product Units'!$A177</f>
        <v>811.20000000000016</v>
      </c>
      <c r="U177" s="40">
        <v>906</v>
      </c>
      <c r="V177" s="41">
        <f t="shared" si="46"/>
        <v>111.68639053254435</v>
      </c>
      <c r="W177" s="42">
        <v>1585.9517153748411</v>
      </c>
      <c r="X177" s="43">
        <f t="shared" si="47"/>
        <v>-42.873418451717107</v>
      </c>
      <c r="Y177" s="39">
        <f>+'Product Value'!Y177/'Product Units'!$A177</f>
        <v>988.41599999999994</v>
      </c>
      <c r="Z177" s="40">
        <v>761</v>
      </c>
      <c r="AA177" s="41">
        <f t="shared" si="48"/>
        <v>76.991873866873874</v>
      </c>
      <c r="AB177" s="42">
        <v>9710</v>
      </c>
      <c r="AC177" s="43">
        <f t="shared" si="49"/>
        <v>-92.16271884654995</v>
      </c>
      <c r="AD177" s="39">
        <f>+'Product Value'!AD177/'Product Units'!$A177</f>
        <v>958.46399999999983</v>
      </c>
      <c r="AE177" s="40">
        <v>386</v>
      </c>
      <c r="AF177" s="41">
        <f t="shared" si="50"/>
        <v>40.272769764957275</v>
      </c>
      <c r="AG177" s="42">
        <v>7391.2409867172673</v>
      </c>
      <c r="AH177" s="43">
        <f t="shared" si="51"/>
        <v>-94.777602290418116</v>
      </c>
      <c r="AI177" s="107">
        <f t="shared" si="38"/>
        <v>4657.5360000000001</v>
      </c>
      <c r="AJ177" s="42">
        <f t="shared" si="39"/>
        <v>3219</v>
      </c>
      <c r="AK177" s="41">
        <f t="shared" si="52"/>
        <v>69.113797510099758</v>
      </c>
      <c r="AL177" s="42">
        <f t="shared" si="40"/>
        <v>20928.494990874624</v>
      </c>
      <c r="AM177" s="43">
        <f t="shared" si="53"/>
        <v>-84.619056451963843</v>
      </c>
      <c r="AN177" s="44">
        <f t="shared" si="41"/>
        <v>321.89999999999998</v>
      </c>
    </row>
    <row r="178" spans="1:40" s="45" customFormat="1" ht="15" customHeight="1" x14ac:dyDescent="0.3">
      <c r="A178" s="35">
        <v>1304.9999999999998</v>
      </c>
      <c r="B178" s="35" t="s">
        <v>228</v>
      </c>
      <c r="C178" s="36" t="s">
        <v>34</v>
      </c>
      <c r="D178" s="79">
        <f>VLOOKUP(C178,Xarelto_Total!A:D,2,0)</f>
        <v>2</v>
      </c>
      <c r="E178" s="37" t="str">
        <f>VLOOKUP(C178,Xarelto_Total!A:D,3,0)</f>
        <v>AHMEDABAD ABM</v>
      </c>
      <c r="F178" s="46" t="str">
        <f>VLOOKUP(C178,Xarelto_Total!A:D,4,0)</f>
        <v>MUMBAI SM</v>
      </c>
      <c r="G178" s="37">
        <v>80802625</v>
      </c>
      <c r="H178" s="46" t="s">
        <v>16</v>
      </c>
      <c r="I178" s="38" t="str">
        <f t="shared" si="37"/>
        <v>SURATXARELTO 15MG 28TABL</v>
      </c>
      <c r="J178" s="39">
        <f>+'Product Value'!J178/'Product Units'!$A178</f>
        <v>281.5200000000001</v>
      </c>
      <c r="K178" s="40">
        <v>335</v>
      </c>
      <c r="L178" s="41">
        <f t="shared" si="42"/>
        <v>118.99687411196359</v>
      </c>
      <c r="M178" s="42">
        <v>347</v>
      </c>
      <c r="N178" s="43">
        <f t="shared" si="43"/>
        <v>-3.4582132564841572</v>
      </c>
      <c r="O178" s="39">
        <f>+'Product Value'!O178/'Product Units'!$A178</f>
        <v>266.39999999999998</v>
      </c>
      <c r="P178" s="40">
        <v>302.5</v>
      </c>
      <c r="Q178" s="41">
        <f t="shared" si="44"/>
        <v>113.55105105105106</v>
      </c>
      <c r="R178" s="42">
        <v>126</v>
      </c>
      <c r="S178" s="43">
        <f t="shared" si="45"/>
        <v>140.07936507936509</v>
      </c>
      <c r="T178" s="39">
        <f>+'Product Value'!T178/'Product Units'!$A178</f>
        <v>234.00000000000003</v>
      </c>
      <c r="U178" s="40">
        <v>227</v>
      </c>
      <c r="V178" s="41">
        <f t="shared" si="46"/>
        <v>97.008547008546998</v>
      </c>
      <c r="W178" s="42">
        <v>254</v>
      </c>
      <c r="X178" s="43">
        <f t="shared" si="47"/>
        <v>-10.629921259842519</v>
      </c>
      <c r="Y178" s="39">
        <f>+'Product Value'!Y178/'Product Units'!$A178</f>
        <v>285.12</v>
      </c>
      <c r="Z178" s="40">
        <v>280</v>
      </c>
      <c r="AA178" s="41">
        <f t="shared" si="48"/>
        <v>98.204264870931539</v>
      </c>
      <c r="AB178" s="42">
        <v>335</v>
      </c>
      <c r="AC178" s="43">
        <f t="shared" si="49"/>
        <v>-16.417910447761201</v>
      </c>
      <c r="AD178" s="39">
        <f>+'Product Value'!AD178/'Product Units'!$A178</f>
        <v>276.4799999999999</v>
      </c>
      <c r="AE178" s="40">
        <v>65</v>
      </c>
      <c r="AF178" s="41">
        <f t="shared" si="50"/>
        <v>23.509837962962969</v>
      </c>
      <c r="AG178" s="42">
        <v>764</v>
      </c>
      <c r="AH178" s="43">
        <f t="shared" si="51"/>
        <v>-91.492146596858646</v>
      </c>
      <c r="AI178" s="107">
        <f t="shared" si="38"/>
        <v>1343.52</v>
      </c>
      <c r="AJ178" s="42">
        <f t="shared" si="39"/>
        <v>1209.5</v>
      </c>
      <c r="AK178" s="41">
        <f t="shared" si="52"/>
        <v>90.02471120638323</v>
      </c>
      <c r="AL178" s="42">
        <f t="shared" si="40"/>
        <v>1826</v>
      </c>
      <c r="AM178" s="43">
        <f t="shared" si="53"/>
        <v>-33.762322015334064</v>
      </c>
      <c r="AN178" s="44">
        <f t="shared" si="41"/>
        <v>120.95</v>
      </c>
    </row>
    <row r="179" spans="1:40" s="45" customFormat="1" ht="15" customHeight="1" x14ac:dyDescent="0.3">
      <c r="A179" s="35">
        <v>1304.9999999999998</v>
      </c>
      <c r="B179" s="35" t="s">
        <v>228</v>
      </c>
      <c r="C179" s="36" t="s">
        <v>34</v>
      </c>
      <c r="D179" s="79">
        <f>VLOOKUP(C179,Xarelto_Total!A:D,2,0)</f>
        <v>2</v>
      </c>
      <c r="E179" s="37" t="str">
        <f>VLOOKUP(C179,Xarelto_Total!A:D,3,0)</f>
        <v>AHMEDABAD ABM</v>
      </c>
      <c r="F179" s="46" t="str">
        <f>VLOOKUP(C179,Xarelto_Total!A:D,4,0)</f>
        <v>MUMBAI SM</v>
      </c>
      <c r="G179" s="37">
        <v>80802633</v>
      </c>
      <c r="H179" s="46" t="s">
        <v>17</v>
      </c>
      <c r="I179" s="38" t="str">
        <f t="shared" si="37"/>
        <v>SURATXARELTO 20MG 28TABL</v>
      </c>
      <c r="J179" s="39">
        <f>+'Product Value'!J179/'Product Units'!$A179</f>
        <v>328.44000000000005</v>
      </c>
      <c r="K179" s="40">
        <v>247</v>
      </c>
      <c r="L179" s="41">
        <f t="shared" si="42"/>
        <v>75.203994641334774</v>
      </c>
      <c r="M179" s="42">
        <v>126.4</v>
      </c>
      <c r="N179" s="43">
        <f t="shared" si="43"/>
        <v>95.411392405063282</v>
      </c>
      <c r="O179" s="39">
        <f>+'Product Value'!O179/'Product Units'!$A179</f>
        <v>310.80000000000007</v>
      </c>
      <c r="P179" s="40">
        <v>362</v>
      </c>
      <c r="Q179" s="41">
        <f t="shared" si="44"/>
        <v>116.47361647361646</v>
      </c>
      <c r="R179" s="42">
        <v>127.15384615384616</v>
      </c>
      <c r="S179" s="43">
        <f t="shared" si="45"/>
        <v>184.69449485783423</v>
      </c>
      <c r="T179" s="39">
        <f>+'Product Value'!T179/'Product Units'!$A179</f>
        <v>273.00000000000006</v>
      </c>
      <c r="U179" s="40">
        <v>200.5</v>
      </c>
      <c r="V179" s="41">
        <f t="shared" si="46"/>
        <v>73.443223443223431</v>
      </c>
      <c r="W179" s="42">
        <v>146.5</v>
      </c>
      <c r="X179" s="43">
        <f t="shared" si="47"/>
        <v>36.860068259385656</v>
      </c>
      <c r="Y179" s="39">
        <f>+'Product Value'!Y179/'Product Units'!$A179</f>
        <v>332.64</v>
      </c>
      <c r="Z179" s="40">
        <v>331</v>
      </c>
      <c r="AA179" s="41">
        <f t="shared" si="48"/>
        <v>99.506974506974501</v>
      </c>
      <c r="AB179" s="42">
        <v>309</v>
      </c>
      <c r="AC179" s="43">
        <f t="shared" si="49"/>
        <v>7.1197411003236226</v>
      </c>
      <c r="AD179" s="39">
        <f>+'Product Value'!AD179/'Product Units'!$A179</f>
        <v>322.55999999999995</v>
      </c>
      <c r="AE179" s="40">
        <v>99.5</v>
      </c>
      <c r="AF179" s="41">
        <f t="shared" si="50"/>
        <v>30.846974206349209</v>
      </c>
      <c r="AG179" s="42">
        <v>375.5</v>
      </c>
      <c r="AH179" s="43">
        <f t="shared" si="51"/>
        <v>-73.501997336884159</v>
      </c>
      <c r="AI179" s="107">
        <f t="shared" si="38"/>
        <v>1567.44</v>
      </c>
      <c r="AJ179" s="42">
        <f t="shared" si="39"/>
        <v>1240</v>
      </c>
      <c r="AK179" s="41">
        <f t="shared" si="52"/>
        <v>79.109886183841169</v>
      </c>
      <c r="AL179" s="42">
        <f t="shared" si="40"/>
        <v>1084.5538461538463</v>
      </c>
      <c r="AM179" s="43">
        <f t="shared" si="53"/>
        <v>14.332728098048108</v>
      </c>
      <c r="AN179" s="44">
        <f t="shared" si="41"/>
        <v>124</v>
      </c>
    </row>
    <row r="180" spans="1:40" s="45" customFormat="1" ht="15" customHeight="1" x14ac:dyDescent="0.3">
      <c r="A180" s="35">
        <v>326.24999999999994</v>
      </c>
      <c r="B180" s="35" t="s">
        <v>228</v>
      </c>
      <c r="C180" s="36" t="s">
        <v>34</v>
      </c>
      <c r="D180" s="79">
        <f>VLOOKUP(C180,Xarelto_Total!A:D,2,0)</f>
        <v>2</v>
      </c>
      <c r="E180" s="37" t="str">
        <f>VLOOKUP(C180,Xarelto_Total!A:D,3,0)</f>
        <v>AHMEDABAD ABM</v>
      </c>
      <c r="F180" s="46" t="str">
        <f>VLOOKUP(C180,Xarelto_Total!A:D,4,0)</f>
        <v>MUMBAI SM</v>
      </c>
      <c r="G180" s="109">
        <v>86415798</v>
      </c>
      <c r="H180" s="46" t="s">
        <v>48</v>
      </c>
      <c r="I180" s="38" t="str">
        <f t="shared" si="37"/>
        <v>SURATXARELTO 2.5MG TAFI 14 IN</v>
      </c>
      <c r="J180" s="39">
        <f>+'Product Value'!J180/'Product Units'!$A180</f>
        <v>563.04000000000019</v>
      </c>
      <c r="K180" s="40">
        <v>1430</v>
      </c>
      <c r="L180" s="41">
        <f t="shared" si="42"/>
        <v>253.97840295538498</v>
      </c>
      <c r="M180" s="42">
        <v>792</v>
      </c>
      <c r="N180" s="43">
        <f t="shared" si="43"/>
        <v>80.555555555555571</v>
      </c>
      <c r="O180" s="39">
        <f>+'Product Value'!O180/'Product Units'!$A180</f>
        <v>532.79999999999995</v>
      </c>
      <c r="P180" s="40">
        <v>799</v>
      </c>
      <c r="Q180" s="41">
        <f t="shared" si="44"/>
        <v>149.96246246246247</v>
      </c>
      <c r="R180" s="42">
        <v>254.78504672897196</v>
      </c>
      <c r="S180" s="43">
        <f t="shared" si="45"/>
        <v>213.59768175482355</v>
      </c>
      <c r="T180" s="39">
        <f>+'Product Value'!T180/'Product Units'!$A180</f>
        <v>468.00000000000006</v>
      </c>
      <c r="U180" s="40">
        <v>704</v>
      </c>
      <c r="V180" s="41">
        <f t="shared" si="46"/>
        <v>150.4273504273504</v>
      </c>
      <c r="W180" s="42">
        <v>360</v>
      </c>
      <c r="X180" s="43">
        <f t="shared" si="47"/>
        <v>95.555555555555543</v>
      </c>
      <c r="Y180" s="39">
        <f>+'Product Value'!Y180/'Product Units'!$A180</f>
        <v>570.24</v>
      </c>
      <c r="Z180" s="40">
        <v>808</v>
      </c>
      <c r="AA180" s="41">
        <f t="shared" si="48"/>
        <v>141.69472502805837</v>
      </c>
      <c r="AB180" s="42">
        <v>932.7607776838546</v>
      </c>
      <c r="AC180" s="43">
        <f t="shared" si="49"/>
        <v>-13.375431371980397</v>
      </c>
      <c r="AD180" s="39">
        <f>+'Product Value'!AD180/'Product Units'!$A180</f>
        <v>552.95999999999981</v>
      </c>
      <c r="AE180" s="40">
        <v>618</v>
      </c>
      <c r="AF180" s="41">
        <f t="shared" si="50"/>
        <v>111.76215277777781</v>
      </c>
      <c r="AG180" s="42">
        <v>457</v>
      </c>
      <c r="AH180" s="43">
        <f t="shared" si="51"/>
        <v>35.229759299781165</v>
      </c>
      <c r="AI180" s="107">
        <f t="shared" si="38"/>
        <v>2687.04</v>
      </c>
      <c r="AJ180" s="42">
        <f t="shared" si="39"/>
        <v>4359</v>
      </c>
      <c r="AK180" s="41">
        <f t="shared" si="52"/>
        <v>162.22311539835655</v>
      </c>
      <c r="AL180" s="42">
        <f t="shared" si="40"/>
        <v>2796.5458244128267</v>
      </c>
      <c r="AM180" s="43">
        <f t="shared" si="53"/>
        <v>55.870859041447375</v>
      </c>
      <c r="AN180" s="44">
        <f t="shared" si="41"/>
        <v>435.9</v>
      </c>
    </row>
    <row r="181" spans="1:40" s="45" customFormat="1" ht="15" customHeight="1" x14ac:dyDescent="0.35">
      <c r="A181" s="35">
        <v>4567.4999999999991</v>
      </c>
      <c r="B181" s="35" t="s">
        <v>228</v>
      </c>
      <c r="C181" s="36" t="s">
        <v>34</v>
      </c>
      <c r="D181" s="79">
        <f>VLOOKUP(C181,Xarelto_Total!A:D,2,0)</f>
        <v>2</v>
      </c>
      <c r="E181" s="37" t="str">
        <f>VLOOKUP(C181,Xarelto_Total!A:D,3,0)</f>
        <v>AHMEDABAD ABM</v>
      </c>
      <c r="F181" s="46" t="str">
        <f>VLOOKUP(C181,Xarelto_Total!A:D,4,0)</f>
        <v>MUMBAI SM</v>
      </c>
      <c r="G181" s="110">
        <v>86991209</v>
      </c>
      <c r="H181" s="108" t="s">
        <v>77</v>
      </c>
      <c r="I181" s="38" t="str">
        <f t="shared" si="37"/>
        <v>SURATXARELTO 15MG 98TABL</v>
      </c>
      <c r="J181" s="39">
        <f>+'Product Value'!J181/'Product Units'!$A181</f>
        <v>0</v>
      </c>
      <c r="K181" s="40">
        <v>-0.71399999999999997</v>
      </c>
      <c r="L181" s="41">
        <f t="shared" si="42"/>
        <v>0</v>
      </c>
      <c r="M181" s="42">
        <v>3</v>
      </c>
      <c r="N181" s="43">
        <f t="shared" si="43"/>
        <v>-123.8</v>
      </c>
      <c r="O181" s="39">
        <f>+'Product Value'!O181/'Product Units'!$A181</f>
        <v>0</v>
      </c>
      <c r="P181" s="40">
        <v>0</v>
      </c>
      <c r="Q181" s="41">
        <f t="shared" si="44"/>
        <v>0</v>
      </c>
      <c r="R181" s="42">
        <v>0</v>
      </c>
      <c r="S181" s="43" t="str">
        <f t="shared" si="45"/>
        <v>-</v>
      </c>
      <c r="T181" s="39">
        <f>+'Product Value'!T181/'Product Units'!$A181</f>
        <v>0</v>
      </c>
      <c r="U181" s="40">
        <v>0</v>
      </c>
      <c r="V181" s="41">
        <f t="shared" si="46"/>
        <v>0</v>
      </c>
      <c r="W181" s="42">
        <v>0</v>
      </c>
      <c r="X181" s="43" t="str">
        <f t="shared" si="47"/>
        <v>-</v>
      </c>
      <c r="Y181" s="39">
        <f>+'Product Value'!Y181/'Product Units'!$A181</f>
        <v>0</v>
      </c>
      <c r="Z181" s="40">
        <v>0</v>
      </c>
      <c r="AA181" s="41">
        <f t="shared" si="48"/>
        <v>0</v>
      </c>
      <c r="AB181" s="42">
        <v>0</v>
      </c>
      <c r="AC181" s="43" t="str">
        <f t="shared" si="49"/>
        <v>-</v>
      </c>
      <c r="AD181" s="39">
        <f>+'Product Value'!AD181/'Product Units'!$A181</f>
        <v>0</v>
      </c>
      <c r="AE181" s="40">
        <v>0</v>
      </c>
      <c r="AF181" s="41">
        <f t="shared" si="50"/>
        <v>0</v>
      </c>
      <c r="AG181" s="42">
        <v>1</v>
      </c>
      <c r="AH181" s="43">
        <f t="shared" si="51"/>
        <v>-100</v>
      </c>
      <c r="AI181" s="107">
        <f t="shared" si="38"/>
        <v>0</v>
      </c>
      <c r="AJ181" s="42">
        <f t="shared" si="39"/>
        <v>-0.71399999999999997</v>
      </c>
      <c r="AK181" s="41">
        <f t="shared" si="52"/>
        <v>0</v>
      </c>
      <c r="AL181" s="42">
        <f t="shared" si="40"/>
        <v>4</v>
      </c>
      <c r="AM181" s="43">
        <f t="shared" si="53"/>
        <v>-117.85</v>
      </c>
      <c r="AN181" s="44">
        <f t="shared" si="41"/>
        <v>-7.1399999999999991E-2</v>
      </c>
    </row>
    <row r="182" spans="1:40" s="45" customFormat="1" ht="15" customHeight="1" x14ac:dyDescent="0.35">
      <c r="A182" s="35">
        <v>4567.4999999999991</v>
      </c>
      <c r="B182" s="35" t="s">
        <v>228</v>
      </c>
      <c r="C182" s="36" t="s">
        <v>34</v>
      </c>
      <c r="D182" s="79">
        <f>VLOOKUP(C182,Xarelto_Total!A:D,2,0)</f>
        <v>2</v>
      </c>
      <c r="E182" s="37" t="str">
        <f>VLOOKUP(C182,Xarelto_Total!A:D,3,0)</f>
        <v>AHMEDABAD ABM</v>
      </c>
      <c r="F182" s="46" t="str">
        <f>VLOOKUP(C182,Xarelto_Total!A:D,4,0)</f>
        <v>MUMBAI SM</v>
      </c>
      <c r="G182" s="110">
        <v>86991217</v>
      </c>
      <c r="H182" s="108" t="s">
        <v>78</v>
      </c>
      <c r="I182" s="38" t="str">
        <f t="shared" si="37"/>
        <v>SURATXARELTO 20MG 98TABL</v>
      </c>
      <c r="J182" s="39">
        <f>+'Product Value'!J182/'Product Units'!$A182</f>
        <v>0</v>
      </c>
      <c r="K182" s="40">
        <v>29.143000000000001</v>
      </c>
      <c r="L182" s="41">
        <f t="shared" si="42"/>
        <v>0</v>
      </c>
      <c r="M182" s="42">
        <v>65</v>
      </c>
      <c r="N182" s="43">
        <f t="shared" si="43"/>
        <v>-55.164615384615388</v>
      </c>
      <c r="O182" s="39">
        <f>+'Product Value'!O182/'Product Units'!$A182</f>
        <v>0</v>
      </c>
      <c r="P182" s="40">
        <v>0</v>
      </c>
      <c r="Q182" s="41">
        <f t="shared" si="44"/>
        <v>0</v>
      </c>
      <c r="R182" s="42">
        <v>24</v>
      </c>
      <c r="S182" s="43">
        <f t="shared" si="45"/>
        <v>-100</v>
      </c>
      <c r="T182" s="39">
        <f>+'Product Value'!T182/'Product Units'!$A182</f>
        <v>0</v>
      </c>
      <c r="U182" s="40">
        <v>0</v>
      </c>
      <c r="V182" s="41">
        <f t="shared" si="46"/>
        <v>0</v>
      </c>
      <c r="W182" s="42">
        <v>0</v>
      </c>
      <c r="X182" s="43" t="str">
        <f t="shared" si="47"/>
        <v>-</v>
      </c>
      <c r="Y182" s="39">
        <f>+'Product Value'!Y182/'Product Units'!$A182</f>
        <v>0</v>
      </c>
      <c r="Z182" s="40">
        <v>-4</v>
      </c>
      <c r="AA182" s="41">
        <f t="shared" si="48"/>
        <v>0</v>
      </c>
      <c r="AB182" s="42">
        <v>0</v>
      </c>
      <c r="AC182" s="43" t="str">
        <f t="shared" si="49"/>
        <v>-</v>
      </c>
      <c r="AD182" s="39">
        <f>+'Product Value'!AD182/'Product Units'!$A182</f>
        <v>0</v>
      </c>
      <c r="AE182" s="40">
        <v>-4</v>
      </c>
      <c r="AF182" s="41">
        <f t="shared" si="50"/>
        <v>0</v>
      </c>
      <c r="AG182" s="42">
        <v>53</v>
      </c>
      <c r="AH182" s="43">
        <f t="shared" si="51"/>
        <v>-107.54716981132076</v>
      </c>
      <c r="AI182" s="107">
        <f t="shared" si="38"/>
        <v>0</v>
      </c>
      <c r="AJ182" s="42">
        <f t="shared" si="39"/>
        <v>21.143000000000001</v>
      </c>
      <c r="AK182" s="41">
        <f t="shared" si="52"/>
        <v>0</v>
      </c>
      <c r="AL182" s="42">
        <f t="shared" si="40"/>
        <v>142</v>
      </c>
      <c r="AM182" s="43">
        <f t="shared" si="53"/>
        <v>-85.11056338028169</v>
      </c>
      <c r="AN182" s="44">
        <f t="shared" si="41"/>
        <v>2.1143000000000001</v>
      </c>
    </row>
    <row r="183" spans="1:40" s="45" customFormat="1" ht="15" customHeight="1" x14ac:dyDescent="0.3">
      <c r="A183" s="35">
        <v>652.49999999999989</v>
      </c>
      <c r="B183" s="35" t="s">
        <v>228</v>
      </c>
      <c r="C183" s="36" t="s">
        <v>70</v>
      </c>
      <c r="D183" s="79">
        <f>VLOOKUP(C183,Xarelto_Total!A:D,2,0)</f>
        <v>1</v>
      </c>
      <c r="E183" s="37" t="str">
        <f>VLOOKUP(C183,Xarelto_Total!A:D,3,0)</f>
        <v>INDORE ABM</v>
      </c>
      <c r="F183" s="46" t="str">
        <f>VLOOKUP(C183,Xarelto_Total!A:D,4,0)</f>
        <v>MUMBAI SM</v>
      </c>
      <c r="G183" s="37">
        <v>81571686</v>
      </c>
      <c r="H183" s="46" t="s">
        <v>15</v>
      </c>
      <c r="I183" s="38" t="str">
        <f t="shared" si="37"/>
        <v>BHOPALXARELTO 10MG 7TABL</v>
      </c>
      <c r="J183" s="39">
        <f>+'Product Value'!J183/'Product Units'!$A183</f>
        <v>324.26034482758632</v>
      </c>
      <c r="K183" s="40">
        <v>144</v>
      </c>
      <c r="L183" s="41">
        <f t="shared" si="42"/>
        <v>44.408760521292471</v>
      </c>
      <c r="M183" s="42">
        <v>444</v>
      </c>
      <c r="N183" s="43">
        <f t="shared" si="43"/>
        <v>-67.567567567567579</v>
      </c>
      <c r="O183" s="39">
        <f>+'Product Value'!O183/'Product Units'!$A183</f>
        <v>306.84482758620697</v>
      </c>
      <c r="P183" s="40">
        <v>120</v>
      </c>
      <c r="Q183" s="41">
        <f t="shared" si="44"/>
        <v>39.107714783390449</v>
      </c>
      <c r="R183" s="42">
        <v>214.22780569514237</v>
      </c>
      <c r="S183" s="43">
        <f t="shared" si="45"/>
        <v>-43.984862464228186</v>
      </c>
      <c r="T183" s="39">
        <f>+'Product Value'!T183/'Product Units'!$A183</f>
        <v>269.52586206896558</v>
      </c>
      <c r="U183" s="40">
        <v>82</v>
      </c>
      <c r="V183" s="41">
        <f t="shared" si="46"/>
        <v>30.423796577642726</v>
      </c>
      <c r="W183" s="42">
        <v>492</v>
      </c>
      <c r="X183" s="43">
        <f t="shared" si="47"/>
        <v>-83.333333333333329</v>
      </c>
      <c r="Y183" s="39">
        <f>+'Product Value'!Y183/'Product Units'!$A183</f>
        <v>328.40689655172412</v>
      </c>
      <c r="Z183" s="40">
        <v>73</v>
      </c>
      <c r="AA183" s="41">
        <f t="shared" si="48"/>
        <v>22.22852222852223</v>
      </c>
      <c r="AB183" s="42">
        <v>1966.3447703375762</v>
      </c>
      <c r="AC183" s="43">
        <f t="shared" si="49"/>
        <v>-96.287527950275603</v>
      </c>
      <c r="AD183" s="39">
        <f>+'Product Value'!AD183/'Product Units'!$A183</f>
        <v>318.45517241379309</v>
      </c>
      <c r="AE183" s="40">
        <v>82</v>
      </c>
      <c r="AF183" s="41">
        <f t="shared" si="50"/>
        <v>25.749306999307002</v>
      </c>
      <c r="AG183" s="42">
        <v>1995.9981024667932</v>
      </c>
      <c r="AH183" s="43">
        <f t="shared" si="51"/>
        <v>-95.891779661580898</v>
      </c>
      <c r="AI183" s="107">
        <f t="shared" si="38"/>
        <v>1547.4931034482761</v>
      </c>
      <c r="AJ183" s="42">
        <f t="shared" si="39"/>
        <v>501</v>
      </c>
      <c r="AK183" s="41">
        <f t="shared" si="52"/>
        <v>32.374942342787996</v>
      </c>
      <c r="AL183" s="42">
        <f t="shared" si="40"/>
        <v>5112.5706784995118</v>
      </c>
      <c r="AM183" s="43">
        <f t="shared" si="53"/>
        <v>-90.20062447044667</v>
      </c>
      <c r="AN183" s="44">
        <f t="shared" si="41"/>
        <v>100.2</v>
      </c>
    </row>
    <row r="184" spans="1:40" s="45" customFormat="1" ht="15" customHeight="1" x14ac:dyDescent="0.3">
      <c r="A184" s="35">
        <v>1304.9999999999998</v>
      </c>
      <c r="B184" s="35" t="s">
        <v>228</v>
      </c>
      <c r="C184" s="36" t="s">
        <v>70</v>
      </c>
      <c r="D184" s="79">
        <f>VLOOKUP(C184,Xarelto_Total!A:D,2,0)</f>
        <v>1</v>
      </c>
      <c r="E184" s="37" t="str">
        <f>VLOOKUP(C184,Xarelto_Total!A:D,3,0)</f>
        <v>INDORE ABM</v>
      </c>
      <c r="F184" s="46" t="str">
        <f>VLOOKUP(C184,Xarelto_Total!A:D,4,0)</f>
        <v>MUMBAI SM</v>
      </c>
      <c r="G184" s="37">
        <v>80802625</v>
      </c>
      <c r="H184" s="46" t="s">
        <v>16</v>
      </c>
      <c r="I184" s="38" t="str">
        <f t="shared" si="37"/>
        <v>BHOPALXARELTO 15MG 28TABL</v>
      </c>
      <c r="J184" s="39">
        <f>+'Product Value'!J184/'Product Units'!$A184</f>
        <v>100.78362068965521</v>
      </c>
      <c r="K184" s="40">
        <v>36</v>
      </c>
      <c r="L184" s="41">
        <f t="shared" si="42"/>
        <v>35.720089984517863</v>
      </c>
      <c r="M184" s="42">
        <v>178</v>
      </c>
      <c r="N184" s="43">
        <f t="shared" si="43"/>
        <v>-79.775280898876403</v>
      </c>
      <c r="O184" s="39">
        <f>+'Product Value'!O184/'Product Units'!$A184</f>
        <v>95.370689655172441</v>
      </c>
      <c r="P184" s="40">
        <v>42</v>
      </c>
      <c r="Q184" s="41">
        <f t="shared" si="44"/>
        <v>44.038687516948379</v>
      </c>
      <c r="R184" s="42">
        <v>135.5</v>
      </c>
      <c r="S184" s="43">
        <f t="shared" si="45"/>
        <v>-69.003690036900366</v>
      </c>
      <c r="T184" s="39">
        <f>+'Product Value'!T184/'Product Units'!$A184</f>
        <v>83.771551724137964</v>
      </c>
      <c r="U184" s="40">
        <v>59</v>
      </c>
      <c r="V184" s="41">
        <f t="shared" si="46"/>
        <v>70.429637252379706</v>
      </c>
      <c r="W184" s="42">
        <v>40</v>
      </c>
      <c r="X184" s="43">
        <f t="shared" si="47"/>
        <v>47.5</v>
      </c>
      <c r="Y184" s="39">
        <f>+'Product Value'!Y184/'Product Units'!$A184</f>
        <v>102.07241379310345</v>
      </c>
      <c r="Z184" s="40">
        <v>27</v>
      </c>
      <c r="AA184" s="41">
        <f t="shared" si="48"/>
        <v>26.451809060504711</v>
      </c>
      <c r="AB184" s="42">
        <v>109.06451612903226</v>
      </c>
      <c r="AC184" s="43">
        <f t="shared" si="49"/>
        <v>-75.244010647737355</v>
      </c>
      <c r="AD184" s="39">
        <f>+'Product Value'!AD184/'Product Units'!$A184</f>
        <v>98.979310344827582</v>
      </c>
      <c r="AE184" s="40">
        <v>76.5</v>
      </c>
      <c r="AF184" s="41">
        <f t="shared" si="50"/>
        <v>77.288879598662206</v>
      </c>
      <c r="AG184" s="42">
        <v>65</v>
      </c>
      <c r="AH184" s="43">
        <f t="shared" si="51"/>
        <v>17.692307692307693</v>
      </c>
      <c r="AI184" s="107">
        <f t="shared" si="38"/>
        <v>480.97758620689666</v>
      </c>
      <c r="AJ184" s="42">
        <f t="shared" si="39"/>
        <v>240.5</v>
      </c>
      <c r="AK184" s="41">
        <f t="shared" si="52"/>
        <v>50.002330024698253</v>
      </c>
      <c r="AL184" s="42">
        <f t="shared" si="40"/>
        <v>527.5645161290322</v>
      </c>
      <c r="AM184" s="43">
        <f t="shared" si="53"/>
        <v>-54.413158457916779</v>
      </c>
      <c r="AN184" s="44">
        <f t="shared" si="41"/>
        <v>48.1</v>
      </c>
    </row>
    <row r="185" spans="1:40" s="45" customFormat="1" ht="15" customHeight="1" x14ac:dyDescent="0.3">
      <c r="A185" s="35">
        <v>1304.9999999999998</v>
      </c>
      <c r="B185" s="35" t="s">
        <v>228</v>
      </c>
      <c r="C185" s="36" t="s">
        <v>70</v>
      </c>
      <c r="D185" s="79">
        <f>VLOOKUP(C185,Xarelto_Total!A:D,2,0)</f>
        <v>1</v>
      </c>
      <c r="E185" s="37" t="str">
        <f>VLOOKUP(C185,Xarelto_Total!A:D,3,0)</f>
        <v>INDORE ABM</v>
      </c>
      <c r="F185" s="46" t="str">
        <f>VLOOKUP(C185,Xarelto_Total!A:D,4,0)</f>
        <v>MUMBAI SM</v>
      </c>
      <c r="G185" s="37">
        <v>80802633</v>
      </c>
      <c r="H185" s="46" t="s">
        <v>17</v>
      </c>
      <c r="I185" s="38" t="str">
        <f t="shared" si="37"/>
        <v>BHOPALXARELTO 20MG 28TABL</v>
      </c>
      <c r="J185" s="39">
        <f>+'Product Value'!J185/'Product Units'!$A185</f>
        <v>127.07500000000005</v>
      </c>
      <c r="K185" s="40">
        <v>27</v>
      </c>
      <c r="L185" s="41">
        <f t="shared" si="42"/>
        <v>21.247294904583899</v>
      </c>
      <c r="M185" s="42">
        <v>-11.8</v>
      </c>
      <c r="N185" s="43">
        <f t="shared" si="43"/>
        <v>100</v>
      </c>
      <c r="O185" s="39">
        <f>+'Product Value'!O185/'Product Units'!$A185</f>
        <v>120.25000000000004</v>
      </c>
      <c r="P185" s="40">
        <v>56</v>
      </c>
      <c r="Q185" s="41">
        <f t="shared" si="44"/>
        <v>46.569646569646558</v>
      </c>
      <c r="R185" s="42">
        <v>99.15384615384616</v>
      </c>
      <c r="S185" s="43">
        <f t="shared" si="45"/>
        <v>-43.522110162916995</v>
      </c>
      <c r="T185" s="39">
        <f>+'Product Value'!T185/'Product Units'!$A185</f>
        <v>105.62500000000004</v>
      </c>
      <c r="U185" s="40">
        <v>52.5</v>
      </c>
      <c r="V185" s="41">
        <f t="shared" si="46"/>
        <v>49.7041420118343</v>
      </c>
      <c r="W185" s="42">
        <v>23.372413793103448</v>
      </c>
      <c r="X185" s="43">
        <f t="shared" si="47"/>
        <v>124.62378282679256</v>
      </c>
      <c r="Y185" s="39">
        <f>+'Product Value'!Y185/'Product Units'!$A185</f>
        <v>128.69999999999999</v>
      </c>
      <c r="Z185" s="40">
        <v>11.5</v>
      </c>
      <c r="AA185" s="41">
        <f t="shared" si="48"/>
        <v>8.9355089355089365</v>
      </c>
      <c r="AB185" s="42">
        <v>80</v>
      </c>
      <c r="AC185" s="43">
        <f t="shared" si="49"/>
        <v>-85.625</v>
      </c>
      <c r="AD185" s="39">
        <f>+'Product Value'!AD185/'Product Units'!$A185</f>
        <v>124.8</v>
      </c>
      <c r="AE185" s="40">
        <v>64</v>
      </c>
      <c r="AF185" s="41">
        <f t="shared" si="50"/>
        <v>51.282051282051285</v>
      </c>
      <c r="AG185" s="42">
        <v>65.5</v>
      </c>
      <c r="AH185" s="43">
        <f t="shared" si="51"/>
        <v>-2.2900763358778704</v>
      </c>
      <c r="AI185" s="107">
        <f t="shared" si="38"/>
        <v>606.45000000000016</v>
      </c>
      <c r="AJ185" s="42">
        <f t="shared" si="39"/>
        <v>211</v>
      </c>
      <c r="AK185" s="41">
        <f t="shared" si="52"/>
        <v>34.792645725121602</v>
      </c>
      <c r="AL185" s="42">
        <f t="shared" si="40"/>
        <v>256.2262599469496</v>
      </c>
      <c r="AM185" s="43">
        <f t="shared" si="53"/>
        <v>-17.650907427019177</v>
      </c>
      <c r="AN185" s="44">
        <f t="shared" si="41"/>
        <v>42.2</v>
      </c>
    </row>
    <row r="186" spans="1:40" s="45" customFormat="1" ht="15" customHeight="1" x14ac:dyDescent="0.3">
      <c r="A186" s="35">
        <v>326.24999999999994</v>
      </c>
      <c r="B186" s="35" t="s">
        <v>228</v>
      </c>
      <c r="C186" s="36" t="s">
        <v>70</v>
      </c>
      <c r="D186" s="79">
        <f>VLOOKUP(C186,Xarelto_Total!A:D,2,0)</f>
        <v>1</v>
      </c>
      <c r="E186" s="37" t="str">
        <f>VLOOKUP(C186,Xarelto_Total!A:D,3,0)</f>
        <v>INDORE ABM</v>
      </c>
      <c r="F186" s="46" t="str">
        <f>VLOOKUP(C186,Xarelto_Total!A:D,4,0)</f>
        <v>MUMBAI SM</v>
      </c>
      <c r="G186" s="109">
        <v>86415798</v>
      </c>
      <c r="H186" s="46" t="s">
        <v>48</v>
      </c>
      <c r="I186" s="38" t="str">
        <f t="shared" si="37"/>
        <v>BHOPALXARELTO 2.5MG TAFI 14 IN</v>
      </c>
      <c r="J186" s="39">
        <f>+'Product Value'!J186/'Product Units'!$A186</f>
        <v>192.80344827586214</v>
      </c>
      <c r="K186" s="40">
        <v>110</v>
      </c>
      <c r="L186" s="41">
        <f t="shared" si="42"/>
        <v>57.052921503049362</v>
      </c>
      <c r="M186" s="42">
        <v>194</v>
      </c>
      <c r="N186" s="43">
        <f t="shared" si="43"/>
        <v>-43.298969072164944</v>
      </c>
      <c r="O186" s="39">
        <f>+'Product Value'!O186/'Product Units'!$A186</f>
        <v>182.44827586206901</v>
      </c>
      <c r="P186" s="40">
        <v>59</v>
      </c>
      <c r="Q186" s="41">
        <f t="shared" si="44"/>
        <v>32.33793233793233</v>
      </c>
      <c r="R186" s="42">
        <v>114</v>
      </c>
      <c r="S186" s="43">
        <f t="shared" si="45"/>
        <v>-48.245614035087712</v>
      </c>
      <c r="T186" s="39">
        <f>+'Product Value'!T186/'Product Units'!$A186</f>
        <v>160.25862068965523</v>
      </c>
      <c r="U186" s="40">
        <v>88</v>
      </c>
      <c r="V186" s="41">
        <f t="shared" si="46"/>
        <v>54.911242603550271</v>
      </c>
      <c r="W186" s="42">
        <v>140.52786540483703</v>
      </c>
      <c r="X186" s="43">
        <f t="shared" si="47"/>
        <v>-37.378967689798131</v>
      </c>
      <c r="Y186" s="39">
        <f>+'Product Value'!Y186/'Product Units'!$A186</f>
        <v>195.26896551724138</v>
      </c>
      <c r="Z186" s="40">
        <v>75</v>
      </c>
      <c r="AA186" s="41">
        <f t="shared" si="48"/>
        <v>38.408561135833864</v>
      </c>
      <c r="AB186" s="42">
        <v>139.52155536770923</v>
      </c>
      <c r="AC186" s="43">
        <f t="shared" si="49"/>
        <v>-46.244865316805416</v>
      </c>
      <c r="AD186" s="39">
        <f>+'Product Value'!AD186/'Product Units'!$A186</f>
        <v>189.35172413793103</v>
      </c>
      <c r="AE186" s="40">
        <v>70</v>
      </c>
      <c r="AF186" s="41">
        <f t="shared" si="50"/>
        <v>36.968240093240098</v>
      </c>
      <c r="AG186" s="42">
        <v>676</v>
      </c>
      <c r="AH186" s="43">
        <f t="shared" si="51"/>
        <v>-89.644970414201183</v>
      </c>
      <c r="AI186" s="107">
        <f t="shared" si="38"/>
        <v>920.13103448275876</v>
      </c>
      <c r="AJ186" s="42">
        <f t="shared" si="39"/>
        <v>402</v>
      </c>
      <c r="AK186" s="41">
        <f t="shared" si="52"/>
        <v>43.689429541519566</v>
      </c>
      <c r="AL186" s="42">
        <f t="shared" si="40"/>
        <v>1264.0494207725462</v>
      </c>
      <c r="AM186" s="43">
        <f t="shared" si="53"/>
        <v>-68.197445970560977</v>
      </c>
      <c r="AN186" s="44">
        <f t="shared" si="41"/>
        <v>80.400000000000006</v>
      </c>
    </row>
    <row r="187" spans="1:40" s="45" customFormat="1" ht="15" customHeight="1" x14ac:dyDescent="0.35">
      <c r="A187" s="35">
        <v>4567.4999999999991</v>
      </c>
      <c r="B187" s="35" t="s">
        <v>228</v>
      </c>
      <c r="C187" s="36" t="s">
        <v>70</v>
      </c>
      <c r="D187" s="79">
        <f>VLOOKUP(C187,Xarelto_Total!A:D,2,0)</f>
        <v>1</v>
      </c>
      <c r="E187" s="37" t="str">
        <f>VLOOKUP(C187,Xarelto_Total!A:D,3,0)</f>
        <v>INDORE ABM</v>
      </c>
      <c r="F187" s="46" t="str">
        <f>VLOOKUP(C187,Xarelto_Total!A:D,4,0)</f>
        <v>MUMBAI SM</v>
      </c>
      <c r="G187" s="110">
        <v>86991209</v>
      </c>
      <c r="H187" s="108" t="s">
        <v>77</v>
      </c>
      <c r="I187" s="38" t="str">
        <f t="shared" si="37"/>
        <v>BHOPALXARELTO 15MG 98TABL</v>
      </c>
      <c r="J187" s="39">
        <f>+'Product Value'!J187/'Product Units'!$A187</f>
        <v>0</v>
      </c>
      <c r="K187" s="40">
        <v>9</v>
      </c>
      <c r="L187" s="41">
        <f t="shared" si="42"/>
        <v>0</v>
      </c>
      <c r="M187" s="42">
        <v>2</v>
      </c>
      <c r="N187" s="43">
        <f t="shared" si="43"/>
        <v>350</v>
      </c>
      <c r="O187" s="39">
        <f>+'Product Value'!O187/'Product Units'!$A187</f>
        <v>0</v>
      </c>
      <c r="P187" s="40">
        <v>0</v>
      </c>
      <c r="Q187" s="41">
        <f t="shared" si="44"/>
        <v>0</v>
      </c>
      <c r="R187" s="42">
        <v>0</v>
      </c>
      <c r="S187" s="43" t="str">
        <f t="shared" si="45"/>
        <v>-</v>
      </c>
      <c r="T187" s="39">
        <f>+'Product Value'!T187/'Product Units'!$A187</f>
        <v>0</v>
      </c>
      <c r="U187" s="40">
        <v>0</v>
      </c>
      <c r="V187" s="41">
        <f t="shared" si="46"/>
        <v>0</v>
      </c>
      <c r="W187" s="42">
        <v>0</v>
      </c>
      <c r="X187" s="43" t="str">
        <f t="shared" si="47"/>
        <v>-</v>
      </c>
      <c r="Y187" s="39">
        <f>+'Product Value'!Y187/'Product Units'!$A187</f>
        <v>0</v>
      </c>
      <c r="Z187" s="40">
        <v>0</v>
      </c>
      <c r="AA187" s="41">
        <f t="shared" si="48"/>
        <v>0</v>
      </c>
      <c r="AB187" s="42">
        <v>0</v>
      </c>
      <c r="AC187" s="43" t="str">
        <f t="shared" si="49"/>
        <v>-</v>
      </c>
      <c r="AD187" s="39">
        <f>+'Product Value'!AD187/'Product Units'!$A187</f>
        <v>0</v>
      </c>
      <c r="AE187" s="40">
        <v>0</v>
      </c>
      <c r="AF187" s="41">
        <f t="shared" si="50"/>
        <v>0</v>
      </c>
      <c r="AG187" s="42">
        <v>3</v>
      </c>
      <c r="AH187" s="43">
        <f t="shared" si="51"/>
        <v>-100</v>
      </c>
      <c r="AI187" s="107">
        <f t="shared" si="38"/>
        <v>0</v>
      </c>
      <c r="AJ187" s="42">
        <f t="shared" si="39"/>
        <v>9</v>
      </c>
      <c r="AK187" s="41">
        <f t="shared" si="52"/>
        <v>0</v>
      </c>
      <c r="AL187" s="42">
        <f t="shared" si="40"/>
        <v>5</v>
      </c>
      <c r="AM187" s="43">
        <f t="shared" si="53"/>
        <v>80</v>
      </c>
      <c r="AN187" s="44">
        <f t="shared" si="41"/>
        <v>1.8</v>
      </c>
    </row>
    <row r="188" spans="1:40" s="45" customFormat="1" ht="15" customHeight="1" x14ac:dyDescent="0.35">
      <c r="A188" s="35">
        <v>4567.4999999999991</v>
      </c>
      <c r="B188" s="35" t="s">
        <v>228</v>
      </c>
      <c r="C188" s="36" t="s">
        <v>70</v>
      </c>
      <c r="D188" s="79">
        <f>VLOOKUP(C188,Xarelto_Total!A:D,2,0)</f>
        <v>1</v>
      </c>
      <c r="E188" s="37" t="str">
        <f>VLOOKUP(C188,Xarelto_Total!A:D,3,0)</f>
        <v>INDORE ABM</v>
      </c>
      <c r="F188" s="46" t="str">
        <f>VLOOKUP(C188,Xarelto_Total!A:D,4,0)</f>
        <v>MUMBAI SM</v>
      </c>
      <c r="G188" s="110">
        <v>86991217</v>
      </c>
      <c r="H188" s="108" t="s">
        <v>78</v>
      </c>
      <c r="I188" s="38" t="str">
        <f t="shared" si="37"/>
        <v>BHOPALXARELTO 20MG 98TABL</v>
      </c>
      <c r="J188" s="39">
        <f>+'Product Value'!J188/'Product Units'!$A188</f>
        <v>0</v>
      </c>
      <c r="K188" s="40">
        <v>4</v>
      </c>
      <c r="L188" s="41">
        <f t="shared" si="42"/>
        <v>0</v>
      </c>
      <c r="M188" s="42">
        <v>14</v>
      </c>
      <c r="N188" s="43">
        <f t="shared" si="43"/>
        <v>-71.428571428571431</v>
      </c>
      <c r="O188" s="39">
        <f>+'Product Value'!O188/'Product Units'!$A188</f>
        <v>0</v>
      </c>
      <c r="P188" s="40">
        <v>0</v>
      </c>
      <c r="Q188" s="41">
        <f t="shared" si="44"/>
        <v>0</v>
      </c>
      <c r="R188" s="42">
        <v>12</v>
      </c>
      <c r="S188" s="43">
        <f t="shared" si="45"/>
        <v>-100</v>
      </c>
      <c r="T188" s="39">
        <f>+'Product Value'!T188/'Product Units'!$A188</f>
        <v>0</v>
      </c>
      <c r="U188" s="40">
        <v>0</v>
      </c>
      <c r="V188" s="41">
        <f t="shared" si="46"/>
        <v>0</v>
      </c>
      <c r="W188" s="42">
        <v>7</v>
      </c>
      <c r="X188" s="43">
        <f t="shared" si="47"/>
        <v>-100</v>
      </c>
      <c r="Y188" s="39">
        <f>+'Product Value'!Y188/'Product Units'!$A188</f>
        <v>0</v>
      </c>
      <c r="Z188" s="40">
        <v>-0.28499999999999998</v>
      </c>
      <c r="AA188" s="41">
        <f t="shared" si="48"/>
        <v>0</v>
      </c>
      <c r="AB188" s="42">
        <v>1</v>
      </c>
      <c r="AC188" s="43">
        <f t="shared" si="49"/>
        <v>-128.5</v>
      </c>
      <c r="AD188" s="39">
        <f>+'Product Value'!AD188/'Product Units'!$A188</f>
        <v>0</v>
      </c>
      <c r="AE188" s="40">
        <v>0</v>
      </c>
      <c r="AF188" s="41">
        <f t="shared" si="50"/>
        <v>0</v>
      </c>
      <c r="AG188" s="42">
        <v>0</v>
      </c>
      <c r="AH188" s="43" t="str">
        <f t="shared" si="51"/>
        <v>-</v>
      </c>
      <c r="AI188" s="107">
        <f t="shared" si="38"/>
        <v>0</v>
      </c>
      <c r="AJ188" s="42">
        <f t="shared" si="39"/>
        <v>3.7149999999999999</v>
      </c>
      <c r="AK188" s="41">
        <f t="shared" si="52"/>
        <v>0</v>
      </c>
      <c r="AL188" s="42">
        <f t="shared" si="40"/>
        <v>34</v>
      </c>
      <c r="AM188" s="43">
        <f t="shared" si="53"/>
        <v>-89.07352941176471</v>
      </c>
      <c r="AN188" s="44">
        <f t="shared" si="41"/>
        <v>0.74299999999999999</v>
      </c>
    </row>
    <row r="189" spans="1:40" s="45" customFormat="1" ht="15" customHeight="1" x14ac:dyDescent="0.3">
      <c r="A189" s="35">
        <v>652.49999999999989</v>
      </c>
      <c r="B189" s="35" t="s">
        <v>228</v>
      </c>
      <c r="C189" s="36" t="s">
        <v>25</v>
      </c>
      <c r="D189" s="79">
        <f>VLOOKUP(C189,Xarelto_Total!A:D,2,0)</f>
        <v>2</v>
      </c>
      <c r="E189" s="37" t="str">
        <f>VLOOKUP(C189,Xarelto_Total!A:D,3,0)</f>
        <v>INDORE ABM</v>
      </c>
      <c r="F189" s="46" t="str">
        <f>VLOOKUP(C189,Xarelto_Total!A:D,4,0)</f>
        <v>MUMBAI SM</v>
      </c>
      <c r="G189" s="37">
        <v>81571686</v>
      </c>
      <c r="H189" s="46" t="s">
        <v>15</v>
      </c>
      <c r="I189" s="38" t="str">
        <f t="shared" si="37"/>
        <v>INDOREXARELTO 10MG 7TABL</v>
      </c>
      <c r="J189" s="39">
        <f>+'Product Value'!J189/'Product Units'!$A189</f>
        <v>750.72000000000025</v>
      </c>
      <c r="K189" s="40">
        <v>382</v>
      </c>
      <c r="L189" s="41">
        <f t="shared" si="42"/>
        <v>50.88448422847398</v>
      </c>
      <c r="M189" s="42">
        <v>2099.4347826086955</v>
      </c>
      <c r="N189" s="43">
        <f t="shared" si="43"/>
        <v>-81.804626504027993</v>
      </c>
      <c r="O189" s="39">
        <f>+'Product Value'!O189/'Product Units'!$A189</f>
        <v>710.40000000000009</v>
      </c>
      <c r="P189" s="40">
        <v>219</v>
      </c>
      <c r="Q189" s="41">
        <f t="shared" si="44"/>
        <v>30.827702702702698</v>
      </c>
      <c r="R189" s="42">
        <v>2423.9262981574539</v>
      </c>
      <c r="S189" s="43">
        <f t="shared" si="45"/>
        <v>-90.965071827205605</v>
      </c>
      <c r="T189" s="39">
        <f>+'Product Value'!T189/'Product Units'!$A189</f>
        <v>624.00000000000011</v>
      </c>
      <c r="U189" s="40">
        <v>185</v>
      </c>
      <c r="V189" s="41">
        <f t="shared" si="46"/>
        <v>29.647435897435891</v>
      </c>
      <c r="W189" s="42">
        <v>2490.8551461245233</v>
      </c>
      <c r="X189" s="43">
        <f t="shared" si="47"/>
        <v>-92.57283185303497</v>
      </c>
      <c r="Y189" s="39">
        <f>+'Product Value'!Y189/'Product Units'!$A189</f>
        <v>760.31999999999994</v>
      </c>
      <c r="Z189" s="40">
        <v>254</v>
      </c>
      <c r="AA189" s="41">
        <f t="shared" si="48"/>
        <v>33.406986531986533</v>
      </c>
      <c r="AB189" s="42">
        <v>13002.232982844494</v>
      </c>
      <c r="AC189" s="43">
        <f t="shared" si="49"/>
        <v>-98.046489396589536</v>
      </c>
      <c r="AD189" s="39">
        <f>+'Product Value'!AD189/'Product Units'!$A189</f>
        <v>737.27999999999986</v>
      </c>
      <c r="AE189" s="40">
        <v>278</v>
      </c>
      <c r="AF189" s="41">
        <f t="shared" si="50"/>
        <v>37.70616319444445</v>
      </c>
      <c r="AG189" s="42">
        <v>13173.341555977229</v>
      </c>
      <c r="AH189" s="43">
        <f t="shared" si="51"/>
        <v>-97.889677430599519</v>
      </c>
      <c r="AI189" s="107">
        <f t="shared" si="38"/>
        <v>3582.7200000000003</v>
      </c>
      <c r="AJ189" s="42">
        <f t="shared" si="39"/>
        <v>1318</v>
      </c>
      <c r="AK189" s="41">
        <f t="shared" si="52"/>
        <v>36.787692032868875</v>
      </c>
      <c r="AL189" s="42">
        <f t="shared" si="40"/>
        <v>33189.790765712401</v>
      </c>
      <c r="AM189" s="43">
        <f t="shared" si="53"/>
        <v>-96.028899340451417</v>
      </c>
      <c r="AN189" s="44">
        <f t="shared" si="41"/>
        <v>131.80000000000001</v>
      </c>
    </row>
    <row r="190" spans="1:40" s="45" customFormat="1" ht="15" customHeight="1" x14ac:dyDescent="0.3">
      <c r="A190" s="35">
        <v>1304.9999999999998</v>
      </c>
      <c r="B190" s="35" t="s">
        <v>228</v>
      </c>
      <c r="C190" s="36" t="s">
        <v>25</v>
      </c>
      <c r="D190" s="79">
        <f>VLOOKUP(C190,Xarelto_Total!A:D,2,0)</f>
        <v>2</v>
      </c>
      <c r="E190" s="37" t="str">
        <f>VLOOKUP(C190,Xarelto_Total!A:D,3,0)</f>
        <v>INDORE ABM</v>
      </c>
      <c r="F190" s="46" t="str">
        <f>VLOOKUP(C190,Xarelto_Total!A:D,4,0)</f>
        <v>MUMBAI SM</v>
      </c>
      <c r="G190" s="37">
        <v>80802625</v>
      </c>
      <c r="H190" s="46" t="s">
        <v>16</v>
      </c>
      <c r="I190" s="38" t="str">
        <f t="shared" si="37"/>
        <v>INDOREXARELTO 15MG 28TABL</v>
      </c>
      <c r="J190" s="39">
        <f>+'Product Value'!J190/'Product Units'!$A190</f>
        <v>223.96360153256714</v>
      </c>
      <c r="K190" s="40">
        <v>109</v>
      </c>
      <c r="L190" s="41">
        <f t="shared" ref="L190:L254" si="54">IF(OR(J190=0,K190=0),0,(K190/J190%))</f>
        <v>48.668622603905582</v>
      </c>
      <c r="M190" s="42">
        <v>641.33333333333337</v>
      </c>
      <c r="N190" s="43">
        <f t="shared" ref="N190:N254" si="55">IF(AND(M190&lt;=0,K190&gt;1),100,IF(ISERROR(K190/M190%-100),"-",K190/M190%-100))</f>
        <v>-83.004158004158</v>
      </c>
      <c r="O190" s="39">
        <f>+'Product Value'!O190/'Product Units'!$A190</f>
        <v>211.93486590038319</v>
      </c>
      <c r="P190" s="40">
        <v>67.5</v>
      </c>
      <c r="Q190" s="41">
        <f t="shared" si="44"/>
        <v>31.84940793636445</v>
      </c>
      <c r="R190" s="42">
        <v>402</v>
      </c>
      <c r="S190" s="43">
        <f t="shared" ref="S190:S253" si="56">IF(AND(R190&lt;=0,P190&gt;1),100,IF(ISERROR(P190/R190%-100),"-",P190/R190%-100))</f>
        <v>-83.208955223880594</v>
      </c>
      <c r="T190" s="39">
        <f>+'Product Value'!T190/'Product Units'!$A190</f>
        <v>186.15900383141769</v>
      </c>
      <c r="U190" s="40">
        <v>73.5</v>
      </c>
      <c r="V190" s="41">
        <f t="shared" si="46"/>
        <v>39.482377154617943</v>
      </c>
      <c r="W190" s="42">
        <v>417.5</v>
      </c>
      <c r="X190" s="43">
        <f t="shared" ref="X190:X253" si="57">IF(AND(W190&lt;=0,U190&gt;1),100,IF(ISERROR(U190/W190%-100),"-",U190/W190%-100))</f>
        <v>-82.395209580838326</v>
      </c>
      <c r="Y190" s="39">
        <f>+'Product Value'!Y190/'Product Units'!$A190</f>
        <v>226.8275862068966</v>
      </c>
      <c r="Z190" s="40">
        <v>117</v>
      </c>
      <c r="AA190" s="41">
        <f t="shared" si="48"/>
        <v>51.581027667984181</v>
      </c>
      <c r="AB190" s="42">
        <v>1486.6935483870968</v>
      </c>
      <c r="AC190" s="43">
        <f t="shared" ref="AC190:AC253" si="58">IF(AND(AB190&lt;=0,Z190&gt;1),100,IF(ISERROR(Z190/AB190%-100),"-",Z190/AB190%-100))</f>
        <v>-92.13018714401953</v>
      </c>
      <c r="AD190" s="39">
        <f>+'Product Value'!AD190/'Product Units'!$A190</f>
        <v>219.95402298850578</v>
      </c>
      <c r="AE190" s="40">
        <v>134</v>
      </c>
      <c r="AF190" s="41">
        <f t="shared" si="50"/>
        <v>60.921822742474902</v>
      </c>
      <c r="AG190" s="42">
        <v>1345.5</v>
      </c>
      <c r="AH190" s="43">
        <f t="shared" ref="AH190:AH253" si="59">IF(AND(AG190&lt;=0,AE190&gt;1),100,IF(ISERROR(AE190/AG190%-100),"-",AE190/AG190%-100))</f>
        <v>-90.04087699739874</v>
      </c>
      <c r="AI190" s="107">
        <f t="shared" si="38"/>
        <v>1068.8390804597705</v>
      </c>
      <c r="AJ190" s="42">
        <f t="shared" si="39"/>
        <v>501</v>
      </c>
      <c r="AK190" s="41">
        <f t="shared" ref="AK190:AK253" si="60">IF(OR(AI190=0,AJ190=0),0,(AJ190/AI190%))</f>
        <v>46.873286087601748</v>
      </c>
      <c r="AL190" s="42">
        <f t="shared" si="40"/>
        <v>4293.0268817204305</v>
      </c>
      <c r="AM190" s="43">
        <f t="shared" ref="AM190:AM253" si="61">IF(AND(AL190&lt;=0,AJ190&gt;1),100,IF(ISERROR(AJ190/AL190%-100),"-",AJ190/AL190%-100))</f>
        <v>-88.329912348482097</v>
      </c>
      <c r="AN190" s="44">
        <f t="shared" si="41"/>
        <v>50.1</v>
      </c>
    </row>
    <row r="191" spans="1:40" s="45" customFormat="1" ht="15" customHeight="1" x14ac:dyDescent="0.3">
      <c r="A191" s="35">
        <v>1304.9999999999998</v>
      </c>
      <c r="B191" s="35" t="s">
        <v>228</v>
      </c>
      <c r="C191" s="36" t="s">
        <v>25</v>
      </c>
      <c r="D191" s="79">
        <f>VLOOKUP(C191,Xarelto_Total!A:D,2,0)</f>
        <v>2</v>
      </c>
      <c r="E191" s="37" t="str">
        <f>VLOOKUP(C191,Xarelto_Total!A:D,3,0)</f>
        <v>INDORE ABM</v>
      </c>
      <c r="F191" s="46" t="str">
        <f>VLOOKUP(C191,Xarelto_Total!A:D,4,0)</f>
        <v>MUMBAI SM</v>
      </c>
      <c r="G191" s="37">
        <v>80802633</v>
      </c>
      <c r="H191" s="46" t="s">
        <v>17</v>
      </c>
      <c r="I191" s="38" t="str">
        <f t="shared" si="37"/>
        <v>INDOREXARELTO 20MG 28TABL</v>
      </c>
      <c r="J191" s="39">
        <f>+'Product Value'!J191/'Product Units'!$A191</f>
        <v>282.38888888888903</v>
      </c>
      <c r="K191" s="40">
        <v>190.5</v>
      </c>
      <c r="L191" s="41">
        <f t="shared" si="54"/>
        <v>67.460161322053878</v>
      </c>
      <c r="M191" s="42">
        <v>3.9000000000000004</v>
      </c>
      <c r="N191" s="43">
        <f t="shared" si="55"/>
        <v>4784.6153846153838</v>
      </c>
      <c r="O191" s="39">
        <f>+'Product Value'!O191/'Product Units'!$A191</f>
        <v>267.22222222222229</v>
      </c>
      <c r="P191" s="40">
        <v>188</v>
      </c>
      <c r="Q191" s="41">
        <f t="shared" si="44"/>
        <v>70.35343035343034</v>
      </c>
      <c r="R191" s="42">
        <v>359.07692307692309</v>
      </c>
      <c r="S191" s="43">
        <f t="shared" si="56"/>
        <v>-47.643530419880037</v>
      </c>
      <c r="T191" s="39">
        <f>+'Product Value'!T191/'Product Units'!$A191</f>
        <v>234.72222222222231</v>
      </c>
      <c r="U191" s="40">
        <v>92.5</v>
      </c>
      <c r="V191" s="41">
        <f t="shared" si="46"/>
        <v>39.408284023668621</v>
      </c>
      <c r="W191" s="42">
        <v>157.11724137931034</v>
      </c>
      <c r="X191" s="43">
        <f t="shared" si="57"/>
        <v>-41.126766745676406</v>
      </c>
      <c r="Y191" s="39">
        <f>+'Product Value'!Y191/'Product Units'!$A191</f>
        <v>286.00000000000006</v>
      </c>
      <c r="Z191" s="40">
        <v>186</v>
      </c>
      <c r="AA191" s="41">
        <f t="shared" si="48"/>
        <v>65.034965034965012</v>
      </c>
      <c r="AB191" s="42">
        <v>772.5</v>
      </c>
      <c r="AC191" s="43">
        <f t="shared" si="58"/>
        <v>-75.922330097087382</v>
      </c>
      <c r="AD191" s="39">
        <f>+'Product Value'!AD191/'Product Units'!$A191</f>
        <v>277.33333333333337</v>
      </c>
      <c r="AE191" s="40">
        <v>158</v>
      </c>
      <c r="AF191" s="41">
        <f t="shared" si="50"/>
        <v>56.971153846153832</v>
      </c>
      <c r="AG191" s="42">
        <v>132.5</v>
      </c>
      <c r="AH191" s="43">
        <f t="shared" si="59"/>
        <v>19.245283018867923</v>
      </c>
      <c r="AI191" s="107">
        <f t="shared" si="38"/>
        <v>1347.666666666667</v>
      </c>
      <c r="AJ191" s="42">
        <f t="shared" si="39"/>
        <v>815</v>
      </c>
      <c r="AK191" s="41">
        <f t="shared" si="60"/>
        <v>60.474894880039557</v>
      </c>
      <c r="AL191" s="42">
        <f t="shared" si="40"/>
        <v>1425.0941644562336</v>
      </c>
      <c r="AM191" s="43">
        <f t="shared" si="61"/>
        <v>-42.810796624728603</v>
      </c>
      <c r="AN191" s="44">
        <f t="shared" si="41"/>
        <v>81.5</v>
      </c>
    </row>
    <row r="192" spans="1:40" s="45" customFormat="1" ht="15" customHeight="1" x14ac:dyDescent="0.3">
      <c r="A192" s="35">
        <v>326.24999999999994</v>
      </c>
      <c r="B192" s="35" t="s">
        <v>228</v>
      </c>
      <c r="C192" s="36" t="s">
        <v>25</v>
      </c>
      <c r="D192" s="79">
        <f>VLOOKUP(C192,Xarelto_Total!A:D,2,0)</f>
        <v>2</v>
      </c>
      <c r="E192" s="37" t="str">
        <f>VLOOKUP(C192,Xarelto_Total!A:D,3,0)</f>
        <v>INDORE ABM</v>
      </c>
      <c r="F192" s="46" t="str">
        <f>VLOOKUP(C192,Xarelto_Total!A:D,4,0)</f>
        <v>MUMBAI SM</v>
      </c>
      <c r="G192" s="109">
        <v>86415798</v>
      </c>
      <c r="H192" s="46" t="s">
        <v>48</v>
      </c>
      <c r="I192" s="38" t="str">
        <f t="shared" si="37"/>
        <v>INDOREXARELTO 2.5MG TAFI 14 IN</v>
      </c>
      <c r="J192" s="39">
        <f>+'Product Value'!J192/'Product Units'!$A192</f>
        <v>375.36000000000013</v>
      </c>
      <c r="K192" s="40">
        <v>235</v>
      </c>
      <c r="L192" s="41">
        <f t="shared" si="54"/>
        <v>62.606564364876363</v>
      </c>
      <c r="M192" s="42">
        <v>308</v>
      </c>
      <c r="N192" s="43">
        <f t="shared" si="55"/>
        <v>-23.701298701298697</v>
      </c>
      <c r="O192" s="39">
        <f>+'Product Value'!O192/'Product Units'!$A192</f>
        <v>355.20000000000005</v>
      </c>
      <c r="P192" s="40">
        <v>174</v>
      </c>
      <c r="Q192" s="41">
        <f t="shared" si="44"/>
        <v>48.986486486486477</v>
      </c>
      <c r="R192" s="42">
        <v>196.14018691588785</v>
      </c>
      <c r="S192" s="43">
        <f t="shared" si="56"/>
        <v>-11.287940153428323</v>
      </c>
      <c r="T192" s="39">
        <f>+'Product Value'!T192/'Product Units'!$A192</f>
        <v>312.00000000000006</v>
      </c>
      <c r="U192" s="40">
        <v>212</v>
      </c>
      <c r="V192" s="41">
        <f t="shared" si="46"/>
        <v>67.948717948717942</v>
      </c>
      <c r="W192" s="42">
        <v>214.26393270241851</v>
      </c>
      <c r="X192" s="43">
        <f t="shared" si="57"/>
        <v>-1.056609329374524</v>
      </c>
      <c r="Y192" s="39">
        <f>+'Product Value'!Y192/'Product Units'!$A192</f>
        <v>380.15999999999997</v>
      </c>
      <c r="Z192" s="40">
        <v>181</v>
      </c>
      <c r="AA192" s="41">
        <f t="shared" si="48"/>
        <v>47.611531986531993</v>
      </c>
      <c r="AB192" s="42">
        <v>479.0143702451395</v>
      </c>
      <c r="AC192" s="43">
        <f t="shared" si="58"/>
        <v>-62.214077229588796</v>
      </c>
      <c r="AD192" s="39">
        <f>+'Product Value'!AD192/'Product Units'!$A192</f>
        <v>368.63999999999993</v>
      </c>
      <c r="AE192" s="40">
        <v>236</v>
      </c>
      <c r="AF192" s="41">
        <f t="shared" si="50"/>
        <v>64.019097222222229</v>
      </c>
      <c r="AG192" s="42">
        <v>654</v>
      </c>
      <c r="AH192" s="43">
        <f t="shared" si="59"/>
        <v>-63.914373088685018</v>
      </c>
      <c r="AI192" s="107">
        <f t="shared" si="38"/>
        <v>1791.3600000000001</v>
      </c>
      <c r="AJ192" s="42">
        <f t="shared" si="39"/>
        <v>1038</v>
      </c>
      <c r="AK192" s="41">
        <f t="shared" si="60"/>
        <v>57.944801714898169</v>
      </c>
      <c r="AL192" s="42">
        <f t="shared" si="40"/>
        <v>1851.4184898634458</v>
      </c>
      <c r="AM192" s="43">
        <f t="shared" si="61"/>
        <v>-43.934879894358225</v>
      </c>
      <c r="AN192" s="44">
        <f t="shared" si="41"/>
        <v>103.8</v>
      </c>
    </row>
    <row r="193" spans="1:40" s="45" customFormat="1" ht="15" customHeight="1" x14ac:dyDescent="0.35">
      <c r="A193" s="35">
        <v>4567.4999999999991</v>
      </c>
      <c r="B193" s="35" t="s">
        <v>228</v>
      </c>
      <c r="C193" s="36" t="s">
        <v>25</v>
      </c>
      <c r="D193" s="79">
        <f>VLOOKUP(C193,Xarelto_Total!A:D,2,0)</f>
        <v>2</v>
      </c>
      <c r="E193" s="37" t="str">
        <f>VLOOKUP(C193,Xarelto_Total!A:D,3,0)</f>
        <v>INDORE ABM</v>
      </c>
      <c r="F193" s="46" t="str">
        <f>VLOOKUP(C193,Xarelto_Total!A:D,4,0)</f>
        <v>MUMBAI SM</v>
      </c>
      <c r="G193" s="110">
        <v>86991209</v>
      </c>
      <c r="H193" s="108" t="s">
        <v>77</v>
      </c>
      <c r="I193" s="38" t="str">
        <f t="shared" si="37"/>
        <v>INDOREXARELTO 15MG 98TABL</v>
      </c>
      <c r="J193" s="39">
        <f>+'Product Value'!J193/'Product Units'!$A193</f>
        <v>0</v>
      </c>
      <c r="K193" s="40">
        <v>23</v>
      </c>
      <c r="L193" s="41">
        <f t="shared" si="54"/>
        <v>0</v>
      </c>
      <c r="M193" s="42">
        <v>5</v>
      </c>
      <c r="N193" s="43">
        <f t="shared" si="55"/>
        <v>360</v>
      </c>
      <c r="O193" s="39">
        <f>+'Product Value'!O193/'Product Units'!$A193</f>
        <v>0</v>
      </c>
      <c r="P193" s="40">
        <v>0</v>
      </c>
      <c r="Q193" s="41">
        <f t="shared" si="44"/>
        <v>0</v>
      </c>
      <c r="R193" s="42">
        <v>0</v>
      </c>
      <c r="S193" s="43" t="str">
        <f t="shared" si="56"/>
        <v>-</v>
      </c>
      <c r="T193" s="39">
        <f>+'Product Value'!T193/'Product Units'!$A193</f>
        <v>0</v>
      </c>
      <c r="U193" s="40">
        <v>0</v>
      </c>
      <c r="V193" s="41">
        <f t="shared" si="46"/>
        <v>0</v>
      </c>
      <c r="W193" s="42">
        <v>0</v>
      </c>
      <c r="X193" s="43" t="str">
        <f t="shared" si="57"/>
        <v>-</v>
      </c>
      <c r="Y193" s="39">
        <f>+'Product Value'!Y193/'Product Units'!$A193</f>
        <v>0</v>
      </c>
      <c r="Z193" s="40">
        <v>0</v>
      </c>
      <c r="AA193" s="41">
        <f t="shared" si="48"/>
        <v>0</v>
      </c>
      <c r="AB193" s="42">
        <v>0</v>
      </c>
      <c r="AC193" s="43" t="str">
        <f t="shared" si="58"/>
        <v>-</v>
      </c>
      <c r="AD193" s="39">
        <f>+'Product Value'!AD193/'Product Units'!$A193</f>
        <v>0</v>
      </c>
      <c r="AE193" s="40">
        <v>-1.4279999999999999</v>
      </c>
      <c r="AF193" s="41">
        <f t="shared" si="50"/>
        <v>0</v>
      </c>
      <c r="AG193" s="42">
        <v>11</v>
      </c>
      <c r="AH193" s="43">
        <f t="shared" si="59"/>
        <v>-112.98181818181818</v>
      </c>
      <c r="AI193" s="107">
        <f t="shared" si="38"/>
        <v>0</v>
      </c>
      <c r="AJ193" s="42">
        <f t="shared" si="39"/>
        <v>21.571999999999999</v>
      </c>
      <c r="AK193" s="41">
        <f t="shared" si="60"/>
        <v>0</v>
      </c>
      <c r="AL193" s="42">
        <f t="shared" si="40"/>
        <v>16</v>
      </c>
      <c r="AM193" s="43">
        <f t="shared" si="61"/>
        <v>34.824999999999989</v>
      </c>
      <c r="AN193" s="44">
        <f t="shared" si="41"/>
        <v>2.1572</v>
      </c>
    </row>
    <row r="194" spans="1:40" s="45" customFormat="1" ht="15" customHeight="1" x14ac:dyDescent="0.35">
      <c r="A194" s="35">
        <v>4567.4999999999991</v>
      </c>
      <c r="B194" s="35" t="s">
        <v>228</v>
      </c>
      <c r="C194" s="36" t="s">
        <v>25</v>
      </c>
      <c r="D194" s="79">
        <f>VLOOKUP(C194,Xarelto_Total!A:D,2,0)</f>
        <v>2</v>
      </c>
      <c r="E194" s="37" t="str">
        <f>VLOOKUP(C194,Xarelto_Total!A:D,3,0)</f>
        <v>INDORE ABM</v>
      </c>
      <c r="F194" s="46" t="str">
        <f>VLOOKUP(C194,Xarelto_Total!A:D,4,0)</f>
        <v>MUMBAI SM</v>
      </c>
      <c r="G194" s="110">
        <v>86991217</v>
      </c>
      <c r="H194" s="108" t="s">
        <v>78</v>
      </c>
      <c r="I194" s="38" t="str">
        <f t="shared" si="37"/>
        <v>INDOREXARELTO 20MG 98TABL</v>
      </c>
      <c r="J194" s="39">
        <f>+'Product Value'!J194/'Product Units'!$A194</f>
        <v>0</v>
      </c>
      <c r="K194" s="40">
        <v>24</v>
      </c>
      <c r="L194" s="41">
        <f t="shared" si="54"/>
        <v>0</v>
      </c>
      <c r="M194" s="42">
        <v>86</v>
      </c>
      <c r="N194" s="43">
        <f t="shared" si="55"/>
        <v>-72.093023255813961</v>
      </c>
      <c r="O194" s="39">
        <f>+'Product Value'!O194/'Product Units'!$A194</f>
        <v>0</v>
      </c>
      <c r="P194" s="40">
        <v>3</v>
      </c>
      <c r="Q194" s="41">
        <f t="shared" si="44"/>
        <v>0</v>
      </c>
      <c r="R194" s="42">
        <v>42</v>
      </c>
      <c r="S194" s="43">
        <f t="shared" si="56"/>
        <v>-92.857142857142861</v>
      </c>
      <c r="T194" s="39">
        <f>+'Product Value'!T194/'Product Units'!$A194</f>
        <v>0</v>
      </c>
      <c r="U194" s="40">
        <v>0</v>
      </c>
      <c r="V194" s="41">
        <f t="shared" si="46"/>
        <v>0</v>
      </c>
      <c r="W194" s="42">
        <v>23.858000000000001</v>
      </c>
      <c r="X194" s="43">
        <f t="shared" si="57"/>
        <v>-100</v>
      </c>
      <c r="Y194" s="39">
        <f>+'Product Value'!Y194/'Product Units'!$A194</f>
        <v>0</v>
      </c>
      <c r="Z194" s="40">
        <v>0</v>
      </c>
      <c r="AA194" s="41">
        <f t="shared" si="48"/>
        <v>0</v>
      </c>
      <c r="AB194" s="42">
        <v>25</v>
      </c>
      <c r="AC194" s="43">
        <f t="shared" si="58"/>
        <v>-100</v>
      </c>
      <c r="AD194" s="39">
        <f>+'Product Value'!AD194/'Product Units'!$A194</f>
        <v>0</v>
      </c>
      <c r="AE194" s="40">
        <v>-0.42799999999999999</v>
      </c>
      <c r="AF194" s="41">
        <f t="shared" si="50"/>
        <v>0</v>
      </c>
      <c r="AG194" s="42">
        <v>21</v>
      </c>
      <c r="AH194" s="43">
        <f t="shared" si="59"/>
        <v>-102.03809523809524</v>
      </c>
      <c r="AI194" s="107">
        <f t="shared" si="38"/>
        <v>0</v>
      </c>
      <c r="AJ194" s="42">
        <f t="shared" si="39"/>
        <v>26.571999999999999</v>
      </c>
      <c r="AK194" s="41">
        <f t="shared" si="60"/>
        <v>0</v>
      </c>
      <c r="AL194" s="42">
        <f t="shared" si="40"/>
        <v>197.858</v>
      </c>
      <c r="AM194" s="43">
        <f t="shared" si="61"/>
        <v>-86.57016648303329</v>
      </c>
      <c r="AN194" s="44">
        <f t="shared" si="41"/>
        <v>2.6572</v>
      </c>
    </row>
    <row r="195" spans="1:40" s="45" customFormat="1" ht="15" customHeight="1" x14ac:dyDescent="0.3">
      <c r="A195" s="35">
        <v>652.49999999999989</v>
      </c>
      <c r="B195" s="35" t="s">
        <v>228</v>
      </c>
      <c r="C195" s="36" t="s">
        <v>114</v>
      </c>
      <c r="D195" s="79">
        <f>VLOOKUP(C195,Xarelto_Total!A:D,2,0)</f>
        <v>1</v>
      </c>
      <c r="E195" s="37" t="str">
        <f>VLOOKUP(C195,Xarelto_Total!A:D,3,0)</f>
        <v>INDORE ABM</v>
      </c>
      <c r="F195" s="46" t="str">
        <f>VLOOKUP(C195,Xarelto_Total!A:D,4,0)</f>
        <v>MUMBAI SM</v>
      </c>
      <c r="G195" s="37">
        <v>81571686</v>
      </c>
      <c r="H195" s="46" t="s">
        <v>15</v>
      </c>
      <c r="I195" s="38" t="str">
        <f t="shared" ref="I195:I260" si="62">+C195&amp;H195</f>
        <v>JABALPURXARELTO 10MG 7TABL</v>
      </c>
      <c r="J195" s="39">
        <f>+'Product Value'!J195/'Product Units'!$A195</f>
        <v>258.06000000000006</v>
      </c>
      <c r="K195" s="40">
        <v>89</v>
      </c>
      <c r="L195" s="41">
        <f t="shared" si="54"/>
        <v>34.488103541811974</v>
      </c>
      <c r="M195" s="42">
        <v>177.83992094861659</v>
      </c>
      <c r="N195" s="43">
        <f t="shared" si="55"/>
        <v>-49.954993499060976</v>
      </c>
      <c r="O195" s="39">
        <f>+'Product Value'!O195/'Product Units'!$A195</f>
        <v>244.20000000000005</v>
      </c>
      <c r="P195" s="40">
        <v>414.57142857142856</v>
      </c>
      <c r="Q195" s="41">
        <f t="shared" si="44"/>
        <v>169.76716976716972</v>
      </c>
      <c r="R195" s="42">
        <v>68.264656616415408</v>
      </c>
      <c r="S195" s="43">
        <f t="shared" si="56"/>
        <v>507.30024747789878</v>
      </c>
      <c r="T195" s="39">
        <f>+'Product Value'!T195/'Product Units'!$A195</f>
        <v>214.50000000000003</v>
      </c>
      <c r="U195" s="40">
        <v>166</v>
      </c>
      <c r="V195" s="41">
        <f t="shared" si="46"/>
        <v>77.389277389277368</v>
      </c>
      <c r="W195" s="42">
        <v>78.602287166454886</v>
      </c>
      <c r="X195" s="43">
        <f t="shared" si="57"/>
        <v>111.18978338182995</v>
      </c>
      <c r="Y195" s="39">
        <f>+'Product Value'!Y195/'Product Units'!$A195</f>
        <v>261.36</v>
      </c>
      <c r="Z195" s="40">
        <v>106</v>
      </c>
      <c r="AA195" s="41">
        <f t="shared" si="48"/>
        <v>40.557086011631469</v>
      </c>
      <c r="AB195" s="42">
        <v>834.94410625345881</v>
      </c>
      <c r="AC195" s="43">
        <f t="shared" si="58"/>
        <v>-87.304539404962014</v>
      </c>
      <c r="AD195" s="39">
        <f>+'Product Value'!AD195/'Product Units'!$A195</f>
        <v>253.43999999999997</v>
      </c>
      <c r="AE195" s="40">
        <v>142</v>
      </c>
      <c r="AF195" s="41">
        <f t="shared" si="50"/>
        <v>56.029040404040408</v>
      </c>
      <c r="AG195" s="42">
        <v>1426.6546489563568</v>
      </c>
      <c r="AH195" s="43">
        <f t="shared" si="59"/>
        <v>-90.046645128596637</v>
      </c>
      <c r="AI195" s="107">
        <f t="shared" ref="AI195:AI260" si="63">+J195+O195+T195+Y195+AD195</f>
        <v>1231.5600000000002</v>
      </c>
      <c r="AJ195" s="42">
        <f t="shared" ref="AJ195:AJ260" si="64">+K195+P195+U195+Z195+AE195</f>
        <v>917.57142857142856</v>
      </c>
      <c r="AK195" s="41">
        <f t="shared" si="60"/>
        <v>74.504809231497319</v>
      </c>
      <c r="AL195" s="42">
        <f t="shared" ref="AL195:AL260" si="65">+M195+R195+W195+AB195+AG195</f>
        <v>2586.3056199413022</v>
      </c>
      <c r="AM195" s="43">
        <f t="shared" si="61"/>
        <v>-64.521925734660329</v>
      </c>
      <c r="AN195" s="44">
        <f t="shared" ref="AN195:AN260" si="66">IFERROR(AJ195/D195/$B$2,0)</f>
        <v>183.51428571428571</v>
      </c>
    </row>
    <row r="196" spans="1:40" s="45" customFormat="1" ht="15" customHeight="1" x14ac:dyDescent="0.3">
      <c r="A196" s="35">
        <v>1304.9999999999998</v>
      </c>
      <c r="B196" s="35" t="s">
        <v>228</v>
      </c>
      <c r="C196" s="36" t="s">
        <v>114</v>
      </c>
      <c r="D196" s="79">
        <f>VLOOKUP(C196,Xarelto_Total!A:D,2,0)</f>
        <v>1</v>
      </c>
      <c r="E196" s="37" t="str">
        <f>VLOOKUP(C196,Xarelto_Total!A:D,3,0)</f>
        <v>INDORE ABM</v>
      </c>
      <c r="F196" s="46" t="str">
        <f>VLOOKUP(C196,Xarelto_Total!A:D,4,0)</f>
        <v>MUMBAI SM</v>
      </c>
      <c r="G196" s="37">
        <v>80802625</v>
      </c>
      <c r="H196" s="46" t="s">
        <v>16</v>
      </c>
      <c r="I196" s="38" t="str">
        <f t="shared" si="62"/>
        <v>JABALPURXARELTO 15MG 28TABL</v>
      </c>
      <c r="J196" s="39">
        <f>+'Product Value'!J196/'Product Units'!$A196</f>
        <v>84.456000000000017</v>
      </c>
      <c r="K196" s="40">
        <v>38</v>
      </c>
      <c r="L196" s="41">
        <f t="shared" si="54"/>
        <v>44.993842947807131</v>
      </c>
      <c r="M196" s="42">
        <v>110</v>
      </c>
      <c r="N196" s="43">
        <f t="shared" si="55"/>
        <v>-65.454545454545467</v>
      </c>
      <c r="O196" s="39">
        <f>+'Product Value'!O196/'Product Units'!$A196</f>
        <v>79.920000000000016</v>
      </c>
      <c r="P196" s="40">
        <v>10</v>
      </c>
      <c r="Q196" s="41">
        <f t="shared" ref="Q196:Q260" si="67">IF(OR(O196=0,P196=0),0,(P196/O196%))</f>
        <v>12.51251251251251</v>
      </c>
      <c r="R196" s="42">
        <v>87</v>
      </c>
      <c r="S196" s="43">
        <f t="shared" si="56"/>
        <v>-88.505747126436788</v>
      </c>
      <c r="T196" s="39">
        <f>+'Product Value'!T196/'Product Units'!$A196</f>
        <v>70.200000000000017</v>
      </c>
      <c r="U196" s="40">
        <v>4</v>
      </c>
      <c r="V196" s="41">
        <f t="shared" ref="V196:V260" si="68">IF(OR(T196=0,U196=0),0,(U196/T196%))</f>
        <v>5.6980056980056961</v>
      </c>
      <c r="W196" s="42">
        <v>179.5</v>
      </c>
      <c r="X196" s="43">
        <f t="shared" si="57"/>
        <v>-97.771587743732596</v>
      </c>
      <c r="Y196" s="39">
        <f>+'Product Value'!Y196/'Product Units'!$A196</f>
        <v>85.535999999999987</v>
      </c>
      <c r="Z196" s="40">
        <v>23</v>
      </c>
      <c r="AA196" s="41">
        <f t="shared" ref="AA196:AA260" si="69">IF(OR(Y196=0,Z196=0),0,(Z196/Y196%))</f>
        <v>26.889263000374115</v>
      </c>
      <c r="AB196" s="42">
        <v>69</v>
      </c>
      <c r="AC196" s="43">
        <f t="shared" si="58"/>
        <v>-66.666666666666657</v>
      </c>
      <c r="AD196" s="39">
        <f>+'Product Value'!AD196/'Product Units'!$A196</f>
        <v>82.943999999999988</v>
      </c>
      <c r="AE196" s="40">
        <v>72</v>
      </c>
      <c r="AF196" s="41">
        <f t="shared" ref="AF196:AF260" si="70">IF(OR(AD196=0,AE196=0),0,(AE196/AD196%))</f>
        <v>86.805555555555571</v>
      </c>
      <c r="AG196" s="42">
        <v>147</v>
      </c>
      <c r="AH196" s="43">
        <f t="shared" si="59"/>
        <v>-51.020408163265309</v>
      </c>
      <c r="AI196" s="107">
        <f t="shared" si="63"/>
        <v>403.05600000000004</v>
      </c>
      <c r="AJ196" s="42">
        <f t="shared" si="64"/>
        <v>147</v>
      </c>
      <c r="AK196" s="41">
        <f t="shared" si="60"/>
        <v>36.471358818625696</v>
      </c>
      <c r="AL196" s="42">
        <f t="shared" si="65"/>
        <v>592.5</v>
      </c>
      <c r="AM196" s="43">
        <f t="shared" si="61"/>
        <v>-75.189873417721515</v>
      </c>
      <c r="AN196" s="44">
        <f t="shared" si="66"/>
        <v>29.4</v>
      </c>
    </row>
    <row r="197" spans="1:40" s="45" customFormat="1" ht="15" customHeight="1" x14ac:dyDescent="0.3">
      <c r="A197" s="35">
        <v>1304.9999999999998</v>
      </c>
      <c r="B197" s="35" t="s">
        <v>228</v>
      </c>
      <c r="C197" s="36" t="s">
        <v>114</v>
      </c>
      <c r="D197" s="79">
        <f>VLOOKUP(C197,Xarelto_Total!A:D,2,0)</f>
        <v>1</v>
      </c>
      <c r="E197" s="37" t="str">
        <f>VLOOKUP(C197,Xarelto_Total!A:D,3,0)</f>
        <v>INDORE ABM</v>
      </c>
      <c r="F197" s="46" t="str">
        <f>VLOOKUP(C197,Xarelto_Total!A:D,4,0)</f>
        <v>MUMBAI SM</v>
      </c>
      <c r="G197" s="37">
        <v>80802633</v>
      </c>
      <c r="H197" s="46" t="s">
        <v>17</v>
      </c>
      <c r="I197" s="38" t="str">
        <f t="shared" si="62"/>
        <v>JABALPURXARELTO 20MG 28TABL</v>
      </c>
      <c r="J197" s="39">
        <f>+'Product Value'!J197/'Product Units'!$A197</f>
        <v>93.840000000000032</v>
      </c>
      <c r="K197" s="40">
        <v>11</v>
      </c>
      <c r="L197" s="41">
        <f t="shared" si="54"/>
        <v>11.722080136402383</v>
      </c>
      <c r="M197" s="42">
        <v>-3.5</v>
      </c>
      <c r="N197" s="43">
        <f t="shared" si="55"/>
        <v>100</v>
      </c>
      <c r="O197" s="39">
        <f>+'Product Value'!O197/'Product Units'!$A197</f>
        <v>88.800000000000011</v>
      </c>
      <c r="P197" s="40">
        <v>27</v>
      </c>
      <c r="Q197" s="41">
        <f t="shared" si="67"/>
        <v>30.4054054054054</v>
      </c>
      <c r="R197" s="42">
        <v>17.5</v>
      </c>
      <c r="S197" s="43">
        <f t="shared" si="56"/>
        <v>54.285714285714306</v>
      </c>
      <c r="T197" s="39">
        <f>+'Product Value'!T197/'Product Units'!$A197</f>
        <v>78.000000000000014</v>
      </c>
      <c r="U197" s="40">
        <v>9</v>
      </c>
      <c r="V197" s="41">
        <f t="shared" si="68"/>
        <v>11.538461538461537</v>
      </c>
      <c r="W197" s="42">
        <v>9.3724137931034477</v>
      </c>
      <c r="X197" s="43">
        <f t="shared" si="57"/>
        <v>-3.973509933774821</v>
      </c>
      <c r="Y197" s="39">
        <f>+'Product Value'!Y197/'Product Units'!$A197</f>
        <v>95.039999999999992</v>
      </c>
      <c r="Z197" s="40">
        <v>8</v>
      </c>
      <c r="AA197" s="41">
        <f t="shared" si="69"/>
        <v>8.4175084175084187</v>
      </c>
      <c r="AB197" s="42">
        <v>94</v>
      </c>
      <c r="AC197" s="43">
        <f t="shared" si="58"/>
        <v>-91.489361702127667</v>
      </c>
      <c r="AD197" s="39">
        <f>+'Product Value'!AD197/'Product Units'!$A197</f>
        <v>92.159999999999982</v>
      </c>
      <c r="AE197" s="40">
        <v>30</v>
      </c>
      <c r="AF197" s="41">
        <f t="shared" si="70"/>
        <v>32.552083333333336</v>
      </c>
      <c r="AG197" s="42">
        <v>89</v>
      </c>
      <c r="AH197" s="43">
        <f t="shared" si="59"/>
        <v>-66.292134831460672</v>
      </c>
      <c r="AI197" s="107">
        <f t="shared" si="63"/>
        <v>447.84000000000003</v>
      </c>
      <c r="AJ197" s="42">
        <f t="shared" si="64"/>
        <v>85</v>
      </c>
      <c r="AK197" s="41">
        <f t="shared" si="60"/>
        <v>18.979992854590922</v>
      </c>
      <c r="AL197" s="42">
        <f t="shared" si="65"/>
        <v>206.37241379310345</v>
      </c>
      <c r="AM197" s="43">
        <f t="shared" si="61"/>
        <v>-58.812324555540698</v>
      </c>
      <c r="AN197" s="44">
        <f t="shared" si="66"/>
        <v>17</v>
      </c>
    </row>
    <row r="198" spans="1:40" s="45" customFormat="1" ht="15" customHeight="1" x14ac:dyDescent="0.3">
      <c r="A198" s="35">
        <v>326.24999999999994</v>
      </c>
      <c r="B198" s="35" t="s">
        <v>228</v>
      </c>
      <c r="C198" s="36" t="s">
        <v>114</v>
      </c>
      <c r="D198" s="79">
        <f>VLOOKUP(C198,Xarelto_Total!A:D,2,0)</f>
        <v>1</v>
      </c>
      <c r="E198" s="37" t="str">
        <f>VLOOKUP(C198,Xarelto_Total!A:D,3,0)</f>
        <v>INDORE ABM</v>
      </c>
      <c r="F198" s="46" t="str">
        <f>VLOOKUP(C198,Xarelto_Total!A:D,4,0)</f>
        <v>MUMBAI SM</v>
      </c>
      <c r="G198" s="109">
        <v>86415798</v>
      </c>
      <c r="H198" s="46" t="s">
        <v>48</v>
      </c>
      <c r="I198" s="38" t="str">
        <f t="shared" si="62"/>
        <v>JABALPURXARELTO 2.5MG TAFI 14 IN</v>
      </c>
      <c r="J198" s="39">
        <f>+'Product Value'!J198/'Product Units'!$A198</f>
        <v>187.68000000000006</v>
      </c>
      <c r="K198" s="40">
        <v>58</v>
      </c>
      <c r="L198" s="41">
        <f t="shared" si="54"/>
        <v>30.903665814151736</v>
      </c>
      <c r="M198" s="42">
        <v>78</v>
      </c>
      <c r="N198" s="43">
        <f t="shared" si="55"/>
        <v>-25.641025641025649</v>
      </c>
      <c r="O198" s="39">
        <f>+'Product Value'!O198/'Product Units'!$A198</f>
        <v>177.60000000000002</v>
      </c>
      <c r="P198" s="40">
        <v>90</v>
      </c>
      <c r="Q198" s="41">
        <f t="shared" si="67"/>
        <v>50.67567567567567</v>
      </c>
      <c r="R198" s="42">
        <v>100.76635514018692</v>
      </c>
      <c r="S198" s="43">
        <f t="shared" si="56"/>
        <v>-10.684474123539246</v>
      </c>
      <c r="T198" s="39">
        <f>+'Product Value'!T198/'Product Units'!$A198</f>
        <v>156.00000000000003</v>
      </c>
      <c r="U198" s="40">
        <v>50</v>
      </c>
      <c r="V198" s="41">
        <f t="shared" si="68"/>
        <v>32.051282051282044</v>
      </c>
      <c r="W198" s="42">
        <v>31</v>
      </c>
      <c r="X198" s="43">
        <f t="shared" si="57"/>
        <v>61.290322580645153</v>
      </c>
      <c r="Y198" s="39">
        <f>+'Product Value'!Y198/'Product Units'!$A198</f>
        <v>190.07999999999998</v>
      </c>
      <c r="Z198" s="40">
        <v>88</v>
      </c>
      <c r="AA198" s="41">
        <f t="shared" si="69"/>
        <v>46.296296296296298</v>
      </c>
      <c r="AB198" s="42">
        <v>59</v>
      </c>
      <c r="AC198" s="43">
        <f t="shared" si="58"/>
        <v>49.152542372881356</v>
      </c>
      <c r="AD198" s="39">
        <f>+'Product Value'!AD198/'Product Units'!$A198</f>
        <v>184.31999999999996</v>
      </c>
      <c r="AE198" s="40">
        <v>61</v>
      </c>
      <c r="AF198" s="41">
        <f t="shared" si="70"/>
        <v>33.094618055555557</v>
      </c>
      <c r="AG198" s="42">
        <v>107</v>
      </c>
      <c r="AH198" s="43">
        <f t="shared" si="59"/>
        <v>-42.990654205607477</v>
      </c>
      <c r="AI198" s="107">
        <f t="shared" si="63"/>
        <v>895.68000000000006</v>
      </c>
      <c r="AJ198" s="42">
        <f t="shared" si="64"/>
        <v>347</v>
      </c>
      <c r="AK198" s="41">
        <f t="shared" si="60"/>
        <v>38.741514826723822</v>
      </c>
      <c r="AL198" s="42">
        <f t="shared" si="65"/>
        <v>375.76635514018693</v>
      </c>
      <c r="AM198" s="43">
        <f t="shared" si="61"/>
        <v>-7.6553833909518261</v>
      </c>
      <c r="AN198" s="44">
        <f t="shared" si="66"/>
        <v>69.400000000000006</v>
      </c>
    </row>
    <row r="199" spans="1:40" s="45" customFormat="1" ht="15" customHeight="1" x14ac:dyDescent="0.35">
      <c r="A199" s="35">
        <v>4567.4999999999991</v>
      </c>
      <c r="B199" s="35" t="s">
        <v>228</v>
      </c>
      <c r="C199" s="36" t="s">
        <v>114</v>
      </c>
      <c r="D199" s="79">
        <f>VLOOKUP(C199,Xarelto_Total!A:D,2,0)</f>
        <v>1</v>
      </c>
      <c r="E199" s="37" t="str">
        <f>VLOOKUP(C199,Xarelto_Total!A:D,3,0)</f>
        <v>INDORE ABM</v>
      </c>
      <c r="F199" s="46" t="str">
        <f>VLOOKUP(C199,Xarelto_Total!A:D,4,0)</f>
        <v>MUMBAI SM</v>
      </c>
      <c r="G199" s="110">
        <v>86991209</v>
      </c>
      <c r="H199" s="108" t="s">
        <v>77</v>
      </c>
      <c r="I199" s="38" t="str">
        <f t="shared" si="62"/>
        <v>JABALPURXARELTO 15MG 98TABL</v>
      </c>
      <c r="J199" s="39">
        <f>+'Product Value'!J199/'Product Units'!$A199</f>
        <v>0</v>
      </c>
      <c r="K199" s="40">
        <v>0</v>
      </c>
      <c r="L199" s="41">
        <f t="shared" si="54"/>
        <v>0</v>
      </c>
      <c r="M199" s="42">
        <v>4</v>
      </c>
      <c r="N199" s="43">
        <f t="shared" si="55"/>
        <v>-100</v>
      </c>
      <c r="O199" s="39">
        <f>+'Product Value'!O199/'Product Units'!$A199</f>
        <v>0</v>
      </c>
      <c r="P199" s="40">
        <v>0</v>
      </c>
      <c r="Q199" s="41">
        <f t="shared" si="67"/>
        <v>0</v>
      </c>
      <c r="R199" s="42">
        <v>0</v>
      </c>
      <c r="S199" s="43" t="str">
        <f t="shared" si="56"/>
        <v>-</v>
      </c>
      <c r="T199" s="39">
        <f>+'Product Value'!T199/'Product Units'!$A199</f>
        <v>0</v>
      </c>
      <c r="U199" s="40">
        <v>-2</v>
      </c>
      <c r="V199" s="41">
        <f t="shared" si="68"/>
        <v>0</v>
      </c>
      <c r="W199" s="42">
        <v>0</v>
      </c>
      <c r="X199" s="43" t="str">
        <f t="shared" si="57"/>
        <v>-</v>
      </c>
      <c r="Y199" s="39">
        <f>+'Product Value'!Y199/'Product Units'!$A199</f>
        <v>0</v>
      </c>
      <c r="Z199" s="40">
        <v>0</v>
      </c>
      <c r="AA199" s="41">
        <f t="shared" si="69"/>
        <v>0</v>
      </c>
      <c r="AB199" s="42">
        <v>-0.57099999999999995</v>
      </c>
      <c r="AC199" s="43">
        <f t="shared" si="58"/>
        <v>-100</v>
      </c>
      <c r="AD199" s="39">
        <f>+'Product Value'!AD199/'Product Units'!$A199</f>
        <v>0</v>
      </c>
      <c r="AE199" s="40">
        <v>0</v>
      </c>
      <c r="AF199" s="41">
        <f t="shared" si="70"/>
        <v>0</v>
      </c>
      <c r="AG199" s="42">
        <v>0</v>
      </c>
      <c r="AH199" s="43" t="str">
        <f t="shared" si="59"/>
        <v>-</v>
      </c>
      <c r="AI199" s="107">
        <f t="shared" si="63"/>
        <v>0</v>
      </c>
      <c r="AJ199" s="42">
        <f t="shared" si="64"/>
        <v>-2</v>
      </c>
      <c r="AK199" s="41">
        <f t="shared" si="60"/>
        <v>0</v>
      </c>
      <c r="AL199" s="42">
        <f t="shared" si="65"/>
        <v>3.4290000000000003</v>
      </c>
      <c r="AM199" s="43">
        <f t="shared" si="61"/>
        <v>-158.32604257801108</v>
      </c>
      <c r="AN199" s="44">
        <f t="shared" si="66"/>
        <v>-0.4</v>
      </c>
    </row>
    <row r="200" spans="1:40" s="45" customFormat="1" ht="15" customHeight="1" x14ac:dyDescent="0.35">
      <c r="A200" s="35">
        <v>4567.4999999999991</v>
      </c>
      <c r="B200" s="35" t="s">
        <v>228</v>
      </c>
      <c r="C200" s="36" t="s">
        <v>114</v>
      </c>
      <c r="D200" s="79">
        <f>VLOOKUP(C200,Xarelto_Total!A:D,2,0)</f>
        <v>1</v>
      </c>
      <c r="E200" s="37" t="str">
        <f>VLOOKUP(C200,Xarelto_Total!A:D,3,0)</f>
        <v>INDORE ABM</v>
      </c>
      <c r="F200" s="46" t="str">
        <f>VLOOKUP(C200,Xarelto_Total!A:D,4,0)</f>
        <v>MUMBAI SM</v>
      </c>
      <c r="G200" s="110">
        <v>86991217</v>
      </c>
      <c r="H200" s="108" t="s">
        <v>78</v>
      </c>
      <c r="I200" s="38" t="str">
        <f t="shared" si="62"/>
        <v>JABALPURXARELTO 20MG 98TABL</v>
      </c>
      <c r="J200" s="39">
        <f>+'Product Value'!J200/'Product Units'!$A200</f>
        <v>0</v>
      </c>
      <c r="K200" s="40">
        <v>13</v>
      </c>
      <c r="L200" s="41">
        <f t="shared" si="54"/>
        <v>0</v>
      </c>
      <c r="M200" s="42">
        <v>20</v>
      </c>
      <c r="N200" s="43">
        <f t="shared" si="55"/>
        <v>-35</v>
      </c>
      <c r="O200" s="39">
        <f>+'Product Value'!O200/'Product Units'!$A200</f>
        <v>0</v>
      </c>
      <c r="P200" s="40">
        <v>0</v>
      </c>
      <c r="Q200" s="41">
        <f t="shared" si="67"/>
        <v>0</v>
      </c>
      <c r="R200" s="42">
        <v>17</v>
      </c>
      <c r="S200" s="43">
        <f t="shared" si="56"/>
        <v>-100</v>
      </c>
      <c r="T200" s="39">
        <f>+'Product Value'!T200/'Product Units'!$A200</f>
        <v>0</v>
      </c>
      <c r="U200" s="40">
        <v>-6</v>
      </c>
      <c r="V200" s="41">
        <f t="shared" si="68"/>
        <v>0</v>
      </c>
      <c r="W200" s="42">
        <v>6</v>
      </c>
      <c r="X200" s="43">
        <f t="shared" si="57"/>
        <v>-200</v>
      </c>
      <c r="Y200" s="39">
        <f>+'Product Value'!Y200/'Product Units'!$A200</f>
        <v>0</v>
      </c>
      <c r="Z200" s="40">
        <v>-3.85</v>
      </c>
      <c r="AA200" s="41">
        <f t="shared" si="69"/>
        <v>0</v>
      </c>
      <c r="AB200" s="42">
        <v>2</v>
      </c>
      <c r="AC200" s="43">
        <f t="shared" si="58"/>
        <v>-292.5</v>
      </c>
      <c r="AD200" s="39">
        <f>+'Product Value'!AD200/'Product Units'!$A200</f>
        <v>0</v>
      </c>
      <c r="AE200" s="40">
        <v>-1</v>
      </c>
      <c r="AF200" s="41">
        <f t="shared" si="70"/>
        <v>0</v>
      </c>
      <c r="AG200" s="42">
        <v>11</v>
      </c>
      <c r="AH200" s="43">
        <f t="shared" si="59"/>
        <v>-109.09090909090909</v>
      </c>
      <c r="AI200" s="107">
        <f t="shared" si="63"/>
        <v>0</v>
      </c>
      <c r="AJ200" s="42">
        <f t="shared" si="64"/>
        <v>2.15</v>
      </c>
      <c r="AK200" s="41">
        <f t="shared" si="60"/>
        <v>0</v>
      </c>
      <c r="AL200" s="42">
        <f t="shared" si="65"/>
        <v>56</v>
      </c>
      <c r="AM200" s="43">
        <f t="shared" si="61"/>
        <v>-96.160714285714292</v>
      </c>
      <c r="AN200" s="44">
        <f t="shared" si="66"/>
        <v>0.43</v>
      </c>
    </row>
    <row r="201" spans="1:40" s="45" customFormat="1" ht="15" customHeight="1" x14ac:dyDescent="0.3">
      <c r="A201" s="35">
        <v>652.49999999999989</v>
      </c>
      <c r="B201" s="35" t="s">
        <v>228</v>
      </c>
      <c r="C201" s="36" t="s">
        <v>26</v>
      </c>
      <c r="D201" s="79">
        <f>VLOOKUP(C201,Xarelto_Total!A:D,2,0)</f>
        <v>2</v>
      </c>
      <c r="E201" s="37" t="str">
        <f>VLOOKUP(C201,Xarelto_Total!A:D,3,0)</f>
        <v>INDORE ABM</v>
      </c>
      <c r="F201" s="46" t="str">
        <f>VLOOKUP(C201,Xarelto_Total!A:D,4,0)</f>
        <v>MUMBAI SM</v>
      </c>
      <c r="G201" s="37">
        <v>81571686</v>
      </c>
      <c r="H201" s="46" t="s">
        <v>15</v>
      </c>
      <c r="I201" s="38" t="str">
        <f t="shared" si="62"/>
        <v>JAIPURXARELTO 10MG 7TABL</v>
      </c>
      <c r="J201" s="39">
        <f>+'Product Value'!J201/'Product Units'!$A201</f>
        <v>581.80800000000011</v>
      </c>
      <c r="K201" s="40">
        <v>444</v>
      </c>
      <c r="L201" s="41">
        <f t="shared" si="54"/>
        <v>76.3138354921211</v>
      </c>
      <c r="M201" s="42">
        <v>1090.304347826087</v>
      </c>
      <c r="N201" s="43">
        <f t="shared" si="55"/>
        <v>-59.277425529369545</v>
      </c>
      <c r="O201" s="39">
        <f>+'Product Value'!O201/'Product Units'!$A201</f>
        <v>550.56000000000006</v>
      </c>
      <c r="P201" s="40">
        <v>319</v>
      </c>
      <c r="Q201" s="41">
        <f t="shared" si="67"/>
        <v>57.941005521650681</v>
      </c>
      <c r="R201" s="42">
        <v>717.91122278056946</v>
      </c>
      <c r="S201" s="43">
        <f t="shared" si="56"/>
        <v>-55.565536534661085</v>
      </c>
      <c r="T201" s="39">
        <f>+'Product Value'!T201/'Product Units'!$A201</f>
        <v>483.60000000000008</v>
      </c>
      <c r="U201" s="40">
        <v>824</v>
      </c>
      <c r="V201" s="41">
        <f t="shared" si="68"/>
        <v>170.38875103391229</v>
      </c>
      <c r="W201" s="42">
        <v>401.61372299872937</v>
      </c>
      <c r="X201" s="43">
        <f t="shared" si="57"/>
        <v>105.17227196507102</v>
      </c>
      <c r="Y201" s="39">
        <f>+'Product Value'!Y201/'Product Units'!$A201</f>
        <v>589.24799999999993</v>
      </c>
      <c r="Z201" s="40">
        <v>632</v>
      </c>
      <c r="AA201" s="41">
        <f t="shared" si="69"/>
        <v>107.25534919083307</v>
      </c>
      <c r="AB201" s="42">
        <v>1288.1211953514112</v>
      </c>
      <c r="AC201" s="43">
        <f t="shared" si="58"/>
        <v>-50.936293705843056</v>
      </c>
      <c r="AD201" s="39">
        <f>+'Product Value'!AD201/'Product Units'!$A201</f>
        <v>571.39199999999994</v>
      </c>
      <c r="AE201" s="40">
        <v>608</v>
      </c>
      <c r="AF201" s="41">
        <f t="shared" si="70"/>
        <v>106.40681003584231</v>
      </c>
      <c r="AG201" s="42">
        <v>7579.4762808349142</v>
      </c>
      <c r="AH201" s="43">
        <f t="shared" si="59"/>
        <v>-91.978337585970706</v>
      </c>
      <c r="AI201" s="107">
        <f t="shared" si="63"/>
        <v>2776.6080000000002</v>
      </c>
      <c r="AJ201" s="42">
        <f t="shared" si="64"/>
        <v>2827</v>
      </c>
      <c r="AK201" s="41">
        <f t="shared" si="60"/>
        <v>101.81487628069932</v>
      </c>
      <c r="AL201" s="42">
        <f t="shared" si="65"/>
        <v>11077.426769791711</v>
      </c>
      <c r="AM201" s="43">
        <f t="shared" si="61"/>
        <v>-74.47963269132805</v>
      </c>
      <c r="AN201" s="44">
        <f t="shared" si="66"/>
        <v>282.7</v>
      </c>
    </row>
    <row r="202" spans="1:40" s="45" customFormat="1" ht="15" customHeight="1" x14ac:dyDescent="0.3">
      <c r="A202" s="35">
        <v>1304.9999999999998</v>
      </c>
      <c r="B202" s="35" t="s">
        <v>228</v>
      </c>
      <c r="C202" s="36" t="s">
        <v>26</v>
      </c>
      <c r="D202" s="79">
        <f>VLOOKUP(C202,Xarelto_Total!A:D,2,0)</f>
        <v>2</v>
      </c>
      <c r="E202" s="37" t="str">
        <f>VLOOKUP(C202,Xarelto_Total!A:D,3,0)</f>
        <v>INDORE ABM</v>
      </c>
      <c r="F202" s="46" t="str">
        <f>VLOOKUP(C202,Xarelto_Total!A:D,4,0)</f>
        <v>MUMBAI SM</v>
      </c>
      <c r="G202" s="37">
        <v>80802625</v>
      </c>
      <c r="H202" s="46" t="s">
        <v>16</v>
      </c>
      <c r="I202" s="38" t="str">
        <f t="shared" si="62"/>
        <v>JAIPURXARELTO 15MG 28TABL</v>
      </c>
      <c r="J202" s="39">
        <f>+'Product Value'!J202/'Product Units'!$A202</f>
        <v>243.98400000000004</v>
      </c>
      <c r="K202" s="40">
        <v>187</v>
      </c>
      <c r="L202" s="41">
        <f t="shared" si="54"/>
        <v>76.644370122630988</v>
      </c>
      <c r="M202" s="42">
        <v>280.5</v>
      </c>
      <c r="N202" s="43">
        <f t="shared" si="55"/>
        <v>-33.333333333333343</v>
      </c>
      <c r="O202" s="39">
        <f>+'Product Value'!O202/'Product Units'!$A202</f>
        <v>230.88000000000002</v>
      </c>
      <c r="P202" s="40">
        <v>86</v>
      </c>
      <c r="Q202" s="41">
        <f t="shared" si="67"/>
        <v>37.248787248787245</v>
      </c>
      <c r="R202" s="42">
        <v>192.60317460317461</v>
      </c>
      <c r="S202" s="43">
        <f t="shared" si="56"/>
        <v>-55.348607219383553</v>
      </c>
      <c r="T202" s="39">
        <f>+'Product Value'!T202/'Product Units'!$A202</f>
        <v>202.80000000000004</v>
      </c>
      <c r="U202" s="40">
        <v>54.5</v>
      </c>
      <c r="V202" s="41">
        <f t="shared" si="68"/>
        <v>26.873767258382635</v>
      </c>
      <c r="W202" s="42">
        <v>106</v>
      </c>
      <c r="X202" s="43">
        <f t="shared" si="57"/>
        <v>-48.584905660377359</v>
      </c>
      <c r="Y202" s="39">
        <f>+'Product Value'!Y202/'Product Units'!$A202</f>
        <v>247.10399999999998</v>
      </c>
      <c r="Z202" s="40">
        <v>73</v>
      </c>
      <c r="AA202" s="41">
        <f t="shared" si="69"/>
        <v>29.542217042217043</v>
      </c>
      <c r="AB202" s="42">
        <v>226.25806451612902</v>
      </c>
      <c r="AC202" s="43">
        <f t="shared" si="58"/>
        <v>-67.735956658112343</v>
      </c>
      <c r="AD202" s="39">
        <f>+'Product Value'!AD202/'Product Units'!$A202</f>
        <v>239.61599999999996</v>
      </c>
      <c r="AE202" s="40">
        <v>82</v>
      </c>
      <c r="AF202" s="41">
        <f t="shared" si="70"/>
        <v>34.221420940170944</v>
      </c>
      <c r="AG202" s="42">
        <v>589</v>
      </c>
      <c r="AH202" s="43">
        <f t="shared" si="59"/>
        <v>-86.078098471986422</v>
      </c>
      <c r="AI202" s="107">
        <f t="shared" si="63"/>
        <v>1164.384</v>
      </c>
      <c r="AJ202" s="42">
        <f t="shared" si="64"/>
        <v>482.5</v>
      </c>
      <c r="AK202" s="41">
        <f t="shared" si="60"/>
        <v>41.438219693846698</v>
      </c>
      <c r="AL202" s="42">
        <f t="shared" si="65"/>
        <v>1394.3612391193037</v>
      </c>
      <c r="AM202" s="43">
        <f t="shared" si="61"/>
        <v>-65.396341603360042</v>
      </c>
      <c r="AN202" s="44">
        <f t="shared" si="66"/>
        <v>48.25</v>
      </c>
    </row>
    <row r="203" spans="1:40" s="45" customFormat="1" ht="15" customHeight="1" x14ac:dyDescent="0.3">
      <c r="A203" s="35">
        <v>1304.9999999999998</v>
      </c>
      <c r="B203" s="35" t="s">
        <v>228</v>
      </c>
      <c r="C203" s="36" t="s">
        <v>26</v>
      </c>
      <c r="D203" s="79">
        <f>VLOOKUP(C203,Xarelto_Total!A:D,2,0)</f>
        <v>2</v>
      </c>
      <c r="E203" s="37" t="str">
        <f>VLOOKUP(C203,Xarelto_Total!A:D,3,0)</f>
        <v>INDORE ABM</v>
      </c>
      <c r="F203" s="46" t="str">
        <f>VLOOKUP(C203,Xarelto_Total!A:D,4,0)</f>
        <v>MUMBAI SM</v>
      </c>
      <c r="G203" s="37">
        <v>80802633</v>
      </c>
      <c r="H203" s="46" t="s">
        <v>17</v>
      </c>
      <c r="I203" s="38" t="str">
        <f t="shared" si="62"/>
        <v>JAIPURXARELTO 20MG 28TABL</v>
      </c>
      <c r="J203" s="39">
        <f>+'Product Value'!J203/'Product Units'!$A203</f>
        <v>328.44000000000005</v>
      </c>
      <c r="K203" s="40">
        <v>343.5</v>
      </c>
      <c r="L203" s="41">
        <f t="shared" si="54"/>
        <v>104.58531238582387</v>
      </c>
      <c r="M203" s="42">
        <v>102.9</v>
      </c>
      <c r="N203" s="43">
        <f t="shared" si="55"/>
        <v>233.81924198250726</v>
      </c>
      <c r="O203" s="39">
        <f>+'Product Value'!O203/'Product Units'!$A203</f>
        <v>310.80000000000007</v>
      </c>
      <c r="P203" s="40">
        <v>237</v>
      </c>
      <c r="Q203" s="41">
        <f t="shared" si="67"/>
        <v>76.254826254826241</v>
      </c>
      <c r="R203" s="42">
        <v>250.73076923076923</v>
      </c>
      <c r="S203" s="43">
        <f t="shared" si="56"/>
        <v>-5.4763000460193325</v>
      </c>
      <c r="T203" s="39">
        <f>+'Product Value'!T203/'Product Units'!$A203</f>
        <v>273.00000000000006</v>
      </c>
      <c r="U203" s="40">
        <v>130</v>
      </c>
      <c r="V203" s="41">
        <f t="shared" si="68"/>
        <v>47.619047619047613</v>
      </c>
      <c r="W203" s="42">
        <v>139.7448275862069</v>
      </c>
      <c r="X203" s="43">
        <f t="shared" si="57"/>
        <v>-6.9733010906578556</v>
      </c>
      <c r="Y203" s="39">
        <f>+'Product Value'!Y203/'Product Units'!$A203</f>
        <v>332.64</v>
      </c>
      <c r="Z203" s="40">
        <v>219.25</v>
      </c>
      <c r="AA203" s="41">
        <f t="shared" si="69"/>
        <v>65.912097162097169</v>
      </c>
      <c r="AB203" s="42">
        <v>285</v>
      </c>
      <c r="AC203" s="43">
        <f t="shared" si="58"/>
        <v>-23.070175438596493</v>
      </c>
      <c r="AD203" s="39">
        <f>+'Product Value'!AD203/'Product Units'!$A203</f>
        <v>322.55999999999995</v>
      </c>
      <c r="AE203" s="40">
        <v>263.5</v>
      </c>
      <c r="AF203" s="41">
        <f t="shared" si="70"/>
        <v>81.690228174603192</v>
      </c>
      <c r="AG203" s="42">
        <v>461</v>
      </c>
      <c r="AH203" s="43">
        <f t="shared" si="59"/>
        <v>-42.841648590021698</v>
      </c>
      <c r="AI203" s="107">
        <f t="shared" si="63"/>
        <v>1567.44</v>
      </c>
      <c r="AJ203" s="42">
        <f t="shared" si="64"/>
        <v>1193.25</v>
      </c>
      <c r="AK203" s="41">
        <f t="shared" si="60"/>
        <v>76.127315878119731</v>
      </c>
      <c r="AL203" s="42">
        <f t="shared" si="65"/>
        <v>1239.3755968169762</v>
      </c>
      <c r="AM203" s="43">
        <f t="shared" si="61"/>
        <v>-3.7216802505582791</v>
      </c>
      <c r="AN203" s="44">
        <f t="shared" si="66"/>
        <v>119.325</v>
      </c>
    </row>
    <row r="204" spans="1:40" s="45" customFormat="1" ht="15" customHeight="1" x14ac:dyDescent="0.3">
      <c r="A204" s="35">
        <v>326.24999999999994</v>
      </c>
      <c r="B204" s="35" t="s">
        <v>228</v>
      </c>
      <c r="C204" s="36" t="s">
        <v>26</v>
      </c>
      <c r="D204" s="79">
        <f>VLOOKUP(C204,Xarelto_Total!A:D,2,0)</f>
        <v>2</v>
      </c>
      <c r="E204" s="37" t="str">
        <f>VLOOKUP(C204,Xarelto_Total!A:D,3,0)</f>
        <v>INDORE ABM</v>
      </c>
      <c r="F204" s="46" t="str">
        <f>VLOOKUP(C204,Xarelto_Total!A:D,4,0)</f>
        <v>MUMBAI SM</v>
      </c>
      <c r="G204" s="109">
        <v>86415798</v>
      </c>
      <c r="H204" s="46" t="s">
        <v>48</v>
      </c>
      <c r="I204" s="38" t="str">
        <f t="shared" si="62"/>
        <v>JAIPURXARELTO 2.5MG TAFI 14 IN</v>
      </c>
      <c r="J204" s="39">
        <f>+'Product Value'!J204/'Product Units'!$A204</f>
        <v>375.36000000000013</v>
      </c>
      <c r="K204" s="40">
        <v>447</v>
      </c>
      <c r="L204" s="41">
        <f t="shared" si="54"/>
        <v>119.08567774936057</v>
      </c>
      <c r="M204" s="42">
        <v>451</v>
      </c>
      <c r="N204" s="43">
        <f t="shared" si="55"/>
        <v>-0.88691796008868096</v>
      </c>
      <c r="O204" s="39">
        <f>+'Product Value'!O204/'Product Units'!$A204</f>
        <v>355.20000000000005</v>
      </c>
      <c r="P204" s="40">
        <v>274</v>
      </c>
      <c r="Q204" s="41">
        <f t="shared" si="67"/>
        <v>77.139639639639626</v>
      </c>
      <c r="R204" s="42">
        <v>390</v>
      </c>
      <c r="S204" s="43">
        <f t="shared" si="56"/>
        <v>-29.743589743589737</v>
      </c>
      <c r="T204" s="39">
        <f>+'Product Value'!T204/'Product Units'!$A204</f>
        <v>312.00000000000006</v>
      </c>
      <c r="U204" s="40">
        <v>250</v>
      </c>
      <c r="V204" s="41">
        <f t="shared" si="68"/>
        <v>80.12820512820511</v>
      </c>
      <c r="W204" s="42">
        <v>246.74868559411146</v>
      </c>
      <c r="X204" s="43">
        <f t="shared" si="57"/>
        <v>1.3176623000281324</v>
      </c>
      <c r="Y204" s="39">
        <f>+'Product Value'!Y204/'Product Units'!$A204</f>
        <v>380.15999999999997</v>
      </c>
      <c r="Z204" s="40">
        <v>374</v>
      </c>
      <c r="AA204" s="41">
        <f t="shared" si="69"/>
        <v>98.379629629629633</v>
      </c>
      <c r="AB204" s="42">
        <v>353.0574809805579</v>
      </c>
      <c r="AC204" s="43">
        <f t="shared" si="58"/>
        <v>5.9317590329137744</v>
      </c>
      <c r="AD204" s="39">
        <f>+'Product Value'!AD204/'Product Units'!$A204</f>
        <v>368.63999999999993</v>
      </c>
      <c r="AE204" s="40">
        <v>331</v>
      </c>
      <c r="AF204" s="41">
        <f t="shared" si="70"/>
        <v>89.789496527777786</v>
      </c>
      <c r="AG204" s="42">
        <v>656</v>
      </c>
      <c r="AH204" s="43">
        <f t="shared" si="59"/>
        <v>-49.542682926829265</v>
      </c>
      <c r="AI204" s="107">
        <f t="shared" si="63"/>
        <v>1791.3600000000001</v>
      </c>
      <c r="AJ204" s="42">
        <f t="shared" si="64"/>
        <v>1676</v>
      </c>
      <c r="AK204" s="41">
        <f t="shared" si="60"/>
        <v>93.560200071454076</v>
      </c>
      <c r="AL204" s="42">
        <f t="shared" si="65"/>
        <v>2096.8061665746695</v>
      </c>
      <c r="AM204" s="43">
        <f t="shared" si="61"/>
        <v>-20.068911150814486</v>
      </c>
      <c r="AN204" s="44">
        <f t="shared" si="66"/>
        <v>167.6</v>
      </c>
    </row>
    <row r="205" spans="1:40" s="45" customFormat="1" ht="15" customHeight="1" x14ac:dyDescent="0.35">
      <c r="A205" s="35">
        <v>4567.4999999999991</v>
      </c>
      <c r="B205" s="35" t="s">
        <v>228</v>
      </c>
      <c r="C205" s="36" t="s">
        <v>26</v>
      </c>
      <c r="D205" s="79">
        <f>VLOOKUP(C205,Xarelto_Total!A:D,2,0)</f>
        <v>2</v>
      </c>
      <c r="E205" s="37" t="str">
        <f>VLOOKUP(C205,Xarelto_Total!A:D,3,0)</f>
        <v>INDORE ABM</v>
      </c>
      <c r="F205" s="46" t="str">
        <f>VLOOKUP(C205,Xarelto_Total!A:D,4,0)</f>
        <v>MUMBAI SM</v>
      </c>
      <c r="G205" s="110">
        <v>86991209</v>
      </c>
      <c r="H205" s="108" t="s">
        <v>77</v>
      </c>
      <c r="I205" s="38" t="str">
        <f t="shared" si="62"/>
        <v>JAIPURXARELTO 15MG 98TABL</v>
      </c>
      <c r="J205" s="39">
        <f>+'Product Value'!J205/'Product Units'!$A205</f>
        <v>0</v>
      </c>
      <c r="K205" s="40">
        <v>0</v>
      </c>
      <c r="L205" s="41">
        <f t="shared" si="54"/>
        <v>0</v>
      </c>
      <c r="M205" s="42">
        <v>-4</v>
      </c>
      <c r="N205" s="43">
        <f t="shared" si="55"/>
        <v>-100</v>
      </c>
      <c r="O205" s="39">
        <f>+'Product Value'!O205/'Product Units'!$A205</f>
        <v>0</v>
      </c>
      <c r="P205" s="40">
        <v>0</v>
      </c>
      <c r="Q205" s="41">
        <f t="shared" si="67"/>
        <v>0</v>
      </c>
      <c r="R205" s="42">
        <v>0</v>
      </c>
      <c r="S205" s="43" t="str">
        <f t="shared" si="56"/>
        <v>-</v>
      </c>
      <c r="T205" s="39">
        <f>+'Product Value'!T205/'Product Units'!$A205</f>
        <v>0</v>
      </c>
      <c r="U205" s="40">
        <v>-8</v>
      </c>
      <c r="V205" s="41">
        <f t="shared" si="68"/>
        <v>0</v>
      </c>
      <c r="W205" s="42">
        <v>0</v>
      </c>
      <c r="X205" s="43" t="str">
        <f t="shared" si="57"/>
        <v>-</v>
      </c>
      <c r="Y205" s="39">
        <f>+'Product Value'!Y205/'Product Units'!$A205</f>
        <v>0</v>
      </c>
      <c r="Z205" s="40">
        <v>0</v>
      </c>
      <c r="AA205" s="41">
        <f t="shared" si="69"/>
        <v>0</v>
      </c>
      <c r="AB205" s="42">
        <v>0</v>
      </c>
      <c r="AC205" s="43" t="str">
        <f t="shared" si="58"/>
        <v>-</v>
      </c>
      <c r="AD205" s="39">
        <f>+'Product Value'!AD205/'Product Units'!$A205</f>
        <v>0</v>
      </c>
      <c r="AE205" s="40">
        <v>-1</v>
      </c>
      <c r="AF205" s="41">
        <f t="shared" si="70"/>
        <v>0</v>
      </c>
      <c r="AG205" s="42">
        <v>0</v>
      </c>
      <c r="AH205" s="43" t="str">
        <f t="shared" si="59"/>
        <v>-</v>
      </c>
      <c r="AI205" s="107">
        <f t="shared" si="63"/>
        <v>0</v>
      </c>
      <c r="AJ205" s="42">
        <f t="shared" si="64"/>
        <v>-9</v>
      </c>
      <c r="AK205" s="41">
        <f t="shared" si="60"/>
        <v>0</v>
      </c>
      <c r="AL205" s="42">
        <f t="shared" si="65"/>
        <v>-4</v>
      </c>
      <c r="AM205" s="43">
        <f t="shared" si="61"/>
        <v>125</v>
      </c>
      <c r="AN205" s="44">
        <f t="shared" si="66"/>
        <v>-0.9</v>
      </c>
    </row>
    <row r="206" spans="1:40" s="45" customFormat="1" ht="15" customHeight="1" x14ac:dyDescent="0.35">
      <c r="A206" s="35">
        <v>4567.4999999999991</v>
      </c>
      <c r="B206" s="35" t="s">
        <v>228</v>
      </c>
      <c r="C206" s="36" t="s">
        <v>26</v>
      </c>
      <c r="D206" s="79">
        <f>VLOOKUP(C206,Xarelto_Total!A:D,2,0)</f>
        <v>2</v>
      </c>
      <c r="E206" s="37" t="str">
        <f>VLOOKUP(C206,Xarelto_Total!A:D,3,0)</f>
        <v>INDORE ABM</v>
      </c>
      <c r="F206" s="46" t="str">
        <f>VLOOKUP(C206,Xarelto_Total!A:D,4,0)</f>
        <v>MUMBAI SM</v>
      </c>
      <c r="G206" s="110">
        <v>86991217</v>
      </c>
      <c r="H206" s="108" t="s">
        <v>78</v>
      </c>
      <c r="I206" s="38" t="str">
        <f t="shared" si="62"/>
        <v>JAIPURXARELTO 20MG 98TABL</v>
      </c>
      <c r="J206" s="39">
        <f>+'Product Value'!J206/'Product Units'!$A206</f>
        <v>0</v>
      </c>
      <c r="K206" s="40">
        <v>4</v>
      </c>
      <c r="L206" s="41">
        <f t="shared" si="54"/>
        <v>0</v>
      </c>
      <c r="M206" s="42">
        <v>121</v>
      </c>
      <c r="N206" s="43">
        <f t="shared" si="55"/>
        <v>-96.694214876033058</v>
      </c>
      <c r="O206" s="39">
        <f>+'Product Value'!O206/'Product Units'!$A206</f>
        <v>0</v>
      </c>
      <c r="P206" s="40">
        <v>0</v>
      </c>
      <c r="Q206" s="41">
        <f t="shared" si="67"/>
        <v>0</v>
      </c>
      <c r="R206" s="42">
        <v>38</v>
      </c>
      <c r="S206" s="43">
        <f t="shared" si="56"/>
        <v>-100</v>
      </c>
      <c r="T206" s="39">
        <f>+'Product Value'!T206/'Product Units'!$A206</f>
        <v>0</v>
      </c>
      <c r="U206" s="40">
        <v>-5</v>
      </c>
      <c r="V206" s="41">
        <f t="shared" si="68"/>
        <v>0</v>
      </c>
      <c r="W206" s="42">
        <v>1</v>
      </c>
      <c r="X206" s="43">
        <f t="shared" si="57"/>
        <v>-600</v>
      </c>
      <c r="Y206" s="39">
        <f>+'Product Value'!Y206/'Product Units'!$A206</f>
        <v>0</v>
      </c>
      <c r="Z206" s="40">
        <v>1.143</v>
      </c>
      <c r="AA206" s="41">
        <f t="shared" si="69"/>
        <v>0</v>
      </c>
      <c r="AB206" s="42">
        <v>0</v>
      </c>
      <c r="AC206" s="43">
        <f t="shared" si="58"/>
        <v>100</v>
      </c>
      <c r="AD206" s="39">
        <f>+'Product Value'!AD206/'Product Units'!$A206</f>
        <v>0</v>
      </c>
      <c r="AE206" s="40">
        <v>-0.42799999999999999</v>
      </c>
      <c r="AF206" s="41">
        <f t="shared" si="70"/>
        <v>0</v>
      </c>
      <c r="AG206" s="42">
        <v>54</v>
      </c>
      <c r="AH206" s="43">
        <f t="shared" si="59"/>
        <v>-100.7925925925926</v>
      </c>
      <c r="AI206" s="107">
        <f t="shared" si="63"/>
        <v>0</v>
      </c>
      <c r="AJ206" s="42">
        <f t="shared" si="64"/>
        <v>-0.28499999999999998</v>
      </c>
      <c r="AK206" s="41">
        <f t="shared" si="60"/>
        <v>0</v>
      </c>
      <c r="AL206" s="42">
        <f t="shared" si="65"/>
        <v>214</v>
      </c>
      <c r="AM206" s="43">
        <f t="shared" si="61"/>
        <v>-100.13317757009345</v>
      </c>
      <c r="AN206" s="44">
        <f t="shared" si="66"/>
        <v>-2.8499999999999998E-2</v>
      </c>
    </row>
    <row r="207" spans="1:40" s="45" customFormat="1" ht="15" customHeight="1" x14ac:dyDescent="0.3">
      <c r="A207" s="35">
        <v>652.49999999999989</v>
      </c>
      <c r="B207" s="35" t="s">
        <v>228</v>
      </c>
      <c r="C207" s="36" t="s">
        <v>115</v>
      </c>
      <c r="D207" s="79">
        <f>VLOOKUP(C207,Xarelto_Total!A:D,2,0)</f>
        <v>1</v>
      </c>
      <c r="E207" s="37" t="str">
        <f>VLOOKUP(C207,Xarelto_Total!A:D,3,0)</f>
        <v>INDORE ABM</v>
      </c>
      <c r="F207" s="46" t="str">
        <f>VLOOKUP(C207,Xarelto_Total!A:D,4,0)</f>
        <v>MUMBAI SM</v>
      </c>
      <c r="G207" s="37">
        <v>81571686</v>
      </c>
      <c r="H207" s="46" t="s">
        <v>15</v>
      </c>
      <c r="I207" s="38" t="str">
        <f t="shared" si="62"/>
        <v>UDAIPURXARELTO 10MG 7TABL</v>
      </c>
      <c r="J207" s="39">
        <f>+'Product Value'!J207/'Product Units'!$A207</f>
        <v>258.06000000000006</v>
      </c>
      <c r="K207" s="40">
        <v>113</v>
      </c>
      <c r="L207" s="41">
        <f t="shared" si="54"/>
        <v>43.788266294660147</v>
      </c>
      <c r="M207" s="42">
        <v>496.50988142292488</v>
      </c>
      <c r="N207" s="43">
        <f t="shared" si="55"/>
        <v>-77.241137744095141</v>
      </c>
      <c r="O207" s="39">
        <f>+'Product Value'!O207/'Product Units'!$A207</f>
        <v>244.20000000000005</v>
      </c>
      <c r="P207" s="40">
        <v>64</v>
      </c>
      <c r="Q207" s="41">
        <f t="shared" si="67"/>
        <v>26.208026208026201</v>
      </c>
      <c r="R207" s="42">
        <v>76</v>
      </c>
      <c r="S207" s="43">
        <f t="shared" si="56"/>
        <v>-15.78947368421052</v>
      </c>
      <c r="T207" s="39">
        <f>+'Product Value'!T207/'Product Units'!$A207</f>
        <v>214.50000000000003</v>
      </c>
      <c r="U207" s="40">
        <v>110</v>
      </c>
      <c r="V207" s="41">
        <f t="shared" si="68"/>
        <v>51.28205128205127</v>
      </c>
      <c r="W207" s="42">
        <v>211.30114358322746</v>
      </c>
      <c r="X207" s="43">
        <f t="shared" si="57"/>
        <v>-47.941597411812815</v>
      </c>
      <c r="Y207" s="39">
        <f>+'Product Value'!Y207/'Product Units'!$A207</f>
        <v>261.36</v>
      </c>
      <c r="Z207" s="40">
        <v>130</v>
      </c>
      <c r="AA207" s="41">
        <f t="shared" si="69"/>
        <v>49.739822467095195</v>
      </c>
      <c r="AB207" s="42">
        <v>772</v>
      </c>
      <c r="AC207" s="43">
        <f t="shared" si="58"/>
        <v>-83.160621761658035</v>
      </c>
      <c r="AD207" s="39">
        <f>+'Product Value'!AD207/'Product Units'!$A207</f>
        <v>253.43999999999997</v>
      </c>
      <c r="AE207" s="40">
        <v>306.28571428571428</v>
      </c>
      <c r="AF207" s="41">
        <f t="shared" si="70"/>
        <v>120.85137085137086</v>
      </c>
      <c r="AG207" s="42">
        <v>1764.3434535104363</v>
      </c>
      <c r="AH207" s="43">
        <f t="shared" si="59"/>
        <v>-82.640244240637429</v>
      </c>
      <c r="AI207" s="107">
        <f t="shared" si="63"/>
        <v>1231.5600000000002</v>
      </c>
      <c r="AJ207" s="42">
        <f t="shared" si="64"/>
        <v>723.28571428571422</v>
      </c>
      <c r="AK207" s="41">
        <f t="shared" si="60"/>
        <v>58.729230754954216</v>
      </c>
      <c r="AL207" s="42">
        <f t="shared" si="65"/>
        <v>3320.1544785165888</v>
      </c>
      <c r="AM207" s="43">
        <f t="shared" si="61"/>
        <v>-78.215299349298022</v>
      </c>
      <c r="AN207" s="44">
        <f t="shared" si="66"/>
        <v>144.65714285714284</v>
      </c>
    </row>
    <row r="208" spans="1:40" s="45" customFormat="1" ht="15" customHeight="1" x14ac:dyDescent="0.3">
      <c r="A208" s="35">
        <v>1304.9999999999998</v>
      </c>
      <c r="B208" s="35" t="s">
        <v>228</v>
      </c>
      <c r="C208" s="36" t="s">
        <v>115</v>
      </c>
      <c r="D208" s="79">
        <f>VLOOKUP(C208,Xarelto_Total!A:D,2,0)</f>
        <v>1</v>
      </c>
      <c r="E208" s="37" t="str">
        <f>VLOOKUP(C208,Xarelto_Total!A:D,3,0)</f>
        <v>INDORE ABM</v>
      </c>
      <c r="F208" s="46" t="str">
        <f>VLOOKUP(C208,Xarelto_Total!A:D,4,0)</f>
        <v>MUMBAI SM</v>
      </c>
      <c r="G208" s="37">
        <v>80802625</v>
      </c>
      <c r="H208" s="46" t="s">
        <v>16</v>
      </c>
      <c r="I208" s="38" t="str">
        <f t="shared" si="62"/>
        <v>UDAIPURXARELTO 15MG 28TABL</v>
      </c>
      <c r="J208" s="39">
        <f>+'Product Value'!J208/'Product Units'!$A208</f>
        <v>84.456000000000017</v>
      </c>
      <c r="K208" s="40">
        <v>20</v>
      </c>
      <c r="L208" s="41">
        <f t="shared" si="54"/>
        <v>23.680969972530068</v>
      </c>
      <c r="M208" s="42">
        <v>82</v>
      </c>
      <c r="N208" s="43">
        <f t="shared" si="55"/>
        <v>-75.609756097560975</v>
      </c>
      <c r="O208" s="39">
        <f>+'Product Value'!O208/'Product Units'!$A208</f>
        <v>79.920000000000016</v>
      </c>
      <c r="P208" s="40">
        <v>27</v>
      </c>
      <c r="Q208" s="41">
        <f t="shared" si="67"/>
        <v>33.783783783783775</v>
      </c>
      <c r="R208" s="42">
        <v>42.5</v>
      </c>
      <c r="S208" s="43">
        <f t="shared" si="56"/>
        <v>-36.470588235294116</v>
      </c>
      <c r="T208" s="39">
        <f>+'Product Value'!T208/'Product Units'!$A208</f>
        <v>70.200000000000017</v>
      </c>
      <c r="U208" s="40">
        <v>27</v>
      </c>
      <c r="V208" s="41">
        <f t="shared" si="68"/>
        <v>38.461538461538453</v>
      </c>
      <c r="W208" s="42">
        <v>47.5</v>
      </c>
      <c r="X208" s="43">
        <f t="shared" si="57"/>
        <v>-43.157894736842103</v>
      </c>
      <c r="Y208" s="39">
        <f>+'Product Value'!Y208/'Product Units'!$A208</f>
        <v>85.535999999999987</v>
      </c>
      <c r="Z208" s="40">
        <v>29</v>
      </c>
      <c r="AA208" s="41">
        <f t="shared" si="69"/>
        <v>33.903853348297794</v>
      </c>
      <c r="AB208" s="42">
        <v>33.12903225806452</v>
      </c>
      <c r="AC208" s="43">
        <f t="shared" si="58"/>
        <v>-12.463485881207404</v>
      </c>
      <c r="AD208" s="39">
        <f>+'Product Value'!AD208/'Product Units'!$A208</f>
        <v>82.943999999999988</v>
      </c>
      <c r="AE208" s="40">
        <v>30</v>
      </c>
      <c r="AF208" s="41">
        <f t="shared" si="70"/>
        <v>36.168981481481488</v>
      </c>
      <c r="AG208" s="42">
        <v>74</v>
      </c>
      <c r="AH208" s="43">
        <f t="shared" si="59"/>
        <v>-59.45945945945946</v>
      </c>
      <c r="AI208" s="107">
        <f t="shared" si="63"/>
        <v>403.05600000000004</v>
      </c>
      <c r="AJ208" s="42">
        <f t="shared" si="64"/>
        <v>133</v>
      </c>
      <c r="AK208" s="41">
        <f t="shared" si="60"/>
        <v>32.997896073994674</v>
      </c>
      <c r="AL208" s="42">
        <f t="shared" si="65"/>
        <v>279.12903225806451</v>
      </c>
      <c r="AM208" s="43">
        <f t="shared" si="61"/>
        <v>-52.351785507916325</v>
      </c>
      <c r="AN208" s="44">
        <f t="shared" si="66"/>
        <v>26.6</v>
      </c>
    </row>
    <row r="209" spans="1:40" s="45" customFormat="1" ht="15" customHeight="1" x14ac:dyDescent="0.3">
      <c r="A209" s="35">
        <v>1304.9999999999998</v>
      </c>
      <c r="B209" s="35" t="s">
        <v>228</v>
      </c>
      <c r="C209" s="36" t="s">
        <v>115</v>
      </c>
      <c r="D209" s="79">
        <f>VLOOKUP(C209,Xarelto_Total!A:D,2,0)</f>
        <v>1</v>
      </c>
      <c r="E209" s="37" t="str">
        <f>VLOOKUP(C209,Xarelto_Total!A:D,3,0)</f>
        <v>INDORE ABM</v>
      </c>
      <c r="F209" s="46" t="str">
        <f>VLOOKUP(C209,Xarelto_Total!A:D,4,0)</f>
        <v>MUMBAI SM</v>
      </c>
      <c r="G209" s="37">
        <v>80802633</v>
      </c>
      <c r="H209" s="46" t="s">
        <v>17</v>
      </c>
      <c r="I209" s="38" t="str">
        <f t="shared" si="62"/>
        <v>UDAIPURXARELTO 20MG 28TABL</v>
      </c>
      <c r="J209" s="39">
        <f>+'Product Value'!J209/'Product Units'!$A209</f>
        <v>93.840000000000032</v>
      </c>
      <c r="K209" s="40">
        <v>103.5</v>
      </c>
      <c r="L209" s="41">
        <f t="shared" si="54"/>
        <v>110.29411764705878</v>
      </c>
      <c r="M209" s="42">
        <v>4.5</v>
      </c>
      <c r="N209" s="43">
        <f t="shared" si="55"/>
        <v>2200</v>
      </c>
      <c r="O209" s="39">
        <f>+'Product Value'!O209/'Product Units'!$A209</f>
        <v>88.800000000000011</v>
      </c>
      <c r="P209" s="40">
        <v>65</v>
      </c>
      <c r="Q209" s="41">
        <f t="shared" si="67"/>
        <v>73.198198198198185</v>
      </c>
      <c r="R209" s="42">
        <v>28</v>
      </c>
      <c r="S209" s="43">
        <f t="shared" si="56"/>
        <v>132.14285714285711</v>
      </c>
      <c r="T209" s="39">
        <f>+'Product Value'!T209/'Product Units'!$A209</f>
        <v>78.000000000000014</v>
      </c>
      <c r="U209" s="40">
        <v>52</v>
      </c>
      <c r="V209" s="41">
        <f t="shared" si="68"/>
        <v>66.666666666666657</v>
      </c>
      <c r="W209" s="42">
        <v>74</v>
      </c>
      <c r="X209" s="43">
        <f t="shared" si="57"/>
        <v>-29.729729729729726</v>
      </c>
      <c r="Y209" s="39">
        <f>+'Product Value'!Y209/'Product Units'!$A209</f>
        <v>95.039999999999992</v>
      </c>
      <c r="Z209" s="40">
        <v>55</v>
      </c>
      <c r="AA209" s="41">
        <f t="shared" si="69"/>
        <v>57.870370370370374</v>
      </c>
      <c r="AB209" s="42">
        <v>139.5</v>
      </c>
      <c r="AC209" s="43">
        <f t="shared" si="58"/>
        <v>-60.573476702508962</v>
      </c>
      <c r="AD209" s="39">
        <f>+'Product Value'!AD209/'Product Units'!$A209</f>
        <v>92.159999999999982</v>
      </c>
      <c r="AE209" s="40">
        <v>74</v>
      </c>
      <c r="AF209" s="41">
        <f t="shared" si="70"/>
        <v>80.2951388888889</v>
      </c>
      <c r="AG209" s="42">
        <v>161</v>
      </c>
      <c r="AH209" s="43">
        <f t="shared" si="59"/>
        <v>-54.037267080745345</v>
      </c>
      <c r="AI209" s="107">
        <f t="shared" si="63"/>
        <v>447.84000000000003</v>
      </c>
      <c r="AJ209" s="42">
        <f t="shared" si="64"/>
        <v>349.5</v>
      </c>
      <c r="AK209" s="41">
        <f t="shared" si="60"/>
        <v>78.041264737406209</v>
      </c>
      <c r="AL209" s="42">
        <f t="shared" si="65"/>
        <v>407</v>
      </c>
      <c r="AM209" s="43">
        <f t="shared" si="61"/>
        <v>-14.127764127764138</v>
      </c>
      <c r="AN209" s="44">
        <f t="shared" si="66"/>
        <v>69.900000000000006</v>
      </c>
    </row>
    <row r="210" spans="1:40" s="45" customFormat="1" ht="15" customHeight="1" x14ac:dyDescent="0.3">
      <c r="A210" s="35">
        <v>326.24999999999994</v>
      </c>
      <c r="B210" s="35" t="s">
        <v>228</v>
      </c>
      <c r="C210" s="36" t="s">
        <v>115</v>
      </c>
      <c r="D210" s="79">
        <f>VLOOKUP(C210,Xarelto_Total!A:D,2,0)</f>
        <v>1</v>
      </c>
      <c r="E210" s="37" t="str">
        <f>VLOOKUP(C210,Xarelto_Total!A:D,3,0)</f>
        <v>INDORE ABM</v>
      </c>
      <c r="F210" s="46" t="str">
        <f>VLOOKUP(C210,Xarelto_Total!A:D,4,0)</f>
        <v>MUMBAI SM</v>
      </c>
      <c r="G210" s="109">
        <v>86415798</v>
      </c>
      <c r="H210" s="46" t="s">
        <v>48</v>
      </c>
      <c r="I210" s="38" t="str">
        <f t="shared" si="62"/>
        <v>UDAIPURXARELTO 2.5MG TAFI 14 IN</v>
      </c>
      <c r="J210" s="39">
        <f>+'Product Value'!J210/'Product Units'!$A210</f>
        <v>187.68000000000006</v>
      </c>
      <c r="K210" s="40">
        <v>35</v>
      </c>
      <c r="L210" s="41">
        <f t="shared" si="54"/>
        <v>18.648763853367427</v>
      </c>
      <c r="M210" s="42">
        <v>34</v>
      </c>
      <c r="N210" s="43">
        <f t="shared" si="55"/>
        <v>2.941176470588232</v>
      </c>
      <c r="O210" s="39">
        <f>+'Product Value'!O210/'Product Units'!$A210</f>
        <v>177.60000000000002</v>
      </c>
      <c r="P210" s="40">
        <v>90</v>
      </c>
      <c r="Q210" s="41">
        <f t="shared" si="67"/>
        <v>50.67567567567567</v>
      </c>
      <c r="R210" s="42">
        <v>32</v>
      </c>
      <c r="S210" s="43">
        <f t="shared" si="56"/>
        <v>181.25</v>
      </c>
      <c r="T210" s="39">
        <f>+'Product Value'!T210/'Product Units'!$A210</f>
        <v>156.00000000000003</v>
      </c>
      <c r="U210" s="40">
        <v>85</v>
      </c>
      <c r="V210" s="41">
        <f t="shared" si="68"/>
        <v>54.487179487179475</v>
      </c>
      <c r="W210" s="42">
        <v>85</v>
      </c>
      <c r="X210" s="43">
        <f t="shared" si="57"/>
        <v>0</v>
      </c>
      <c r="Y210" s="39">
        <f>+'Product Value'!Y210/'Product Units'!$A210</f>
        <v>190.07999999999998</v>
      </c>
      <c r="Z210" s="40">
        <v>89</v>
      </c>
      <c r="AA210" s="41">
        <f t="shared" si="69"/>
        <v>46.822390572390574</v>
      </c>
      <c r="AB210" s="42">
        <v>126</v>
      </c>
      <c r="AC210" s="43">
        <f t="shared" si="58"/>
        <v>-29.365079365079367</v>
      </c>
      <c r="AD210" s="39">
        <f>+'Product Value'!AD210/'Product Units'!$A210</f>
        <v>184.31999999999996</v>
      </c>
      <c r="AE210" s="40">
        <v>70</v>
      </c>
      <c r="AF210" s="41">
        <f t="shared" si="70"/>
        <v>37.977430555555564</v>
      </c>
      <c r="AG210" s="42">
        <v>92</v>
      </c>
      <c r="AH210" s="43">
        <f t="shared" si="59"/>
        <v>-23.913043478260875</v>
      </c>
      <c r="AI210" s="107">
        <f t="shared" si="63"/>
        <v>895.68000000000006</v>
      </c>
      <c r="AJ210" s="42">
        <f t="shared" si="64"/>
        <v>369</v>
      </c>
      <c r="AK210" s="41">
        <f t="shared" si="60"/>
        <v>41.197749196141473</v>
      </c>
      <c r="AL210" s="42">
        <f t="shared" si="65"/>
        <v>369</v>
      </c>
      <c r="AM210" s="43">
        <f t="shared" si="61"/>
        <v>0</v>
      </c>
      <c r="AN210" s="44">
        <f t="shared" si="66"/>
        <v>73.8</v>
      </c>
    </row>
    <row r="211" spans="1:40" s="45" customFormat="1" ht="15" customHeight="1" x14ac:dyDescent="0.35">
      <c r="A211" s="35">
        <v>4567.4999999999991</v>
      </c>
      <c r="B211" s="35" t="s">
        <v>228</v>
      </c>
      <c r="C211" s="36" t="s">
        <v>115</v>
      </c>
      <c r="D211" s="79">
        <f>VLOOKUP(C211,Xarelto_Total!A:D,2,0)</f>
        <v>1</v>
      </c>
      <c r="E211" s="37" t="str">
        <f>VLOOKUP(C211,Xarelto_Total!A:D,3,0)</f>
        <v>INDORE ABM</v>
      </c>
      <c r="F211" s="46" t="str">
        <f>VLOOKUP(C211,Xarelto_Total!A:D,4,0)</f>
        <v>MUMBAI SM</v>
      </c>
      <c r="G211" s="110">
        <v>86991209</v>
      </c>
      <c r="H211" s="108" t="s">
        <v>77</v>
      </c>
      <c r="I211" s="38" t="str">
        <f t="shared" si="62"/>
        <v>UDAIPURXARELTO 15MG 98TABL</v>
      </c>
      <c r="J211" s="39">
        <f>+'Product Value'!J211/'Product Units'!$A211</f>
        <v>0</v>
      </c>
      <c r="K211" s="40">
        <v>0</v>
      </c>
      <c r="L211" s="41">
        <f t="shared" si="54"/>
        <v>0</v>
      </c>
      <c r="M211" s="42">
        <v>0</v>
      </c>
      <c r="N211" s="43" t="str">
        <f t="shared" si="55"/>
        <v>-</v>
      </c>
      <c r="O211" s="39">
        <f>+'Product Value'!O211/'Product Units'!$A211</f>
        <v>0</v>
      </c>
      <c r="P211" s="40">
        <v>2</v>
      </c>
      <c r="Q211" s="41">
        <f t="shared" si="67"/>
        <v>0</v>
      </c>
      <c r="R211" s="42">
        <v>0</v>
      </c>
      <c r="S211" s="43">
        <f t="shared" si="56"/>
        <v>100</v>
      </c>
      <c r="T211" s="39">
        <f>+'Product Value'!T211/'Product Units'!$A211</f>
        <v>0</v>
      </c>
      <c r="U211" s="40">
        <v>0</v>
      </c>
      <c r="V211" s="41">
        <f t="shared" si="68"/>
        <v>0</v>
      </c>
      <c r="W211" s="42">
        <v>0</v>
      </c>
      <c r="X211" s="43" t="str">
        <f t="shared" si="57"/>
        <v>-</v>
      </c>
      <c r="Y211" s="39">
        <f>+'Product Value'!Y211/'Product Units'!$A211</f>
        <v>0</v>
      </c>
      <c r="Z211" s="40">
        <v>0</v>
      </c>
      <c r="AA211" s="41">
        <f t="shared" si="69"/>
        <v>0</v>
      </c>
      <c r="AB211" s="42">
        <v>2</v>
      </c>
      <c r="AC211" s="43">
        <f t="shared" si="58"/>
        <v>-100</v>
      </c>
      <c r="AD211" s="39">
        <f>+'Product Value'!AD211/'Product Units'!$A211</f>
        <v>0</v>
      </c>
      <c r="AE211" s="40">
        <v>0</v>
      </c>
      <c r="AF211" s="41">
        <f t="shared" si="70"/>
        <v>0</v>
      </c>
      <c r="AG211" s="42">
        <v>0</v>
      </c>
      <c r="AH211" s="43" t="str">
        <f t="shared" si="59"/>
        <v>-</v>
      </c>
      <c r="AI211" s="107">
        <f t="shared" si="63"/>
        <v>0</v>
      </c>
      <c r="AJ211" s="42">
        <f t="shared" si="64"/>
        <v>2</v>
      </c>
      <c r="AK211" s="41">
        <f t="shared" si="60"/>
        <v>0</v>
      </c>
      <c r="AL211" s="42">
        <f t="shared" si="65"/>
        <v>2</v>
      </c>
      <c r="AM211" s="43">
        <f t="shared" si="61"/>
        <v>0</v>
      </c>
      <c r="AN211" s="44">
        <f t="shared" si="66"/>
        <v>0.4</v>
      </c>
    </row>
    <row r="212" spans="1:40" s="45" customFormat="1" ht="15" customHeight="1" x14ac:dyDescent="0.35">
      <c r="A212" s="35">
        <v>4567.4999999999991</v>
      </c>
      <c r="B212" s="35" t="s">
        <v>228</v>
      </c>
      <c r="C212" s="36" t="s">
        <v>115</v>
      </c>
      <c r="D212" s="79">
        <f>VLOOKUP(C212,Xarelto_Total!A:D,2,0)</f>
        <v>1</v>
      </c>
      <c r="E212" s="37" t="str">
        <f>VLOOKUP(C212,Xarelto_Total!A:D,3,0)</f>
        <v>INDORE ABM</v>
      </c>
      <c r="F212" s="46" t="str">
        <f>VLOOKUP(C212,Xarelto_Total!A:D,4,0)</f>
        <v>MUMBAI SM</v>
      </c>
      <c r="G212" s="110">
        <v>86991217</v>
      </c>
      <c r="H212" s="108" t="s">
        <v>78</v>
      </c>
      <c r="I212" s="38" t="str">
        <f t="shared" si="62"/>
        <v>UDAIPURXARELTO 20MG 98TABL</v>
      </c>
      <c r="J212" s="39">
        <f>+'Product Value'!J212/'Product Units'!$A212</f>
        <v>0</v>
      </c>
      <c r="K212" s="40">
        <v>0</v>
      </c>
      <c r="L212" s="41">
        <f t="shared" si="54"/>
        <v>0</v>
      </c>
      <c r="M212" s="42">
        <v>52</v>
      </c>
      <c r="N212" s="43">
        <f t="shared" si="55"/>
        <v>-100</v>
      </c>
      <c r="O212" s="39">
        <f>+'Product Value'!O212/'Product Units'!$A212</f>
        <v>0</v>
      </c>
      <c r="P212" s="40">
        <v>0</v>
      </c>
      <c r="Q212" s="41">
        <f t="shared" si="67"/>
        <v>0</v>
      </c>
      <c r="R212" s="42">
        <v>4</v>
      </c>
      <c r="S212" s="43">
        <f t="shared" si="56"/>
        <v>-100</v>
      </c>
      <c r="T212" s="39">
        <f>+'Product Value'!T212/'Product Units'!$A212</f>
        <v>0</v>
      </c>
      <c r="U212" s="40">
        <v>-1</v>
      </c>
      <c r="V212" s="41">
        <f t="shared" si="68"/>
        <v>0</v>
      </c>
      <c r="W212" s="42">
        <v>-1</v>
      </c>
      <c r="X212" s="43">
        <f t="shared" si="57"/>
        <v>0</v>
      </c>
      <c r="Y212" s="39">
        <f>+'Product Value'!Y212/'Product Units'!$A212</f>
        <v>0</v>
      </c>
      <c r="Z212" s="40">
        <v>0</v>
      </c>
      <c r="AA212" s="41">
        <f t="shared" si="69"/>
        <v>0</v>
      </c>
      <c r="AB212" s="42">
        <v>0</v>
      </c>
      <c r="AC212" s="43" t="str">
        <f t="shared" si="58"/>
        <v>-</v>
      </c>
      <c r="AD212" s="39">
        <f>+'Product Value'!AD212/'Product Units'!$A212</f>
        <v>0</v>
      </c>
      <c r="AE212" s="40">
        <v>0</v>
      </c>
      <c r="AF212" s="41">
        <f t="shared" si="70"/>
        <v>0</v>
      </c>
      <c r="AG212" s="42">
        <v>11</v>
      </c>
      <c r="AH212" s="43">
        <f t="shared" si="59"/>
        <v>-100</v>
      </c>
      <c r="AI212" s="107">
        <f t="shared" si="63"/>
        <v>0</v>
      </c>
      <c r="AJ212" s="42">
        <f t="shared" si="64"/>
        <v>-1</v>
      </c>
      <c r="AK212" s="41">
        <f t="shared" si="60"/>
        <v>0</v>
      </c>
      <c r="AL212" s="42">
        <f t="shared" si="65"/>
        <v>66</v>
      </c>
      <c r="AM212" s="43">
        <f t="shared" si="61"/>
        <v>-101.51515151515152</v>
      </c>
      <c r="AN212" s="44">
        <f t="shared" si="66"/>
        <v>-0.2</v>
      </c>
    </row>
    <row r="213" spans="1:40" s="45" customFormat="1" ht="15" customHeight="1" x14ac:dyDescent="0.3">
      <c r="A213" s="35">
        <v>652.49999999999989</v>
      </c>
      <c r="B213" s="35" t="s">
        <v>228</v>
      </c>
      <c r="C213" s="36" t="s">
        <v>43</v>
      </c>
      <c r="D213" s="79">
        <f>VLOOKUP(C213,Xarelto_Total!A:D,2,0)</f>
        <v>13</v>
      </c>
      <c r="E213" s="37" t="str">
        <f>VLOOKUP(C213,Xarelto_Total!A:D,3,0)</f>
        <v>MUMBAI ABM</v>
      </c>
      <c r="F213" s="46" t="str">
        <f>VLOOKUP(C213,Xarelto_Total!A:D,4,0)</f>
        <v>MUMBAI SM</v>
      </c>
      <c r="G213" s="37">
        <v>81571686</v>
      </c>
      <c r="H213" s="46" t="s">
        <v>15</v>
      </c>
      <c r="I213" s="38" t="str">
        <f t="shared" si="62"/>
        <v>MUMBAIXARELTO 10MG 7TABL</v>
      </c>
      <c r="J213" s="39">
        <f>+'Product Value'!J213/'Product Units'!$A213</f>
        <v>5489.6400000000012</v>
      </c>
      <c r="K213" s="40">
        <v>7474.6985527153001</v>
      </c>
      <c r="L213" s="41">
        <f t="shared" si="54"/>
        <v>136.16008613889613</v>
      </c>
      <c r="M213" s="42">
        <v>6100.5577930868676</v>
      </c>
      <c r="N213" s="43">
        <f t="shared" si="55"/>
        <v>22.524837994086454</v>
      </c>
      <c r="O213" s="39">
        <f>+'Product Value'!O213/'Product Units'!$A213</f>
        <v>5194.8000000000011</v>
      </c>
      <c r="P213" s="40">
        <v>3578.3391533387467</v>
      </c>
      <c r="Q213" s="41">
        <f t="shared" si="67"/>
        <v>68.883097584868452</v>
      </c>
      <c r="R213" s="42">
        <v>6240.8619809001721</v>
      </c>
      <c r="S213" s="43">
        <f t="shared" si="56"/>
        <v>-42.662741712762369</v>
      </c>
      <c r="T213" s="39">
        <f>+'Product Value'!T213/'Product Units'!$A213</f>
        <v>4563.0000000000009</v>
      </c>
      <c r="U213" s="40">
        <v>5661.522574011804</v>
      </c>
      <c r="V213" s="41">
        <f t="shared" si="68"/>
        <v>124.07456879271976</v>
      </c>
      <c r="W213" s="42">
        <v>7620.9047013977133</v>
      </c>
      <c r="X213" s="43">
        <f t="shared" si="57"/>
        <v>-25.710623661604743</v>
      </c>
      <c r="Y213" s="39">
        <f>+'Product Value'!Y213/'Product Units'!$A213</f>
        <v>5559.8399999999992</v>
      </c>
      <c r="Z213" s="40">
        <v>3873.3934574872424</v>
      </c>
      <c r="AA213" s="41">
        <f t="shared" si="69"/>
        <v>69.667354770771155</v>
      </c>
      <c r="AB213" s="42">
        <v>27479.869095274564</v>
      </c>
      <c r="AC213" s="43">
        <f t="shared" si="58"/>
        <v>-85.904614596023265</v>
      </c>
      <c r="AD213" s="39">
        <f>+'Product Value'!AD213/'Product Units'!$A213</f>
        <v>5391.36</v>
      </c>
      <c r="AE213" s="40">
        <v>4286.867496232373</v>
      </c>
      <c r="AF213" s="41">
        <f t="shared" si="70"/>
        <v>79.513656966560816</v>
      </c>
      <c r="AG213" s="42">
        <v>25232.222287416753</v>
      </c>
      <c r="AH213" s="43">
        <f t="shared" si="59"/>
        <v>-83.010345076223331</v>
      </c>
      <c r="AI213" s="107">
        <f t="shared" si="63"/>
        <v>26198.640000000003</v>
      </c>
      <c r="AJ213" s="42">
        <f t="shared" si="64"/>
        <v>24874.821233785471</v>
      </c>
      <c r="AK213" s="41">
        <f t="shared" si="60"/>
        <v>94.946994324077394</v>
      </c>
      <c r="AL213" s="42">
        <f t="shared" si="65"/>
        <v>72674.41585807607</v>
      </c>
      <c r="AM213" s="43">
        <f t="shared" si="61"/>
        <v>-65.772244688745971</v>
      </c>
      <c r="AN213" s="44">
        <f t="shared" si="66"/>
        <v>382.68955744285341</v>
      </c>
    </row>
    <row r="214" spans="1:40" s="45" customFormat="1" ht="15" customHeight="1" x14ac:dyDescent="0.3">
      <c r="A214" s="35">
        <v>1304.9999999999998</v>
      </c>
      <c r="B214" s="35" t="s">
        <v>228</v>
      </c>
      <c r="C214" s="36" t="s">
        <v>43</v>
      </c>
      <c r="D214" s="79">
        <f>VLOOKUP(C214,Xarelto_Total!A:D,2,0)</f>
        <v>13</v>
      </c>
      <c r="E214" s="37" t="str">
        <f>VLOOKUP(C214,Xarelto_Total!A:D,3,0)</f>
        <v>MUMBAI ABM</v>
      </c>
      <c r="F214" s="46" t="str">
        <f>VLOOKUP(C214,Xarelto_Total!A:D,4,0)</f>
        <v>MUMBAI SM</v>
      </c>
      <c r="G214" s="37">
        <v>80802625</v>
      </c>
      <c r="H214" s="46" t="s">
        <v>16</v>
      </c>
      <c r="I214" s="38" t="str">
        <f t="shared" si="62"/>
        <v>MUMBAIXARELTO 15MG 28TABL</v>
      </c>
      <c r="J214" s="39">
        <f>+'Product Value'!J214/'Product Units'!$A214</f>
        <v>1707.8880000000006</v>
      </c>
      <c r="K214" s="40">
        <v>1228.9382052067249</v>
      </c>
      <c r="L214" s="41">
        <f t="shared" si="54"/>
        <v>71.956604016582148</v>
      </c>
      <c r="M214" s="42">
        <v>2557.0299525504151</v>
      </c>
      <c r="N214" s="43">
        <f t="shared" si="55"/>
        <v>-51.93884201548105</v>
      </c>
      <c r="O214" s="39">
        <f>+'Product Value'!O214/'Product Units'!$A214</f>
        <v>1616.16</v>
      </c>
      <c r="P214" s="40">
        <v>1011.3169131927057</v>
      </c>
      <c r="Q214" s="41">
        <f t="shared" si="67"/>
        <v>62.575296579095244</v>
      </c>
      <c r="R214" s="42">
        <v>1202.0771771273801</v>
      </c>
      <c r="S214" s="43">
        <f t="shared" si="56"/>
        <v>-15.869219345012169</v>
      </c>
      <c r="T214" s="39">
        <f>+'Product Value'!T214/'Product Units'!$A214</f>
        <v>1419.6000000000004</v>
      </c>
      <c r="U214" s="40">
        <v>858.28543902497745</v>
      </c>
      <c r="V214" s="41">
        <f t="shared" si="68"/>
        <v>60.459667443292282</v>
      </c>
      <c r="W214" s="42">
        <v>1470.1074020319304</v>
      </c>
      <c r="X214" s="43">
        <f t="shared" si="57"/>
        <v>-41.61750101804224</v>
      </c>
      <c r="Y214" s="39">
        <f>+'Product Value'!Y214/'Product Units'!$A214</f>
        <v>1729.7280000000001</v>
      </c>
      <c r="Z214" s="40">
        <v>1192.0322773644441</v>
      </c>
      <c r="AA214" s="41">
        <f t="shared" si="69"/>
        <v>68.914434949566868</v>
      </c>
      <c r="AB214" s="42">
        <v>2240.8371456500486</v>
      </c>
      <c r="AC214" s="43">
        <f t="shared" si="58"/>
        <v>-46.804153988680632</v>
      </c>
      <c r="AD214" s="39">
        <f>+'Product Value'!AD214/'Product Units'!$A214</f>
        <v>1677.3119999999997</v>
      </c>
      <c r="AE214" s="40">
        <v>962.19308104341826</v>
      </c>
      <c r="AF214" s="41">
        <f t="shared" si="70"/>
        <v>57.365181972311561</v>
      </c>
      <c r="AG214" s="42">
        <v>3092.4461077844312</v>
      </c>
      <c r="AH214" s="43">
        <f t="shared" si="59"/>
        <v>-68.885696063664724</v>
      </c>
      <c r="AI214" s="107">
        <f t="shared" si="63"/>
        <v>8150.688000000001</v>
      </c>
      <c r="AJ214" s="42">
        <f t="shared" si="64"/>
        <v>5252.7659158322695</v>
      </c>
      <c r="AK214" s="41">
        <f t="shared" si="60"/>
        <v>64.445675209654311</v>
      </c>
      <c r="AL214" s="42">
        <f t="shared" si="65"/>
        <v>10562.497785144205</v>
      </c>
      <c r="AM214" s="43">
        <f t="shared" si="61"/>
        <v>-50.269661374792371</v>
      </c>
      <c r="AN214" s="44">
        <f t="shared" si="66"/>
        <v>80.81178332049646</v>
      </c>
    </row>
    <row r="215" spans="1:40" s="45" customFormat="1" ht="15" customHeight="1" x14ac:dyDescent="0.3">
      <c r="A215" s="35">
        <v>1304.9999999999998</v>
      </c>
      <c r="B215" s="35" t="s">
        <v>228</v>
      </c>
      <c r="C215" s="36" t="s">
        <v>43</v>
      </c>
      <c r="D215" s="79">
        <f>VLOOKUP(C215,Xarelto_Total!A:D,2,0)</f>
        <v>13</v>
      </c>
      <c r="E215" s="37" t="str">
        <f>VLOOKUP(C215,Xarelto_Total!A:D,3,0)</f>
        <v>MUMBAI ABM</v>
      </c>
      <c r="F215" s="46" t="str">
        <f>VLOOKUP(C215,Xarelto_Total!A:D,4,0)</f>
        <v>MUMBAI SM</v>
      </c>
      <c r="G215" s="37">
        <v>80802633</v>
      </c>
      <c r="H215" s="46" t="s">
        <v>17</v>
      </c>
      <c r="I215" s="38" t="str">
        <f t="shared" si="62"/>
        <v>MUMBAIXARELTO 20MG 28TABL</v>
      </c>
      <c r="J215" s="39">
        <f>+'Product Value'!J215/'Product Units'!$A215</f>
        <v>2805.8160000000007</v>
      </c>
      <c r="K215" s="40">
        <v>2221.7124437237758</v>
      </c>
      <c r="L215" s="41">
        <f t="shared" si="54"/>
        <v>79.182399833908391</v>
      </c>
      <c r="M215" s="42">
        <v>1031.3</v>
      </c>
      <c r="N215" s="43">
        <f t="shared" si="55"/>
        <v>115.42833741140075</v>
      </c>
      <c r="O215" s="39">
        <f>+'Product Value'!O215/'Product Units'!$A215</f>
        <v>2655.1200000000003</v>
      </c>
      <c r="P215" s="40">
        <v>1796.0587368115123</v>
      </c>
      <c r="Q215" s="41">
        <f t="shared" si="67"/>
        <v>67.645105939148209</v>
      </c>
      <c r="R215" s="42">
        <v>1472.8338461538463</v>
      </c>
      <c r="S215" s="43">
        <f t="shared" si="56"/>
        <v>21.945781019477138</v>
      </c>
      <c r="T215" s="39">
        <f>+'Product Value'!T215/'Product Units'!$A215</f>
        <v>2332.2000000000007</v>
      </c>
      <c r="U215" s="40">
        <v>2370.0009282649057</v>
      </c>
      <c r="V215" s="41">
        <f t="shared" si="68"/>
        <v>101.62082704163043</v>
      </c>
      <c r="W215" s="42">
        <v>1939.2164703157057</v>
      </c>
      <c r="X215" s="43">
        <f t="shared" si="57"/>
        <v>22.214356393078077</v>
      </c>
      <c r="Y215" s="39">
        <f>+'Product Value'!Y215/'Product Units'!$A215</f>
        <v>2841.6959999999999</v>
      </c>
      <c r="Z215" s="40">
        <v>1964.9142405344899</v>
      </c>
      <c r="AA215" s="41">
        <f t="shared" si="69"/>
        <v>69.145828425506807</v>
      </c>
      <c r="AB215" s="42">
        <v>2344.8095599343187</v>
      </c>
      <c r="AC215" s="43">
        <f t="shared" si="58"/>
        <v>-16.201542585423027</v>
      </c>
      <c r="AD215" s="39">
        <f>+'Product Value'!AD215/'Product Units'!$A215</f>
        <v>2755.5839999999998</v>
      </c>
      <c r="AE215" s="40">
        <v>1765.7870787007278</v>
      </c>
      <c r="AF215" s="41">
        <f t="shared" si="70"/>
        <v>64.080321220500906</v>
      </c>
      <c r="AG215" s="42">
        <v>2222.6423658872077</v>
      </c>
      <c r="AH215" s="43">
        <f t="shared" si="59"/>
        <v>-20.554601774816703</v>
      </c>
      <c r="AI215" s="107">
        <f t="shared" si="63"/>
        <v>13390.416000000001</v>
      </c>
      <c r="AJ215" s="42">
        <f t="shared" si="64"/>
        <v>10118.473428035413</v>
      </c>
      <c r="AK215" s="41">
        <f t="shared" si="60"/>
        <v>75.56504165393676</v>
      </c>
      <c r="AL215" s="42">
        <f t="shared" si="65"/>
        <v>9010.8022422910781</v>
      </c>
      <c r="AM215" s="43">
        <f t="shared" si="61"/>
        <v>12.292703312759642</v>
      </c>
      <c r="AN215" s="44">
        <f t="shared" si="66"/>
        <v>155.66882196977559</v>
      </c>
    </row>
    <row r="216" spans="1:40" s="45" customFormat="1" ht="15" customHeight="1" x14ac:dyDescent="0.3">
      <c r="A216" s="35">
        <v>326.24999999999994</v>
      </c>
      <c r="B216" s="35" t="s">
        <v>228</v>
      </c>
      <c r="C216" s="36" t="s">
        <v>43</v>
      </c>
      <c r="D216" s="79">
        <f>VLOOKUP(C216,Xarelto_Total!A:D,2,0)</f>
        <v>13</v>
      </c>
      <c r="E216" s="37" t="str">
        <f>VLOOKUP(C216,Xarelto_Total!A:D,3,0)</f>
        <v>MUMBAI ABM</v>
      </c>
      <c r="F216" s="46" t="str">
        <f>VLOOKUP(C216,Xarelto_Total!A:D,4,0)</f>
        <v>MUMBAI SM</v>
      </c>
      <c r="G216" s="109">
        <v>86415798</v>
      </c>
      <c r="H216" s="46" t="s">
        <v>48</v>
      </c>
      <c r="I216" s="38" t="str">
        <f t="shared" si="62"/>
        <v>MUMBAIXARELTO 2.5MG TAFI 14 IN</v>
      </c>
      <c r="J216" s="39">
        <f>+'Product Value'!J216/'Product Units'!$A216</f>
        <v>3049.8000000000011</v>
      </c>
      <c r="K216" s="40">
        <v>2720.1274058010299</v>
      </c>
      <c r="L216" s="41">
        <f t="shared" si="54"/>
        <v>89.190353656011183</v>
      </c>
      <c r="M216" s="42">
        <v>3728.68009478673</v>
      </c>
      <c r="N216" s="43">
        <f t="shared" si="55"/>
        <v>-27.048517527577985</v>
      </c>
      <c r="O216" s="39">
        <f>+'Product Value'!O216/'Product Units'!$A216</f>
        <v>2886.0000000000005</v>
      </c>
      <c r="P216" s="40">
        <v>2458.2265844190783</v>
      </c>
      <c r="Q216" s="41">
        <f t="shared" si="67"/>
        <v>85.177636327757384</v>
      </c>
      <c r="R216" s="42">
        <v>2138.8175997355665</v>
      </c>
      <c r="S216" s="43">
        <f t="shared" si="56"/>
        <v>14.933904823066811</v>
      </c>
      <c r="T216" s="39">
        <f>+'Product Value'!T216/'Product Units'!$A216</f>
        <v>2535.0000000000005</v>
      </c>
      <c r="U216" s="40">
        <v>2790.0270182853201</v>
      </c>
      <c r="V216" s="41">
        <f t="shared" si="68"/>
        <v>110.06023740770492</v>
      </c>
      <c r="W216" s="42">
        <v>1889.4841866860795</v>
      </c>
      <c r="X216" s="43">
        <f t="shared" si="57"/>
        <v>47.660776308410448</v>
      </c>
      <c r="Y216" s="39">
        <f>+'Product Value'!Y216/'Product Units'!$A216</f>
        <v>3088.7999999999997</v>
      </c>
      <c r="Z216" s="40">
        <v>3161.2546610679178</v>
      </c>
      <c r="AA216" s="41">
        <f t="shared" si="69"/>
        <v>102.34572199779585</v>
      </c>
      <c r="AB216" s="42">
        <v>2790.7122765751528</v>
      </c>
      <c r="AC216" s="43">
        <f t="shared" si="58"/>
        <v>13.277699302900047</v>
      </c>
      <c r="AD216" s="39">
        <f>+'Product Value'!AD216/'Product Units'!$A216</f>
        <v>2995.2</v>
      </c>
      <c r="AE216" s="40">
        <v>2624.1886975605639</v>
      </c>
      <c r="AF216" s="41">
        <f t="shared" si="70"/>
        <v>87.613137605520976</v>
      </c>
      <c r="AG216" s="42">
        <v>3832.1112115732367</v>
      </c>
      <c r="AH216" s="43">
        <f t="shared" si="59"/>
        <v>-31.521071475291862</v>
      </c>
      <c r="AI216" s="107">
        <f t="shared" si="63"/>
        <v>14554.8</v>
      </c>
      <c r="AJ216" s="42">
        <f t="shared" si="64"/>
        <v>13753.824367133911</v>
      </c>
      <c r="AK216" s="41">
        <f t="shared" si="60"/>
        <v>94.496828311855268</v>
      </c>
      <c r="AL216" s="42">
        <f t="shared" si="65"/>
        <v>14379.805369356767</v>
      </c>
      <c r="AM216" s="43">
        <f t="shared" si="61"/>
        <v>-4.3531952355684638</v>
      </c>
      <c r="AN216" s="44">
        <f t="shared" si="66"/>
        <v>211.59729795590633</v>
      </c>
    </row>
    <row r="217" spans="1:40" s="45" customFormat="1" ht="15" customHeight="1" x14ac:dyDescent="0.35">
      <c r="A217" s="35">
        <v>4567.4999999999991</v>
      </c>
      <c r="B217" s="35" t="s">
        <v>228</v>
      </c>
      <c r="C217" s="36" t="s">
        <v>43</v>
      </c>
      <c r="D217" s="79">
        <f>VLOOKUP(C217,Xarelto_Total!A:D,2,0)</f>
        <v>13</v>
      </c>
      <c r="E217" s="37" t="str">
        <f>VLOOKUP(C217,Xarelto_Total!A:D,3,0)</f>
        <v>MUMBAI ABM</v>
      </c>
      <c r="F217" s="46" t="str">
        <f>VLOOKUP(C217,Xarelto_Total!A:D,4,0)</f>
        <v>MUMBAI SM</v>
      </c>
      <c r="G217" s="110">
        <v>86991209</v>
      </c>
      <c r="H217" s="108" t="s">
        <v>77</v>
      </c>
      <c r="I217" s="38" t="str">
        <f t="shared" si="62"/>
        <v>MUMBAIXARELTO 15MG 98TABL</v>
      </c>
      <c r="J217" s="39">
        <f>+'Product Value'!J217/'Product Units'!$A217</f>
        <v>0</v>
      </c>
      <c r="K217" s="40">
        <v>51.857999999999997</v>
      </c>
      <c r="L217" s="41">
        <f t="shared" si="54"/>
        <v>0</v>
      </c>
      <c r="M217" s="42">
        <v>-34</v>
      </c>
      <c r="N217" s="43">
        <f t="shared" si="55"/>
        <v>100</v>
      </c>
      <c r="O217" s="39">
        <f>+'Product Value'!O217/'Product Units'!$A217</f>
        <v>0</v>
      </c>
      <c r="P217" s="40">
        <v>0</v>
      </c>
      <c r="Q217" s="41">
        <f t="shared" si="67"/>
        <v>0</v>
      </c>
      <c r="R217" s="42">
        <v>-1.7129999999999999</v>
      </c>
      <c r="S217" s="43">
        <f t="shared" si="56"/>
        <v>-100</v>
      </c>
      <c r="T217" s="39">
        <f>+'Product Value'!T217/'Product Units'!$A217</f>
        <v>0</v>
      </c>
      <c r="U217" s="40">
        <v>-10.141</v>
      </c>
      <c r="V217" s="41">
        <f t="shared" si="68"/>
        <v>0</v>
      </c>
      <c r="W217" s="42">
        <v>-8</v>
      </c>
      <c r="X217" s="43">
        <f t="shared" si="57"/>
        <v>26.762500000000003</v>
      </c>
      <c r="Y217" s="39">
        <f>+'Product Value'!Y217/'Product Units'!$A217</f>
        <v>0</v>
      </c>
      <c r="Z217" s="40">
        <v>-9.9969999999999999</v>
      </c>
      <c r="AA217" s="41">
        <f t="shared" si="69"/>
        <v>0</v>
      </c>
      <c r="AB217" s="42">
        <v>-3</v>
      </c>
      <c r="AC217" s="43">
        <f t="shared" si="58"/>
        <v>233.23333333333335</v>
      </c>
      <c r="AD217" s="39">
        <f>+'Product Value'!AD217/'Product Units'!$A217</f>
        <v>0</v>
      </c>
      <c r="AE217" s="40">
        <v>-10.855</v>
      </c>
      <c r="AF217" s="41">
        <f t="shared" si="70"/>
        <v>0</v>
      </c>
      <c r="AG217" s="42">
        <v>107</v>
      </c>
      <c r="AH217" s="43">
        <f t="shared" si="59"/>
        <v>-110.14485981308411</v>
      </c>
      <c r="AI217" s="107">
        <f t="shared" si="63"/>
        <v>0</v>
      </c>
      <c r="AJ217" s="42">
        <f t="shared" si="64"/>
        <v>20.864999999999998</v>
      </c>
      <c r="AK217" s="41">
        <f t="shared" si="60"/>
        <v>0</v>
      </c>
      <c r="AL217" s="42">
        <f t="shared" si="65"/>
        <v>60.286999999999999</v>
      </c>
      <c r="AM217" s="43">
        <f t="shared" si="61"/>
        <v>-65.3905485428036</v>
      </c>
      <c r="AN217" s="44">
        <f t="shared" si="66"/>
        <v>0.32100000000000001</v>
      </c>
    </row>
    <row r="218" spans="1:40" s="45" customFormat="1" ht="15" customHeight="1" x14ac:dyDescent="0.35">
      <c r="A218" s="35">
        <v>4567.4999999999991</v>
      </c>
      <c r="B218" s="35" t="s">
        <v>228</v>
      </c>
      <c r="C218" s="36" t="s">
        <v>43</v>
      </c>
      <c r="D218" s="79">
        <f>VLOOKUP(C218,Xarelto_Total!A:D,2,0)</f>
        <v>13</v>
      </c>
      <c r="E218" s="37" t="str">
        <f>VLOOKUP(C218,Xarelto_Total!A:D,3,0)</f>
        <v>MUMBAI ABM</v>
      </c>
      <c r="F218" s="46" t="str">
        <f>VLOOKUP(C218,Xarelto_Total!A:D,4,0)</f>
        <v>MUMBAI SM</v>
      </c>
      <c r="G218" s="110">
        <v>86991217</v>
      </c>
      <c r="H218" s="108" t="s">
        <v>78</v>
      </c>
      <c r="I218" s="38" t="str">
        <f t="shared" si="62"/>
        <v>MUMBAIXARELTO 20MG 98TABL</v>
      </c>
      <c r="J218" s="39">
        <f>+'Product Value'!J218/'Product Units'!$A218</f>
        <v>0</v>
      </c>
      <c r="K218" s="40">
        <v>60</v>
      </c>
      <c r="L218" s="41">
        <f t="shared" si="54"/>
        <v>0</v>
      </c>
      <c r="M218" s="42">
        <v>679</v>
      </c>
      <c r="N218" s="43">
        <f t="shared" si="55"/>
        <v>-91.163475699558177</v>
      </c>
      <c r="O218" s="39">
        <f>+'Product Value'!O218/'Product Units'!$A218</f>
        <v>0</v>
      </c>
      <c r="P218" s="40">
        <v>-1</v>
      </c>
      <c r="Q218" s="41">
        <f t="shared" si="67"/>
        <v>0</v>
      </c>
      <c r="R218" s="42">
        <v>224</v>
      </c>
      <c r="S218" s="43">
        <f t="shared" si="56"/>
        <v>-100.44642857142857</v>
      </c>
      <c r="T218" s="39">
        <f>+'Product Value'!T218/'Product Units'!$A218</f>
        <v>0</v>
      </c>
      <c r="U218" s="40">
        <v>-5.8580000000000005</v>
      </c>
      <c r="V218" s="41">
        <f t="shared" si="68"/>
        <v>0</v>
      </c>
      <c r="W218" s="42">
        <v>6</v>
      </c>
      <c r="X218" s="43">
        <f t="shared" si="57"/>
        <v>-197.63333333333333</v>
      </c>
      <c r="Y218" s="39">
        <f>+'Product Value'!Y218/'Product Units'!$A218</f>
        <v>0</v>
      </c>
      <c r="Z218" s="40">
        <v>-6.2830000000000004</v>
      </c>
      <c r="AA218" s="41">
        <f t="shared" si="69"/>
        <v>0</v>
      </c>
      <c r="AB218" s="42">
        <v>-2.5</v>
      </c>
      <c r="AC218" s="43">
        <f t="shared" si="58"/>
        <v>151.32</v>
      </c>
      <c r="AD218" s="39">
        <f>+'Product Value'!AD218/'Product Units'!$A218</f>
        <v>0</v>
      </c>
      <c r="AE218" s="40">
        <v>-0.85699999999999998</v>
      </c>
      <c r="AF218" s="41">
        <f t="shared" si="70"/>
        <v>0</v>
      </c>
      <c r="AG218" s="42">
        <v>324.57299999999998</v>
      </c>
      <c r="AH218" s="43">
        <f t="shared" si="59"/>
        <v>-100.26403921459887</v>
      </c>
      <c r="AI218" s="107">
        <f t="shared" si="63"/>
        <v>0</v>
      </c>
      <c r="AJ218" s="42">
        <f t="shared" si="64"/>
        <v>46.001999999999995</v>
      </c>
      <c r="AK218" s="41">
        <f t="shared" si="60"/>
        <v>0</v>
      </c>
      <c r="AL218" s="42">
        <f t="shared" si="65"/>
        <v>1231.0729999999999</v>
      </c>
      <c r="AM218" s="43">
        <f t="shared" si="61"/>
        <v>-96.263259774196982</v>
      </c>
      <c r="AN218" s="44">
        <f t="shared" si="66"/>
        <v>0.70772307692307679</v>
      </c>
    </row>
    <row r="219" spans="1:40" s="45" customFormat="1" ht="15" customHeight="1" x14ac:dyDescent="0.3">
      <c r="A219" s="35">
        <v>652.49999999999989</v>
      </c>
      <c r="B219" s="35" t="s">
        <v>228</v>
      </c>
      <c r="C219" s="36" t="s">
        <v>44</v>
      </c>
      <c r="D219" s="79">
        <f>VLOOKUP(C219,Xarelto_Total!A:D,2,0)</f>
        <v>2</v>
      </c>
      <c r="E219" s="37" t="str">
        <f>VLOOKUP(C219,Xarelto_Total!A:D,3,0)</f>
        <v>NAGPUR ABM</v>
      </c>
      <c r="F219" s="46" t="str">
        <f>VLOOKUP(C219,Xarelto_Total!A:D,4,0)</f>
        <v>MUMBAI SM</v>
      </c>
      <c r="G219" s="37">
        <v>81571686</v>
      </c>
      <c r="H219" s="46" t="s">
        <v>15</v>
      </c>
      <c r="I219" s="38" t="str">
        <f t="shared" si="62"/>
        <v>NAGPURXARELTO 10MG 7TABL</v>
      </c>
      <c r="J219" s="39">
        <f>+'Product Value'!J219/'Product Units'!$A219</f>
        <v>563.04000000000019</v>
      </c>
      <c r="K219" s="40">
        <v>-57.826633165829143</v>
      </c>
      <c r="L219" s="41">
        <f t="shared" si="54"/>
        <v>-10.270430727093835</v>
      </c>
      <c r="M219" s="42">
        <v>590.5930485155684</v>
      </c>
      <c r="N219" s="43">
        <f t="shared" si="55"/>
        <v>-109.79128239168647</v>
      </c>
      <c r="O219" s="39">
        <f>+'Product Value'!O219/'Product Units'!$A219</f>
        <v>532.79999999999995</v>
      </c>
      <c r="P219" s="40">
        <v>217.64615384615385</v>
      </c>
      <c r="Q219" s="41">
        <f t="shared" si="67"/>
        <v>40.849503349503358</v>
      </c>
      <c r="R219" s="42">
        <v>564.79795079292558</v>
      </c>
      <c r="S219" s="43">
        <f t="shared" si="56"/>
        <v>-61.464776290247123</v>
      </c>
      <c r="T219" s="39">
        <f>+'Product Value'!T219/'Product Units'!$A219</f>
        <v>468.00000000000006</v>
      </c>
      <c r="U219" s="40">
        <v>168</v>
      </c>
      <c r="V219" s="41">
        <f t="shared" si="68"/>
        <v>35.897435897435891</v>
      </c>
      <c r="W219" s="42">
        <v>908.88321160290491</v>
      </c>
      <c r="X219" s="43">
        <f t="shared" si="57"/>
        <v>-81.515776960637723</v>
      </c>
      <c r="Y219" s="39">
        <f>+'Product Value'!Y219/'Product Units'!$A219</f>
        <v>570.24</v>
      </c>
      <c r="Z219" s="40">
        <v>315.91304347826087</v>
      </c>
      <c r="AA219" s="41">
        <f t="shared" si="69"/>
        <v>55.400014639145077</v>
      </c>
      <c r="AB219" s="42">
        <v>5056.8724830289184</v>
      </c>
      <c r="AC219" s="43">
        <f t="shared" si="58"/>
        <v>-93.75279790940985</v>
      </c>
      <c r="AD219" s="39">
        <f>+'Product Value'!AD219/'Product Units'!$A219</f>
        <v>552.95999999999981</v>
      </c>
      <c r="AE219" s="40">
        <v>271.99324324324323</v>
      </c>
      <c r="AF219" s="41">
        <f t="shared" si="70"/>
        <v>49.188592889764777</v>
      </c>
      <c r="AG219" s="42">
        <v>2860.9346299075337</v>
      </c>
      <c r="AH219" s="43">
        <f t="shared" si="59"/>
        <v>-90.492853615042776</v>
      </c>
      <c r="AI219" s="107">
        <f t="shared" si="63"/>
        <v>2687.04</v>
      </c>
      <c r="AJ219" s="42">
        <f t="shared" si="64"/>
        <v>915.72580740182877</v>
      </c>
      <c r="AK219" s="41">
        <f t="shared" si="60"/>
        <v>34.079351531865129</v>
      </c>
      <c r="AL219" s="42">
        <f t="shared" si="65"/>
        <v>9982.0813238478513</v>
      </c>
      <c r="AM219" s="43">
        <f t="shared" si="61"/>
        <v>-90.826303876987055</v>
      </c>
      <c r="AN219" s="44">
        <f t="shared" si="66"/>
        <v>91.572580740182872</v>
      </c>
    </row>
    <row r="220" spans="1:40" s="45" customFormat="1" ht="15" customHeight="1" x14ac:dyDescent="0.3">
      <c r="A220" s="35">
        <v>1304.9999999999998</v>
      </c>
      <c r="B220" s="35" t="s">
        <v>228</v>
      </c>
      <c r="C220" s="36" t="s">
        <v>44</v>
      </c>
      <c r="D220" s="79">
        <f>VLOOKUP(C220,Xarelto_Total!A:D,2,0)</f>
        <v>2</v>
      </c>
      <c r="E220" s="37" t="str">
        <f>VLOOKUP(C220,Xarelto_Total!A:D,3,0)</f>
        <v>NAGPUR ABM</v>
      </c>
      <c r="F220" s="46" t="str">
        <f>VLOOKUP(C220,Xarelto_Total!A:D,4,0)</f>
        <v>MUMBAI SM</v>
      </c>
      <c r="G220" s="37">
        <v>80802625</v>
      </c>
      <c r="H220" s="46" t="s">
        <v>16</v>
      </c>
      <c r="I220" s="38" t="str">
        <f t="shared" si="62"/>
        <v>NAGPURXARELTO 15MG 28TABL</v>
      </c>
      <c r="J220" s="39">
        <f>+'Product Value'!J220/'Product Units'!$A220</f>
        <v>281.5200000000001</v>
      </c>
      <c r="K220" s="40">
        <v>176.08446455505279</v>
      </c>
      <c r="L220" s="41">
        <f t="shared" si="54"/>
        <v>62.547763766358599</v>
      </c>
      <c r="M220" s="42">
        <v>312.35604982206405</v>
      </c>
      <c r="N220" s="43">
        <f t="shared" si="55"/>
        <v>-43.627003653247435</v>
      </c>
      <c r="O220" s="39">
        <f>+'Product Value'!O220/'Product Units'!$A220</f>
        <v>266.39999999999998</v>
      </c>
      <c r="P220" s="40">
        <v>208.49640287769785</v>
      </c>
      <c r="Q220" s="41">
        <f t="shared" si="67"/>
        <v>78.264415494631336</v>
      </c>
      <c r="R220" s="42">
        <v>156.38711549622749</v>
      </c>
      <c r="S220" s="43">
        <f t="shared" si="56"/>
        <v>33.320703701276074</v>
      </c>
      <c r="T220" s="39">
        <f>+'Product Value'!T220/'Product Units'!$A220</f>
        <v>234.00000000000003</v>
      </c>
      <c r="U220" s="40">
        <v>81.182527301092051</v>
      </c>
      <c r="V220" s="41">
        <f t="shared" si="68"/>
        <v>34.693387735509418</v>
      </c>
      <c r="W220" s="42">
        <v>289.82510885341077</v>
      </c>
      <c r="X220" s="43">
        <f t="shared" si="57"/>
        <v>-71.989132472938024</v>
      </c>
      <c r="Y220" s="39">
        <f>+'Product Value'!Y220/'Product Units'!$A220</f>
        <v>285.12</v>
      </c>
      <c r="Z220" s="40">
        <v>133.98460798460798</v>
      </c>
      <c r="AA220" s="41">
        <f t="shared" si="69"/>
        <v>46.992356896958469</v>
      </c>
      <c r="AB220" s="42">
        <v>616.05252525252524</v>
      </c>
      <c r="AC220" s="43">
        <f t="shared" si="58"/>
        <v>-78.25110644101548</v>
      </c>
      <c r="AD220" s="39">
        <f>+'Product Value'!AD220/'Product Units'!$A220</f>
        <v>276.4799999999999</v>
      </c>
      <c r="AE220" s="40">
        <v>164.13741223671013</v>
      </c>
      <c r="AF220" s="41">
        <f t="shared" si="70"/>
        <v>59.36683023607862</v>
      </c>
      <c r="AG220" s="42">
        <v>452.51497005988023</v>
      </c>
      <c r="AH220" s="43">
        <f t="shared" si="59"/>
        <v>-63.727738727629223</v>
      </c>
      <c r="AI220" s="107">
        <f t="shared" si="63"/>
        <v>1343.52</v>
      </c>
      <c r="AJ220" s="42">
        <f t="shared" si="64"/>
        <v>763.88541495516074</v>
      </c>
      <c r="AK220" s="41">
        <f t="shared" si="60"/>
        <v>56.857018500294807</v>
      </c>
      <c r="AL220" s="42">
        <f t="shared" si="65"/>
        <v>1827.1357694841079</v>
      </c>
      <c r="AM220" s="43">
        <f t="shared" si="61"/>
        <v>-58.192191969902495</v>
      </c>
      <c r="AN220" s="44">
        <f t="shared" si="66"/>
        <v>76.38854149551608</v>
      </c>
    </row>
    <row r="221" spans="1:40" s="45" customFormat="1" ht="15" customHeight="1" x14ac:dyDescent="0.3">
      <c r="A221" s="35">
        <v>1304.9999999999998</v>
      </c>
      <c r="B221" s="35" t="s">
        <v>228</v>
      </c>
      <c r="C221" s="36" t="s">
        <v>44</v>
      </c>
      <c r="D221" s="79">
        <f>VLOOKUP(C221,Xarelto_Total!A:D,2,0)</f>
        <v>2</v>
      </c>
      <c r="E221" s="37" t="str">
        <f>VLOOKUP(C221,Xarelto_Total!A:D,3,0)</f>
        <v>NAGPUR ABM</v>
      </c>
      <c r="F221" s="46" t="str">
        <f>VLOOKUP(C221,Xarelto_Total!A:D,4,0)</f>
        <v>MUMBAI SM</v>
      </c>
      <c r="G221" s="37">
        <v>80802633</v>
      </c>
      <c r="H221" s="46" t="s">
        <v>17</v>
      </c>
      <c r="I221" s="38" t="str">
        <f t="shared" si="62"/>
        <v>NAGPURXARELTO 20MG 28TABL</v>
      </c>
      <c r="J221" s="39">
        <f>+'Product Value'!J221/'Product Units'!$A221</f>
        <v>282.38888888888903</v>
      </c>
      <c r="K221" s="40">
        <v>208.62962962962962</v>
      </c>
      <c r="L221" s="41">
        <f t="shared" si="54"/>
        <v>73.88025444291425</v>
      </c>
      <c r="M221" s="42">
        <v>6.9652694610778454</v>
      </c>
      <c r="N221" s="43">
        <f t="shared" si="55"/>
        <v>2895.2844006317177</v>
      </c>
      <c r="O221" s="39">
        <f>+'Product Value'!O221/'Product Units'!$A221</f>
        <v>267.22222222222229</v>
      </c>
      <c r="P221" s="40">
        <v>482.85423197492162</v>
      </c>
      <c r="Q221" s="41">
        <f t="shared" si="67"/>
        <v>180.69389138354651</v>
      </c>
      <c r="R221" s="42">
        <v>243.04513347367245</v>
      </c>
      <c r="S221" s="43">
        <f t="shared" si="56"/>
        <v>98.668545662209738</v>
      </c>
      <c r="T221" s="39">
        <f>+'Product Value'!T221/'Product Units'!$A221</f>
        <v>234.72222222222231</v>
      </c>
      <c r="U221" s="40">
        <v>224.27978817299206</v>
      </c>
      <c r="V221" s="41">
        <f t="shared" si="68"/>
        <v>95.551152357724391</v>
      </c>
      <c r="W221" s="42">
        <v>249.45057581573894</v>
      </c>
      <c r="X221" s="43">
        <f t="shared" si="57"/>
        <v>-10.090490896016107</v>
      </c>
      <c r="Y221" s="39">
        <f>+'Product Value'!Y221/'Product Units'!$A221</f>
        <v>286.00000000000006</v>
      </c>
      <c r="Z221" s="40">
        <v>239.5670890188434</v>
      </c>
      <c r="AA221" s="41">
        <f t="shared" si="69"/>
        <v>83.764716440155013</v>
      </c>
      <c r="AB221" s="42">
        <v>479.43419540229883</v>
      </c>
      <c r="AC221" s="43">
        <f t="shared" si="58"/>
        <v>-50.031288690657561</v>
      </c>
      <c r="AD221" s="39">
        <f>+'Product Value'!AD221/'Product Units'!$A221</f>
        <v>277.33333333333337</v>
      </c>
      <c r="AE221" s="40">
        <v>327.45584045584047</v>
      </c>
      <c r="AF221" s="41">
        <f t="shared" si="70"/>
        <v>118.07301939513476</v>
      </c>
      <c r="AG221" s="42">
        <v>245.24484181568087</v>
      </c>
      <c r="AH221" s="43">
        <f t="shared" si="59"/>
        <v>33.522009283256239</v>
      </c>
      <c r="AI221" s="107">
        <f t="shared" si="63"/>
        <v>1347.666666666667</v>
      </c>
      <c r="AJ221" s="42">
        <f t="shared" si="64"/>
        <v>1482.7865792522273</v>
      </c>
      <c r="AK221" s="41">
        <f t="shared" si="60"/>
        <v>110.02621166848085</v>
      </c>
      <c r="AL221" s="42">
        <f t="shared" si="65"/>
        <v>1224.140015968469</v>
      </c>
      <c r="AM221" s="43">
        <f t="shared" si="61"/>
        <v>21.128838197412563</v>
      </c>
      <c r="AN221" s="44">
        <f t="shared" si="66"/>
        <v>148.27865792522272</v>
      </c>
    </row>
    <row r="222" spans="1:40" s="45" customFormat="1" ht="15" customHeight="1" x14ac:dyDescent="0.3">
      <c r="A222" s="35">
        <v>326.24999999999994</v>
      </c>
      <c r="B222" s="35" t="s">
        <v>228</v>
      </c>
      <c r="C222" s="36" t="s">
        <v>44</v>
      </c>
      <c r="D222" s="79">
        <f>VLOOKUP(C222,Xarelto_Total!A:D,2,0)</f>
        <v>2</v>
      </c>
      <c r="E222" s="37" t="str">
        <f>VLOOKUP(C222,Xarelto_Total!A:D,3,0)</f>
        <v>NAGPUR ABM</v>
      </c>
      <c r="F222" s="46" t="str">
        <f>VLOOKUP(C222,Xarelto_Total!A:D,4,0)</f>
        <v>MUMBAI SM</v>
      </c>
      <c r="G222" s="109">
        <v>86415798</v>
      </c>
      <c r="H222" s="46" t="s">
        <v>48</v>
      </c>
      <c r="I222" s="38" t="str">
        <f t="shared" si="62"/>
        <v>NAGPURXARELTO 2.5MG TAFI 14 IN</v>
      </c>
      <c r="J222" s="39">
        <f>+'Product Value'!J222/'Product Units'!$A222</f>
        <v>450.43200000000007</v>
      </c>
      <c r="K222" s="40">
        <v>453.50948766603415</v>
      </c>
      <c r="L222" s="41">
        <f t="shared" si="54"/>
        <v>100.68323024697048</v>
      </c>
      <c r="M222" s="42">
        <v>283.20142180094786</v>
      </c>
      <c r="N222" s="43">
        <f t="shared" si="55"/>
        <v>60.13672699171326</v>
      </c>
      <c r="O222" s="39">
        <f>+'Product Value'!O222/'Product Units'!$A222</f>
        <v>426.24000000000007</v>
      </c>
      <c r="P222" s="40">
        <v>395.30839002267572</v>
      </c>
      <c r="Q222" s="41">
        <f t="shared" si="67"/>
        <v>92.743147058623236</v>
      </c>
      <c r="R222" s="42">
        <v>239.52260210800176</v>
      </c>
      <c r="S222" s="43">
        <f t="shared" si="56"/>
        <v>65.040120031941484</v>
      </c>
      <c r="T222" s="39">
        <f>+'Product Value'!T222/'Product Units'!$A222</f>
        <v>374.40000000000009</v>
      </c>
      <c r="U222" s="40">
        <v>390.19550342130987</v>
      </c>
      <c r="V222" s="41">
        <f t="shared" si="68"/>
        <v>104.21888446081991</v>
      </c>
      <c r="W222" s="42">
        <v>395.79576154655018</v>
      </c>
      <c r="X222" s="43">
        <f t="shared" si="57"/>
        <v>-1.4149363559017445</v>
      </c>
      <c r="Y222" s="39">
        <f>+'Product Value'!Y222/'Product Units'!$A222</f>
        <v>456.19199999999995</v>
      </c>
      <c r="Z222" s="40">
        <v>368.86448184233836</v>
      </c>
      <c r="AA222" s="41">
        <f t="shared" si="69"/>
        <v>80.857288563223022</v>
      </c>
      <c r="AB222" s="42">
        <v>864.90558271160285</v>
      </c>
      <c r="AC222" s="43">
        <f t="shared" si="58"/>
        <v>-57.352052152803154</v>
      </c>
      <c r="AD222" s="39">
        <f>+'Product Value'!AD222/'Product Units'!$A222</f>
        <v>442.36799999999999</v>
      </c>
      <c r="AE222" s="40">
        <v>259.97493036211699</v>
      </c>
      <c r="AF222" s="41">
        <f t="shared" si="70"/>
        <v>58.768927761980294</v>
      </c>
      <c r="AG222" s="42">
        <v>1321.6455696202531</v>
      </c>
      <c r="AH222" s="43">
        <f t="shared" si="59"/>
        <v>-80.329451682207406</v>
      </c>
      <c r="AI222" s="107">
        <f t="shared" si="63"/>
        <v>2149.6320000000001</v>
      </c>
      <c r="AJ222" s="42">
        <f t="shared" si="64"/>
        <v>1867.8527933144751</v>
      </c>
      <c r="AK222" s="41">
        <f t="shared" si="60"/>
        <v>86.891746741510872</v>
      </c>
      <c r="AL222" s="42">
        <f t="shared" si="65"/>
        <v>3105.0709377873559</v>
      </c>
      <c r="AM222" s="43">
        <f t="shared" si="61"/>
        <v>-39.845084677985191</v>
      </c>
      <c r="AN222" s="44">
        <f t="shared" si="66"/>
        <v>186.7852793314475</v>
      </c>
    </row>
    <row r="223" spans="1:40" s="45" customFormat="1" ht="15" customHeight="1" x14ac:dyDescent="0.35">
      <c r="A223" s="35">
        <v>4567.4999999999991</v>
      </c>
      <c r="B223" s="35" t="s">
        <v>228</v>
      </c>
      <c r="C223" s="36" t="s">
        <v>44</v>
      </c>
      <c r="D223" s="79">
        <f>VLOOKUP(C223,Xarelto_Total!A:D,2,0)</f>
        <v>2</v>
      </c>
      <c r="E223" s="37" t="str">
        <f>VLOOKUP(C223,Xarelto_Total!A:D,3,0)</f>
        <v>NAGPUR ABM</v>
      </c>
      <c r="F223" s="46" t="str">
        <f>VLOOKUP(C223,Xarelto_Total!A:D,4,0)</f>
        <v>MUMBAI SM</v>
      </c>
      <c r="G223" s="110">
        <v>86991209</v>
      </c>
      <c r="H223" s="108" t="s">
        <v>77</v>
      </c>
      <c r="I223" s="38" t="str">
        <f t="shared" si="62"/>
        <v>NAGPURXARELTO 15MG 98TABL</v>
      </c>
      <c r="J223" s="39">
        <f>+'Product Value'!J223/'Product Units'!$A223</f>
        <v>0</v>
      </c>
      <c r="K223" s="40">
        <v>20</v>
      </c>
      <c r="L223" s="41">
        <f t="shared" si="54"/>
        <v>0</v>
      </c>
      <c r="M223" s="42">
        <v>-32</v>
      </c>
      <c r="N223" s="43">
        <f t="shared" si="55"/>
        <v>100</v>
      </c>
      <c r="O223" s="39">
        <f>+'Product Value'!O223/'Product Units'!$A223</f>
        <v>0</v>
      </c>
      <c r="P223" s="40">
        <v>0</v>
      </c>
      <c r="Q223" s="41">
        <f t="shared" si="67"/>
        <v>0</v>
      </c>
      <c r="R223" s="42">
        <v>4</v>
      </c>
      <c r="S223" s="43">
        <f t="shared" si="56"/>
        <v>-100</v>
      </c>
      <c r="T223" s="39">
        <f>+'Product Value'!T223/'Product Units'!$A223</f>
        <v>0</v>
      </c>
      <c r="U223" s="40">
        <v>0</v>
      </c>
      <c r="V223" s="41">
        <f t="shared" si="68"/>
        <v>0</v>
      </c>
      <c r="W223" s="42">
        <v>0</v>
      </c>
      <c r="X223" s="43" t="str">
        <f t="shared" si="57"/>
        <v>-</v>
      </c>
      <c r="Y223" s="39">
        <f>+'Product Value'!Y223/'Product Units'!$A223</f>
        <v>0</v>
      </c>
      <c r="Z223" s="40">
        <v>-1</v>
      </c>
      <c r="AA223" s="41">
        <f t="shared" si="69"/>
        <v>0</v>
      </c>
      <c r="AB223" s="42">
        <v>0</v>
      </c>
      <c r="AC223" s="43" t="str">
        <f t="shared" si="58"/>
        <v>-</v>
      </c>
      <c r="AD223" s="39">
        <f>+'Product Value'!AD223/'Product Units'!$A223</f>
        <v>0</v>
      </c>
      <c r="AE223" s="40">
        <v>0</v>
      </c>
      <c r="AF223" s="41">
        <f t="shared" si="70"/>
        <v>0</v>
      </c>
      <c r="AG223" s="42">
        <v>0</v>
      </c>
      <c r="AH223" s="43" t="str">
        <f t="shared" si="59"/>
        <v>-</v>
      </c>
      <c r="AI223" s="107">
        <f t="shared" si="63"/>
        <v>0</v>
      </c>
      <c r="AJ223" s="42">
        <f t="shared" si="64"/>
        <v>19</v>
      </c>
      <c r="AK223" s="41">
        <f t="shared" si="60"/>
        <v>0</v>
      </c>
      <c r="AL223" s="42">
        <f t="shared" si="65"/>
        <v>-28</v>
      </c>
      <c r="AM223" s="43">
        <f t="shared" si="61"/>
        <v>100</v>
      </c>
      <c r="AN223" s="44">
        <f t="shared" si="66"/>
        <v>1.9</v>
      </c>
    </row>
    <row r="224" spans="1:40" s="45" customFormat="1" ht="15" customHeight="1" x14ac:dyDescent="0.35">
      <c r="A224" s="35">
        <v>4567.4999999999991</v>
      </c>
      <c r="B224" s="35" t="s">
        <v>228</v>
      </c>
      <c r="C224" s="36" t="s">
        <v>44</v>
      </c>
      <c r="D224" s="79">
        <f>VLOOKUP(C224,Xarelto_Total!A:D,2,0)</f>
        <v>2</v>
      </c>
      <c r="E224" s="37" t="str">
        <f>VLOOKUP(C224,Xarelto_Total!A:D,3,0)</f>
        <v>NAGPUR ABM</v>
      </c>
      <c r="F224" s="46" t="str">
        <f>VLOOKUP(C224,Xarelto_Total!A:D,4,0)</f>
        <v>MUMBAI SM</v>
      </c>
      <c r="G224" s="110">
        <v>86991217</v>
      </c>
      <c r="H224" s="108" t="s">
        <v>78</v>
      </c>
      <c r="I224" s="38" t="str">
        <f t="shared" si="62"/>
        <v>NAGPURXARELTO 20MG 98TABL</v>
      </c>
      <c r="J224" s="39">
        <f>+'Product Value'!J224/'Product Units'!$A224</f>
        <v>0</v>
      </c>
      <c r="K224" s="40">
        <v>39</v>
      </c>
      <c r="L224" s="41">
        <f t="shared" si="54"/>
        <v>0</v>
      </c>
      <c r="M224" s="42">
        <v>-2</v>
      </c>
      <c r="N224" s="43">
        <f t="shared" si="55"/>
        <v>100</v>
      </c>
      <c r="O224" s="39">
        <f>+'Product Value'!O224/'Product Units'!$A224</f>
        <v>0</v>
      </c>
      <c r="P224" s="40">
        <v>1</v>
      </c>
      <c r="Q224" s="41">
        <f t="shared" si="67"/>
        <v>0</v>
      </c>
      <c r="R224" s="42">
        <v>23.5</v>
      </c>
      <c r="S224" s="43">
        <f t="shared" si="56"/>
        <v>-95.744680851063833</v>
      </c>
      <c r="T224" s="39">
        <f>+'Product Value'!T224/'Product Units'!$A224</f>
        <v>0</v>
      </c>
      <c r="U224" s="40">
        <v>1</v>
      </c>
      <c r="V224" s="41">
        <f t="shared" si="68"/>
        <v>0</v>
      </c>
      <c r="W224" s="42">
        <v>0</v>
      </c>
      <c r="X224" s="43" t="str">
        <f t="shared" si="57"/>
        <v>-</v>
      </c>
      <c r="Y224" s="39">
        <f>+'Product Value'!Y224/'Product Units'!$A224</f>
        <v>0</v>
      </c>
      <c r="Z224" s="40">
        <v>0</v>
      </c>
      <c r="AA224" s="41">
        <f t="shared" si="69"/>
        <v>0</v>
      </c>
      <c r="AB224" s="42">
        <v>0</v>
      </c>
      <c r="AC224" s="43" t="str">
        <f t="shared" si="58"/>
        <v>-</v>
      </c>
      <c r="AD224" s="39">
        <f>+'Product Value'!AD224/'Product Units'!$A224</f>
        <v>0</v>
      </c>
      <c r="AE224" s="40">
        <v>0</v>
      </c>
      <c r="AF224" s="41">
        <f t="shared" si="70"/>
        <v>0</v>
      </c>
      <c r="AG224" s="42">
        <v>4</v>
      </c>
      <c r="AH224" s="43">
        <f t="shared" si="59"/>
        <v>-100</v>
      </c>
      <c r="AI224" s="107">
        <f t="shared" si="63"/>
        <v>0</v>
      </c>
      <c r="AJ224" s="42">
        <f t="shared" si="64"/>
        <v>41</v>
      </c>
      <c r="AK224" s="41">
        <f t="shared" si="60"/>
        <v>0</v>
      </c>
      <c r="AL224" s="42">
        <f t="shared" si="65"/>
        <v>25.5</v>
      </c>
      <c r="AM224" s="43">
        <f t="shared" si="61"/>
        <v>60.784313725490193</v>
      </c>
      <c r="AN224" s="44">
        <f t="shared" si="66"/>
        <v>4.0999999999999996</v>
      </c>
    </row>
    <row r="225" spans="1:40" s="45" customFormat="1" ht="15" customHeight="1" x14ac:dyDescent="0.3">
      <c r="A225" s="35">
        <v>652.49999999999989</v>
      </c>
      <c r="B225" s="35" t="s">
        <v>228</v>
      </c>
      <c r="C225" s="36" t="s">
        <v>96</v>
      </c>
      <c r="D225" s="79">
        <f>VLOOKUP(C225,Xarelto_Total!A:D,2,0)</f>
        <v>1</v>
      </c>
      <c r="E225" s="37" t="str">
        <f>VLOOKUP(C225,Xarelto_Total!A:D,3,0)</f>
        <v>NAGPUR ABM</v>
      </c>
      <c r="F225" s="46" t="str">
        <f>VLOOKUP(C225,Xarelto_Total!A:D,4,0)</f>
        <v>MUMBAI SM</v>
      </c>
      <c r="G225" s="37">
        <v>81571686</v>
      </c>
      <c r="H225" s="46" t="s">
        <v>15</v>
      </c>
      <c r="I225" s="38" t="str">
        <f t="shared" si="62"/>
        <v>NASHIKXARELTO 10MG 7TABL</v>
      </c>
      <c r="J225" s="39">
        <f>+'Product Value'!J225/'Product Units'!$A225</f>
        <v>258.06000000000006</v>
      </c>
      <c r="K225" s="40">
        <v>303.43400502011553</v>
      </c>
      <c r="L225" s="41">
        <f t="shared" si="54"/>
        <v>117.582734643151</v>
      </c>
      <c r="M225" s="42">
        <v>481.16996047430831</v>
      </c>
      <c r="N225" s="43">
        <f t="shared" si="55"/>
        <v>-36.938290012741319</v>
      </c>
      <c r="O225" s="39">
        <f>+'Product Value'!O225/'Product Units'!$A225</f>
        <v>244.20000000000005</v>
      </c>
      <c r="P225" s="40">
        <v>134.26730461938871</v>
      </c>
      <c r="Q225" s="41">
        <f t="shared" si="67"/>
        <v>54.982516224155887</v>
      </c>
      <c r="R225" s="42">
        <v>133.36661228219015</v>
      </c>
      <c r="S225" s="43">
        <f t="shared" si="56"/>
        <v>0.67535069069069209</v>
      </c>
      <c r="T225" s="39">
        <f>+'Product Value'!T225/'Product Units'!$A225</f>
        <v>214.50000000000003</v>
      </c>
      <c r="U225" s="40">
        <v>148.98587637805934</v>
      </c>
      <c r="V225" s="41">
        <f t="shared" si="68"/>
        <v>69.457285024736279</v>
      </c>
      <c r="W225" s="42">
        <v>1009.6022871664549</v>
      </c>
      <c r="X225" s="43">
        <f t="shared" si="57"/>
        <v>-85.243112236185354</v>
      </c>
      <c r="Y225" s="39">
        <f>+'Product Value'!Y225/'Product Units'!$A225</f>
        <v>261.36</v>
      </c>
      <c r="Z225" s="40">
        <v>153.0521266949458</v>
      </c>
      <c r="AA225" s="41">
        <f t="shared" si="69"/>
        <v>58.559889307830503</v>
      </c>
      <c r="AB225" s="42">
        <v>3487</v>
      </c>
      <c r="AC225" s="43">
        <f t="shared" si="58"/>
        <v>-95.610779274592886</v>
      </c>
      <c r="AD225" s="39">
        <f>+'Product Value'!AD225/'Product Units'!$A225</f>
        <v>253.43999999999997</v>
      </c>
      <c r="AE225" s="40">
        <v>223.11069061589311</v>
      </c>
      <c r="AF225" s="41">
        <f t="shared" si="70"/>
        <v>88.032942951346726</v>
      </c>
      <c r="AG225" s="42">
        <v>1088</v>
      </c>
      <c r="AH225" s="43">
        <f t="shared" si="59"/>
        <v>-79.493502700745125</v>
      </c>
      <c r="AI225" s="107">
        <f t="shared" si="63"/>
        <v>1231.5600000000002</v>
      </c>
      <c r="AJ225" s="42">
        <f t="shared" si="64"/>
        <v>962.85000332840252</v>
      </c>
      <c r="AK225" s="41">
        <f t="shared" si="60"/>
        <v>78.181331265094869</v>
      </c>
      <c r="AL225" s="42">
        <f t="shared" si="65"/>
        <v>6199.1388599229531</v>
      </c>
      <c r="AM225" s="43">
        <f t="shared" si="61"/>
        <v>-84.468003942399676</v>
      </c>
      <c r="AN225" s="44">
        <f t="shared" si="66"/>
        <v>192.57000066568051</v>
      </c>
    </row>
    <row r="226" spans="1:40" s="45" customFormat="1" ht="15" customHeight="1" x14ac:dyDescent="0.3">
      <c r="A226" s="35">
        <v>1304.9999999999998</v>
      </c>
      <c r="B226" s="35" t="s">
        <v>228</v>
      </c>
      <c r="C226" s="36" t="s">
        <v>96</v>
      </c>
      <c r="D226" s="79">
        <f>VLOOKUP(C226,Xarelto_Total!A:D,2,0)</f>
        <v>1</v>
      </c>
      <c r="E226" s="37" t="str">
        <f>VLOOKUP(C226,Xarelto_Total!A:D,3,0)</f>
        <v>NAGPUR ABM</v>
      </c>
      <c r="F226" s="46" t="str">
        <f>VLOOKUP(C226,Xarelto_Total!A:D,4,0)</f>
        <v>MUMBAI SM</v>
      </c>
      <c r="G226" s="37">
        <v>80802625</v>
      </c>
      <c r="H226" s="46" t="s">
        <v>16</v>
      </c>
      <c r="I226" s="38" t="str">
        <f t="shared" si="62"/>
        <v>NASHIKXARELTO 15MG 28TABL</v>
      </c>
      <c r="J226" s="39">
        <f>+'Product Value'!J226/'Product Units'!$A226</f>
        <v>84.456000000000017</v>
      </c>
      <c r="K226" s="40">
        <v>20.679129200189305</v>
      </c>
      <c r="L226" s="41">
        <f t="shared" si="54"/>
        <v>24.485091882387632</v>
      </c>
      <c r="M226" s="42">
        <v>62.9</v>
      </c>
      <c r="N226" s="43">
        <f t="shared" si="55"/>
        <v>-67.123800953594113</v>
      </c>
      <c r="O226" s="39">
        <f>+'Product Value'!O226/'Product Units'!$A226</f>
        <v>79.920000000000016</v>
      </c>
      <c r="P226" s="40">
        <v>-15.953310696095077</v>
      </c>
      <c r="Q226" s="41">
        <f t="shared" si="67"/>
        <v>-19.961599970088933</v>
      </c>
      <c r="R226" s="42">
        <v>70.5</v>
      </c>
      <c r="S226" s="43">
        <f t="shared" si="56"/>
        <v>-122.6288094980072</v>
      </c>
      <c r="T226" s="39">
        <f>+'Product Value'!T226/'Product Units'!$A226</f>
        <v>70.200000000000017</v>
      </c>
      <c r="U226" s="40">
        <v>59.393141441212222</v>
      </c>
      <c r="V226" s="41">
        <f t="shared" si="68"/>
        <v>84.605614588621378</v>
      </c>
      <c r="W226" s="42">
        <v>51</v>
      </c>
      <c r="X226" s="43">
        <f t="shared" si="57"/>
        <v>16.457140080808273</v>
      </c>
      <c r="Y226" s="39">
        <f>+'Product Value'!Y226/'Product Units'!$A226</f>
        <v>85.535999999999987</v>
      </c>
      <c r="Z226" s="40">
        <v>67.185211066662859</v>
      </c>
      <c r="AA226" s="41">
        <f t="shared" si="69"/>
        <v>78.546122178571437</v>
      </c>
      <c r="AB226" s="42">
        <v>237.5</v>
      </c>
      <c r="AC226" s="43">
        <f t="shared" si="58"/>
        <v>-71.711490077194583</v>
      </c>
      <c r="AD226" s="39">
        <f>+'Product Value'!AD226/'Product Units'!$A226</f>
        <v>82.943999999999988</v>
      </c>
      <c r="AE226" s="40">
        <v>51.730673176514664</v>
      </c>
      <c r="AF226" s="41">
        <f t="shared" si="70"/>
        <v>62.368192004864333</v>
      </c>
      <c r="AG226" s="42">
        <v>112</v>
      </c>
      <c r="AH226" s="43">
        <f t="shared" si="59"/>
        <v>-53.811898949540485</v>
      </c>
      <c r="AI226" s="107">
        <f t="shared" si="63"/>
        <v>403.05600000000004</v>
      </c>
      <c r="AJ226" s="42">
        <f t="shared" si="64"/>
        <v>183.03484418848396</v>
      </c>
      <c r="AK226" s="41">
        <f t="shared" si="60"/>
        <v>45.411765161288741</v>
      </c>
      <c r="AL226" s="42">
        <f t="shared" si="65"/>
        <v>533.9</v>
      </c>
      <c r="AM226" s="43">
        <f t="shared" si="61"/>
        <v>-65.717391985674482</v>
      </c>
      <c r="AN226" s="44">
        <f t="shared" si="66"/>
        <v>36.60696883769679</v>
      </c>
    </row>
    <row r="227" spans="1:40" s="45" customFormat="1" ht="15" customHeight="1" x14ac:dyDescent="0.3">
      <c r="A227" s="35">
        <v>1304.9999999999998</v>
      </c>
      <c r="B227" s="35" t="s">
        <v>228</v>
      </c>
      <c r="C227" s="36" t="s">
        <v>96</v>
      </c>
      <c r="D227" s="79">
        <f>VLOOKUP(C227,Xarelto_Total!A:D,2,0)</f>
        <v>1</v>
      </c>
      <c r="E227" s="37" t="str">
        <f>VLOOKUP(C227,Xarelto_Total!A:D,3,0)</f>
        <v>NAGPUR ABM</v>
      </c>
      <c r="F227" s="46" t="str">
        <f>VLOOKUP(C227,Xarelto_Total!A:D,4,0)</f>
        <v>MUMBAI SM</v>
      </c>
      <c r="G227" s="37">
        <v>80802633</v>
      </c>
      <c r="H227" s="46" t="s">
        <v>17</v>
      </c>
      <c r="I227" s="38" t="str">
        <f t="shared" si="62"/>
        <v>NASHIKXARELTO 20MG 28TABL</v>
      </c>
      <c r="J227" s="39">
        <f>+'Product Value'!J227/'Product Units'!$A227</f>
        <v>93.840000000000032</v>
      </c>
      <c r="K227" s="40">
        <v>64.357941087744919</v>
      </c>
      <c r="L227" s="41">
        <f t="shared" si="54"/>
        <v>68.582631167673583</v>
      </c>
      <c r="M227" s="42">
        <v>-55</v>
      </c>
      <c r="N227" s="43">
        <f t="shared" si="55"/>
        <v>100</v>
      </c>
      <c r="O227" s="39">
        <f>+'Product Value'!O227/'Product Units'!$A227</f>
        <v>88.800000000000011</v>
      </c>
      <c r="P227" s="40">
        <v>68.526402174533899</v>
      </c>
      <c r="Q227" s="41">
        <f t="shared" si="67"/>
        <v>77.169371818168798</v>
      </c>
      <c r="R227" s="42">
        <v>64.038461538461533</v>
      </c>
      <c r="S227" s="43">
        <f t="shared" si="56"/>
        <v>7.0081955878607545</v>
      </c>
      <c r="T227" s="39">
        <f>+'Product Value'!T227/'Product Units'!$A227</f>
        <v>78.000000000000014</v>
      </c>
      <c r="U227" s="40">
        <v>97.711963965060704</v>
      </c>
      <c r="V227" s="41">
        <f t="shared" si="68"/>
        <v>125.27174867315473</v>
      </c>
      <c r="W227" s="42">
        <v>125</v>
      </c>
      <c r="X227" s="43">
        <f t="shared" si="57"/>
        <v>-21.830428827951437</v>
      </c>
      <c r="Y227" s="39">
        <f>+'Product Value'!Y227/'Product Units'!$A227</f>
        <v>95.039999999999992</v>
      </c>
      <c r="Z227" s="40">
        <v>72.238498719474279</v>
      </c>
      <c r="AA227" s="41">
        <f t="shared" si="69"/>
        <v>76.008521379918236</v>
      </c>
      <c r="AB227" s="42">
        <v>146</v>
      </c>
      <c r="AC227" s="43">
        <f t="shared" si="58"/>
        <v>-50.521576219538161</v>
      </c>
      <c r="AD227" s="39">
        <f>+'Product Value'!AD227/'Product Units'!$A227</f>
        <v>92.159999999999982</v>
      </c>
      <c r="AE227" s="40">
        <v>80.958805058897909</v>
      </c>
      <c r="AF227" s="41">
        <f t="shared" si="70"/>
        <v>87.845925628144442</v>
      </c>
      <c r="AG227" s="42">
        <v>59</v>
      </c>
      <c r="AH227" s="43">
        <f t="shared" si="59"/>
        <v>37.218313659149004</v>
      </c>
      <c r="AI227" s="107">
        <f t="shared" si="63"/>
        <v>447.84000000000003</v>
      </c>
      <c r="AJ227" s="42">
        <f t="shared" si="64"/>
        <v>383.79361100571174</v>
      </c>
      <c r="AK227" s="41">
        <f t="shared" si="60"/>
        <v>85.698823465012438</v>
      </c>
      <c r="AL227" s="42">
        <f t="shared" si="65"/>
        <v>339.03846153846155</v>
      </c>
      <c r="AM227" s="43">
        <f t="shared" si="61"/>
        <v>13.20061130060698</v>
      </c>
      <c r="AN227" s="44">
        <f t="shared" si="66"/>
        <v>76.758722201142348</v>
      </c>
    </row>
    <row r="228" spans="1:40" s="45" customFormat="1" ht="15" customHeight="1" x14ac:dyDescent="0.3">
      <c r="A228" s="35">
        <v>326.24999999999994</v>
      </c>
      <c r="B228" s="35" t="s">
        <v>228</v>
      </c>
      <c r="C228" s="36" t="s">
        <v>96</v>
      </c>
      <c r="D228" s="79">
        <f>VLOOKUP(C228,Xarelto_Total!A:D,2,0)</f>
        <v>1</v>
      </c>
      <c r="E228" s="37" t="str">
        <f>VLOOKUP(C228,Xarelto_Total!A:D,3,0)</f>
        <v>NAGPUR ABM</v>
      </c>
      <c r="F228" s="46" t="str">
        <f>VLOOKUP(C228,Xarelto_Total!A:D,4,0)</f>
        <v>MUMBAI SM</v>
      </c>
      <c r="G228" s="109">
        <v>86415798</v>
      </c>
      <c r="H228" s="46" t="s">
        <v>48</v>
      </c>
      <c r="I228" s="38" t="str">
        <f t="shared" si="62"/>
        <v>NASHIKXARELTO 2.5MG TAFI 14 IN</v>
      </c>
      <c r="J228" s="39">
        <f>+'Product Value'!J228/'Product Units'!$A228</f>
        <v>187.68000000000006</v>
      </c>
      <c r="K228" s="40">
        <v>128.69110870154512</v>
      </c>
      <c r="L228" s="41">
        <f t="shared" si="54"/>
        <v>68.569431320090089</v>
      </c>
      <c r="M228" s="42">
        <v>122</v>
      </c>
      <c r="N228" s="43">
        <f t="shared" si="55"/>
        <v>5.4845153291353483</v>
      </c>
      <c r="O228" s="39">
        <f>+'Product Value'!O228/'Product Units'!$A228</f>
        <v>177.60000000000002</v>
      </c>
      <c r="P228" s="40">
        <v>99.480687190130297</v>
      </c>
      <c r="Q228" s="41">
        <f t="shared" si="67"/>
        <v>56.013900444893174</v>
      </c>
      <c r="R228" s="42">
        <v>98.392523364485982</v>
      </c>
      <c r="S228" s="43">
        <f t="shared" si="56"/>
        <v>1.1059415781149511</v>
      </c>
      <c r="T228" s="39">
        <f>+'Product Value'!T228/'Product Units'!$A228</f>
        <v>156.00000000000003</v>
      </c>
      <c r="U228" s="40">
        <v>197.67439336438389</v>
      </c>
      <c r="V228" s="41">
        <f t="shared" si="68"/>
        <v>126.71435472075888</v>
      </c>
      <c r="W228" s="42">
        <v>420</v>
      </c>
      <c r="X228" s="43">
        <f t="shared" si="57"/>
        <v>-52.934668246575264</v>
      </c>
      <c r="Y228" s="39">
        <f>+'Product Value'!Y228/'Product Units'!$A228</f>
        <v>190.07999999999998</v>
      </c>
      <c r="Z228" s="40">
        <v>206.97998884624218</v>
      </c>
      <c r="AA228" s="41">
        <f t="shared" si="69"/>
        <v>108.89098739806514</v>
      </c>
      <c r="AB228" s="42">
        <v>582</v>
      </c>
      <c r="AC228" s="43">
        <f t="shared" si="58"/>
        <v>-64.436428033291719</v>
      </c>
      <c r="AD228" s="39">
        <f>+'Product Value'!AD228/'Product Units'!$A228</f>
        <v>184.31999999999996</v>
      </c>
      <c r="AE228" s="40">
        <v>149.97623871022199</v>
      </c>
      <c r="AF228" s="41">
        <f t="shared" si="70"/>
        <v>81.367317008583996</v>
      </c>
      <c r="AG228" s="42">
        <v>155</v>
      </c>
      <c r="AH228" s="43">
        <f t="shared" si="59"/>
        <v>-3.2411363159858126</v>
      </c>
      <c r="AI228" s="107">
        <f t="shared" si="63"/>
        <v>895.68000000000006</v>
      </c>
      <c r="AJ228" s="42">
        <f t="shared" si="64"/>
        <v>782.80241681252346</v>
      </c>
      <c r="AK228" s="41">
        <f t="shared" si="60"/>
        <v>87.397554574460003</v>
      </c>
      <c r="AL228" s="42">
        <f t="shared" si="65"/>
        <v>1377.3925233644859</v>
      </c>
      <c r="AM228" s="43">
        <f t="shared" si="61"/>
        <v>-43.167804127438394</v>
      </c>
      <c r="AN228" s="44">
        <f t="shared" si="66"/>
        <v>156.5604833625047</v>
      </c>
    </row>
    <row r="229" spans="1:40" s="45" customFormat="1" ht="15" customHeight="1" x14ac:dyDescent="0.35">
      <c r="A229" s="35">
        <v>4567.4999999999991</v>
      </c>
      <c r="B229" s="35" t="s">
        <v>228</v>
      </c>
      <c r="C229" s="36" t="s">
        <v>96</v>
      </c>
      <c r="D229" s="79">
        <f>VLOOKUP(C229,Xarelto_Total!A:D,2,0)</f>
        <v>1</v>
      </c>
      <c r="E229" s="37" t="str">
        <f>VLOOKUP(C229,Xarelto_Total!A:D,3,0)</f>
        <v>NAGPUR ABM</v>
      </c>
      <c r="F229" s="46" t="str">
        <f>VLOOKUP(C229,Xarelto_Total!A:D,4,0)</f>
        <v>MUMBAI SM</v>
      </c>
      <c r="G229" s="110">
        <v>86991209</v>
      </c>
      <c r="H229" s="108" t="s">
        <v>77</v>
      </c>
      <c r="I229" s="38" t="str">
        <f t="shared" si="62"/>
        <v>NASHIKXARELTO 15MG 98TABL</v>
      </c>
      <c r="J229" s="39">
        <f>+'Product Value'!J229/'Product Units'!$A229</f>
        <v>0</v>
      </c>
      <c r="K229" s="40">
        <v>1</v>
      </c>
      <c r="L229" s="41">
        <f t="shared" si="54"/>
        <v>0</v>
      </c>
      <c r="M229" s="42">
        <v>-1</v>
      </c>
      <c r="N229" s="43">
        <f t="shared" si="55"/>
        <v>-200</v>
      </c>
      <c r="O229" s="39">
        <f>+'Product Value'!O229/'Product Units'!$A229</f>
        <v>0</v>
      </c>
      <c r="P229" s="40">
        <v>0</v>
      </c>
      <c r="Q229" s="41">
        <f t="shared" si="67"/>
        <v>0</v>
      </c>
      <c r="R229" s="42">
        <v>0</v>
      </c>
      <c r="S229" s="43" t="str">
        <f t="shared" si="56"/>
        <v>-</v>
      </c>
      <c r="T229" s="39">
        <f>+'Product Value'!T229/'Product Units'!$A229</f>
        <v>0</v>
      </c>
      <c r="U229" s="40">
        <v>0</v>
      </c>
      <c r="V229" s="41">
        <f t="shared" si="68"/>
        <v>0</v>
      </c>
      <c r="W229" s="42">
        <v>0</v>
      </c>
      <c r="X229" s="43" t="str">
        <f t="shared" si="57"/>
        <v>-</v>
      </c>
      <c r="Y229" s="39">
        <f>+'Product Value'!Y229/'Product Units'!$A229</f>
        <v>0</v>
      </c>
      <c r="Z229" s="40">
        <v>0</v>
      </c>
      <c r="AA229" s="41">
        <f t="shared" si="69"/>
        <v>0</v>
      </c>
      <c r="AB229" s="42">
        <v>0</v>
      </c>
      <c r="AC229" s="43" t="str">
        <f t="shared" si="58"/>
        <v>-</v>
      </c>
      <c r="AD229" s="39">
        <f>+'Product Value'!AD229/'Product Units'!$A229</f>
        <v>0</v>
      </c>
      <c r="AE229" s="40">
        <v>0</v>
      </c>
      <c r="AF229" s="41">
        <f t="shared" si="70"/>
        <v>0</v>
      </c>
      <c r="AG229" s="42">
        <v>0</v>
      </c>
      <c r="AH229" s="43" t="str">
        <f t="shared" si="59"/>
        <v>-</v>
      </c>
      <c r="AI229" s="107">
        <f t="shared" si="63"/>
        <v>0</v>
      </c>
      <c r="AJ229" s="42">
        <f t="shared" si="64"/>
        <v>1</v>
      </c>
      <c r="AK229" s="41">
        <f t="shared" si="60"/>
        <v>0</v>
      </c>
      <c r="AL229" s="42">
        <f t="shared" si="65"/>
        <v>-1</v>
      </c>
      <c r="AM229" s="43">
        <f t="shared" si="61"/>
        <v>-200</v>
      </c>
      <c r="AN229" s="44">
        <f t="shared" si="66"/>
        <v>0.2</v>
      </c>
    </row>
    <row r="230" spans="1:40" s="45" customFormat="1" ht="15" customHeight="1" x14ac:dyDescent="0.35">
      <c r="A230" s="35">
        <v>4567.4999999999991</v>
      </c>
      <c r="B230" s="35" t="s">
        <v>228</v>
      </c>
      <c r="C230" s="36" t="s">
        <v>96</v>
      </c>
      <c r="D230" s="79">
        <f>VLOOKUP(C230,Xarelto_Total!A:D,2,0)</f>
        <v>1</v>
      </c>
      <c r="E230" s="37" t="str">
        <f>VLOOKUP(C230,Xarelto_Total!A:D,3,0)</f>
        <v>NAGPUR ABM</v>
      </c>
      <c r="F230" s="46" t="str">
        <f>VLOOKUP(C230,Xarelto_Total!A:D,4,0)</f>
        <v>MUMBAI SM</v>
      </c>
      <c r="G230" s="110">
        <v>86991217</v>
      </c>
      <c r="H230" s="108" t="s">
        <v>78</v>
      </c>
      <c r="I230" s="38" t="str">
        <f t="shared" si="62"/>
        <v>NASHIKXARELTO 20MG 98TABL</v>
      </c>
      <c r="J230" s="39">
        <f>+'Product Value'!J230/'Product Units'!$A230</f>
        <v>0</v>
      </c>
      <c r="K230" s="40">
        <v>9</v>
      </c>
      <c r="L230" s="41">
        <f t="shared" si="54"/>
        <v>0</v>
      </c>
      <c r="M230" s="42">
        <v>10</v>
      </c>
      <c r="N230" s="43">
        <f t="shared" si="55"/>
        <v>-10</v>
      </c>
      <c r="O230" s="39">
        <f>+'Product Value'!O230/'Product Units'!$A230</f>
        <v>0</v>
      </c>
      <c r="P230" s="40">
        <v>0</v>
      </c>
      <c r="Q230" s="41">
        <f t="shared" si="67"/>
        <v>0</v>
      </c>
      <c r="R230" s="42">
        <v>6</v>
      </c>
      <c r="S230" s="43">
        <f t="shared" si="56"/>
        <v>-100</v>
      </c>
      <c r="T230" s="39">
        <f>+'Product Value'!T230/'Product Units'!$A230</f>
        <v>0</v>
      </c>
      <c r="U230" s="40">
        <v>0</v>
      </c>
      <c r="V230" s="41">
        <f t="shared" si="68"/>
        <v>0</v>
      </c>
      <c r="W230" s="42">
        <v>0</v>
      </c>
      <c r="X230" s="43" t="str">
        <f t="shared" si="57"/>
        <v>-</v>
      </c>
      <c r="Y230" s="39">
        <f>+'Product Value'!Y230/'Product Units'!$A230</f>
        <v>0</v>
      </c>
      <c r="Z230" s="40">
        <v>0</v>
      </c>
      <c r="AA230" s="41">
        <f t="shared" si="69"/>
        <v>0</v>
      </c>
      <c r="AB230" s="42">
        <v>0</v>
      </c>
      <c r="AC230" s="43" t="str">
        <f t="shared" si="58"/>
        <v>-</v>
      </c>
      <c r="AD230" s="39">
        <f>+'Product Value'!AD230/'Product Units'!$A230</f>
        <v>0</v>
      </c>
      <c r="AE230" s="40">
        <v>0</v>
      </c>
      <c r="AF230" s="41">
        <f t="shared" si="70"/>
        <v>0</v>
      </c>
      <c r="AG230" s="42">
        <v>7</v>
      </c>
      <c r="AH230" s="43">
        <f t="shared" si="59"/>
        <v>-100</v>
      </c>
      <c r="AI230" s="107">
        <f t="shared" si="63"/>
        <v>0</v>
      </c>
      <c r="AJ230" s="42">
        <f t="shared" si="64"/>
        <v>9</v>
      </c>
      <c r="AK230" s="41">
        <f t="shared" si="60"/>
        <v>0</v>
      </c>
      <c r="AL230" s="42">
        <f t="shared" si="65"/>
        <v>23</v>
      </c>
      <c r="AM230" s="43">
        <f t="shared" si="61"/>
        <v>-60.869565217391305</v>
      </c>
      <c r="AN230" s="44">
        <f t="shared" si="66"/>
        <v>1.8</v>
      </c>
    </row>
    <row r="231" spans="1:40" s="45" customFormat="1" ht="15" customHeight="1" x14ac:dyDescent="0.3">
      <c r="A231" s="35">
        <v>652.49999999999989</v>
      </c>
      <c r="B231" s="35" t="s">
        <v>228</v>
      </c>
      <c r="C231" s="36" t="s">
        <v>117</v>
      </c>
      <c r="D231" s="79">
        <f>VLOOKUP(C231,Xarelto_Total!A:D,2,0)</f>
        <v>1</v>
      </c>
      <c r="E231" s="37" t="str">
        <f>VLOOKUP(C231,Xarelto_Total!A:D,3,0)</f>
        <v>NAGPUR ABM</v>
      </c>
      <c r="F231" s="46" t="str">
        <f>VLOOKUP(C231,Xarelto_Total!A:D,4,0)</f>
        <v>MUMBAI SM</v>
      </c>
      <c r="G231" s="37">
        <v>81571686</v>
      </c>
      <c r="H231" s="46" t="s">
        <v>15</v>
      </c>
      <c r="I231" s="38" t="str">
        <f t="shared" si="62"/>
        <v>RAIPURXARELTO 10MG 7TABL</v>
      </c>
      <c r="J231" s="39">
        <f>+'Product Value'!J231/'Product Units'!$A231</f>
        <v>258.06000000000006</v>
      </c>
      <c r="K231" s="40">
        <v>120</v>
      </c>
      <c r="L231" s="41">
        <f t="shared" si="54"/>
        <v>46.500813764240867</v>
      </c>
      <c r="M231" s="42">
        <v>607</v>
      </c>
      <c r="N231" s="43">
        <f t="shared" si="55"/>
        <v>-80.23064250411862</v>
      </c>
      <c r="O231" s="39">
        <f>+'Product Value'!O231/'Product Units'!$A231</f>
        <v>244.20000000000005</v>
      </c>
      <c r="P231" s="40">
        <v>117</v>
      </c>
      <c r="Q231" s="41">
        <f t="shared" si="67"/>
        <v>47.911547911547899</v>
      </c>
      <c r="R231" s="42">
        <v>187</v>
      </c>
      <c r="S231" s="43">
        <f t="shared" si="56"/>
        <v>-37.433155080213908</v>
      </c>
      <c r="T231" s="39">
        <f>+'Product Value'!T231/'Product Units'!$A231</f>
        <v>214.50000000000003</v>
      </c>
      <c r="U231" s="40">
        <v>58</v>
      </c>
      <c r="V231" s="41">
        <f t="shared" si="68"/>
        <v>27.039627039627035</v>
      </c>
      <c r="W231" s="42">
        <v>228</v>
      </c>
      <c r="X231" s="43">
        <f t="shared" si="57"/>
        <v>-74.561403508771932</v>
      </c>
      <c r="Y231" s="39">
        <f>+'Product Value'!Y231/'Product Units'!$A231</f>
        <v>261.36</v>
      </c>
      <c r="Z231" s="40">
        <v>98</v>
      </c>
      <c r="AA231" s="41">
        <f t="shared" si="69"/>
        <v>37.496173859810227</v>
      </c>
      <c r="AB231" s="42">
        <v>2291</v>
      </c>
      <c r="AC231" s="43">
        <f t="shared" si="58"/>
        <v>-95.72239196857268</v>
      </c>
      <c r="AD231" s="39">
        <f>+'Product Value'!AD231/'Product Units'!$A231</f>
        <v>253.43999999999997</v>
      </c>
      <c r="AE231" s="40">
        <v>56</v>
      </c>
      <c r="AF231" s="41">
        <f t="shared" si="70"/>
        <v>22.095959595959599</v>
      </c>
      <c r="AG231" s="42">
        <v>3023</v>
      </c>
      <c r="AH231" s="43">
        <f t="shared" si="59"/>
        <v>-98.147535560701286</v>
      </c>
      <c r="AI231" s="107">
        <f t="shared" si="63"/>
        <v>1231.5600000000002</v>
      </c>
      <c r="AJ231" s="42">
        <f t="shared" si="64"/>
        <v>449</v>
      </c>
      <c r="AK231" s="41">
        <f t="shared" si="60"/>
        <v>36.457825846893364</v>
      </c>
      <c r="AL231" s="42">
        <f t="shared" si="65"/>
        <v>6336</v>
      </c>
      <c r="AM231" s="43">
        <f t="shared" si="61"/>
        <v>-92.913510101010104</v>
      </c>
      <c r="AN231" s="44">
        <f t="shared" si="66"/>
        <v>89.8</v>
      </c>
    </row>
    <row r="232" spans="1:40" s="45" customFormat="1" ht="15" customHeight="1" x14ac:dyDescent="0.3">
      <c r="A232" s="35">
        <v>1304.9999999999998</v>
      </c>
      <c r="B232" s="35" t="s">
        <v>228</v>
      </c>
      <c r="C232" s="36" t="s">
        <v>117</v>
      </c>
      <c r="D232" s="79">
        <f>VLOOKUP(C232,Xarelto_Total!A:D,2,0)</f>
        <v>1</v>
      </c>
      <c r="E232" s="37" t="str">
        <f>VLOOKUP(C232,Xarelto_Total!A:D,3,0)</f>
        <v>NAGPUR ABM</v>
      </c>
      <c r="F232" s="46" t="str">
        <f>VLOOKUP(C232,Xarelto_Total!A:D,4,0)</f>
        <v>MUMBAI SM</v>
      </c>
      <c r="G232" s="37">
        <v>80802625</v>
      </c>
      <c r="H232" s="46" t="s">
        <v>16</v>
      </c>
      <c r="I232" s="38" t="str">
        <f t="shared" si="62"/>
        <v>RAIPURXARELTO 15MG 28TABL</v>
      </c>
      <c r="J232" s="39">
        <f>+'Product Value'!J232/'Product Units'!$A232</f>
        <v>84.456000000000017</v>
      </c>
      <c r="K232" s="40">
        <v>50</v>
      </c>
      <c r="L232" s="41">
        <f t="shared" si="54"/>
        <v>59.202424931325176</v>
      </c>
      <c r="M232" s="42">
        <v>109.5</v>
      </c>
      <c r="N232" s="43">
        <f t="shared" si="55"/>
        <v>-54.337899543378995</v>
      </c>
      <c r="O232" s="39">
        <f>+'Product Value'!O232/'Product Units'!$A232</f>
        <v>79.920000000000016</v>
      </c>
      <c r="P232" s="40">
        <v>40.5</v>
      </c>
      <c r="Q232" s="41">
        <f t="shared" si="67"/>
        <v>50.67567567567567</v>
      </c>
      <c r="R232" s="42">
        <v>50</v>
      </c>
      <c r="S232" s="43">
        <f t="shared" si="56"/>
        <v>-19</v>
      </c>
      <c r="T232" s="39">
        <f>+'Product Value'!T232/'Product Units'!$A232</f>
        <v>70.200000000000017</v>
      </c>
      <c r="U232" s="40">
        <v>21</v>
      </c>
      <c r="V232" s="41">
        <f t="shared" si="68"/>
        <v>29.914529914529908</v>
      </c>
      <c r="W232" s="42">
        <v>17.5</v>
      </c>
      <c r="X232" s="43">
        <f t="shared" si="57"/>
        <v>20.000000000000014</v>
      </c>
      <c r="Y232" s="39">
        <f>+'Product Value'!Y232/'Product Units'!$A232</f>
        <v>85.535999999999987</v>
      </c>
      <c r="Z232" s="40">
        <v>46</v>
      </c>
      <c r="AA232" s="41">
        <f t="shared" si="69"/>
        <v>53.778526000748229</v>
      </c>
      <c r="AB232" s="42">
        <v>372</v>
      </c>
      <c r="AC232" s="43">
        <f t="shared" si="58"/>
        <v>-87.634408602150543</v>
      </c>
      <c r="AD232" s="39">
        <f>+'Product Value'!AD232/'Product Units'!$A232</f>
        <v>82.943999999999988</v>
      </c>
      <c r="AE232" s="40">
        <v>58.5</v>
      </c>
      <c r="AF232" s="41">
        <f t="shared" si="70"/>
        <v>70.5295138888889</v>
      </c>
      <c r="AG232" s="42">
        <v>343</v>
      </c>
      <c r="AH232" s="43">
        <f t="shared" si="59"/>
        <v>-82.944606413994165</v>
      </c>
      <c r="AI232" s="107">
        <f t="shared" si="63"/>
        <v>403.05600000000004</v>
      </c>
      <c r="AJ232" s="42">
        <f t="shared" si="64"/>
        <v>216</v>
      </c>
      <c r="AK232" s="41">
        <f t="shared" si="60"/>
        <v>53.590568060021432</v>
      </c>
      <c r="AL232" s="42">
        <f t="shared" si="65"/>
        <v>892</v>
      </c>
      <c r="AM232" s="43">
        <f t="shared" si="61"/>
        <v>-75.784753363228702</v>
      </c>
      <c r="AN232" s="44">
        <f t="shared" si="66"/>
        <v>43.2</v>
      </c>
    </row>
    <row r="233" spans="1:40" s="45" customFormat="1" ht="15" customHeight="1" x14ac:dyDescent="0.3">
      <c r="A233" s="35">
        <v>1304.9999999999998</v>
      </c>
      <c r="B233" s="35" t="s">
        <v>228</v>
      </c>
      <c r="C233" s="36" t="s">
        <v>117</v>
      </c>
      <c r="D233" s="79">
        <f>VLOOKUP(C233,Xarelto_Total!A:D,2,0)</f>
        <v>1</v>
      </c>
      <c r="E233" s="37" t="str">
        <f>VLOOKUP(C233,Xarelto_Total!A:D,3,0)</f>
        <v>NAGPUR ABM</v>
      </c>
      <c r="F233" s="46" t="str">
        <f>VLOOKUP(C233,Xarelto_Total!A:D,4,0)</f>
        <v>MUMBAI SM</v>
      </c>
      <c r="G233" s="37">
        <v>80802633</v>
      </c>
      <c r="H233" s="46" t="s">
        <v>17</v>
      </c>
      <c r="I233" s="38" t="str">
        <f t="shared" si="62"/>
        <v>RAIPURXARELTO 20MG 28TABL</v>
      </c>
      <c r="J233" s="39">
        <f>+'Product Value'!J233/'Product Units'!$A233</f>
        <v>93.840000000000032</v>
      </c>
      <c r="K233" s="40">
        <v>52.5</v>
      </c>
      <c r="L233" s="41">
        <f t="shared" si="54"/>
        <v>55.946291560102281</v>
      </c>
      <c r="M233" s="42">
        <v>92</v>
      </c>
      <c r="N233" s="43">
        <f t="shared" si="55"/>
        <v>-42.934782608695656</v>
      </c>
      <c r="O233" s="39">
        <f>+'Product Value'!O233/'Product Units'!$A233</f>
        <v>88.800000000000011</v>
      </c>
      <c r="P233" s="40">
        <v>48</v>
      </c>
      <c r="Q233" s="41">
        <f t="shared" si="67"/>
        <v>54.054054054054049</v>
      </c>
      <c r="R233" s="42">
        <v>60</v>
      </c>
      <c r="S233" s="43">
        <f t="shared" si="56"/>
        <v>-20</v>
      </c>
      <c r="T233" s="39">
        <f>+'Product Value'!T233/'Product Units'!$A233</f>
        <v>78.000000000000014</v>
      </c>
      <c r="U233" s="40">
        <v>39</v>
      </c>
      <c r="V233" s="41">
        <f t="shared" si="68"/>
        <v>49.999999999999993</v>
      </c>
      <c r="W233" s="42">
        <v>27</v>
      </c>
      <c r="X233" s="43">
        <f t="shared" si="57"/>
        <v>44.444444444444429</v>
      </c>
      <c r="Y233" s="39">
        <f>+'Product Value'!Y233/'Product Units'!$A233</f>
        <v>95.039999999999992</v>
      </c>
      <c r="Z233" s="40">
        <v>63</v>
      </c>
      <c r="AA233" s="41">
        <f t="shared" si="69"/>
        <v>66.287878787878796</v>
      </c>
      <c r="AB233" s="42">
        <v>226.5</v>
      </c>
      <c r="AC233" s="43">
        <f t="shared" si="58"/>
        <v>-72.185430463576154</v>
      </c>
      <c r="AD233" s="39">
        <f>+'Product Value'!AD233/'Product Units'!$A233</f>
        <v>92.159999999999982</v>
      </c>
      <c r="AE233" s="40">
        <v>54</v>
      </c>
      <c r="AF233" s="41">
        <f t="shared" si="70"/>
        <v>58.593750000000007</v>
      </c>
      <c r="AG233" s="42">
        <v>184.5</v>
      </c>
      <c r="AH233" s="43">
        <f t="shared" si="59"/>
        <v>-70.731707317073173</v>
      </c>
      <c r="AI233" s="107">
        <f t="shared" si="63"/>
        <v>447.84000000000003</v>
      </c>
      <c r="AJ233" s="42">
        <f t="shared" si="64"/>
        <v>256.5</v>
      </c>
      <c r="AK233" s="41">
        <f t="shared" si="60"/>
        <v>57.274919614147905</v>
      </c>
      <c r="AL233" s="42">
        <f t="shared" si="65"/>
        <v>590</v>
      </c>
      <c r="AM233" s="43">
        <f t="shared" si="61"/>
        <v>-56.525423728813564</v>
      </c>
      <c r="AN233" s="44">
        <f t="shared" si="66"/>
        <v>51.3</v>
      </c>
    </row>
    <row r="234" spans="1:40" s="45" customFormat="1" ht="15" customHeight="1" x14ac:dyDescent="0.3">
      <c r="A234" s="35">
        <v>326.24999999999994</v>
      </c>
      <c r="B234" s="35" t="s">
        <v>228</v>
      </c>
      <c r="C234" s="36" t="s">
        <v>117</v>
      </c>
      <c r="D234" s="79">
        <f>VLOOKUP(C234,Xarelto_Total!A:D,2,0)</f>
        <v>1</v>
      </c>
      <c r="E234" s="37" t="str">
        <f>VLOOKUP(C234,Xarelto_Total!A:D,3,0)</f>
        <v>NAGPUR ABM</v>
      </c>
      <c r="F234" s="46" t="str">
        <f>VLOOKUP(C234,Xarelto_Total!A:D,4,0)</f>
        <v>MUMBAI SM</v>
      </c>
      <c r="G234" s="109">
        <v>86415798</v>
      </c>
      <c r="H234" s="46" t="s">
        <v>48</v>
      </c>
      <c r="I234" s="38" t="str">
        <f t="shared" si="62"/>
        <v>RAIPURXARELTO 2.5MG TAFI 14 IN</v>
      </c>
      <c r="J234" s="39">
        <f>+'Product Value'!J234/'Product Units'!$A234</f>
        <v>187.68000000000006</v>
      </c>
      <c r="K234" s="40">
        <v>46</v>
      </c>
      <c r="L234" s="41">
        <f t="shared" si="54"/>
        <v>24.509803921568619</v>
      </c>
      <c r="M234" s="42">
        <v>45</v>
      </c>
      <c r="N234" s="43">
        <f t="shared" si="55"/>
        <v>2.2222222222222143</v>
      </c>
      <c r="O234" s="39">
        <f>+'Product Value'!O234/'Product Units'!$A234</f>
        <v>177.60000000000002</v>
      </c>
      <c r="P234" s="40">
        <v>66</v>
      </c>
      <c r="Q234" s="41">
        <f t="shared" si="67"/>
        <v>37.162162162162154</v>
      </c>
      <c r="R234" s="42">
        <v>15</v>
      </c>
      <c r="S234" s="43">
        <f t="shared" si="56"/>
        <v>340</v>
      </c>
      <c r="T234" s="39">
        <f>+'Product Value'!T234/'Product Units'!$A234</f>
        <v>156.00000000000003</v>
      </c>
      <c r="U234" s="40">
        <v>27</v>
      </c>
      <c r="V234" s="41">
        <f t="shared" si="68"/>
        <v>17.307692307692303</v>
      </c>
      <c r="W234" s="42">
        <v>5.8527865404837014</v>
      </c>
      <c r="X234" s="43">
        <f t="shared" si="57"/>
        <v>361.31872080488677</v>
      </c>
      <c r="Y234" s="39">
        <f>+'Product Value'!Y234/'Product Units'!$A234</f>
        <v>190.07999999999998</v>
      </c>
      <c r="Z234" s="40">
        <v>55</v>
      </c>
      <c r="AA234" s="41">
        <f t="shared" si="69"/>
        <v>28.935185185185187</v>
      </c>
      <c r="AB234" s="42">
        <v>44</v>
      </c>
      <c r="AC234" s="43">
        <f t="shared" si="58"/>
        <v>25</v>
      </c>
      <c r="AD234" s="39">
        <f>+'Product Value'!AD234/'Product Units'!$A234</f>
        <v>184.31999999999996</v>
      </c>
      <c r="AE234" s="40">
        <v>91</v>
      </c>
      <c r="AF234" s="41">
        <f t="shared" si="70"/>
        <v>49.370659722222229</v>
      </c>
      <c r="AG234" s="42">
        <v>80</v>
      </c>
      <c r="AH234" s="43">
        <f t="shared" si="59"/>
        <v>13.75</v>
      </c>
      <c r="AI234" s="107">
        <f t="shared" si="63"/>
        <v>895.68000000000006</v>
      </c>
      <c r="AJ234" s="42">
        <f t="shared" si="64"/>
        <v>285</v>
      </c>
      <c r="AK234" s="41">
        <f t="shared" si="60"/>
        <v>31.819399785637724</v>
      </c>
      <c r="AL234" s="42">
        <f t="shared" si="65"/>
        <v>189.85278654048369</v>
      </c>
      <c r="AM234" s="43">
        <f t="shared" si="61"/>
        <v>50.116311271116047</v>
      </c>
      <c r="AN234" s="44">
        <f t="shared" si="66"/>
        <v>57</v>
      </c>
    </row>
    <row r="235" spans="1:40" s="45" customFormat="1" ht="15" customHeight="1" x14ac:dyDescent="0.35">
      <c r="A235" s="35">
        <v>4567.4999999999991</v>
      </c>
      <c r="B235" s="35" t="s">
        <v>228</v>
      </c>
      <c r="C235" s="36" t="s">
        <v>117</v>
      </c>
      <c r="D235" s="79">
        <f>VLOOKUP(C235,Xarelto_Total!A:D,2,0)</f>
        <v>1</v>
      </c>
      <c r="E235" s="37" t="str">
        <f>VLOOKUP(C235,Xarelto_Total!A:D,3,0)</f>
        <v>NAGPUR ABM</v>
      </c>
      <c r="F235" s="46" t="str">
        <f>VLOOKUP(C235,Xarelto_Total!A:D,4,0)</f>
        <v>MUMBAI SM</v>
      </c>
      <c r="G235" s="110">
        <v>86991209</v>
      </c>
      <c r="H235" s="108" t="s">
        <v>77</v>
      </c>
      <c r="I235" s="38" t="str">
        <f t="shared" si="62"/>
        <v>RAIPURXARELTO 15MG 98TABL</v>
      </c>
      <c r="J235" s="39">
        <f>+'Product Value'!J235/'Product Units'!$A235</f>
        <v>0</v>
      </c>
      <c r="K235" s="40">
        <v>0</v>
      </c>
      <c r="L235" s="41">
        <f t="shared" si="54"/>
        <v>0</v>
      </c>
      <c r="M235" s="42">
        <v>0</v>
      </c>
      <c r="N235" s="43" t="str">
        <f t="shared" si="55"/>
        <v>-</v>
      </c>
      <c r="O235" s="39">
        <f>+'Product Value'!O235/'Product Units'!$A235</f>
        <v>0</v>
      </c>
      <c r="P235" s="40">
        <v>-1</v>
      </c>
      <c r="Q235" s="41">
        <f t="shared" si="67"/>
        <v>0</v>
      </c>
      <c r="R235" s="42">
        <v>0</v>
      </c>
      <c r="S235" s="43" t="str">
        <f t="shared" si="56"/>
        <v>-</v>
      </c>
      <c r="T235" s="39">
        <f>+'Product Value'!T235/'Product Units'!$A235</f>
        <v>0</v>
      </c>
      <c r="U235" s="40">
        <v>0</v>
      </c>
      <c r="V235" s="41">
        <f t="shared" si="68"/>
        <v>0</v>
      </c>
      <c r="W235" s="42">
        <v>0</v>
      </c>
      <c r="X235" s="43" t="str">
        <f t="shared" si="57"/>
        <v>-</v>
      </c>
      <c r="Y235" s="39">
        <f>+'Product Value'!Y235/'Product Units'!$A235</f>
        <v>0</v>
      </c>
      <c r="Z235" s="40">
        <v>0</v>
      </c>
      <c r="AA235" s="41">
        <f t="shared" si="69"/>
        <v>0</v>
      </c>
      <c r="AB235" s="42">
        <v>0</v>
      </c>
      <c r="AC235" s="43" t="str">
        <f t="shared" si="58"/>
        <v>-</v>
      </c>
      <c r="AD235" s="39">
        <f>+'Product Value'!AD235/'Product Units'!$A235</f>
        <v>0</v>
      </c>
      <c r="AE235" s="40">
        <v>0</v>
      </c>
      <c r="AF235" s="41">
        <f t="shared" si="70"/>
        <v>0</v>
      </c>
      <c r="AG235" s="42">
        <v>5</v>
      </c>
      <c r="AH235" s="43">
        <f t="shared" si="59"/>
        <v>-100</v>
      </c>
      <c r="AI235" s="107">
        <f t="shared" si="63"/>
        <v>0</v>
      </c>
      <c r="AJ235" s="42">
        <f t="shared" si="64"/>
        <v>-1</v>
      </c>
      <c r="AK235" s="41">
        <f t="shared" si="60"/>
        <v>0</v>
      </c>
      <c r="AL235" s="42">
        <f t="shared" si="65"/>
        <v>5</v>
      </c>
      <c r="AM235" s="43">
        <f t="shared" si="61"/>
        <v>-120</v>
      </c>
      <c r="AN235" s="44">
        <f t="shared" si="66"/>
        <v>-0.2</v>
      </c>
    </row>
    <row r="236" spans="1:40" s="45" customFormat="1" ht="15" customHeight="1" x14ac:dyDescent="0.35">
      <c r="A236" s="35">
        <v>4567.4999999999991</v>
      </c>
      <c r="B236" s="35" t="s">
        <v>228</v>
      </c>
      <c r="C236" s="36" t="s">
        <v>117</v>
      </c>
      <c r="D236" s="79">
        <f>VLOOKUP(C236,Xarelto_Total!A:D,2,0)</f>
        <v>1</v>
      </c>
      <c r="E236" s="37" t="str">
        <f>VLOOKUP(C236,Xarelto_Total!A:D,3,0)</f>
        <v>NAGPUR ABM</v>
      </c>
      <c r="F236" s="46" t="str">
        <f>VLOOKUP(C236,Xarelto_Total!A:D,4,0)</f>
        <v>MUMBAI SM</v>
      </c>
      <c r="G236" s="110">
        <v>86991217</v>
      </c>
      <c r="H236" s="108" t="s">
        <v>78</v>
      </c>
      <c r="I236" s="38" t="str">
        <f t="shared" si="62"/>
        <v>RAIPURXARELTO 20MG 98TABL</v>
      </c>
      <c r="J236" s="39">
        <f>+'Product Value'!J236/'Product Units'!$A236</f>
        <v>0</v>
      </c>
      <c r="K236" s="40">
        <v>8</v>
      </c>
      <c r="L236" s="41">
        <f t="shared" si="54"/>
        <v>0</v>
      </c>
      <c r="M236" s="42">
        <v>0</v>
      </c>
      <c r="N236" s="43">
        <f t="shared" si="55"/>
        <v>100</v>
      </c>
      <c r="O236" s="39">
        <f>+'Product Value'!O236/'Product Units'!$A236</f>
        <v>0</v>
      </c>
      <c r="P236" s="40">
        <v>-2</v>
      </c>
      <c r="Q236" s="41">
        <f t="shared" si="67"/>
        <v>0</v>
      </c>
      <c r="R236" s="42">
        <v>0</v>
      </c>
      <c r="S236" s="43" t="str">
        <f t="shared" si="56"/>
        <v>-</v>
      </c>
      <c r="T236" s="39">
        <f>+'Product Value'!T236/'Product Units'!$A236</f>
        <v>0</v>
      </c>
      <c r="U236" s="40">
        <v>0</v>
      </c>
      <c r="V236" s="41">
        <f t="shared" si="68"/>
        <v>0</v>
      </c>
      <c r="W236" s="42">
        <v>0</v>
      </c>
      <c r="X236" s="43" t="str">
        <f t="shared" si="57"/>
        <v>-</v>
      </c>
      <c r="Y236" s="39">
        <f>+'Product Value'!Y236/'Product Units'!$A236</f>
        <v>0</v>
      </c>
      <c r="Z236" s="40">
        <v>2</v>
      </c>
      <c r="AA236" s="41">
        <f t="shared" si="69"/>
        <v>0</v>
      </c>
      <c r="AB236" s="42">
        <v>0</v>
      </c>
      <c r="AC236" s="43">
        <f t="shared" si="58"/>
        <v>100</v>
      </c>
      <c r="AD236" s="39">
        <f>+'Product Value'!AD236/'Product Units'!$A236</f>
        <v>0</v>
      </c>
      <c r="AE236" s="40">
        <v>0</v>
      </c>
      <c r="AF236" s="41">
        <f t="shared" si="70"/>
        <v>0</v>
      </c>
      <c r="AG236" s="42">
        <v>0</v>
      </c>
      <c r="AH236" s="43" t="str">
        <f t="shared" si="59"/>
        <v>-</v>
      </c>
      <c r="AI236" s="107">
        <f t="shared" si="63"/>
        <v>0</v>
      </c>
      <c r="AJ236" s="42">
        <f t="shared" si="64"/>
        <v>8</v>
      </c>
      <c r="AK236" s="41">
        <f t="shared" si="60"/>
        <v>0</v>
      </c>
      <c r="AL236" s="42">
        <f t="shared" si="65"/>
        <v>0</v>
      </c>
      <c r="AM236" s="43">
        <f t="shared" si="61"/>
        <v>100</v>
      </c>
      <c r="AN236" s="44">
        <f t="shared" si="66"/>
        <v>1.6</v>
      </c>
    </row>
    <row r="237" spans="1:40" s="45" customFormat="1" ht="15" customHeight="1" x14ac:dyDescent="0.3">
      <c r="A237" s="35">
        <v>652.49999999999989</v>
      </c>
      <c r="B237" s="35" t="s">
        <v>228</v>
      </c>
      <c r="C237" s="36" t="s">
        <v>116</v>
      </c>
      <c r="D237" s="79">
        <f>VLOOKUP(C237,Xarelto_Total!A:D,2,0)</f>
        <v>1</v>
      </c>
      <c r="E237" s="37" t="str">
        <f>VLOOKUP(C237,Xarelto_Total!A:D,3,0)</f>
        <v>PUNE ABM</v>
      </c>
      <c r="F237" s="46" t="str">
        <f>VLOOKUP(C237,Xarelto_Total!A:D,4,0)</f>
        <v>MUMBAI SM</v>
      </c>
      <c r="G237" s="37">
        <v>81571686</v>
      </c>
      <c r="H237" s="46" t="s">
        <v>15</v>
      </c>
      <c r="I237" s="38" t="str">
        <f t="shared" si="62"/>
        <v>KOLHAPURXARELTO 10MG 7TABL</v>
      </c>
      <c r="J237" s="39">
        <f>+'Product Value'!J237/'Product Units'!$A237</f>
        <v>258.06000000000006</v>
      </c>
      <c r="K237" s="40">
        <v>300.34365325077403</v>
      </c>
      <c r="L237" s="41">
        <f t="shared" si="54"/>
        <v>116.38520237571649</v>
      </c>
      <c r="M237" s="42">
        <v>123</v>
      </c>
      <c r="N237" s="43">
        <f t="shared" si="55"/>
        <v>144.1818319111984</v>
      </c>
      <c r="O237" s="39">
        <f>+'Product Value'!O237/'Product Units'!$A237</f>
        <v>244.20000000000005</v>
      </c>
      <c r="P237" s="40">
        <v>84.75251815763518</v>
      </c>
      <c r="Q237" s="41">
        <f t="shared" si="67"/>
        <v>34.706190891742487</v>
      </c>
      <c r="R237" s="42">
        <v>223</v>
      </c>
      <c r="S237" s="43">
        <f t="shared" si="56"/>
        <v>-61.994386476396777</v>
      </c>
      <c r="T237" s="39">
        <f>+'Product Value'!T237/'Product Units'!$A237</f>
        <v>214.50000000000003</v>
      </c>
      <c r="U237" s="40">
        <v>115.80805778244499</v>
      </c>
      <c r="V237" s="41">
        <f t="shared" si="68"/>
        <v>53.989770527946369</v>
      </c>
      <c r="W237" s="42">
        <v>219</v>
      </c>
      <c r="X237" s="43">
        <f t="shared" si="57"/>
        <v>-47.119608318518267</v>
      </c>
      <c r="Y237" s="39">
        <f>+'Product Value'!Y237/'Product Units'!$A237</f>
        <v>261.36</v>
      </c>
      <c r="Z237" s="40">
        <v>137.45475983538108</v>
      </c>
      <c r="AA237" s="41">
        <f t="shared" si="69"/>
        <v>52.592118088223557</v>
      </c>
      <c r="AB237" s="42">
        <v>326</v>
      </c>
      <c r="AC237" s="43">
        <f t="shared" si="58"/>
        <v>-57.835963240680648</v>
      </c>
      <c r="AD237" s="39">
        <f>+'Product Value'!AD237/'Product Units'!$A237</f>
        <v>253.43999999999997</v>
      </c>
      <c r="AE237" s="40">
        <v>131.22159730033746</v>
      </c>
      <c r="AF237" s="41">
        <f t="shared" si="70"/>
        <v>51.776198429741747</v>
      </c>
      <c r="AG237" s="42">
        <v>779.62049335863378</v>
      </c>
      <c r="AH237" s="43">
        <f t="shared" si="59"/>
        <v>-83.168528993506825</v>
      </c>
      <c r="AI237" s="107">
        <f t="shared" si="63"/>
        <v>1231.5600000000002</v>
      </c>
      <c r="AJ237" s="42">
        <f t="shared" si="64"/>
        <v>769.58058632657276</v>
      </c>
      <c r="AK237" s="41">
        <f t="shared" si="60"/>
        <v>62.488273923038477</v>
      </c>
      <c r="AL237" s="42">
        <f t="shared" si="65"/>
        <v>1670.6204933586337</v>
      </c>
      <c r="AM237" s="43">
        <f t="shared" si="61"/>
        <v>-53.934445950713823</v>
      </c>
      <c r="AN237" s="44">
        <f t="shared" si="66"/>
        <v>153.91611726531454</v>
      </c>
    </row>
    <row r="238" spans="1:40" s="45" customFormat="1" ht="15" customHeight="1" x14ac:dyDescent="0.3">
      <c r="A238" s="35">
        <v>1304.9999999999998</v>
      </c>
      <c r="B238" s="35" t="s">
        <v>228</v>
      </c>
      <c r="C238" s="36" t="s">
        <v>116</v>
      </c>
      <c r="D238" s="79">
        <f>VLOOKUP(C238,Xarelto_Total!A:D,2,0)</f>
        <v>1</v>
      </c>
      <c r="E238" s="37" t="str">
        <f>VLOOKUP(C238,Xarelto_Total!A:D,3,0)</f>
        <v>PUNE ABM</v>
      </c>
      <c r="F238" s="46" t="str">
        <f>VLOOKUP(C238,Xarelto_Total!A:D,4,0)</f>
        <v>MUMBAI SM</v>
      </c>
      <c r="G238" s="37">
        <v>80802625</v>
      </c>
      <c r="H238" s="46" t="s">
        <v>16</v>
      </c>
      <c r="I238" s="38" t="str">
        <f t="shared" si="62"/>
        <v>KOLHAPURXARELTO 15MG 28TABL</v>
      </c>
      <c r="J238" s="39">
        <f>+'Product Value'!J238/'Product Units'!$A238</f>
        <v>84.456000000000017</v>
      </c>
      <c r="K238" s="40">
        <v>46.907714150496929</v>
      </c>
      <c r="L238" s="41">
        <f t="shared" si="54"/>
        <v>55.541008513897083</v>
      </c>
      <c r="M238" s="42">
        <v>68.5</v>
      </c>
      <c r="N238" s="43">
        <f t="shared" si="55"/>
        <v>-31.521585181756308</v>
      </c>
      <c r="O238" s="39">
        <f>+'Product Value'!O238/'Product Units'!$A238</f>
        <v>79.920000000000016</v>
      </c>
      <c r="P238" s="40">
        <v>22.093378607809846</v>
      </c>
      <c r="Q238" s="41">
        <f t="shared" si="67"/>
        <v>27.644367627389695</v>
      </c>
      <c r="R238" s="42">
        <v>41</v>
      </c>
      <c r="S238" s="43">
        <f t="shared" si="56"/>
        <v>-46.113710712658907</v>
      </c>
      <c r="T238" s="39">
        <f>+'Product Value'!T238/'Product Units'!$A238</f>
        <v>70.200000000000017</v>
      </c>
      <c r="U238" s="40">
        <v>12.995336960142112</v>
      </c>
      <c r="V238" s="41">
        <f t="shared" si="68"/>
        <v>18.511876011598446</v>
      </c>
      <c r="W238" s="42">
        <v>82</v>
      </c>
      <c r="X238" s="43">
        <f t="shared" si="57"/>
        <v>-84.152028097387671</v>
      </c>
      <c r="Y238" s="39">
        <f>+'Product Value'!Y238/'Product Units'!$A238</f>
        <v>85.535999999999987</v>
      </c>
      <c r="Z238" s="40">
        <v>59.132534631407935</v>
      </c>
      <c r="AA238" s="41">
        <f t="shared" si="69"/>
        <v>69.131751112289493</v>
      </c>
      <c r="AB238" s="42">
        <v>42</v>
      </c>
      <c r="AC238" s="43">
        <f t="shared" si="58"/>
        <v>40.791749122399864</v>
      </c>
      <c r="AD238" s="39">
        <f>+'Product Value'!AD238/'Product Units'!$A238</f>
        <v>82.943999999999988</v>
      </c>
      <c r="AE238" s="40">
        <v>52.201632261161784</v>
      </c>
      <c r="AF238" s="41">
        <f t="shared" si="70"/>
        <v>62.935995685235575</v>
      </c>
      <c r="AG238" s="42">
        <v>120.5</v>
      </c>
      <c r="AH238" s="43">
        <f t="shared" si="59"/>
        <v>-56.679143351732961</v>
      </c>
      <c r="AI238" s="107">
        <f t="shared" si="63"/>
        <v>403.05600000000004</v>
      </c>
      <c r="AJ238" s="42">
        <f t="shared" si="64"/>
        <v>193.33059661101862</v>
      </c>
      <c r="AK238" s="41">
        <f t="shared" si="60"/>
        <v>47.966187480404365</v>
      </c>
      <c r="AL238" s="42">
        <f t="shared" si="65"/>
        <v>354</v>
      </c>
      <c r="AM238" s="43">
        <f t="shared" si="61"/>
        <v>-45.386837115531463</v>
      </c>
      <c r="AN238" s="44">
        <f t="shared" si="66"/>
        <v>38.666119322203727</v>
      </c>
    </row>
    <row r="239" spans="1:40" s="45" customFormat="1" ht="15" customHeight="1" x14ac:dyDescent="0.3">
      <c r="A239" s="35">
        <v>1304.9999999999998</v>
      </c>
      <c r="B239" s="35" t="s">
        <v>228</v>
      </c>
      <c r="C239" s="36" t="s">
        <v>116</v>
      </c>
      <c r="D239" s="79">
        <f>VLOOKUP(C239,Xarelto_Total!A:D,2,0)</f>
        <v>1</v>
      </c>
      <c r="E239" s="37" t="str">
        <f>VLOOKUP(C239,Xarelto_Total!A:D,3,0)</f>
        <v>PUNE ABM</v>
      </c>
      <c r="F239" s="46" t="str">
        <f>VLOOKUP(C239,Xarelto_Total!A:D,4,0)</f>
        <v>MUMBAI SM</v>
      </c>
      <c r="G239" s="37">
        <v>80802633</v>
      </c>
      <c r="H239" s="46" t="s">
        <v>17</v>
      </c>
      <c r="I239" s="38" t="str">
        <f t="shared" si="62"/>
        <v>KOLHAPURXARELTO 20MG 28TABL</v>
      </c>
      <c r="J239" s="39">
        <f>+'Product Value'!J239/'Product Units'!$A239</f>
        <v>93.840000000000032</v>
      </c>
      <c r="K239" s="40">
        <v>113.84324357256</v>
      </c>
      <c r="L239" s="41">
        <f t="shared" si="54"/>
        <v>121.31632946777489</v>
      </c>
      <c r="M239" s="42">
        <v>38.5</v>
      </c>
      <c r="N239" s="43">
        <f t="shared" si="55"/>
        <v>195.69673655210391</v>
      </c>
      <c r="O239" s="39">
        <f>+'Product Value'!O239/'Product Units'!$A239</f>
        <v>88.800000000000011</v>
      </c>
      <c r="P239" s="40">
        <v>81.421221864951775</v>
      </c>
      <c r="Q239" s="41">
        <f t="shared" si="67"/>
        <v>91.69056516323397</v>
      </c>
      <c r="R239" s="42">
        <v>52</v>
      </c>
      <c r="S239" s="43">
        <f t="shared" si="56"/>
        <v>56.579272817214957</v>
      </c>
      <c r="T239" s="39">
        <f>+'Product Value'!T239/'Product Units'!$A239</f>
        <v>78.000000000000014</v>
      </c>
      <c r="U239" s="40">
        <v>75.03735632183907</v>
      </c>
      <c r="V239" s="41">
        <f t="shared" si="68"/>
        <v>96.201738874152639</v>
      </c>
      <c r="W239" s="42">
        <v>48.5</v>
      </c>
      <c r="X239" s="43">
        <f t="shared" si="57"/>
        <v>54.716198601730042</v>
      </c>
      <c r="Y239" s="39">
        <f>+'Product Value'!Y239/'Product Units'!$A239</f>
        <v>95.039999999999992</v>
      </c>
      <c r="Z239" s="40">
        <v>101.88622989415369</v>
      </c>
      <c r="AA239" s="41">
        <f t="shared" si="69"/>
        <v>107.20352472027956</v>
      </c>
      <c r="AB239" s="42">
        <v>37</v>
      </c>
      <c r="AC239" s="43">
        <f t="shared" si="58"/>
        <v>175.3681889031181</v>
      </c>
      <c r="AD239" s="39">
        <f>+'Product Value'!AD239/'Product Units'!$A239</f>
        <v>92.159999999999982</v>
      </c>
      <c r="AE239" s="40">
        <v>104.32311977715878</v>
      </c>
      <c r="AF239" s="41">
        <f t="shared" si="70"/>
        <v>113.19782961931293</v>
      </c>
      <c r="AG239" s="42">
        <v>156</v>
      </c>
      <c r="AH239" s="43">
        <f t="shared" si="59"/>
        <v>-33.126205271052072</v>
      </c>
      <c r="AI239" s="107">
        <f t="shared" si="63"/>
        <v>447.84000000000003</v>
      </c>
      <c r="AJ239" s="42">
        <f t="shared" si="64"/>
        <v>476.51117143066335</v>
      </c>
      <c r="AK239" s="41">
        <f t="shared" si="60"/>
        <v>106.4021015163146</v>
      </c>
      <c r="AL239" s="42">
        <f t="shared" si="65"/>
        <v>332</v>
      </c>
      <c r="AM239" s="43">
        <f t="shared" si="61"/>
        <v>43.527461274296201</v>
      </c>
      <c r="AN239" s="44">
        <f t="shared" si="66"/>
        <v>95.302234286132673</v>
      </c>
    </row>
    <row r="240" spans="1:40" s="45" customFormat="1" ht="15" customHeight="1" x14ac:dyDescent="0.3">
      <c r="A240" s="35">
        <v>326.24999999999994</v>
      </c>
      <c r="B240" s="35" t="s">
        <v>228</v>
      </c>
      <c r="C240" s="36" t="s">
        <v>116</v>
      </c>
      <c r="D240" s="79">
        <f>VLOOKUP(C240,Xarelto_Total!A:D,2,0)</f>
        <v>1</v>
      </c>
      <c r="E240" s="37" t="str">
        <f>VLOOKUP(C240,Xarelto_Total!A:D,3,0)</f>
        <v>PUNE ABM</v>
      </c>
      <c r="F240" s="46" t="str">
        <f>VLOOKUP(C240,Xarelto_Total!A:D,4,0)</f>
        <v>MUMBAI SM</v>
      </c>
      <c r="G240" s="109">
        <v>86415798</v>
      </c>
      <c r="H240" s="46" t="s">
        <v>48</v>
      </c>
      <c r="I240" s="38" t="str">
        <f t="shared" si="62"/>
        <v>KOLHAPURXARELTO 2.5MG TAFI 14 IN</v>
      </c>
      <c r="J240" s="39">
        <f>+'Product Value'!J240/'Product Units'!$A240</f>
        <v>187.68000000000006</v>
      </c>
      <c r="K240" s="40">
        <v>162.14285714285717</v>
      </c>
      <c r="L240" s="41">
        <f t="shared" si="54"/>
        <v>86.39325295335523</v>
      </c>
      <c r="M240" s="42">
        <v>89</v>
      </c>
      <c r="N240" s="43">
        <f t="shared" si="55"/>
        <v>82.182985553772085</v>
      </c>
      <c r="O240" s="39">
        <f>+'Product Value'!O240/'Product Units'!$A240</f>
        <v>177.60000000000002</v>
      </c>
      <c r="P240" s="40">
        <v>96.737288135593218</v>
      </c>
      <c r="Q240" s="41">
        <f t="shared" si="67"/>
        <v>54.469193770041215</v>
      </c>
      <c r="R240" s="42">
        <v>104</v>
      </c>
      <c r="S240" s="43">
        <f t="shared" si="56"/>
        <v>-6.9833767926988344</v>
      </c>
      <c r="T240" s="39">
        <f>+'Product Value'!T240/'Product Units'!$A240</f>
        <v>156.00000000000003</v>
      </c>
      <c r="U240" s="40">
        <v>57.838235294117638</v>
      </c>
      <c r="V240" s="41">
        <f t="shared" si="68"/>
        <v>37.075791855203605</v>
      </c>
      <c r="W240" s="42">
        <v>97</v>
      </c>
      <c r="X240" s="43">
        <f t="shared" si="57"/>
        <v>-40.372953305033363</v>
      </c>
      <c r="Y240" s="39">
        <f>+'Product Value'!Y240/'Product Units'!$A240</f>
        <v>190.07999999999998</v>
      </c>
      <c r="Z240" s="40">
        <v>138.46296296296296</v>
      </c>
      <c r="AA240" s="41">
        <f t="shared" si="69"/>
        <v>72.844572265868564</v>
      </c>
      <c r="AB240" s="42">
        <v>95</v>
      </c>
      <c r="AC240" s="43">
        <f t="shared" si="58"/>
        <v>45.750487329434691</v>
      </c>
      <c r="AD240" s="39">
        <f>+'Product Value'!AD240/'Product Units'!$A240</f>
        <v>184.31999999999996</v>
      </c>
      <c r="AE240" s="40">
        <v>156.65151515151516</v>
      </c>
      <c r="AF240" s="41">
        <f t="shared" si="70"/>
        <v>84.988886258417523</v>
      </c>
      <c r="AG240" s="42">
        <v>165</v>
      </c>
      <c r="AH240" s="43">
        <f t="shared" si="59"/>
        <v>-5.0596877869605095</v>
      </c>
      <c r="AI240" s="107">
        <f t="shared" si="63"/>
        <v>895.68000000000006</v>
      </c>
      <c r="AJ240" s="42">
        <f t="shared" si="64"/>
        <v>611.83285868704615</v>
      </c>
      <c r="AK240" s="41">
        <f t="shared" si="60"/>
        <v>68.309313447553379</v>
      </c>
      <c r="AL240" s="42">
        <f t="shared" si="65"/>
        <v>550</v>
      </c>
      <c r="AM240" s="43">
        <f t="shared" si="61"/>
        <v>11.242337943099301</v>
      </c>
      <c r="AN240" s="44">
        <f t="shared" si="66"/>
        <v>122.36657173740923</v>
      </c>
    </row>
    <row r="241" spans="1:40" s="45" customFormat="1" ht="15" customHeight="1" x14ac:dyDescent="0.35">
      <c r="A241" s="35">
        <v>4567.4999999999991</v>
      </c>
      <c r="B241" s="35" t="s">
        <v>228</v>
      </c>
      <c r="C241" s="36" t="s">
        <v>116</v>
      </c>
      <c r="D241" s="79">
        <f>VLOOKUP(C241,Xarelto_Total!A:D,2,0)</f>
        <v>1</v>
      </c>
      <c r="E241" s="37" t="str">
        <f>VLOOKUP(C241,Xarelto_Total!A:D,3,0)</f>
        <v>PUNE ABM</v>
      </c>
      <c r="F241" s="46" t="str">
        <f>VLOOKUP(C241,Xarelto_Total!A:D,4,0)</f>
        <v>MUMBAI SM</v>
      </c>
      <c r="G241" s="110">
        <v>86991209</v>
      </c>
      <c r="H241" s="108" t="s">
        <v>77</v>
      </c>
      <c r="I241" s="38" t="str">
        <f t="shared" si="62"/>
        <v>KOLHAPURXARELTO 15MG 98TABL</v>
      </c>
      <c r="J241" s="39">
        <f>+'Product Value'!J241/'Product Units'!$A241</f>
        <v>0</v>
      </c>
      <c r="K241" s="40">
        <v>2</v>
      </c>
      <c r="L241" s="41">
        <f t="shared" si="54"/>
        <v>0</v>
      </c>
      <c r="M241" s="42">
        <v>1</v>
      </c>
      <c r="N241" s="43">
        <f t="shared" si="55"/>
        <v>100</v>
      </c>
      <c r="O241" s="39">
        <f>+'Product Value'!O241/'Product Units'!$A241</f>
        <v>0</v>
      </c>
      <c r="P241" s="40">
        <v>0</v>
      </c>
      <c r="Q241" s="41">
        <f t="shared" si="67"/>
        <v>0</v>
      </c>
      <c r="R241" s="42">
        <v>0</v>
      </c>
      <c r="S241" s="43" t="str">
        <f t="shared" si="56"/>
        <v>-</v>
      </c>
      <c r="T241" s="39">
        <f>+'Product Value'!T241/'Product Units'!$A241</f>
        <v>0</v>
      </c>
      <c r="U241" s="40">
        <v>0</v>
      </c>
      <c r="V241" s="41">
        <f t="shared" si="68"/>
        <v>0</v>
      </c>
      <c r="W241" s="42">
        <v>0</v>
      </c>
      <c r="X241" s="43" t="str">
        <f t="shared" si="57"/>
        <v>-</v>
      </c>
      <c r="Y241" s="39">
        <f>+'Product Value'!Y241/'Product Units'!$A241</f>
        <v>0</v>
      </c>
      <c r="Z241" s="40">
        <v>-1.2</v>
      </c>
      <c r="AA241" s="41">
        <f t="shared" si="69"/>
        <v>0</v>
      </c>
      <c r="AB241" s="42">
        <v>0</v>
      </c>
      <c r="AC241" s="43" t="str">
        <f t="shared" si="58"/>
        <v>-</v>
      </c>
      <c r="AD241" s="39">
        <f>+'Product Value'!AD241/'Product Units'!$A241</f>
        <v>0</v>
      </c>
      <c r="AE241" s="40">
        <v>-2</v>
      </c>
      <c r="AF241" s="41">
        <f t="shared" si="70"/>
        <v>0</v>
      </c>
      <c r="AG241" s="42">
        <v>1</v>
      </c>
      <c r="AH241" s="43">
        <f t="shared" si="59"/>
        <v>-300</v>
      </c>
      <c r="AI241" s="107">
        <f t="shared" si="63"/>
        <v>0</v>
      </c>
      <c r="AJ241" s="42">
        <f t="shared" si="64"/>
        <v>-1.2</v>
      </c>
      <c r="AK241" s="41">
        <f t="shared" si="60"/>
        <v>0</v>
      </c>
      <c r="AL241" s="42">
        <f t="shared" si="65"/>
        <v>2</v>
      </c>
      <c r="AM241" s="43">
        <f t="shared" si="61"/>
        <v>-160</v>
      </c>
      <c r="AN241" s="44">
        <f t="shared" si="66"/>
        <v>-0.24</v>
      </c>
    </row>
    <row r="242" spans="1:40" s="45" customFormat="1" ht="15" customHeight="1" x14ac:dyDescent="0.35">
      <c r="A242" s="35">
        <v>4567.4999999999991</v>
      </c>
      <c r="B242" s="35" t="s">
        <v>228</v>
      </c>
      <c r="C242" s="36" t="s">
        <v>116</v>
      </c>
      <c r="D242" s="79">
        <f>VLOOKUP(C242,Xarelto_Total!A:D,2,0)</f>
        <v>1</v>
      </c>
      <c r="E242" s="37" t="str">
        <f>VLOOKUP(C242,Xarelto_Total!A:D,3,0)</f>
        <v>PUNE ABM</v>
      </c>
      <c r="F242" s="46" t="str">
        <f>VLOOKUP(C242,Xarelto_Total!A:D,4,0)</f>
        <v>MUMBAI SM</v>
      </c>
      <c r="G242" s="110">
        <v>86991217</v>
      </c>
      <c r="H242" s="108" t="s">
        <v>78</v>
      </c>
      <c r="I242" s="38" t="str">
        <f t="shared" si="62"/>
        <v>KOLHAPURXARELTO 20MG 98TABL</v>
      </c>
      <c r="J242" s="39">
        <f>+'Product Value'!J242/'Product Units'!$A242</f>
        <v>0</v>
      </c>
      <c r="K242" s="40">
        <v>7</v>
      </c>
      <c r="L242" s="41">
        <f t="shared" si="54"/>
        <v>0</v>
      </c>
      <c r="M242" s="42">
        <v>12</v>
      </c>
      <c r="N242" s="43">
        <f t="shared" si="55"/>
        <v>-41.666666666666664</v>
      </c>
      <c r="O242" s="39">
        <f>+'Product Value'!O242/'Product Units'!$A242</f>
        <v>0</v>
      </c>
      <c r="P242" s="40">
        <v>0</v>
      </c>
      <c r="Q242" s="41">
        <f t="shared" si="67"/>
        <v>0</v>
      </c>
      <c r="R242" s="42">
        <v>-3</v>
      </c>
      <c r="S242" s="43">
        <f t="shared" si="56"/>
        <v>-100</v>
      </c>
      <c r="T242" s="39">
        <f>+'Product Value'!T242/'Product Units'!$A242</f>
        <v>0</v>
      </c>
      <c r="U242" s="40">
        <v>0</v>
      </c>
      <c r="V242" s="41">
        <f t="shared" si="68"/>
        <v>0</v>
      </c>
      <c r="W242" s="42">
        <v>1.5</v>
      </c>
      <c r="X242" s="43">
        <f t="shared" si="57"/>
        <v>-100</v>
      </c>
      <c r="Y242" s="39">
        <f>+'Product Value'!Y242/'Product Units'!$A242</f>
        <v>0</v>
      </c>
      <c r="Z242" s="40">
        <v>1</v>
      </c>
      <c r="AA242" s="41">
        <f t="shared" si="69"/>
        <v>0</v>
      </c>
      <c r="AB242" s="42">
        <v>0</v>
      </c>
      <c r="AC242" s="43" t="str">
        <f t="shared" si="58"/>
        <v>-</v>
      </c>
      <c r="AD242" s="39">
        <f>+'Product Value'!AD242/'Product Units'!$A242</f>
        <v>0</v>
      </c>
      <c r="AE242" s="40">
        <v>0</v>
      </c>
      <c r="AF242" s="41">
        <f t="shared" si="70"/>
        <v>0</v>
      </c>
      <c r="AG242" s="42">
        <v>8</v>
      </c>
      <c r="AH242" s="43">
        <f t="shared" si="59"/>
        <v>-100</v>
      </c>
      <c r="AI242" s="107">
        <f t="shared" si="63"/>
        <v>0</v>
      </c>
      <c r="AJ242" s="42">
        <f t="shared" si="64"/>
        <v>8</v>
      </c>
      <c r="AK242" s="41">
        <f t="shared" si="60"/>
        <v>0</v>
      </c>
      <c r="AL242" s="42">
        <f t="shared" si="65"/>
        <v>18.5</v>
      </c>
      <c r="AM242" s="43">
        <f t="shared" si="61"/>
        <v>-56.756756756756758</v>
      </c>
      <c r="AN242" s="44">
        <f t="shared" si="66"/>
        <v>1.6</v>
      </c>
    </row>
    <row r="243" spans="1:40" s="45" customFormat="1" ht="15" customHeight="1" x14ac:dyDescent="0.3">
      <c r="A243" s="35">
        <v>652.49999999999989</v>
      </c>
      <c r="B243" s="35" t="s">
        <v>228</v>
      </c>
      <c r="C243" s="36" t="s">
        <v>45</v>
      </c>
      <c r="D243" s="79">
        <f>VLOOKUP(C243,Xarelto_Total!A:D,2,0)</f>
        <v>5</v>
      </c>
      <c r="E243" s="37" t="str">
        <f>VLOOKUP(C243,Xarelto_Total!A:D,3,0)</f>
        <v>PUNE ABM</v>
      </c>
      <c r="F243" s="46" t="str">
        <f>VLOOKUP(C243,Xarelto_Total!A:D,4,0)</f>
        <v>MUMBAI SM</v>
      </c>
      <c r="G243" s="37">
        <v>81571686</v>
      </c>
      <c r="H243" s="46" t="s">
        <v>15</v>
      </c>
      <c r="I243" s="38" t="str">
        <f t="shared" si="62"/>
        <v>PUNEXARELTO 10MG 7TABL</v>
      </c>
      <c r="J243" s="39">
        <f>+'Product Value'!J243/'Product Units'!$A243</f>
        <v>1801.4463601532577</v>
      </c>
      <c r="K243" s="40">
        <v>3102.0139045967098</v>
      </c>
      <c r="L243" s="41">
        <f t="shared" si="54"/>
        <v>172.19574077869333</v>
      </c>
      <c r="M243" s="42">
        <v>4089.9173847215034</v>
      </c>
      <c r="N243" s="43">
        <f t="shared" si="55"/>
        <v>-24.154607225447975</v>
      </c>
      <c r="O243" s="39">
        <f>+'Product Value'!O243/'Product Units'!$A243</f>
        <v>1704.6934865900389</v>
      </c>
      <c r="P243" s="40">
        <v>1996.0533770110187</v>
      </c>
      <c r="Q243" s="41">
        <f t="shared" si="67"/>
        <v>117.09162924085535</v>
      </c>
      <c r="R243" s="42">
        <v>2395.2332702473409</v>
      </c>
      <c r="S243" s="43">
        <f t="shared" si="56"/>
        <v>-16.665595714404105</v>
      </c>
      <c r="T243" s="39">
        <f>+'Product Value'!T243/'Product Units'!$A243</f>
        <v>1497.3659003831424</v>
      </c>
      <c r="U243" s="40">
        <v>1247.359574242319</v>
      </c>
      <c r="V243" s="41">
        <f t="shared" si="68"/>
        <v>83.303591588612221</v>
      </c>
      <c r="W243" s="42">
        <v>7026.3915946792813</v>
      </c>
      <c r="X243" s="43">
        <f t="shared" si="57"/>
        <v>-82.24750844819296</v>
      </c>
      <c r="Y243" s="39">
        <f>+'Product Value'!Y243/'Product Units'!$A243</f>
        <v>1824.48275862069</v>
      </c>
      <c r="Z243" s="40">
        <v>1587.9686472999076</v>
      </c>
      <c r="AA243" s="41">
        <f t="shared" si="69"/>
        <v>87.036648595156521</v>
      </c>
      <c r="AB243" s="42">
        <v>15447.422284814336</v>
      </c>
      <c r="AC243" s="43">
        <f t="shared" si="58"/>
        <v>-89.720170666526229</v>
      </c>
      <c r="AD243" s="39">
        <f>+'Product Value'!AD243/'Product Units'!$A243</f>
        <v>1769.1954022988509</v>
      </c>
      <c r="AE243" s="40">
        <v>1155.0394569404693</v>
      </c>
      <c r="AF243" s="41">
        <f t="shared" si="70"/>
        <v>65.286143940891904</v>
      </c>
      <c r="AG243" s="42">
        <v>14573.428711691067</v>
      </c>
      <c r="AH243" s="43">
        <f t="shared" si="59"/>
        <v>-92.074346539919759</v>
      </c>
      <c r="AI243" s="107">
        <f t="shared" si="63"/>
        <v>8597.1839080459795</v>
      </c>
      <c r="AJ243" s="42">
        <f t="shared" si="64"/>
        <v>9088.4349600904243</v>
      </c>
      <c r="AK243" s="41">
        <f t="shared" si="60"/>
        <v>105.71409262961897</v>
      </c>
      <c r="AL243" s="42">
        <f t="shared" si="65"/>
        <v>43532.39324615353</v>
      </c>
      <c r="AM243" s="43">
        <f t="shared" si="61"/>
        <v>-79.122592896053405</v>
      </c>
      <c r="AN243" s="44">
        <f t="shared" si="66"/>
        <v>363.53739840361698</v>
      </c>
    </row>
    <row r="244" spans="1:40" s="45" customFormat="1" ht="15" customHeight="1" x14ac:dyDescent="0.3">
      <c r="A244" s="35">
        <v>1304.9999999999998</v>
      </c>
      <c r="B244" s="35" t="s">
        <v>228</v>
      </c>
      <c r="C244" s="36" t="s">
        <v>45</v>
      </c>
      <c r="D244" s="79">
        <f>VLOOKUP(C244,Xarelto_Total!A:D,2,0)</f>
        <v>5</v>
      </c>
      <c r="E244" s="37" t="str">
        <f>VLOOKUP(C244,Xarelto_Total!A:D,3,0)</f>
        <v>PUNE ABM</v>
      </c>
      <c r="F244" s="46" t="str">
        <f>VLOOKUP(C244,Xarelto_Total!A:D,4,0)</f>
        <v>MUMBAI SM</v>
      </c>
      <c r="G244" s="37">
        <v>80802625</v>
      </c>
      <c r="H244" s="46" t="s">
        <v>16</v>
      </c>
      <c r="I244" s="38" t="str">
        <f t="shared" si="62"/>
        <v>PUNEXARELTO 15MG 28TABL</v>
      </c>
      <c r="J244" s="39">
        <f>+'Product Value'!J244/'Product Units'!$A244</f>
        <v>559.90900383141798</v>
      </c>
      <c r="K244" s="40">
        <v>541.4684821178098</v>
      </c>
      <c r="L244" s="41">
        <f t="shared" si="54"/>
        <v>96.70651452514231</v>
      </c>
      <c r="M244" s="42">
        <v>891.74495848161325</v>
      </c>
      <c r="N244" s="43">
        <f t="shared" si="55"/>
        <v>-39.279894215519221</v>
      </c>
      <c r="O244" s="39">
        <f>+'Product Value'!O244/'Product Units'!$A244</f>
        <v>529.83716475095798</v>
      </c>
      <c r="P244" s="40">
        <v>341.59701237312362</v>
      </c>
      <c r="Q244" s="41">
        <f t="shared" si="67"/>
        <v>64.47207464838489</v>
      </c>
      <c r="R244" s="42">
        <v>315.55289316345613</v>
      </c>
      <c r="S244" s="43">
        <f t="shared" si="56"/>
        <v>8.2534876953819065</v>
      </c>
      <c r="T244" s="39">
        <f>+'Product Value'!T244/'Product Units'!$A244</f>
        <v>465.39750957854432</v>
      </c>
      <c r="U244" s="40">
        <v>350.73715139568168</v>
      </c>
      <c r="V244" s="41">
        <f t="shared" si="68"/>
        <v>75.362919692738146</v>
      </c>
      <c r="W244" s="42">
        <v>562.9042089985486</v>
      </c>
      <c r="X244" s="43">
        <f t="shared" si="57"/>
        <v>-37.691503138754108</v>
      </c>
      <c r="Y244" s="39">
        <f>+'Product Value'!Y244/'Product Units'!$A244</f>
        <v>567.06896551724151</v>
      </c>
      <c r="Z244" s="40">
        <v>303.2912394529406</v>
      </c>
      <c r="AA244" s="41">
        <f t="shared" si="69"/>
        <v>53.484013038219977</v>
      </c>
      <c r="AB244" s="42">
        <v>1240.378266536331</v>
      </c>
      <c r="AC244" s="43">
        <f t="shared" si="58"/>
        <v>-75.548488099532733</v>
      </c>
      <c r="AD244" s="39">
        <f>+'Product Value'!AD244/'Product Units'!$A244</f>
        <v>549.88505747126453</v>
      </c>
      <c r="AE244" s="40">
        <v>368.33277115070609</v>
      </c>
      <c r="AF244" s="41">
        <f t="shared" si="70"/>
        <v>66.983593415784739</v>
      </c>
      <c r="AG244" s="42">
        <v>1640.5748502994011</v>
      </c>
      <c r="AH244" s="43">
        <f t="shared" si="59"/>
        <v>-77.548554332434989</v>
      </c>
      <c r="AI244" s="107">
        <f t="shared" si="63"/>
        <v>2672.0977011494265</v>
      </c>
      <c r="AJ244" s="42">
        <f t="shared" si="64"/>
        <v>1905.4266564902616</v>
      </c>
      <c r="AK244" s="41">
        <f t="shared" si="60"/>
        <v>71.308270489908566</v>
      </c>
      <c r="AL244" s="42">
        <f t="shared" si="65"/>
        <v>4651.1551774793497</v>
      </c>
      <c r="AM244" s="43">
        <f t="shared" si="61"/>
        <v>-59.033259829380924</v>
      </c>
      <c r="AN244" s="44">
        <f t="shared" si="66"/>
        <v>76.217066259610462</v>
      </c>
    </row>
    <row r="245" spans="1:40" s="45" customFormat="1" ht="15" customHeight="1" x14ac:dyDescent="0.3">
      <c r="A245" s="35">
        <v>1304.9999999999998</v>
      </c>
      <c r="B245" s="35" t="s">
        <v>228</v>
      </c>
      <c r="C245" s="36" t="s">
        <v>45</v>
      </c>
      <c r="D245" s="79">
        <f>VLOOKUP(C245,Xarelto_Total!A:D,2,0)</f>
        <v>5</v>
      </c>
      <c r="E245" s="37" t="str">
        <f>VLOOKUP(C245,Xarelto_Total!A:D,3,0)</f>
        <v>PUNE ABM</v>
      </c>
      <c r="F245" s="46" t="str">
        <f>VLOOKUP(C245,Xarelto_Total!A:D,4,0)</f>
        <v>MUMBAI SM</v>
      </c>
      <c r="G245" s="37">
        <v>80802633</v>
      </c>
      <c r="H245" s="46" t="s">
        <v>17</v>
      </c>
      <c r="I245" s="38" t="str">
        <f t="shared" si="62"/>
        <v>PUNEXARELTO 20MG 28TABL</v>
      </c>
      <c r="J245" s="39">
        <f>+'Product Value'!J245/'Product Units'!$A245</f>
        <v>831.91375666666681</v>
      </c>
      <c r="K245" s="40">
        <v>572.57909601872075</v>
      </c>
      <c r="L245" s="41">
        <f t="shared" si="54"/>
        <v>68.826737318654907</v>
      </c>
      <c r="M245" s="42">
        <v>188.4389221556886</v>
      </c>
      <c r="N245" s="43">
        <f t="shared" si="55"/>
        <v>203.85394347864866</v>
      </c>
      <c r="O245" s="39">
        <f>+'Product Value'!O245/'Product Units'!$A245</f>
        <v>787.2329666666667</v>
      </c>
      <c r="P245" s="40">
        <v>558.87050402013256</v>
      </c>
      <c r="Q245" s="41">
        <f t="shared" si="67"/>
        <v>70.991755640839628</v>
      </c>
      <c r="R245" s="42">
        <v>587.40542496870353</v>
      </c>
      <c r="S245" s="43">
        <f t="shared" si="56"/>
        <v>-4.8577898220962652</v>
      </c>
      <c r="T245" s="39">
        <f>+'Product Value'!T245/'Product Units'!$A245</f>
        <v>691.48841666666681</v>
      </c>
      <c r="U245" s="40">
        <v>494.49654310091205</v>
      </c>
      <c r="V245" s="41">
        <f t="shared" si="68"/>
        <v>71.51190550445402</v>
      </c>
      <c r="W245" s="42">
        <v>962.62430008604144</v>
      </c>
      <c r="X245" s="43">
        <f t="shared" si="57"/>
        <v>-48.630369807129021</v>
      </c>
      <c r="Y245" s="39">
        <f>+'Product Value'!Y245/'Product Units'!$A245</f>
        <v>842.55203999999992</v>
      </c>
      <c r="Z245" s="40">
        <v>753.09516173070256</v>
      </c>
      <c r="AA245" s="41">
        <f t="shared" si="69"/>
        <v>89.382628725307285</v>
      </c>
      <c r="AB245" s="42">
        <v>1063.8040229885057</v>
      </c>
      <c r="AC245" s="43">
        <f t="shared" si="58"/>
        <v>-29.207340313015564</v>
      </c>
      <c r="AD245" s="39">
        <f>+'Product Value'!AD245/'Product Units'!$A245</f>
        <v>817.02015999999981</v>
      </c>
      <c r="AE245" s="40">
        <v>562.90420790049393</v>
      </c>
      <c r="AF245" s="41">
        <f t="shared" si="70"/>
        <v>68.897223772360036</v>
      </c>
      <c r="AG245" s="42">
        <v>894.80742778541958</v>
      </c>
      <c r="AH245" s="43">
        <f t="shared" si="59"/>
        <v>-37.092139557486796</v>
      </c>
      <c r="AI245" s="107">
        <f t="shared" si="63"/>
        <v>3970.2073399999999</v>
      </c>
      <c r="AJ245" s="42">
        <f t="shared" si="64"/>
        <v>2941.9455127709616</v>
      </c>
      <c r="AK245" s="41">
        <f t="shared" si="60"/>
        <v>74.100550949335599</v>
      </c>
      <c r="AL245" s="42">
        <f t="shared" si="65"/>
        <v>3697.0800979843589</v>
      </c>
      <c r="AM245" s="43">
        <f t="shared" si="61"/>
        <v>-20.425161619438413</v>
      </c>
      <c r="AN245" s="44">
        <f t="shared" si="66"/>
        <v>117.67782051083846</v>
      </c>
    </row>
    <row r="246" spans="1:40" s="45" customFormat="1" ht="15" customHeight="1" x14ac:dyDescent="0.3">
      <c r="A246" s="35">
        <v>326.24999999999994</v>
      </c>
      <c r="B246" s="35" t="s">
        <v>228</v>
      </c>
      <c r="C246" s="36" t="s">
        <v>45</v>
      </c>
      <c r="D246" s="79">
        <f>VLOOKUP(C246,Xarelto_Total!A:D,2,0)</f>
        <v>5</v>
      </c>
      <c r="E246" s="37" t="str">
        <f>VLOOKUP(C246,Xarelto_Total!A:D,3,0)</f>
        <v>PUNE ABM</v>
      </c>
      <c r="F246" s="46" t="str">
        <f>VLOOKUP(C246,Xarelto_Total!A:D,4,0)</f>
        <v>MUMBAI SM</v>
      </c>
      <c r="G246" s="109">
        <v>86415798</v>
      </c>
      <c r="H246" s="46" t="s">
        <v>48</v>
      </c>
      <c r="I246" s="38" t="str">
        <f t="shared" si="62"/>
        <v>PUNEXARELTO 2.5MG TAFI 14 IN</v>
      </c>
      <c r="J246" s="39">
        <f>+'Product Value'!J246/'Product Units'!$A246</f>
        <v>1071.1302681992338</v>
      </c>
      <c r="K246" s="40">
        <v>1151.0651938194633</v>
      </c>
      <c r="L246" s="41">
        <f t="shared" si="54"/>
        <v>107.46267078743044</v>
      </c>
      <c r="M246" s="42">
        <v>1550.4454976303318</v>
      </c>
      <c r="N246" s="43">
        <f t="shared" si="55"/>
        <v>-25.759067598394978</v>
      </c>
      <c r="O246" s="39">
        <f>+'Product Value'!O246/'Product Units'!$A246</f>
        <v>1013.60153256705</v>
      </c>
      <c r="P246" s="40">
        <v>1027.2922479726353</v>
      </c>
      <c r="Q246" s="41">
        <f t="shared" si="67"/>
        <v>101.3506999511842</v>
      </c>
      <c r="R246" s="42">
        <v>573.55774613346421</v>
      </c>
      <c r="S246" s="43">
        <f t="shared" si="56"/>
        <v>79.108774120468297</v>
      </c>
      <c r="T246" s="39">
        <f>+'Product Value'!T246/'Product Units'!$A246</f>
        <v>890.32567049808449</v>
      </c>
      <c r="U246" s="40">
        <v>654.48003277557348</v>
      </c>
      <c r="V246" s="41">
        <f t="shared" si="68"/>
        <v>73.510183347788981</v>
      </c>
      <c r="W246" s="42">
        <v>1070.457251476179</v>
      </c>
      <c r="X246" s="43">
        <f t="shared" si="57"/>
        <v>-38.859769330065795</v>
      </c>
      <c r="Y246" s="39">
        <f>+'Product Value'!Y246/'Product Units'!$A246</f>
        <v>1084.8275862068965</v>
      </c>
      <c r="Z246" s="40">
        <v>899.13814803879757</v>
      </c>
      <c r="AA246" s="41">
        <f t="shared" si="69"/>
        <v>82.88304606842064</v>
      </c>
      <c r="AB246" s="42">
        <v>1257.6651353106201</v>
      </c>
      <c r="AC246" s="43">
        <f t="shared" si="58"/>
        <v>-28.507348832825286</v>
      </c>
      <c r="AD246" s="39">
        <f>+'Product Value'!AD246/'Product Units'!$A246</f>
        <v>1051.9540229885058</v>
      </c>
      <c r="AE246" s="40">
        <v>875.59209082468135</v>
      </c>
      <c r="AF246" s="41">
        <f t="shared" si="70"/>
        <v>83.23482506746862</v>
      </c>
      <c r="AG246" s="42">
        <v>1222.4023508137432</v>
      </c>
      <c r="AH246" s="43">
        <f t="shared" si="59"/>
        <v>-28.3712036186934</v>
      </c>
      <c r="AI246" s="107">
        <f t="shared" si="63"/>
        <v>5111.8390804597711</v>
      </c>
      <c r="AJ246" s="42">
        <f t="shared" si="64"/>
        <v>4607.5677134311509</v>
      </c>
      <c r="AK246" s="41">
        <f t="shared" si="60"/>
        <v>90.135226107640605</v>
      </c>
      <c r="AL246" s="42">
        <f t="shared" si="65"/>
        <v>5674.5279813643383</v>
      </c>
      <c r="AM246" s="43">
        <f t="shared" si="61"/>
        <v>-18.802625900113298</v>
      </c>
      <c r="AN246" s="44">
        <f t="shared" si="66"/>
        <v>184.30270853724602</v>
      </c>
    </row>
    <row r="247" spans="1:40" s="45" customFormat="1" ht="15" customHeight="1" x14ac:dyDescent="0.35">
      <c r="A247" s="35">
        <v>4567.4999999999991</v>
      </c>
      <c r="B247" s="35" t="s">
        <v>228</v>
      </c>
      <c r="C247" s="36" t="s">
        <v>45</v>
      </c>
      <c r="D247" s="79">
        <f>VLOOKUP(C247,Xarelto_Total!A:D,2,0)</f>
        <v>5</v>
      </c>
      <c r="E247" s="37" t="str">
        <f>VLOOKUP(C247,Xarelto_Total!A:D,3,0)</f>
        <v>PUNE ABM</v>
      </c>
      <c r="F247" s="46" t="str">
        <f>VLOOKUP(C247,Xarelto_Total!A:D,4,0)</f>
        <v>MUMBAI SM</v>
      </c>
      <c r="G247" s="110">
        <v>86991209</v>
      </c>
      <c r="H247" s="108" t="s">
        <v>77</v>
      </c>
      <c r="I247" s="38" t="str">
        <f t="shared" si="62"/>
        <v>PUNEXARELTO 15MG 98TABL</v>
      </c>
      <c r="J247" s="39">
        <f>+'Product Value'!J247/'Product Units'!$A247</f>
        <v>0</v>
      </c>
      <c r="K247" s="40">
        <v>20</v>
      </c>
      <c r="L247" s="41">
        <f t="shared" si="54"/>
        <v>0</v>
      </c>
      <c r="M247" s="42">
        <v>-4</v>
      </c>
      <c r="N247" s="43">
        <f t="shared" si="55"/>
        <v>100</v>
      </c>
      <c r="O247" s="39">
        <f>+'Product Value'!O247/'Product Units'!$A247</f>
        <v>0</v>
      </c>
      <c r="P247" s="40">
        <v>-0.7</v>
      </c>
      <c r="Q247" s="41">
        <f t="shared" si="67"/>
        <v>0</v>
      </c>
      <c r="R247" s="42">
        <v>0</v>
      </c>
      <c r="S247" s="43" t="str">
        <f t="shared" si="56"/>
        <v>-</v>
      </c>
      <c r="T247" s="39">
        <f>+'Product Value'!T247/'Product Units'!$A247</f>
        <v>0</v>
      </c>
      <c r="U247" s="40">
        <v>0</v>
      </c>
      <c r="V247" s="41">
        <f t="shared" si="68"/>
        <v>0</v>
      </c>
      <c r="W247" s="42">
        <v>-0.5</v>
      </c>
      <c r="X247" s="43">
        <f t="shared" si="57"/>
        <v>-100</v>
      </c>
      <c r="Y247" s="39">
        <f>+'Product Value'!Y247/'Product Units'!$A247</f>
        <v>0</v>
      </c>
      <c r="Z247" s="40">
        <v>-10.354000000000001</v>
      </c>
      <c r="AA247" s="41">
        <f t="shared" si="69"/>
        <v>0</v>
      </c>
      <c r="AB247" s="42">
        <v>0</v>
      </c>
      <c r="AC247" s="43" t="str">
        <f t="shared" si="58"/>
        <v>-</v>
      </c>
      <c r="AD247" s="39">
        <f>+'Product Value'!AD247/'Product Units'!$A247</f>
        <v>0</v>
      </c>
      <c r="AE247" s="40">
        <v>0</v>
      </c>
      <c r="AF247" s="41">
        <f t="shared" si="70"/>
        <v>0</v>
      </c>
      <c r="AG247" s="42">
        <v>0</v>
      </c>
      <c r="AH247" s="43" t="str">
        <f t="shared" si="59"/>
        <v>-</v>
      </c>
      <c r="AI247" s="107">
        <f t="shared" si="63"/>
        <v>0</v>
      </c>
      <c r="AJ247" s="42">
        <f t="shared" si="64"/>
        <v>8.9459999999999997</v>
      </c>
      <c r="AK247" s="41">
        <f t="shared" si="60"/>
        <v>0</v>
      </c>
      <c r="AL247" s="42">
        <f t="shared" si="65"/>
        <v>-4.5</v>
      </c>
      <c r="AM247" s="43">
        <f t="shared" si="61"/>
        <v>100</v>
      </c>
      <c r="AN247" s="44">
        <f t="shared" si="66"/>
        <v>0.35783999999999999</v>
      </c>
    </row>
    <row r="248" spans="1:40" s="45" customFormat="1" ht="15" customHeight="1" x14ac:dyDescent="0.35">
      <c r="A248" s="35">
        <v>4567.4999999999991</v>
      </c>
      <c r="B248" s="35" t="s">
        <v>228</v>
      </c>
      <c r="C248" s="36" t="s">
        <v>45</v>
      </c>
      <c r="D248" s="79">
        <f>VLOOKUP(C248,Xarelto_Total!A:D,2,0)</f>
        <v>5</v>
      </c>
      <c r="E248" s="37" t="str">
        <f>VLOOKUP(C248,Xarelto_Total!A:D,3,0)</f>
        <v>PUNE ABM</v>
      </c>
      <c r="F248" s="46" t="str">
        <f>VLOOKUP(C248,Xarelto_Total!A:D,4,0)</f>
        <v>MUMBAI SM</v>
      </c>
      <c r="G248" s="110">
        <v>86991217</v>
      </c>
      <c r="H248" s="108" t="s">
        <v>78</v>
      </c>
      <c r="I248" s="38" t="str">
        <f t="shared" si="62"/>
        <v>PUNEXARELTO 20MG 98TABL</v>
      </c>
      <c r="J248" s="39">
        <f>+'Product Value'!J248/'Product Units'!$A248</f>
        <v>0</v>
      </c>
      <c r="K248" s="40">
        <v>17</v>
      </c>
      <c r="L248" s="41">
        <f t="shared" si="54"/>
        <v>0</v>
      </c>
      <c r="M248" s="42">
        <v>257</v>
      </c>
      <c r="N248" s="43">
        <f t="shared" si="55"/>
        <v>-93.385214007782096</v>
      </c>
      <c r="O248" s="39">
        <f>+'Product Value'!O248/'Product Units'!$A248</f>
        <v>0</v>
      </c>
      <c r="P248" s="40">
        <v>0</v>
      </c>
      <c r="Q248" s="41">
        <f t="shared" si="67"/>
        <v>0</v>
      </c>
      <c r="R248" s="42">
        <v>36.299999999999997</v>
      </c>
      <c r="S248" s="43">
        <f t="shared" si="56"/>
        <v>-100</v>
      </c>
      <c r="T248" s="39">
        <f>+'Product Value'!T248/'Product Units'!$A248</f>
        <v>0</v>
      </c>
      <c r="U248" s="40">
        <v>2</v>
      </c>
      <c r="V248" s="41">
        <f t="shared" si="68"/>
        <v>0</v>
      </c>
      <c r="W248" s="42">
        <v>0</v>
      </c>
      <c r="X248" s="43">
        <f t="shared" si="57"/>
        <v>100</v>
      </c>
      <c r="Y248" s="39">
        <f>+'Product Value'!Y248/'Product Units'!$A248</f>
        <v>0</v>
      </c>
      <c r="Z248" s="40">
        <v>-2.3820000000000001</v>
      </c>
      <c r="AA248" s="41">
        <f t="shared" si="69"/>
        <v>0</v>
      </c>
      <c r="AB248" s="42">
        <v>-2</v>
      </c>
      <c r="AC248" s="43">
        <f t="shared" si="58"/>
        <v>19.100000000000009</v>
      </c>
      <c r="AD248" s="39">
        <f>+'Product Value'!AD248/'Product Units'!$A248</f>
        <v>0</v>
      </c>
      <c r="AE248" s="40">
        <v>0</v>
      </c>
      <c r="AF248" s="41">
        <f t="shared" si="70"/>
        <v>0</v>
      </c>
      <c r="AG248" s="42">
        <v>85</v>
      </c>
      <c r="AH248" s="43">
        <f t="shared" si="59"/>
        <v>-100</v>
      </c>
      <c r="AI248" s="107">
        <f t="shared" si="63"/>
        <v>0</v>
      </c>
      <c r="AJ248" s="42">
        <f t="shared" si="64"/>
        <v>16.617999999999999</v>
      </c>
      <c r="AK248" s="41">
        <f t="shared" si="60"/>
        <v>0</v>
      </c>
      <c r="AL248" s="42">
        <f t="shared" si="65"/>
        <v>376.3</v>
      </c>
      <c r="AM248" s="43">
        <f t="shared" si="61"/>
        <v>-95.583842678713793</v>
      </c>
      <c r="AN248" s="44">
        <f t="shared" si="66"/>
        <v>0.66471999999999998</v>
      </c>
    </row>
    <row r="249" spans="1:40" s="45" customFormat="1" ht="15" customHeight="1" x14ac:dyDescent="0.3">
      <c r="A249" s="35">
        <v>652.49999999999989</v>
      </c>
      <c r="B249" s="35" t="s">
        <v>228</v>
      </c>
      <c r="C249" s="36" t="s">
        <v>135</v>
      </c>
      <c r="D249" s="79">
        <v>1</v>
      </c>
      <c r="E249" s="37" t="s">
        <v>136</v>
      </c>
      <c r="F249" s="46" t="s">
        <v>136</v>
      </c>
      <c r="G249" s="37">
        <v>81571686</v>
      </c>
      <c r="H249" s="46" t="s">
        <v>15</v>
      </c>
      <c r="I249" s="38" t="str">
        <f t="shared" ref="I249:I254" si="71">+C249&amp;H249</f>
        <v>NEPALXARELTO 10MG 7TABL</v>
      </c>
      <c r="J249" s="39">
        <f>+'Product Value'!J249/'Product Units'!$A249</f>
        <v>525.50400000000002</v>
      </c>
      <c r="K249" s="40">
        <v>379</v>
      </c>
      <c r="L249" s="41">
        <f t="shared" si="54"/>
        <v>72.121239800267929</v>
      </c>
      <c r="M249" s="42">
        <v>133</v>
      </c>
      <c r="N249" s="43">
        <f t="shared" si="55"/>
        <v>184.96240601503757</v>
      </c>
      <c r="O249" s="39">
        <f>+'Product Value'!O249/'Product Units'!$A249</f>
        <v>497.28000000000003</v>
      </c>
      <c r="P249" s="40">
        <v>250</v>
      </c>
      <c r="Q249" s="41">
        <f t="shared" si="67"/>
        <v>50.273487773487773</v>
      </c>
      <c r="R249" s="42">
        <v>130</v>
      </c>
      <c r="S249" s="43">
        <f t="shared" si="56"/>
        <v>92.307692307692292</v>
      </c>
      <c r="T249" s="39">
        <f>+'Product Value'!T249/'Product Units'!$A249</f>
        <v>436.80000000000007</v>
      </c>
      <c r="U249" s="40">
        <v>400</v>
      </c>
      <c r="V249" s="41">
        <f t="shared" si="68"/>
        <v>91.575091575091562</v>
      </c>
      <c r="W249" s="42">
        <v>130</v>
      </c>
      <c r="X249" s="43">
        <f t="shared" si="57"/>
        <v>207.69230769230768</v>
      </c>
      <c r="Y249" s="39">
        <f>+'Product Value'!Y249/'Product Units'!$A249</f>
        <v>532.22399999999982</v>
      </c>
      <c r="Z249" s="40">
        <v>750</v>
      </c>
      <c r="AA249" s="41">
        <f t="shared" si="69"/>
        <v>140.91810966810971</v>
      </c>
      <c r="AB249" s="42">
        <v>50</v>
      </c>
      <c r="AC249" s="43">
        <f t="shared" si="58"/>
        <v>1400</v>
      </c>
      <c r="AD249" s="39">
        <f>+'Product Value'!AD249/'Product Units'!$A249</f>
        <v>516.096</v>
      </c>
      <c r="AE249" s="40">
        <v>392</v>
      </c>
      <c r="AF249" s="41">
        <f t="shared" si="70"/>
        <v>75.954861111111114</v>
      </c>
      <c r="AG249" s="42">
        <v>55</v>
      </c>
      <c r="AH249" s="43">
        <f t="shared" si="59"/>
        <v>612.72727272727263</v>
      </c>
      <c r="AI249" s="107">
        <f t="shared" si="63"/>
        <v>2507.904</v>
      </c>
      <c r="AJ249" s="42">
        <f t="shared" si="64"/>
        <v>2171</v>
      </c>
      <c r="AK249" s="41">
        <f t="shared" si="60"/>
        <v>86.566311948144744</v>
      </c>
      <c r="AL249" s="42">
        <f t="shared" si="65"/>
        <v>498</v>
      </c>
      <c r="AM249" s="43">
        <f t="shared" si="61"/>
        <v>335.94377510040158</v>
      </c>
      <c r="AN249" s="44">
        <f t="shared" si="66"/>
        <v>434.2</v>
      </c>
    </row>
    <row r="250" spans="1:40" s="45" customFormat="1" ht="15" customHeight="1" x14ac:dyDescent="0.3">
      <c r="A250" s="35">
        <v>1304.9999999999998</v>
      </c>
      <c r="B250" s="35" t="s">
        <v>228</v>
      </c>
      <c r="C250" s="36" t="s">
        <v>135</v>
      </c>
      <c r="D250" s="79">
        <v>1</v>
      </c>
      <c r="E250" s="37" t="s">
        <v>136</v>
      </c>
      <c r="F250" s="46" t="s">
        <v>136</v>
      </c>
      <c r="G250" s="37">
        <v>80802625</v>
      </c>
      <c r="H250" s="46" t="s">
        <v>16</v>
      </c>
      <c r="I250" s="38" t="str">
        <f t="shared" si="71"/>
        <v>NEPALXARELTO 15MG 28TABL</v>
      </c>
      <c r="J250" s="39">
        <f>+'Product Value'!J250/'Product Units'!$A250</f>
        <v>84.456000000000017</v>
      </c>
      <c r="K250" s="40">
        <v>180</v>
      </c>
      <c r="L250" s="41">
        <f t="shared" si="54"/>
        <v>213.12872975277062</v>
      </c>
      <c r="M250" s="42">
        <v>73</v>
      </c>
      <c r="N250" s="43">
        <f t="shared" si="55"/>
        <v>146.57534246575344</v>
      </c>
      <c r="O250" s="39">
        <f>+'Product Value'!O250/'Product Units'!$A250</f>
        <v>79.920000000000016</v>
      </c>
      <c r="P250" s="40">
        <v>175</v>
      </c>
      <c r="Q250" s="41">
        <f t="shared" si="67"/>
        <v>218.96896896896894</v>
      </c>
      <c r="R250" s="42">
        <v>79</v>
      </c>
      <c r="S250" s="43">
        <f t="shared" si="56"/>
        <v>121.51898734177215</v>
      </c>
      <c r="T250" s="39">
        <f>+'Product Value'!T250/'Product Units'!$A250</f>
        <v>70.200000000000017</v>
      </c>
      <c r="U250" s="40">
        <v>181</v>
      </c>
      <c r="V250" s="41">
        <f t="shared" si="68"/>
        <v>257.8347578347578</v>
      </c>
      <c r="W250" s="42">
        <v>42</v>
      </c>
      <c r="X250" s="43">
        <f t="shared" si="57"/>
        <v>330.95238095238096</v>
      </c>
      <c r="Y250" s="39">
        <f>+'Product Value'!Y250/'Product Units'!$A250</f>
        <v>85.535999999999987</v>
      </c>
      <c r="Z250" s="40">
        <v>175</v>
      </c>
      <c r="AA250" s="41">
        <f t="shared" si="69"/>
        <v>204.59221848110738</v>
      </c>
      <c r="AB250" s="42">
        <v>23</v>
      </c>
      <c r="AC250" s="43">
        <f t="shared" si="58"/>
        <v>660.86956521739125</v>
      </c>
      <c r="AD250" s="39">
        <f>+'Product Value'!AD250/'Product Units'!$A250</f>
        <v>82.943999999999988</v>
      </c>
      <c r="AE250" s="40">
        <v>94</v>
      </c>
      <c r="AF250" s="41">
        <f t="shared" si="70"/>
        <v>113.329475308642</v>
      </c>
      <c r="AG250" s="42">
        <v>80</v>
      </c>
      <c r="AH250" s="43">
        <f t="shared" si="59"/>
        <v>17.5</v>
      </c>
      <c r="AI250" s="107">
        <f t="shared" si="63"/>
        <v>403.05600000000004</v>
      </c>
      <c r="AJ250" s="42">
        <f t="shared" si="64"/>
        <v>805</v>
      </c>
      <c r="AK250" s="41">
        <f t="shared" si="60"/>
        <v>199.72410781628358</v>
      </c>
      <c r="AL250" s="42">
        <f t="shared" si="65"/>
        <v>297</v>
      </c>
      <c r="AM250" s="43">
        <f t="shared" si="61"/>
        <v>171.04377104377102</v>
      </c>
      <c r="AN250" s="44">
        <f t="shared" si="66"/>
        <v>161</v>
      </c>
    </row>
    <row r="251" spans="1:40" s="45" customFormat="1" ht="15" customHeight="1" x14ac:dyDescent="0.3">
      <c r="A251" s="35">
        <v>1304.9999999999998</v>
      </c>
      <c r="B251" s="35" t="s">
        <v>228</v>
      </c>
      <c r="C251" s="36" t="s">
        <v>135</v>
      </c>
      <c r="D251" s="79">
        <v>1</v>
      </c>
      <c r="E251" s="37" t="s">
        <v>136</v>
      </c>
      <c r="F251" s="46" t="s">
        <v>136</v>
      </c>
      <c r="G251" s="37">
        <v>80802633</v>
      </c>
      <c r="H251" s="46" t="s">
        <v>17</v>
      </c>
      <c r="I251" s="38" t="str">
        <f t="shared" si="71"/>
        <v>NEPALXARELTO 20MG 28TABL</v>
      </c>
      <c r="J251" s="39">
        <f>+'Product Value'!J251/'Product Units'!$A251</f>
        <v>93.840000000000032</v>
      </c>
      <c r="K251" s="40">
        <v>110</v>
      </c>
      <c r="L251" s="41">
        <f t="shared" si="54"/>
        <v>117.22080136402383</v>
      </c>
      <c r="M251" s="42">
        <v>93</v>
      </c>
      <c r="N251" s="43">
        <f t="shared" si="55"/>
        <v>18.279569892473106</v>
      </c>
      <c r="O251" s="39">
        <f>+'Product Value'!O251/'Product Units'!$A251</f>
        <v>88.800000000000011</v>
      </c>
      <c r="P251" s="40">
        <v>180</v>
      </c>
      <c r="Q251" s="41">
        <f t="shared" si="67"/>
        <v>202.70270270270268</v>
      </c>
      <c r="R251" s="42">
        <v>70</v>
      </c>
      <c r="S251" s="43">
        <f t="shared" si="56"/>
        <v>157.14285714285717</v>
      </c>
      <c r="T251" s="39">
        <f>+'Product Value'!T251/'Product Units'!$A251</f>
        <v>78.000000000000014</v>
      </c>
      <c r="U251" s="40">
        <v>185</v>
      </c>
      <c r="V251" s="41">
        <f t="shared" si="68"/>
        <v>237.17948717948713</v>
      </c>
      <c r="W251" s="42">
        <v>43</v>
      </c>
      <c r="X251" s="43">
        <f t="shared" si="57"/>
        <v>330.23255813953489</v>
      </c>
      <c r="Y251" s="39">
        <f>+'Product Value'!Y251/'Product Units'!$A251</f>
        <v>95.039999999999992</v>
      </c>
      <c r="Z251" s="40">
        <v>96</v>
      </c>
      <c r="AA251" s="41">
        <f t="shared" si="69"/>
        <v>101.01010101010102</v>
      </c>
      <c r="AB251" s="42">
        <v>40</v>
      </c>
      <c r="AC251" s="43">
        <f t="shared" si="58"/>
        <v>140</v>
      </c>
      <c r="AD251" s="39">
        <f>+'Product Value'!AD251/'Product Units'!$A251</f>
        <v>92.159999999999982</v>
      </c>
      <c r="AE251" s="40">
        <v>236</v>
      </c>
      <c r="AF251" s="41">
        <f t="shared" si="70"/>
        <v>256.07638888888891</v>
      </c>
      <c r="AG251" s="42">
        <v>140</v>
      </c>
      <c r="AH251" s="43">
        <f t="shared" si="59"/>
        <v>68.571428571428584</v>
      </c>
      <c r="AI251" s="107">
        <f t="shared" si="63"/>
        <v>447.84000000000003</v>
      </c>
      <c r="AJ251" s="42">
        <f t="shared" si="64"/>
        <v>807</v>
      </c>
      <c r="AK251" s="41">
        <f t="shared" si="60"/>
        <v>180.19828510182205</v>
      </c>
      <c r="AL251" s="42">
        <f t="shared" si="65"/>
        <v>386</v>
      </c>
      <c r="AM251" s="43">
        <f t="shared" si="61"/>
        <v>109.06735751295338</v>
      </c>
      <c r="AN251" s="44">
        <f t="shared" si="66"/>
        <v>161.4</v>
      </c>
    </row>
    <row r="252" spans="1:40" s="45" customFormat="1" ht="15" customHeight="1" x14ac:dyDescent="0.3">
      <c r="A252" s="35">
        <v>326.24999999999994</v>
      </c>
      <c r="B252" s="35" t="s">
        <v>228</v>
      </c>
      <c r="C252" s="36" t="s">
        <v>135</v>
      </c>
      <c r="D252" s="79">
        <v>1</v>
      </c>
      <c r="E252" s="37" t="s">
        <v>136</v>
      </c>
      <c r="F252" s="46" t="s">
        <v>136</v>
      </c>
      <c r="G252" s="109">
        <v>86415798</v>
      </c>
      <c r="H252" s="46" t="s">
        <v>48</v>
      </c>
      <c r="I252" s="38" t="str">
        <f t="shared" si="71"/>
        <v>NEPALXARELTO 2.5MG TAFI 14 IN</v>
      </c>
      <c r="J252" s="39">
        <f>+'Product Value'!J252/'Product Units'!$A252</f>
        <v>187.68000000000006</v>
      </c>
      <c r="K252" s="40">
        <v>0</v>
      </c>
      <c r="L252" s="41">
        <f t="shared" si="54"/>
        <v>0</v>
      </c>
      <c r="M252" s="42">
        <v>0</v>
      </c>
      <c r="N252" s="43" t="str">
        <f t="shared" si="55"/>
        <v>-</v>
      </c>
      <c r="O252" s="39">
        <f>+'Product Value'!O252/'Product Units'!$A252</f>
        <v>177.60000000000002</v>
      </c>
      <c r="P252" s="40">
        <v>0</v>
      </c>
      <c r="Q252" s="41">
        <f t="shared" si="67"/>
        <v>0</v>
      </c>
      <c r="R252" s="42">
        <v>0</v>
      </c>
      <c r="S252" s="43" t="str">
        <f t="shared" si="56"/>
        <v>-</v>
      </c>
      <c r="T252" s="39">
        <f>+'Product Value'!T252/'Product Units'!$A252</f>
        <v>156.00000000000003</v>
      </c>
      <c r="U252" s="40">
        <v>0</v>
      </c>
      <c r="V252" s="41">
        <f t="shared" si="68"/>
        <v>0</v>
      </c>
      <c r="W252" s="42">
        <v>0</v>
      </c>
      <c r="X252" s="43" t="str">
        <f t="shared" si="57"/>
        <v>-</v>
      </c>
      <c r="Y252" s="39">
        <f>+'Product Value'!Y252/'Product Units'!$A252</f>
        <v>190.07999999999998</v>
      </c>
      <c r="Z252" s="40">
        <v>0</v>
      </c>
      <c r="AA252" s="41">
        <f t="shared" si="69"/>
        <v>0</v>
      </c>
      <c r="AB252" s="42">
        <v>0</v>
      </c>
      <c r="AC252" s="43" t="str">
        <f t="shared" si="58"/>
        <v>-</v>
      </c>
      <c r="AD252" s="39">
        <f>+'Product Value'!AD252/'Product Units'!$A252</f>
        <v>184.31999999999996</v>
      </c>
      <c r="AE252" s="40">
        <v>130</v>
      </c>
      <c r="AF252" s="41">
        <f t="shared" si="70"/>
        <v>70.5295138888889</v>
      </c>
      <c r="AG252" s="42">
        <v>0</v>
      </c>
      <c r="AH252" s="43">
        <f t="shared" si="59"/>
        <v>100</v>
      </c>
      <c r="AI252" s="107">
        <f t="shared" si="63"/>
        <v>895.68000000000006</v>
      </c>
      <c r="AJ252" s="42">
        <f t="shared" si="64"/>
        <v>130</v>
      </c>
      <c r="AK252" s="41">
        <f t="shared" si="60"/>
        <v>14.514112182922471</v>
      </c>
      <c r="AL252" s="42">
        <f t="shared" si="65"/>
        <v>0</v>
      </c>
      <c r="AM252" s="43">
        <f t="shared" si="61"/>
        <v>100</v>
      </c>
      <c r="AN252" s="44">
        <f t="shared" si="66"/>
        <v>26</v>
      </c>
    </row>
    <row r="253" spans="1:40" s="45" customFormat="1" ht="15" customHeight="1" x14ac:dyDescent="0.35">
      <c r="A253" s="35">
        <v>4567.4999999999991</v>
      </c>
      <c r="B253" s="35" t="s">
        <v>228</v>
      </c>
      <c r="C253" s="36" t="s">
        <v>135</v>
      </c>
      <c r="D253" s="79">
        <v>1</v>
      </c>
      <c r="E253" s="37" t="s">
        <v>136</v>
      </c>
      <c r="F253" s="46" t="s">
        <v>136</v>
      </c>
      <c r="G253" s="110">
        <v>86991209</v>
      </c>
      <c r="H253" s="108" t="s">
        <v>77</v>
      </c>
      <c r="I253" s="38" t="str">
        <f t="shared" si="71"/>
        <v>NEPALXARELTO 15MG 98TABL</v>
      </c>
      <c r="J253" s="39">
        <f>+'Product Value'!J253/'Product Units'!$A253</f>
        <v>0</v>
      </c>
      <c r="K253" s="40">
        <v>0</v>
      </c>
      <c r="L253" s="41">
        <f t="shared" si="54"/>
        <v>0</v>
      </c>
      <c r="M253" s="42">
        <v>0</v>
      </c>
      <c r="N253" s="43" t="str">
        <f t="shared" si="55"/>
        <v>-</v>
      </c>
      <c r="O253" s="39">
        <f>+'Product Value'!O253/'Product Units'!$A253</f>
        <v>0</v>
      </c>
      <c r="P253" s="40">
        <v>0</v>
      </c>
      <c r="Q253" s="41">
        <f t="shared" si="67"/>
        <v>0</v>
      </c>
      <c r="R253" s="42">
        <v>0</v>
      </c>
      <c r="S253" s="43" t="str">
        <f t="shared" si="56"/>
        <v>-</v>
      </c>
      <c r="T253" s="39">
        <f>+'Product Value'!T253/'Product Units'!$A253</f>
        <v>0</v>
      </c>
      <c r="U253" s="40">
        <v>0</v>
      </c>
      <c r="V253" s="41">
        <f t="shared" si="68"/>
        <v>0</v>
      </c>
      <c r="W253" s="42">
        <v>0</v>
      </c>
      <c r="X253" s="43" t="str">
        <f t="shared" si="57"/>
        <v>-</v>
      </c>
      <c r="Y253" s="39">
        <f>+'Product Value'!Y253/'Product Units'!$A253</f>
        <v>0</v>
      </c>
      <c r="Z253" s="40">
        <v>0</v>
      </c>
      <c r="AA253" s="41">
        <f t="shared" si="69"/>
        <v>0</v>
      </c>
      <c r="AB253" s="42">
        <v>0</v>
      </c>
      <c r="AC253" s="43" t="str">
        <f t="shared" si="58"/>
        <v>-</v>
      </c>
      <c r="AD253" s="39">
        <f>+'Product Value'!AD253/'Product Units'!$A253</f>
        <v>0</v>
      </c>
      <c r="AE253" s="40">
        <v>0</v>
      </c>
      <c r="AF253" s="41">
        <f t="shared" si="70"/>
        <v>0</v>
      </c>
      <c r="AG253" s="42">
        <v>0</v>
      </c>
      <c r="AH253" s="43" t="str">
        <f t="shared" si="59"/>
        <v>-</v>
      </c>
      <c r="AI253" s="107">
        <f t="shared" si="63"/>
        <v>0</v>
      </c>
      <c r="AJ253" s="42">
        <f t="shared" si="64"/>
        <v>0</v>
      </c>
      <c r="AK253" s="41">
        <f t="shared" si="60"/>
        <v>0</v>
      </c>
      <c r="AL253" s="42">
        <f t="shared" si="65"/>
        <v>0</v>
      </c>
      <c r="AM253" s="43" t="str">
        <f t="shared" si="61"/>
        <v>-</v>
      </c>
      <c r="AN253" s="44">
        <f t="shared" si="66"/>
        <v>0</v>
      </c>
    </row>
    <row r="254" spans="1:40" s="45" customFormat="1" ht="15" customHeight="1" x14ac:dyDescent="0.35">
      <c r="A254" s="35">
        <v>4567.4999999999991</v>
      </c>
      <c r="B254" s="35" t="s">
        <v>228</v>
      </c>
      <c r="C254" s="36" t="s">
        <v>135</v>
      </c>
      <c r="D254" s="79">
        <v>1</v>
      </c>
      <c r="E254" s="37" t="s">
        <v>136</v>
      </c>
      <c r="F254" s="46" t="s">
        <v>136</v>
      </c>
      <c r="G254" s="110">
        <v>86991217</v>
      </c>
      <c r="H254" s="108" t="s">
        <v>78</v>
      </c>
      <c r="I254" s="38" t="str">
        <f t="shared" si="71"/>
        <v>NEPALXARELTO 20MG 98TABL</v>
      </c>
      <c r="J254" s="39">
        <f>+'Product Value'!J254/'Product Units'!$A254</f>
        <v>0</v>
      </c>
      <c r="K254" s="40">
        <v>0</v>
      </c>
      <c r="L254" s="41">
        <f t="shared" si="54"/>
        <v>0</v>
      </c>
      <c r="M254" s="42">
        <v>0</v>
      </c>
      <c r="N254" s="43" t="str">
        <f t="shared" si="55"/>
        <v>-</v>
      </c>
      <c r="O254" s="39">
        <f>+'Product Value'!O254/'Product Units'!$A254</f>
        <v>0</v>
      </c>
      <c r="P254" s="40">
        <v>0</v>
      </c>
      <c r="Q254" s="41">
        <f t="shared" si="67"/>
        <v>0</v>
      </c>
      <c r="R254" s="42">
        <v>0</v>
      </c>
      <c r="S254" s="43" t="str">
        <f t="shared" ref="S254" si="72">IF(AND(R254&lt;=0,P254&gt;1),100,IF(ISERROR(P254/R254%-100),"-",P254/R254%-100))</f>
        <v>-</v>
      </c>
      <c r="T254" s="39">
        <f>+'Product Value'!T254/'Product Units'!$A254</f>
        <v>0</v>
      </c>
      <c r="U254" s="40">
        <v>0</v>
      </c>
      <c r="V254" s="41">
        <f t="shared" si="68"/>
        <v>0</v>
      </c>
      <c r="W254" s="42">
        <v>0</v>
      </c>
      <c r="X254" s="43" t="str">
        <f t="shared" ref="X254" si="73">IF(AND(W254&lt;=0,U254&gt;1),100,IF(ISERROR(U254/W254%-100),"-",U254/W254%-100))</f>
        <v>-</v>
      </c>
      <c r="Y254" s="39">
        <f>+'Product Value'!Y254/'Product Units'!$A254</f>
        <v>0</v>
      </c>
      <c r="Z254" s="40">
        <v>0</v>
      </c>
      <c r="AA254" s="41">
        <f t="shared" si="69"/>
        <v>0</v>
      </c>
      <c r="AB254" s="42">
        <v>0</v>
      </c>
      <c r="AC254" s="43" t="str">
        <f t="shared" ref="AC254" si="74">IF(AND(AB254&lt;=0,Z254&gt;1),100,IF(ISERROR(Z254/AB254%-100),"-",Z254/AB254%-100))</f>
        <v>-</v>
      </c>
      <c r="AD254" s="39">
        <f>+'Product Value'!AD254/'Product Units'!$A254</f>
        <v>0</v>
      </c>
      <c r="AE254" s="40">
        <v>0</v>
      </c>
      <c r="AF254" s="41">
        <f t="shared" si="70"/>
        <v>0</v>
      </c>
      <c r="AG254" s="42">
        <v>0</v>
      </c>
      <c r="AH254" s="43" t="str">
        <f t="shared" ref="AH254" si="75">IF(AND(AG254&lt;=0,AE254&gt;1),100,IF(ISERROR(AE254/AG254%-100),"-",AE254/AG254%-100))</f>
        <v>-</v>
      </c>
      <c r="AI254" s="107">
        <f t="shared" si="63"/>
        <v>0</v>
      </c>
      <c r="AJ254" s="42">
        <f t="shared" si="64"/>
        <v>0</v>
      </c>
      <c r="AK254" s="41">
        <f t="shared" ref="AK254" si="76">IF(OR(AI254=0,AJ254=0),0,(AJ254/AI254%))</f>
        <v>0</v>
      </c>
      <c r="AL254" s="42">
        <f t="shared" si="65"/>
        <v>0</v>
      </c>
      <c r="AM254" s="43" t="str">
        <f t="shared" ref="AM254" si="77">IF(AND(AL254&lt;=0,AJ254&gt;1),100,IF(ISERROR(AJ254/AL254%-100),"-",AJ254/AL254%-100))</f>
        <v>-</v>
      </c>
      <c r="AN254" s="44">
        <f t="shared" si="66"/>
        <v>0</v>
      </c>
    </row>
    <row r="255" spans="1:40" s="45" customFormat="1" ht="15" customHeight="1" x14ac:dyDescent="0.3">
      <c r="A255" s="35">
        <v>652.49999999999989</v>
      </c>
      <c r="B255" s="35" t="s">
        <v>228</v>
      </c>
      <c r="C255" s="36" t="s">
        <v>69</v>
      </c>
      <c r="D255" s="79">
        <f>VLOOKUP(C255,Xarelto_Total!A:D,2,0)</f>
        <v>0</v>
      </c>
      <c r="E255" s="37" t="s">
        <v>136</v>
      </c>
      <c r="F255" s="46" t="s">
        <v>136</v>
      </c>
      <c r="G255" s="37">
        <v>81571686</v>
      </c>
      <c r="H255" s="46" t="s">
        <v>15</v>
      </c>
      <c r="I255" s="38" t="str">
        <f t="shared" si="62"/>
        <v>HO INSTITUTIONXARELTO 10MG 7TABL</v>
      </c>
      <c r="J255" s="39">
        <f>+'Product Value'!J255/'Product Units'!$A255</f>
        <v>0</v>
      </c>
      <c r="K255" s="40">
        <v>-441.28571428571377</v>
      </c>
      <c r="L255" s="41">
        <f t="shared" ref="L255:L260" si="78">IF(OR(J255=0,K255=0),0,(K255/J255%))</f>
        <v>0</v>
      </c>
      <c r="M255" s="42">
        <v>-133</v>
      </c>
      <c r="N255" s="43">
        <f t="shared" ref="N255:N260" si="79">IF(AND(M255&lt;=0,K255&gt;1),100,IF(ISERROR(K255/M255%-100),"-",K255/M255%-100))</f>
        <v>231.79377013963438</v>
      </c>
      <c r="O255" s="39">
        <f>+'Product Value'!O255/'Product Units'!$A255</f>
        <v>0</v>
      </c>
      <c r="P255" s="40">
        <v>-784.71428571428578</v>
      </c>
      <c r="Q255" s="41">
        <f t="shared" si="67"/>
        <v>0</v>
      </c>
      <c r="R255" s="42">
        <v>-130</v>
      </c>
      <c r="S255" s="43">
        <f t="shared" ref="S255:S260" si="80">IF(AND(R255&lt;=0,P255&gt;1),100,IF(ISERROR(P255/R255%-100),"-",P255/R255%-100))</f>
        <v>503.62637362637361</v>
      </c>
      <c r="T255" s="39">
        <f>+'Product Value'!T255/'Product Units'!$A255</f>
        <v>0</v>
      </c>
      <c r="U255" s="40">
        <v>-726.14285714285711</v>
      </c>
      <c r="V255" s="41">
        <f t="shared" si="68"/>
        <v>0</v>
      </c>
      <c r="W255" s="42">
        <v>-130</v>
      </c>
      <c r="X255" s="43">
        <f t="shared" ref="X255:X260" si="81">IF(AND(W255&lt;=0,U255&gt;1),100,IF(ISERROR(U255/W255%-100),"-",U255/W255%-100))</f>
        <v>458.57142857142856</v>
      </c>
      <c r="Y255" s="39">
        <f>+'Product Value'!Y255/'Product Units'!$A255</f>
        <v>0</v>
      </c>
      <c r="Z255" s="40">
        <v>-912.85714285714289</v>
      </c>
      <c r="AA255" s="41">
        <f t="shared" si="69"/>
        <v>0</v>
      </c>
      <c r="AB255" s="42">
        <v>-50</v>
      </c>
      <c r="AC255" s="43">
        <f t="shared" ref="AC255:AC260" si="82">IF(AND(AB255&lt;=0,Z255&gt;1),100,IF(ISERROR(Z255/AB255%-100),"-",Z255/AB255%-100))</f>
        <v>1725.7142857142858</v>
      </c>
      <c r="AD255" s="39">
        <f>+'Product Value'!AD255/'Product Units'!$A255</f>
        <v>0</v>
      </c>
      <c r="AE255" s="40">
        <v>2406.8571428571431</v>
      </c>
      <c r="AF255" s="41">
        <f t="shared" si="70"/>
        <v>0</v>
      </c>
      <c r="AG255" s="42">
        <v>-36.428571428571431</v>
      </c>
      <c r="AH255" s="43">
        <f t="shared" ref="AH255:AH260" si="83">IF(AND(AG255&lt;=0,AE255&gt;1),100,IF(ISERROR(AE255/AG255%-100),"-",AE255/AG255%-100))</f>
        <v>100</v>
      </c>
      <c r="AI255" s="107">
        <f t="shared" si="63"/>
        <v>0</v>
      </c>
      <c r="AJ255" s="42">
        <f t="shared" si="64"/>
        <v>-458.14285714285643</v>
      </c>
      <c r="AK255" s="41">
        <f t="shared" ref="AK255:AK260" si="84">IF(OR(AI255=0,AJ255=0),0,(AJ255/AI255%))</f>
        <v>0</v>
      </c>
      <c r="AL255" s="42">
        <f t="shared" si="65"/>
        <v>-479.42857142857144</v>
      </c>
      <c r="AM255" s="43">
        <f t="shared" ref="AM255:AM260" si="85">IF(AND(AL255&lt;=0,AJ255&gt;1),100,IF(ISERROR(AJ255/AL255%-100),"-",AJ255/AL255%-100))</f>
        <v>-4.4398092967820304</v>
      </c>
      <c r="AN255" s="44">
        <f t="shared" si="66"/>
        <v>0</v>
      </c>
    </row>
    <row r="256" spans="1:40" s="45" customFormat="1" ht="15" customHeight="1" x14ac:dyDescent="0.3">
      <c r="A256" s="35">
        <v>1304.9999999999998</v>
      </c>
      <c r="B256" s="35" t="s">
        <v>228</v>
      </c>
      <c r="C256" s="36" t="s">
        <v>69</v>
      </c>
      <c r="D256" s="79">
        <f>VLOOKUP(C256,Xarelto_Total!A:D,2,0)</f>
        <v>0</v>
      </c>
      <c r="E256" s="37" t="s">
        <v>136</v>
      </c>
      <c r="F256" s="46" t="s">
        <v>136</v>
      </c>
      <c r="G256" s="37">
        <v>80802625</v>
      </c>
      <c r="H256" s="46" t="s">
        <v>16</v>
      </c>
      <c r="I256" s="38" t="str">
        <f t="shared" si="62"/>
        <v>HO INSTITUTIONXARELTO 15MG 28TABL</v>
      </c>
      <c r="J256" s="39">
        <f>+'Product Value'!J256/'Product Units'!$A256</f>
        <v>0</v>
      </c>
      <c r="K256" s="40">
        <v>820</v>
      </c>
      <c r="L256" s="41">
        <f t="shared" si="78"/>
        <v>0</v>
      </c>
      <c r="M256" s="42">
        <v>-73</v>
      </c>
      <c r="N256" s="43">
        <f t="shared" si="79"/>
        <v>100</v>
      </c>
      <c r="O256" s="39">
        <f>+'Product Value'!O256/'Product Units'!$A256</f>
        <v>0</v>
      </c>
      <c r="P256" s="40">
        <v>825</v>
      </c>
      <c r="Q256" s="41">
        <f t="shared" si="67"/>
        <v>0</v>
      </c>
      <c r="R256" s="42">
        <v>-79</v>
      </c>
      <c r="S256" s="43">
        <f t="shared" si="80"/>
        <v>100</v>
      </c>
      <c r="T256" s="39">
        <f>+'Product Value'!T256/'Product Units'!$A256</f>
        <v>0</v>
      </c>
      <c r="U256" s="40">
        <v>-181</v>
      </c>
      <c r="V256" s="41">
        <f t="shared" si="68"/>
        <v>0</v>
      </c>
      <c r="W256" s="42">
        <v>-42</v>
      </c>
      <c r="X256" s="43">
        <f t="shared" si="81"/>
        <v>330.95238095238096</v>
      </c>
      <c r="Y256" s="39">
        <f>+'Product Value'!Y256/'Product Units'!$A256</f>
        <v>0</v>
      </c>
      <c r="Z256" s="40">
        <v>-175</v>
      </c>
      <c r="AA256" s="41">
        <f t="shared" si="69"/>
        <v>0</v>
      </c>
      <c r="AB256" s="42">
        <v>-23</v>
      </c>
      <c r="AC256" s="43">
        <f t="shared" si="82"/>
        <v>660.86956521739125</v>
      </c>
      <c r="AD256" s="39">
        <f>+'Product Value'!AD256/'Product Units'!$A256</f>
        <v>0</v>
      </c>
      <c r="AE256" s="40">
        <v>-94</v>
      </c>
      <c r="AF256" s="41">
        <f t="shared" si="70"/>
        <v>0</v>
      </c>
      <c r="AG256" s="42">
        <v>-80.285714285714292</v>
      </c>
      <c r="AH256" s="43">
        <f t="shared" si="83"/>
        <v>17.081850533807824</v>
      </c>
      <c r="AI256" s="107">
        <f t="shared" si="63"/>
        <v>0</v>
      </c>
      <c r="AJ256" s="42">
        <f t="shared" si="64"/>
        <v>1195</v>
      </c>
      <c r="AK256" s="41">
        <f t="shared" si="84"/>
        <v>0</v>
      </c>
      <c r="AL256" s="42">
        <f t="shared" si="65"/>
        <v>-297.28571428571428</v>
      </c>
      <c r="AM256" s="43">
        <f t="shared" si="85"/>
        <v>100</v>
      </c>
      <c r="AN256" s="44">
        <f t="shared" si="66"/>
        <v>0</v>
      </c>
    </row>
    <row r="257" spans="1:40" s="45" customFormat="1" ht="15" customHeight="1" x14ac:dyDescent="0.3">
      <c r="A257" s="35">
        <v>1304.9999999999998</v>
      </c>
      <c r="B257" s="35" t="s">
        <v>228</v>
      </c>
      <c r="C257" s="36" t="s">
        <v>69</v>
      </c>
      <c r="D257" s="79">
        <f>VLOOKUP(C257,Xarelto_Total!A:D,2,0)</f>
        <v>0</v>
      </c>
      <c r="E257" s="37" t="s">
        <v>136</v>
      </c>
      <c r="F257" s="46" t="s">
        <v>136</v>
      </c>
      <c r="G257" s="37">
        <v>80802633</v>
      </c>
      <c r="H257" s="46" t="s">
        <v>17</v>
      </c>
      <c r="I257" s="38" t="str">
        <f t="shared" si="62"/>
        <v>HO INSTITUTIONXARELTO 20MG 28TABL</v>
      </c>
      <c r="J257" s="39">
        <f>+'Product Value'!J257/'Product Units'!$A257</f>
        <v>0</v>
      </c>
      <c r="K257" s="40">
        <v>890</v>
      </c>
      <c r="L257" s="41">
        <f t="shared" si="78"/>
        <v>0</v>
      </c>
      <c r="M257" s="42">
        <v>475</v>
      </c>
      <c r="N257" s="43">
        <f t="shared" si="79"/>
        <v>87.368421052631589</v>
      </c>
      <c r="O257" s="39">
        <f>+'Product Value'!O257/'Product Units'!$A257</f>
        <v>0</v>
      </c>
      <c r="P257" s="40">
        <v>820</v>
      </c>
      <c r="Q257" s="41">
        <f t="shared" si="67"/>
        <v>0</v>
      </c>
      <c r="R257" s="42">
        <v>-70</v>
      </c>
      <c r="S257" s="43">
        <f t="shared" si="80"/>
        <v>100</v>
      </c>
      <c r="T257" s="39">
        <f>+'Product Value'!T257/'Product Units'!$A257</f>
        <v>0</v>
      </c>
      <c r="U257" s="40">
        <v>-185</v>
      </c>
      <c r="V257" s="41">
        <f t="shared" si="68"/>
        <v>0</v>
      </c>
      <c r="W257" s="42">
        <v>-43</v>
      </c>
      <c r="X257" s="43">
        <f t="shared" si="81"/>
        <v>330.23255813953489</v>
      </c>
      <c r="Y257" s="39">
        <f>+'Product Value'!Y257/'Product Units'!$A257</f>
        <v>0</v>
      </c>
      <c r="Z257" s="40">
        <v>-96</v>
      </c>
      <c r="AA257" s="41">
        <f t="shared" si="69"/>
        <v>0</v>
      </c>
      <c r="AB257" s="42">
        <v>-40</v>
      </c>
      <c r="AC257" s="43">
        <f t="shared" si="82"/>
        <v>140</v>
      </c>
      <c r="AD257" s="39">
        <f>+'Product Value'!AD257/'Product Units'!$A257</f>
        <v>0</v>
      </c>
      <c r="AE257" s="40">
        <v>-236</v>
      </c>
      <c r="AF257" s="41">
        <f t="shared" si="70"/>
        <v>0</v>
      </c>
      <c r="AG257" s="42">
        <v>-140</v>
      </c>
      <c r="AH257" s="43">
        <f t="shared" si="83"/>
        <v>68.571428571428584</v>
      </c>
      <c r="AI257" s="107">
        <f t="shared" si="63"/>
        <v>0</v>
      </c>
      <c r="AJ257" s="42">
        <f t="shared" si="64"/>
        <v>1193</v>
      </c>
      <c r="AK257" s="41">
        <f t="shared" si="84"/>
        <v>0</v>
      </c>
      <c r="AL257" s="42">
        <f t="shared" si="65"/>
        <v>182</v>
      </c>
      <c r="AM257" s="43">
        <f t="shared" si="85"/>
        <v>555.49450549450546</v>
      </c>
      <c r="AN257" s="44">
        <f t="shared" si="66"/>
        <v>0</v>
      </c>
    </row>
    <row r="258" spans="1:40" s="45" customFormat="1" ht="15" customHeight="1" x14ac:dyDescent="0.3">
      <c r="A258" s="35">
        <v>326.24999999999994</v>
      </c>
      <c r="B258" s="35" t="s">
        <v>228</v>
      </c>
      <c r="C258" s="36" t="s">
        <v>69</v>
      </c>
      <c r="D258" s="79">
        <f>VLOOKUP(C258,Xarelto_Total!A:D,2,0)</f>
        <v>0</v>
      </c>
      <c r="E258" s="37" t="s">
        <v>136</v>
      </c>
      <c r="F258" s="46" t="s">
        <v>136</v>
      </c>
      <c r="G258" s="109">
        <v>86415798</v>
      </c>
      <c r="H258" s="46" t="s">
        <v>48</v>
      </c>
      <c r="I258" s="38" t="str">
        <f t="shared" si="62"/>
        <v>HO INSTITUTIONXARELTO 2.5MG TAFI 14 IN</v>
      </c>
      <c r="J258" s="39">
        <f>+'Product Value'!J258/'Product Units'!$A258</f>
        <v>0</v>
      </c>
      <c r="K258" s="40">
        <v>0</v>
      </c>
      <c r="L258" s="41">
        <f t="shared" si="78"/>
        <v>0</v>
      </c>
      <c r="M258" s="42">
        <v>0</v>
      </c>
      <c r="N258" s="43" t="str">
        <f t="shared" si="79"/>
        <v>-</v>
      </c>
      <c r="O258" s="39">
        <f>+'Product Value'!O258/'Product Units'!$A258</f>
        <v>0</v>
      </c>
      <c r="P258" s="40">
        <v>0</v>
      </c>
      <c r="Q258" s="41">
        <f t="shared" si="67"/>
        <v>0</v>
      </c>
      <c r="R258" s="42">
        <v>0</v>
      </c>
      <c r="S258" s="43" t="str">
        <f t="shared" si="80"/>
        <v>-</v>
      </c>
      <c r="T258" s="39">
        <f>+'Product Value'!T258/'Product Units'!$A258</f>
        <v>0</v>
      </c>
      <c r="U258" s="40">
        <v>0</v>
      </c>
      <c r="V258" s="41">
        <f t="shared" si="68"/>
        <v>0</v>
      </c>
      <c r="W258" s="42">
        <v>0</v>
      </c>
      <c r="X258" s="43" t="str">
        <f t="shared" si="81"/>
        <v>-</v>
      </c>
      <c r="Y258" s="39">
        <f>+'Product Value'!Y258/'Product Units'!$A258</f>
        <v>0</v>
      </c>
      <c r="Z258" s="40">
        <v>1000</v>
      </c>
      <c r="AA258" s="41">
        <f t="shared" si="69"/>
        <v>0</v>
      </c>
      <c r="AB258" s="42">
        <v>0</v>
      </c>
      <c r="AC258" s="43">
        <f t="shared" si="82"/>
        <v>100</v>
      </c>
      <c r="AD258" s="39">
        <f>+'Product Value'!AD258/'Product Units'!$A258</f>
        <v>0</v>
      </c>
      <c r="AE258" s="40">
        <v>-130</v>
      </c>
      <c r="AF258" s="41">
        <f t="shared" si="70"/>
        <v>0</v>
      </c>
      <c r="AG258" s="42">
        <v>50</v>
      </c>
      <c r="AH258" s="43">
        <f t="shared" si="83"/>
        <v>-360</v>
      </c>
      <c r="AI258" s="107">
        <f t="shared" si="63"/>
        <v>0</v>
      </c>
      <c r="AJ258" s="42">
        <f t="shared" si="64"/>
        <v>870</v>
      </c>
      <c r="AK258" s="41">
        <f t="shared" si="84"/>
        <v>0</v>
      </c>
      <c r="AL258" s="42">
        <f t="shared" si="65"/>
        <v>50</v>
      </c>
      <c r="AM258" s="43">
        <f t="shared" si="85"/>
        <v>1640</v>
      </c>
      <c r="AN258" s="44">
        <f t="shared" si="66"/>
        <v>0</v>
      </c>
    </row>
    <row r="259" spans="1:40" s="45" customFormat="1" ht="15" customHeight="1" x14ac:dyDescent="0.35">
      <c r="A259" s="35">
        <v>4567.4999999999991</v>
      </c>
      <c r="B259" s="35" t="s">
        <v>228</v>
      </c>
      <c r="C259" s="36" t="s">
        <v>69</v>
      </c>
      <c r="D259" s="79">
        <f>VLOOKUP(C259,Xarelto_Total!A:D,2,0)</f>
        <v>0</v>
      </c>
      <c r="E259" s="37" t="s">
        <v>136</v>
      </c>
      <c r="F259" s="46" t="s">
        <v>136</v>
      </c>
      <c r="G259" s="110">
        <v>86991209</v>
      </c>
      <c r="H259" s="108" t="s">
        <v>77</v>
      </c>
      <c r="I259" s="38" t="str">
        <f t="shared" si="62"/>
        <v>HO INSTITUTIONXARELTO 15MG 98TABL</v>
      </c>
      <c r="J259" s="39">
        <f>+'Product Value'!J259/'Product Units'!$A259</f>
        <v>0</v>
      </c>
      <c r="K259" s="40">
        <v>0</v>
      </c>
      <c r="L259" s="41">
        <f t="shared" si="78"/>
        <v>0</v>
      </c>
      <c r="M259" s="42">
        <v>0</v>
      </c>
      <c r="N259" s="43" t="str">
        <f t="shared" si="79"/>
        <v>-</v>
      </c>
      <c r="O259" s="39">
        <f>+'Product Value'!O259/'Product Units'!$A259</f>
        <v>0</v>
      </c>
      <c r="P259" s="40">
        <v>0</v>
      </c>
      <c r="Q259" s="41">
        <f t="shared" si="67"/>
        <v>0</v>
      </c>
      <c r="R259" s="42">
        <v>0</v>
      </c>
      <c r="S259" s="43" t="str">
        <f t="shared" si="80"/>
        <v>-</v>
      </c>
      <c r="T259" s="39">
        <f>+'Product Value'!T259/'Product Units'!$A259</f>
        <v>0</v>
      </c>
      <c r="U259" s="40">
        <v>0</v>
      </c>
      <c r="V259" s="41">
        <f t="shared" si="68"/>
        <v>0</v>
      </c>
      <c r="W259" s="42">
        <v>0</v>
      </c>
      <c r="X259" s="43" t="str">
        <f t="shared" si="81"/>
        <v>-</v>
      </c>
      <c r="Y259" s="39">
        <f>+'Product Value'!Y259/'Product Units'!$A259</f>
        <v>0</v>
      </c>
      <c r="Z259" s="40">
        <v>0</v>
      </c>
      <c r="AA259" s="41">
        <f t="shared" si="69"/>
        <v>0</v>
      </c>
      <c r="AB259" s="42">
        <v>0</v>
      </c>
      <c r="AC259" s="43" t="str">
        <f t="shared" si="82"/>
        <v>-</v>
      </c>
      <c r="AD259" s="39">
        <f>+'Product Value'!AD259/'Product Units'!$A259</f>
        <v>0</v>
      </c>
      <c r="AE259" s="40">
        <v>0</v>
      </c>
      <c r="AF259" s="41">
        <f t="shared" si="70"/>
        <v>0</v>
      </c>
      <c r="AG259" s="42">
        <v>0</v>
      </c>
      <c r="AH259" s="43" t="str">
        <f t="shared" si="83"/>
        <v>-</v>
      </c>
      <c r="AI259" s="107">
        <f t="shared" si="63"/>
        <v>0</v>
      </c>
      <c r="AJ259" s="42">
        <f t="shared" si="64"/>
        <v>0</v>
      </c>
      <c r="AK259" s="41">
        <f t="shared" si="84"/>
        <v>0</v>
      </c>
      <c r="AL259" s="42">
        <f t="shared" si="65"/>
        <v>0</v>
      </c>
      <c r="AM259" s="43" t="str">
        <f t="shared" si="85"/>
        <v>-</v>
      </c>
      <c r="AN259" s="44">
        <f t="shared" si="66"/>
        <v>0</v>
      </c>
    </row>
    <row r="260" spans="1:40" s="45" customFormat="1" ht="15" customHeight="1" thickBot="1" x14ac:dyDescent="0.4">
      <c r="A260" s="35">
        <v>4567.4999999999991</v>
      </c>
      <c r="B260" s="35" t="s">
        <v>228</v>
      </c>
      <c r="C260" s="36" t="s">
        <v>69</v>
      </c>
      <c r="D260" s="79">
        <f>VLOOKUP(C260,Xarelto_Total!A:D,2,0)</f>
        <v>0</v>
      </c>
      <c r="E260" s="37" t="s">
        <v>136</v>
      </c>
      <c r="F260" s="46" t="s">
        <v>136</v>
      </c>
      <c r="G260" s="110">
        <v>86991217</v>
      </c>
      <c r="H260" s="108" t="s">
        <v>78</v>
      </c>
      <c r="I260" s="38" t="str">
        <f t="shared" si="62"/>
        <v>HO INSTITUTIONXARELTO 20MG 98TABL</v>
      </c>
      <c r="J260" s="39">
        <f>+'Product Value'!J260/'Product Units'!$A260</f>
        <v>0</v>
      </c>
      <c r="K260" s="40">
        <v>0</v>
      </c>
      <c r="L260" s="41">
        <f t="shared" si="78"/>
        <v>0</v>
      </c>
      <c r="M260" s="42">
        <v>0</v>
      </c>
      <c r="N260" s="43" t="str">
        <f t="shared" si="79"/>
        <v>-</v>
      </c>
      <c r="O260" s="39">
        <f>+'Product Value'!O260/'Product Units'!$A260</f>
        <v>0</v>
      </c>
      <c r="P260" s="40">
        <v>0</v>
      </c>
      <c r="Q260" s="41">
        <f t="shared" si="67"/>
        <v>0</v>
      </c>
      <c r="R260" s="42">
        <v>0</v>
      </c>
      <c r="S260" s="43" t="str">
        <f t="shared" si="80"/>
        <v>-</v>
      </c>
      <c r="T260" s="39">
        <f>+'Product Value'!T260/'Product Units'!$A260</f>
        <v>0</v>
      </c>
      <c r="U260" s="40">
        <v>0</v>
      </c>
      <c r="V260" s="41">
        <f t="shared" si="68"/>
        <v>0</v>
      </c>
      <c r="W260" s="42">
        <v>0</v>
      </c>
      <c r="X260" s="43" t="str">
        <f t="shared" si="81"/>
        <v>-</v>
      </c>
      <c r="Y260" s="39">
        <f>+'Product Value'!Y260/'Product Units'!$A260</f>
        <v>0</v>
      </c>
      <c r="Z260" s="40">
        <v>0</v>
      </c>
      <c r="AA260" s="41">
        <f t="shared" si="69"/>
        <v>0</v>
      </c>
      <c r="AB260" s="42">
        <v>0</v>
      </c>
      <c r="AC260" s="43" t="str">
        <f t="shared" si="82"/>
        <v>-</v>
      </c>
      <c r="AD260" s="39">
        <f>+'Product Value'!AD260/'Product Units'!$A260</f>
        <v>0</v>
      </c>
      <c r="AE260" s="40">
        <v>0</v>
      </c>
      <c r="AF260" s="41">
        <f t="shared" si="70"/>
        <v>0</v>
      </c>
      <c r="AG260" s="42">
        <v>8</v>
      </c>
      <c r="AH260" s="43">
        <f t="shared" si="83"/>
        <v>-100</v>
      </c>
      <c r="AI260" s="107">
        <f t="shared" si="63"/>
        <v>0</v>
      </c>
      <c r="AJ260" s="42">
        <f t="shared" si="64"/>
        <v>0</v>
      </c>
      <c r="AK260" s="41">
        <f t="shared" si="84"/>
        <v>0</v>
      </c>
      <c r="AL260" s="42">
        <f t="shared" si="65"/>
        <v>8</v>
      </c>
      <c r="AM260" s="43">
        <f t="shared" si="85"/>
        <v>-100</v>
      </c>
      <c r="AN260" s="44">
        <f t="shared" si="66"/>
        <v>0</v>
      </c>
    </row>
    <row r="261" spans="1:40" s="66" customFormat="1" ht="15" customHeight="1" thickBot="1" x14ac:dyDescent="0.35">
      <c r="B261" s="35"/>
      <c r="C261" s="61"/>
      <c r="D261" s="81">
        <f>SUM(D3:D260)/6</f>
        <v>93</v>
      </c>
      <c r="E261" s="63"/>
      <c r="F261" s="62"/>
      <c r="G261" s="63"/>
      <c r="H261" s="63"/>
      <c r="I261" s="63"/>
      <c r="J261" s="59">
        <f>SUBTOTAL(9,J3:J260)</f>
        <v>80264.630392681909</v>
      </c>
      <c r="K261" s="58">
        <f>SUBTOTAL(9,K3:K260)</f>
        <v>79989.100999999981</v>
      </c>
      <c r="L261" s="64">
        <f t="shared" ref="L261" si="86">IF(OR(J261=0,K261=0),0,(K261/J261%))</f>
        <v>99.656723775673115</v>
      </c>
      <c r="M261" s="58">
        <f>SUBTOTAL(9,M3:M260)</f>
        <v>90834.162000000011</v>
      </c>
      <c r="N261" s="65">
        <f t="shared" ref="N261" si="87">IF(AND(M261&lt;=0,K261&gt;1),100,IF(ISERROR(K261/M261%-100),"-",K261/M261%-100))</f>
        <v>-11.93940777479736</v>
      </c>
      <c r="O261" s="59">
        <f>SUBTOTAL(9,O3:O260)</f>
        <v>75953.742315325682</v>
      </c>
      <c r="P261" s="58">
        <v>61699.419999999991</v>
      </c>
      <c r="Q261" s="64">
        <f t="shared" ref="Q261" si="88">IF(OR(O261=0,P261=0),0,(P261/O261%))</f>
        <v>81.232890071238131</v>
      </c>
      <c r="R261" s="58">
        <f>SUBTOTAL(9,R3:R260)</f>
        <v>64349.195999999982</v>
      </c>
      <c r="S261" s="65">
        <f t="shared" ref="S261" si="89">IF(AND(R261&lt;=0,P261&gt;1),100,IF(ISERROR(P261/R261%-100),"-",P261/R261%-100))</f>
        <v>-4.1178074703528438</v>
      </c>
      <c r="T261" s="59">
        <f>SUBTOTAL(9,T3:T260)</f>
        <v>66716.125006704955</v>
      </c>
      <c r="U261" s="58">
        <f>SUBTOTAL(9,U3:U260)</f>
        <v>52575.018000000004</v>
      </c>
      <c r="V261" s="64">
        <f t="shared" ref="V261" si="90">IF(OR(T261=0,U261=0),0,(U261/T261%))</f>
        <v>78.804064226925988</v>
      </c>
      <c r="W261" s="58">
        <f>SUBTOTAL(9,W3:W260)</f>
        <v>78291.587000000029</v>
      </c>
      <c r="X261" s="65">
        <f t="shared" ref="X261" si="91">IF(AND(W261&lt;=0,U261&gt;1),100,IF(ISERROR(U261/W261%-100),"-",U261/W261%-100))</f>
        <v>-32.847167857256508</v>
      </c>
      <c r="Y261" s="59">
        <f>SUBTOTAL(9,Y3:Y260)</f>
        <v>81291.032315862045</v>
      </c>
      <c r="Z261" s="58">
        <f>SUBTOTAL(9,Z3:Z260)</f>
        <v>63539.803000000014</v>
      </c>
      <c r="AA261" s="64">
        <f t="shared" ref="AA261" si="92">IF(OR(Y261=0,Z261=0),0,(Z261/Y261%))</f>
        <v>78.16336093889376</v>
      </c>
      <c r="AB261" s="58">
        <f>SUBTOTAL(9,AB3:AB260)</f>
        <v>208239.74499999994</v>
      </c>
      <c r="AC261" s="65">
        <f t="shared" ref="AC261" si="93">IF(AND(AB261&lt;=0,Z261&gt;1),100,IF(ISERROR(Z261/AB261%-100),"-",Z261/AB261%-100))</f>
        <v>-69.487187472305038</v>
      </c>
      <c r="AD261" s="59">
        <f>SUBTOTAL(9,AD3:AD260)</f>
        <v>78827.667700229984</v>
      </c>
      <c r="AE261" s="58">
        <f>SUBTOTAL(9,AE3:AE260)</f>
        <v>56309.615000000013</v>
      </c>
      <c r="AF261" s="64">
        <f t="shared" ref="AF261" si="94">IF(OR(AD261=0,AE261=0),0,(AE261/AD261%))</f>
        <v>71.43382094487076</v>
      </c>
      <c r="AG261" s="58">
        <f>SUBTOTAL(9,AG3:AG260)</f>
        <v>305302.43099999975</v>
      </c>
      <c r="AH261" s="65">
        <f t="shared" ref="AH261" si="95">IF(AND(AG261&lt;=0,AE261&gt;1),100,IF(ISERROR(AE261/AG261%-100),"-",AE261/AG261%-100))</f>
        <v>-81.556119675968105</v>
      </c>
      <c r="AI261" s="328">
        <f>SUBTOTAL(9,AI3:AI260)</f>
        <v>383053.19773080468</v>
      </c>
      <c r="AJ261" s="52">
        <f>SUBTOTAL(9,AJ3:AJ260)</f>
        <v>314112.95699999994</v>
      </c>
      <c r="AK261" s="64">
        <f t="shared" ref="AK261" si="96">IF(OR(AI261=0,AJ261=0),0,(AJ261/AI261%))</f>
        <v>82.002436961966481</v>
      </c>
      <c r="AL261" s="58">
        <f>SUBTOTAL(9,AL3:AL260)</f>
        <v>747017.12100000028</v>
      </c>
      <c r="AM261" s="65">
        <f t="shared" ref="AM261" si="97">IF(AND(AL261&lt;=0,AJ261&gt;1),100,IF(ISERROR(AJ261/AL261%-100),"-",AJ261/AL261%-100))</f>
        <v>-57.951036439498175</v>
      </c>
      <c r="AN261" s="131">
        <f>SUBTOTAL(9,AN3:AN186)</f>
        <v>18701.438001674993</v>
      </c>
    </row>
    <row r="262" spans="1:40" ht="14" x14ac:dyDescent="0.3">
      <c r="B262" s="35"/>
      <c r="D262" s="22"/>
      <c r="K262" s="23">
        <v>79989.10100000001</v>
      </c>
      <c r="P262" s="23">
        <v>61699.42</v>
      </c>
    </row>
    <row r="263" spans="1:40" ht="14.5" thickBot="1" x14ac:dyDescent="0.35">
      <c r="B263" s="35"/>
      <c r="D263" s="22"/>
      <c r="K263" s="23">
        <f>+K261-K262</f>
        <v>0</v>
      </c>
      <c r="P263" s="23">
        <f>+P261-P262</f>
        <v>0</v>
      </c>
    </row>
    <row r="264" spans="1:40" ht="16" customHeight="1" x14ac:dyDescent="0.3">
      <c r="H264" s="88" t="s">
        <v>15</v>
      </c>
      <c r="I264" s="114"/>
      <c r="J264" s="93">
        <f t="shared" ref="J264:K269" si="98">SUMIF($H$3:$H$260,$H264,J$3:J$260)</f>
        <v>33422.059793103479</v>
      </c>
      <c r="K264" s="89">
        <f t="shared" si="98"/>
        <v>37853.299999999988</v>
      </c>
      <c r="L264" s="89">
        <f t="shared" ref="L264:L270" si="99">IF(OR(J264=0,K264=0),0,(K264/J264%))</f>
        <v>113.25842941556488</v>
      </c>
      <c r="M264" s="89">
        <f t="shared" ref="M264:M269" si="100">SUMIF($H$3:$H$260,$H264,M$3:M$260)</f>
        <v>46987.100000000006</v>
      </c>
      <c r="N264" s="90">
        <f t="shared" ref="N264:N270" si="101">IF(AND(M264&lt;=0,K264&gt;1),100,IF(ISERROR(K264/M264%-100),"-",K264/M264%-100))</f>
        <v>-19.438952393316498</v>
      </c>
      <c r="O264" s="93">
        <f t="shared" ref="O264:P269" si="102">SUMIF($H$3:$H$260,$H264,O$3:O$260)</f>
        <v>31627.013103448298</v>
      </c>
      <c r="P264" s="89">
        <f t="shared" si="102"/>
        <v>25405</v>
      </c>
      <c r="Q264" s="89">
        <f t="shared" ref="Q264:Q270" si="103">IF(OR(O264=0,P264=0),0,(P264/O264%))</f>
        <v>80.326902565547954</v>
      </c>
      <c r="R264" s="89">
        <f t="shared" ref="R264:R269" si="104">SUMIF($H$3:$H$260,$H264,R$3:R$260)</f>
        <v>32383</v>
      </c>
      <c r="S264" s="90">
        <f t="shared" ref="S264:S270" si="105">IF(AND(R264&lt;=0,P264&gt;1),100,IF(ISERROR(P264/R264%-100),"-",P264/R264%-100))</f>
        <v>-21.548343266528732</v>
      </c>
      <c r="T264" s="93">
        <f t="shared" ref="T264:U269" si="106">SUMIF($H$3:$H$260,$H264,T$3:T$260)</f>
        <v>27780.484482758624</v>
      </c>
      <c r="U264" s="89">
        <f t="shared" si="106"/>
        <v>22562.999999999996</v>
      </c>
      <c r="V264" s="89">
        <f t="shared" ref="V264:V270" si="107">IF(OR(T264=0,U264=0),0,(U264/T264%))</f>
        <v>81.218885919729914</v>
      </c>
      <c r="W264" s="89">
        <f t="shared" ref="W264:W269" si="108">SUMIF($H$3:$H$260,$H264,W$3:W$260)</f>
        <v>45007.3</v>
      </c>
      <c r="X264" s="90">
        <f t="shared" ref="X264:X270" si="109">IF(AND(W264&lt;=0,U264&gt;1),100,IF(ISERROR(U264/W264%-100),"-",U264/W264%-100))</f>
        <v>-49.868132502949535</v>
      </c>
      <c r="Y264" s="93">
        <f t="shared" ref="Y264:Z269" si="110">SUMIF($H$3:$H$260,$H264,Y$3:Y$260)</f>
        <v>33849.451862068978</v>
      </c>
      <c r="Z264" s="89">
        <f t="shared" si="110"/>
        <v>25664.150000000009</v>
      </c>
      <c r="AA264" s="89">
        <f t="shared" ref="AA264:AA270" si="111">IF(OR(Y264=0,Z264=0),0,(Z264/Y264%))</f>
        <v>75.818509867094022</v>
      </c>
      <c r="AB264" s="89">
        <f t="shared" ref="AB264:AB269" si="112">SUMIF($H$3:$H$260,$H264,AB$3:AB$260)</f>
        <v>157452.99999999997</v>
      </c>
      <c r="AC264" s="90">
        <f t="shared" ref="AC264:AC270" si="113">IF(AND(AB264&lt;=0,Z264&gt;1),100,IF(ISERROR(Z264/AB264%-100),"-",Z264/AB264%-100))</f>
        <v>-83.700437590900137</v>
      </c>
      <c r="AD264" s="93">
        <f t="shared" ref="AD264:AE269" si="114">SUMIF($H$3:$H$260,$H264,AD$3:AD$260)</f>
        <v>32823.710896551704</v>
      </c>
      <c r="AE264" s="89">
        <f t="shared" si="114"/>
        <v>24786</v>
      </c>
      <c r="AF264" s="89">
        <f t="shared" ref="AF264:AF270" si="115">IF(OR(AD264=0,AE264=0),0,(AE264/AD264%))</f>
        <v>75.512485709237382</v>
      </c>
      <c r="AG264" s="89">
        <f t="shared" ref="AG264:AG269" si="116">SUMIF($H$3:$H$260,$H264,AG$3:AG$260)</f>
        <v>226350.99999999994</v>
      </c>
      <c r="AH264" s="90">
        <f t="shared" ref="AH264:AH270" si="117">IF(AND(AG264&lt;=0,AE264&gt;1),100,IF(ISERROR(AE264/AG264%-100),"-",AE264/AG264%-100))</f>
        <v>-89.049750166776377</v>
      </c>
      <c r="AI264" s="93">
        <f t="shared" ref="AI264:AJ269" si="118">SUMIF($H$3:$H$260,$H264,AI$3:AI$260)</f>
        <v>159502.72013793106</v>
      </c>
      <c r="AJ264" s="89">
        <f t="shared" si="118"/>
        <v>136271.45000000001</v>
      </c>
      <c r="AK264" s="89">
        <f t="shared" ref="AK264:AK270" si="119">IF(OR(AI264=0,AJ264=0),0,(AJ264/AI264%))</f>
        <v>85.435188742962097</v>
      </c>
      <c r="AL264" s="89">
        <f t="shared" ref="AL264:AL269" si="120">SUMIF($H$3:$H$260,$H264,AL$3:AL$260)</f>
        <v>508181.39999999997</v>
      </c>
      <c r="AM264" s="90">
        <f t="shared" ref="AM264:AM270" si="121">IF(AND(AL264&lt;=0,AJ264&gt;1),100,IF(ISERROR(AJ264/AL264%-100),"-",AJ264/AL264%-100))</f>
        <v>-73.184486878110846</v>
      </c>
    </row>
    <row r="265" spans="1:40" ht="16" customHeight="1" x14ac:dyDescent="0.3">
      <c r="H265" s="36" t="s">
        <v>16</v>
      </c>
      <c r="I265" s="115"/>
      <c r="J265" s="92">
        <f t="shared" si="98"/>
        <v>10991.20624904215</v>
      </c>
      <c r="K265" s="83">
        <f t="shared" si="98"/>
        <v>8817.5</v>
      </c>
      <c r="L265" s="83">
        <f t="shared" si="99"/>
        <v>80.223223913830367</v>
      </c>
      <c r="M265" s="83">
        <f t="shared" si="100"/>
        <v>13365.275</v>
      </c>
      <c r="N265" s="91">
        <f t="shared" si="101"/>
        <v>-34.026797054306769</v>
      </c>
      <c r="O265" s="92">
        <f t="shared" si="102"/>
        <v>10400.88570881226</v>
      </c>
      <c r="P265" s="83">
        <f t="shared" si="102"/>
        <v>7465.5</v>
      </c>
      <c r="Q265" s="83">
        <f t="shared" si="103"/>
        <v>71.777540961485386</v>
      </c>
      <c r="R265" s="83">
        <f t="shared" si="104"/>
        <v>7749.85</v>
      </c>
      <c r="S265" s="91">
        <f t="shared" si="105"/>
        <v>-3.6691032729665807</v>
      </c>
      <c r="T265" s="92">
        <f t="shared" si="106"/>
        <v>9135.9131226053669</v>
      </c>
      <c r="U265" s="83">
        <f t="shared" si="106"/>
        <v>5116.9999999999991</v>
      </c>
      <c r="V265" s="83">
        <f t="shared" si="107"/>
        <v>56.009727011729076</v>
      </c>
      <c r="W265" s="83">
        <f t="shared" si="108"/>
        <v>8724.57</v>
      </c>
      <c r="X265" s="91">
        <f t="shared" si="109"/>
        <v>-41.349545020556896</v>
      </c>
      <c r="Y265" s="92">
        <f t="shared" si="110"/>
        <v>11131.75875862069</v>
      </c>
      <c r="Z265" s="83">
        <f t="shared" si="110"/>
        <v>5853.7800000000007</v>
      </c>
      <c r="AA265" s="83">
        <f t="shared" si="111"/>
        <v>52.586299496175293</v>
      </c>
      <c r="AB265" s="83">
        <f t="shared" si="112"/>
        <v>15488.099999999999</v>
      </c>
      <c r="AC265" s="91">
        <f t="shared" si="113"/>
        <v>-62.20466035214131</v>
      </c>
      <c r="AD265" s="92">
        <f t="shared" si="114"/>
        <v>10794.432735632185</v>
      </c>
      <c r="AE265" s="83">
        <f t="shared" si="114"/>
        <v>5497.77</v>
      </c>
      <c r="AF265" s="83">
        <f t="shared" si="115"/>
        <v>50.931532343075176</v>
      </c>
      <c r="AG265" s="83">
        <f t="shared" si="116"/>
        <v>25168.500000000004</v>
      </c>
      <c r="AH265" s="91">
        <f t="shared" si="117"/>
        <v>-78.156147565409142</v>
      </c>
      <c r="AI265" s="92">
        <f t="shared" si="118"/>
        <v>52454.196574712638</v>
      </c>
      <c r="AJ265" s="83">
        <f t="shared" si="118"/>
        <v>32751.550000000007</v>
      </c>
      <c r="AK265" s="83">
        <f t="shared" si="119"/>
        <v>62.43837888804692</v>
      </c>
      <c r="AL265" s="83">
        <f t="shared" si="120"/>
        <v>70496.294999999998</v>
      </c>
      <c r="AM265" s="91">
        <f t="shared" si="121"/>
        <v>-53.541459164627007</v>
      </c>
    </row>
    <row r="266" spans="1:40" ht="16" customHeight="1" x14ac:dyDescent="0.3">
      <c r="H266" s="36" t="s">
        <v>17</v>
      </c>
      <c r="I266" s="115"/>
      <c r="J266" s="92">
        <f t="shared" si="98"/>
        <v>14224.40231222223</v>
      </c>
      <c r="K266" s="83">
        <f t="shared" si="98"/>
        <v>10309</v>
      </c>
      <c r="L266" s="83">
        <f t="shared" si="99"/>
        <v>72.474046878876976</v>
      </c>
      <c r="M266" s="83">
        <f t="shared" si="100"/>
        <v>6042.9999999999991</v>
      </c>
      <c r="N266" s="91">
        <f t="shared" si="101"/>
        <v>70.594075790170479</v>
      </c>
      <c r="O266" s="92">
        <f t="shared" si="102"/>
        <v>13460.431855555555</v>
      </c>
      <c r="P266" s="83">
        <f t="shared" si="102"/>
        <v>10990.643</v>
      </c>
      <c r="Q266" s="83">
        <f t="shared" si="103"/>
        <v>81.651488733355961</v>
      </c>
      <c r="R266" s="83">
        <f t="shared" si="104"/>
        <v>7231.6799999999994</v>
      </c>
      <c r="S266" s="91">
        <f t="shared" si="105"/>
        <v>51.979111354484701</v>
      </c>
      <c r="T266" s="92">
        <f t="shared" si="106"/>
        <v>11823.352305555558</v>
      </c>
      <c r="U266" s="83">
        <f t="shared" si="106"/>
        <v>8632.5</v>
      </c>
      <c r="V266" s="83">
        <f t="shared" si="107"/>
        <v>73.012287690554231</v>
      </c>
      <c r="W266" s="83">
        <f t="shared" si="108"/>
        <v>9394.9999999999982</v>
      </c>
      <c r="X266" s="91">
        <f t="shared" si="109"/>
        <v>-8.1160191591271911</v>
      </c>
      <c r="Y266" s="92">
        <f t="shared" si="110"/>
        <v>14406.300040000007</v>
      </c>
      <c r="Z266" s="83">
        <f t="shared" si="110"/>
        <v>10584.499999999998</v>
      </c>
      <c r="AA266" s="83">
        <f t="shared" si="111"/>
        <v>73.471328311998647</v>
      </c>
      <c r="AB266" s="83">
        <f t="shared" si="112"/>
        <v>13572.858</v>
      </c>
      <c r="AC266" s="91">
        <f t="shared" si="113"/>
        <v>-22.017161013546314</v>
      </c>
      <c r="AD266" s="92">
        <f t="shared" si="114"/>
        <v>13969.74549333333</v>
      </c>
      <c r="AE266" s="83">
        <f t="shared" si="114"/>
        <v>8700.6</v>
      </c>
      <c r="AF266" s="83">
        <f t="shared" si="115"/>
        <v>62.281735942520349</v>
      </c>
      <c r="AG266" s="83">
        <f t="shared" si="116"/>
        <v>21175.500000000004</v>
      </c>
      <c r="AH266" s="91">
        <f t="shared" si="117"/>
        <v>-58.911950131047675</v>
      </c>
      <c r="AI266" s="92">
        <f t="shared" si="118"/>
        <v>67884.232006666643</v>
      </c>
      <c r="AJ266" s="83">
        <f t="shared" si="118"/>
        <v>49217.243000000002</v>
      </c>
      <c r="AK266" s="83">
        <f t="shared" si="119"/>
        <v>72.50173058622299</v>
      </c>
      <c r="AL266" s="83">
        <f t="shared" si="120"/>
        <v>57418.038</v>
      </c>
      <c r="AM266" s="91">
        <f t="shared" si="121"/>
        <v>-14.282610980194065</v>
      </c>
    </row>
    <row r="267" spans="1:40" ht="16" customHeight="1" x14ac:dyDescent="0.3">
      <c r="H267" s="94" t="s">
        <v>48</v>
      </c>
      <c r="I267" s="115"/>
      <c r="J267" s="97">
        <f t="shared" si="98"/>
        <v>21626.962038314192</v>
      </c>
      <c r="K267" s="95">
        <f t="shared" si="98"/>
        <v>22285.000000000004</v>
      </c>
      <c r="L267" s="95">
        <f t="shared" si="99"/>
        <v>103.04267404973493</v>
      </c>
      <c r="M267" s="95">
        <f t="shared" si="100"/>
        <v>21709.499999999996</v>
      </c>
      <c r="N267" s="96">
        <f t="shared" si="101"/>
        <v>2.6509131946843922</v>
      </c>
      <c r="O267" s="97">
        <f t="shared" si="102"/>
        <v>20465.411647509583</v>
      </c>
      <c r="P267" s="95">
        <f t="shared" si="102"/>
        <v>17870.000000000004</v>
      </c>
      <c r="Q267" s="95">
        <f t="shared" si="103"/>
        <v>87.31805793984401</v>
      </c>
      <c r="R267" s="95">
        <f t="shared" si="104"/>
        <v>15293.999999999996</v>
      </c>
      <c r="S267" s="96">
        <f t="shared" si="105"/>
        <v>16.843206486203783</v>
      </c>
      <c r="T267" s="97">
        <f t="shared" si="106"/>
        <v>17976.375095785446</v>
      </c>
      <c r="U267" s="95">
        <f t="shared" si="106"/>
        <v>16357</v>
      </c>
      <c r="V267" s="95">
        <f t="shared" si="107"/>
        <v>90.991648276380772</v>
      </c>
      <c r="W267" s="95">
        <f t="shared" si="108"/>
        <v>14872</v>
      </c>
      <c r="X267" s="96">
        <f t="shared" si="109"/>
        <v>9.9852071005917225</v>
      </c>
      <c r="Y267" s="97">
        <f t="shared" si="110"/>
        <v>21903.521655172415</v>
      </c>
      <c r="Z267" s="95">
        <f t="shared" si="110"/>
        <v>21563</v>
      </c>
      <c r="AA267" s="95">
        <f t="shared" si="111"/>
        <v>98.445356593641634</v>
      </c>
      <c r="AB267" s="95">
        <f t="shared" si="112"/>
        <v>21409.000000000004</v>
      </c>
      <c r="AC267" s="96">
        <f t="shared" si="113"/>
        <v>0.7193236489326722</v>
      </c>
      <c r="AD267" s="97">
        <f t="shared" si="114"/>
        <v>21239.778574712633</v>
      </c>
      <c r="AE267" s="95">
        <f t="shared" si="114"/>
        <v>17444</v>
      </c>
      <c r="AF267" s="95">
        <f t="shared" si="115"/>
        <v>82.12891645098523</v>
      </c>
      <c r="AG267" s="95">
        <f t="shared" si="116"/>
        <v>31109</v>
      </c>
      <c r="AH267" s="96">
        <f t="shared" si="117"/>
        <v>-43.926194991803008</v>
      </c>
      <c r="AI267" s="97">
        <f t="shared" si="118"/>
        <v>103212.04901149422</v>
      </c>
      <c r="AJ267" s="95">
        <f t="shared" si="118"/>
        <v>95519.000000000015</v>
      </c>
      <c r="AK267" s="95">
        <f t="shared" si="119"/>
        <v>92.546365385462437</v>
      </c>
      <c r="AL267" s="95">
        <f t="shared" si="120"/>
        <v>104393.5</v>
      </c>
      <c r="AM267" s="96">
        <f t="shared" si="121"/>
        <v>-8.5010082045337896</v>
      </c>
    </row>
    <row r="268" spans="1:40" ht="16" customHeight="1" x14ac:dyDescent="0.3">
      <c r="H268" s="36" t="s">
        <v>77</v>
      </c>
      <c r="I268" s="115"/>
      <c r="J268" s="97">
        <f t="shared" si="98"/>
        <v>0</v>
      </c>
      <c r="K268" s="95">
        <f t="shared" si="98"/>
        <v>269.28800000000001</v>
      </c>
      <c r="L268" s="95">
        <f t="shared" ref="L268:L269" si="122">IF(OR(J268=0,K268=0),0,(K268/J268%))</f>
        <v>0</v>
      </c>
      <c r="M268" s="95">
        <f t="shared" si="100"/>
        <v>-45.998999999999995</v>
      </c>
      <c r="N268" s="96">
        <f t="shared" ref="N268:N269" si="123">IF(AND(M268&lt;=0,K268&gt;1),100,IF(ISERROR(K268/M268%-100),"-",K268/M268%-100))</f>
        <v>100</v>
      </c>
      <c r="O268" s="97">
        <f t="shared" si="102"/>
        <v>0</v>
      </c>
      <c r="P268" s="95">
        <f t="shared" si="102"/>
        <v>-23.556000000000001</v>
      </c>
      <c r="Q268" s="95">
        <f t="shared" si="103"/>
        <v>0</v>
      </c>
      <c r="R268" s="95">
        <f t="shared" si="104"/>
        <v>-26.713000000000001</v>
      </c>
      <c r="S268" s="96">
        <f t="shared" si="105"/>
        <v>-11.818215849960694</v>
      </c>
      <c r="T268" s="97">
        <f t="shared" si="106"/>
        <v>0</v>
      </c>
      <c r="U268" s="95">
        <f t="shared" si="106"/>
        <v>-78.295999999999992</v>
      </c>
      <c r="V268" s="95">
        <f t="shared" si="107"/>
        <v>0</v>
      </c>
      <c r="W268" s="95">
        <f t="shared" si="108"/>
        <v>-22.356999999999999</v>
      </c>
      <c r="X268" s="96">
        <f t="shared" si="109"/>
        <v>250.20798854944758</v>
      </c>
      <c r="Y268" s="97">
        <f t="shared" si="110"/>
        <v>0</v>
      </c>
      <c r="Z268" s="95">
        <f t="shared" si="110"/>
        <v>-85.11699999999999</v>
      </c>
      <c r="AA268" s="95">
        <f t="shared" si="111"/>
        <v>0</v>
      </c>
      <c r="AB268" s="95">
        <f t="shared" si="112"/>
        <v>-4.5709999999999997</v>
      </c>
      <c r="AC268" s="96">
        <f t="shared" si="113"/>
        <v>1762.108947713848</v>
      </c>
      <c r="AD268" s="97">
        <f t="shared" si="114"/>
        <v>0</v>
      </c>
      <c r="AE268" s="95">
        <f t="shared" si="114"/>
        <v>-70.975999999999999</v>
      </c>
      <c r="AF268" s="95">
        <f t="shared" si="115"/>
        <v>0</v>
      </c>
      <c r="AG268" s="95">
        <f t="shared" si="116"/>
        <v>341</v>
      </c>
      <c r="AH268" s="96">
        <f t="shared" si="117"/>
        <v>-120.81407624633431</v>
      </c>
      <c r="AI268" s="97">
        <f t="shared" si="118"/>
        <v>0</v>
      </c>
      <c r="AJ268" s="95">
        <f t="shared" si="118"/>
        <v>11.343000000000011</v>
      </c>
      <c r="AK268" s="95">
        <f t="shared" si="119"/>
        <v>0</v>
      </c>
      <c r="AL268" s="95">
        <f t="shared" si="120"/>
        <v>241.36</v>
      </c>
      <c r="AM268" s="96">
        <f t="shared" si="121"/>
        <v>-95.300381173351013</v>
      </c>
    </row>
    <row r="269" spans="1:40" ht="16" customHeight="1" thickBot="1" x14ac:dyDescent="0.35">
      <c r="H269" s="116" t="s">
        <v>78</v>
      </c>
      <c r="I269" s="117"/>
      <c r="J269" s="97">
        <f t="shared" si="98"/>
        <v>0</v>
      </c>
      <c r="K269" s="95">
        <f t="shared" si="98"/>
        <v>455.01300000000003</v>
      </c>
      <c r="L269" s="95">
        <f t="shared" si="122"/>
        <v>0</v>
      </c>
      <c r="M269" s="95">
        <f t="shared" si="100"/>
        <v>2775.2860000000001</v>
      </c>
      <c r="N269" s="96">
        <f t="shared" si="123"/>
        <v>-83.604824872103279</v>
      </c>
      <c r="O269" s="97">
        <f t="shared" si="102"/>
        <v>0</v>
      </c>
      <c r="P269" s="95">
        <f t="shared" si="102"/>
        <v>-8.1669999999999998</v>
      </c>
      <c r="Q269" s="95">
        <f t="shared" si="103"/>
        <v>0</v>
      </c>
      <c r="R269" s="95">
        <f t="shared" si="104"/>
        <v>1717.3790000000001</v>
      </c>
      <c r="S269" s="96">
        <f t="shared" si="105"/>
        <v>-100.47555024254984</v>
      </c>
      <c r="T269" s="97">
        <f t="shared" si="106"/>
        <v>0</v>
      </c>
      <c r="U269" s="95">
        <f t="shared" si="106"/>
        <v>-16.186</v>
      </c>
      <c r="V269" s="95">
        <f t="shared" si="107"/>
        <v>0</v>
      </c>
      <c r="W269" s="95">
        <f t="shared" si="108"/>
        <v>315.07400000000001</v>
      </c>
      <c r="X269" s="96">
        <f t="shared" si="109"/>
        <v>-105.13720586274971</v>
      </c>
      <c r="Y269" s="97">
        <f t="shared" si="110"/>
        <v>0</v>
      </c>
      <c r="Z269" s="95">
        <f t="shared" si="110"/>
        <v>-40.510000000000005</v>
      </c>
      <c r="AA269" s="95">
        <f t="shared" si="111"/>
        <v>0</v>
      </c>
      <c r="AB269" s="95">
        <f t="shared" si="112"/>
        <v>321.358</v>
      </c>
      <c r="AC269" s="96">
        <f t="shared" si="113"/>
        <v>-112.60587880183472</v>
      </c>
      <c r="AD269" s="97">
        <f t="shared" si="114"/>
        <v>0</v>
      </c>
      <c r="AE269" s="95">
        <f t="shared" si="114"/>
        <v>-47.778999999999996</v>
      </c>
      <c r="AF269" s="95">
        <f t="shared" si="115"/>
        <v>0</v>
      </c>
      <c r="AG269" s="95">
        <f t="shared" si="116"/>
        <v>1157.431</v>
      </c>
      <c r="AH269" s="96">
        <f t="shared" si="117"/>
        <v>-104.12802145441067</v>
      </c>
      <c r="AI269" s="97">
        <f t="shared" si="118"/>
        <v>0</v>
      </c>
      <c r="AJ269" s="95">
        <f t="shared" si="118"/>
        <v>342.37099999999998</v>
      </c>
      <c r="AK269" s="95">
        <f t="shared" si="119"/>
        <v>0</v>
      </c>
      <c r="AL269" s="95">
        <f t="shared" si="120"/>
        <v>6286.5279999999993</v>
      </c>
      <c r="AM269" s="96">
        <f t="shared" si="121"/>
        <v>-94.553893659584432</v>
      </c>
    </row>
    <row r="270" spans="1:40" ht="16" customHeight="1" thickBot="1" x14ac:dyDescent="0.35">
      <c r="H270" s="98" t="s">
        <v>47</v>
      </c>
      <c r="I270" s="118"/>
      <c r="J270" s="105">
        <f>SUM(J264:J269)</f>
        <v>80264.630392682055</v>
      </c>
      <c r="K270" s="99">
        <f>SUM(K264:K269)</f>
        <v>79989.100999999995</v>
      </c>
      <c r="L270" s="101">
        <f t="shared" si="99"/>
        <v>99.656723775672944</v>
      </c>
      <c r="M270" s="99">
        <f>SUM(M264:M269)</f>
        <v>90834.162000000011</v>
      </c>
      <c r="N270" s="100">
        <f t="shared" si="101"/>
        <v>-11.939407774797345</v>
      </c>
      <c r="O270" s="105">
        <f>SUM(O264:O269)</f>
        <v>75953.742315325697</v>
      </c>
      <c r="P270" s="99">
        <f>SUM(P264:P269)</f>
        <v>61699.42</v>
      </c>
      <c r="Q270" s="101">
        <f t="shared" si="103"/>
        <v>81.232890071238117</v>
      </c>
      <c r="R270" s="99">
        <f>SUM(R264:R269)</f>
        <v>64349.195999999996</v>
      </c>
      <c r="S270" s="100">
        <f t="shared" si="105"/>
        <v>-4.1178074703528438</v>
      </c>
      <c r="T270" s="105">
        <f>SUM(T264:T269)</f>
        <v>66716.125006704999</v>
      </c>
      <c r="U270" s="99">
        <f>SUM(U264:U269)</f>
        <v>52575.017999999996</v>
      </c>
      <c r="V270" s="101">
        <f t="shared" si="107"/>
        <v>78.804064226925931</v>
      </c>
      <c r="W270" s="99">
        <f>SUM(W264:W269)</f>
        <v>78291.586999999985</v>
      </c>
      <c r="X270" s="100">
        <f t="shared" si="109"/>
        <v>-32.84716785725648</v>
      </c>
      <c r="Y270" s="105">
        <f>SUM(Y264:Y269)</f>
        <v>81291.032315862103</v>
      </c>
      <c r="Z270" s="99">
        <f>SUM(Z264:Z269)</f>
        <v>63539.803000000007</v>
      </c>
      <c r="AA270" s="101">
        <f t="shared" si="111"/>
        <v>78.163360938893689</v>
      </c>
      <c r="AB270" s="99">
        <f>SUM(AB264:AB269)</f>
        <v>208239.745</v>
      </c>
      <c r="AC270" s="100">
        <f t="shared" si="113"/>
        <v>-69.487187472305052</v>
      </c>
      <c r="AD270" s="105">
        <f>SUM(AD264:AD269)</f>
        <v>78827.667700229853</v>
      </c>
      <c r="AE270" s="99">
        <f>SUM(AE264:AE269)</f>
        <v>56309.614999999998</v>
      </c>
      <c r="AF270" s="101">
        <f t="shared" si="115"/>
        <v>71.43382094487086</v>
      </c>
      <c r="AG270" s="99">
        <f>SUM(AG264:AG269)</f>
        <v>305302.43099999992</v>
      </c>
      <c r="AH270" s="100">
        <f t="shared" si="117"/>
        <v>-81.55611967596812</v>
      </c>
      <c r="AI270" s="105">
        <f>SUM(AI264:AI269)</f>
        <v>383053.19773080456</v>
      </c>
      <c r="AJ270" s="99">
        <f>SUM(AJ264:AJ269)</f>
        <v>314112.95699999999</v>
      </c>
      <c r="AK270" s="101">
        <f t="shared" si="119"/>
        <v>82.002436961966524</v>
      </c>
      <c r="AL270" s="99">
        <f>SUM(AL264:AL269)</f>
        <v>747017.12100000004</v>
      </c>
      <c r="AM270" s="100">
        <f t="shared" si="121"/>
        <v>-57.951036439498154</v>
      </c>
    </row>
    <row r="271" spans="1:40" ht="15" customHeight="1" x14ac:dyDescent="0.3"/>
    <row r="272" spans="1:40" ht="15" customHeight="1" x14ac:dyDescent="0.3"/>
    <row r="273" spans="8:39" ht="15" customHeight="1" x14ac:dyDescent="0.3">
      <c r="H273" s="395" t="str">
        <f>+H264</f>
        <v>XARELTO 10MG 7TABL</v>
      </c>
      <c r="J273" s="23">
        <f>+J264</f>
        <v>33422.059793103479</v>
      </c>
      <c r="K273" s="23">
        <f>+K264</f>
        <v>37853.299999999988</v>
      </c>
      <c r="L273" s="23">
        <f t="shared" ref="L273:L279" si="124">IF(OR(J273=0,K273=0),0,(K273/J273%))</f>
        <v>113.25842941556488</v>
      </c>
      <c r="M273" s="23">
        <f>+M264</f>
        <v>46987.100000000006</v>
      </c>
      <c r="N273" s="23">
        <f t="shared" ref="N273:N279" si="125">IF(AND(M273&lt;=0,K273&gt;1),100,IF(ISERROR(K273/M273%-100),"-",K273/M273%-100))</f>
        <v>-19.438952393316498</v>
      </c>
      <c r="O273" s="23">
        <f>+O264</f>
        <v>31627.013103448298</v>
      </c>
      <c r="P273" s="23">
        <f>+P264</f>
        <v>25405</v>
      </c>
      <c r="Q273" s="23">
        <f t="shared" ref="Q273:Q279" si="126">IF(OR(O273=0,P273=0),0,(P273/O273%))</f>
        <v>80.326902565547954</v>
      </c>
      <c r="R273" s="23">
        <f>+R264</f>
        <v>32383</v>
      </c>
      <c r="S273" s="23">
        <f t="shared" ref="S273:S279" si="127">IF(AND(R273&lt;=0,P273&gt;1),100,IF(ISERROR(P273/R273%-100),"-",P273/R273%-100))</f>
        <v>-21.548343266528732</v>
      </c>
      <c r="T273" s="23">
        <f>+T264</f>
        <v>27780.484482758624</v>
      </c>
      <c r="U273" s="23">
        <f>+U264</f>
        <v>22562.999999999996</v>
      </c>
      <c r="V273" s="23">
        <f t="shared" ref="V273:V279" si="128">IF(OR(T273=0,U273=0),0,(U273/T273%))</f>
        <v>81.218885919729914</v>
      </c>
      <c r="W273" s="23">
        <f>+W264</f>
        <v>45007.3</v>
      </c>
      <c r="X273" s="23">
        <f t="shared" ref="X273:X279" si="129">IF(AND(W273&lt;=0,U273&gt;1),100,IF(ISERROR(U273/W273%-100),"-",U273/W273%-100))</f>
        <v>-49.868132502949535</v>
      </c>
      <c r="Y273" s="23">
        <f>+Y264</f>
        <v>33849.451862068978</v>
      </c>
      <c r="Z273" s="23">
        <f>+Z264</f>
        <v>25664.150000000009</v>
      </c>
      <c r="AA273" s="23">
        <f t="shared" ref="AA273:AA279" si="130">IF(OR(Y273=0,Z273=0),0,(Z273/Y273%))</f>
        <v>75.818509867094022</v>
      </c>
      <c r="AB273" s="23">
        <f>+AB264</f>
        <v>157452.99999999997</v>
      </c>
      <c r="AC273" s="23">
        <f t="shared" ref="AC273:AC279" si="131">IF(AND(AB273&lt;=0,Z273&gt;1),100,IF(ISERROR(Z273/AB273%-100),"-",Z273/AB273%-100))</f>
        <v>-83.700437590900137</v>
      </c>
      <c r="AD273" s="23">
        <f>+AD264</f>
        <v>32823.710896551704</v>
      </c>
      <c r="AE273" s="23">
        <f>+AE264</f>
        <v>24786</v>
      </c>
      <c r="AF273" s="23">
        <f t="shared" ref="AF273:AF279" si="132">IF(OR(AD273=0,AE273=0),0,(AE273/AD273%))</f>
        <v>75.512485709237382</v>
      </c>
      <c r="AG273" s="23">
        <f>+AG264</f>
        <v>226350.99999999994</v>
      </c>
      <c r="AH273" s="23">
        <f t="shared" ref="AH273:AH279" si="133">IF(AND(AG273&lt;=0,AE273&gt;1),100,IF(ISERROR(AE273/AG273%-100),"-",AE273/AG273%-100))</f>
        <v>-89.049750166776377</v>
      </c>
      <c r="AI273" s="23">
        <f>+AI264</f>
        <v>159502.72013793106</v>
      </c>
      <c r="AJ273" s="23">
        <f>+AJ264</f>
        <v>136271.45000000001</v>
      </c>
      <c r="AK273" s="23">
        <f t="shared" ref="AK273:AK279" si="134">IF(OR(AI273=0,AJ273=0),0,(AJ273/AI273%))</f>
        <v>85.435188742962097</v>
      </c>
      <c r="AL273" s="23">
        <f>+AL264</f>
        <v>508181.39999999997</v>
      </c>
      <c r="AM273" s="23">
        <f t="shared" ref="AM273:AM279" si="135">IF(AND(AL273&lt;=0,AJ273&gt;1),100,IF(ISERROR(AJ273/AL273%-100),"-",AJ273/AL273%-100))</f>
        <v>-73.184486878110846</v>
      </c>
    </row>
    <row r="274" spans="8:39" ht="15" customHeight="1" x14ac:dyDescent="0.3">
      <c r="H274" s="395" t="str">
        <f>+H265</f>
        <v>XARELTO 15MG 28TABL</v>
      </c>
      <c r="J274" s="23">
        <f>+J265</f>
        <v>10991.20624904215</v>
      </c>
      <c r="K274" s="23">
        <f>+K265</f>
        <v>8817.5</v>
      </c>
      <c r="L274" s="23">
        <f t="shared" si="124"/>
        <v>80.223223913830367</v>
      </c>
      <c r="M274" s="23">
        <f>+M265</f>
        <v>13365.275</v>
      </c>
      <c r="N274" s="23">
        <f t="shared" si="125"/>
        <v>-34.026797054306769</v>
      </c>
      <c r="O274" s="23">
        <f>+O265</f>
        <v>10400.88570881226</v>
      </c>
      <c r="P274" s="23">
        <f>+P265</f>
        <v>7465.5</v>
      </c>
      <c r="Q274" s="23">
        <f t="shared" si="126"/>
        <v>71.777540961485386</v>
      </c>
      <c r="R274" s="23">
        <f>+R265</f>
        <v>7749.85</v>
      </c>
      <c r="S274" s="23">
        <f t="shared" si="127"/>
        <v>-3.6691032729665807</v>
      </c>
      <c r="T274" s="23">
        <f>+T265</f>
        <v>9135.9131226053669</v>
      </c>
      <c r="U274" s="23">
        <f>+U265</f>
        <v>5116.9999999999991</v>
      </c>
      <c r="V274" s="23">
        <f t="shared" si="128"/>
        <v>56.009727011729076</v>
      </c>
      <c r="W274" s="23">
        <f>+W265</f>
        <v>8724.57</v>
      </c>
      <c r="X274" s="23">
        <f t="shared" si="129"/>
        <v>-41.349545020556896</v>
      </c>
      <c r="Y274" s="23">
        <f>+Y265</f>
        <v>11131.75875862069</v>
      </c>
      <c r="Z274" s="23">
        <f>+Z265</f>
        <v>5853.7800000000007</v>
      </c>
      <c r="AA274" s="23">
        <f t="shared" si="130"/>
        <v>52.586299496175293</v>
      </c>
      <c r="AB274" s="23">
        <f>+AB265</f>
        <v>15488.099999999999</v>
      </c>
      <c r="AC274" s="23">
        <f t="shared" si="131"/>
        <v>-62.20466035214131</v>
      </c>
      <c r="AD274" s="23">
        <f>+AD265</f>
        <v>10794.432735632185</v>
      </c>
      <c r="AE274" s="23">
        <f>+AE265</f>
        <v>5497.77</v>
      </c>
      <c r="AF274" s="23">
        <f t="shared" si="132"/>
        <v>50.931532343075176</v>
      </c>
      <c r="AG274" s="23">
        <f>+AG265</f>
        <v>25168.500000000004</v>
      </c>
      <c r="AH274" s="23">
        <f t="shared" si="133"/>
        <v>-78.156147565409142</v>
      </c>
      <c r="AI274" s="23">
        <f>+AI265</f>
        <v>52454.196574712638</v>
      </c>
      <c r="AJ274" s="23">
        <f>+AJ265</f>
        <v>32751.550000000007</v>
      </c>
      <c r="AK274" s="23">
        <f t="shared" si="134"/>
        <v>62.43837888804692</v>
      </c>
      <c r="AL274" s="23">
        <f>+AL265</f>
        <v>70496.294999999998</v>
      </c>
      <c r="AM274" s="23">
        <f t="shared" si="135"/>
        <v>-53.541459164627007</v>
      </c>
    </row>
    <row r="275" spans="8:39" ht="15" customHeight="1" x14ac:dyDescent="0.3">
      <c r="H275" s="395" t="str">
        <f>+H268</f>
        <v>XARELTO 15MG 98TABL</v>
      </c>
      <c r="J275" s="23">
        <f>+J268</f>
        <v>0</v>
      </c>
      <c r="K275" s="23">
        <f>+K268</f>
        <v>269.28800000000001</v>
      </c>
      <c r="L275" s="23">
        <f t="shared" si="124"/>
        <v>0</v>
      </c>
      <c r="M275" s="23">
        <f>+M268</f>
        <v>-45.998999999999995</v>
      </c>
      <c r="N275" s="23">
        <f t="shared" si="125"/>
        <v>100</v>
      </c>
      <c r="O275" s="23">
        <f>+O268</f>
        <v>0</v>
      </c>
      <c r="P275" s="23">
        <f>+P268</f>
        <v>-23.556000000000001</v>
      </c>
      <c r="Q275" s="23">
        <f t="shared" si="126"/>
        <v>0</v>
      </c>
      <c r="R275" s="23">
        <f>+R268</f>
        <v>-26.713000000000001</v>
      </c>
      <c r="S275" s="23">
        <f t="shared" si="127"/>
        <v>-11.818215849960694</v>
      </c>
      <c r="T275" s="23">
        <f>+T268</f>
        <v>0</v>
      </c>
      <c r="U275" s="23">
        <f>+U268</f>
        <v>-78.295999999999992</v>
      </c>
      <c r="V275" s="23">
        <f t="shared" si="128"/>
        <v>0</v>
      </c>
      <c r="W275" s="23">
        <f>+W268</f>
        <v>-22.356999999999999</v>
      </c>
      <c r="X275" s="23">
        <f t="shared" si="129"/>
        <v>250.20798854944758</v>
      </c>
      <c r="Y275" s="23">
        <f>+Y268</f>
        <v>0</v>
      </c>
      <c r="Z275" s="23">
        <f>+Z268</f>
        <v>-85.11699999999999</v>
      </c>
      <c r="AA275" s="23">
        <f t="shared" si="130"/>
        <v>0</v>
      </c>
      <c r="AB275" s="23">
        <f>+AB268</f>
        <v>-4.5709999999999997</v>
      </c>
      <c r="AC275" s="23">
        <f t="shared" si="131"/>
        <v>1762.108947713848</v>
      </c>
      <c r="AD275" s="23">
        <f>+AD268</f>
        <v>0</v>
      </c>
      <c r="AE275" s="23">
        <f>+AE268</f>
        <v>-70.975999999999999</v>
      </c>
      <c r="AF275" s="23">
        <f t="shared" si="132"/>
        <v>0</v>
      </c>
      <c r="AG275" s="23">
        <f>+AG268</f>
        <v>341</v>
      </c>
      <c r="AH275" s="23">
        <f t="shared" si="133"/>
        <v>-120.81407624633431</v>
      </c>
      <c r="AI275" s="23">
        <f>+AI268</f>
        <v>0</v>
      </c>
      <c r="AJ275" s="23">
        <f>+AJ268</f>
        <v>11.343000000000011</v>
      </c>
      <c r="AK275" s="23">
        <f t="shared" si="134"/>
        <v>0</v>
      </c>
      <c r="AL275" s="23">
        <f>+AL268</f>
        <v>241.36</v>
      </c>
      <c r="AM275" s="23">
        <f t="shared" si="135"/>
        <v>-95.300381173351013</v>
      </c>
    </row>
    <row r="276" spans="8:39" ht="15" customHeight="1" x14ac:dyDescent="0.3">
      <c r="H276" s="395" t="str">
        <f>+H266</f>
        <v>XARELTO 20MG 28TABL</v>
      </c>
      <c r="J276" s="23">
        <f>+J266</f>
        <v>14224.40231222223</v>
      </c>
      <c r="K276" s="23">
        <f>+K266</f>
        <v>10309</v>
      </c>
      <c r="L276" s="23">
        <f t="shared" si="124"/>
        <v>72.474046878876976</v>
      </c>
      <c r="M276" s="23">
        <f>+M266</f>
        <v>6042.9999999999991</v>
      </c>
      <c r="N276" s="23">
        <f t="shared" si="125"/>
        <v>70.594075790170479</v>
      </c>
      <c r="O276" s="23">
        <f>+O266</f>
        <v>13460.431855555555</v>
      </c>
      <c r="P276" s="23">
        <f>+P266</f>
        <v>10990.643</v>
      </c>
      <c r="Q276" s="23">
        <f t="shared" si="126"/>
        <v>81.651488733355961</v>
      </c>
      <c r="R276" s="23">
        <f>+R266</f>
        <v>7231.6799999999994</v>
      </c>
      <c r="S276" s="23">
        <f t="shared" si="127"/>
        <v>51.979111354484701</v>
      </c>
      <c r="T276" s="23">
        <f>+T266</f>
        <v>11823.352305555558</v>
      </c>
      <c r="U276" s="23">
        <f>+U266</f>
        <v>8632.5</v>
      </c>
      <c r="V276" s="23">
        <f t="shared" si="128"/>
        <v>73.012287690554231</v>
      </c>
      <c r="W276" s="23">
        <f>+W266</f>
        <v>9394.9999999999982</v>
      </c>
      <c r="X276" s="23">
        <f t="shared" si="129"/>
        <v>-8.1160191591271911</v>
      </c>
      <c r="Y276" s="23">
        <f>+Y266</f>
        <v>14406.300040000007</v>
      </c>
      <c r="Z276" s="23">
        <f>+Z266</f>
        <v>10584.499999999998</v>
      </c>
      <c r="AA276" s="23">
        <f t="shared" si="130"/>
        <v>73.471328311998647</v>
      </c>
      <c r="AB276" s="23">
        <f>+AB266</f>
        <v>13572.858</v>
      </c>
      <c r="AC276" s="23">
        <f t="shared" si="131"/>
        <v>-22.017161013546314</v>
      </c>
      <c r="AD276" s="23">
        <f>+AD266</f>
        <v>13969.74549333333</v>
      </c>
      <c r="AE276" s="23">
        <f>+AE266</f>
        <v>8700.6</v>
      </c>
      <c r="AF276" s="23">
        <f t="shared" si="132"/>
        <v>62.281735942520349</v>
      </c>
      <c r="AG276" s="23">
        <f>+AG266</f>
        <v>21175.500000000004</v>
      </c>
      <c r="AH276" s="23">
        <f t="shared" si="133"/>
        <v>-58.911950131047675</v>
      </c>
      <c r="AI276" s="23">
        <f>+AI266</f>
        <v>67884.232006666643</v>
      </c>
      <c r="AJ276" s="23">
        <f>+AJ266</f>
        <v>49217.243000000002</v>
      </c>
      <c r="AK276" s="23">
        <f t="shared" si="134"/>
        <v>72.50173058622299</v>
      </c>
      <c r="AL276" s="23">
        <f>+AL266</f>
        <v>57418.038</v>
      </c>
      <c r="AM276" s="23">
        <f t="shared" si="135"/>
        <v>-14.282610980194065</v>
      </c>
    </row>
    <row r="277" spans="8:39" ht="15" customHeight="1" x14ac:dyDescent="0.3">
      <c r="H277" s="395" t="str">
        <f>+H269</f>
        <v>XARELTO 20MG 98TABL</v>
      </c>
      <c r="J277" s="23">
        <f>+J269</f>
        <v>0</v>
      </c>
      <c r="K277" s="23">
        <f>+K269</f>
        <v>455.01300000000003</v>
      </c>
      <c r="L277" s="23">
        <f t="shared" si="124"/>
        <v>0</v>
      </c>
      <c r="M277" s="23">
        <f>+M269</f>
        <v>2775.2860000000001</v>
      </c>
      <c r="N277" s="23">
        <f t="shared" si="125"/>
        <v>-83.604824872103279</v>
      </c>
      <c r="O277" s="23">
        <f>+O269</f>
        <v>0</v>
      </c>
      <c r="P277" s="23">
        <f>+P269</f>
        <v>-8.1669999999999998</v>
      </c>
      <c r="Q277" s="23">
        <f t="shared" si="126"/>
        <v>0</v>
      </c>
      <c r="R277" s="23">
        <f>+R269</f>
        <v>1717.3790000000001</v>
      </c>
      <c r="S277" s="23">
        <f t="shared" si="127"/>
        <v>-100.47555024254984</v>
      </c>
      <c r="T277" s="23">
        <f>+T269</f>
        <v>0</v>
      </c>
      <c r="U277" s="23">
        <f>+U269</f>
        <v>-16.186</v>
      </c>
      <c r="V277" s="23">
        <f t="shared" si="128"/>
        <v>0</v>
      </c>
      <c r="W277" s="23">
        <f>+W269</f>
        <v>315.07400000000001</v>
      </c>
      <c r="X277" s="23">
        <f t="shared" si="129"/>
        <v>-105.13720586274971</v>
      </c>
      <c r="Y277" s="23">
        <f>+Y269</f>
        <v>0</v>
      </c>
      <c r="Z277" s="23">
        <f>+Z269</f>
        <v>-40.510000000000005</v>
      </c>
      <c r="AA277" s="23">
        <f t="shared" si="130"/>
        <v>0</v>
      </c>
      <c r="AB277" s="23">
        <f>+AB269</f>
        <v>321.358</v>
      </c>
      <c r="AC277" s="23">
        <f t="shared" si="131"/>
        <v>-112.60587880183472</v>
      </c>
      <c r="AD277" s="23">
        <f>+AD269</f>
        <v>0</v>
      </c>
      <c r="AE277" s="23">
        <f>+AE269</f>
        <v>-47.778999999999996</v>
      </c>
      <c r="AF277" s="23">
        <f t="shared" si="132"/>
        <v>0</v>
      </c>
      <c r="AG277" s="23">
        <f>+AG269</f>
        <v>1157.431</v>
      </c>
      <c r="AH277" s="23">
        <f t="shared" si="133"/>
        <v>-104.12802145441067</v>
      </c>
      <c r="AI277" s="23">
        <f>+AI269</f>
        <v>0</v>
      </c>
      <c r="AJ277" s="23">
        <f>+AJ269</f>
        <v>342.37099999999998</v>
      </c>
      <c r="AK277" s="23">
        <f t="shared" si="134"/>
        <v>0</v>
      </c>
      <c r="AL277" s="23">
        <f>+AL269</f>
        <v>6286.5279999999993</v>
      </c>
      <c r="AM277" s="23">
        <f t="shared" si="135"/>
        <v>-94.553893659584432</v>
      </c>
    </row>
    <row r="278" spans="8:39" ht="15" customHeight="1" x14ac:dyDescent="0.3">
      <c r="H278" s="395" t="str">
        <f>+H267</f>
        <v>XARELTO 2.5MG TAFI 14 IN</v>
      </c>
      <c r="J278" s="23">
        <f>+J267</f>
        <v>21626.962038314192</v>
      </c>
      <c r="K278" s="23">
        <f>+K267</f>
        <v>22285.000000000004</v>
      </c>
      <c r="L278" s="23">
        <f t="shared" si="124"/>
        <v>103.04267404973493</v>
      </c>
      <c r="M278" s="23">
        <f>+M267</f>
        <v>21709.499999999996</v>
      </c>
      <c r="N278" s="23">
        <f t="shared" si="125"/>
        <v>2.6509131946843922</v>
      </c>
      <c r="O278" s="23">
        <f>+O267</f>
        <v>20465.411647509583</v>
      </c>
      <c r="P278" s="23">
        <f>+P267</f>
        <v>17870.000000000004</v>
      </c>
      <c r="Q278" s="23">
        <f t="shared" si="126"/>
        <v>87.31805793984401</v>
      </c>
      <c r="R278" s="23">
        <f>+R267</f>
        <v>15293.999999999996</v>
      </c>
      <c r="S278" s="23">
        <f t="shared" si="127"/>
        <v>16.843206486203783</v>
      </c>
      <c r="T278" s="23">
        <f>+T267</f>
        <v>17976.375095785446</v>
      </c>
      <c r="U278" s="23">
        <f>+U267</f>
        <v>16357</v>
      </c>
      <c r="V278" s="23">
        <f t="shared" si="128"/>
        <v>90.991648276380772</v>
      </c>
      <c r="W278" s="23">
        <f>+W267</f>
        <v>14872</v>
      </c>
      <c r="X278" s="23">
        <f t="shared" si="129"/>
        <v>9.9852071005917225</v>
      </c>
      <c r="Y278" s="23">
        <f>+Y267</f>
        <v>21903.521655172415</v>
      </c>
      <c r="Z278" s="23">
        <f>+Z267</f>
        <v>21563</v>
      </c>
      <c r="AA278" s="23">
        <f t="shared" si="130"/>
        <v>98.445356593641634</v>
      </c>
      <c r="AB278" s="23">
        <f>+AB267</f>
        <v>21409.000000000004</v>
      </c>
      <c r="AC278" s="23">
        <f t="shared" si="131"/>
        <v>0.7193236489326722</v>
      </c>
      <c r="AD278" s="23">
        <f>+AD267</f>
        <v>21239.778574712633</v>
      </c>
      <c r="AE278" s="23">
        <f>+AE267</f>
        <v>17444</v>
      </c>
      <c r="AF278" s="23">
        <f t="shared" si="132"/>
        <v>82.12891645098523</v>
      </c>
      <c r="AG278" s="23">
        <f>+AG267</f>
        <v>31109</v>
      </c>
      <c r="AH278" s="23">
        <f t="shared" si="133"/>
        <v>-43.926194991803008</v>
      </c>
      <c r="AI278" s="23">
        <f>+AI267</f>
        <v>103212.04901149422</v>
      </c>
      <c r="AJ278" s="23">
        <f>+AJ267</f>
        <v>95519.000000000015</v>
      </c>
      <c r="AK278" s="23">
        <f t="shared" si="134"/>
        <v>92.546365385462437</v>
      </c>
      <c r="AL278" s="23">
        <f>+AL267</f>
        <v>104393.5</v>
      </c>
      <c r="AM278" s="23">
        <f t="shared" si="135"/>
        <v>-8.5010082045337896</v>
      </c>
    </row>
    <row r="279" spans="8:39" ht="15" customHeight="1" x14ac:dyDescent="0.3">
      <c r="H279" s="24" t="s">
        <v>47</v>
      </c>
      <c r="J279" s="23">
        <f>SUM(J273:J278)</f>
        <v>80264.630392682055</v>
      </c>
      <c r="K279" s="23">
        <f>SUM(K273:K278)</f>
        <v>79989.100999999995</v>
      </c>
      <c r="L279" s="23">
        <f t="shared" si="124"/>
        <v>99.656723775672944</v>
      </c>
      <c r="M279" s="23">
        <f>SUM(M273:M278)</f>
        <v>90834.162000000011</v>
      </c>
      <c r="N279" s="23">
        <f t="shared" si="125"/>
        <v>-11.939407774797345</v>
      </c>
      <c r="O279" s="23">
        <f>SUM(O273:O278)</f>
        <v>75953.742315325697</v>
      </c>
      <c r="P279" s="23">
        <f>SUM(P273:P278)</f>
        <v>61699.42</v>
      </c>
      <c r="Q279" s="23">
        <f t="shared" si="126"/>
        <v>81.232890071238117</v>
      </c>
      <c r="R279" s="23">
        <f>SUM(R273:R278)</f>
        <v>64349.195999999996</v>
      </c>
      <c r="S279" s="23">
        <f t="shared" si="127"/>
        <v>-4.1178074703528438</v>
      </c>
      <c r="T279" s="23">
        <f>SUM(T273:T278)</f>
        <v>66716.125006704999</v>
      </c>
      <c r="U279" s="23">
        <f>SUM(U273:U278)</f>
        <v>52575.017999999996</v>
      </c>
      <c r="V279" s="23">
        <f t="shared" si="128"/>
        <v>78.804064226925931</v>
      </c>
      <c r="W279" s="23">
        <f>SUM(W273:W278)</f>
        <v>78291.587</v>
      </c>
      <c r="X279" s="23">
        <f t="shared" si="129"/>
        <v>-32.847167857256494</v>
      </c>
      <c r="Y279" s="23">
        <f>SUM(Y273:Y278)</f>
        <v>81291.032315862103</v>
      </c>
      <c r="Z279" s="23">
        <f>SUM(Z273:Z278)</f>
        <v>63539.803000000007</v>
      </c>
      <c r="AA279" s="23">
        <f t="shared" si="130"/>
        <v>78.163360938893689</v>
      </c>
      <c r="AB279" s="23">
        <f>SUM(AB273:AB278)</f>
        <v>208239.745</v>
      </c>
      <c r="AC279" s="23">
        <f t="shared" si="131"/>
        <v>-69.487187472305052</v>
      </c>
      <c r="AD279" s="23">
        <f>SUM(AD273:AD278)</f>
        <v>78827.667700229853</v>
      </c>
      <c r="AE279" s="23">
        <f>SUM(AE273:AE278)</f>
        <v>56309.614999999998</v>
      </c>
      <c r="AF279" s="23">
        <f t="shared" si="132"/>
        <v>71.43382094487086</v>
      </c>
      <c r="AG279" s="23">
        <f>SUM(AG273:AG278)</f>
        <v>305302.43099999992</v>
      </c>
      <c r="AH279" s="23">
        <f t="shared" si="133"/>
        <v>-81.55611967596812</v>
      </c>
      <c r="AI279" s="23">
        <f>SUM(AI273:AI278)</f>
        <v>383053.19773080456</v>
      </c>
      <c r="AJ279" s="23">
        <f>SUM(AJ273:AJ278)</f>
        <v>314112.95700000005</v>
      </c>
      <c r="AK279" s="23">
        <f t="shared" si="134"/>
        <v>82.002436961966538</v>
      </c>
      <c r="AL279" s="23">
        <f>SUM(AL273:AL278)</f>
        <v>747017.12099999993</v>
      </c>
      <c r="AM279" s="23">
        <f t="shared" si="135"/>
        <v>-57.951036439498139</v>
      </c>
    </row>
    <row r="280" spans="8:39" ht="15" customHeight="1" x14ac:dyDescent="0.3"/>
  </sheetData>
  <autoFilter ref="B2:AO270" xr:uid="{FD285AB2-1094-4762-B689-04B467E4EDB7}"/>
  <sortState xmlns:xlrd2="http://schemas.microsoft.com/office/spreadsheetml/2017/richdata2" ref="B3:AL126">
    <sortCondition ref="C3:C126"/>
  </sortState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R2923"/>
  <sheetViews>
    <sheetView tabSelected="1" zoomScale="80" zoomScaleNormal="80" workbookViewId="0">
      <pane xSplit="3" ySplit="5" topLeftCell="V10" activePane="bottomRight" state="frozen"/>
      <selection pane="topRight" activeCell="D1" sqref="D1"/>
      <selection pane="bottomLeft" activeCell="A6" sqref="A6"/>
      <selection pane="bottomRight" activeCell="Z18" sqref="Z18"/>
    </sheetView>
  </sheetViews>
  <sheetFormatPr defaultColWidth="9" defaultRowHeight="13" x14ac:dyDescent="0.3"/>
  <cols>
    <col min="1" max="1" width="18.33203125" style="124" customWidth="1"/>
    <col min="2" max="2" width="23.33203125" style="124" bestFit="1" customWidth="1"/>
    <col min="3" max="3" width="16.25" style="124" bestFit="1" customWidth="1"/>
    <col min="4" max="4" width="12" style="124" bestFit="1" customWidth="1"/>
    <col min="5" max="5" width="11.25" style="124" bestFit="1" customWidth="1"/>
    <col min="6" max="6" width="8.33203125" style="124" customWidth="1"/>
    <col min="7" max="7" width="11.83203125" style="124" bestFit="1" customWidth="1"/>
    <col min="8" max="8" width="7.33203125" style="124" bestFit="1" customWidth="1"/>
    <col min="9" max="9" width="12" style="124" bestFit="1" customWidth="1"/>
    <col min="10" max="10" width="11.83203125" style="124" bestFit="1" customWidth="1"/>
    <col min="11" max="11" width="8.5" style="124" bestFit="1" customWidth="1"/>
    <col min="12" max="12" width="11.75" style="124" bestFit="1" customWidth="1"/>
    <col min="13" max="13" width="7.5" style="124" bestFit="1" customWidth="1"/>
    <col min="14" max="14" width="12" style="124" bestFit="1" customWidth="1"/>
    <col min="15" max="15" width="12.08203125" style="124" bestFit="1" customWidth="1"/>
    <col min="16" max="16" width="8.58203125" style="124" customWidth="1"/>
    <col min="17" max="17" width="12.08203125" style="124" bestFit="1" customWidth="1"/>
    <col min="18" max="18" width="6.75" style="124" customWidth="1"/>
    <col min="19" max="19" width="11.75" style="124" bestFit="1" customWidth="1"/>
    <col min="20" max="20" width="11.33203125" style="124" bestFit="1" customWidth="1"/>
    <col min="21" max="21" width="7.75" style="124" customWidth="1"/>
    <col min="22" max="22" width="12.75" style="124" bestFit="1" customWidth="1"/>
    <col min="23" max="23" width="9.08203125" style="124" bestFit="1" customWidth="1"/>
    <col min="24" max="24" width="12" style="124" bestFit="1" customWidth="1"/>
    <col min="25" max="25" width="11.5" style="124" bestFit="1" customWidth="1"/>
    <col min="26" max="26" width="8.75" style="124" bestFit="1" customWidth="1"/>
    <col min="27" max="27" width="12.75" style="124" bestFit="1" customWidth="1"/>
    <col min="28" max="28" width="7.75" style="124" bestFit="1" customWidth="1"/>
    <col min="29" max="29" width="12.58203125" style="124" bestFit="1" customWidth="1"/>
    <col min="30" max="30" width="12.33203125" style="124" bestFit="1" customWidth="1"/>
    <col min="31" max="31" width="8" style="124" customWidth="1"/>
    <col min="32" max="32" width="12.33203125" style="124" bestFit="1" customWidth="1"/>
    <col min="33" max="33" width="8.75" style="124" bestFit="1" customWidth="1"/>
    <col min="34" max="34" width="12" style="124" bestFit="1" customWidth="1"/>
    <col min="35" max="35" width="9.5" style="124" bestFit="1" customWidth="1"/>
    <col min="36" max="36" width="11.5" style="124" bestFit="1" customWidth="1"/>
    <col min="37" max="37" width="11.83203125" style="124" bestFit="1" customWidth="1"/>
    <col min="38" max="38" width="8.5" style="124" bestFit="1" customWidth="1"/>
    <col min="39" max="39" width="12" style="124" bestFit="1" customWidth="1"/>
    <col min="40" max="40" width="12.08203125" style="124" bestFit="1" customWidth="1"/>
    <col min="41" max="41" width="8.75" style="124" bestFit="1" customWidth="1"/>
    <col min="42" max="42" width="12.08203125" style="124" bestFit="1" customWidth="1"/>
    <col min="43" max="43" width="7.75" style="124" bestFit="1" customWidth="1"/>
    <col min="44" max="44" width="11.75" style="124" bestFit="1" customWidth="1"/>
    <col min="45" max="45" width="8.5" style="124" bestFit="1" customWidth="1"/>
    <col min="46" max="46" width="9.5" style="124" bestFit="1" customWidth="1"/>
    <col min="47" max="47" width="11.75" style="124" bestFit="1" customWidth="1"/>
    <col min="48" max="48" width="7.5" style="124" bestFit="1" customWidth="1"/>
    <col min="49" max="49" width="11.75" style="124" bestFit="1" customWidth="1"/>
    <col min="50" max="50" width="9.5" style="124" bestFit="1" customWidth="1"/>
    <col min="51" max="51" width="7.5" style="124" bestFit="1" customWidth="1"/>
    <col min="52" max="52" width="11.75" style="124" bestFit="1" customWidth="1"/>
    <col min="53" max="53" width="7.83203125" style="124" bestFit="1" customWidth="1"/>
    <col min="54" max="54" width="11.75" style="124" bestFit="1" customWidth="1"/>
    <col min="55" max="55" width="9.5" style="124" bestFit="1" customWidth="1"/>
    <col min="56" max="56" width="7.5" style="124" bestFit="1" customWidth="1"/>
    <col min="57" max="59" width="11.75" style="124" bestFit="1" customWidth="1"/>
    <col min="60" max="60" width="9.5" style="124" bestFit="1" customWidth="1"/>
    <col min="61" max="61" width="8.75" style="124" bestFit="1" customWidth="1"/>
    <col min="62" max="62" width="11.75" style="124" bestFit="1" customWidth="1"/>
    <col min="63" max="63" width="7.75" style="124" bestFit="1" customWidth="1"/>
    <col min="64" max="65" width="12.75" style="124" bestFit="1" customWidth="1"/>
    <col min="66" max="66" width="8.58203125" style="124" bestFit="1" customWidth="1"/>
    <col min="67" max="67" width="12.75" style="124" bestFit="1" customWidth="1"/>
    <col min="68" max="68" width="8.33203125" style="68" customWidth="1"/>
    <col min="69" max="69" width="12.58203125" style="70" customWidth="1"/>
    <col min="70" max="70" width="12" style="69" customWidth="1"/>
    <col min="71" max="16384" width="9" style="69"/>
  </cols>
  <sheetData>
    <row r="1" spans="1:70" ht="14" x14ac:dyDescent="0.3">
      <c r="A1" s="135"/>
      <c r="B1" s="135"/>
    </row>
    <row r="2" spans="1:70" s="72" customFormat="1" ht="14" x14ac:dyDescent="0.3">
      <c r="A2" s="123"/>
      <c r="B2" s="123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5"/>
      <c r="BP2" s="71"/>
      <c r="BQ2" s="73"/>
    </row>
    <row r="4" spans="1:70" ht="14.5" thickBot="1" x14ac:dyDescent="0.35">
      <c r="A4" s="135"/>
      <c r="B4" s="135"/>
      <c r="C4" s="135"/>
      <c r="D4" s="375" t="s">
        <v>6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/>
      <c r="AC4" s="375"/>
      <c r="AD4" s="375"/>
      <c r="AE4" s="375"/>
      <c r="AF4" s="375"/>
      <c r="AG4" s="375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 s="87"/>
      <c r="BR4" s="87"/>
    </row>
    <row r="5" spans="1:70" s="74" customFormat="1" ht="49.5" customHeight="1" thickBot="1" x14ac:dyDescent="0.35">
      <c r="A5" s="393" t="s">
        <v>13</v>
      </c>
      <c r="B5" s="392" t="s">
        <v>5</v>
      </c>
      <c r="C5" s="392" t="s">
        <v>8</v>
      </c>
      <c r="D5" s="135" t="s">
        <v>255</v>
      </c>
      <c r="E5" s="135" t="s">
        <v>263</v>
      </c>
      <c r="F5" s="135" t="s">
        <v>79</v>
      </c>
      <c r="G5" s="135" t="s">
        <v>122</v>
      </c>
      <c r="H5" s="135" t="s">
        <v>80</v>
      </c>
      <c r="I5" s="135" t="s">
        <v>256</v>
      </c>
      <c r="J5" s="135" t="s">
        <v>262</v>
      </c>
      <c r="K5" s="135" t="s">
        <v>82</v>
      </c>
      <c r="L5" s="135" t="s">
        <v>124</v>
      </c>
      <c r="M5" s="135" t="s">
        <v>83</v>
      </c>
      <c r="N5" s="135" t="s">
        <v>257</v>
      </c>
      <c r="O5" s="135" t="s">
        <v>264</v>
      </c>
      <c r="P5" s="135" t="s">
        <v>84</v>
      </c>
      <c r="Q5" s="135" t="s">
        <v>123</v>
      </c>
      <c r="R5" s="135" t="s">
        <v>85</v>
      </c>
      <c r="S5" s="135" t="s">
        <v>258</v>
      </c>
      <c r="T5" s="135" t="s">
        <v>265</v>
      </c>
      <c r="U5" s="135" t="s">
        <v>86</v>
      </c>
      <c r="V5" s="135" t="s">
        <v>126</v>
      </c>
      <c r="W5" s="135" t="s">
        <v>87</v>
      </c>
      <c r="X5" s="135" t="s">
        <v>259</v>
      </c>
      <c r="Y5" s="135" t="s">
        <v>266</v>
      </c>
      <c r="Z5" s="135" t="s">
        <v>88</v>
      </c>
      <c r="AA5" s="135" t="s">
        <v>133</v>
      </c>
      <c r="AB5" s="135" t="s">
        <v>89</v>
      </c>
      <c r="AC5" s="135" t="s">
        <v>260</v>
      </c>
      <c r="AD5" s="135" t="s">
        <v>261</v>
      </c>
      <c r="AE5" s="135" t="s">
        <v>90</v>
      </c>
      <c r="AF5" s="135" t="s">
        <v>125</v>
      </c>
      <c r="AG5" s="135" t="s">
        <v>91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 s="130"/>
      <c r="BR5" s="130"/>
    </row>
    <row r="6" spans="1:70" ht="14" x14ac:dyDescent="0.3">
      <c r="A6" s="135" t="s">
        <v>49</v>
      </c>
      <c r="B6" s="135" t="s">
        <v>71</v>
      </c>
      <c r="C6" s="135" t="s">
        <v>19</v>
      </c>
      <c r="D6" s="375">
        <v>1504724.4000000004</v>
      </c>
      <c r="E6" s="375">
        <v>-27083.570000000036</v>
      </c>
      <c r="F6" s="375">
        <v>-1.7999023608575782</v>
      </c>
      <c r="G6" s="375">
        <v>1922952.0128027822</v>
      </c>
      <c r="H6" s="375">
        <v>-101.4084371226989</v>
      </c>
      <c r="I6" s="375">
        <v>1423908</v>
      </c>
      <c r="J6" s="375">
        <v>1336188.6314285714</v>
      </c>
      <c r="K6" s="375">
        <v>93.839533974707038</v>
      </c>
      <c r="L6" s="375">
        <v>1986617.1606676686</v>
      </c>
      <c r="M6" s="375">
        <v>-32.740506933932807</v>
      </c>
      <c r="N6" s="375">
        <v>1250730</v>
      </c>
      <c r="O6" s="375">
        <v>1673023.1342857142</v>
      </c>
      <c r="P6" s="375">
        <v>133.76373272294694</v>
      </c>
      <c r="Q6" s="375">
        <v>1448532.6444798578</v>
      </c>
      <c r="R6" s="375">
        <v>15.497786029286686</v>
      </c>
      <c r="S6" s="375">
        <v>1523966.4</v>
      </c>
      <c r="T6" s="375">
        <v>1018882.38</v>
      </c>
      <c r="U6" s="375">
        <v>66.857273231220844</v>
      </c>
      <c r="V6" s="375">
        <v>2974536.117022689</v>
      </c>
      <c r="W6" s="375">
        <v>-65.746511727689722</v>
      </c>
      <c r="X6" s="375">
        <v>1477785.5999999996</v>
      </c>
      <c r="Y6" s="375">
        <v>915244.91000000015</v>
      </c>
      <c r="Z6" s="375">
        <v>61.933538261571933</v>
      </c>
      <c r="AA6" s="375">
        <v>4646762.257703986</v>
      </c>
      <c r="AB6" s="375">
        <v>-80.303599382933953</v>
      </c>
      <c r="AC6" s="375">
        <v>7181114.3999999994</v>
      </c>
      <c r="AD6" s="375">
        <v>4916255.4857142866</v>
      </c>
      <c r="AE6" s="381">
        <v>68.460899128891285</v>
      </c>
      <c r="AF6" s="375">
        <v>12979400.192676984</v>
      </c>
      <c r="AG6" s="375">
        <v>-62.122629607429374</v>
      </c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 s="87"/>
      <c r="BR6" s="87"/>
    </row>
    <row r="7" spans="1:70" ht="14" x14ac:dyDescent="0.3">
      <c r="A7" s="135"/>
      <c r="B7" s="135"/>
      <c r="C7" s="135" t="s">
        <v>22</v>
      </c>
      <c r="D7" s="375">
        <v>557198.46000000008</v>
      </c>
      <c r="E7" s="375">
        <v>423137.86714285717</v>
      </c>
      <c r="F7" s="375">
        <v>75.940243471393856</v>
      </c>
      <c r="G7" s="375">
        <v>792799.55890000006</v>
      </c>
      <c r="H7" s="375">
        <v>-46.62738363150001</v>
      </c>
      <c r="I7" s="375">
        <v>527272.19999999995</v>
      </c>
      <c r="J7" s="375">
        <v>257113.58</v>
      </c>
      <c r="K7" s="375">
        <v>48.762969107796692</v>
      </c>
      <c r="L7" s="375">
        <v>817692.03923076915</v>
      </c>
      <c r="M7" s="375">
        <v>-68.556184032086762</v>
      </c>
      <c r="N7" s="375">
        <v>463144.5</v>
      </c>
      <c r="O7" s="375">
        <v>262919.08</v>
      </c>
      <c r="P7" s="375">
        <v>56.768261309375376</v>
      </c>
      <c r="Q7" s="375">
        <v>1006337.3972239747</v>
      </c>
      <c r="R7" s="375">
        <v>-73.873664963135255</v>
      </c>
      <c r="S7" s="375">
        <v>564323.75999999989</v>
      </c>
      <c r="T7" s="375">
        <v>481625.19428571418</v>
      </c>
      <c r="U7" s="375">
        <v>85.345546018780837</v>
      </c>
      <c r="V7" s="375">
        <v>1679364.2199433707</v>
      </c>
      <c r="W7" s="375">
        <v>-71.32098037065748</v>
      </c>
      <c r="X7" s="375">
        <v>547223.03999999992</v>
      </c>
      <c r="Y7" s="375">
        <v>833626.48285714292</v>
      </c>
      <c r="Z7" s="375">
        <v>152.33760677495286</v>
      </c>
      <c r="AA7" s="375">
        <v>2502850.7285714285</v>
      </c>
      <c r="AB7" s="375">
        <v>-66.692920463021039</v>
      </c>
      <c r="AC7" s="375">
        <v>2659161.9599999995</v>
      </c>
      <c r="AD7" s="375">
        <v>2258422.2042857143</v>
      </c>
      <c r="AE7" s="381">
        <v>84.929847758716988</v>
      </c>
      <c r="AF7" s="375">
        <v>6799043.9438695451</v>
      </c>
      <c r="AG7" s="375">
        <v>-66.783238600449806</v>
      </c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s="87"/>
      <c r="BR7" s="87"/>
    </row>
    <row r="8" spans="1:70" ht="14" x14ac:dyDescent="0.3">
      <c r="A8" s="135"/>
      <c r="B8" s="135"/>
      <c r="C8" s="135" t="s">
        <v>23</v>
      </c>
      <c r="D8" s="375">
        <v>462291.03</v>
      </c>
      <c r="E8" s="375">
        <v>256768.6</v>
      </c>
      <c r="F8" s="375">
        <v>55.542630796881348</v>
      </c>
      <c r="G8" s="375">
        <v>62640.11</v>
      </c>
      <c r="H8" s="375">
        <v>309.91083827917925</v>
      </c>
      <c r="I8" s="375">
        <v>437462.1</v>
      </c>
      <c r="J8" s="375">
        <v>165447.38</v>
      </c>
      <c r="K8" s="375">
        <v>37.819820277002279</v>
      </c>
      <c r="L8" s="375">
        <v>119080.83</v>
      </c>
      <c r="M8" s="375">
        <v>38.937039656173056</v>
      </c>
      <c r="N8" s="375">
        <v>384257.25</v>
      </c>
      <c r="O8" s="375">
        <v>90069.43</v>
      </c>
      <c r="P8" s="375">
        <v>23.439877842252809</v>
      </c>
      <c r="Q8" s="375">
        <v>136211.03212198219</v>
      </c>
      <c r="R8" s="375">
        <v>-33.875084420959851</v>
      </c>
      <c r="S8" s="375">
        <v>468202.67999999988</v>
      </c>
      <c r="T8" s="375">
        <v>160357.70571428572</v>
      </c>
      <c r="U8" s="375">
        <v>34.249634306724978</v>
      </c>
      <c r="V8" s="375">
        <v>377798.49</v>
      </c>
      <c r="W8" s="375">
        <v>-57.55469914284577</v>
      </c>
      <c r="X8" s="375">
        <v>454014.7199999998</v>
      </c>
      <c r="Y8" s="375">
        <v>289739.01</v>
      </c>
      <c r="Z8" s="375">
        <v>63.817096062436072</v>
      </c>
      <c r="AA8" s="375">
        <v>409116.95</v>
      </c>
      <c r="AB8" s="375">
        <v>-29.179416790235649</v>
      </c>
      <c r="AC8" s="375">
        <v>2206227.7799999998</v>
      </c>
      <c r="AD8" s="375">
        <v>962382.12571428576</v>
      </c>
      <c r="AE8" s="381">
        <v>43.621158904738564</v>
      </c>
      <c r="AF8" s="375">
        <v>1104847.4121219821</v>
      </c>
      <c r="AG8" s="375">
        <v>-12.894566692614674</v>
      </c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 s="87"/>
      <c r="BR8" s="87"/>
    </row>
    <row r="9" spans="1:70" ht="14" x14ac:dyDescent="0.3">
      <c r="A9" s="135"/>
      <c r="B9" s="135"/>
      <c r="C9" s="135" t="s">
        <v>24</v>
      </c>
      <c r="D9" s="375">
        <v>462291.03</v>
      </c>
      <c r="E9" s="375">
        <v>354279.40428571426</v>
      </c>
      <c r="F9" s="375">
        <v>76.635578303501632</v>
      </c>
      <c r="G9" s="375">
        <v>940424.6702766798</v>
      </c>
      <c r="H9" s="375">
        <v>-62.327721136719788</v>
      </c>
      <c r="I9" s="375">
        <v>437462.1</v>
      </c>
      <c r="J9" s="375">
        <v>-13050.290000000008</v>
      </c>
      <c r="K9" s="375">
        <v>-2.9831818573540447</v>
      </c>
      <c r="L9" s="375">
        <v>-124741.51683417083</v>
      </c>
      <c r="M9" s="375">
        <v>-89.538134270606292</v>
      </c>
      <c r="N9" s="375">
        <v>384257.25</v>
      </c>
      <c r="O9" s="375">
        <v>65257.710000000006</v>
      </c>
      <c r="P9" s="375">
        <v>16.982818151121418</v>
      </c>
      <c r="Q9" s="375">
        <v>372141.58619474986</v>
      </c>
      <c r="R9" s="375">
        <v>-82.464279075263249</v>
      </c>
      <c r="S9" s="375">
        <v>468202.67999999988</v>
      </c>
      <c r="T9" s="375">
        <v>45348.600000000006</v>
      </c>
      <c r="U9" s="375">
        <v>9.6856771516130618</v>
      </c>
      <c r="V9" s="375">
        <v>290262.12557465775</v>
      </c>
      <c r="W9" s="375">
        <v>-84.376673356808311</v>
      </c>
      <c r="X9" s="375">
        <v>454014.7199999998</v>
      </c>
      <c r="Y9" s="375">
        <v>191205.65</v>
      </c>
      <c r="Z9" s="375">
        <v>42.114416466496969</v>
      </c>
      <c r="AA9" s="375">
        <v>555734.06318875938</v>
      </c>
      <c r="AB9" s="375">
        <v>-65.594038108285702</v>
      </c>
      <c r="AC9" s="375">
        <v>2206227.7799999998</v>
      </c>
      <c r="AD9" s="375">
        <v>643041.07428571431</v>
      </c>
      <c r="AE9" s="381">
        <v>29.146631191712871</v>
      </c>
      <c r="AF9" s="375">
        <v>2033820.9284006762</v>
      </c>
      <c r="AG9" s="375">
        <v>-68.382611010332226</v>
      </c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 s="87"/>
      <c r="BR9" s="87"/>
    </row>
    <row r="10" spans="1:70" ht="14" x14ac:dyDescent="0.3">
      <c r="A10" s="135"/>
      <c r="B10" s="322" t="s">
        <v>72</v>
      </c>
      <c r="C10" s="322"/>
      <c r="D10" s="376">
        <v>2986504.9200000009</v>
      </c>
      <c r="E10" s="376">
        <v>1007102.3014285713</v>
      </c>
      <c r="F10" s="376">
        <v>33.721769372761351</v>
      </c>
      <c r="G10" s="376">
        <v>3718816.3519794615</v>
      </c>
      <c r="H10" s="376">
        <v>-72.918740639276038</v>
      </c>
      <c r="I10" s="376">
        <v>2826104.4</v>
      </c>
      <c r="J10" s="376">
        <v>1745699.3014285713</v>
      </c>
      <c r="K10" s="376">
        <v>61.770517091603935</v>
      </c>
      <c r="L10" s="376">
        <v>2798648.5130642666</v>
      </c>
      <c r="M10" s="376">
        <v>-37.623488863301809</v>
      </c>
      <c r="N10" s="376">
        <v>2482389</v>
      </c>
      <c r="O10" s="376">
        <v>2091269.3542857142</v>
      </c>
      <c r="P10" s="376">
        <v>84.244224184272269</v>
      </c>
      <c r="Q10" s="376">
        <v>2963222.6600205647</v>
      </c>
      <c r="R10" s="376">
        <v>-29.425844959244429</v>
      </c>
      <c r="S10" s="376">
        <v>3024695.5199999991</v>
      </c>
      <c r="T10" s="376">
        <v>1706213.88</v>
      </c>
      <c r="U10" s="376">
        <v>56.409442494892836</v>
      </c>
      <c r="V10" s="376">
        <v>5321960.952540718</v>
      </c>
      <c r="W10" s="376">
        <v>-67.940127798467785</v>
      </c>
      <c r="X10" s="376">
        <v>2933038.0799999991</v>
      </c>
      <c r="Y10" s="376">
        <v>2229816.0528571433</v>
      </c>
      <c r="Z10" s="376">
        <v>76.024108519489261</v>
      </c>
      <c r="AA10" s="376">
        <v>8114463.9994641738</v>
      </c>
      <c r="AB10" s="376">
        <v>-72.520476361662503</v>
      </c>
      <c r="AC10" s="376">
        <v>14252731.919999998</v>
      </c>
      <c r="AD10" s="376">
        <v>8780100.8900000006</v>
      </c>
      <c r="AE10" s="382">
        <v>61.602932962482903</v>
      </c>
      <c r="AF10" s="376">
        <v>22917112.477069188</v>
      </c>
      <c r="AG10" s="376">
        <v>-61.687577792423241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 s="87"/>
      <c r="BR10" s="87"/>
    </row>
    <row r="11" spans="1:70" ht="14" x14ac:dyDescent="0.3">
      <c r="A11" s="135"/>
      <c r="B11" s="135" t="s">
        <v>73</v>
      </c>
      <c r="C11" s="135" t="s">
        <v>20</v>
      </c>
      <c r="D11" s="375">
        <v>462291.03</v>
      </c>
      <c r="E11" s="375">
        <v>944202.16142857121</v>
      </c>
      <c r="F11" s="375">
        <v>204.24410169251416</v>
      </c>
      <c r="G11" s="375">
        <v>1002276.1694140974</v>
      </c>
      <c r="H11" s="375">
        <v>-5.794212189986979</v>
      </c>
      <c r="I11" s="375">
        <v>437462.1</v>
      </c>
      <c r="J11" s="375">
        <v>445356.5500000001</v>
      </c>
      <c r="K11" s="375">
        <v>101.80460204438283</v>
      </c>
      <c r="L11" s="375">
        <v>557883.53394324833</v>
      </c>
      <c r="M11" s="375">
        <v>-20.170336117985372</v>
      </c>
      <c r="N11" s="375">
        <v>384257.25</v>
      </c>
      <c r="O11" s="375">
        <v>386657.13999999996</v>
      </c>
      <c r="P11" s="375">
        <v>100.62455295248169</v>
      </c>
      <c r="Q11" s="375">
        <v>198781.20799265514</v>
      </c>
      <c r="R11" s="375">
        <v>94.513930116717432</v>
      </c>
      <c r="S11" s="375">
        <v>468202.67999999988</v>
      </c>
      <c r="T11" s="375">
        <v>475721.89</v>
      </c>
      <c r="U11" s="375">
        <v>101.60597329344637</v>
      </c>
      <c r="V11" s="375">
        <v>372451.10366353072</v>
      </c>
      <c r="W11" s="375">
        <v>27.727340668525244</v>
      </c>
      <c r="X11" s="375">
        <v>454014.7199999998</v>
      </c>
      <c r="Y11" s="375">
        <v>541398.16428571427</v>
      </c>
      <c r="Z11" s="375">
        <v>119.24683065027375</v>
      </c>
      <c r="AA11" s="375">
        <v>1499803.860790639</v>
      </c>
      <c r="AB11" s="375">
        <v>-63.902068901175518</v>
      </c>
      <c r="AC11" s="375">
        <v>2206227.7799999998</v>
      </c>
      <c r="AD11" s="375">
        <v>2793335.9057142851</v>
      </c>
      <c r="AE11" s="381">
        <v>126.6114011906008</v>
      </c>
      <c r="AF11" s="375">
        <v>3631195.8758041705</v>
      </c>
      <c r="AG11" s="375">
        <v>-23.073940342156064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 s="87"/>
      <c r="BR11" s="87"/>
    </row>
    <row r="12" spans="1:70" ht="14" x14ac:dyDescent="0.3">
      <c r="A12" s="135"/>
      <c r="B12" s="135"/>
      <c r="C12" s="135" t="s">
        <v>21</v>
      </c>
      <c r="D12" s="375">
        <v>8755975.8000000007</v>
      </c>
      <c r="E12" s="375">
        <v>7308332.2128571449</v>
      </c>
      <c r="F12" s="375">
        <v>83.46679319119572</v>
      </c>
      <c r="G12" s="375">
        <v>9025890.9334350117</v>
      </c>
      <c r="H12" s="375">
        <v>-19.029243021488739</v>
      </c>
      <c r="I12" s="375">
        <v>8285705.9999999991</v>
      </c>
      <c r="J12" s="375">
        <v>4356934.9614285706</v>
      </c>
      <c r="K12" s="375">
        <v>52.583750394095212</v>
      </c>
      <c r="L12" s="375">
        <v>5941787.4807445537</v>
      </c>
      <c r="M12" s="375">
        <v>-26.672992335252431</v>
      </c>
      <c r="N12" s="375">
        <v>7277985</v>
      </c>
      <c r="O12" s="375">
        <v>2979937.07</v>
      </c>
      <c r="P12" s="375">
        <v>40.944534373181583</v>
      </c>
      <c r="Q12" s="375">
        <v>6667425.0429387651</v>
      </c>
      <c r="R12" s="375">
        <v>-55.306028177160449</v>
      </c>
      <c r="S12" s="375">
        <v>8867944.799999997</v>
      </c>
      <c r="T12" s="375">
        <v>4930775.2200000007</v>
      </c>
      <c r="U12" s="375">
        <v>55.60223175949406</v>
      </c>
      <c r="V12" s="375">
        <v>12705379.300039267</v>
      </c>
      <c r="W12" s="375">
        <v>-61.191436291990421</v>
      </c>
      <c r="X12" s="375">
        <v>8599219.1999999974</v>
      </c>
      <c r="Y12" s="375">
        <v>3959562.9099999992</v>
      </c>
      <c r="Z12" s="375">
        <v>46.045609699075939</v>
      </c>
      <c r="AA12" s="375">
        <v>32063676.389035422</v>
      </c>
      <c r="AB12" s="375">
        <v>-87.650939143853066</v>
      </c>
      <c r="AC12" s="375">
        <v>41786830.79999999</v>
      </c>
      <c r="AD12" s="375">
        <v>23535542.374285713</v>
      </c>
      <c r="AE12" s="381">
        <v>56.322869965735038</v>
      </c>
      <c r="AF12" s="375">
        <v>66404159.146193027</v>
      </c>
      <c r="AG12" s="375">
        <v>-64.557126124478586</v>
      </c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 s="87"/>
      <c r="BR12" s="87"/>
    </row>
    <row r="13" spans="1:70" ht="14" x14ac:dyDescent="0.3">
      <c r="A13" s="135"/>
      <c r="B13" s="322" t="s">
        <v>75</v>
      </c>
      <c r="C13" s="322"/>
      <c r="D13" s="376">
        <v>9218266.8300000001</v>
      </c>
      <c r="E13" s="376">
        <v>8252534.3742857166</v>
      </c>
      <c r="F13" s="376">
        <v>89.523709027694906</v>
      </c>
      <c r="G13" s="376">
        <v>10028167.102849109</v>
      </c>
      <c r="H13" s="376">
        <v>-17.706453336411968</v>
      </c>
      <c r="I13" s="376">
        <v>8723168.0999999996</v>
      </c>
      <c r="J13" s="376">
        <v>4802291.5114285704</v>
      </c>
      <c r="K13" s="376">
        <v>55.052149131788148</v>
      </c>
      <c r="L13" s="376">
        <v>6499671.0146878017</v>
      </c>
      <c r="M13" s="376">
        <v>-26.114852573669239</v>
      </c>
      <c r="N13" s="376">
        <v>7662242.25</v>
      </c>
      <c r="O13" s="376">
        <v>3366594.21</v>
      </c>
      <c r="P13" s="376">
        <v>43.937454600838279</v>
      </c>
      <c r="Q13" s="376">
        <v>6866206.2509314204</v>
      </c>
      <c r="R13" s="376">
        <v>-50.968641387035063</v>
      </c>
      <c r="S13" s="376">
        <v>9336147.4799999967</v>
      </c>
      <c r="T13" s="376">
        <v>5406497.1100000003</v>
      </c>
      <c r="U13" s="376">
        <v>57.909294187799205</v>
      </c>
      <c r="V13" s="376">
        <v>13077830.403702797</v>
      </c>
      <c r="W13" s="376">
        <v>-58.659066962137473</v>
      </c>
      <c r="X13" s="376">
        <v>9053233.9199999981</v>
      </c>
      <c r="Y13" s="376">
        <v>4500961.074285714</v>
      </c>
      <c r="Z13" s="376">
        <v>49.716610816190141</v>
      </c>
      <c r="AA13" s="376">
        <v>33563480.249826059</v>
      </c>
      <c r="AB13" s="376">
        <v>-86.58970690529317</v>
      </c>
      <c r="AC13" s="376">
        <v>43993058.579999991</v>
      </c>
      <c r="AD13" s="376">
        <v>26328878.279999997</v>
      </c>
      <c r="AE13" s="382">
        <v>59.847801289200568</v>
      </c>
      <c r="AF13" s="376">
        <v>70035355.021997198</v>
      </c>
      <c r="AG13" s="376">
        <v>-62.406304256285367</v>
      </c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 s="87"/>
      <c r="BR13" s="87"/>
    </row>
    <row r="14" spans="1:70" ht="14" x14ac:dyDescent="0.3">
      <c r="A14" s="135"/>
      <c r="B14" s="135" t="s">
        <v>118</v>
      </c>
      <c r="C14" s="135" t="s">
        <v>30</v>
      </c>
      <c r="D14" s="375">
        <v>660516.30000000005</v>
      </c>
      <c r="E14" s="375">
        <v>752981.83857142855</v>
      </c>
      <c r="F14" s="375">
        <v>113.99897906704626</v>
      </c>
      <c r="G14" s="375">
        <v>657787.16539026017</v>
      </c>
      <c r="H14" s="375">
        <v>14.471956613001126</v>
      </c>
      <c r="I14" s="375">
        <v>625041</v>
      </c>
      <c r="J14" s="375">
        <v>753109.32714285713</v>
      </c>
      <c r="K14" s="375">
        <v>120.48958822586953</v>
      </c>
      <c r="L14" s="375">
        <v>723860.74360760429</v>
      </c>
      <c r="M14" s="375">
        <v>4.0406367928564038</v>
      </c>
      <c r="N14" s="375">
        <v>549022.5</v>
      </c>
      <c r="O14" s="375">
        <v>551444.67000000004</v>
      </c>
      <c r="P14" s="375">
        <v>100.44117864021966</v>
      </c>
      <c r="Q14" s="375">
        <v>511338.43716306955</v>
      </c>
      <c r="R14" s="375">
        <v>7.8433831533263572</v>
      </c>
      <c r="S14" s="375">
        <v>668962.79999999993</v>
      </c>
      <c r="T14" s="375">
        <v>710287.21714285715</v>
      </c>
      <c r="U14" s="375">
        <v>106.17738641713069</v>
      </c>
      <c r="V14" s="375">
        <v>1440648.3605446485</v>
      </c>
      <c r="W14" s="375">
        <v>-50.69669764005927</v>
      </c>
      <c r="X14" s="375">
        <v>648691.19999999995</v>
      </c>
      <c r="Y14" s="375">
        <v>722135.50285714294</v>
      </c>
      <c r="Z14" s="375">
        <v>111.32192063914896</v>
      </c>
      <c r="AA14" s="375">
        <v>5014673.7471297542</v>
      </c>
      <c r="AB14" s="375">
        <v>-85.599551650384612</v>
      </c>
      <c r="AC14" s="375">
        <v>3152233.8</v>
      </c>
      <c r="AD14" s="375">
        <v>3489958.5557142859</v>
      </c>
      <c r="AE14" s="381">
        <v>110.7138231851421</v>
      </c>
      <c r="AF14" s="375">
        <v>8348308.4538353374</v>
      </c>
      <c r="AG14" s="375">
        <v>-58.195620406060264</v>
      </c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 s="87"/>
      <c r="BR14" s="87"/>
    </row>
    <row r="15" spans="1:70" ht="14" x14ac:dyDescent="0.3">
      <c r="A15" s="135"/>
      <c r="B15" s="135"/>
      <c r="C15" s="135" t="s">
        <v>28</v>
      </c>
      <c r="D15" s="375">
        <v>462291.03</v>
      </c>
      <c r="E15" s="375">
        <v>202928.1</v>
      </c>
      <c r="F15" s="375">
        <v>43.896179426193925</v>
      </c>
      <c r="G15" s="375">
        <v>690521.42257626494</v>
      </c>
      <c r="H15" s="375">
        <v>-70.612338246814119</v>
      </c>
      <c r="I15" s="375">
        <v>437462.1</v>
      </c>
      <c r="J15" s="375">
        <v>-9135.1500000000033</v>
      </c>
      <c r="K15" s="375">
        <v>-2.0882151848125821</v>
      </c>
      <c r="L15" s="375">
        <v>470418.5084767997</v>
      </c>
      <c r="M15" s="375">
        <v>-101.94191976620549</v>
      </c>
      <c r="N15" s="375">
        <v>384257.25</v>
      </c>
      <c r="O15" s="375">
        <v>60356.41</v>
      </c>
      <c r="P15" s="375">
        <v>15.707292445360498</v>
      </c>
      <c r="Q15" s="375">
        <v>353275.33875698969</v>
      </c>
      <c r="R15" s="375">
        <v>-82.91519294486676</v>
      </c>
      <c r="S15" s="375">
        <v>468202.67999999988</v>
      </c>
      <c r="T15" s="375">
        <v>99179.77</v>
      </c>
      <c r="U15" s="375">
        <v>21.183084641890567</v>
      </c>
      <c r="V15" s="375">
        <v>1020782.6331337024</v>
      </c>
      <c r="W15" s="375">
        <v>-90.283948141287652</v>
      </c>
      <c r="X15" s="375">
        <v>454014.7199999998</v>
      </c>
      <c r="Y15" s="375">
        <v>119733.72999999997</v>
      </c>
      <c r="Z15" s="375">
        <v>26.372213218108882</v>
      </c>
      <c r="AA15" s="375">
        <v>1549280.0319765972</v>
      </c>
      <c r="AB15" s="375">
        <v>-92.271653443616543</v>
      </c>
      <c r="AC15" s="375">
        <v>2206227.7799999998</v>
      </c>
      <c r="AD15" s="375">
        <v>473062.86</v>
      </c>
      <c r="AE15" s="381">
        <v>21.442158615190678</v>
      </c>
      <c r="AF15" s="375">
        <v>4084277.9349203538</v>
      </c>
      <c r="AG15" s="375">
        <v>-88.417466501108109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 s="87"/>
      <c r="BR15" s="87"/>
    </row>
    <row r="16" spans="1:70" ht="14" x14ac:dyDescent="0.3">
      <c r="A16" s="135"/>
      <c r="B16" s="135"/>
      <c r="C16" s="135" t="s">
        <v>95</v>
      </c>
      <c r="D16" s="375">
        <v>462291.03</v>
      </c>
      <c r="E16" s="375">
        <v>74392.97</v>
      </c>
      <c r="F16" s="375">
        <v>16.092237394266551</v>
      </c>
      <c r="G16" s="375">
        <v>151722.05872549018</v>
      </c>
      <c r="H16" s="375">
        <v>-50.967597839811312</v>
      </c>
      <c r="I16" s="375">
        <v>437462.1</v>
      </c>
      <c r="J16" s="375">
        <v>104410.81999999998</v>
      </c>
      <c r="K16" s="375">
        <v>23.867397884296714</v>
      </c>
      <c r="L16" s="375">
        <v>82915</v>
      </c>
      <c r="M16" s="375">
        <v>25.925128143279238</v>
      </c>
      <c r="N16" s="375">
        <v>384257.25</v>
      </c>
      <c r="O16" s="375">
        <v>81572.84</v>
      </c>
      <c r="P16" s="375">
        <v>21.22870550913483</v>
      </c>
      <c r="Q16" s="375">
        <v>201760.72000000003</v>
      </c>
      <c r="R16" s="375">
        <v>-59.569513828063272</v>
      </c>
      <c r="S16" s="375">
        <v>468202.67999999988</v>
      </c>
      <c r="T16" s="375">
        <v>100182.08999999998</v>
      </c>
      <c r="U16" s="375">
        <v>21.397162869721296</v>
      </c>
      <c r="V16" s="375">
        <v>640206.08019186684</v>
      </c>
      <c r="W16" s="375">
        <v>-84.351587231102855</v>
      </c>
      <c r="X16" s="375">
        <v>454014.7199999998</v>
      </c>
      <c r="Y16" s="375">
        <v>101158.89</v>
      </c>
      <c r="Z16" s="375">
        <v>22.280971418724057</v>
      </c>
      <c r="AA16" s="375">
        <v>1076916.9611606577</v>
      </c>
      <c r="AB16" s="375">
        <v>-90.606621155731915</v>
      </c>
      <c r="AC16" s="375">
        <v>2206227.7799999998</v>
      </c>
      <c r="AD16" s="375">
        <v>461717.61</v>
      </c>
      <c r="AE16" s="381">
        <v>20.927921141487943</v>
      </c>
      <c r="AF16" s="375">
        <v>2153520.8200780144</v>
      </c>
      <c r="AG16" s="375">
        <v>-78.55987247974349</v>
      </c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 s="87"/>
      <c r="BR16" s="87"/>
    </row>
    <row r="17" spans="1:70" ht="14" x14ac:dyDescent="0.3">
      <c r="A17" s="135"/>
      <c r="B17" s="135"/>
      <c r="C17" s="135" t="s">
        <v>113</v>
      </c>
      <c r="D17" s="375">
        <v>462291.03</v>
      </c>
      <c r="E17" s="375">
        <v>86548.599999999991</v>
      </c>
      <c r="F17" s="375">
        <v>18.721669767202705</v>
      </c>
      <c r="G17" s="375">
        <v>171933.08</v>
      </c>
      <c r="H17" s="375">
        <v>-49.661461308085684</v>
      </c>
      <c r="I17" s="375">
        <v>437462.1</v>
      </c>
      <c r="J17" s="375">
        <v>30341.270000000008</v>
      </c>
      <c r="K17" s="375">
        <v>6.9357482625352018</v>
      </c>
      <c r="L17" s="375">
        <v>71051.453364485977</v>
      </c>
      <c r="M17" s="375">
        <v>-57.296763734933471</v>
      </c>
      <c r="N17" s="375">
        <v>384257.25</v>
      </c>
      <c r="O17" s="375">
        <v>74388.12</v>
      </c>
      <c r="P17" s="375">
        <v>19.358937274443097</v>
      </c>
      <c r="Q17" s="375">
        <v>15007.990000000002</v>
      </c>
      <c r="R17" s="375">
        <v>395.656780155104</v>
      </c>
      <c r="S17" s="375">
        <v>468202.67999999988</v>
      </c>
      <c r="T17" s="375">
        <v>32952.050000000003</v>
      </c>
      <c r="U17" s="375">
        <v>7.0379883344537904</v>
      </c>
      <c r="V17" s="375">
        <v>559319.20374289225</v>
      </c>
      <c r="W17" s="375">
        <v>-94.108543068164096</v>
      </c>
      <c r="X17" s="375">
        <v>454014.7199999998</v>
      </c>
      <c r="Y17" s="375">
        <v>93633.600000000006</v>
      </c>
      <c r="Z17" s="375">
        <v>20.623472296228645</v>
      </c>
      <c r="AA17" s="375">
        <v>847271.42</v>
      </c>
      <c r="AB17" s="375">
        <v>-88.948806983245106</v>
      </c>
      <c r="AC17" s="375">
        <v>2206227.7799999998</v>
      </c>
      <c r="AD17" s="375">
        <v>317863.64</v>
      </c>
      <c r="AE17" s="381">
        <v>14.407562214632257</v>
      </c>
      <c r="AF17" s="375">
        <v>1664583.1471073781</v>
      </c>
      <c r="AG17" s="375">
        <v>-80.904309853649181</v>
      </c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 s="87"/>
      <c r="BR17" s="87"/>
    </row>
    <row r="18" spans="1:70" ht="14" x14ac:dyDescent="0.3">
      <c r="A18" s="135"/>
      <c r="B18" s="322" t="s">
        <v>120</v>
      </c>
      <c r="C18" s="322"/>
      <c r="D18" s="376">
        <v>2047389.3900000001</v>
      </c>
      <c r="E18" s="376">
        <v>1116851.5085714285</v>
      </c>
      <c r="F18" s="376">
        <v>54.55002912618535</v>
      </c>
      <c r="G18" s="376">
        <v>1671963.7266920153</v>
      </c>
      <c r="H18" s="376">
        <v>-33.201211800143398</v>
      </c>
      <c r="I18" s="376">
        <v>1937427.3000000003</v>
      </c>
      <c r="J18" s="376">
        <v>878726.26714285708</v>
      </c>
      <c r="K18" s="376">
        <v>45.355315636507079</v>
      </c>
      <c r="L18" s="376">
        <v>1348245.7054488899</v>
      </c>
      <c r="M18" s="376">
        <v>-34.82447126725387</v>
      </c>
      <c r="N18" s="376">
        <v>1701794.25</v>
      </c>
      <c r="O18" s="376">
        <v>767762.04</v>
      </c>
      <c r="P18" s="376">
        <v>45.114856863572093</v>
      </c>
      <c r="Q18" s="376">
        <v>1081382.4859200593</v>
      </c>
      <c r="R18" s="376">
        <v>-29.001805559410855</v>
      </c>
      <c r="S18" s="376">
        <v>2073570.8399999996</v>
      </c>
      <c r="T18" s="376">
        <v>942601.12714285718</v>
      </c>
      <c r="U18" s="376">
        <v>45.457869534028426</v>
      </c>
      <c r="V18" s="376">
        <v>3660956.2776131099</v>
      </c>
      <c r="W18" s="376">
        <v>-74.252598073708242</v>
      </c>
      <c r="X18" s="376">
        <v>2010735.3599999992</v>
      </c>
      <c r="Y18" s="376">
        <v>1036661.7228571429</v>
      </c>
      <c r="Z18" s="376">
        <v>51.556348163944527</v>
      </c>
      <c r="AA18" s="376">
        <v>8488142.1602670103</v>
      </c>
      <c r="AB18" s="376">
        <v>-87.786942027081551</v>
      </c>
      <c r="AC18" s="376">
        <v>9770917.1399999987</v>
      </c>
      <c r="AD18" s="376">
        <v>4742602.6657142853</v>
      </c>
      <c r="AE18" s="382">
        <v>48.53794784830491</v>
      </c>
      <c r="AF18" s="376">
        <v>16250690.355941083</v>
      </c>
      <c r="AG18" s="376">
        <v>-70.815992663472059</v>
      </c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s="87"/>
      <c r="BR18" s="87"/>
    </row>
    <row r="19" spans="1:70" ht="14" x14ac:dyDescent="0.3">
      <c r="A19" s="323" t="s">
        <v>66</v>
      </c>
      <c r="B19" s="323"/>
      <c r="C19" s="323"/>
      <c r="D19" s="377">
        <v>14252161.140000001</v>
      </c>
      <c r="E19" s="377">
        <v>10376488.184285717</v>
      </c>
      <c r="F19" s="377">
        <v>72.806419197458752</v>
      </c>
      <c r="G19" s="377">
        <v>15418947.181520587</v>
      </c>
      <c r="H19" s="377">
        <v>-32.703004542866552</v>
      </c>
      <c r="I19" s="377">
        <v>13486699.799999999</v>
      </c>
      <c r="J19" s="377">
        <v>7426717.0799999982</v>
      </c>
      <c r="K19" s="377">
        <v>55.066971091030013</v>
      </c>
      <c r="L19" s="377">
        <v>10646565.233200958</v>
      </c>
      <c r="M19" s="377">
        <v>-30.243069785173219</v>
      </c>
      <c r="N19" s="377">
        <v>11846425.5</v>
      </c>
      <c r="O19" s="377">
        <v>6225625.6042857142</v>
      </c>
      <c r="P19" s="377">
        <v>52.552777243107755</v>
      </c>
      <c r="Q19" s="377">
        <v>10910811.396872045</v>
      </c>
      <c r="R19" s="377">
        <v>-42.940764184866197</v>
      </c>
      <c r="S19" s="377">
        <v>14434413.839999996</v>
      </c>
      <c r="T19" s="377">
        <v>8055312.1171428571</v>
      </c>
      <c r="U19" s="377">
        <v>55.806298796978773</v>
      </c>
      <c r="V19" s="377">
        <v>22060747.633856624</v>
      </c>
      <c r="W19" s="377">
        <v>-63.485770061662059</v>
      </c>
      <c r="X19" s="377">
        <v>13997007.359999998</v>
      </c>
      <c r="Y19" s="377">
        <v>7767438.8499999987</v>
      </c>
      <c r="Z19" s="377">
        <v>55.493568376604756</v>
      </c>
      <c r="AA19" s="377">
        <v>50166086.409557246</v>
      </c>
      <c r="AB19" s="377">
        <v>-84.516554098746255</v>
      </c>
      <c r="AC19" s="377">
        <v>68016707.639999986</v>
      </c>
      <c r="AD19" s="377">
        <v>39851581.835714288</v>
      </c>
      <c r="AE19" s="383">
        <v>58.590871593846373</v>
      </c>
      <c r="AF19" s="377">
        <v>109203157.85500747</v>
      </c>
      <c r="AG19" s="377">
        <v>-63.506932749484662</v>
      </c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 s="87"/>
      <c r="BR19" s="87"/>
    </row>
    <row r="20" spans="1:70" ht="14" x14ac:dyDescent="0.3">
      <c r="A20" s="135" t="s">
        <v>53</v>
      </c>
      <c r="B20" s="135" t="s">
        <v>50</v>
      </c>
      <c r="C20" s="135" t="s">
        <v>25</v>
      </c>
      <c r="D20" s="375">
        <v>1273096.0000000002</v>
      </c>
      <c r="E20" s="375">
        <v>927238.48999999987</v>
      </c>
      <c r="F20" s="375">
        <v>72.83335192318566</v>
      </c>
      <c r="G20" s="375">
        <v>2705804.067683008</v>
      </c>
      <c r="H20" s="375">
        <v>-65.731499147534421</v>
      </c>
      <c r="I20" s="375">
        <v>1204720</v>
      </c>
      <c r="J20" s="375">
        <v>546198.55999999994</v>
      </c>
      <c r="K20" s="375">
        <v>45.338216349027149</v>
      </c>
      <c r="L20" s="375">
        <v>2809762.4087935966</v>
      </c>
      <c r="M20" s="375">
        <v>-80.560685192079404</v>
      </c>
      <c r="N20" s="375">
        <v>1058200</v>
      </c>
      <c r="O20" s="375">
        <v>405594.27</v>
      </c>
      <c r="P20" s="375">
        <v>38.328696843696846</v>
      </c>
      <c r="Q20" s="375">
        <v>2539533.4288250427</v>
      </c>
      <c r="R20" s="375">
        <v>-84.028787910555096</v>
      </c>
      <c r="S20" s="375">
        <v>1289375.9999999998</v>
      </c>
      <c r="T20" s="375">
        <v>616348.79999999993</v>
      </c>
      <c r="U20" s="375">
        <v>47.802099620281439</v>
      </c>
      <c r="V20" s="375">
        <v>11695495.312489292</v>
      </c>
      <c r="W20" s="375">
        <v>-94.730032516520964</v>
      </c>
      <c r="X20" s="375">
        <v>1250303.9999999998</v>
      </c>
      <c r="Y20" s="375">
        <v>630922.27</v>
      </c>
      <c r="Z20" s="375">
        <v>50.461509360923436</v>
      </c>
      <c r="AA20" s="375">
        <v>10604651.205433266</v>
      </c>
      <c r="AB20" s="375">
        <v>-94.050513705941142</v>
      </c>
      <c r="AC20" s="375">
        <v>6075696</v>
      </c>
      <c r="AD20" s="375">
        <v>3126302.3899999997</v>
      </c>
      <c r="AE20" s="381">
        <v>51.455872545301801</v>
      </c>
      <c r="AF20" s="375">
        <v>30355246.4232242</v>
      </c>
      <c r="AG20" s="375">
        <v>-89.70094873745407</v>
      </c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 s="87"/>
      <c r="BR20" s="87"/>
    </row>
    <row r="21" spans="1:70" ht="14" x14ac:dyDescent="0.3">
      <c r="A21" s="135"/>
      <c r="B21" s="135"/>
      <c r="C21" s="135" t="s">
        <v>26</v>
      </c>
      <c r="D21" s="375">
        <v>1249104.24</v>
      </c>
      <c r="E21" s="375">
        <v>1132992.6499999999</v>
      </c>
      <c r="F21" s="375">
        <v>90.704411506921147</v>
      </c>
      <c r="G21" s="375">
        <v>1854566.2305504517</v>
      </c>
      <c r="H21" s="375">
        <v>-38.907943467528916</v>
      </c>
      <c r="I21" s="375">
        <v>1182016.7999999998</v>
      </c>
      <c r="J21" s="375">
        <v>699791.92999999993</v>
      </c>
      <c r="K21" s="375">
        <v>59.203213524545511</v>
      </c>
      <c r="L21" s="375">
        <v>1342524.6264273138</v>
      </c>
      <c r="M21" s="375">
        <v>-47.874927861676156</v>
      </c>
      <c r="N21" s="375">
        <v>1038258</v>
      </c>
      <c r="O21" s="375">
        <v>783798.67</v>
      </c>
      <c r="P21" s="375">
        <v>75.491705337209055</v>
      </c>
      <c r="Q21" s="375">
        <v>631606.51496378786</v>
      </c>
      <c r="R21" s="375">
        <v>24.096039453446394</v>
      </c>
      <c r="S21" s="375">
        <v>1265077.4399999997</v>
      </c>
      <c r="T21" s="375">
        <v>909705.79999999981</v>
      </c>
      <c r="U21" s="375">
        <v>71.909099888778357</v>
      </c>
      <c r="V21" s="375">
        <v>1608521.9901929984</v>
      </c>
      <c r="W21" s="375">
        <v>-43.444615271262236</v>
      </c>
      <c r="X21" s="375">
        <v>1226741.7599999998</v>
      </c>
      <c r="Y21" s="375">
        <v>945255.77</v>
      </c>
      <c r="Z21" s="375">
        <v>77.05417723775868</v>
      </c>
      <c r="AA21" s="375">
        <v>6776526.2735578744</v>
      </c>
      <c r="AB21" s="375">
        <v>-86.051027741331055</v>
      </c>
      <c r="AC21" s="375">
        <v>5961198.2399999993</v>
      </c>
      <c r="AD21" s="375">
        <v>4471544.8199999994</v>
      </c>
      <c r="AE21" s="381">
        <v>75.010839096000268</v>
      </c>
      <c r="AF21" s="375">
        <v>12213745.635692425</v>
      </c>
      <c r="AG21" s="375">
        <v>-63.389242306367244</v>
      </c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 s="87"/>
      <c r="BR21" s="87"/>
    </row>
    <row r="22" spans="1:70" ht="14" x14ac:dyDescent="0.3">
      <c r="A22" s="135"/>
      <c r="B22" s="135"/>
      <c r="C22" s="135" t="s">
        <v>70</v>
      </c>
      <c r="D22" s="375">
        <v>571837.50000000012</v>
      </c>
      <c r="E22" s="375">
        <v>270168.82999999996</v>
      </c>
      <c r="F22" s="375">
        <v>47.245735020875671</v>
      </c>
      <c r="G22" s="375">
        <v>617199.32889999996</v>
      </c>
      <c r="H22" s="375">
        <v>-56.226648774633823</v>
      </c>
      <c r="I22" s="375">
        <v>541125</v>
      </c>
      <c r="J22" s="375">
        <v>223501.23000000004</v>
      </c>
      <c r="K22" s="375">
        <v>41.303068607068617</v>
      </c>
      <c r="L22" s="375">
        <v>536051.27336812275</v>
      </c>
      <c r="M22" s="375">
        <v>-58.305997746130728</v>
      </c>
      <c r="N22" s="375">
        <v>475312.5</v>
      </c>
      <c r="O22" s="375">
        <v>203608.46000000002</v>
      </c>
      <c r="P22" s="375">
        <v>42.836756870479952</v>
      </c>
      <c r="Q22" s="375">
        <v>481550.16773508827</v>
      </c>
      <c r="R22" s="375">
        <v>-57.718120843432104</v>
      </c>
      <c r="S22" s="375">
        <v>579149.99999999988</v>
      </c>
      <c r="T22" s="375">
        <v>113758.52999999997</v>
      </c>
      <c r="U22" s="375">
        <v>19.642325822325819</v>
      </c>
      <c r="V22" s="375">
        <v>1581160.5756588485</v>
      </c>
      <c r="W22" s="375">
        <v>-92.805377786971547</v>
      </c>
      <c r="X22" s="375">
        <v>561599.99999999988</v>
      </c>
      <c r="Y22" s="375">
        <v>259717.62000000002</v>
      </c>
      <c r="Z22" s="375">
        <v>46.246014957264968</v>
      </c>
      <c r="AA22" s="375">
        <v>1701065.7719512964</v>
      </c>
      <c r="AB22" s="375">
        <v>-84.732064786532192</v>
      </c>
      <c r="AC22" s="375">
        <v>2729025</v>
      </c>
      <c r="AD22" s="375">
        <v>1070754.67</v>
      </c>
      <c r="AE22" s="381">
        <v>39.235795568014218</v>
      </c>
      <c r="AF22" s="375">
        <v>4917027.1176133556</v>
      </c>
      <c r="AG22" s="375">
        <v>-78.223535392667785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 s="87"/>
      <c r="BR22" s="87"/>
    </row>
    <row r="23" spans="1:70" ht="14" x14ac:dyDescent="0.3">
      <c r="A23" s="135"/>
      <c r="B23" s="135"/>
      <c r="C23" s="135" t="s">
        <v>114</v>
      </c>
      <c r="D23" s="375">
        <v>462291.03</v>
      </c>
      <c r="E23" s="375">
        <v>200330.8</v>
      </c>
      <c r="F23" s="375">
        <v>43.334347196829661</v>
      </c>
      <c r="G23" s="375">
        <v>378997.90640062501</v>
      </c>
      <c r="H23" s="375">
        <v>-47.141977141098629</v>
      </c>
      <c r="I23" s="375">
        <v>437462.1</v>
      </c>
      <c r="J23" s="375">
        <v>344671.14142857143</v>
      </c>
      <c r="K23" s="375">
        <v>78.78880054490925</v>
      </c>
      <c r="L23" s="375">
        <v>288175.98634731292</v>
      </c>
      <c r="M23" s="375">
        <v>19.604393758600651</v>
      </c>
      <c r="N23" s="375">
        <v>384257.25</v>
      </c>
      <c r="O23" s="375">
        <v>105072.30000000002</v>
      </c>
      <c r="P23" s="375">
        <v>27.34425960733337</v>
      </c>
      <c r="Q23" s="375">
        <v>333653.17735275818</v>
      </c>
      <c r="R23" s="375">
        <v>-68.508527077831104</v>
      </c>
      <c r="S23" s="375">
        <v>468202.67999999988</v>
      </c>
      <c r="T23" s="375">
        <v>120772.43</v>
      </c>
      <c r="U23" s="375">
        <v>25.794903608838808</v>
      </c>
      <c r="V23" s="375">
        <v>760195.22961815156</v>
      </c>
      <c r="W23" s="375">
        <v>-84.112971866363281</v>
      </c>
      <c r="X23" s="375">
        <v>454014.7199999998</v>
      </c>
      <c r="Y23" s="375">
        <v>248425.91</v>
      </c>
      <c r="Z23" s="375">
        <v>54.717589332786417</v>
      </c>
      <c r="AA23" s="375">
        <v>1324022.5484693234</v>
      </c>
      <c r="AB23" s="375">
        <v>-81.237033290165613</v>
      </c>
      <c r="AC23" s="375">
        <v>2206227.7799999998</v>
      </c>
      <c r="AD23" s="375">
        <v>1019272.5814285715</v>
      </c>
      <c r="AE23" s="381">
        <v>46.199789100134154</v>
      </c>
      <c r="AF23" s="375">
        <v>3085044.8481881712</v>
      </c>
      <c r="AG23" s="375">
        <v>-66.960850438618934</v>
      </c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 s="87"/>
      <c r="BR23" s="87"/>
    </row>
    <row r="24" spans="1:70" ht="14" x14ac:dyDescent="0.3">
      <c r="A24" s="135"/>
      <c r="B24" s="135"/>
      <c r="C24" s="135" t="s">
        <v>115</v>
      </c>
      <c r="D24" s="375">
        <v>462291.03</v>
      </c>
      <c r="E24" s="375">
        <v>233285</v>
      </c>
      <c r="F24" s="375">
        <v>50.462800457105985</v>
      </c>
      <c r="G24" s="375">
        <v>651573.11351778661</v>
      </c>
      <c r="H24" s="375">
        <v>-64.196650358926789</v>
      </c>
      <c r="I24" s="375">
        <v>437462.1</v>
      </c>
      <c r="J24" s="375">
        <v>200346.94</v>
      </c>
      <c r="K24" s="375">
        <v>45.797553662362979</v>
      </c>
      <c r="L24" s="375">
        <v>170675.52</v>
      </c>
      <c r="M24" s="375">
        <v>17.384695825154083</v>
      </c>
      <c r="N24" s="375">
        <v>384257.25</v>
      </c>
      <c r="O24" s="375">
        <v>195451.1</v>
      </c>
      <c r="P24" s="375">
        <v>50.864648617560242</v>
      </c>
      <c r="Q24" s="375">
        <v>310088.01684879296</v>
      </c>
      <c r="R24" s="375">
        <v>-36.969154117520418</v>
      </c>
      <c r="S24" s="375">
        <v>468202.67999999988</v>
      </c>
      <c r="T24" s="375">
        <v>223509.17</v>
      </c>
      <c r="U24" s="375">
        <v>47.737695563810114</v>
      </c>
      <c r="V24" s="375">
        <v>780652.46677419357</v>
      </c>
      <c r="W24" s="375">
        <v>-71.368927978466147</v>
      </c>
      <c r="X24" s="375">
        <v>454014.7199999998</v>
      </c>
      <c r="Y24" s="375">
        <v>356864.60571428569</v>
      </c>
      <c r="Z24" s="375">
        <v>78.601990198530544</v>
      </c>
      <c r="AA24" s="375">
        <v>1538166.0134819737</v>
      </c>
      <c r="AB24" s="375">
        <v>-76.799343985865022</v>
      </c>
      <c r="AC24" s="375">
        <v>2206227.7799999998</v>
      </c>
      <c r="AD24" s="375">
        <v>1209456.8157142857</v>
      </c>
      <c r="AE24" s="381">
        <v>54.820124498399977</v>
      </c>
      <c r="AF24" s="375">
        <v>3451155.1306227469</v>
      </c>
      <c r="AG24" s="375">
        <v>-64.955014482468528</v>
      </c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 s="87"/>
      <c r="BR24" s="87"/>
    </row>
    <row r="25" spans="1:70" ht="14" x14ac:dyDescent="0.3">
      <c r="A25" s="135"/>
      <c r="B25" s="322" t="s">
        <v>59</v>
      </c>
      <c r="C25" s="322"/>
      <c r="D25" s="376">
        <v>4018619.8000000007</v>
      </c>
      <c r="E25" s="376">
        <v>2764015.7699999996</v>
      </c>
      <c r="F25" s="376">
        <v>68.780225738199931</v>
      </c>
      <c r="G25" s="376">
        <v>6208140.6470518708</v>
      </c>
      <c r="H25" s="376">
        <v>-55.477558787064879</v>
      </c>
      <c r="I25" s="376">
        <v>3802786</v>
      </c>
      <c r="J25" s="376">
        <v>2014509.8014285711</v>
      </c>
      <c r="K25" s="376">
        <v>52.974577097648186</v>
      </c>
      <c r="L25" s="376">
        <v>5147189.8149363454</v>
      </c>
      <c r="M25" s="376">
        <v>-60.861948483368984</v>
      </c>
      <c r="N25" s="376">
        <v>3340285</v>
      </c>
      <c r="O25" s="376">
        <v>1693524.8</v>
      </c>
      <c r="P25" s="376">
        <v>50.70000913095739</v>
      </c>
      <c r="Q25" s="376">
        <v>4296431.3057254702</v>
      </c>
      <c r="R25" s="376">
        <v>-60.582989008966798</v>
      </c>
      <c r="S25" s="376">
        <v>4070008.7999999989</v>
      </c>
      <c r="T25" s="376">
        <v>1984094.7299999995</v>
      </c>
      <c r="U25" s="376">
        <v>48.749150861786838</v>
      </c>
      <c r="V25" s="376">
        <v>16426025.574733483</v>
      </c>
      <c r="W25" s="376">
        <v>-87.921029825669251</v>
      </c>
      <c r="X25" s="376">
        <v>3946675.1999999993</v>
      </c>
      <c r="Y25" s="376">
        <v>2441186.1757142856</v>
      </c>
      <c r="Z25" s="376">
        <v>61.854245713310455</v>
      </c>
      <c r="AA25" s="376">
        <v>21944431.812893733</v>
      </c>
      <c r="AB25" s="376">
        <v>-88.87560089717185</v>
      </c>
      <c r="AC25" s="376">
        <v>19178374.800000001</v>
      </c>
      <c r="AD25" s="376">
        <v>10897331.277142856</v>
      </c>
      <c r="AE25" s="382">
        <v>56.820931860935673</v>
      </c>
      <c r="AF25" s="376">
        <v>54022219.155340895</v>
      </c>
      <c r="AG25" s="376">
        <v>-79.828056959660273</v>
      </c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87"/>
      <c r="BR25" s="87"/>
    </row>
    <row r="26" spans="1:70" ht="14" x14ac:dyDescent="0.3">
      <c r="A26" s="135"/>
      <c r="B26" s="135" t="s">
        <v>52</v>
      </c>
      <c r="C26" s="135" t="s">
        <v>31</v>
      </c>
      <c r="D26" s="375">
        <v>2360439.63</v>
      </c>
      <c r="E26" s="375">
        <v>2028157.1099999996</v>
      </c>
      <c r="F26" s="375">
        <v>85.92285454892145</v>
      </c>
      <c r="G26" s="375">
        <v>3042217.1793815242</v>
      </c>
      <c r="H26" s="375">
        <v>-33.332928242410389</v>
      </c>
      <c r="I26" s="375">
        <v>2233664.0999999996</v>
      </c>
      <c r="J26" s="375">
        <v>2838554.8600000003</v>
      </c>
      <c r="K26" s="375">
        <v>127.08065012998154</v>
      </c>
      <c r="L26" s="375">
        <v>1608977.4343242692</v>
      </c>
      <c r="M26" s="375">
        <v>76.419805489200229</v>
      </c>
      <c r="N26" s="375">
        <v>1962002.25</v>
      </c>
      <c r="O26" s="375">
        <v>1967488.07</v>
      </c>
      <c r="P26" s="375">
        <v>100.27960314520537</v>
      </c>
      <c r="Q26" s="375">
        <v>1211685.7071065102</v>
      </c>
      <c r="R26" s="375">
        <v>62.37610615201001</v>
      </c>
      <c r="S26" s="375">
        <v>2390624.2799999993</v>
      </c>
      <c r="T26" s="375">
        <v>2153658.4699999997</v>
      </c>
      <c r="U26" s="375">
        <v>90.087701694387562</v>
      </c>
      <c r="V26" s="375">
        <v>7085902.0299651176</v>
      </c>
      <c r="W26" s="375">
        <v>-69.606431744433792</v>
      </c>
      <c r="X26" s="375">
        <v>2318181.1199999992</v>
      </c>
      <c r="Y26" s="375">
        <v>808485.96000000008</v>
      </c>
      <c r="Z26" s="375">
        <v>34.875875444969559</v>
      </c>
      <c r="AA26" s="375">
        <v>9408365.6651644539</v>
      </c>
      <c r="AB26" s="375">
        <v>-91.406733233238256</v>
      </c>
      <c r="AC26" s="375">
        <v>11264911.379999999</v>
      </c>
      <c r="AD26" s="375">
        <v>9796344.4700000007</v>
      </c>
      <c r="AE26" s="381">
        <v>86.963351415197735</v>
      </c>
      <c r="AF26" s="375">
        <v>22357148.015941877</v>
      </c>
      <c r="AG26" s="375">
        <v>-56.182494909392432</v>
      </c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 s="87"/>
      <c r="BR26" s="87"/>
    </row>
    <row r="27" spans="1:70" ht="14" x14ac:dyDescent="0.3">
      <c r="A27" s="135"/>
      <c r="B27" s="135"/>
      <c r="C27" s="135" t="s">
        <v>32</v>
      </c>
      <c r="D27" s="375">
        <v>667413.54</v>
      </c>
      <c r="E27" s="375">
        <v>681087.53</v>
      </c>
      <c r="F27" s="375">
        <v>102.04880320528109</v>
      </c>
      <c r="G27" s="375">
        <v>1131316.5946824001</v>
      </c>
      <c r="H27" s="375">
        <v>-39.796911562920641</v>
      </c>
      <c r="I27" s="375">
        <v>631567.80000000005</v>
      </c>
      <c r="J27" s="375">
        <v>537425.89</v>
      </c>
      <c r="K27" s="375">
        <v>85.093934491277096</v>
      </c>
      <c r="L27" s="375">
        <v>590642.22658291447</v>
      </c>
      <c r="M27" s="375">
        <v>-9.0099106003292064</v>
      </c>
      <c r="N27" s="375">
        <v>554755.5</v>
      </c>
      <c r="O27" s="375">
        <v>307766.90999999997</v>
      </c>
      <c r="P27" s="375">
        <v>55.477937577905934</v>
      </c>
      <c r="Q27" s="375">
        <v>1024880.1089283619</v>
      </c>
      <c r="R27" s="375">
        <v>-69.970447536365199</v>
      </c>
      <c r="S27" s="375">
        <v>675948.23999999976</v>
      </c>
      <c r="T27" s="375">
        <v>419638.05</v>
      </c>
      <c r="U27" s="375">
        <v>62.081388066044845</v>
      </c>
      <c r="V27" s="375">
        <v>2290721.830327481</v>
      </c>
      <c r="W27" s="375">
        <v>-81.68096866043274</v>
      </c>
      <c r="X27" s="375">
        <v>655464.95999999985</v>
      </c>
      <c r="Y27" s="375">
        <v>332834.11999999994</v>
      </c>
      <c r="Z27" s="375">
        <v>50.778323832901762</v>
      </c>
      <c r="AA27" s="375">
        <v>3242324.543086654</v>
      </c>
      <c r="AB27" s="375">
        <v>-89.734706826012371</v>
      </c>
      <c r="AC27" s="375">
        <v>3185150.0399999996</v>
      </c>
      <c r="AD27" s="375">
        <v>2278752.5</v>
      </c>
      <c r="AE27" s="381">
        <v>71.54301905350745</v>
      </c>
      <c r="AF27" s="375">
        <v>8279885.3036078122</v>
      </c>
      <c r="AG27" s="375">
        <v>-72.478453306508072</v>
      </c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s="87"/>
      <c r="BR27" s="87"/>
    </row>
    <row r="28" spans="1:70" ht="14" x14ac:dyDescent="0.3">
      <c r="A28" s="135"/>
      <c r="B28" s="135"/>
      <c r="C28" s="135" t="s">
        <v>33</v>
      </c>
      <c r="D28" s="375">
        <v>462291.03</v>
      </c>
      <c r="E28" s="375">
        <v>281306.77</v>
      </c>
      <c r="F28" s="375">
        <v>60.850579341762263</v>
      </c>
      <c r="G28" s="375">
        <v>859279.69890000008</v>
      </c>
      <c r="H28" s="375">
        <v>-67.262490855991061</v>
      </c>
      <c r="I28" s="375">
        <v>437462.1</v>
      </c>
      <c r="J28" s="375">
        <v>575276.13</v>
      </c>
      <c r="K28" s="375">
        <v>131.50307878099611</v>
      </c>
      <c r="L28" s="375">
        <v>714267.55504672904</v>
      </c>
      <c r="M28" s="375">
        <v>-19.459294218905953</v>
      </c>
      <c r="N28" s="375">
        <v>384257.25</v>
      </c>
      <c r="O28" s="375">
        <v>449692.89999999997</v>
      </c>
      <c r="P28" s="375">
        <v>117.02912567036795</v>
      </c>
      <c r="Q28" s="375">
        <v>247576.86000000002</v>
      </c>
      <c r="R28" s="375">
        <v>81.637694249777581</v>
      </c>
      <c r="S28" s="375">
        <v>468202.67999999988</v>
      </c>
      <c r="T28" s="375">
        <v>428775.47000000009</v>
      </c>
      <c r="U28" s="375">
        <v>91.579029406666407</v>
      </c>
      <c r="V28" s="375">
        <v>2662523.2465845882</v>
      </c>
      <c r="W28" s="375">
        <v>-83.895897602020128</v>
      </c>
      <c r="X28" s="375">
        <v>454014.7199999998</v>
      </c>
      <c r="Y28" s="375">
        <v>281114.85428571427</v>
      </c>
      <c r="Z28" s="375">
        <v>61.917563881125801</v>
      </c>
      <c r="AA28" s="375">
        <v>3138086.329234662</v>
      </c>
      <c r="AB28" s="375">
        <v>-91.04183808881146</v>
      </c>
      <c r="AC28" s="375">
        <v>2206227.7799999998</v>
      </c>
      <c r="AD28" s="375">
        <v>2016166.124285714</v>
      </c>
      <c r="AE28" s="381">
        <v>91.385220626934284</v>
      </c>
      <c r="AF28" s="375">
        <v>7621733.6897659786</v>
      </c>
      <c r="AG28" s="375">
        <v>-73.547145487477408</v>
      </c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s="87"/>
      <c r="BR28" s="87"/>
    </row>
    <row r="29" spans="1:70" ht="14" x14ac:dyDescent="0.3">
      <c r="A29" s="135"/>
      <c r="B29" s="135"/>
      <c r="C29" s="135" t="s">
        <v>34</v>
      </c>
      <c r="D29" s="375">
        <v>1616487.84</v>
      </c>
      <c r="E29" s="375">
        <v>1633015.62</v>
      </c>
      <c r="F29" s="375">
        <v>101.02245000494405</v>
      </c>
      <c r="G29" s="375">
        <v>2090591.5556392618</v>
      </c>
      <c r="H29" s="375">
        <v>-21.887390408947866</v>
      </c>
      <c r="I29" s="375">
        <v>1529668.7999999998</v>
      </c>
      <c r="J29" s="375">
        <v>1605732.94</v>
      </c>
      <c r="K29" s="375">
        <v>104.97258883753138</v>
      </c>
      <c r="L29" s="375">
        <v>1070735.8569838649</v>
      </c>
      <c r="M29" s="375">
        <v>49.965365363139881</v>
      </c>
      <c r="N29" s="375">
        <v>1343628</v>
      </c>
      <c r="O29" s="375">
        <v>1378307.1300000001</v>
      </c>
      <c r="P29" s="375">
        <v>102.58100679652404</v>
      </c>
      <c r="Q29" s="375">
        <v>1670370.4852731894</v>
      </c>
      <c r="R29" s="375">
        <v>-17.484944678331189</v>
      </c>
      <c r="S29" s="375">
        <v>1637159.0399999998</v>
      </c>
      <c r="T29" s="375">
        <v>1535594.21</v>
      </c>
      <c r="U29" s="375">
        <v>93.796275895101815</v>
      </c>
      <c r="V29" s="375">
        <v>7481822.0037700757</v>
      </c>
      <c r="W29" s="375">
        <v>-79.475665028836332</v>
      </c>
      <c r="X29" s="375">
        <v>1587548.1599999995</v>
      </c>
      <c r="Y29" s="375">
        <v>650089.46</v>
      </c>
      <c r="Z29" s="375">
        <v>40.949274886879664</v>
      </c>
      <c r="AA29" s="375">
        <v>6706973.383851992</v>
      </c>
      <c r="AB29" s="375">
        <v>-90.307260476608064</v>
      </c>
      <c r="AC29" s="375">
        <v>7714491.8399999989</v>
      </c>
      <c r="AD29" s="375">
        <v>6802739.3600000013</v>
      </c>
      <c r="AE29" s="381">
        <v>88.181302165976518</v>
      </c>
      <c r="AF29" s="375">
        <v>19020493.285518385</v>
      </c>
      <c r="AG29" s="375">
        <v>-64.234684884963542</v>
      </c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 s="87"/>
      <c r="BR29" s="87"/>
    </row>
    <row r="30" spans="1:70" ht="14" x14ac:dyDescent="0.3">
      <c r="A30" s="135"/>
      <c r="B30" s="322" t="s">
        <v>61</v>
      </c>
      <c r="C30" s="322"/>
      <c r="D30" s="376">
        <v>5106632.04</v>
      </c>
      <c r="E30" s="376">
        <v>4623567.0299999993</v>
      </c>
      <c r="F30" s="376">
        <v>90.540438272893468</v>
      </c>
      <c r="G30" s="376">
        <v>7123405.0286031868</v>
      </c>
      <c r="H30" s="376">
        <v>-35.093301427693405</v>
      </c>
      <c r="I30" s="376">
        <v>4832362.7999999989</v>
      </c>
      <c r="J30" s="376">
        <v>5556989.8200000003</v>
      </c>
      <c r="K30" s="376">
        <v>114.99529422749468</v>
      </c>
      <c r="L30" s="376">
        <v>3984623.0729377773</v>
      </c>
      <c r="M30" s="376">
        <v>39.460865388779382</v>
      </c>
      <c r="N30" s="376">
        <v>4244643</v>
      </c>
      <c r="O30" s="376">
        <v>4103255.01</v>
      </c>
      <c r="P30" s="376">
        <v>96.669025168901129</v>
      </c>
      <c r="Q30" s="376">
        <v>4154513.1613080613</v>
      </c>
      <c r="R30" s="376">
        <v>-1.2337944138783712</v>
      </c>
      <c r="S30" s="376">
        <v>5171934.2399999984</v>
      </c>
      <c r="T30" s="376">
        <v>4537666.1999999993</v>
      </c>
      <c r="U30" s="376">
        <v>87.736347552632466</v>
      </c>
      <c r="V30" s="376">
        <v>19520969.110647261</v>
      </c>
      <c r="W30" s="376">
        <v>-76.754913271569933</v>
      </c>
      <c r="X30" s="376">
        <v>5015208.9599999981</v>
      </c>
      <c r="Y30" s="376">
        <v>2072524.3942857143</v>
      </c>
      <c r="Z30" s="376">
        <v>41.324786480795318</v>
      </c>
      <c r="AA30" s="376">
        <v>22495749.921337761</v>
      </c>
      <c r="AB30" s="376">
        <v>-90.787040211894094</v>
      </c>
      <c r="AC30" s="376">
        <v>24370781.039999995</v>
      </c>
      <c r="AD30" s="376">
        <v>20894002.454285719</v>
      </c>
      <c r="AE30" s="382">
        <v>85.73382371288055</v>
      </c>
      <c r="AF30" s="376">
        <v>57279260.294834055</v>
      </c>
      <c r="AG30" s="376">
        <v>-63.522569344056073</v>
      </c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 s="87"/>
      <c r="BR30" s="87"/>
    </row>
    <row r="31" spans="1:70" ht="14" x14ac:dyDescent="0.3">
      <c r="A31" s="135"/>
      <c r="B31" s="135" t="s">
        <v>58</v>
      </c>
      <c r="C31" s="135" t="s">
        <v>45</v>
      </c>
      <c r="D31" s="375">
        <v>3341228.7024500007</v>
      </c>
      <c r="E31" s="375">
        <v>4012037.9133610004</v>
      </c>
      <c r="F31" s="375">
        <v>120.07672238716013</v>
      </c>
      <c r="G31" s="375">
        <v>5514751.0040253596</v>
      </c>
      <c r="H31" s="375">
        <v>-27.248974424547725</v>
      </c>
      <c r="I31" s="375">
        <v>3161776.5215000003</v>
      </c>
      <c r="J31" s="375">
        <v>2797228.5295644943</v>
      </c>
      <c r="K31" s="375">
        <v>88.470153109918144</v>
      </c>
      <c r="L31" s="375">
        <v>3024439.1089725024</v>
      </c>
      <c r="M31" s="375">
        <v>-7.5124864882863847</v>
      </c>
      <c r="N31" s="375">
        <v>2777236.1337500005</v>
      </c>
      <c r="O31" s="375">
        <v>2107156.6166979624</v>
      </c>
      <c r="P31" s="375">
        <v>75.872432707144199</v>
      </c>
      <c r="Q31" s="375">
        <v>6840299.0484646978</v>
      </c>
      <c r="R31" s="375">
        <v>-69.194963527641193</v>
      </c>
      <c r="S31" s="375">
        <v>3383955.4121999997</v>
      </c>
      <c r="T31" s="375">
        <v>2630610.7453025207</v>
      </c>
      <c r="U31" s="375">
        <v>77.737748429501039</v>
      </c>
      <c r="V31" s="375">
        <v>13461059.036949074</v>
      </c>
      <c r="W31" s="375">
        <v>-80.457624187801315</v>
      </c>
      <c r="X31" s="375">
        <v>3281411.3087999998</v>
      </c>
      <c r="Y31" s="375">
        <v>2254063.1809485033</v>
      </c>
      <c r="Z31" s="375">
        <v>68.6918819016567</v>
      </c>
      <c r="AA31" s="375">
        <v>13604881.549394129</v>
      </c>
      <c r="AB31" s="375">
        <v>-83.431952915099913</v>
      </c>
      <c r="AC31" s="375">
        <v>15945608.078700002</v>
      </c>
      <c r="AD31" s="375">
        <v>13801096.98587448</v>
      </c>
      <c r="AE31" s="381">
        <v>86.551086153370719</v>
      </c>
      <c r="AF31" s="375">
        <v>42445429.747805767</v>
      </c>
      <c r="AG31" s="375">
        <v>-67.485081272883264</v>
      </c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 s="87"/>
      <c r="BR31" s="87"/>
    </row>
    <row r="32" spans="1:70" ht="14" x14ac:dyDescent="0.3">
      <c r="A32" s="135"/>
      <c r="B32" s="135"/>
      <c r="C32" s="135" t="s">
        <v>116</v>
      </c>
      <c r="D32" s="375">
        <v>462291.03</v>
      </c>
      <c r="E32" s="375">
        <v>492959.15960285557</v>
      </c>
      <c r="F32" s="375">
        <v>106.63394433650498</v>
      </c>
      <c r="G32" s="375">
        <v>249580.25999999995</v>
      </c>
      <c r="H32" s="375">
        <v>97.515284102539056</v>
      </c>
      <c r="I32" s="375">
        <v>437462.1</v>
      </c>
      <c r="J32" s="375">
        <v>221978.43469187181</v>
      </c>
      <c r="K32" s="375">
        <v>50.742323664580724</v>
      </c>
      <c r="L32" s="375">
        <v>238303.94999999995</v>
      </c>
      <c r="M32" s="375">
        <v>-6.8507111645141094</v>
      </c>
      <c r="N32" s="375">
        <v>384257.25</v>
      </c>
      <c r="O32" s="375">
        <v>206399.62549918794</v>
      </c>
      <c r="P32" s="375">
        <v>53.713918344855671</v>
      </c>
      <c r="Q32" s="375">
        <v>335385.63999999996</v>
      </c>
      <c r="R32" s="375">
        <v>-38.459015269947763</v>
      </c>
      <c r="S32" s="375">
        <v>468202.67999999988</v>
      </c>
      <c r="T32" s="375">
        <v>336729.99692215736</v>
      </c>
      <c r="U32" s="375">
        <v>71.91970727765964</v>
      </c>
      <c r="V32" s="375">
        <v>346802.96999999991</v>
      </c>
      <c r="W32" s="375">
        <v>-2.9045233026241277</v>
      </c>
      <c r="X32" s="375">
        <v>454014.7199999998</v>
      </c>
      <c r="Y32" s="375">
        <v>331910.0464748533</v>
      </c>
      <c r="Z32" s="375">
        <v>73.105569457054926</v>
      </c>
      <c r="AA32" s="375">
        <v>949419.30192599632</v>
      </c>
      <c r="AB32" s="375">
        <v>-65.040731128855384</v>
      </c>
      <c r="AC32" s="375">
        <v>2206227.7799999998</v>
      </c>
      <c r="AD32" s="375">
        <v>1589977.2631909261</v>
      </c>
      <c r="AE32" s="381">
        <v>72.067683926585602</v>
      </c>
      <c r="AF32" s="375">
        <v>2119492.1219259957</v>
      </c>
      <c r="AG32" s="375">
        <v>-24.983101057903255</v>
      </c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 s="87"/>
      <c r="BR32" s="87"/>
    </row>
    <row r="33" spans="1:70" ht="14" x14ac:dyDescent="0.3">
      <c r="A33" s="135"/>
      <c r="B33" s="322" t="s">
        <v>65</v>
      </c>
      <c r="C33" s="322"/>
      <c r="D33" s="376">
        <v>3803519.7324500009</v>
      </c>
      <c r="E33" s="376">
        <v>4504997.0729638562</v>
      </c>
      <c r="F33" s="376">
        <v>118.44284741128463</v>
      </c>
      <c r="G33" s="376">
        <v>5764331.2640253594</v>
      </c>
      <c r="H33" s="376">
        <v>-21.847012834270771</v>
      </c>
      <c r="I33" s="376">
        <v>3599238.6215000004</v>
      </c>
      <c r="J33" s="376">
        <v>3019206.9642563662</v>
      </c>
      <c r="K33" s="376">
        <v>83.884601210410906</v>
      </c>
      <c r="L33" s="376">
        <v>3262743.0589725021</v>
      </c>
      <c r="M33" s="376">
        <v>-7.464151798481808</v>
      </c>
      <c r="N33" s="376">
        <v>3161493.3837500005</v>
      </c>
      <c r="O33" s="376">
        <v>2313556.2421971504</v>
      </c>
      <c r="P33" s="376">
        <v>73.179221379642087</v>
      </c>
      <c r="Q33" s="376">
        <v>7175684.6884646975</v>
      </c>
      <c r="R33" s="376">
        <v>-67.758390416508718</v>
      </c>
      <c r="S33" s="376">
        <v>3852158.0921999994</v>
      </c>
      <c r="T33" s="376">
        <v>2967340.7422246779</v>
      </c>
      <c r="U33" s="376">
        <v>77.030606512050085</v>
      </c>
      <c r="V33" s="376">
        <v>13807862.006949075</v>
      </c>
      <c r="W33" s="376">
        <v>-78.509774063998421</v>
      </c>
      <c r="X33" s="376">
        <v>3735426.0287999995</v>
      </c>
      <c r="Y33" s="376">
        <v>2585973.2274233568</v>
      </c>
      <c r="Z33" s="376">
        <v>69.228334532275468</v>
      </c>
      <c r="AA33" s="376">
        <v>14554300.851320125</v>
      </c>
      <c r="AB33" s="376">
        <v>-82.232240120357275</v>
      </c>
      <c r="AC33" s="376">
        <v>18151835.858700003</v>
      </c>
      <c r="AD33" s="376">
        <v>15391074.249065407</v>
      </c>
      <c r="AE33" s="382">
        <v>84.790730639449947</v>
      </c>
      <c r="AF33" s="376">
        <v>44564921.869731762</v>
      </c>
      <c r="AG33" s="376">
        <v>-65.46370193567212</v>
      </c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 s="87"/>
      <c r="BR33" s="87"/>
    </row>
    <row r="34" spans="1:70" ht="14" x14ac:dyDescent="0.3">
      <c r="A34" s="135"/>
      <c r="B34" s="135" t="s">
        <v>74</v>
      </c>
      <c r="C34" s="135" t="s">
        <v>43</v>
      </c>
      <c r="D34" s="375">
        <v>10467371.07</v>
      </c>
      <c r="E34" s="375">
        <v>10715670.649395328</v>
      </c>
      <c r="F34" s="375">
        <v>102.37212933156604</v>
      </c>
      <c r="G34" s="375">
        <v>12528219.802846178</v>
      </c>
      <c r="H34" s="375">
        <v>-14.467731106051261</v>
      </c>
      <c r="I34" s="375">
        <v>9905184.8999999985</v>
      </c>
      <c r="J34" s="375">
        <v>6765506.9152358277</v>
      </c>
      <c r="K34" s="375">
        <v>68.302681712037796</v>
      </c>
      <c r="L34" s="375">
        <v>9098503.5232707057</v>
      </c>
      <c r="M34" s="375">
        <v>-25.641542063130601</v>
      </c>
      <c r="N34" s="375">
        <v>8700500.25</v>
      </c>
      <c r="O34" s="375">
        <v>8672871.7350837737</v>
      </c>
      <c r="P34" s="375">
        <v>99.682449122207359</v>
      </c>
      <c r="Q34" s="375">
        <v>9917156.4183347169</v>
      </c>
      <c r="R34" s="375">
        <v>-12.546788925810688</v>
      </c>
      <c r="S34" s="375">
        <v>10601224.919999998</v>
      </c>
      <c r="T34" s="375">
        <v>7579069.2761987243</v>
      </c>
      <c r="U34" s="375">
        <v>71.492391996138551</v>
      </c>
      <c r="V34" s="375">
        <v>24751749.232632048</v>
      </c>
      <c r="W34" s="375">
        <v>-69.379661998972253</v>
      </c>
      <c r="X34" s="375">
        <v>10279975.679999998</v>
      </c>
      <c r="Y34" s="375">
        <v>7144378.8037171224</v>
      </c>
      <c r="Z34" s="375">
        <v>69.498012700718022</v>
      </c>
      <c r="AA34" s="375">
        <v>26591176.352925975</v>
      </c>
      <c r="AB34" s="375">
        <v>-73.132520694478472</v>
      </c>
      <c r="AC34" s="375">
        <v>49954256.819999993</v>
      </c>
      <c r="AD34" s="375">
        <v>40877497.379630774</v>
      </c>
      <c r="AE34" s="381">
        <v>81.829857917663603</v>
      </c>
      <c r="AF34" s="375">
        <v>82886805.330009639</v>
      </c>
      <c r="AG34" s="375">
        <v>-50.682744718077771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 s="87"/>
      <c r="BR34" s="87"/>
    </row>
    <row r="35" spans="1:70" ht="14" x14ac:dyDescent="0.3">
      <c r="A35" s="135"/>
      <c r="B35" s="322" t="s">
        <v>76</v>
      </c>
      <c r="C35" s="322"/>
      <c r="D35" s="376">
        <v>10467371.07</v>
      </c>
      <c r="E35" s="376">
        <v>10715670.649395328</v>
      </c>
      <c r="F35" s="376">
        <v>102.37212933156604</v>
      </c>
      <c r="G35" s="376">
        <v>12528219.802846178</v>
      </c>
      <c r="H35" s="376">
        <v>-14.467731106051261</v>
      </c>
      <c r="I35" s="376">
        <v>9905184.8999999985</v>
      </c>
      <c r="J35" s="376">
        <v>6765506.9152358277</v>
      </c>
      <c r="K35" s="376">
        <v>68.302681712037796</v>
      </c>
      <c r="L35" s="376">
        <v>9098503.5232707057</v>
      </c>
      <c r="M35" s="376">
        <v>-25.641542063130601</v>
      </c>
      <c r="N35" s="376">
        <v>8700500.25</v>
      </c>
      <c r="O35" s="376">
        <v>8672871.7350837737</v>
      </c>
      <c r="P35" s="376">
        <v>99.682449122207359</v>
      </c>
      <c r="Q35" s="376">
        <v>9917156.4183347169</v>
      </c>
      <c r="R35" s="376">
        <v>-12.546788925810688</v>
      </c>
      <c r="S35" s="376">
        <v>10601224.919999998</v>
      </c>
      <c r="T35" s="376">
        <v>7579069.2761987243</v>
      </c>
      <c r="U35" s="376">
        <v>71.492391996138551</v>
      </c>
      <c r="V35" s="376">
        <v>24751749.232632048</v>
      </c>
      <c r="W35" s="376">
        <v>-69.379661998972253</v>
      </c>
      <c r="X35" s="376">
        <v>10279975.679999998</v>
      </c>
      <c r="Y35" s="376">
        <v>7144378.8037171224</v>
      </c>
      <c r="Z35" s="376">
        <v>69.498012700718022</v>
      </c>
      <c r="AA35" s="376">
        <v>26591176.352925975</v>
      </c>
      <c r="AB35" s="376">
        <v>-73.132520694478472</v>
      </c>
      <c r="AC35" s="376">
        <v>49954256.819999993</v>
      </c>
      <c r="AD35" s="376">
        <v>40877497.379630774</v>
      </c>
      <c r="AE35" s="382">
        <v>81.829857917663603</v>
      </c>
      <c r="AF35" s="376">
        <v>82886805.330009639</v>
      </c>
      <c r="AG35" s="376">
        <v>-50.682744718077771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s="87"/>
      <c r="BR35" s="87"/>
    </row>
    <row r="36" spans="1:70" ht="14" x14ac:dyDescent="0.3">
      <c r="A36" s="135"/>
      <c r="B36" s="135" t="s">
        <v>119</v>
      </c>
      <c r="C36" s="135" t="s">
        <v>44</v>
      </c>
      <c r="D36" s="375">
        <v>1250238.1400000001</v>
      </c>
      <c r="E36" s="375">
        <v>878555.44772701594</v>
      </c>
      <c r="F36" s="375">
        <v>70.271048340199869</v>
      </c>
      <c r="G36" s="375">
        <v>601051.10787608963</v>
      </c>
      <c r="H36" s="375">
        <v>46.169840836253059</v>
      </c>
      <c r="I36" s="375">
        <v>1183089.8</v>
      </c>
      <c r="J36" s="375">
        <v>1175931.4733470348</v>
      </c>
      <c r="K36" s="375">
        <v>99.394946465351552</v>
      </c>
      <c r="L36" s="375">
        <v>1066533.9685943634</v>
      </c>
      <c r="M36" s="375">
        <v>10.257292123274013</v>
      </c>
      <c r="N36" s="375">
        <v>1039200.5</v>
      </c>
      <c r="O36" s="375">
        <v>629385.15096165147</v>
      </c>
      <c r="P36" s="375">
        <v>60.564361830238873</v>
      </c>
      <c r="Q36" s="375">
        <v>1361853.2479131371</v>
      </c>
      <c r="R36" s="375">
        <v>-53.784656905866889</v>
      </c>
      <c r="S36" s="375">
        <v>1266225.8399999996</v>
      </c>
      <c r="T36" s="375">
        <v>798746.66115996987</v>
      </c>
      <c r="U36" s="375">
        <v>63.080900415045235</v>
      </c>
      <c r="V36" s="375">
        <v>4996971.8658806952</v>
      </c>
      <c r="W36" s="375">
        <v>-84.015386065833013</v>
      </c>
      <c r="X36" s="375">
        <v>1227855.3599999999</v>
      </c>
      <c r="Y36" s="375">
        <v>903906.0910095427</v>
      </c>
      <c r="Z36" s="375">
        <v>73.616658806583104</v>
      </c>
      <c r="AA36" s="375">
        <v>3225489.3623418217</v>
      </c>
      <c r="AB36" s="375">
        <v>-71.976156500070601</v>
      </c>
      <c r="AC36" s="375">
        <v>5966609.6399999997</v>
      </c>
      <c r="AD36" s="375">
        <v>4386524.8242052142</v>
      </c>
      <c r="AE36" s="381">
        <v>73.517878474872276</v>
      </c>
      <c r="AF36" s="375">
        <v>11251899.552606108</v>
      </c>
      <c r="AG36" s="375">
        <v>-61.015250769909073</v>
      </c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 s="87"/>
      <c r="BR36" s="87"/>
    </row>
    <row r="37" spans="1:70" ht="14" x14ac:dyDescent="0.3">
      <c r="A37" s="135"/>
      <c r="B37" s="135"/>
      <c r="C37" s="135" t="s">
        <v>96</v>
      </c>
      <c r="D37" s="375">
        <v>462291.03</v>
      </c>
      <c r="E37" s="375">
        <v>396618.16290424485</v>
      </c>
      <c r="F37" s="375">
        <v>85.794042532956951</v>
      </c>
      <c r="G37" s="375">
        <v>210623.98783926206</v>
      </c>
      <c r="H37" s="375">
        <v>88.306264150180482</v>
      </c>
      <c r="I37" s="375">
        <v>437462.1</v>
      </c>
      <c r="J37" s="375">
        <v>186743.38534427312</v>
      </c>
      <c r="K37" s="375">
        <v>42.687900356230429</v>
      </c>
      <c r="L37" s="375">
        <v>313617.48850158451</v>
      </c>
      <c r="M37" s="375">
        <v>-40.455047249914564</v>
      </c>
      <c r="N37" s="375">
        <v>384257.25</v>
      </c>
      <c r="O37" s="375">
        <v>365716.57407813729</v>
      </c>
      <c r="P37" s="375">
        <v>95.174931397686649</v>
      </c>
      <c r="Q37" s="375">
        <v>1025471.1936975858</v>
      </c>
      <c r="R37" s="375">
        <v>-64.336728683771483</v>
      </c>
      <c r="S37" s="375">
        <v>468202.67999999988</v>
      </c>
      <c r="T37" s="375">
        <v>348330.72686526953</v>
      </c>
      <c r="U37" s="375">
        <v>74.397422685677412</v>
      </c>
      <c r="V37" s="375">
        <v>2966264.96</v>
      </c>
      <c r="W37" s="375">
        <v>-88.25692473320828</v>
      </c>
      <c r="X37" s="375">
        <v>454014.7199999998</v>
      </c>
      <c r="Y37" s="375">
        <v>367394.62305147143</v>
      </c>
      <c r="Z37" s="375">
        <v>80.921302078371298</v>
      </c>
      <c r="AA37" s="375">
        <v>1015616.6800000002</v>
      </c>
      <c r="AB37" s="375">
        <v>-63.825463850054987</v>
      </c>
      <c r="AC37" s="375">
        <v>2206227.7799999998</v>
      </c>
      <c r="AD37" s="375">
        <v>1664803.4722433961</v>
      </c>
      <c r="AE37" s="381">
        <v>75.459274302284257</v>
      </c>
      <c r="AF37" s="375">
        <v>5531594.3100384334</v>
      </c>
      <c r="AG37" s="375">
        <v>-69.903731565740415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 s="87"/>
      <c r="BR37" s="87"/>
    </row>
    <row r="38" spans="1:70" ht="14" x14ac:dyDescent="0.3">
      <c r="A38" s="135"/>
      <c r="B38" s="135"/>
      <c r="C38" s="135" t="s">
        <v>117</v>
      </c>
      <c r="D38" s="375">
        <v>462291.03</v>
      </c>
      <c r="E38" s="375">
        <v>263626.77999999997</v>
      </c>
      <c r="F38" s="375">
        <v>57.026150821053122</v>
      </c>
      <c r="G38" s="375">
        <v>603894.05999999994</v>
      </c>
      <c r="H38" s="375">
        <v>-56.345525239973377</v>
      </c>
      <c r="I38" s="375">
        <v>437462.1</v>
      </c>
      <c r="J38" s="375">
        <v>199687.35000000003</v>
      </c>
      <c r="K38" s="375">
        <v>45.646777172239617</v>
      </c>
      <c r="L38" s="375">
        <v>267854.79999999993</v>
      </c>
      <c r="M38" s="375">
        <v>-25.449403930786346</v>
      </c>
      <c r="N38" s="375">
        <v>384257.25</v>
      </c>
      <c r="O38" s="375">
        <v>124962.34</v>
      </c>
      <c r="P38" s="375">
        <v>32.520489854127668</v>
      </c>
      <c r="Q38" s="375">
        <v>189176.40240799161</v>
      </c>
      <c r="R38" s="375">
        <v>-33.944012884600113</v>
      </c>
      <c r="S38" s="375">
        <v>468202.67999999988</v>
      </c>
      <c r="T38" s="375">
        <v>233286.70999999996</v>
      </c>
      <c r="U38" s="375">
        <v>49.826009112122129</v>
      </c>
      <c r="V38" s="375">
        <v>2280488.61</v>
      </c>
      <c r="W38" s="375">
        <v>-89.77031900194406</v>
      </c>
      <c r="X38" s="375">
        <v>454014.7199999998</v>
      </c>
      <c r="Y38" s="375">
        <v>213069.63</v>
      </c>
      <c r="Z38" s="375">
        <v>46.930114953101103</v>
      </c>
      <c r="AA38" s="375">
        <v>2706568.6599999997</v>
      </c>
      <c r="AB38" s="375">
        <v>-92.12768428346466</v>
      </c>
      <c r="AC38" s="375">
        <v>2206227.7799999998</v>
      </c>
      <c r="AD38" s="375">
        <v>1034632.81</v>
      </c>
      <c r="AE38" s="381">
        <v>46.896010438233183</v>
      </c>
      <c r="AF38" s="375">
        <v>6047982.5324079907</v>
      </c>
      <c r="AG38" s="375">
        <v>-82.892926617166282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 s="87"/>
      <c r="BR38" s="87"/>
    </row>
    <row r="39" spans="1:70" ht="14" x14ac:dyDescent="0.3">
      <c r="A39" s="135"/>
      <c r="B39" s="322" t="s">
        <v>121</v>
      </c>
      <c r="C39" s="322"/>
      <c r="D39" s="376">
        <v>2174820.2000000002</v>
      </c>
      <c r="E39" s="376">
        <v>1538800.3906312608</v>
      </c>
      <c r="F39" s="376">
        <v>70.755292351582042</v>
      </c>
      <c r="G39" s="376">
        <v>1415569.1557153515</v>
      </c>
      <c r="H39" s="376">
        <v>8.705419612907221</v>
      </c>
      <c r="I39" s="376">
        <v>2058014</v>
      </c>
      <c r="J39" s="376">
        <v>1562362.208691308</v>
      </c>
      <c r="K39" s="376">
        <v>75.916014599089578</v>
      </c>
      <c r="L39" s="376">
        <v>1648006.2570959479</v>
      </c>
      <c r="M39" s="376">
        <v>-5.1968278661489506</v>
      </c>
      <c r="N39" s="376">
        <v>1807715</v>
      </c>
      <c r="O39" s="376">
        <v>1120064.0650397888</v>
      </c>
      <c r="P39" s="376">
        <v>61.960213033569381</v>
      </c>
      <c r="Q39" s="376">
        <v>2576500.8440187145</v>
      </c>
      <c r="R39" s="376">
        <v>-56.527704322706086</v>
      </c>
      <c r="S39" s="376">
        <v>2202631.1999999993</v>
      </c>
      <c r="T39" s="376">
        <v>1380364.0980252393</v>
      </c>
      <c r="U39" s="376">
        <v>62.668870668191737</v>
      </c>
      <c r="V39" s="376">
        <v>10243725.435880695</v>
      </c>
      <c r="W39" s="376">
        <v>-86.524784301712756</v>
      </c>
      <c r="X39" s="376">
        <v>2135884.7999999993</v>
      </c>
      <c r="Y39" s="376">
        <v>1484370.3440610142</v>
      </c>
      <c r="Z39" s="376">
        <v>69.496741774697526</v>
      </c>
      <c r="AA39" s="376">
        <v>6947674.702341821</v>
      </c>
      <c r="AB39" s="376">
        <v>-78.63500512537405</v>
      </c>
      <c r="AC39" s="376">
        <v>10379065.199999999</v>
      </c>
      <c r="AD39" s="376">
        <v>7085961.1064486112</v>
      </c>
      <c r="AE39" s="382">
        <v>68.271669653338449</v>
      </c>
      <c r="AF39" s="376">
        <v>22831476.395052534</v>
      </c>
      <c r="AG39" s="376">
        <v>-68.964069673636587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 s="87"/>
      <c r="BR39" s="87"/>
    </row>
    <row r="40" spans="1:70" ht="14" x14ac:dyDescent="0.3">
      <c r="A40" s="323" t="s">
        <v>67</v>
      </c>
      <c r="B40" s="323"/>
      <c r="C40" s="323"/>
      <c r="D40" s="377">
        <v>25570962.842450008</v>
      </c>
      <c r="E40" s="377">
        <v>24147050.912990447</v>
      </c>
      <c r="F40" s="377">
        <v>94.431527908304901</v>
      </c>
      <c r="G40" s="377">
        <v>33039665.898241945</v>
      </c>
      <c r="H40" s="377">
        <v>-26.914966430470727</v>
      </c>
      <c r="I40" s="377">
        <v>24197586.3215</v>
      </c>
      <c r="J40" s="377">
        <v>18918575.709612075</v>
      </c>
      <c r="K40" s="377">
        <v>78.183730634334239</v>
      </c>
      <c r="L40" s="377">
        <v>23141065.727213282</v>
      </c>
      <c r="M40" s="377">
        <v>-18.246739659166522</v>
      </c>
      <c r="N40" s="377">
        <v>21254636.633749999</v>
      </c>
      <c r="O40" s="377">
        <v>17903271.852320716</v>
      </c>
      <c r="P40" s="377">
        <v>84.232312040057664</v>
      </c>
      <c r="Q40" s="377">
        <v>28120286.41785166</v>
      </c>
      <c r="R40" s="377">
        <v>-36.333252135884578</v>
      </c>
      <c r="S40" s="377">
        <v>25897957.252199996</v>
      </c>
      <c r="T40" s="377">
        <v>18448535.046448641</v>
      </c>
      <c r="U40" s="377">
        <v>71.235483427487154</v>
      </c>
      <c r="V40" s="377">
        <v>84750331.360842556</v>
      </c>
      <c r="W40" s="377">
        <v>-78.231902164606197</v>
      </c>
      <c r="X40" s="377">
        <v>25113170.668799993</v>
      </c>
      <c r="Y40" s="377">
        <v>15728432.945201496</v>
      </c>
      <c r="Z40" s="377">
        <v>62.630215645140041</v>
      </c>
      <c r="AA40" s="377">
        <v>92533333.640819415</v>
      </c>
      <c r="AB40" s="377">
        <v>-83.002414020602004</v>
      </c>
      <c r="AC40" s="377">
        <v>122034313.71869999</v>
      </c>
      <c r="AD40" s="377">
        <v>95145866.466573372</v>
      </c>
      <c r="AE40" s="383">
        <v>77.96648628343425</v>
      </c>
      <c r="AF40" s="377">
        <v>261584683.0449689</v>
      </c>
      <c r="AG40" s="377">
        <v>-63.627126267856873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 s="87"/>
      <c r="BR40" s="87"/>
    </row>
    <row r="41" spans="1:70" ht="14" x14ac:dyDescent="0.3">
      <c r="A41" s="135" t="s">
        <v>55</v>
      </c>
      <c r="B41" s="135" t="s">
        <v>54</v>
      </c>
      <c r="C41" s="135" t="s">
        <v>35</v>
      </c>
      <c r="D41" s="375">
        <v>3672334.560000001</v>
      </c>
      <c r="E41" s="375">
        <v>4870489.6524084089</v>
      </c>
      <c r="F41" s="375">
        <v>132.62652334182778</v>
      </c>
      <c r="G41" s="375">
        <v>4378433.6104995459</v>
      </c>
      <c r="H41" s="375">
        <v>11.238175239859871</v>
      </c>
      <c r="I41" s="375">
        <v>3475099.2</v>
      </c>
      <c r="J41" s="375">
        <v>3963557.1083215959</v>
      </c>
      <c r="K41" s="375">
        <v>114.05594143389047</v>
      </c>
      <c r="L41" s="375">
        <v>3626403.6140536927</v>
      </c>
      <c r="M41" s="375">
        <v>9.2971861422513911</v>
      </c>
      <c r="N41" s="375">
        <v>3052452.0000000005</v>
      </c>
      <c r="O41" s="375">
        <v>2841954.4588955683</v>
      </c>
      <c r="P41" s="375">
        <v>93.103985218950797</v>
      </c>
      <c r="Q41" s="375">
        <v>4734720.4855212318</v>
      </c>
      <c r="R41" s="375">
        <v>-39.976299179935523</v>
      </c>
      <c r="S41" s="375">
        <v>3719295.3599999994</v>
      </c>
      <c r="T41" s="375">
        <v>3384439.3368093884</v>
      </c>
      <c r="U41" s="375">
        <v>90.996788617760885</v>
      </c>
      <c r="V41" s="375">
        <v>13685538.254844209</v>
      </c>
      <c r="W41" s="375">
        <v>-75.26995815738988</v>
      </c>
      <c r="X41" s="375">
        <v>3606589.4399999995</v>
      </c>
      <c r="Y41" s="375">
        <v>3469519.8694402711</v>
      </c>
      <c r="Z41" s="375">
        <v>96.199468421896981</v>
      </c>
      <c r="AA41" s="375">
        <v>25433318.442776252</v>
      </c>
      <c r="AB41" s="375">
        <v>-86.35836736269188</v>
      </c>
      <c r="AC41" s="375">
        <v>17525770.560000002</v>
      </c>
      <c r="AD41" s="375">
        <v>18529960.425875228</v>
      </c>
      <c r="AE41" s="381">
        <v>105.72979009646025</v>
      </c>
      <c r="AF41" s="375">
        <v>51858414.407694943</v>
      </c>
      <c r="AG41" s="375">
        <v>-64.268170098301965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 s="87"/>
      <c r="BR41" s="87"/>
    </row>
    <row r="42" spans="1:70" ht="14" x14ac:dyDescent="0.3">
      <c r="A42" s="135"/>
      <c r="B42" s="135"/>
      <c r="C42" s="135" t="s">
        <v>109</v>
      </c>
      <c r="D42" s="375">
        <v>462291.03</v>
      </c>
      <c r="E42" s="375">
        <v>-54802.61</v>
      </c>
      <c r="F42" s="375">
        <v>-11.854569187725748</v>
      </c>
      <c r="G42" s="375">
        <v>196402.63999999998</v>
      </c>
      <c r="H42" s="375">
        <v>-127.90319417295002</v>
      </c>
      <c r="I42" s="375">
        <v>437462.1</v>
      </c>
      <c r="J42" s="375">
        <v>123021.01999999999</v>
      </c>
      <c r="K42" s="375">
        <v>28.121526413373864</v>
      </c>
      <c r="L42" s="375">
        <v>55322.166728971963</v>
      </c>
      <c r="M42" s="375">
        <v>122.37202060918997</v>
      </c>
      <c r="N42" s="375">
        <v>384257.25</v>
      </c>
      <c r="O42" s="375">
        <v>26434.289999999997</v>
      </c>
      <c r="P42" s="375">
        <v>6.8793210798234767</v>
      </c>
      <c r="Q42" s="375">
        <v>7544.3896319663472</v>
      </c>
      <c r="R42" s="375">
        <v>250.38341455742449</v>
      </c>
      <c r="S42" s="375">
        <v>468202.67999999988</v>
      </c>
      <c r="T42" s="375">
        <v>107021.05000000002</v>
      </c>
      <c r="U42" s="375">
        <v>22.857846520656405</v>
      </c>
      <c r="V42" s="375">
        <v>151207.8174045379</v>
      </c>
      <c r="W42" s="375">
        <v>-29.222541640371432</v>
      </c>
      <c r="X42" s="375">
        <v>454014.7199999998</v>
      </c>
      <c r="Y42" s="375">
        <v>21207.86</v>
      </c>
      <c r="Z42" s="375">
        <v>4.6711833484165473</v>
      </c>
      <c r="AA42" s="375">
        <v>140287.64000000001</v>
      </c>
      <c r="AB42" s="375">
        <v>-84.88258837343048</v>
      </c>
      <c r="AC42" s="375">
        <v>2206227.7799999998</v>
      </c>
      <c r="AD42" s="375">
        <v>222881.61000000004</v>
      </c>
      <c r="AE42" s="381">
        <v>10.102384351265856</v>
      </c>
      <c r="AF42" s="375">
        <v>550764.65376547619</v>
      </c>
      <c r="AG42" s="375">
        <v>-59.532332280911703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 s="87"/>
      <c r="BR42" s="87"/>
    </row>
    <row r="43" spans="1:70" ht="14" x14ac:dyDescent="0.3">
      <c r="A43" s="135"/>
      <c r="B43" s="322" t="s">
        <v>62</v>
      </c>
      <c r="C43" s="322"/>
      <c r="D43" s="376">
        <v>4134625.5900000008</v>
      </c>
      <c r="E43" s="376">
        <v>4815687.0424084086</v>
      </c>
      <c r="F43" s="376">
        <v>116.47214330738004</v>
      </c>
      <c r="G43" s="376">
        <v>4574836.2504995456</v>
      </c>
      <c r="H43" s="376">
        <v>5.2646866187300816</v>
      </c>
      <c r="I43" s="376">
        <v>3912561.3000000003</v>
      </c>
      <c r="J43" s="376">
        <v>4086578.128321596</v>
      </c>
      <c r="K43" s="376">
        <v>104.44764477738904</v>
      </c>
      <c r="L43" s="376">
        <v>3681725.7807826647</v>
      </c>
      <c r="M43" s="376">
        <v>10.996265654876311</v>
      </c>
      <c r="N43" s="376">
        <v>3436709.2500000005</v>
      </c>
      <c r="O43" s="376">
        <v>2868388.7488955683</v>
      </c>
      <c r="P43" s="376">
        <v>83.463235910793671</v>
      </c>
      <c r="Q43" s="376">
        <v>4742264.8751531979</v>
      </c>
      <c r="R43" s="376">
        <v>-39.51437078252814</v>
      </c>
      <c r="S43" s="376">
        <v>4187498.0399999991</v>
      </c>
      <c r="T43" s="376">
        <v>3491460.3868093882</v>
      </c>
      <c r="U43" s="376">
        <v>83.378197516944724</v>
      </c>
      <c r="V43" s="376">
        <v>13836746.072248748</v>
      </c>
      <c r="W43" s="376">
        <v>-74.7667524678224</v>
      </c>
      <c r="X43" s="376">
        <v>4060604.1599999992</v>
      </c>
      <c r="Y43" s="376">
        <v>3490727.7294402709</v>
      </c>
      <c r="Z43" s="376">
        <v>85.965723126291422</v>
      </c>
      <c r="AA43" s="376">
        <v>25573606.082776252</v>
      </c>
      <c r="AB43" s="376">
        <v>-86.350271767925349</v>
      </c>
      <c r="AC43" s="376">
        <v>19731998.340000004</v>
      </c>
      <c r="AD43" s="376">
        <v>18752842.035875227</v>
      </c>
      <c r="AE43" s="382">
        <v>95.037723563254815</v>
      </c>
      <c r="AF43" s="376">
        <v>52409179.06146042</v>
      </c>
      <c r="AG43" s="376">
        <v>-64.218401486724858</v>
      </c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 s="87"/>
      <c r="BR43" s="87"/>
    </row>
    <row r="44" spans="1:70" ht="14" x14ac:dyDescent="0.3">
      <c r="A44" s="135"/>
      <c r="B44" s="135" t="s">
        <v>56</v>
      </c>
      <c r="C44" s="135" t="s">
        <v>38</v>
      </c>
      <c r="D44" s="375">
        <v>3672334.560000001</v>
      </c>
      <c r="E44" s="375">
        <v>2589382.0100865224</v>
      </c>
      <c r="F44" s="375">
        <v>70.510514981143814</v>
      </c>
      <c r="G44" s="375">
        <v>3544689.2729052356</v>
      </c>
      <c r="H44" s="375">
        <v>-26.950380957813579</v>
      </c>
      <c r="I44" s="375">
        <v>3475099.2</v>
      </c>
      <c r="J44" s="375">
        <v>3619127.4554616278</v>
      </c>
      <c r="K44" s="375">
        <v>104.14457968456348</v>
      </c>
      <c r="L44" s="375">
        <v>3397779.5201013559</v>
      </c>
      <c r="M44" s="375">
        <v>6.5144878898342853</v>
      </c>
      <c r="N44" s="375">
        <v>3052452.0000000005</v>
      </c>
      <c r="O44" s="375">
        <v>1611991.6194354636</v>
      </c>
      <c r="P44" s="375">
        <v>52.80972868485609</v>
      </c>
      <c r="Q44" s="375">
        <v>2681891.1146279629</v>
      </c>
      <c r="R44" s="375">
        <v>-39.893472533500592</v>
      </c>
      <c r="S44" s="375">
        <v>3719295.3599999994</v>
      </c>
      <c r="T44" s="375">
        <v>2207559.3355383598</v>
      </c>
      <c r="U44" s="375">
        <v>59.354235731855411</v>
      </c>
      <c r="V44" s="375">
        <v>5139997.2357012713</v>
      </c>
      <c r="W44" s="375">
        <v>-57.051351697134258</v>
      </c>
      <c r="X44" s="375">
        <v>3606589.4399999995</v>
      </c>
      <c r="Y44" s="375">
        <v>1783036.143935787</v>
      </c>
      <c r="Z44" s="375">
        <v>49.438289930106023</v>
      </c>
      <c r="AA44" s="375">
        <v>9067913.062588362</v>
      </c>
      <c r="AB44" s="375">
        <v>-80.336863271306726</v>
      </c>
      <c r="AC44" s="375">
        <v>17525770.560000002</v>
      </c>
      <c r="AD44" s="375">
        <v>11811096.564457759</v>
      </c>
      <c r="AE44" s="381">
        <v>67.392737591891418</v>
      </c>
      <c r="AF44" s="375">
        <v>23832270.205924191</v>
      </c>
      <c r="AG44" s="375">
        <v>-50.440740800589893</v>
      </c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 s="87"/>
      <c r="BR44" s="87"/>
    </row>
    <row r="45" spans="1:70" ht="14" x14ac:dyDescent="0.3">
      <c r="A45" s="135"/>
      <c r="B45" s="135"/>
      <c r="C45" s="135" t="s">
        <v>39</v>
      </c>
      <c r="D45" s="375">
        <v>462291.03</v>
      </c>
      <c r="E45" s="375">
        <v>550964.23032998363</v>
      </c>
      <c r="F45" s="375">
        <v>119.18125046250272</v>
      </c>
      <c r="G45" s="375">
        <v>577272.29421157693</v>
      </c>
      <c r="H45" s="375">
        <v>-4.557305823506411</v>
      </c>
      <c r="I45" s="375">
        <v>437462.1</v>
      </c>
      <c r="J45" s="375">
        <v>495549.81737982843</v>
      </c>
      <c r="K45" s="375">
        <v>113.2783428278309</v>
      </c>
      <c r="L45" s="375">
        <v>805659.68547141203</v>
      </c>
      <c r="M45" s="375">
        <v>-38.491421835279048</v>
      </c>
      <c r="N45" s="375">
        <v>384257.25</v>
      </c>
      <c r="O45" s="375">
        <v>437363.81799417175</v>
      </c>
      <c r="P45" s="375">
        <v>113.82057670848675</v>
      </c>
      <c r="Q45" s="375">
        <v>632210.26442280994</v>
      </c>
      <c r="R45" s="375">
        <v>-30.819880250841464</v>
      </c>
      <c r="S45" s="375">
        <v>468202.67999999988</v>
      </c>
      <c r="T45" s="375">
        <v>557106.21947383601</v>
      </c>
      <c r="U45" s="375">
        <v>118.98825941659202</v>
      </c>
      <c r="V45" s="375">
        <v>753110.5372500628</v>
      </c>
      <c r="W45" s="375">
        <v>-26.025969373888273</v>
      </c>
      <c r="X45" s="375">
        <v>454014.7199999998</v>
      </c>
      <c r="Y45" s="375">
        <v>548179.22728959459</v>
      </c>
      <c r="Z45" s="375">
        <v>120.74040843644781</v>
      </c>
      <c r="AA45" s="375">
        <v>1386504.5131875707</v>
      </c>
      <c r="AB45" s="375">
        <v>-60.463220849578647</v>
      </c>
      <c r="AC45" s="375">
        <v>2206227.7799999998</v>
      </c>
      <c r="AD45" s="375">
        <v>2589163.3124674149</v>
      </c>
      <c r="AE45" s="381">
        <v>117.35702613931439</v>
      </c>
      <c r="AF45" s="375">
        <v>4154757.2945434325</v>
      </c>
      <c r="AG45" s="375">
        <v>-37.681960005995037</v>
      </c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s="87"/>
      <c r="BR45" s="87"/>
    </row>
    <row r="46" spans="1:70" ht="14" x14ac:dyDescent="0.3">
      <c r="A46" s="135"/>
      <c r="B46" s="135"/>
      <c r="C46" s="135" t="s">
        <v>223</v>
      </c>
      <c r="D46" s="375">
        <v>462291.03</v>
      </c>
      <c r="E46" s="375">
        <v>1406899.6099999999</v>
      </c>
      <c r="F46" s="375">
        <v>304.33201570015314</v>
      </c>
      <c r="G46" s="375">
        <v>24142.9</v>
      </c>
      <c r="H46" s="375">
        <v>5727.3844898500174</v>
      </c>
      <c r="I46" s="375">
        <v>437462.1</v>
      </c>
      <c r="J46" s="375">
        <v>331479.27999999997</v>
      </c>
      <c r="K46" s="375">
        <v>75.773256700409007</v>
      </c>
      <c r="L46" s="375">
        <v>16965.2</v>
      </c>
      <c r="M46" s="375">
        <v>1853.8778204795697</v>
      </c>
      <c r="N46" s="375">
        <v>384257.25</v>
      </c>
      <c r="O46" s="375">
        <v>326902.77</v>
      </c>
      <c r="P46" s="375">
        <v>85.073936796247821</v>
      </c>
      <c r="Q46" s="375">
        <v>27404.7</v>
      </c>
      <c r="R46" s="375">
        <v>1092.8711863293522</v>
      </c>
      <c r="S46" s="375">
        <v>468202.67999999988</v>
      </c>
      <c r="T46" s="375">
        <v>477719.37</v>
      </c>
      <c r="U46" s="375">
        <v>102.03260049686178</v>
      </c>
      <c r="V46" s="375">
        <v>32625.11</v>
      </c>
      <c r="W46" s="375">
        <v>1364.2689940355756</v>
      </c>
      <c r="X46" s="375">
        <v>454014.7199999998</v>
      </c>
      <c r="Y46" s="375">
        <v>185977.44</v>
      </c>
      <c r="Z46" s="375">
        <v>40.96286569739415</v>
      </c>
      <c r="AA46" s="375">
        <v>116797.90000000001</v>
      </c>
      <c r="AB46" s="375">
        <v>59.230123144337341</v>
      </c>
      <c r="AC46" s="375">
        <v>2206227.7799999998</v>
      </c>
      <c r="AD46" s="375">
        <v>2728978.4699999997</v>
      </c>
      <c r="AE46" s="381">
        <v>123.69432090099056</v>
      </c>
      <c r="AF46" s="375">
        <v>217935.81</v>
      </c>
      <c r="AG46" s="375">
        <v>1152.1936940973583</v>
      </c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 s="87"/>
      <c r="BR46" s="87"/>
    </row>
    <row r="47" spans="1:70" ht="14" x14ac:dyDescent="0.3">
      <c r="A47" s="135"/>
      <c r="B47" s="322" t="s">
        <v>63</v>
      </c>
      <c r="C47" s="322"/>
      <c r="D47" s="376">
        <v>4596916.620000001</v>
      </c>
      <c r="E47" s="376">
        <v>4547245.8504165057</v>
      </c>
      <c r="F47" s="376">
        <v>98.919476386250068</v>
      </c>
      <c r="G47" s="376">
        <v>4146104.4671168127</v>
      </c>
      <c r="H47" s="376">
        <v>9.6751393140521884</v>
      </c>
      <c r="I47" s="376">
        <v>4350023.4000000004</v>
      </c>
      <c r="J47" s="376">
        <v>4446156.5528414566</v>
      </c>
      <c r="K47" s="376">
        <v>102.20994564860169</v>
      </c>
      <c r="L47" s="376">
        <v>4220404.4055727683</v>
      </c>
      <c r="M47" s="376">
        <v>5.3490643448906781</v>
      </c>
      <c r="N47" s="376">
        <v>3820966.5000000005</v>
      </c>
      <c r="O47" s="376">
        <v>2376258.2074296353</v>
      </c>
      <c r="P47" s="376">
        <v>62.189977520861142</v>
      </c>
      <c r="Q47" s="376">
        <v>3341506.0790507728</v>
      </c>
      <c r="R47" s="376">
        <v>-28.886611270069494</v>
      </c>
      <c r="S47" s="376">
        <v>4655700.7199999988</v>
      </c>
      <c r="T47" s="376">
        <v>3242384.9250121959</v>
      </c>
      <c r="U47" s="376">
        <v>69.643328040471587</v>
      </c>
      <c r="V47" s="376">
        <v>5925732.8829513341</v>
      </c>
      <c r="W47" s="376">
        <v>-45.282971928405345</v>
      </c>
      <c r="X47" s="376">
        <v>4514618.879999999</v>
      </c>
      <c r="Y47" s="376">
        <v>2517192.8112253817</v>
      </c>
      <c r="Z47" s="376">
        <v>55.756485278894282</v>
      </c>
      <c r="AA47" s="376">
        <v>10571215.475775933</v>
      </c>
      <c r="AB47" s="376">
        <v>-76.188236660263343</v>
      </c>
      <c r="AC47" s="376">
        <v>21938226.120000005</v>
      </c>
      <c r="AD47" s="376">
        <v>17129238.346925173</v>
      </c>
      <c r="AE47" s="382">
        <v>78.07941377406668</v>
      </c>
      <c r="AF47" s="376">
        <v>28204963.310467623</v>
      </c>
      <c r="AG47" s="376">
        <v>-39.268708991484317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 s="87"/>
      <c r="BR47" s="87"/>
    </row>
    <row r="48" spans="1:70" ht="14" x14ac:dyDescent="0.3">
      <c r="A48" s="135"/>
      <c r="B48" s="135" t="s">
        <v>57</v>
      </c>
      <c r="C48" s="135" t="s">
        <v>40</v>
      </c>
      <c r="D48" s="375">
        <v>3968078.3580000005</v>
      </c>
      <c r="E48" s="375">
        <v>4471537.3129946524</v>
      </c>
      <c r="F48" s="375">
        <v>112.68772714580179</v>
      </c>
      <c r="G48" s="375">
        <v>6800545.3025433328</v>
      </c>
      <c r="H48" s="375">
        <v>-34.247371143570732</v>
      </c>
      <c r="I48" s="375">
        <v>3754959.0600000005</v>
      </c>
      <c r="J48" s="375">
        <v>2742342.6257087709</v>
      </c>
      <c r="K48" s="375">
        <v>73.03255726332128</v>
      </c>
      <c r="L48" s="375">
        <v>4767351.532257909</v>
      </c>
      <c r="M48" s="375">
        <v>-42.476601375985695</v>
      </c>
      <c r="N48" s="375">
        <v>3298274.8500000006</v>
      </c>
      <c r="O48" s="375">
        <v>2186531.8934854874</v>
      </c>
      <c r="P48" s="375">
        <v>66.293198503013983</v>
      </c>
      <c r="Q48" s="375">
        <v>4864186.0768682277</v>
      </c>
      <c r="R48" s="375">
        <v>-55.048350146726484</v>
      </c>
      <c r="S48" s="375">
        <v>4018821.0479999995</v>
      </c>
      <c r="T48" s="375">
        <v>3038778.5245889886</v>
      </c>
      <c r="U48" s="375">
        <v>75.613680935140479</v>
      </c>
      <c r="V48" s="375">
        <v>12139760.664808201</v>
      </c>
      <c r="W48" s="375">
        <v>-74.968381927017177</v>
      </c>
      <c r="X48" s="375">
        <v>3897038.5919999992</v>
      </c>
      <c r="Y48" s="375">
        <v>2450033.7629507356</v>
      </c>
      <c r="Z48" s="375">
        <v>62.869117282550533</v>
      </c>
      <c r="AA48" s="375">
        <v>21440825.970458809</v>
      </c>
      <c r="AB48" s="375">
        <v>-88.573043938109493</v>
      </c>
      <c r="AC48" s="375">
        <v>18937171.908</v>
      </c>
      <c r="AD48" s="375">
        <v>14889224.119728634</v>
      </c>
      <c r="AE48" s="381">
        <v>78.624327814432988</v>
      </c>
      <c r="AF48" s="375">
        <v>50012669.546936482</v>
      </c>
      <c r="AG48" s="375">
        <v>-70.229095437996534</v>
      </c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 s="87"/>
      <c r="BR48" s="87"/>
    </row>
    <row r="49" spans="1:70" s="75" customFormat="1" ht="14" x14ac:dyDescent="0.3">
      <c r="A49" s="135"/>
      <c r="B49" s="135"/>
      <c r="C49" s="135" t="s">
        <v>41</v>
      </c>
      <c r="D49" s="375">
        <v>774062.30900000024</v>
      </c>
      <c r="E49" s="375">
        <v>1010998.6109013552</v>
      </c>
      <c r="F49" s="375">
        <v>130.6094611695342</v>
      </c>
      <c r="G49" s="375">
        <v>586133.40187514049</v>
      </c>
      <c r="H49" s="375">
        <v>72.486094064422645</v>
      </c>
      <c r="I49" s="375">
        <v>732488.63</v>
      </c>
      <c r="J49" s="375">
        <v>591845.22594789066</v>
      </c>
      <c r="K49" s="375">
        <v>80.799237245210293</v>
      </c>
      <c r="L49" s="375">
        <v>401154.0527730239</v>
      </c>
      <c r="M49" s="375">
        <v>47.535646681540896</v>
      </c>
      <c r="N49" s="375">
        <v>643402.17500000005</v>
      </c>
      <c r="O49" s="375">
        <v>607706.16615875531</v>
      </c>
      <c r="P49" s="375">
        <v>94.451991269497228</v>
      </c>
      <c r="Q49" s="375">
        <v>802562.5863254501</v>
      </c>
      <c r="R49" s="375">
        <v>-24.279280331126458</v>
      </c>
      <c r="S49" s="375">
        <v>783960.80399999989</v>
      </c>
      <c r="T49" s="375">
        <v>777754.8458608496</v>
      </c>
      <c r="U49" s="375">
        <v>99.208384129986385</v>
      </c>
      <c r="V49" s="375">
        <v>1996911.3005179879</v>
      </c>
      <c r="W49" s="375">
        <v>-61.052108540869881</v>
      </c>
      <c r="X49" s="375">
        <v>760204.41599999997</v>
      </c>
      <c r="Y49" s="375">
        <v>777725.81977197877</v>
      </c>
      <c r="Z49" s="375">
        <v>102.30482793880256</v>
      </c>
      <c r="AA49" s="375">
        <v>2608010.641033716</v>
      </c>
      <c r="AB49" s="375">
        <v>-70.179346374763341</v>
      </c>
      <c r="AC49" s="375">
        <v>3694118.3339999998</v>
      </c>
      <c r="AD49" s="375">
        <v>3766030.6686408292</v>
      </c>
      <c r="AE49" s="381">
        <v>101.9466711171367</v>
      </c>
      <c r="AF49" s="375">
        <v>6394771.9825253189</v>
      </c>
      <c r="AG49" s="375">
        <v>-41.107662963869906</v>
      </c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 s="128"/>
      <c r="BR49" s="128"/>
    </row>
    <row r="50" spans="1:70" ht="28" x14ac:dyDescent="0.3">
      <c r="A50" s="135"/>
      <c r="B50" s="135"/>
      <c r="C50" s="135" t="s">
        <v>42</v>
      </c>
      <c r="D50" s="375">
        <v>681604.10300000012</v>
      </c>
      <c r="E50" s="375">
        <v>426002.27176690917</v>
      </c>
      <c r="F50" s="375">
        <v>62.49995707066762</v>
      </c>
      <c r="G50" s="375">
        <v>1083357.3181751305</v>
      </c>
      <c r="H50" s="375">
        <v>-60.677583967910799</v>
      </c>
      <c r="I50" s="375">
        <v>644996.21</v>
      </c>
      <c r="J50" s="375">
        <v>351506.92352435697</v>
      </c>
      <c r="K50" s="375">
        <v>54.497517671360733</v>
      </c>
      <c r="L50" s="375">
        <v>624056.89899572986</v>
      </c>
      <c r="M50" s="375">
        <v>-43.673898311191948</v>
      </c>
      <c r="N50" s="375">
        <v>566550.72500000009</v>
      </c>
      <c r="O50" s="375">
        <v>316495.71710346948</v>
      </c>
      <c r="P50" s="375">
        <v>55.863615231181541</v>
      </c>
      <c r="Q50" s="375">
        <v>785808.8529642917</v>
      </c>
      <c r="R50" s="375">
        <v>-59.72357451693771</v>
      </c>
      <c r="S50" s="375">
        <v>690320.26799999992</v>
      </c>
      <c r="T50" s="375">
        <v>555396.45245805767</v>
      </c>
      <c r="U50" s="375">
        <v>80.454895822073368</v>
      </c>
      <c r="V50" s="375">
        <v>1117924.4434473468</v>
      </c>
      <c r="W50" s="375">
        <v>-50.318963350923788</v>
      </c>
      <c r="X50" s="375">
        <v>669401.47199999983</v>
      </c>
      <c r="Y50" s="375">
        <v>476269.43623595801</v>
      </c>
      <c r="Z50" s="375">
        <v>71.148549287318886</v>
      </c>
      <c r="AA50" s="375">
        <v>3340656.0718164868</v>
      </c>
      <c r="AB50" s="375">
        <v>-85.743236478187185</v>
      </c>
      <c r="AC50" s="375">
        <v>3252872.7779999999</v>
      </c>
      <c r="AD50" s="375">
        <v>2125670.8010887518</v>
      </c>
      <c r="AE50" s="381">
        <v>65.347492698306553</v>
      </c>
      <c r="AF50" s="375">
        <v>6951803.5853989851</v>
      </c>
      <c r="AG50" s="375">
        <v>-69.422743681174452</v>
      </c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 s="87"/>
      <c r="BR50" s="87"/>
    </row>
    <row r="51" spans="1:70" ht="14" x14ac:dyDescent="0.3">
      <c r="A51" s="135"/>
      <c r="B51" s="322" t="s">
        <v>64</v>
      </c>
      <c r="C51" s="322"/>
      <c r="D51" s="376">
        <v>5423744.7700000005</v>
      </c>
      <c r="E51" s="376">
        <v>5908538.1956629166</v>
      </c>
      <c r="F51" s="376">
        <v>108.93835248930634</v>
      </c>
      <c r="G51" s="376">
        <v>8470036.0225936025</v>
      </c>
      <c r="H51" s="376">
        <v>-30.241876422933231</v>
      </c>
      <c r="I51" s="376">
        <v>5132443.9000000004</v>
      </c>
      <c r="J51" s="376">
        <v>3685694.7751810183</v>
      </c>
      <c r="K51" s="376">
        <v>71.811691408473436</v>
      </c>
      <c r="L51" s="376">
        <v>5792562.484026663</v>
      </c>
      <c r="M51" s="376">
        <v>-36.371946175038367</v>
      </c>
      <c r="N51" s="376">
        <v>4508227.75</v>
      </c>
      <c r="O51" s="376">
        <v>3110733.7767477124</v>
      </c>
      <c r="P51" s="376">
        <v>69.001256131030942</v>
      </c>
      <c r="Q51" s="376">
        <v>6452557.5161579689</v>
      </c>
      <c r="R51" s="376">
        <v>-51.790685027478403</v>
      </c>
      <c r="S51" s="376">
        <v>5493102.1199999992</v>
      </c>
      <c r="T51" s="376">
        <v>4371929.8229078958</v>
      </c>
      <c r="U51" s="376">
        <v>79.589451049708458</v>
      </c>
      <c r="V51" s="376">
        <v>15254596.408773534</v>
      </c>
      <c r="W51" s="376">
        <v>-71.34024587898358</v>
      </c>
      <c r="X51" s="376">
        <v>5326644.4799999995</v>
      </c>
      <c r="Y51" s="376">
        <v>3704029.0189586719</v>
      </c>
      <c r="Z51" s="376">
        <v>69.537755577009577</v>
      </c>
      <c r="AA51" s="376">
        <v>27389492.683309011</v>
      </c>
      <c r="AB51" s="376">
        <v>-86.476459926488943</v>
      </c>
      <c r="AC51" s="376">
        <v>25884163.02</v>
      </c>
      <c r="AD51" s="376">
        <v>20780925.589458212</v>
      </c>
      <c r="AE51" s="382">
        <v>80.284325104123909</v>
      </c>
      <c r="AF51" s="376">
        <v>63359245.114860788</v>
      </c>
      <c r="AG51" s="376">
        <v>-67.201431216887897</v>
      </c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 s="87"/>
      <c r="BR51" s="87"/>
    </row>
    <row r="52" spans="1:70" ht="14" x14ac:dyDescent="0.3">
      <c r="A52" s="135"/>
      <c r="B52" s="135" t="s">
        <v>138</v>
      </c>
      <c r="C52" s="135" t="s">
        <v>36</v>
      </c>
      <c r="D52" s="375">
        <v>462291.03</v>
      </c>
      <c r="E52" s="375">
        <v>381716.03714285709</v>
      </c>
      <c r="F52" s="375">
        <v>82.570504805783713</v>
      </c>
      <c r="G52" s="375">
        <v>688132.22162811598</v>
      </c>
      <c r="H52" s="375">
        <v>-44.528678479882885</v>
      </c>
      <c r="I52" s="375">
        <v>437462.1</v>
      </c>
      <c r="J52" s="375">
        <v>509436.65428571426</v>
      </c>
      <c r="K52" s="375">
        <v>116.45275197227697</v>
      </c>
      <c r="L52" s="375">
        <v>808056.95</v>
      </c>
      <c r="M52" s="375">
        <v>-36.95535267833359</v>
      </c>
      <c r="N52" s="375">
        <v>384257.25</v>
      </c>
      <c r="O52" s="375">
        <v>290371.96000000002</v>
      </c>
      <c r="P52" s="375">
        <v>75.567073880844148</v>
      </c>
      <c r="Q52" s="375">
        <v>497221.01365517243</v>
      </c>
      <c r="R52" s="375">
        <v>-41.601028109126588</v>
      </c>
      <c r="S52" s="375">
        <v>468202.67999999988</v>
      </c>
      <c r="T52" s="375">
        <v>757422.51428571425</v>
      </c>
      <c r="U52" s="375">
        <v>161.77235770750275</v>
      </c>
      <c r="V52" s="375">
        <v>538639.58000000007</v>
      </c>
      <c r="W52" s="375">
        <v>40.617686187434288</v>
      </c>
      <c r="X52" s="375">
        <v>454014.7199999998</v>
      </c>
      <c r="Y52" s="375">
        <v>357879.12857142859</v>
      </c>
      <c r="Z52" s="375">
        <v>78.825446137832003</v>
      </c>
      <c r="AA52" s="375">
        <v>806421.61232131568</v>
      </c>
      <c r="AB52" s="375">
        <v>-55.621337138862174</v>
      </c>
      <c r="AC52" s="375">
        <v>2206227.7799999998</v>
      </c>
      <c r="AD52" s="375">
        <v>2296826.2942857142</v>
      </c>
      <c r="AE52" s="381">
        <v>104.1064895976296</v>
      </c>
      <c r="AF52" s="375">
        <v>3338471.3776046047</v>
      </c>
      <c r="AG52" s="375">
        <v>-31.201258465372376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 s="87"/>
      <c r="BR52" s="87"/>
    </row>
    <row r="53" spans="1:70" ht="14" x14ac:dyDescent="0.3">
      <c r="A53" s="135"/>
      <c r="B53" s="135"/>
      <c r="C53" s="135" t="s">
        <v>37</v>
      </c>
      <c r="D53" s="375">
        <v>524088.58000000007</v>
      </c>
      <c r="E53" s="375">
        <v>1185269.2957142857</v>
      </c>
      <c r="F53" s="375">
        <v>226.15819938573847</v>
      </c>
      <c r="G53" s="375">
        <v>757629.93745098042</v>
      </c>
      <c r="H53" s="375">
        <v>56.444358534997065</v>
      </c>
      <c r="I53" s="375">
        <v>495940.6</v>
      </c>
      <c r="J53" s="375">
        <v>687131.58000000007</v>
      </c>
      <c r="K53" s="375">
        <v>138.55118536373107</v>
      </c>
      <c r="L53" s="375">
        <v>503211.24603174598</v>
      </c>
      <c r="M53" s="375">
        <v>36.549329018106079</v>
      </c>
      <c r="N53" s="375">
        <v>435623.5</v>
      </c>
      <c r="O53" s="375">
        <v>667558.12</v>
      </c>
      <c r="P53" s="375">
        <v>153.2419899293771</v>
      </c>
      <c r="Q53" s="375">
        <v>748371.01</v>
      </c>
      <c r="R53" s="375">
        <v>-10.798506211511324</v>
      </c>
      <c r="S53" s="375">
        <v>530790.48</v>
      </c>
      <c r="T53" s="375">
        <v>954362.37</v>
      </c>
      <c r="U53" s="375">
        <v>179.80020478136683</v>
      </c>
      <c r="V53" s="375">
        <v>729364.18354838702</v>
      </c>
      <c r="W53" s="375">
        <v>30.848537880896117</v>
      </c>
      <c r="X53" s="375">
        <v>514705.91999999987</v>
      </c>
      <c r="Y53" s="375">
        <v>813715.46</v>
      </c>
      <c r="Z53" s="375">
        <v>158.09327780803457</v>
      </c>
      <c r="AA53" s="375">
        <v>970781.41738064226</v>
      </c>
      <c r="AB53" s="375">
        <v>-16.179332913524121</v>
      </c>
      <c r="AC53" s="375">
        <v>2501149.08</v>
      </c>
      <c r="AD53" s="375">
        <v>4308036.8257142855</v>
      </c>
      <c r="AE53" s="381">
        <v>172.24230495346106</v>
      </c>
      <c r="AF53" s="375">
        <v>3709357.7944117561</v>
      </c>
      <c r="AG53" s="375">
        <v>16.139694914425746</v>
      </c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R53" s="75"/>
    </row>
    <row r="54" spans="1:70" ht="14" x14ac:dyDescent="0.3">
      <c r="A54" s="135"/>
      <c r="B54" s="135"/>
      <c r="C54" s="135" t="s">
        <v>81</v>
      </c>
      <c r="D54" s="375">
        <v>590625.05000000005</v>
      </c>
      <c r="E54" s="375">
        <v>974259.6617323166</v>
      </c>
      <c r="F54" s="375">
        <v>164.95400283687877</v>
      </c>
      <c r="G54" s="375">
        <v>692892.86508819764</v>
      </c>
      <c r="H54" s="375">
        <v>40.607547114560646</v>
      </c>
      <c r="I54" s="375">
        <v>558903.5</v>
      </c>
      <c r="J54" s="375">
        <v>853267.30887344619</v>
      </c>
      <c r="K54" s="375">
        <v>152.6680918751531</v>
      </c>
      <c r="L54" s="375">
        <v>624428.12414571154</v>
      </c>
      <c r="M54" s="375">
        <v>36.647802345676297</v>
      </c>
      <c r="N54" s="375">
        <v>490928.75000000006</v>
      </c>
      <c r="O54" s="375">
        <v>555401.91886284598</v>
      </c>
      <c r="P54" s="375">
        <v>113.132897362977</v>
      </c>
      <c r="Q54" s="375">
        <v>343342.89660588652</v>
      </c>
      <c r="R54" s="375">
        <v>61.763043404499484</v>
      </c>
      <c r="S54" s="375">
        <v>598177.79999999993</v>
      </c>
      <c r="T54" s="375">
        <v>631174.67514702422</v>
      </c>
      <c r="U54" s="375">
        <v>105.51623198771742</v>
      </c>
      <c r="V54" s="375">
        <v>790342.31855012302</v>
      </c>
      <c r="W54" s="375">
        <v>-20.139076406169252</v>
      </c>
      <c r="X54" s="375">
        <v>580051.19999999995</v>
      </c>
      <c r="Y54" s="375">
        <v>369326.90817772073</v>
      </c>
      <c r="Z54" s="375">
        <v>63.671432483498137</v>
      </c>
      <c r="AA54" s="375">
        <v>1964203.9272922047</v>
      </c>
      <c r="AB54" s="375">
        <v>-81.197119960611005</v>
      </c>
      <c r="AC54" s="375">
        <v>2818686.3</v>
      </c>
      <c r="AD54" s="375">
        <v>3383430.4727933533</v>
      </c>
      <c r="AE54" s="381">
        <v>120.03572276891379</v>
      </c>
      <c r="AF54" s="375">
        <v>4415210.1316821231</v>
      </c>
      <c r="AG54" s="375">
        <v>-23.368755463869135</v>
      </c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R54" s="75"/>
    </row>
    <row r="55" spans="1:70" ht="14" x14ac:dyDescent="0.3">
      <c r="A55" s="135"/>
      <c r="B55" s="135"/>
      <c r="C55" s="135" t="s">
        <v>110</v>
      </c>
      <c r="D55" s="375">
        <v>462291.03</v>
      </c>
      <c r="E55" s="375">
        <v>136389.98000000001</v>
      </c>
      <c r="F55" s="375">
        <v>29.503055683343021</v>
      </c>
      <c r="G55" s="375">
        <v>181069.21</v>
      </c>
      <c r="H55" s="375">
        <v>-24.67522225341348</v>
      </c>
      <c r="I55" s="375">
        <v>437462.1</v>
      </c>
      <c r="J55" s="375">
        <v>225466.58999999997</v>
      </c>
      <c r="K55" s="375">
        <v>51.539685380744977</v>
      </c>
      <c r="L55" s="375">
        <v>135386.8243711844</v>
      </c>
      <c r="M55" s="375">
        <v>66.535104909357841</v>
      </c>
      <c r="N55" s="375">
        <v>384257.25</v>
      </c>
      <c r="O55" s="375">
        <v>153372.02000000002</v>
      </c>
      <c r="P55" s="375">
        <v>39.913891019622923</v>
      </c>
      <c r="Q55" s="375">
        <v>89065.97</v>
      </c>
      <c r="R55" s="375">
        <v>72.200471178835215</v>
      </c>
      <c r="S55" s="375">
        <v>468202.67999999988</v>
      </c>
      <c r="T55" s="375">
        <v>250573.08999999997</v>
      </c>
      <c r="U55" s="375">
        <v>53.518081101116302</v>
      </c>
      <c r="V55" s="375">
        <v>57093.73</v>
      </c>
      <c r="W55" s="375">
        <v>338.88022380040672</v>
      </c>
      <c r="X55" s="375">
        <v>454014.7199999998</v>
      </c>
      <c r="Y55" s="375">
        <v>257104.71</v>
      </c>
      <c r="Z55" s="375">
        <v>56.629157310141863</v>
      </c>
      <c r="AA55" s="375">
        <v>139308.94</v>
      </c>
      <c r="AB55" s="375">
        <v>84.557222242879732</v>
      </c>
      <c r="AC55" s="375">
        <v>2206227.7799999998</v>
      </c>
      <c r="AD55" s="375">
        <v>1022906.39</v>
      </c>
      <c r="AE55" s="381">
        <v>46.364495963331592</v>
      </c>
      <c r="AF55" s="375">
        <v>601924.67437118432</v>
      </c>
      <c r="AG55" s="375">
        <v>69.939268741326288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R55" s="75"/>
    </row>
    <row r="56" spans="1:70" ht="14" x14ac:dyDescent="0.3">
      <c r="A56" s="135"/>
      <c r="B56" s="322" t="s">
        <v>139</v>
      </c>
      <c r="C56" s="322"/>
      <c r="D56" s="376">
        <v>2039295.6900000002</v>
      </c>
      <c r="E56" s="376">
        <v>2677634.9745894591</v>
      </c>
      <c r="F56" s="376">
        <v>131.30194839912889</v>
      </c>
      <c r="G56" s="376">
        <v>2319724.2341672936</v>
      </c>
      <c r="H56" s="376">
        <v>15.429021051316639</v>
      </c>
      <c r="I56" s="376">
        <v>1929768.2999999998</v>
      </c>
      <c r="J56" s="376">
        <v>2275302.1331591606</v>
      </c>
      <c r="K56" s="376">
        <v>117.90545700015696</v>
      </c>
      <c r="L56" s="376">
        <v>2071083.144548642</v>
      </c>
      <c r="M56" s="376">
        <v>9.860492040025008</v>
      </c>
      <c r="N56" s="376">
        <v>1695066.75</v>
      </c>
      <c r="O56" s="376">
        <v>1666704.0188628461</v>
      </c>
      <c r="P56" s="376">
        <v>98.326748422317053</v>
      </c>
      <c r="Q56" s="376">
        <v>1678000.8902610589</v>
      </c>
      <c r="R56" s="376">
        <v>-0.67323393353237293</v>
      </c>
      <c r="S56" s="376">
        <v>2065373.64</v>
      </c>
      <c r="T56" s="376">
        <v>2593532.6494327383</v>
      </c>
      <c r="U56" s="376">
        <v>125.57208047996289</v>
      </c>
      <c r="V56" s="376">
        <v>2115439.8120985101</v>
      </c>
      <c r="W56" s="376">
        <v>22.600162604482776</v>
      </c>
      <c r="X56" s="376">
        <v>2002786.5599999994</v>
      </c>
      <c r="Y56" s="376">
        <v>1798026.2067491491</v>
      </c>
      <c r="Z56" s="376">
        <v>89.776226916019937</v>
      </c>
      <c r="AA56" s="376">
        <v>3880715.8969941628</v>
      </c>
      <c r="AB56" s="376">
        <v>-53.667667139925811</v>
      </c>
      <c r="AC56" s="376">
        <v>9732290.9399999995</v>
      </c>
      <c r="AD56" s="376">
        <v>11011199.982793353</v>
      </c>
      <c r="AE56" s="382">
        <v>113.140883792705</v>
      </c>
      <c r="AF56" s="376">
        <v>12064963.978069669</v>
      </c>
      <c r="AG56" s="376">
        <v>-8.734083228028922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R56" s="75"/>
    </row>
    <row r="57" spans="1:70" ht="14" x14ac:dyDescent="0.3">
      <c r="A57" s="323" t="s">
        <v>68</v>
      </c>
      <c r="B57" s="323"/>
      <c r="C57" s="323"/>
      <c r="D57" s="377">
        <v>16194582.670000004</v>
      </c>
      <c r="E57" s="377">
        <v>17949106.06307729</v>
      </c>
      <c r="F57" s="377">
        <v>110.83401424309311</v>
      </c>
      <c r="G57" s="377">
        <v>19510700.974377256</v>
      </c>
      <c r="H57" s="377">
        <v>-8.0037868108929615</v>
      </c>
      <c r="I57" s="377">
        <v>15324796.9</v>
      </c>
      <c r="J57" s="377">
        <v>14493731.589503232</v>
      </c>
      <c r="K57" s="377">
        <v>94.576989725085539</v>
      </c>
      <c r="L57" s="377">
        <v>15765775.814930735</v>
      </c>
      <c r="M57" s="377">
        <v>-8.0683896584577752</v>
      </c>
      <c r="N57" s="377">
        <v>13460970.250000002</v>
      </c>
      <c r="O57" s="377">
        <v>10022084.75193576</v>
      </c>
      <c r="P57" s="377">
        <v>74.452915100497762</v>
      </c>
      <c r="Q57" s="377">
        <v>16214329.360623</v>
      </c>
      <c r="R57" s="377">
        <v>-38.189952053923946</v>
      </c>
      <c r="S57" s="377">
        <v>16401674.519999998</v>
      </c>
      <c r="T57" s="377">
        <v>13699307.784162218</v>
      </c>
      <c r="U57" s="377">
        <v>83.523836346450139</v>
      </c>
      <c r="V57" s="377">
        <v>37132515.176072121</v>
      </c>
      <c r="W57" s="377">
        <v>-63.106975869520625</v>
      </c>
      <c r="X57" s="377">
        <v>15904654.079999998</v>
      </c>
      <c r="Y57" s="377">
        <v>11509975.766373476</v>
      </c>
      <c r="Z57" s="377">
        <v>72.368601721726222</v>
      </c>
      <c r="AA57" s="377">
        <v>67415030.138855368</v>
      </c>
      <c r="AB57" s="377">
        <v>-82.926691951829923</v>
      </c>
      <c r="AC57" s="377">
        <v>77286678.420000002</v>
      </c>
      <c r="AD57" s="377">
        <v>67674205.955051959</v>
      </c>
      <c r="AE57" s="383">
        <v>87.562575256875675</v>
      </c>
      <c r="AF57" s="377">
        <v>156038351.46485847</v>
      </c>
      <c r="AG57" s="377">
        <v>-56.629761004432957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R57" s="75"/>
    </row>
    <row r="58" spans="1:70" ht="14" x14ac:dyDescent="0.3">
      <c r="A58" s="135" t="s">
        <v>136</v>
      </c>
      <c r="B58" s="135" t="s">
        <v>136</v>
      </c>
      <c r="C58" s="135" t="s">
        <v>69</v>
      </c>
      <c r="D58" s="375">
        <v>0</v>
      </c>
      <c r="E58" s="375">
        <v>2159744.9771428583</v>
      </c>
      <c r="F58" s="375">
        <v>0</v>
      </c>
      <c r="G58" s="375">
        <v>1061269.5</v>
      </c>
      <c r="H58" s="375">
        <v>103.50579915307642</v>
      </c>
      <c r="I58" s="375">
        <v>0</v>
      </c>
      <c r="J58" s="375">
        <v>1695145.575714286</v>
      </c>
      <c r="K58" s="375">
        <v>0</v>
      </c>
      <c r="L58" s="375">
        <v>-473715</v>
      </c>
      <c r="M58" s="375">
        <v>-457.8408063317155</v>
      </c>
      <c r="N58" s="375">
        <v>0</v>
      </c>
      <c r="O58" s="375">
        <v>-975345.32285714266</v>
      </c>
      <c r="P58" s="375">
        <v>0</v>
      </c>
      <c r="Q58" s="375">
        <v>-354328.62</v>
      </c>
      <c r="R58" s="375">
        <v>175.26574705061722</v>
      </c>
      <c r="S58" s="375">
        <v>0</v>
      </c>
      <c r="T58" s="375">
        <v>-851863.73714285716</v>
      </c>
      <c r="U58" s="375">
        <v>0</v>
      </c>
      <c r="V58" s="375">
        <v>-197055</v>
      </c>
      <c r="W58" s="375">
        <v>332.2974485005999</v>
      </c>
      <c r="X58" s="375">
        <v>0</v>
      </c>
      <c r="Y58" s="375">
        <v>1054243.2171428574</v>
      </c>
      <c r="Z58" s="375">
        <v>0</v>
      </c>
      <c r="AA58" s="375">
        <v>-545489.99</v>
      </c>
      <c r="AB58" s="375">
        <v>-293.26536443736711</v>
      </c>
      <c r="AC58" s="375">
        <v>0</v>
      </c>
      <c r="AD58" s="375">
        <v>3081924.7100000018</v>
      </c>
      <c r="AE58" s="381">
        <v>0</v>
      </c>
      <c r="AF58" s="375">
        <v>-509319.10999999987</v>
      </c>
      <c r="AG58" s="375">
        <v>-705.10682781959667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R58" s="75"/>
    </row>
    <row r="59" spans="1:70" ht="14" x14ac:dyDescent="0.3">
      <c r="A59" s="135"/>
      <c r="B59" s="135"/>
      <c r="C59" s="135" t="s">
        <v>135</v>
      </c>
      <c r="D59" s="375">
        <v>636798.24</v>
      </c>
      <c r="E59" s="375">
        <v>667464</v>
      </c>
      <c r="F59" s="375">
        <v>104.81561632456773</v>
      </c>
      <c r="G59" s="375">
        <v>520042.5</v>
      </c>
      <c r="H59" s="375">
        <v>28.347971560016731</v>
      </c>
      <c r="I59" s="375">
        <v>602596.79999999993</v>
      </c>
      <c r="J59" s="375">
        <v>668160</v>
      </c>
      <c r="K59" s="375">
        <v>110.88011088011091</v>
      </c>
      <c r="L59" s="375">
        <v>473715</v>
      </c>
      <c r="M59" s="375">
        <v>41.046831955922869</v>
      </c>
      <c r="N59" s="375">
        <v>529308</v>
      </c>
      <c r="O59" s="375">
        <v>787872</v>
      </c>
      <c r="P59" s="375">
        <v>148.84944115713347</v>
      </c>
      <c r="Q59" s="375">
        <v>306675</v>
      </c>
      <c r="R59" s="375">
        <v>156.9078014184397</v>
      </c>
      <c r="S59" s="375">
        <v>644941.43999999983</v>
      </c>
      <c r="T59" s="375">
        <v>899232</v>
      </c>
      <c r="U59" s="375">
        <v>139.42847276180615</v>
      </c>
      <c r="V59" s="375">
        <v>197055</v>
      </c>
      <c r="W59" s="375">
        <v>356.33554083885213</v>
      </c>
      <c r="X59" s="375">
        <v>625397.75999999989</v>
      </c>
      <c r="Y59" s="375">
        <v>777432</v>
      </c>
      <c r="Z59" s="375">
        <v>124.31000712250713</v>
      </c>
      <c r="AA59" s="375">
        <v>610087.5</v>
      </c>
      <c r="AB59" s="375">
        <v>27.429590017825305</v>
      </c>
      <c r="AC59" s="375">
        <v>3039042.2399999998</v>
      </c>
      <c r="AD59" s="375">
        <v>3800160</v>
      </c>
      <c r="AE59" s="381">
        <v>125.0446588067167</v>
      </c>
      <c r="AF59" s="375">
        <v>2107575</v>
      </c>
      <c r="AG59" s="375">
        <v>80.309597523219821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R59" s="75"/>
    </row>
    <row r="60" spans="1:70" ht="14" x14ac:dyDescent="0.3">
      <c r="A60" s="135"/>
      <c r="B60" s="322" t="s">
        <v>137</v>
      </c>
      <c r="C60" s="322"/>
      <c r="D60" s="376">
        <v>636798.24</v>
      </c>
      <c r="E60" s="376">
        <v>2827208.9771428583</v>
      </c>
      <c r="F60" s="376">
        <v>443.97248603307361</v>
      </c>
      <c r="G60" s="376">
        <v>1581312</v>
      </c>
      <c r="H60" s="376">
        <v>78.788814423899794</v>
      </c>
      <c r="I60" s="376">
        <v>602596.79999999993</v>
      </c>
      <c r="J60" s="376">
        <v>2363305.575714286</v>
      </c>
      <c r="K60" s="376">
        <v>392.18687781187793</v>
      </c>
      <c r="L60" s="376">
        <v>0</v>
      </c>
      <c r="M60" s="376">
        <v>-8.1202561265178481E+18</v>
      </c>
      <c r="N60" s="376">
        <v>529308</v>
      </c>
      <c r="O60" s="376">
        <v>-187473.32285714266</v>
      </c>
      <c r="P60" s="376">
        <v>-35.418569690452941</v>
      </c>
      <c r="Q60" s="376">
        <v>-47653.619999999995</v>
      </c>
      <c r="R60" s="376">
        <v>293.40835566561913</v>
      </c>
      <c r="S60" s="376">
        <v>644941.43999999983</v>
      </c>
      <c r="T60" s="376">
        <v>47368.262857142836</v>
      </c>
      <c r="U60" s="376">
        <v>7.3445835419015486</v>
      </c>
      <c r="V60" s="376">
        <v>0</v>
      </c>
      <c r="W60" s="376">
        <v>-3.2551222374361613E+17</v>
      </c>
      <c r="X60" s="376">
        <v>625397.75999999989</v>
      </c>
      <c r="Y60" s="376">
        <v>1831675.2171428574</v>
      </c>
      <c r="Z60" s="376">
        <v>292.88164018093983</v>
      </c>
      <c r="AA60" s="376">
        <v>64597.510000000009</v>
      </c>
      <c r="AB60" s="376">
        <v>2735.5198476579958</v>
      </c>
      <c r="AC60" s="376">
        <v>3039042.2399999998</v>
      </c>
      <c r="AD60" s="376">
        <v>6882084.7100000018</v>
      </c>
      <c r="AE60" s="382">
        <v>226.45571092819043</v>
      </c>
      <c r="AF60" s="376">
        <v>1598255.8900000001</v>
      </c>
      <c r="AG60" s="376">
        <v>330.5996776273418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R60" s="75"/>
    </row>
    <row r="61" spans="1:70" ht="14" x14ac:dyDescent="0.3">
      <c r="A61" s="323" t="s">
        <v>137</v>
      </c>
      <c r="B61" s="323"/>
      <c r="C61" s="323"/>
      <c r="D61" s="377">
        <v>636798.24</v>
      </c>
      <c r="E61" s="377">
        <v>2827208.9771428583</v>
      </c>
      <c r="F61" s="377">
        <v>443.97248603307361</v>
      </c>
      <c r="G61" s="377">
        <v>1581312</v>
      </c>
      <c r="H61" s="377">
        <v>78.788814423899794</v>
      </c>
      <c r="I61" s="377">
        <v>602596.79999999993</v>
      </c>
      <c r="J61" s="377">
        <v>2363305.575714286</v>
      </c>
      <c r="K61" s="377">
        <v>392.18687781187793</v>
      </c>
      <c r="L61" s="377">
        <v>0</v>
      </c>
      <c r="M61" s="377">
        <v>-8.1202561265178481E+18</v>
      </c>
      <c r="N61" s="377">
        <v>529308</v>
      </c>
      <c r="O61" s="377">
        <v>-187473.32285714266</v>
      </c>
      <c r="P61" s="377">
        <v>-35.418569690452941</v>
      </c>
      <c r="Q61" s="377">
        <v>-47653.619999999995</v>
      </c>
      <c r="R61" s="377">
        <v>293.40835566561913</v>
      </c>
      <c r="S61" s="377">
        <v>644941.43999999983</v>
      </c>
      <c r="T61" s="377">
        <v>47368.262857142836</v>
      </c>
      <c r="U61" s="377">
        <v>7.3445835419015486</v>
      </c>
      <c r="V61" s="377">
        <v>0</v>
      </c>
      <c r="W61" s="377">
        <v>-3.2551222374361613E+17</v>
      </c>
      <c r="X61" s="377">
        <v>625397.75999999989</v>
      </c>
      <c r="Y61" s="377">
        <v>1831675.2171428574</v>
      </c>
      <c r="Z61" s="377">
        <v>292.88164018093983</v>
      </c>
      <c r="AA61" s="377">
        <v>64597.510000000009</v>
      </c>
      <c r="AB61" s="377">
        <v>2735.5198476579958</v>
      </c>
      <c r="AC61" s="377">
        <v>3039042.2399999998</v>
      </c>
      <c r="AD61" s="377">
        <v>6882084.7100000018</v>
      </c>
      <c r="AE61" s="383">
        <v>226.45571092819043</v>
      </c>
      <c r="AF61" s="377">
        <v>1598255.8900000001</v>
      </c>
      <c r="AG61" s="377">
        <v>330.5996776273418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R61" s="75"/>
    </row>
    <row r="62" spans="1:70" ht="14" x14ac:dyDescent="0.3">
      <c r="A62" s="135" t="s">
        <v>140</v>
      </c>
      <c r="B62" s="135" t="s">
        <v>51</v>
      </c>
      <c r="C62" s="135" t="s">
        <v>27</v>
      </c>
      <c r="D62" s="375">
        <v>3488893.0000000009</v>
      </c>
      <c r="E62" s="375">
        <v>2933499.1844394668</v>
      </c>
      <c r="F62" s="375">
        <v>84.081087738702962</v>
      </c>
      <c r="G62" s="375">
        <v>3359306.4471197459</v>
      </c>
      <c r="H62" s="375">
        <v>-12.67545159642593</v>
      </c>
      <c r="I62" s="375">
        <v>3301510</v>
      </c>
      <c r="J62" s="375">
        <v>2367688.8196556186</v>
      </c>
      <c r="K62" s="375">
        <v>71.715330853325256</v>
      </c>
      <c r="L62" s="375">
        <v>2111199.8646266656</v>
      </c>
      <c r="M62" s="375">
        <v>12.148966060790713</v>
      </c>
      <c r="N62" s="375">
        <v>2899975.0000000005</v>
      </c>
      <c r="O62" s="375">
        <v>2351089.4462047201</v>
      </c>
      <c r="P62" s="375">
        <v>81.072748772134929</v>
      </c>
      <c r="Q62" s="375">
        <v>1956956.0228970926</v>
      </c>
      <c r="R62" s="375">
        <v>20.140126742559559</v>
      </c>
      <c r="S62" s="375">
        <v>3533508</v>
      </c>
      <c r="T62" s="375">
        <v>2920199.6073940345</v>
      </c>
      <c r="U62" s="375">
        <v>82.643073325263003</v>
      </c>
      <c r="V62" s="375">
        <v>3075840.7298543351</v>
      </c>
      <c r="W62" s="375">
        <v>-5.0601164406738093</v>
      </c>
      <c r="X62" s="375">
        <v>3426432</v>
      </c>
      <c r="Y62" s="375">
        <v>2146611.9769706861</v>
      </c>
      <c r="Z62" s="375">
        <v>62.64860872682388</v>
      </c>
      <c r="AA62" s="375">
        <v>7362453.6908982582</v>
      </c>
      <c r="AB62" s="375">
        <v>-70.843796550810112</v>
      </c>
      <c r="AC62" s="375">
        <v>16650318</v>
      </c>
      <c r="AD62" s="375">
        <v>12719089.034664527</v>
      </c>
      <c r="AE62" s="381">
        <v>76.389466163135907</v>
      </c>
      <c r="AF62" s="375">
        <v>17865756.755396098</v>
      </c>
      <c r="AG62" s="375">
        <v>-28.80744315057963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R62" s="75"/>
    </row>
    <row r="63" spans="1:70" ht="14" x14ac:dyDescent="0.3">
      <c r="A63" s="135"/>
      <c r="B63" s="135"/>
      <c r="C63" s="135" t="s">
        <v>29</v>
      </c>
      <c r="D63" s="375">
        <v>635375.00000000023</v>
      </c>
      <c r="E63" s="375">
        <v>719623.27</v>
      </c>
      <c r="F63" s="375">
        <v>113.25961361400743</v>
      </c>
      <c r="G63" s="375">
        <v>547254.37111496914</v>
      </c>
      <c r="H63" s="375">
        <v>31.497034648411983</v>
      </c>
      <c r="I63" s="375">
        <v>601250</v>
      </c>
      <c r="J63" s="375">
        <v>422843.46000000008</v>
      </c>
      <c r="K63" s="375">
        <v>70.327394594594608</v>
      </c>
      <c r="L63" s="375">
        <v>449255.0952625153</v>
      </c>
      <c r="M63" s="375">
        <v>-5.8789840206669055</v>
      </c>
      <c r="N63" s="375">
        <v>528125.00000000012</v>
      </c>
      <c r="O63" s="375">
        <v>439808.04000000004</v>
      </c>
      <c r="P63" s="375">
        <v>83.27726201183431</v>
      </c>
      <c r="Q63" s="375">
        <v>325519.4759223322</v>
      </c>
      <c r="R63" s="375">
        <v>35.109593290490778</v>
      </c>
      <c r="S63" s="375">
        <v>643500</v>
      </c>
      <c r="T63" s="375">
        <v>611481.28428571438</v>
      </c>
      <c r="U63" s="375">
        <v>95.024286602286622</v>
      </c>
      <c r="V63" s="375">
        <v>1204331.1799407322</v>
      </c>
      <c r="W63" s="375">
        <v>-49.226484004523847</v>
      </c>
      <c r="X63" s="375">
        <v>624000</v>
      </c>
      <c r="Y63" s="375">
        <v>445727.58428571437</v>
      </c>
      <c r="Z63" s="375">
        <v>71.430702609890119</v>
      </c>
      <c r="AA63" s="375">
        <v>5155040.8531119572</v>
      </c>
      <c r="AB63" s="375">
        <v>-91.353558643155253</v>
      </c>
      <c r="AC63" s="375">
        <v>3032250</v>
      </c>
      <c r="AD63" s="375">
        <v>2639483.6385714291</v>
      </c>
      <c r="AE63" s="381">
        <v>87.047032354569353</v>
      </c>
      <c r="AF63" s="375">
        <v>7681400.9753525052</v>
      </c>
      <c r="AG63" s="375">
        <v>-65.637991727800653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R63" s="75"/>
    </row>
    <row r="64" spans="1:70" ht="14" x14ac:dyDescent="0.3">
      <c r="A64" s="135"/>
      <c r="B64" s="135"/>
      <c r="C64" s="135" t="s">
        <v>111</v>
      </c>
      <c r="D64" s="375">
        <v>462291.03</v>
      </c>
      <c r="E64" s="375">
        <v>76079.218064227622</v>
      </c>
      <c r="F64" s="375">
        <v>16.456996378283094</v>
      </c>
      <c r="G64" s="375">
        <v>46278.907625490188</v>
      </c>
      <c r="H64" s="375">
        <v>64.392856201133782</v>
      </c>
      <c r="I64" s="375">
        <v>437462.1</v>
      </c>
      <c r="J64" s="375">
        <v>138629.3855147929</v>
      </c>
      <c r="K64" s="375">
        <v>31.689461901909421</v>
      </c>
      <c r="L64" s="375">
        <v>54563.312571536459</v>
      </c>
      <c r="M64" s="375">
        <v>154.07069142482823</v>
      </c>
      <c r="N64" s="375">
        <v>384257.25</v>
      </c>
      <c r="O64" s="375">
        <v>83332.868110236217</v>
      </c>
      <c r="P64" s="375">
        <v>21.686739315975487</v>
      </c>
      <c r="Q64" s="375">
        <v>59287.408985078364</v>
      </c>
      <c r="R64" s="375">
        <v>40.5574464068917</v>
      </c>
      <c r="S64" s="375">
        <v>468202.67999999988</v>
      </c>
      <c r="T64" s="375">
        <v>133820.77770939204</v>
      </c>
      <c r="U64" s="375">
        <v>28.581805151006844</v>
      </c>
      <c r="V64" s="375">
        <v>201273.26993098203</v>
      </c>
      <c r="W64" s="375">
        <v>-33.512891326662455</v>
      </c>
      <c r="X64" s="375">
        <v>454014.7199999998</v>
      </c>
      <c r="Y64" s="375">
        <v>71514.750025775531</v>
      </c>
      <c r="Z64" s="375">
        <v>15.751636868904949</v>
      </c>
      <c r="AA64" s="375">
        <v>1213923.4382884256</v>
      </c>
      <c r="AB64" s="375">
        <v>-94.108792385901381</v>
      </c>
      <c r="AC64" s="375">
        <v>2206227.7799999998</v>
      </c>
      <c r="AD64" s="375">
        <v>503376.99942442426</v>
      </c>
      <c r="AE64" s="381">
        <v>22.816184438781036</v>
      </c>
      <c r="AF64" s="375">
        <v>1575326.3374015125</v>
      </c>
      <c r="AG64" s="375">
        <v>-68.046176371637358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R64" s="75"/>
    </row>
    <row r="65" spans="1:70" ht="14" x14ac:dyDescent="0.3">
      <c r="A65" s="135"/>
      <c r="B65" s="135"/>
      <c r="C65" s="135" t="s">
        <v>112</v>
      </c>
      <c r="D65" s="375">
        <v>528995.63000000012</v>
      </c>
      <c r="E65" s="375">
        <v>1046127.8500000001</v>
      </c>
      <c r="F65" s="375">
        <v>197.75737088792204</v>
      </c>
      <c r="G65" s="375">
        <v>293626.23</v>
      </c>
      <c r="H65" s="375">
        <v>256.27874594173693</v>
      </c>
      <c r="I65" s="375">
        <v>500584.10000000003</v>
      </c>
      <c r="J65" s="375">
        <v>80602.98</v>
      </c>
      <c r="K65" s="375">
        <v>16.101785893718954</v>
      </c>
      <c r="L65" s="375">
        <v>288773.29219430487</v>
      </c>
      <c r="M65" s="375">
        <v>-72.087799606562911</v>
      </c>
      <c r="N65" s="375">
        <v>439702.25</v>
      </c>
      <c r="O65" s="375">
        <v>113560.26000000002</v>
      </c>
      <c r="P65" s="375">
        <v>25.826626995881877</v>
      </c>
      <c r="Q65" s="375">
        <v>228571.55684879288</v>
      </c>
      <c r="R65" s="375">
        <v>-50.317414132536349</v>
      </c>
      <c r="S65" s="375">
        <v>535760.27999999991</v>
      </c>
      <c r="T65" s="375">
        <v>234271.10000000003</v>
      </c>
      <c r="U65" s="375">
        <v>43.726851120803524</v>
      </c>
      <c r="V65" s="375">
        <v>372269.38950263133</v>
      </c>
      <c r="W65" s="375">
        <v>-37.069469957495897</v>
      </c>
      <c r="X65" s="375">
        <v>519525.11999999994</v>
      </c>
      <c r="Y65" s="375">
        <v>232356.5</v>
      </c>
      <c r="Z65" s="375">
        <v>44.724786358742385</v>
      </c>
      <c r="AA65" s="375">
        <v>546569.85846932326</v>
      </c>
      <c r="AB65" s="375">
        <v>-57.48823386442902</v>
      </c>
      <c r="AC65" s="375">
        <v>2524567.3800000004</v>
      </c>
      <c r="AD65" s="375">
        <v>1706918.6900000004</v>
      </c>
      <c r="AE65" s="381">
        <v>67.61232453221352</v>
      </c>
      <c r="AF65" s="375">
        <v>1729810.3270150521</v>
      </c>
      <c r="AG65" s="375">
        <v>-1.3233611025177083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R65" s="75"/>
    </row>
    <row r="66" spans="1:70" ht="14" x14ac:dyDescent="0.3">
      <c r="A66" s="135"/>
      <c r="B66" s="322" t="s">
        <v>60</v>
      </c>
      <c r="C66" s="322"/>
      <c r="D66" s="376">
        <v>5115554.6600000011</v>
      </c>
      <c r="E66" s="376">
        <v>4775329.5225036945</v>
      </c>
      <c r="F66" s="376">
        <v>93.349203358990096</v>
      </c>
      <c r="G66" s="376">
        <v>4246465.955860205</v>
      </c>
      <c r="H66" s="376">
        <v>12.454204793839182</v>
      </c>
      <c r="I66" s="376">
        <v>4840806.1999999993</v>
      </c>
      <c r="J66" s="376">
        <v>3009764.6451704116</v>
      </c>
      <c r="K66" s="376">
        <v>62.174863459115784</v>
      </c>
      <c r="L66" s="376">
        <v>2903791.5646550222</v>
      </c>
      <c r="M66" s="376">
        <v>3.6494727033886676</v>
      </c>
      <c r="N66" s="376">
        <v>4252059.5</v>
      </c>
      <c r="O66" s="376">
        <v>2987790.6143149566</v>
      </c>
      <c r="P66" s="376">
        <v>70.266905115390671</v>
      </c>
      <c r="Q66" s="376">
        <v>2570334.4646532959</v>
      </c>
      <c r="R66" s="376">
        <v>16.241316272354027</v>
      </c>
      <c r="S66" s="376">
        <v>5180970.96</v>
      </c>
      <c r="T66" s="376">
        <v>3899772.7693891409</v>
      </c>
      <c r="U66" s="376">
        <v>75.271079484860536</v>
      </c>
      <c r="V66" s="376">
        <v>4853714.5692286808</v>
      </c>
      <c r="W66" s="376">
        <v>-19.653850390941599</v>
      </c>
      <c r="X66" s="376">
        <v>5023971.84</v>
      </c>
      <c r="Y66" s="376">
        <v>2896210.8112821761</v>
      </c>
      <c r="Z66" s="376">
        <v>57.647831307951272</v>
      </c>
      <c r="AA66" s="376">
        <v>14277987.840767965</v>
      </c>
      <c r="AB66" s="376">
        <v>-79.715553454859929</v>
      </c>
      <c r="AC66" s="376">
        <v>24413363.16</v>
      </c>
      <c r="AD66" s="376">
        <v>17568868.362660382</v>
      </c>
      <c r="AE66" s="382">
        <v>71.964146224007493</v>
      </c>
      <c r="AF66" s="376">
        <v>28852294.395165168</v>
      </c>
      <c r="AG66" s="376">
        <v>-39.107551995572244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R66" s="75"/>
    </row>
    <row r="67" spans="1:70" ht="14" x14ac:dyDescent="0.3">
      <c r="A67" s="323" t="s">
        <v>141</v>
      </c>
      <c r="B67" s="323"/>
      <c r="C67" s="323"/>
      <c r="D67" s="377">
        <v>5115554.6600000011</v>
      </c>
      <c r="E67" s="377">
        <v>4775329.5225036945</v>
      </c>
      <c r="F67" s="377">
        <v>93.349203358990096</v>
      </c>
      <c r="G67" s="377">
        <v>4246465.955860205</v>
      </c>
      <c r="H67" s="377">
        <v>12.454204793839182</v>
      </c>
      <c r="I67" s="377">
        <v>4840806.1999999993</v>
      </c>
      <c r="J67" s="377">
        <v>3009764.6451704116</v>
      </c>
      <c r="K67" s="377">
        <v>62.174863459115784</v>
      </c>
      <c r="L67" s="377">
        <v>2903791.5646550222</v>
      </c>
      <c r="M67" s="377">
        <v>3.6494727033886676</v>
      </c>
      <c r="N67" s="377">
        <v>4252059.5</v>
      </c>
      <c r="O67" s="377">
        <v>2987790.6143149566</v>
      </c>
      <c r="P67" s="377">
        <v>70.266905115390671</v>
      </c>
      <c r="Q67" s="377">
        <v>2570334.4646532959</v>
      </c>
      <c r="R67" s="377">
        <v>16.241316272354027</v>
      </c>
      <c r="S67" s="377">
        <v>5180970.96</v>
      </c>
      <c r="T67" s="377">
        <v>3899772.7693891409</v>
      </c>
      <c r="U67" s="377">
        <v>75.271079484860536</v>
      </c>
      <c r="V67" s="377">
        <v>4853714.5692286808</v>
      </c>
      <c r="W67" s="377">
        <v>-19.653850390941599</v>
      </c>
      <c r="X67" s="377">
        <v>5023971.84</v>
      </c>
      <c r="Y67" s="377">
        <v>2896210.8112821761</v>
      </c>
      <c r="Z67" s="377">
        <v>57.647831307951272</v>
      </c>
      <c r="AA67" s="377">
        <v>14277987.840767965</v>
      </c>
      <c r="AB67" s="377">
        <v>-79.715553454859929</v>
      </c>
      <c r="AC67" s="377">
        <v>24413363.16</v>
      </c>
      <c r="AD67" s="377">
        <v>17568868.362660382</v>
      </c>
      <c r="AE67" s="383">
        <v>71.964146224007493</v>
      </c>
      <c r="AF67" s="377">
        <v>28852294.395165168</v>
      </c>
      <c r="AG67" s="377">
        <v>-39.107551995572244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R67" s="75"/>
    </row>
    <row r="68" spans="1:70" ht="14" x14ac:dyDescent="0.3">
      <c r="A68" s="135" t="s">
        <v>1</v>
      </c>
      <c r="B68" s="135"/>
      <c r="C68" s="135"/>
      <c r="D68" s="375">
        <v>61770059.552450024</v>
      </c>
      <c r="E68" s="375">
        <v>60075183.660000004</v>
      </c>
      <c r="F68" s="375">
        <v>97.256153054197981</v>
      </c>
      <c r="G68" s="375">
        <v>73797092.00999999</v>
      </c>
      <c r="H68" s="375">
        <v>-18.594104423709013</v>
      </c>
      <c r="I68" s="375">
        <v>58452486.021500021</v>
      </c>
      <c r="J68" s="375">
        <v>46212094.600000001</v>
      </c>
      <c r="K68" s="375">
        <v>79.059245800088334</v>
      </c>
      <c r="L68" s="375">
        <v>52457198.339999989</v>
      </c>
      <c r="M68" s="375">
        <v>-11.905141596626123</v>
      </c>
      <c r="N68" s="375">
        <v>51343399.883749999</v>
      </c>
      <c r="O68" s="375">
        <v>36951299.500000015</v>
      </c>
      <c r="P68" s="375">
        <v>71.968937747916726</v>
      </c>
      <c r="Q68" s="375">
        <v>57768108.020000011</v>
      </c>
      <c r="R68" s="375">
        <v>-36.035122550305751</v>
      </c>
      <c r="S68" s="375">
        <v>62559958.012199976</v>
      </c>
      <c r="T68" s="375">
        <v>44150295.980000012</v>
      </c>
      <c r="U68" s="375">
        <v>70.572771118852344</v>
      </c>
      <c r="V68" s="375">
        <v>148797308.74000001</v>
      </c>
      <c r="W68" s="375">
        <v>-70.328565513811981</v>
      </c>
      <c r="X68" s="375">
        <v>60664201.708799981</v>
      </c>
      <c r="Y68" s="375">
        <v>39733733.590000011</v>
      </c>
      <c r="Z68" s="375">
        <v>65.497826511802842</v>
      </c>
      <c r="AA68" s="375">
        <v>224457035.53999996</v>
      </c>
      <c r="AB68" s="375">
        <v>-82.297844442965072</v>
      </c>
      <c r="AC68" s="375">
        <v>294790105.17869997</v>
      </c>
      <c r="AD68" s="375">
        <v>227122607.32999995</v>
      </c>
      <c r="AE68" s="381">
        <v>77.045532852033631</v>
      </c>
      <c r="AF68" s="375">
        <v>557276742.6500001</v>
      </c>
      <c r="AG68" s="375">
        <v>-59.244197730202949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R68" s="75"/>
    </row>
    <row r="69" spans="1:70" ht="14" x14ac:dyDescent="0.3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384"/>
      <c r="BO69" s="87"/>
      <c r="BP69" s="87"/>
      <c r="BR69" s="75"/>
    </row>
    <row r="70" spans="1:70" ht="14" x14ac:dyDescent="0.3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6"/>
      <c r="BN70" s="385"/>
      <c r="BO70" s="126"/>
      <c r="BP70" s="122"/>
      <c r="BR70" s="75"/>
    </row>
    <row r="71" spans="1:70" ht="14" x14ac:dyDescent="0.3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  <c r="AI71" s="123"/>
      <c r="AJ71" s="123"/>
      <c r="AK71" s="123"/>
      <c r="AL71" s="123"/>
      <c r="AM71" s="123"/>
      <c r="AN71" s="123"/>
      <c r="AO71" s="123"/>
      <c r="AP71" s="123"/>
      <c r="AQ71" s="123"/>
      <c r="AR71" s="123"/>
      <c r="AS71" s="123"/>
      <c r="AT71" s="123"/>
      <c r="AU71" s="123"/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6"/>
      <c r="BN71" s="385"/>
      <c r="BO71" s="126"/>
      <c r="BP71" s="122"/>
      <c r="BR71" s="75"/>
    </row>
    <row r="72" spans="1:70" ht="14" x14ac:dyDescent="0.3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6"/>
      <c r="BN72" s="385"/>
      <c r="BO72" s="126"/>
      <c r="BP72" s="122"/>
      <c r="BR72" s="75"/>
    </row>
    <row r="73" spans="1:70" ht="14" x14ac:dyDescent="0.3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6"/>
      <c r="BN73" s="385"/>
      <c r="BO73" s="126"/>
      <c r="BP73" s="122"/>
      <c r="BR73" s="75"/>
    </row>
    <row r="74" spans="1:70" ht="14" x14ac:dyDescent="0.3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6"/>
      <c r="BN74" s="385"/>
      <c r="BO74" s="126"/>
      <c r="BP74" s="122"/>
      <c r="BR74" s="75"/>
    </row>
    <row r="75" spans="1:70" ht="14" x14ac:dyDescent="0.3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6"/>
      <c r="BN75" s="385"/>
      <c r="BO75" s="126"/>
      <c r="BP75" s="122"/>
      <c r="BR75" s="75"/>
    </row>
    <row r="76" spans="1:70" ht="14" x14ac:dyDescent="0.3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  <c r="BL76" s="123"/>
      <c r="BM76" s="126"/>
      <c r="BN76" s="385"/>
      <c r="BO76" s="126"/>
      <c r="BP76" s="122"/>
      <c r="BR76" s="75"/>
    </row>
    <row r="77" spans="1:70" ht="14" x14ac:dyDescent="0.3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6"/>
      <c r="BN77" s="385"/>
      <c r="BO77" s="126"/>
      <c r="BP77" s="122"/>
      <c r="BR77" s="75"/>
    </row>
    <row r="78" spans="1:70" ht="14" x14ac:dyDescent="0.3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6"/>
      <c r="BN78" s="385"/>
      <c r="BO78" s="126"/>
      <c r="BP78" s="122"/>
      <c r="BR78" s="75"/>
    </row>
    <row r="79" spans="1:70" ht="14" x14ac:dyDescent="0.3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6"/>
      <c r="BN79" s="385"/>
      <c r="BO79" s="126"/>
      <c r="BP79" s="122"/>
      <c r="BR79" s="75"/>
    </row>
    <row r="80" spans="1:70" ht="14" x14ac:dyDescent="0.3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3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6"/>
      <c r="BN80" s="385"/>
      <c r="BO80" s="126"/>
      <c r="BP80" s="122"/>
      <c r="BR80" s="75"/>
    </row>
    <row r="81" spans="1:70" ht="14" x14ac:dyDescent="0.3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  <c r="AA81" s="123"/>
      <c r="AB81" s="123"/>
      <c r="AC81" s="123"/>
      <c r="AD81" s="123"/>
      <c r="AE81" s="123"/>
      <c r="AF81" s="123"/>
      <c r="AG81" s="123"/>
      <c r="AH81" s="123"/>
      <c r="AI81" s="123"/>
      <c r="AJ81" s="123"/>
      <c r="AK81" s="123"/>
      <c r="AL81" s="123"/>
      <c r="AM81" s="123"/>
      <c r="AN81" s="123"/>
      <c r="AO81" s="123"/>
      <c r="AP81" s="123"/>
      <c r="AQ81" s="123"/>
      <c r="AR81" s="123"/>
      <c r="AS81" s="123"/>
      <c r="AT81" s="123"/>
      <c r="AU81" s="123"/>
      <c r="AV81" s="123"/>
      <c r="AW81" s="123"/>
      <c r="AX81" s="123"/>
      <c r="AY81" s="123"/>
      <c r="AZ81" s="123"/>
      <c r="BA81" s="123"/>
      <c r="BB81" s="123"/>
      <c r="BC81" s="123"/>
      <c r="BD81" s="123"/>
      <c r="BE81" s="123"/>
      <c r="BF81" s="123"/>
      <c r="BG81" s="123"/>
      <c r="BH81" s="123"/>
      <c r="BI81" s="123"/>
      <c r="BJ81" s="123"/>
      <c r="BK81" s="123"/>
      <c r="BL81" s="123"/>
      <c r="BM81" s="126"/>
      <c r="BN81" s="385"/>
      <c r="BO81" s="126"/>
      <c r="BP81" s="122"/>
      <c r="BR81" s="75"/>
    </row>
    <row r="82" spans="1:70" ht="14" x14ac:dyDescent="0.3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26"/>
      <c r="BN82" s="385"/>
      <c r="BO82" s="126"/>
      <c r="BP82" s="122"/>
      <c r="BR82" s="75"/>
    </row>
    <row r="83" spans="1:70" ht="14" x14ac:dyDescent="0.3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/>
      <c r="BK83" s="123"/>
      <c r="BL83" s="123"/>
      <c r="BM83" s="126"/>
      <c r="BN83" s="385"/>
      <c r="BO83" s="126"/>
      <c r="BP83" s="122"/>
      <c r="BR83" s="75"/>
    </row>
    <row r="84" spans="1:70" ht="14" x14ac:dyDescent="0.3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  <c r="BL84" s="123"/>
      <c r="BM84" s="126"/>
      <c r="BN84" s="385"/>
      <c r="BO84" s="126"/>
      <c r="BP84" s="122"/>
      <c r="BR84" s="75"/>
    </row>
    <row r="85" spans="1:70" ht="14" x14ac:dyDescent="0.3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23"/>
      <c r="AH85" s="123"/>
      <c r="AI85" s="123"/>
      <c r="AJ85" s="123"/>
      <c r="AK85" s="123"/>
      <c r="AL85" s="123"/>
      <c r="AM85" s="123"/>
      <c r="AN85" s="123"/>
      <c r="AO85" s="123"/>
      <c r="AP85" s="123"/>
      <c r="AQ85" s="123"/>
      <c r="AR85" s="123"/>
      <c r="AS85" s="123"/>
      <c r="AT85" s="123"/>
      <c r="AU85" s="123"/>
      <c r="AV85" s="123"/>
      <c r="AW85" s="123"/>
      <c r="AX85" s="123"/>
      <c r="AY85" s="123"/>
      <c r="AZ85" s="123"/>
      <c r="BA85" s="123"/>
      <c r="BB85" s="123"/>
      <c r="BC85" s="123"/>
      <c r="BD85" s="123"/>
      <c r="BE85" s="123"/>
      <c r="BF85" s="123"/>
      <c r="BG85" s="123"/>
      <c r="BH85" s="123"/>
      <c r="BI85" s="123"/>
      <c r="BJ85" s="123"/>
      <c r="BK85" s="123"/>
      <c r="BL85" s="123"/>
      <c r="BM85" s="126"/>
      <c r="BN85" s="385"/>
      <c r="BO85" s="126"/>
      <c r="BP85" s="122"/>
      <c r="BR85" s="75"/>
    </row>
    <row r="86" spans="1:70" ht="14" x14ac:dyDescent="0.3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  <c r="BL86" s="123"/>
      <c r="BM86" s="126"/>
      <c r="BN86" s="385"/>
      <c r="BO86" s="126"/>
      <c r="BP86" s="122"/>
      <c r="BR86" s="75"/>
    </row>
    <row r="87" spans="1:70" ht="14" x14ac:dyDescent="0.3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6"/>
      <c r="BN87" s="385"/>
      <c r="BO87" s="126"/>
      <c r="BP87" s="122"/>
      <c r="BR87" s="75"/>
    </row>
    <row r="88" spans="1:70" ht="14" x14ac:dyDescent="0.3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  <c r="AR88" s="123"/>
      <c r="AS88" s="123"/>
      <c r="AT88" s="123"/>
      <c r="AU88" s="123"/>
      <c r="AV88" s="123"/>
      <c r="AW88" s="123"/>
      <c r="AX88" s="123"/>
      <c r="AY88" s="123"/>
      <c r="AZ88" s="123"/>
      <c r="BA88" s="123"/>
      <c r="BB88" s="123"/>
      <c r="BC88" s="123"/>
      <c r="BD88" s="123"/>
      <c r="BE88" s="123"/>
      <c r="BF88" s="123"/>
      <c r="BG88" s="123"/>
      <c r="BH88" s="123"/>
      <c r="BI88" s="123"/>
      <c r="BJ88" s="123"/>
      <c r="BK88" s="123"/>
      <c r="BL88" s="123"/>
      <c r="BM88" s="126"/>
      <c r="BN88" s="385"/>
      <c r="BO88" s="126"/>
      <c r="BP88" s="122"/>
      <c r="BR88" s="75"/>
    </row>
    <row r="89" spans="1:70" ht="14" x14ac:dyDescent="0.3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26"/>
      <c r="BN89" s="385"/>
      <c r="BO89" s="126"/>
      <c r="BP89" s="122"/>
      <c r="BR89" s="75"/>
    </row>
    <row r="90" spans="1:70" ht="14" x14ac:dyDescent="0.3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6"/>
      <c r="BN90" s="385"/>
      <c r="BO90" s="126"/>
      <c r="BP90" s="122"/>
      <c r="BR90" s="75"/>
    </row>
    <row r="91" spans="1:70" ht="14" x14ac:dyDescent="0.3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3"/>
      <c r="AN91" s="123"/>
      <c r="AO91" s="123"/>
      <c r="AP91" s="123"/>
      <c r="AQ91" s="123"/>
      <c r="AR91" s="123"/>
      <c r="AS91" s="123"/>
      <c r="AT91" s="123"/>
      <c r="AU91" s="123"/>
      <c r="AV91" s="123"/>
      <c r="AW91" s="123"/>
      <c r="AX91" s="123"/>
      <c r="AY91" s="123"/>
      <c r="AZ91" s="123"/>
      <c r="BA91" s="123"/>
      <c r="BB91" s="123"/>
      <c r="BC91" s="123"/>
      <c r="BD91" s="123"/>
      <c r="BE91" s="123"/>
      <c r="BF91" s="123"/>
      <c r="BG91" s="123"/>
      <c r="BH91" s="123"/>
      <c r="BI91" s="123"/>
      <c r="BJ91" s="123"/>
      <c r="BK91" s="123"/>
      <c r="BL91" s="123"/>
      <c r="BM91" s="126"/>
      <c r="BN91" s="385"/>
      <c r="BO91" s="126"/>
      <c r="BP91" s="122"/>
      <c r="BR91" s="75"/>
    </row>
    <row r="92" spans="1:70" ht="14" x14ac:dyDescent="0.3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  <c r="AR92" s="123"/>
      <c r="AS92" s="123"/>
      <c r="AT92" s="123"/>
      <c r="AU92" s="123"/>
      <c r="AV92" s="123"/>
      <c r="AW92" s="123"/>
      <c r="AX92" s="123"/>
      <c r="AY92" s="123"/>
      <c r="AZ92" s="123"/>
      <c r="BA92" s="123"/>
      <c r="BB92" s="123"/>
      <c r="BC92" s="123"/>
      <c r="BD92" s="123"/>
      <c r="BE92" s="123"/>
      <c r="BF92" s="123"/>
      <c r="BG92" s="123"/>
      <c r="BH92" s="123"/>
      <c r="BI92" s="123"/>
      <c r="BJ92" s="123"/>
      <c r="BK92" s="123"/>
      <c r="BL92" s="123"/>
      <c r="BM92" s="126"/>
      <c r="BN92" s="385"/>
      <c r="BO92" s="126"/>
      <c r="BP92" s="122"/>
      <c r="BR92" s="75"/>
    </row>
    <row r="93" spans="1:70" ht="14" x14ac:dyDescent="0.3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  <c r="AR93" s="123"/>
      <c r="AS93" s="123"/>
      <c r="AT93" s="123"/>
      <c r="AU93" s="123"/>
      <c r="AV93" s="123"/>
      <c r="AW93" s="123"/>
      <c r="AX93" s="123"/>
      <c r="AY93" s="123"/>
      <c r="AZ93" s="123"/>
      <c r="BA93" s="123"/>
      <c r="BB93" s="123"/>
      <c r="BC93" s="123"/>
      <c r="BD93" s="123"/>
      <c r="BE93" s="123"/>
      <c r="BF93" s="123"/>
      <c r="BG93" s="123"/>
      <c r="BH93" s="123"/>
      <c r="BI93" s="123"/>
      <c r="BJ93" s="123"/>
      <c r="BK93" s="123"/>
      <c r="BL93" s="123"/>
      <c r="BM93" s="126"/>
      <c r="BN93" s="385"/>
      <c r="BO93" s="126"/>
      <c r="BP93" s="122"/>
      <c r="BR93" s="75"/>
    </row>
    <row r="94" spans="1:70" ht="14" x14ac:dyDescent="0.3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  <c r="AR94" s="123"/>
      <c r="AS94" s="123"/>
      <c r="AT94" s="123"/>
      <c r="AU94" s="123"/>
      <c r="AV94" s="123"/>
      <c r="AW94" s="123"/>
      <c r="AX94" s="123"/>
      <c r="AY94" s="123"/>
      <c r="AZ94" s="123"/>
      <c r="BA94" s="123"/>
      <c r="BB94" s="123"/>
      <c r="BC94" s="123"/>
      <c r="BD94" s="123"/>
      <c r="BE94" s="123"/>
      <c r="BF94" s="123"/>
      <c r="BG94" s="123"/>
      <c r="BH94" s="123"/>
      <c r="BI94" s="123"/>
      <c r="BJ94" s="123"/>
      <c r="BK94" s="123"/>
      <c r="BL94" s="123"/>
      <c r="BM94" s="126"/>
      <c r="BN94" s="385"/>
      <c r="BO94" s="126"/>
      <c r="BP94" s="122"/>
      <c r="BR94" s="75"/>
    </row>
    <row r="95" spans="1:70" ht="14" x14ac:dyDescent="0.3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3"/>
      <c r="AN95" s="123"/>
      <c r="AO95" s="123"/>
      <c r="AP95" s="123"/>
      <c r="AQ95" s="123"/>
      <c r="AR95" s="123"/>
      <c r="AS95" s="123"/>
      <c r="AT95" s="123"/>
      <c r="AU95" s="123"/>
      <c r="AV95" s="123"/>
      <c r="AW95" s="123"/>
      <c r="AX95" s="123"/>
      <c r="AY95" s="123"/>
      <c r="AZ95" s="123"/>
      <c r="BA95" s="123"/>
      <c r="BB95" s="123"/>
      <c r="BC95" s="123"/>
      <c r="BD95" s="123"/>
      <c r="BE95" s="123"/>
      <c r="BF95" s="123"/>
      <c r="BG95" s="123"/>
      <c r="BH95" s="123"/>
      <c r="BI95" s="123"/>
      <c r="BJ95" s="123"/>
      <c r="BK95" s="123"/>
      <c r="BL95" s="123"/>
      <c r="BM95" s="126"/>
      <c r="BN95" s="385"/>
      <c r="BO95" s="126"/>
      <c r="BP95" s="122"/>
      <c r="BR95" s="75"/>
    </row>
    <row r="96" spans="1:70" ht="14" x14ac:dyDescent="0.3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26"/>
      <c r="BN96" s="385"/>
      <c r="BO96" s="126"/>
      <c r="BP96" s="122"/>
      <c r="BR96" s="75"/>
    </row>
    <row r="97" spans="1:70" ht="14" x14ac:dyDescent="0.3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6"/>
      <c r="BN97" s="385"/>
      <c r="BO97" s="126"/>
      <c r="BP97" s="122"/>
      <c r="BR97" s="75"/>
    </row>
    <row r="98" spans="1:70" ht="14" x14ac:dyDescent="0.3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  <c r="BL98" s="123"/>
      <c r="BM98" s="126"/>
      <c r="BN98" s="385"/>
      <c r="BO98" s="126"/>
      <c r="BP98" s="122"/>
      <c r="BR98" s="75"/>
    </row>
    <row r="99" spans="1:70" ht="14" x14ac:dyDescent="0.3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3"/>
      <c r="AX99" s="123"/>
      <c r="AY99" s="123"/>
      <c r="AZ99" s="123"/>
      <c r="BA99" s="123"/>
      <c r="BB99" s="123"/>
      <c r="BC99" s="123"/>
      <c r="BD99" s="123"/>
      <c r="BE99" s="123"/>
      <c r="BF99" s="123"/>
      <c r="BG99" s="123"/>
      <c r="BH99" s="123"/>
      <c r="BI99" s="123"/>
      <c r="BJ99" s="123"/>
      <c r="BK99" s="123"/>
      <c r="BL99" s="123"/>
      <c r="BM99" s="126"/>
      <c r="BN99" s="385"/>
      <c r="BO99" s="126"/>
      <c r="BP99" s="122"/>
      <c r="BR99" s="75"/>
    </row>
    <row r="100" spans="1:70" ht="14" x14ac:dyDescent="0.3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  <c r="BL100" s="123"/>
      <c r="BM100" s="126"/>
      <c r="BN100" s="385"/>
      <c r="BO100" s="126"/>
      <c r="BP100" s="122"/>
      <c r="BR100" s="75"/>
    </row>
    <row r="101" spans="1:70" ht="14" x14ac:dyDescent="0.3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123"/>
      <c r="AX101" s="123"/>
      <c r="AY101" s="123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123"/>
      <c r="BM101" s="126"/>
      <c r="BN101" s="385"/>
      <c r="BO101" s="126"/>
      <c r="BP101" s="122"/>
      <c r="BR101" s="75"/>
    </row>
    <row r="102" spans="1:70" ht="14" x14ac:dyDescent="0.3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123"/>
      <c r="AX102" s="123"/>
      <c r="AY102" s="123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123"/>
      <c r="BM102" s="126"/>
      <c r="BN102" s="385"/>
      <c r="BO102" s="126"/>
      <c r="BP102" s="122"/>
      <c r="BR102" s="75"/>
    </row>
    <row r="103" spans="1:70" ht="14" x14ac:dyDescent="0.3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6"/>
      <c r="BN103" s="385"/>
      <c r="BO103" s="126"/>
      <c r="BP103" s="122"/>
      <c r="BR103" s="75"/>
    </row>
    <row r="104" spans="1:70" ht="14" x14ac:dyDescent="0.3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3"/>
      <c r="AX104" s="123"/>
      <c r="AY104" s="123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123"/>
      <c r="BM104" s="126"/>
      <c r="BN104" s="385"/>
      <c r="BO104" s="126"/>
      <c r="BP104" s="122"/>
      <c r="BR104" s="75"/>
    </row>
    <row r="105" spans="1:70" ht="14" x14ac:dyDescent="0.3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123"/>
      <c r="AX105" s="123"/>
      <c r="AY105" s="123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6"/>
      <c r="BN105" s="385"/>
      <c r="BO105" s="126"/>
      <c r="BP105" s="122"/>
      <c r="BR105" s="75"/>
    </row>
    <row r="106" spans="1:70" ht="14" x14ac:dyDescent="0.3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123"/>
      <c r="AX106" s="123"/>
      <c r="AY106" s="123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123"/>
      <c r="BM106" s="126"/>
      <c r="BN106" s="385"/>
      <c r="BO106" s="126"/>
      <c r="BP106" s="122"/>
      <c r="BR106" s="75"/>
    </row>
    <row r="107" spans="1:70" ht="14" x14ac:dyDescent="0.3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6"/>
      <c r="BN107" s="385"/>
      <c r="BO107" s="126"/>
      <c r="BP107" s="122"/>
      <c r="BR107" s="75"/>
    </row>
    <row r="108" spans="1:70" ht="14" x14ac:dyDescent="0.3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123"/>
      <c r="AX108" s="123"/>
      <c r="AY108" s="123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123"/>
      <c r="BM108" s="126"/>
      <c r="BN108" s="385"/>
      <c r="BO108" s="126"/>
      <c r="BP108" s="122"/>
      <c r="BR108" s="75"/>
    </row>
    <row r="109" spans="1:70" ht="14" x14ac:dyDescent="0.3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123"/>
      <c r="AI109" s="123"/>
      <c r="AJ109" s="123"/>
      <c r="AK109" s="123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3"/>
      <c r="AX109" s="123"/>
      <c r="AY109" s="123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123"/>
      <c r="BM109" s="126"/>
      <c r="BN109" s="385"/>
      <c r="BO109" s="126"/>
      <c r="BP109" s="122"/>
      <c r="BR109" s="75"/>
    </row>
    <row r="110" spans="1:70" ht="14" x14ac:dyDescent="0.3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26"/>
      <c r="BN110" s="385"/>
      <c r="BO110" s="126"/>
      <c r="BP110" s="122"/>
      <c r="BR110" s="75"/>
    </row>
    <row r="111" spans="1:70" ht="14" x14ac:dyDescent="0.3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123"/>
      <c r="AF111" s="123"/>
      <c r="AG111" s="123"/>
      <c r="AH111" s="123"/>
      <c r="AI111" s="123"/>
      <c r="AJ111" s="123"/>
      <c r="AK111" s="123"/>
      <c r="AL111" s="123"/>
      <c r="AM111" s="123"/>
      <c r="AN111" s="123"/>
      <c r="AO111" s="123"/>
      <c r="AP111" s="123"/>
      <c r="AQ111" s="123"/>
      <c r="AR111" s="123"/>
      <c r="AS111" s="123"/>
      <c r="AT111" s="123"/>
      <c r="AU111" s="123"/>
      <c r="AV111" s="123"/>
      <c r="AW111" s="123"/>
      <c r="AX111" s="123"/>
      <c r="AY111" s="123"/>
      <c r="AZ111" s="123"/>
      <c r="BA111" s="123"/>
      <c r="BB111" s="123"/>
      <c r="BC111" s="123"/>
      <c r="BD111" s="123"/>
      <c r="BE111" s="123"/>
      <c r="BF111" s="123"/>
      <c r="BG111" s="123"/>
      <c r="BH111" s="123"/>
      <c r="BI111" s="123"/>
      <c r="BJ111" s="123"/>
      <c r="BK111" s="123"/>
      <c r="BL111" s="123"/>
      <c r="BM111" s="126"/>
      <c r="BN111" s="385"/>
      <c r="BO111" s="126"/>
      <c r="BP111" s="122"/>
      <c r="BR111" s="75"/>
    </row>
    <row r="112" spans="1:70" ht="14" x14ac:dyDescent="0.3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6"/>
      <c r="BN112" s="385"/>
      <c r="BO112" s="126"/>
      <c r="BP112" s="122"/>
      <c r="BR112" s="75"/>
    </row>
    <row r="113" spans="1:70" ht="14" x14ac:dyDescent="0.3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  <c r="AA113" s="123"/>
      <c r="AB113" s="123"/>
      <c r="AC113" s="123"/>
      <c r="AD113" s="123"/>
      <c r="AE113" s="123"/>
      <c r="AF113" s="123"/>
      <c r="AG113" s="123"/>
      <c r="AH113" s="123"/>
      <c r="AI113" s="123"/>
      <c r="AJ113" s="123"/>
      <c r="AK113" s="123"/>
      <c r="AL113" s="123"/>
      <c r="AM113" s="123"/>
      <c r="AN113" s="123"/>
      <c r="AO113" s="123"/>
      <c r="AP113" s="123"/>
      <c r="AQ113" s="123"/>
      <c r="AR113" s="123"/>
      <c r="AS113" s="123"/>
      <c r="AT113" s="123"/>
      <c r="AU113" s="123"/>
      <c r="AV113" s="123"/>
      <c r="AW113" s="123"/>
      <c r="AX113" s="123"/>
      <c r="AY113" s="123"/>
      <c r="AZ113" s="123"/>
      <c r="BA113" s="123"/>
      <c r="BB113" s="123"/>
      <c r="BC113" s="123"/>
      <c r="BD113" s="123"/>
      <c r="BE113" s="123"/>
      <c r="BF113" s="123"/>
      <c r="BG113" s="123"/>
      <c r="BH113" s="123"/>
      <c r="BI113" s="123"/>
      <c r="BJ113" s="123"/>
      <c r="BK113" s="123"/>
      <c r="BL113" s="123"/>
      <c r="BM113" s="126"/>
      <c r="BN113" s="385"/>
      <c r="BO113" s="126"/>
      <c r="BP113" s="122"/>
      <c r="BR113" s="75"/>
    </row>
    <row r="114" spans="1:70" ht="14" x14ac:dyDescent="0.3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6"/>
      <c r="BN114" s="385"/>
      <c r="BO114" s="126"/>
      <c r="BP114" s="122"/>
      <c r="BR114" s="75"/>
    </row>
    <row r="115" spans="1:70" ht="14" x14ac:dyDescent="0.3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  <c r="AI115" s="123"/>
      <c r="AJ115" s="123"/>
      <c r="AK115" s="123"/>
      <c r="AL115" s="123"/>
      <c r="AM115" s="123"/>
      <c r="AN115" s="123"/>
      <c r="AO115" s="123"/>
      <c r="AP115" s="123"/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23"/>
      <c r="BC115" s="123"/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6"/>
      <c r="BN115" s="385"/>
      <c r="BO115" s="126"/>
      <c r="BP115" s="122"/>
      <c r="BR115" s="75"/>
    </row>
    <row r="116" spans="1:70" ht="14" x14ac:dyDescent="0.3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  <c r="BL116" s="123"/>
      <c r="BM116" s="126"/>
      <c r="BN116" s="385"/>
      <c r="BO116" s="126"/>
      <c r="BP116" s="122"/>
      <c r="BR116" s="75"/>
    </row>
    <row r="117" spans="1:70" ht="14" x14ac:dyDescent="0.3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3"/>
      <c r="AR117" s="123"/>
      <c r="AS117" s="123"/>
      <c r="AT117" s="123"/>
      <c r="AU117" s="123"/>
      <c r="AV117" s="123"/>
      <c r="AW117" s="123"/>
      <c r="AX117" s="123"/>
      <c r="AY117" s="123"/>
      <c r="AZ117" s="123"/>
      <c r="BA117" s="123"/>
      <c r="BB117" s="123"/>
      <c r="BC117" s="123"/>
      <c r="BD117" s="123"/>
      <c r="BE117" s="123"/>
      <c r="BF117" s="123"/>
      <c r="BG117" s="123"/>
      <c r="BH117" s="123"/>
      <c r="BI117" s="123"/>
      <c r="BJ117" s="123"/>
      <c r="BK117" s="123"/>
      <c r="BL117" s="123"/>
      <c r="BM117" s="126"/>
      <c r="BN117" s="385"/>
      <c r="BO117" s="126"/>
      <c r="BP117" s="122"/>
      <c r="BR117" s="75"/>
    </row>
    <row r="118" spans="1:70" ht="14" x14ac:dyDescent="0.3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  <c r="AA118" s="123"/>
      <c r="AB118" s="123"/>
      <c r="AC118" s="123"/>
      <c r="AD118" s="123"/>
      <c r="AE118" s="123"/>
      <c r="AF118" s="123"/>
      <c r="AG118" s="123"/>
      <c r="AH118" s="123"/>
      <c r="AI118" s="123"/>
      <c r="AJ118" s="123"/>
      <c r="AK118" s="123"/>
      <c r="AL118" s="123"/>
      <c r="AM118" s="123"/>
      <c r="AN118" s="123"/>
      <c r="AO118" s="123"/>
      <c r="AP118" s="123"/>
      <c r="AQ118" s="123"/>
      <c r="AR118" s="123"/>
      <c r="AS118" s="123"/>
      <c r="AT118" s="123"/>
      <c r="AU118" s="123"/>
      <c r="AV118" s="123"/>
      <c r="AW118" s="123"/>
      <c r="AX118" s="123"/>
      <c r="AY118" s="123"/>
      <c r="AZ118" s="123"/>
      <c r="BA118" s="123"/>
      <c r="BB118" s="123"/>
      <c r="BC118" s="123"/>
      <c r="BD118" s="123"/>
      <c r="BE118" s="123"/>
      <c r="BF118" s="123"/>
      <c r="BG118" s="123"/>
      <c r="BH118" s="123"/>
      <c r="BI118" s="123"/>
      <c r="BJ118" s="123"/>
      <c r="BK118" s="123"/>
      <c r="BL118" s="123"/>
      <c r="BM118" s="126"/>
      <c r="BN118" s="385"/>
      <c r="BO118" s="126"/>
      <c r="BP118" s="122"/>
      <c r="BR118" s="75"/>
    </row>
    <row r="119" spans="1:70" ht="14" x14ac:dyDescent="0.3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  <c r="AA119" s="123"/>
      <c r="AB119" s="123"/>
      <c r="AC119" s="123"/>
      <c r="AD119" s="123"/>
      <c r="AE119" s="123"/>
      <c r="AF119" s="123"/>
      <c r="AG119" s="123"/>
      <c r="AH119" s="123"/>
      <c r="AI119" s="123"/>
      <c r="AJ119" s="123"/>
      <c r="AK119" s="123"/>
      <c r="AL119" s="123"/>
      <c r="AM119" s="123"/>
      <c r="AN119" s="123"/>
      <c r="AO119" s="123"/>
      <c r="AP119" s="123"/>
      <c r="AQ119" s="123"/>
      <c r="AR119" s="123"/>
      <c r="AS119" s="123"/>
      <c r="AT119" s="123"/>
      <c r="AU119" s="123"/>
      <c r="AV119" s="123"/>
      <c r="AW119" s="123"/>
      <c r="AX119" s="123"/>
      <c r="AY119" s="123"/>
      <c r="AZ119" s="123"/>
      <c r="BA119" s="123"/>
      <c r="BB119" s="123"/>
      <c r="BC119" s="123"/>
      <c r="BD119" s="123"/>
      <c r="BE119" s="123"/>
      <c r="BF119" s="123"/>
      <c r="BG119" s="123"/>
      <c r="BH119" s="123"/>
      <c r="BI119" s="123"/>
      <c r="BJ119" s="123"/>
      <c r="BK119" s="123"/>
      <c r="BL119" s="123"/>
      <c r="BM119" s="126"/>
      <c r="BN119" s="385"/>
      <c r="BO119" s="126"/>
      <c r="BP119" s="122"/>
      <c r="BR119" s="75"/>
    </row>
    <row r="120" spans="1:70" ht="14" x14ac:dyDescent="0.3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  <c r="AA120" s="123"/>
      <c r="AB120" s="123"/>
      <c r="AC120" s="123"/>
      <c r="AD120" s="123"/>
      <c r="AE120" s="123"/>
      <c r="AF120" s="123"/>
      <c r="AG120" s="123"/>
      <c r="AH120" s="123"/>
      <c r="AI120" s="123"/>
      <c r="AJ120" s="123"/>
      <c r="AK120" s="123"/>
      <c r="AL120" s="123"/>
      <c r="AM120" s="123"/>
      <c r="AN120" s="123"/>
      <c r="AO120" s="123"/>
      <c r="AP120" s="123"/>
      <c r="AQ120" s="123"/>
      <c r="AR120" s="123"/>
      <c r="AS120" s="123"/>
      <c r="AT120" s="123"/>
      <c r="AU120" s="123"/>
      <c r="AV120" s="123"/>
      <c r="AW120" s="123"/>
      <c r="AX120" s="123"/>
      <c r="AY120" s="123"/>
      <c r="AZ120" s="123"/>
      <c r="BA120" s="123"/>
      <c r="BB120" s="123"/>
      <c r="BC120" s="123"/>
      <c r="BD120" s="123"/>
      <c r="BE120" s="123"/>
      <c r="BF120" s="123"/>
      <c r="BG120" s="123"/>
      <c r="BH120" s="123"/>
      <c r="BI120" s="123"/>
      <c r="BJ120" s="123"/>
      <c r="BK120" s="123"/>
      <c r="BL120" s="123"/>
      <c r="BM120" s="126"/>
      <c r="BN120" s="385"/>
      <c r="BO120" s="126"/>
      <c r="BP120" s="122"/>
      <c r="BR120" s="75"/>
    </row>
    <row r="121" spans="1:70" ht="14" x14ac:dyDescent="0.3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  <c r="AA121" s="123"/>
      <c r="AB121" s="123"/>
      <c r="AC121" s="123"/>
      <c r="AD121" s="123"/>
      <c r="AE121" s="123"/>
      <c r="AF121" s="123"/>
      <c r="AG121" s="123"/>
      <c r="AH121" s="123"/>
      <c r="AI121" s="123"/>
      <c r="AJ121" s="123"/>
      <c r="AK121" s="123"/>
      <c r="AL121" s="123"/>
      <c r="AM121" s="123"/>
      <c r="AN121" s="123"/>
      <c r="AO121" s="123"/>
      <c r="AP121" s="123"/>
      <c r="AQ121" s="123"/>
      <c r="AR121" s="123"/>
      <c r="AS121" s="123"/>
      <c r="AT121" s="123"/>
      <c r="AU121" s="123"/>
      <c r="AV121" s="123"/>
      <c r="AW121" s="123"/>
      <c r="AX121" s="123"/>
      <c r="AY121" s="123"/>
      <c r="AZ121" s="123"/>
      <c r="BA121" s="123"/>
      <c r="BB121" s="123"/>
      <c r="BC121" s="123"/>
      <c r="BD121" s="123"/>
      <c r="BE121" s="123"/>
      <c r="BF121" s="123"/>
      <c r="BG121" s="123"/>
      <c r="BH121" s="123"/>
      <c r="BI121" s="123"/>
      <c r="BJ121" s="123"/>
      <c r="BK121" s="123"/>
      <c r="BL121" s="123"/>
      <c r="BM121" s="126"/>
      <c r="BN121" s="385"/>
      <c r="BO121" s="126"/>
      <c r="BP121" s="122"/>
      <c r="BR121" s="75"/>
    </row>
    <row r="122" spans="1:70" ht="14" x14ac:dyDescent="0.3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6"/>
      <c r="BN122" s="385"/>
      <c r="BO122" s="126"/>
      <c r="BP122" s="122"/>
      <c r="BR122" s="75"/>
    </row>
    <row r="123" spans="1:70" ht="14" x14ac:dyDescent="0.3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3"/>
      <c r="AL123" s="123"/>
      <c r="AM123" s="123"/>
      <c r="AN123" s="123"/>
      <c r="AO123" s="123"/>
      <c r="AP123" s="123"/>
      <c r="AQ123" s="123"/>
      <c r="AR123" s="123"/>
      <c r="AS123" s="123"/>
      <c r="AT123" s="123"/>
      <c r="AU123" s="123"/>
      <c r="AV123" s="123"/>
      <c r="AW123" s="123"/>
      <c r="AX123" s="123"/>
      <c r="AY123" s="123"/>
      <c r="AZ123" s="123"/>
      <c r="BA123" s="123"/>
      <c r="BB123" s="123"/>
      <c r="BC123" s="123"/>
      <c r="BD123" s="123"/>
      <c r="BE123" s="123"/>
      <c r="BF123" s="123"/>
      <c r="BG123" s="123"/>
      <c r="BH123" s="123"/>
      <c r="BI123" s="123"/>
      <c r="BJ123" s="123"/>
      <c r="BK123" s="123"/>
      <c r="BL123" s="123"/>
      <c r="BM123" s="126"/>
      <c r="BN123" s="385"/>
      <c r="BO123" s="126"/>
      <c r="BP123" s="122"/>
      <c r="BR123" s="75"/>
    </row>
    <row r="124" spans="1:70" ht="14" x14ac:dyDescent="0.3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  <c r="AI124" s="123"/>
      <c r="AJ124" s="123"/>
      <c r="AK124" s="123"/>
      <c r="AL124" s="123"/>
      <c r="AM124" s="123"/>
      <c r="AN124" s="123"/>
      <c r="AO124" s="123"/>
      <c r="AP124" s="123"/>
      <c r="AQ124" s="123"/>
      <c r="AR124" s="123"/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26"/>
      <c r="BN124" s="385"/>
      <c r="BO124" s="126"/>
      <c r="BP124" s="122"/>
      <c r="BR124" s="75"/>
    </row>
    <row r="125" spans="1:70" ht="14" x14ac:dyDescent="0.3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123"/>
      <c r="AI125" s="123"/>
      <c r="AJ125" s="123"/>
      <c r="AK125" s="123"/>
      <c r="AL125" s="123"/>
      <c r="AM125" s="123"/>
      <c r="AN125" s="123"/>
      <c r="AO125" s="123"/>
      <c r="AP125" s="123"/>
      <c r="AQ125" s="123"/>
      <c r="AR125" s="123"/>
      <c r="AS125" s="123"/>
      <c r="AT125" s="123"/>
      <c r="AU125" s="123"/>
      <c r="AV125" s="123"/>
      <c r="AW125" s="123"/>
      <c r="AX125" s="123"/>
      <c r="AY125" s="123"/>
      <c r="AZ125" s="123"/>
      <c r="BA125" s="123"/>
      <c r="BB125" s="123"/>
      <c r="BC125" s="123"/>
      <c r="BD125" s="123"/>
      <c r="BE125" s="123"/>
      <c r="BF125" s="123"/>
      <c r="BG125" s="123"/>
      <c r="BH125" s="123"/>
      <c r="BI125" s="123"/>
      <c r="BJ125" s="123"/>
      <c r="BK125" s="123"/>
      <c r="BL125" s="123"/>
      <c r="BM125" s="126"/>
      <c r="BN125" s="385"/>
      <c r="BO125" s="126"/>
      <c r="BP125" s="122"/>
      <c r="BR125" s="75"/>
    </row>
    <row r="126" spans="1:70" ht="14" x14ac:dyDescent="0.3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  <c r="AA126" s="123"/>
      <c r="AB126" s="123"/>
      <c r="AC126" s="123"/>
      <c r="AD126" s="123"/>
      <c r="AE126" s="123"/>
      <c r="AF126" s="123"/>
      <c r="AG126" s="123"/>
      <c r="AH126" s="123"/>
      <c r="AI126" s="123"/>
      <c r="AJ126" s="123"/>
      <c r="AK126" s="123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6"/>
      <c r="BN126" s="385"/>
      <c r="BO126" s="126"/>
      <c r="BP126" s="122"/>
      <c r="BR126" s="75"/>
    </row>
    <row r="127" spans="1:70" ht="14" x14ac:dyDescent="0.3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  <c r="AA127" s="123"/>
      <c r="AB127" s="123"/>
      <c r="AC127" s="123"/>
      <c r="AD127" s="123"/>
      <c r="AE127" s="123"/>
      <c r="AF127" s="123"/>
      <c r="AG127" s="123"/>
      <c r="AH127" s="123"/>
      <c r="AI127" s="123"/>
      <c r="AJ127" s="123"/>
      <c r="AK127" s="123"/>
      <c r="AL127" s="123"/>
      <c r="AM127" s="123"/>
      <c r="AN127" s="123"/>
      <c r="AO127" s="123"/>
      <c r="AP127" s="123"/>
      <c r="AQ127" s="123"/>
      <c r="AR127" s="123"/>
      <c r="AS127" s="123"/>
      <c r="AT127" s="123"/>
      <c r="AU127" s="123"/>
      <c r="AV127" s="123"/>
      <c r="AW127" s="123"/>
      <c r="AX127" s="123"/>
      <c r="AY127" s="123"/>
      <c r="AZ127" s="123"/>
      <c r="BA127" s="123"/>
      <c r="BB127" s="123"/>
      <c r="BC127" s="123"/>
      <c r="BD127" s="123"/>
      <c r="BE127" s="123"/>
      <c r="BF127" s="123"/>
      <c r="BG127" s="123"/>
      <c r="BH127" s="123"/>
      <c r="BI127" s="123"/>
      <c r="BJ127" s="123"/>
      <c r="BK127" s="123"/>
      <c r="BL127" s="123"/>
      <c r="BM127" s="126"/>
      <c r="BN127" s="385"/>
      <c r="BO127" s="126"/>
      <c r="BP127" s="122"/>
      <c r="BR127" s="75"/>
    </row>
    <row r="128" spans="1:70" ht="14" x14ac:dyDescent="0.3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123"/>
      <c r="AF128" s="123"/>
      <c r="AG128" s="123"/>
      <c r="AH128" s="123"/>
      <c r="AI128" s="123"/>
      <c r="AJ128" s="123"/>
      <c r="AK128" s="123"/>
      <c r="AL128" s="123"/>
      <c r="AM128" s="123"/>
      <c r="AN128" s="123"/>
      <c r="AO128" s="123"/>
      <c r="AP128" s="123"/>
      <c r="AQ128" s="123"/>
      <c r="AR128" s="123"/>
      <c r="AS128" s="123"/>
      <c r="AT128" s="123"/>
      <c r="AU128" s="123"/>
      <c r="AV128" s="123"/>
      <c r="AW128" s="123"/>
      <c r="AX128" s="123"/>
      <c r="AY128" s="123"/>
      <c r="AZ128" s="123"/>
      <c r="BA128" s="123"/>
      <c r="BB128" s="123"/>
      <c r="BC128" s="123"/>
      <c r="BD128" s="123"/>
      <c r="BE128" s="123"/>
      <c r="BF128" s="123"/>
      <c r="BG128" s="123"/>
      <c r="BH128" s="123"/>
      <c r="BI128" s="123"/>
      <c r="BJ128" s="123"/>
      <c r="BK128" s="123"/>
      <c r="BL128" s="123"/>
      <c r="BM128" s="126"/>
      <c r="BN128" s="385"/>
      <c r="BO128" s="126"/>
      <c r="BP128" s="122"/>
      <c r="BR128" s="75"/>
    </row>
    <row r="129" spans="1:70" ht="14" x14ac:dyDescent="0.3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  <c r="AA129" s="123"/>
      <c r="AB129" s="123"/>
      <c r="AC129" s="123"/>
      <c r="AD129" s="123"/>
      <c r="AE129" s="123"/>
      <c r="AF129" s="123"/>
      <c r="AG129" s="123"/>
      <c r="AH129" s="123"/>
      <c r="AI129" s="123"/>
      <c r="AJ129" s="123"/>
      <c r="AK129" s="123"/>
      <c r="AL129" s="123"/>
      <c r="AM129" s="123"/>
      <c r="AN129" s="123"/>
      <c r="AO129" s="123"/>
      <c r="AP129" s="123"/>
      <c r="AQ129" s="123"/>
      <c r="AR129" s="123"/>
      <c r="AS129" s="123"/>
      <c r="AT129" s="123"/>
      <c r="AU129" s="123"/>
      <c r="AV129" s="123"/>
      <c r="AW129" s="123"/>
      <c r="AX129" s="123"/>
      <c r="AY129" s="123"/>
      <c r="AZ129" s="123"/>
      <c r="BA129" s="123"/>
      <c r="BB129" s="123"/>
      <c r="BC129" s="123"/>
      <c r="BD129" s="123"/>
      <c r="BE129" s="123"/>
      <c r="BF129" s="123"/>
      <c r="BG129" s="123"/>
      <c r="BH129" s="123"/>
      <c r="BI129" s="123"/>
      <c r="BJ129" s="123"/>
      <c r="BK129" s="123"/>
      <c r="BL129" s="123"/>
      <c r="BM129" s="126"/>
      <c r="BN129" s="385"/>
      <c r="BO129" s="126"/>
      <c r="BP129" s="122"/>
      <c r="BR129" s="75"/>
    </row>
    <row r="130" spans="1:70" ht="14" x14ac:dyDescent="0.3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  <c r="AA130" s="123"/>
      <c r="AB130" s="123"/>
      <c r="AC130" s="123"/>
      <c r="AD130" s="123"/>
      <c r="AE130" s="123"/>
      <c r="AF130" s="123"/>
      <c r="AG130" s="123"/>
      <c r="AH130" s="123"/>
      <c r="AI130" s="123"/>
      <c r="AJ130" s="123"/>
      <c r="AK130" s="123"/>
      <c r="AL130" s="123"/>
      <c r="AM130" s="123"/>
      <c r="AN130" s="123"/>
      <c r="AO130" s="123"/>
      <c r="AP130" s="123"/>
      <c r="AQ130" s="123"/>
      <c r="AR130" s="123"/>
      <c r="AS130" s="123"/>
      <c r="AT130" s="123"/>
      <c r="AU130" s="123"/>
      <c r="AV130" s="123"/>
      <c r="AW130" s="123"/>
      <c r="AX130" s="123"/>
      <c r="AY130" s="123"/>
      <c r="AZ130" s="123"/>
      <c r="BA130" s="123"/>
      <c r="BB130" s="123"/>
      <c r="BC130" s="123"/>
      <c r="BD130" s="123"/>
      <c r="BE130" s="123"/>
      <c r="BF130" s="123"/>
      <c r="BG130" s="123"/>
      <c r="BH130" s="123"/>
      <c r="BI130" s="123"/>
      <c r="BJ130" s="123"/>
      <c r="BK130" s="123"/>
      <c r="BL130" s="123"/>
      <c r="BM130" s="126"/>
      <c r="BN130" s="385"/>
      <c r="BO130" s="126"/>
      <c r="BP130" s="122"/>
      <c r="BR130" s="75"/>
    </row>
    <row r="131" spans="1:70" ht="14" x14ac:dyDescent="0.3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123"/>
      <c r="AF131" s="123"/>
      <c r="AG131" s="123"/>
      <c r="AH131" s="123"/>
      <c r="AI131" s="123"/>
      <c r="AJ131" s="123"/>
      <c r="AK131" s="123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26"/>
      <c r="BN131" s="385"/>
      <c r="BO131" s="126"/>
      <c r="BP131" s="122"/>
      <c r="BR131" s="75"/>
    </row>
    <row r="132" spans="1:70" ht="14" x14ac:dyDescent="0.3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  <c r="AA132" s="123"/>
      <c r="AB132" s="123"/>
      <c r="AC132" s="123"/>
      <c r="AD132" s="123"/>
      <c r="AE132" s="123"/>
      <c r="AF132" s="123"/>
      <c r="AG132" s="123"/>
      <c r="AH132" s="123"/>
      <c r="AI132" s="123"/>
      <c r="AJ132" s="123"/>
      <c r="AK132" s="123"/>
      <c r="AL132" s="123"/>
      <c r="AM132" s="123"/>
      <c r="AN132" s="123"/>
      <c r="AO132" s="123"/>
      <c r="AP132" s="123"/>
      <c r="AQ132" s="123"/>
      <c r="AR132" s="123"/>
      <c r="AS132" s="123"/>
      <c r="AT132" s="123"/>
      <c r="AU132" s="123"/>
      <c r="AV132" s="123"/>
      <c r="AW132" s="123"/>
      <c r="AX132" s="123"/>
      <c r="AY132" s="123"/>
      <c r="AZ132" s="123"/>
      <c r="BA132" s="123"/>
      <c r="BB132" s="123"/>
      <c r="BC132" s="123"/>
      <c r="BD132" s="123"/>
      <c r="BE132" s="123"/>
      <c r="BF132" s="123"/>
      <c r="BG132" s="123"/>
      <c r="BH132" s="123"/>
      <c r="BI132" s="123"/>
      <c r="BJ132" s="123"/>
      <c r="BK132" s="123"/>
      <c r="BL132" s="123"/>
      <c r="BM132" s="126"/>
      <c r="BN132" s="385"/>
      <c r="BO132" s="126"/>
      <c r="BP132" s="122"/>
      <c r="BR132" s="75"/>
    </row>
    <row r="133" spans="1:70" ht="14" x14ac:dyDescent="0.3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  <c r="AA133" s="123"/>
      <c r="AB133" s="123"/>
      <c r="AC133" s="123"/>
      <c r="AD133" s="123"/>
      <c r="AE133" s="123"/>
      <c r="AF133" s="123"/>
      <c r="AG133" s="123"/>
      <c r="AH133" s="123"/>
      <c r="AI133" s="123"/>
      <c r="AJ133" s="123"/>
      <c r="AK133" s="123"/>
      <c r="AL133" s="123"/>
      <c r="AM133" s="123"/>
      <c r="AN133" s="123"/>
      <c r="AO133" s="123"/>
      <c r="AP133" s="123"/>
      <c r="AQ133" s="123"/>
      <c r="AR133" s="123"/>
      <c r="AS133" s="123"/>
      <c r="AT133" s="123"/>
      <c r="AU133" s="123"/>
      <c r="AV133" s="123"/>
      <c r="AW133" s="123"/>
      <c r="AX133" s="123"/>
      <c r="AY133" s="123"/>
      <c r="AZ133" s="123"/>
      <c r="BA133" s="123"/>
      <c r="BB133" s="123"/>
      <c r="BC133" s="123"/>
      <c r="BD133" s="123"/>
      <c r="BE133" s="123"/>
      <c r="BF133" s="123"/>
      <c r="BG133" s="123"/>
      <c r="BH133" s="123"/>
      <c r="BI133" s="123"/>
      <c r="BJ133" s="123"/>
      <c r="BK133" s="123"/>
      <c r="BL133" s="123"/>
      <c r="BM133" s="134"/>
      <c r="BN133" s="381"/>
      <c r="BO133" s="134"/>
      <c r="BP133" s="103"/>
      <c r="BR133" s="75"/>
    </row>
    <row r="134" spans="1:70" ht="14" x14ac:dyDescent="0.3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  <c r="AA134" s="123"/>
      <c r="AB134" s="123"/>
      <c r="AC134" s="123"/>
      <c r="AD134" s="123"/>
      <c r="AE134" s="123"/>
      <c r="AF134" s="123"/>
      <c r="AG134" s="123"/>
      <c r="AH134" s="123"/>
      <c r="AI134" s="123"/>
      <c r="AJ134" s="123"/>
      <c r="AK134" s="123"/>
      <c r="AL134" s="123"/>
      <c r="AM134" s="123"/>
      <c r="AN134" s="123"/>
      <c r="AO134" s="123"/>
      <c r="AP134" s="123"/>
      <c r="AQ134" s="123"/>
      <c r="AR134" s="123"/>
      <c r="AS134" s="123"/>
      <c r="AT134" s="123"/>
      <c r="AU134" s="123"/>
      <c r="AV134" s="123"/>
      <c r="AW134" s="123"/>
      <c r="AX134" s="123"/>
      <c r="AY134" s="123"/>
      <c r="AZ134" s="123"/>
      <c r="BA134" s="123"/>
      <c r="BB134" s="123"/>
      <c r="BC134" s="123"/>
      <c r="BD134" s="123"/>
      <c r="BE134" s="123"/>
      <c r="BF134" s="123"/>
      <c r="BG134" s="123"/>
      <c r="BH134" s="123"/>
      <c r="BI134" s="123"/>
      <c r="BJ134" s="123"/>
      <c r="BK134" s="123"/>
      <c r="BL134" s="123"/>
      <c r="BM134" s="134"/>
      <c r="BN134" s="381"/>
      <c r="BO134" s="134"/>
      <c r="BP134" s="103"/>
      <c r="BR134" s="75"/>
    </row>
    <row r="135" spans="1:70" ht="14" x14ac:dyDescent="0.3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  <c r="AA135" s="123"/>
      <c r="AB135" s="123"/>
      <c r="AC135" s="123"/>
      <c r="AD135" s="123"/>
      <c r="AE135" s="123"/>
      <c r="AF135" s="123"/>
      <c r="AG135" s="123"/>
      <c r="AH135" s="123"/>
      <c r="AI135" s="123"/>
      <c r="AJ135" s="123"/>
      <c r="AK135" s="123"/>
      <c r="AL135" s="123"/>
      <c r="AM135" s="123"/>
      <c r="AN135" s="123"/>
      <c r="AO135" s="123"/>
      <c r="AP135" s="123"/>
      <c r="AQ135" s="123"/>
      <c r="AR135" s="123"/>
      <c r="AS135" s="123"/>
      <c r="AT135" s="123"/>
      <c r="AU135" s="123"/>
      <c r="AV135" s="123"/>
      <c r="AW135" s="123"/>
      <c r="AX135" s="123"/>
      <c r="AY135" s="123"/>
      <c r="AZ135" s="123"/>
      <c r="BA135" s="123"/>
      <c r="BB135" s="123"/>
      <c r="BC135" s="123"/>
      <c r="BD135" s="123"/>
      <c r="BE135" s="123"/>
      <c r="BF135" s="123"/>
      <c r="BG135" s="123"/>
      <c r="BH135" s="123"/>
      <c r="BI135" s="123"/>
      <c r="BJ135" s="123"/>
      <c r="BK135" s="123"/>
      <c r="BL135" s="123"/>
      <c r="BM135" s="134"/>
      <c r="BN135" s="381"/>
      <c r="BO135" s="134"/>
      <c r="BP135" s="103"/>
      <c r="BR135" s="75"/>
    </row>
    <row r="136" spans="1:70" ht="14" x14ac:dyDescent="0.3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  <c r="AA136" s="123"/>
      <c r="AB136" s="123"/>
      <c r="AC136" s="123"/>
      <c r="AD136" s="123"/>
      <c r="AE136" s="123"/>
      <c r="AF136" s="123"/>
      <c r="AG136" s="123"/>
      <c r="AH136" s="123"/>
      <c r="AI136" s="123"/>
      <c r="AJ136" s="123"/>
      <c r="AK136" s="123"/>
      <c r="AL136" s="123"/>
      <c r="AM136" s="123"/>
      <c r="AN136" s="123"/>
      <c r="AO136" s="123"/>
      <c r="AP136" s="123"/>
      <c r="AQ136" s="123"/>
      <c r="AR136" s="123"/>
      <c r="AS136" s="123"/>
      <c r="AT136" s="123"/>
      <c r="AU136" s="123"/>
      <c r="AV136" s="123"/>
      <c r="AW136" s="123"/>
      <c r="AX136" s="123"/>
      <c r="AY136" s="123"/>
      <c r="AZ136" s="123"/>
      <c r="BA136" s="123"/>
      <c r="BB136" s="123"/>
      <c r="BC136" s="123"/>
      <c r="BD136" s="123"/>
      <c r="BE136" s="123"/>
      <c r="BF136" s="123"/>
      <c r="BG136" s="123"/>
      <c r="BH136" s="123"/>
      <c r="BI136" s="123"/>
      <c r="BJ136" s="123"/>
      <c r="BK136" s="123"/>
      <c r="BL136" s="123"/>
      <c r="BM136" s="134"/>
      <c r="BN136" s="381"/>
      <c r="BO136" s="134"/>
      <c r="BP136" s="103"/>
      <c r="BR136" s="75"/>
    </row>
    <row r="137" spans="1:70" ht="14" x14ac:dyDescent="0.3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  <c r="AA137" s="123"/>
      <c r="AB137" s="123"/>
      <c r="AC137" s="123"/>
      <c r="AD137" s="123"/>
      <c r="AE137" s="123"/>
      <c r="AF137" s="123"/>
      <c r="AG137" s="123"/>
      <c r="AH137" s="123"/>
      <c r="AI137" s="123"/>
      <c r="AJ137" s="123"/>
      <c r="AK137" s="123"/>
      <c r="AL137" s="123"/>
      <c r="AM137" s="123"/>
      <c r="AN137" s="123"/>
      <c r="AO137" s="123"/>
      <c r="AP137" s="123"/>
      <c r="AQ137" s="123"/>
      <c r="AR137" s="123"/>
      <c r="AS137" s="123"/>
      <c r="AT137" s="123"/>
      <c r="AU137" s="123"/>
      <c r="AV137" s="123"/>
      <c r="AW137" s="123"/>
      <c r="AX137" s="123"/>
      <c r="AY137" s="123"/>
      <c r="AZ137" s="123"/>
      <c r="BA137" s="123"/>
      <c r="BB137" s="123"/>
      <c r="BC137" s="123"/>
      <c r="BD137" s="123"/>
      <c r="BE137" s="123"/>
      <c r="BF137" s="123"/>
      <c r="BG137" s="123"/>
      <c r="BH137" s="123"/>
      <c r="BI137" s="123"/>
      <c r="BJ137" s="123"/>
      <c r="BK137" s="123"/>
      <c r="BL137" s="123"/>
      <c r="BM137" s="134"/>
      <c r="BN137" s="381"/>
      <c r="BO137" s="134"/>
      <c r="BP137" s="103"/>
      <c r="BR137" s="75"/>
    </row>
    <row r="138" spans="1:70" ht="14" x14ac:dyDescent="0.3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  <c r="AA138" s="123"/>
      <c r="AB138" s="123"/>
      <c r="AC138" s="123"/>
      <c r="AD138" s="123"/>
      <c r="AE138" s="123"/>
      <c r="AF138" s="123"/>
      <c r="AG138" s="123"/>
      <c r="AH138" s="123"/>
      <c r="AI138" s="123"/>
      <c r="AJ138" s="123"/>
      <c r="AK138" s="123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34"/>
      <c r="BN138" s="381"/>
      <c r="BO138" s="134"/>
      <c r="BP138" s="103"/>
      <c r="BR138" s="75"/>
    </row>
    <row r="139" spans="1:70" ht="14" x14ac:dyDescent="0.3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  <c r="AI139" s="123"/>
      <c r="AJ139" s="123"/>
      <c r="AK139" s="123"/>
      <c r="AL139" s="123"/>
      <c r="AM139" s="123"/>
      <c r="AN139" s="123"/>
      <c r="AO139" s="123"/>
      <c r="AP139" s="123"/>
      <c r="AQ139" s="123"/>
      <c r="AR139" s="123"/>
      <c r="AS139" s="123"/>
      <c r="AT139" s="123"/>
      <c r="AU139" s="123"/>
      <c r="AV139" s="123"/>
      <c r="AW139" s="123"/>
      <c r="AX139" s="123"/>
      <c r="AY139" s="123"/>
      <c r="AZ139" s="123"/>
      <c r="BA139" s="123"/>
      <c r="BB139" s="123"/>
      <c r="BC139" s="123"/>
      <c r="BD139" s="123"/>
      <c r="BE139" s="123"/>
      <c r="BF139" s="123"/>
      <c r="BG139" s="123"/>
      <c r="BH139" s="123"/>
      <c r="BI139" s="123"/>
      <c r="BJ139" s="123"/>
      <c r="BK139" s="123"/>
      <c r="BL139" s="123"/>
      <c r="BM139" s="134"/>
      <c r="BN139" s="381"/>
      <c r="BO139" s="134"/>
      <c r="BP139" s="103"/>
      <c r="BR139" s="75"/>
    </row>
    <row r="140" spans="1:70" ht="14" x14ac:dyDescent="0.3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  <c r="AA140" s="123"/>
      <c r="AB140" s="123"/>
      <c r="AC140" s="123"/>
      <c r="AD140" s="123"/>
      <c r="AE140" s="123"/>
      <c r="AF140" s="123"/>
      <c r="AG140" s="123"/>
      <c r="AH140" s="123"/>
      <c r="AI140" s="123"/>
      <c r="AJ140" s="123"/>
      <c r="AK140" s="123"/>
      <c r="AL140" s="123"/>
      <c r="AM140" s="123"/>
      <c r="AN140" s="123"/>
      <c r="AO140" s="123"/>
      <c r="AP140" s="123"/>
      <c r="AQ140" s="123"/>
      <c r="AR140" s="123"/>
      <c r="AS140" s="123"/>
      <c r="AT140" s="123"/>
      <c r="AU140" s="123"/>
      <c r="AV140" s="123"/>
      <c r="AW140" s="123"/>
      <c r="AX140" s="123"/>
      <c r="AY140" s="123"/>
      <c r="AZ140" s="123"/>
      <c r="BA140" s="123"/>
      <c r="BB140" s="123"/>
      <c r="BC140" s="123"/>
      <c r="BD140" s="123"/>
      <c r="BE140" s="123"/>
      <c r="BF140" s="123"/>
      <c r="BG140" s="123"/>
      <c r="BH140" s="123"/>
      <c r="BI140" s="123"/>
      <c r="BJ140" s="123"/>
      <c r="BK140" s="123"/>
      <c r="BL140" s="123"/>
      <c r="BM140" s="134"/>
      <c r="BN140" s="381"/>
      <c r="BO140" s="134"/>
      <c r="BP140" s="103"/>
      <c r="BR140" s="75"/>
    </row>
    <row r="141" spans="1:70" ht="14" x14ac:dyDescent="0.3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3"/>
      <c r="AB141" s="123"/>
      <c r="AC141" s="123"/>
      <c r="AD141" s="123"/>
      <c r="AE141" s="123"/>
      <c r="AF141" s="123"/>
      <c r="AG141" s="123"/>
      <c r="AH141" s="123"/>
      <c r="AI141" s="123"/>
      <c r="AJ141" s="123"/>
      <c r="AK141" s="123"/>
      <c r="AL141" s="123"/>
      <c r="AM141" s="123"/>
      <c r="AN141" s="123"/>
      <c r="AO141" s="123"/>
      <c r="AP141" s="123"/>
      <c r="AQ141" s="123"/>
      <c r="AR141" s="123"/>
      <c r="AS141" s="123"/>
      <c r="AT141" s="123"/>
      <c r="AU141" s="123"/>
      <c r="AV141" s="123"/>
      <c r="AW141" s="123"/>
      <c r="AX141" s="123"/>
      <c r="AY141" s="123"/>
      <c r="AZ141" s="123"/>
      <c r="BA141" s="123"/>
      <c r="BB141" s="123"/>
      <c r="BC141" s="123"/>
      <c r="BD141" s="123"/>
      <c r="BE141" s="123"/>
      <c r="BF141" s="123"/>
      <c r="BG141" s="123"/>
      <c r="BH141" s="123"/>
      <c r="BI141" s="123"/>
      <c r="BJ141" s="123"/>
      <c r="BK141" s="123"/>
      <c r="BL141" s="123"/>
      <c r="BM141" s="134"/>
      <c r="BN141" s="381"/>
      <c r="BO141" s="134"/>
      <c r="BP141" s="103"/>
      <c r="BR141" s="75"/>
    </row>
    <row r="142" spans="1:70" ht="14" x14ac:dyDescent="0.3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3"/>
      <c r="AB142" s="123"/>
      <c r="AC142" s="123"/>
      <c r="AD142" s="123"/>
      <c r="AE142" s="123"/>
      <c r="AF142" s="123"/>
      <c r="AG142" s="123"/>
      <c r="AH142" s="123"/>
      <c r="AI142" s="123"/>
      <c r="AJ142" s="123"/>
      <c r="AK142" s="123"/>
      <c r="AL142" s="123"/>
      <c r="AM142" s="123"/>
      <c r="AN142" s="123"/>
      <c r="AO142" s="123"/>
      <c r="AP142" s="123"/>
      <c r="AQ142" s="123"/>
      <c r="AR142" s="123"/>
      <c r="AS142" s="123"/>
      <c r="AT142" s="123"/>
      <c r="AU142" s="123"/>
      <c r="AV142" s="123"/>
      <c r="AW142" s="123"/>
      <c r="AX142" s="123"/>
      <c r="AY142" s="123"/>
      <c r="AZ142" s="123"/>
      <c r="BA142" s="123"/>
      <c r="BB142" s="123"/>
      <c r="BC142" s="123"/>
      <c r="BD142" s="123"/>
      <c r="BE142" s="123"/>
      <c r="BF142" s="123"/>
      <c r="BG142" s="123"/>
      <c r="BH142" s="123"/>
      <c r="BI142" s="123"/>
      <c r="BJ142" s="123"/>
      <c r="BK142" s="123"/>
      <c r="BL142" s="123"/>
      <c r="BM142" s="134"/>
      <c r="BN142" s="381"/>
      <c r="BO142" s="134"/>
      <c r="BP142" s="103"/>
      <c r="BR142" s="75"/>
    </row>
    <row r="143" spans="1:70" ht="14" x14ac:dyDescent="0.3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3"/>
      <c r="AB143" s="123"/>
      <c r="AC143" s="123"/>
      <c r="AD143" s="123"/>
      <c r="AE143" s="123"/>
      <c r="AF143" s="123"/>
      <c r="AG143" s="123"/>
      <c r="AH143" s="123"/>
      <c r="AI143" s="123"/>
      <c r="AJ143" s="123"/>
      <c r="AK143" s="123"/>
      <c r="AL143" s="123"/>
      <c r="AM143" s="123"/>
      <c r="AN143" s="123"/>
      <c r="AO143" s="123"/>
      <c r="AP143" s="123"/>
      <c r="AQ143" s="123"/>
      <c r="AR143" s="123"/>
      <c r="AS143" s="123"/>
      <c r="AT143" s="123"/>
      <c r="AU143" s="123"/>
      <c r="AV143" s="123"/>
      <c r="AW143" s="123"/>
      <c r="AX143" s="123"/>
      <c r="AY143" s="123"/>
      <c r="AZ143" s="123"/>
      <c r="BA143" s="123"/>
      <c r="BB143" s="123"/>
      <c r="BC143" s="123"/>
      <c r="BD143" s="123"/>
      <c r="BE143" s="123"/>
      <c r="BF143" s="123"/>
      <c r="BG143" s="123"/>
      <c r="BH143" s="123"/>
      <c r="BI143" s="123"/>
      <c r="BJ143" s="123"/>
      <c r="BK143" s="123"/>
      <c r="BL143" s="123"/>
      <c r="BM143" s="134"/>
      <c r="BN143" s="381"/>
      <c r="BO143" s="134"/>
      <c r="BP143" s="103"/>
      <c r="BR143" s="75"/>
    </row>
    <row r="144" spans="1:70" ht="14" x14ac:dyDescent="0.3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  <c r="AA144" s="123"/>
      <c r="AB144" s="123"/>
      <c r="AC144" s="123"/>
      <c r="AD144" s="123"/>
      <c r="AE144" s="123"/>
      <c r="AF144" s="123"/>
      <c r="AG144" s="123"/>
      <c r="AH144" s="123"/>
      <c r="AI144" s="123"/>
      <c r="AJ144" s="123"/>
      <c r="AK144" s="123"/>
      <c r="AL144" s="123"/>
      <c r="AM144" s="123"/>
      <c r="AN144" s="123"/>
      <c r="AO144" s="123"/>
      <c r="AP144" s="123"/>
      <c r="AQ144" s="123"/>
      <c r="AR144" s="123"/>
      <c r="AS144" s="123"/>
      <c r="AT144" s="123"/>
      <c r="AU144" s="123"/>
      <c r="AV144" s="123"/>
      <c r="AW144" s="123"/>
      <c r="AX144" s="123"/>
      <c r="AY144" s="123"/>
      <c r="AZ144" s="123"/>
      <c r="BA144" s="123"/>
      <c r="BB144" s="123"/>
      <c r="BC144" s="123"/>
      <c r="BD144" s="123"/>
      <c r="BE144" s="123"/>
      <c r="BF144" s="123"/>
      <c r="BG144" s="123"/>
      <c r="BH144" s="123"/>
      <c r="BI144" s="123"/>
      <c r="BJ144" s="123"/>
      <c r="BK144" s="123"/>
      <c r="BL144" s="123"/>
      <c r="BM144" s="134"/>
      <c r="BN144" s="381"/>
      <c r="BO144" s="134"/>
      <c r="BP144" s="103"/>
      <c r="BR144" s="75"/>
    </row>
    <row r="145" spans="1:70" ht="14" x14ac:dyDescent="0.3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  <c r="AI145" s="123"/>
      <c r="AJ145" s="123"/>
      <c r="AK145" s="123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34"/>
      <c r="BN145" s="381"/>
      <c r="BO145" s="134"/>
      <c r="BP145" s="103"/>
      <c r="BR145" s="75"/>
    </row>
    <row r="146" spans="1:70" ht="14" x14ac:dyDescent="0.3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  <c r="AA146" s="123"/>
      <c r="AB146" s="123"/>
      <c r="AC146" s="123"/>
      <c r="AD146" s="123"/>
      <c r="AE146" s="123"/>
      <c r="AF146" s="123"/>
      <c r="AG146" s="123"/>
      <c r="AH146" s="123"/>
      <c r="AI146" s="123"/>
      <c r="AJ146" s="123"/>
      <c r="AK146" s="123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3"/>
      <c r="AV146" s="123"/>
      <c r="AW146" s="123"/>
      <c r="AX146" s="123"/>
      <c r="AY146" s="123"/>
      <c r="AZ146" s="123"/>
      <c r="BA146" s="123"/>
      <c r="BB146" s="123"/>
      <c r="BC146" s="123"/>
      <c r="BD146" s="123"/>
      <c r="BE146" s="123"/>
      <c r="BF146" s="123"/>
      <c r="BG146" s="123"/>
      <c r="BH146" s="123"/>
      <c r="BI146" s="123"/>
      <c r="BJ146" s="123"/>
      <c r="BK146" s="123"/>
      <c r="BL146" s="123"/>
      <c r="BM146" s="134"/>
      <c r="BN146" s="381"/>
      <c r="BO146" s="134"/>
      <c r="BP146" s="103"/>
      <c r="BR146" s="75"/>
    </row>
    <row r="147" spans="1:70" ht="14" x14ac:dyDescent="0.3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34"/>
      <c r="BN147" s="381"/>
      <c r="BO147" s="134"/>
      <c r="BP147" s="103"/>
      <c r="BR147" s="75"/>
    </row>
    <row r="148" spans="1:70" ht="14" x14ac:dyDescent="0.3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23"/>
      <c r="AI148" s="123"/>
      <c r="AJ148" s="123"/>
      <c r="AK148" s="123"/>
      <c r="AL148" s="123"/>
      <c r="AM148" s="123"/>
      <c r="AN148" s="123"/>
      <c r="AO148" s="123"/>
      <c r="AP148" s="123"/>
      <c r="AQ148" s="123"/>
      <c r="AR148" s="123"/>
      <c r="AS148" s="123"/>
      <c r="AT148" s="123"/>
      <c r="AU148" s="123"/>
      <c r="AV148" s="123"/>
      <c r="AW148" s="123"/>
      <c r="AX148" s="123"/>
      <c r="AY148" s="123"/>
      <c r="AZ148" s="123"/>
      <c r="BA148" s="123"/>
      <c r="BB148" s="123"/>
      <c r="BC148" s="123"/>
      <c r="BD148" s="123"/>
      <c r="BE148" s="123"/>
      <c r="BF148" s="123"/>
      <c r="BG148" s="123"/>
      <c r="BH148" s="123"/>
      <c r="BI148" s="123"/>
      <c r="BJ148" s="123"/>
      <c r="BK148" s="123"/>
      <c r="BL148" s="123"/>
      <c r="BM148" s="134"/>
      <c r="BN148" s="381"/>
      <c r="BO148" s="134"/>
      <c r="BP148" s="103"/>
      <c r="BR148" s="75"/>
    </row>
    <row r="149" spans="1:70" ht="14" x14ac:dyDescent="0.3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  <c r="AA149" s="123"/>
      <c r="AB149" s="123"/>
      <c r="AC149" s="123"/>
      <c r="AD149" s="123"/>
      <c r="AE149" s="123"/>
      <c r="AF149" s="123"/>
      <c r="AG149" s="123"/>
      <c r="AH149" s="123"/>
      <c r="AI149" s="123"/>
      <c r="AJ149" s="123"/>
      <c r="AK149" s="123"/>
      <c r="AL149" s="123"/>
      <c r="AM149" s="123"/>
      <c r="AN149" s="123"/>
      <c r="AO149" s="123"/>
      <c r="AP149" s="123"/>
      <c r="AQ149" s="123"/>
      <c r="AR149" s="123"/>
      <c r="AS149" s="123"/>
      <c r="AT149" s="123"/>
      <c r="AU149" s="123"/>
      <c r="AV149" s="123"/>
      <c r="AW149" s="123"/>
      <c r="AX149" s="123"/>
      <c r="AY149" s="123"/>
      <c r="AZ149" s="123"/>
      <c r="BA149" s="123"/>
      <c r="BB149" s="123"/>
      <c r="BC149" s="123"/>
      <c r="BD149" s="123"/>
      <c r="BE149" s="123"/>
      <c r="BF149" s="123"/>
      <c r="BG149" s="123"/>
      <c r="BH149" s="123"/>
      <c r="BI149" s="123"/>
      <c r="BJ149" s="123"/>
      <c r="BK149" s="123"/>
      <c r="BL149" s="123"/>
      <c r="BM149" s="134"/>
      <c r="BN149" s="381"/>
      <c r="BO149" s="134"/>
      <c r="BP149" s="103"/>
      <c r="BR149" s="75"/>
    </row>
    <row r="150" spans="1:70" ht="14" x14ac:dyDescent="0.3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  <c r="AA150" s="123"/>
      <c r="AB150" s="123"/>
      <c r="AC150" s="123"/>
      <c r="AD150" s="123"/>
      <c r="AE150" s="123"/>
      <c r="AF150" s="123"/>
      <c r="AG150" s="123"/>
      <c r="AH150" s="123"/>
      <c r="AI150" s="123"/>
      <c r="AJ150" s="123"/>
      <c r="AK150" s="123"/>
      <c r="AL150" s="123"/>
      <c r="AM150" s="123"/>
      <c r="AN150" s="123"/>
      <c r="AO150" s="123"/>
      <c r="AP150" s="123"/>
      <c r="AQ150" s="123"/>
      <c r="AR150" s="123"/>
      <c r="AS150" s="123"/>
      <c r="AT150" s="123"/>
      <c r="AU150" s="123"/>
      <c r="AV150" s="123"/>
      <c r="AW150" s="123"/>
      <c r="AX150" s="123"/>
      <c r="AY150" s="123"/>
      <c r="AZ150" s="123"/>
      <c r="BA150" s="123"/>
      <c r="BB150" s="123"/>
      <c r="BC150" s="123"/>
      <c r="BD150" s="123"/>
      <c r="BE150" s="123"/>
      <c r="BF150" s="123"/>
      <c r="BG150" s="123"/>
      <c r="BH150" s="123"/>
      <c r="BI150" s="123"/>
      <c r="BJ150" s="123"/>
      <c r="BK150" s="123"/>
      <c r="BL150" s="123"/>
      <c r="BM150" s="134"/>
      <c r="BN150" s="381"/>
      <c r="BO150" s="134"/>
      <c r="BP150" s="103"/>
      <c r="BR150" s="75"/>
    </row>
    <row r="151" spans="1:70" ht="14" x14ac:dyDescent="0.3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3"/>
      <c r="AB151" s="123"/>
      <c r="AC151" s="123"/>
      <c r="AD151" s="123"/>
      <c r="AE151" s="123"/>
      <c r="AF151" s="123"/>
      <c r="AG151" s="123"/>
      <c r="AH151" s="123"/>
      <c r="AI151" s="123"/>
      <c r="AJ151" s="123"/>
      <c r="AK151" s="123"/>
      <c r="AL151" s="123"/>
      <c r="AM151" s="123"/>
      <c r="AN151" s="123"/>
      <c r="AO151" s="123"/>
      <c r="AP151" s="123"/>
      <c r="AQ151" s="123"/>
      <c r="AR151" s="123"/>
      <c r="AS151" s="123"/>
      <c r="AT151" s="123"/>
      <c r="AU151" s="123"/>
      <c r="AV151" s="123"/>
      <c r="AW151" s="123"/>
      <c r="AX151" s="123"/>
      <c r="AY151" s="123"/>
      <c r="AZ151" s="123"/>
      <c r="BA151" s="123"/>
      <c r="BB151" s="123"/>
      <c r="BC151" s="123"/>
      <c r="BD151" s="123"/>
      <c r="BE151" s="123"/>
      <c r="BF151" s="123"/>
      <c r="BG151" s="123"/>
      <c r="BH151" s="123"/>
      <c r="BI151" s="123"/>
      <c r="BJ151" s="123"/>
      <c r="BK151" s="123"/>
      <c r="BL151" s="123"/>
      <c r="BM151" s="134"/>
      <c r="BN151" s="381"/>
      <c r="BO151" s="134"/>
      <c r="BP151" s="103"/>
      <c r="BR151" s="75"/>
    </row>
    <row r="152" spans="1:70" ht="14" x14ac:dyDescent="0.3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  <c r="AA152" s="123"/>
      <c r="AB152" s="123"/>
      <c r="AC152" s="123"/>
      <c r="AD152" s="123"/>
      <c r="AE152" s="123"/>
      <c r="AF152" s="123"/>
      <c r="AG152" s="123"/>
      <c r="AH152" s="123"/>
      <c r="AI152" s="123"/>
      <c r="AJ152" s="123"/>
      <c r="AK152" s="123"/>
      <c r="AL152" s="123"/>
      <c r="AM152" s="123"/>
      <c r="AN152" s="123"/>
      <c r="AO152" s="123"/>
      <c r="AP152" s="123"/>
      <c r="AQ152" s="123"/>
      <c r="AR152" s="123"/>
      <c r="AS152" s="123"/>
      <c r="AT152" s="123"/>
      <c r="AU152" s="123"/>
      <c r="AV152" s="123"/>
      <c r="AW152" s="123"/>
      <c r="AX152" s="123"/>
      <c r="AY152" s="123"/>
      <c r="AZ152" s="123"/>
      <c r="BA152" s="123"/>
      <c r="BB152" s="123"/>
      <c r="BC152" s="123"/>
      <c r="BD152" s="123"/>
      <c r="BE152" s="123"/>
      <c r="BF152" s="123"/>
      <c r="BG152" s="123"/>
      <c r="BH152" s="123"/>
      <c r="BI152" s="123"/>
      <c r="BJ152" s="123"/>
      <c r="BK152" s="123"/>
      <c r="BL152" s="123"/>
      <c r="BM152" s="134"/>
      <c r="BN152" s="381"/>
      <c r="BO152" s="134"/>
      <c r="BP152" s="103"/>
      <c r="BR152" s="75"/>
    </row>
    <row r="153" spans="1:70" ht="14" x14ac:dyDescent="0.3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  <c r="AA153" s="123"/>
      <c r="AB153" s="123"/>
      <c r="AC153" s="123"/>
      <c r="AD153" s="123"/>
      <c r="AE153" s="123"/>
      <c r="AF153" s="123"/>
      <c r="AG153" s="123"/>
      <c r="AH153" s="123"/>
      <c r="AI153" s="123"/>
      <c r="AJ153" s="123"/>
      <c r="AK153" s="123"/>
      <c r="AL153" s="123"/>
      <c r="AM153" s="123"/>
      <c r="AN153" s="123"/>
      <c r="AO153" s="123"/>
      <c r="AP153" s="123"/>
      <c r="AQ153" s="123"/>
      <c r="AR153" s="123"/>
      <c r="AS153" s="123"/>
      <c r="AT153" s="123"/>
      <c r="AU153" s="123"/>
      <c r="AV153" s="123"/>
      <c r="AW153" s="123"/>
      <c r="AX153" s="123"/>
      <c r="AY153" s="123"/>
      <c r="AZ153" s="123"/>
      <c r="BA153" s="123"/>
      <c r="BB153" s="123"/>
      <c r="BC153" s="123"/>
      <c r="BD153" s="123"/>
      <c r="BE153" s="123"/>
      <c r="BF153" s="123"/>
      <c r="BG153" s="123"/>
      <c r="BH153" s="123"/>
      <c r="BI153" s="123"/>
      <c r="BJ153" s="123"/>
      <c r="BK153" s="123"/>
      <c r="BL153" s="123"/>
      <c r="BM153" s="134"/>
      <c r="BN153" s="381"/>
      <c r="BO153" s="134"/>
      <c r="BP153" s="103"/>
      <c r="BR153" s="75"/>
    </row>
    <row r="154" spans="1:70" ht="14" x14ac:dyDescent="0.3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  <c r="AA154" s="123"/>
      <c r="AB154" s="123"/>
      <c r="AC154" s="123"/>
      <c r="AD154" s="123"/>
      <c r="AE154" s="123"/>
      <c r="AF154" s="123"/>
      <c r="AG154" s="123"/>
      <c r="AH154" s="123"/>
      <c r="AI154" s="123"/>
      <c r="AJ154" s="123"/>
      <c r="AK154" s="123"/>
      <c r="AL154" s="123"/>
      <c r="AM154" s="123"/>
      <c r="AN154" s="123"/>
      <c r="AO154" s="123"/>
      <c r="AP154" s="123"/>
      <c r="AQ154" s="123"/>
      <c r="AR154" s="123"/>
      <c r="AS154" s="123"/>
      <c r="AT154" s="123"/>
      <c r="AU154" s="123"/>
      <c r="AV154" s="123"/>
      <c r="AW154" s="123"/>
      <c r="AX154" s="123"/>
      <c r="AY154" s="123"/>
      <c r="AZ154" s="123"/>
      <c r="BA154" s="123"/>
      <c r="BB154" s="123"/>
      <c r="BC154" s="123"/>
      <c r="BD154" s="123"/>
      <c r="BE154" s="123"/>
      <c r="BF154" s="123"/>
      <c r="BG154" s="123"/>
      <c r="BH154" s="123"/>
      <c r="BI154" s="123"/>
      <c r="BJ154" s="123"/>
      <c r="BK154" s="123"/>
      <c r="BL154" s="123"/>
      <c r="BM154" s="134"/>
      <c r="BN154" s="381"/>
      <c r="BO154" s="134"/>
      <c r="BP154" s="103"/>
      <c r="BR154" s="75"/>
    </row>
    <row r="155" spans="1:70" ht="14" x14ac:dyDescent="0.3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  <c r="AA155" s="123"/>
      <c r="AB155" s="123"/>
      <c r="AC155" s="123"/>
      <c r="AD155" s="123"/>
      <c r="AE155" s="123"/>
      <c r="AF155" s="123"/>
      <c r="AG155" s="123"/>
      <c r="AH155" s="123"/>
      <c r="AI155" s="123"/>
      <c r="AJ155" s="123"/>
      <c r="AK155" s="123"/>
      <c r="AL155" s="123"/>
      <c r="AM155" s="123"/>
      <c r="AN155" s="123"/>
      <c r="AO155" s="123"/>
      <c r="AP155" s="123"/>
      <c r="AQ155" s="123"/>
      <c r="AR155" s="123"/>
      <c r="AS155" s="123"/>
      <c r="AT155" s="123"/>
      <c r="AU155" s="123"/>
      <c r="AV155" s="123"/>
      <c r="AW155" s="123"/>
      <c r="AX155" s="123"/>
      <c r="AY155" s="123"/>
      <c r="AZ155" s="123"/>
      <c r="BA155" s="123"/>
      <c r="BB155" s="123"/>
      <c r="BC155" s="123"/>
      <c r="BD155" s="123"/>
      <c r="BE155" s="123"/>
      <c r="BF155" s="123"/>
      <c r="BG155" s="123"/>
      <c r="BH155" s="123"/>
      <c r="BI155" s="123"/>
      <c r="BJ155" s="123"/>
      <c r="BK155" s="123"/>
      <c r="BL155" s="123"/>
      <c r="BM155" s="134"/>
      <c r="BN155" s="381"/>
      <c r="BO155" s="134"/>
      <c r="BP155" s="103"/>
      <c r="BR155" s="75"/>
    </row>
    <row r="156" spans="1:70" ht="14" x14ac:dyDescent="0.3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  <c r="AA156" s="123"/>
      <c r="AB156" s="123"/>
      <c r="AC156" s="123"/>
      <c r="AD156" s="123"/>
      <c r="AE156" s="123"/>
      <c r="AF156" s="123"/>
      <c r="AG156" s="123"/>
      <c r="AH156" s="123"/>
      <c r="AI156" s="123"/>
      <c r="AJ156" s="123"/>
      <c r="AK156" s="123"/>
      <c r="AL156" s="123"/>
      <c r="AM156" s="123"/>
      <c r="AN156" s="123"/>
      <c r="AO156" s="123"/>
      <c r="AP156" s="123"/>
      <c r="AQ156" s="123"/>
      <c r="AR156" s="123"/>
      <c r="AS156" s="123"/>
      <c r="AT156" s="123"/>
      <c r="AU156" s="123"/>
      <c r="AV156" s="123"/>
      <c r="AW156" s="123"/>
      <c r="AX156" s="123"/>
      <c r="AY156" s="123"/>
      <c r="AZ156" s="123"/>
      <c r="BA156" s="123"/>
      <c r="BB156" s="123"/>
      <c r="BC156" s="123"/>
      <c r="BD156" s="123"/>
      <c r="BE156" s="123"/>
      <c r="BF156" s="123"/>
      <c r="BG156" s="123"/>
      <c r="BH156" s="123"/>
      <c r="BI156" s="123"/>
      <c r="BJ156" s="123"/>
      <c r="BK156" s="123"/>
      <c r="BL156" s="123"/>
      <c r="BM156" s="134"/>
      <c r="BN156" s="381"/>
      <c r="BO156" s="134"/>
      <c r="BP156" s="103"/>
      <c r="BR156" s="75"/>
    </row>
    <row r="157" spans="1:70" ht="14" x14ac:dyDescent="0.3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  <c r="AA157" s="123"/>
      <c r="AB157" s="123"/>
      <c r="AC157" s="123"/>
      <c r="AD157" s="123"/>
      <c r="AE157" s="123"/>
      <c r="AF157" s="123"/>
      <c r="AG157" s="123"/>
      <c r="AH157" s="123"/>
      <c r="AI157" s="123"/>
      <c r="AJ157" s="123"/>
      <c r="AK157" s="123"/>
      <c r="AL157" s="123"/>
      <c r="AM157" s="123"/>
      <c r="AN157" s="123"/>
      <c r="AO157" s="123"/>
      <c r="AP157" s="123"/>
      <c r="AQ157" s="123"/>
      <c r="AR157" s="123"/>
      <c r="AS157" s="123"/>
      <c r="AT157" s="123"/>
      <c r="AU157" s="123"/>
      <c r="AV157" s="123"/>
      <c r="AW157" s="123"/>
      <c r="AX157" s="123"/>
      <c r="AY157" s="123"/>
      <c r="AZ157" s="123"/>
      <c r="BA157" s="123"/>
      <c r="BB157" s="123"/>
      <c r="BC157" s="123"/>
      <c r="BD157" s="123"/>
      <c r="BE157" s="123"/>
      <c r="BF157" s="123"/>
      <c r="BG157" s="123"/>
      <c r="BH157" s="123"/>
      <c r="BI157" s="123"/>
      <c r="BJ157" s="123"/>
      <c r="BK157" s="123"/>
      <c r="BL157" s="123"/>
      <c r="BM157" s="134"/>
      <c r="BN157" s="381"/>
      <c r="BO157" s="134"/>
      <c r="BP157" s="103"/>
      <c r="BR157" s="75"/>
    </row>
    <row r="158" spans="1:70" ht="14" x14ac:dyDescent="0.3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/>
      <c r="AD158" s="123"/>
      <c r="AE158" s="123"/>
      <c r="AF158" s="123"/>
      <c r="AG158" s="123"/>
      <c r="AH158" s="123"/>
      <c r="AI158" s="123"/>
      <c r="AJ158" s="123"/>
      <c r="AK158" s="123"/>
      <c r="AL158" s="123"/>
      <c r="AM158" s="123"/>
      <c r="AN158" s="123"/>
      <c r="AO158" s="123"/>
      <c r="AP158" s="123"/>
      <c r="AQ158" s="123"/>
      <c r="AR158" s="123"/>
      <c r="AS158" s="123"/>
      <c r="AT158" s="123"/>
      <c r="AU158" s="123"/>
      <c r="AV158" s="123"/>
      <c r="AW158" s="123"/>
      <c r="AX158" s="123"/>
      <c r="AY158" s="123"/>
      <c r="AZ158" s="123"/>
      <c r="BA158" s="123"/>
      <c r="BB158" s="123"/>
      <c r="BC158" s="123"/>
      <c r="BD158" s="123"/>
      <c r="BE158" s="123"/>
      <c r="BF158" s="123"/>
      <c r="BG158" s="123"/>
      <c r="BH158" s="123"/>
      <c r="BI158" s="123"/>
      <c r="BJ158" s="123"/>
      <c r="BK158" s="123"/>
      <c r="BL158" s="123"/>
      <c r="BM158" s="134"/>
      <c r="BN158" s="381"/>
      <c r="BO158" s="134"/>
      <c r="BP158" s="103"/>
      <c r="BR158" s="75"/>
    </row>
    <row r="159" spans="1:70" ht="14" x14ac:dyDescent="0.3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23"/>
      <c r="AJ159" s="123"/>
      <c r="AK159" s="123"/>
      <c r="AL159" s="123"/>
      <c r="AM159" s="123"/>
      <c r="AN159" s="123"/>
      <c r="AO159" s="123"/>
      <c r="AP159" s="123"/>
      <c r="AQ159" s="123"/>
      <c r="AR159" s="123"/>
      <c r="AS159" s="123"/>
      <c r="AT159" s="123"/>
      <c r="AU159" s="123"/>
      <c r="AV159" s="123"/>
      <c r="AW159" s="123"/>
      <c r="AX159" s="123"/>
      <c r="AY159" s="123"/>
      <c r="AZ159" s="123"/>
      <c r="BA159" s="123"/>
      <c r="BB159" s="123"/>
      <c r="BC159" s="123"/>
      <c r="BD159" s="123"/>
      <c r="BE159" s="123"/>
      <c r="BF159" s="123"/>
      <c r="BG159" s="123"/>
      <c r="BH159" s="123"/>
      <c r="BI159" s="123"/>
      <c r="BJ159" s="123"/>
      <c r="BK159" s="123"/>
      <c r="BL159" s="123"/>
      <c r="BM159" s="134"/>
      <c r="BN159" s="381"/>
      <c r="BO159" s="134"/>
      <c r="BP159" s="103"/>
      <c r="BR159" s="75"/>
    </row>
    <row r="160" spans="1:70" ht="14" x14ac:dyDescent="0.3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3"/>
      <c r="AB160" s="123"/>
      <c r="AC160" s="123"/>
      <c r="AD160" s="123"/>
      <c r="AE160" s="123"/>
      <c r="AF160" s="123"/>
      <c r="AG160" s="123"/>
      <c r="AH160" s="123"/>
      <c r="AI160" s="123"/>
      <c r="AJ160" s="123"/>
      <c r="AK160" s="123"/>
      <c r="AL160" s="123"/>
      <c r="AM160" s="123"/>
      <c r="AN160" s="123"/>
      <c r="AO160" s="123"/>
      <c r="AP160" s="123"/>
      <c r="AQ160" s="123"/>
      <c r="AR160" s="123"/>
      <c r="AS160" s="123"/>
      <c r="AT160" s="123"/>
      <c r="AU160" s="123"/>
      <c r="AV160" s="123"/>
      <c r="AW160" s="123"/>
      <c r="AX160" s="123"/>
      <c r="AY160" s="123"/>
      <c r="AZ160" s="123"/>
      <c r="BA160" s="123"/>
      <c r="BB160" s="123"/>
      <c r="BC160" s="123"/>
      <c r="BD160" s="123"/>
      <c r="BE160" s="123"/>
      <c r="BF160" s="123"/>
      <c r="BG160" s="123"/>
      <c r="BH160" s="123"/>
      <c r="BI160" s="123"/>
      <c r="BJ160" s="123"/>
      <c r="BK160" s="123"/>
      <c r="BL160" s="123"/>
      <c r="BM160" s="134"/>
      <c r="BN160" s="381"/>
      <c r="BO160" s="134"/>
      <c r="BP160" s="103"/>
      <c r="BR160" s="75"/>
    </row>
    <row r="161" spans="1:70" ht="14" x14ac:dyDescent="0.3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3"/>
      <c r="AB161" s="123"/>
      <c r="AC161" s="123"/>
      <c r="AD161" s="123"/>
      <c r="AE161" s="123"/>
      <c r="AF161" s="123"/>
      <c r="AG161" s="123"/>
      <c r="AH161" s="123"/>
      <c r="AI161" s="123"/>
      <c r="AJ161" s="123"/>
      <c r="AK161" s="123"/>
      <c r="AL161" s="123"/>
      <c r="AM161" s="123"/>
      <c r="AN161" s="123"/>
      <c r="AO161" s="123"/>
      <c r="AP161" s="123"/>
      <c r="AQ161" s="123"/>
      <c r="AR161" s="123"/>
      <c r="AS161" s="123"/>
      <c r="AT161" s="123"/>
      <c r="AU161" s="123"/>
      <c r="AV161" s="123"/>
      <c r="AW161" s="123"/>
      <c r="AX161" s="123"/>
      <c r="AY161" s="123"/>
      <c r="AZ161" s="123"/>
      <c r="BA161" s="123"/>
      <c r="BB161" s="123"/>
      <c r="BC161" s="123"/>
      <c r="BD161" s="123"/>
      <c r="BE161" s="123"/>
      <c r="BF161" s="123"/>
      <c r="BG161" s="123"/>
      <c r="BH161" s="123"/>
      <c r="BI161" s="123"/>
      <c r="BJ161" s="123"/>
      <c r="BK161" s="123"/>
      <c r="BL161" s="123"/>
      <c r="BM161" s="134"/>
      <c r="BN161" s="381"/>
      <c r="BO161" s="134"/>
      <c r="BP161" s="103"/>
      <c r="BR161" s="75"/>
    </row>
    <row r="162" spans="1:70" ht="14" x14ac:dyDescent="0.3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  <c r="AA162" s="123"/>
      <c r="AB162" s="123"/>
      <c r="AC162" s="123"/>
      <c r="AD162" s="123"/>
      <c r="AE162" s="123"/>
      <c r="AF162" s="123"/>
      <c r="AG162" s="123"/>
      <c r="AH162" s="123"/>
      <c r="AI162" s="123"/>
      <c r="AJ162" s="123"/>
      <c r="AK162" s="123"/>
      <c r="AL162" s="123"/>
      <c r="AM162" s="123"/>
      <c r="AN162" s="123"/>
      <c r="AO162" s="123"/>
      <c r="AP162" s="123"/>
      <c r="AQ162" s="123"/>
      <c r="AR162" s="123"/>
      <c r="AS162" s="123"/>
      <c r="AT162" s="123"/>
      <c r="AU162" s="123"/>
      <c r="AV162" s="123"/>
      <c r="AW162" s="123"/>
      <c r="AX162" s="123"/>
      <c r="AY162" s="123"/>
      <c r="AZ162" s="123"/>
      <c r="BA162" s="123"/>
      <c r="BB162" s="123"/>
      <c r="BC162" s="123"/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34"/>
      <c r="BN162" s="381"/>
      <c r="BO162" s="134"/>
      <c r="BP162" s="103"/>
      <c r="BR162" s="75"/>
    </row>
    <row r="163" spans="1:70" ht="14" x14ac:dyDescent="0.3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3"/>
      <c r="AB163" s="123"/>
      <c r="AC163" s="123"/>
      <c r="AD163" s="123"/>
      <c r="AE163" s="123"/>
      <c r="AF163" s="123"/>
      <c r="AG163" s="123"/>
      <c r="AH163" s="123"/>
      <c r="AI163" s="123"/>
      <c r="AJ163" s="123"/>
      <c r="AK163" s="123"/>
      <c r="AL163" s="123"/>
      <c r="AM163" s="123"/>
      <c r="AN163" s="123"/>
      <c r="AO163" s="123"/>
      <c r="AP163" s="123"/>
      <c r="AQ163" s="123"/>
      <c r="AR163" s="123"/>
      <c r="AS163" s="123"/>
      <c r="AT163" s="123"/>
      <c r="AU163" s="123"/>
      <c r="AV163" s="123"/>
      <c r="AW163" s="123"/>
      <c r="AX163" s="123"/>
      <c r="AY163" s="123"/>
      <c r="AZ163" s="123"/>
      <c r="BA163" s="123"/>
      <c r="BB163" s="123"/>
      <c r="BC163" s="123"/>
      <c r="BD163" s="123"/>
      <c r="BE163" s="123"/>
      <c r="BF163" s="123"/>
      <c r="BG163" s="123"/>
      <c r="BH163" s="123"/>
      <c r="BI163" s="123"/>
      <c r="BJ163" s="123"/>
      <c r="BK163" s="123"/>
      <c r="BL163" s="123"/>
      <c r="BM163" s="134"/>
      <c r="BN163" s="381"/>
      <c r="BO163" s="134"/>
      <c r="BP163" s="103"/>
      <c r="BR163" s="75"/>
    </row>
    <row r="164" spans="1:70" ht="14" x14ac:dyDescent="0.3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3"/>
      <c r="AB164" s="123"/>
      <c r="AC164" s="123"/>
      <c r="AD164" s="123"/>
      <c r="AE164" s="123"/>
      <c r="AF164" s="123"/>
      <c r="AG164" s="123"/>
      <c r="AH164" s="123"/>
      <c r="AI164" s="123"/>
      <c r="AJ164" s="123"/>
      <c r="AK164" s="123"/>
      <c r="AL164" s="123"/>
      <c r="AM164" s="123"/>
      <c r="AN164" s="123"/>
      <c r="AO164" s="123"/>
      <c r="AP164" s="123"/>
      <c r="AQ164" s="123"/>
      <c r="AR164" s="123"/>
      <c r="AS164" s="123"/>
      <c r="AT164" s="123"/>
      <c r="AU164" s="123"/>
      <c r="AV164" s="123"/>
      <c r="AW164" s="123"/>
      <c r="AX164" s="123"/>
      <c r="AY164" s="123"/>
      <c r="AZ164" s="123"/>
      <c r="BA164" s="123"/>
      <c r="BB164" s="123"/>
      <c r="BC164" s="123"/>
      <c r="BD164" s="123"/>
      <c r="BE164" s="123"/>
      <c r="BF164" s="123"/>
      <c r="BG164" s="123"/>
      <c r="BH164" s="123"/>
      <c r="BI164" s="123"/>
      <c r="BJ164" s="123"/>
      <c r="BK164" s="123"/>
      <c r="BL164" s="123"/>
      <c r="BM164" s="134"/>
      <c r="BN164" s="381"/>
      <c r="BO164" s="134"/>
      <c r="BP164" s="103"/>
      <c r="BR164" s="75"/>
    </row>
    <row r="165" spans="1:70" ht="14" x14ac:dyDescent="0.3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3"/>
      <c r="AB165" s="123"/>
      <c r="AC165" s="123"/>
      <c r="AD165" s="123"/>
      <c r="AE165" s="123"/>
      <c r="AF165" s="123"/>
      <c r="AG165" s="123"/>
      <c r="AH165" s="123"/>
      <c r="AI165" s="123"/>
      <c r="AJ165" s="123"/>
      <c r="AK165" s="123"/>
      <c r="AL165" s="123"/>
      <c r="AM165" s="123"/>
      <c r="AN165" s="123"/>
      <c r="AO165" s="123"/>
      <c r="AP165" s="123"/>
      <c r="AQ165" s="123"/>
      <c r="AR165" s="123"/>
      <c r="AS165" s="123"/>
      <c r="AT165" s="123"/>
      <c r="AU165" s="123"/>
      <c r="AV165" s="123"/>
      <c r="AW165" s="123"/>
      <c r="AX165" s="123"/>
      <c r="AY165" s="123"/>
      <c r="AZ165" s="123"/>
      <c r="BA165" s="123"/>
      <c r="BB165" s="123"/>
      <c r="BC165" s="123"/>
      <c r="BD165" s="123"/>
      <c r="BE165" s="123"/>
      <c r="BF165" s="123"/>
      <c r="BG165" s="123"/>
      <c r="BH165" s="123"/>
      <c r="BI165" s="123"/>
      <c r="BJ165" s="123"/>
      <c r="BK165" s="123"/>
      <c r="BL165" s="123"/>
      <c r="BM165" s="134"/>
      <c r="BN165" s="381"/>
      <c r="BO165" s="134"/>
      <c r="BP165" s="103"/>
      <c r="BR165" s="75"/>
    </row>
    <row r="166" spans="1:70" ht="14" x14ac:dyDescent="0.3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/>
      <c r="AH166" s="123"/>
      <c r="AI166" s="123"/>
      <c r="AJ166" s="123"/>
      <c r="AK166" s="123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34"/>
      <c r="BN166" s="381"/>
      <c r="BO166" s="134"/>
      <c r="BP166" s="103"/>
      <c r="BR166" s="75"/>
    </row>
    <row r="167" spans="1:70" ht="14" x14ac:dyDescent="0.3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  <c r="AA167" s="123"/>
      <c r="AB167" s="123"/>
      <c r="AC167" s="123"/>
      <c r="AD167" s="123"/>
      <c r="AE167" s="123"/>
      <c r="AF167" s="123"/>
      <c r="AG167" s="123"/>
      <c r="AH167" s="123"/>
      <c r="AI167" s="123"/>
      <c r="AJ167" s="123"/>
      <c r="AK167" s="123"/>
      <c r="AL167" s="123"/>
      <c r="AM167" s="123"/>
      <c r="AN167" s="123"/>
      <c r="AO167" s="123"/>
      <c r="AP167" s="123"/>
      <c r="AQ167" s="123"/>
      <c r="AR167" s="123"/>
      <c r="AS167" s="123"/>
      <c r="AT167" s="123"/>
      <c r="AU167" s="123"/>
      <c r="AV167" s="123"/>
      <c r="AW167" s="123"/>
      <c r="AX167" s="123"/>
      <c r="AY167" s="123"/>
      <c r="AZ167" s="123"/>
      <c r="BA167" s="123"/>
      <c r="BB167" s="123"/>
      <c r="BC167" s="123"/>
      <c r="BD167" s="123"/>
      <c r="BE167" s="123"/>
      <c r="BF167" s="123"/>
      <c r="BG167" s="123"/>
      <c r="BH167" s="123"/>
      <c r="BI167" s="123"/>
      <c r="BJ167" s="123"/>
      <c r="BK167" s="123"/>
      <c r="BL167" s="123"/>
      <c r="BM167" s="134"/>
      <c r="BN167" s="381"/>
      <c r="BO167" s="134"/>
      <c r="BP167" s="103"/>
      <c r="BR167" s="75"/>
    </row>
    <row r="168" spans="1:70" ht="14" x14ac:dyDescent="0.3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  <c r="AA168" s="123"/>
      <c r="AB168" s="123"/>
      <c r="AC168" s="123"/>
      <c r="AD168" s="123"/>
      <c r="AE168" s="123"/>
      <c r="AF168" s="123"/>
      <c r="AG168" s="123"/>
      <c r="AH168" s="123"/>
      <c r="AI168" s="123"/>
      <c r="AJ168" s="123"/>
      <c r="AK168" s="123"/>
      <c r="AL168" s="123"/>
      <c r="AM168" s="123"/>
      <c r="AN168" s="123"/>
      <c r="AO168" s="123"/>
      <c r="AP168" s="123"/>
      <c r="AQ168" s="123"/>
      <c r="AR168" s="123"/>
      <c r="AS168" s="123"/>
      <c r="AT168" s="123"/>
      <c r="AU168" s="123"/>
      <c r="AV168" s="123"/>
      <c r="AW168" s="123"/>
      <c r="AX168" s="123"/>
      <c r="AY168" s="123"/>
      <c r="AZ168" s="123"/>
      <c r="BA168" s="123"/>
      <c r="BB168" s="123"/>
      <c r="BC168" s="123"/>
      <c r="BD168" s="123"/>
      <c r="BE168" s="123"/>
      <c r="BF168" s="123"/>
      <c r="BG168" s="123"/>
      <c r="BH168" s="123"/>
      <c r="BI168" s="123"/>
      <c r="BJ168" s="123"/>
      <c r="BK168" s="123"/>
      <c r="BL168" s="123"/>
      <c r="BM168" s="134"/>
      <c r="BN168" s="381"/>
      <c r="BO168" s="134"/>
      <c r="BP168" s="103"/>
      <c r="BR168" s="75"/>
    </row>
    <row r="169" spans="1:70" ht="14" x14ac:dyDescent="0.3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  <c r="AA169" s="123"/>
      <c r="AB169" s="123"/>
      <c r="AC169" s="123"/>
      <c r="AD169" s="123"/>
      <c r="AE169" s="123"/>
      <c r="AF169" s="123"/>
      <c r="AG169" s="123"/>
      <c r="AH169" s="123"/>
      <c r="AI169" s="123"/>
      <c r="AJ169" s="123"/>
      <c r="AK169" s="123"/>
      <c r="AL169" s="123"/>
      <c r="AM169" s="123"/>
      <c r="AN169" s="123"/>
      <c r="AO169" s="123"/>
      <c r="AP169" s="123"/>
      <c r="AQ169" s="123"/>
      <c r="AR169" s="123"/>
      <c r="AS169" s="123"/>
      <c r="AT169" s="123"/>
      <c r="AU169" s="123"/>
      <c r="AV169" s="123"/>
      <c r="AW169" s="123"/>
      <c r="AX169" s="123"/>
      <c r="AY169" s="123"/>
      <c r="AZ169" s="123"/>
      <c r="BA169" s="123"/>
      <c r="BB169" s="123"/>
      <c r="BC169" s="123"/>
      <c r="BD169" s="123"/>
      <c r="BE169" s="123"/>
      <c r="BF169" s="123"/>
      <c r="BG169" s="123"/>
      <c r="BH169" s="123"/>
      <c r="BI169" s="123"/>
      <c r="BJ169" s="123"/>
      <c r="BK169" s="123"/>
      <c r="BL169" s="123"/>
      <c r="BM169" s="134"/>
      <c r="BN169" s="381"/>
      <c r="BO169" s="134"/>
      <c r="BP169" s="103"/>
      <c r="BR169" s="75"/>
    </row>
    <row r="170" spans="1:70" ht="14" x14ac:dyDescent="0.3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  <c r="AA170" s="123"/>
      <c r="AB170" s="123"/>
      <c r="AC170" s="123"/>
      <c r="AD170" s="123"/>
      <c r="AE170" s="123"/>
      <c r="AF170" s="123"/>
      <c r="AG170" s="123"/>
      <c r="AH170" s="123"/>
      <c r="AI170" s="123"/>
      <c r="AJ170" s="123"/>
      <c r="AK170" s="123"/>
      <c r="AL170" s="123"/>
      <c r="AM170" s="123"/>
      <c r="AN170" s="123"/>
      <c r="AO170" s="123"/>
      <c r="AP170" s="123"/>
      <c r="AQ170" s="123"/>
      <c r="AR170" s="123"/>
      <c r="AS170" s="123"/>
      <c r="AT170" s="123"/>
      <c r="AU170" s="123"/>
      <c r="AV170" s="123"/>
      <c r="AW170" s="123"/>
      <c r="AX170" s="123"/>
      <c r="AY170" s="123"/>
      <c r="AZ170" s="123"/>
      <c r="BA170" s="123"/>
      <c r="BB170" s="123"/>
      <c r="BC170" s="123"/>
      <c r="BD170" s="123"/>
      <c r="BE170" s="123"/>
      <c r="BF170" s="123"/>
      <c r="BG170" s="123"/>
      <c r="BH170" s="123"/>
      <c r="BI170" s="123"/>
      <c r="BJ170" s="123"/>
      <c r="BK170" s="123"/>
      <c r="BL170" s="123"/>
      <c r="BM170" s="134"/>
      <c r="BN170" s="381"/>
      <c r="BO170" s="134"/>
      <c r="BP170" s="103"/>
      <c r="BR170" s="75"/>
    </row>
    <row r="171" spans="1:70" ht="14" x14ac:dyDescent="0.3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3"/>
      <c r="AB171" s="123"/>
      <c r="AC171" s="123"/>
      <c r="AD171" s="123"/>
      <c r="AE171" s="123"/>
      <c r="AF171" s="123"/>
      <c r="AG171" s="123"/>
      <c r="AH171" s="123"/>
      <c r="AI171" s="123"/>
      <c r="AJ171" s="123"/>
      <c r="AK171" s="123"/>
      <c r="AL171" s="123"/>
      <c r="AM171" s="123"/>
      <c r="AN171" s="123"/>
      <c r="AO171" s="123"/>
      <c r="AP171" s="123"/>
      <c r="AQ171" s="123"/>
      <c r="AR171" s="123"/>
      <c r="AS171" s="123"/>
      <c r="AT171" s="123"/>
      <c r="AU171" s="123"/>
      <c r="AV171" s="123"/>
      <c r="AW171" s="123"/>
      <c r="AX171" s="123"/>
      <c r="AY171" s="123"/>
      <c r="AZ171" s="123"/>
      <c r="BA171" s="123"/>
      <c r="BB171" s="123"/>
      <c r="BC171" s="123"/>
      <c r="BD171" s="123"/>
      <c r="BE171" s="123"/>
      <c r="BF171" s="123"/>
      <c r="BG171" s="123"/>
      <c r="BH171" s="123"/>
      <c r="BI171" s="123"/>
      <c r="BJ171" s="123"/>
      <c r="BK171" s="123"/>
      <c r="BL171" s="123"/>
      <c r="BM171" s="134"/>
      <c r="BN171" s="381"/>
      <c r="BO171" s="134"/>
      <c r="BP171" s="103"/>
      <c r="BR171" s="75"/>
    </row>
    <row r="172" spans="1:70" ht="14" x14ac:dyDescent="0.3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  <c r="AA172" s="123"/>
      <c r="AB172" s="123"/>
      <c r="AC172" s="123"/>
      <c r="AD172" s="123"/>
      <c r="AE172" s="123"/>
      <c r="AF172" s="123"/>
      <c r="AG172" s="123"/>
      <c r="AH172" s="123"/>
      <c r="AI172" s="123"/>
      <c r="AJ172" s="123"/>
      <c r="AK172" s="123"/>
      <c r="AL172" s="123"/>
      <c r="AM172" s="123"/>
      <c r="AN172" s="123"/>
      <c r="AO172" s="123"/>
      <c r="AP172" s="123"/>
      <c r="AQ172" s="123"/>
      <c r="AR172" s="123"/>
      <c r="AS172" s="123"/>
      <c r="AT172" s="123"/>
      <c r="AU172" s="123"/>
      <c r="AV172" s="123"/>
      <c r="AW172" s="123"/>
      <c r="AX172" s="123"/>
      <c r="AY172" s="123"/>
      <c r="AZ172" s="123"/>
      <c r="BA172" s="123"/>
      <c r="BB172" s="123"/>
      <c r="BC172" s="123"/>
      <c r="BD172" s="123"/>
      <c r="BE172" s="123"/>
      <c r="BF172" s="123"/>
      <c r="BG172" s="123"/>
      <c r="BH172" s="123"/>
      <c r="BI172" s="123"/>
      <c r="BJ172" s="123"/>
      <c r="BK172" s="123"/>
      <c r="BL172" s="123"/>
      <c r="BM172" s="134"/>
      <c r="BN172" s="381"/>
      <c r="BO172" s="134"/>
      <c r="BP172" s="103"/>
      <c r="BR172" s="75"/>
    </row>
    <row r="173" spans="1:70" ht="14" x14ac:dyDescent="0.3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  <c r="AI173" s="123"/>
      <c r="AJ173" s="123"/>
      <c r="AK173" s="123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34"/>
      <c r="BN173" s="381"/>
      <c r="BO173" s="134"/>
      <c r="BP173" s="103"/>
      <c r="BR173" s="75"/>
    </row>
    <row r="174" spans="1:70" ht="14" x14ac:dyDescent="0.3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  <c r="AA174" s="123"/>
      <c r="AB174" s="123"/>
      <c r="AC174" s="123"/>
      <c r="AD174" s="123"/>
      <c r="AE174" s="123"/>
      <c r="AF174" s="123"/>
      <c r="AG174" s="123"/>
      <c r="AH174" s="123"/>
      <c r="AI174" s="123"/>
      <c r="AJ174" s="123"/>
      <c r="AK174" s="123"/>
      <c r="AL174" s="123"/>
      <c r="AM174" s="123"/>
      <c r="AN174" s="123"/>
      <c r="AO174" s="123"/>
      <c r="AP174" s="123"/>
      <c r="AQ174" s="123"/>
      <c r="AR174" s="123"/>
      <c r="AS174" s="123"/>
      <c r="AT174" s="123"/>
      <c r="AU174" s="123"/>
      <c r="AV174" s="123"/>
      <c r="AW174" s="123"/>
      <c r="AX174" s="123"/>
      <c r="AY174" s="123"/>
      <c r="AZ174" s="123"/>
      <c r="BA174" s="123"/>
      <c r="BB174" s="123"/>
      <c r="BC174" s="123"/>
      <c r="BD174" s="123"/>
      <c r="BE174" s="123"/>
      <c r="BF174" s="123"/>
      <c r="BG174" s="123"/>
      <c r="BH174" s="123"/>
      <c r="BI174" s="123"/>
      <c r="BJ174" s="123"/>
      <c r="BK174" s="123"/>
      <c r="BL174" s="123"/>
      <c r="BM174" s="134"/>
      <c r="BN174" s="381"/>
      <c r="BO174" s="134"/>
      <c r="BP174" s="103"/>
      <c r="BR174" s="75"/>
    </row>
    <row r="175" spans="1:70" ht="14" x14ac:dyDescent="0.3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  <c r="AA175" s="123"/>
      <c r="AB175" s="123"/>
      <c r="AC175" s="123"/>
      <c r="AD175" s="123"/>
      <c r="AE175" s="123"/>
      <c r="AF175" s="123"/>
      <c r="AG175" s="123"/>
      <c r="AH175" s="123"/>
      <c r="AI175" s="123"/>
      <c r="AJ175" s="123"/>
      <c r="AK175" s="123"/>
      <c r="AL175" s="123"/>
      <c r="AM175" s="123"/>
      <c r="AN175" s="123"/>
      <c r="AO175" s="123"/>
      <c r="AP175" s="123"/>
      <c r="AQ175" s="123"/>
      <c r="AR175" s="123"/>
      <c r="AS175" s="123"/>
      <c r="AT175" s="123"/>
      <c r="AU175" s="123"/>
      <c r="AV175" s="123"/>
      <c r="AW175" s="123"/>
      <c r="AX175" s="123"/>
      <c r="AY175" s="123"/>
      <c r="AZ175" s="123"/>
      <c r="BA175" s="123"/>
      <c r="BB175" s="123"/>
      <c r="BC175" s="123"/>
      <c r="BD175" s="123"/>
      <c r="BE175" s="123"/>
      <c r="BF175" s="123"/>
      <c r="BG175" s="123"/>
      <c r="BH175" s="123"/>
      <c r="BI175" s="123"/>
      <c r="BJ175" s="123"/>
      <c r="BK175" s="123"/>
      <c r="BL175" s="123"/>
      <c r="BM175" s="134"/>
      <c r="BN175" s="381"/>
      <c r="BO175" s="134"/>
      <c r="BP175" s="103"/>
      <c r="BR175" s="75"/>
    </row>
    <row r="176" spans="1:70" ht="14" x14ac:dyDescent="0.3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  <c r="AA176" s="123"/>
      <c r="AB176" s="123"/>
      <c r="AC176" s="123"/>
      <c r="AD176" s="123"/>
      <c r="AE176" s="123"/>
      <c r="AF176" s="123"/>
      <c r="AG176" s="123"/>
      <c r="AH176" s="123"/>
      <c r="AI176" s="123"/>
      <c r="AJ176" s="123"/>
      <c r="AK176" s="123"/>
      <c r="AL176" s="123"/>
      <c r="AM176" s="123"/>
      <c r="AN176" s="123"/>
      <c r="AO176" s="123"/>
      <c r="AP176" s="123"/>
      <c r="AQ176" s="123"/>
      <c r="AR176" s="123"/>
      <c r="AS176" s="123"/>
      <c r="AT176" s="123"/>
      <c r="AU176" s="123"/>
      <c r="AV176" s="123"/>
      <c r="AW176" s="123"/>
      <c r="AX176" s="123"/>
      <c r="AY176" s="123"/>
      <c r="AZ176" s="123"/>
      <c r="BA176" s="123"/>
      <c r="BB176" s="123"/>
      <c r="BC176" s="123"/>
      <c r="BD176" s="123"/>
      <c r="BE176" s="123"/>
      <c r="BF176" s="123"/>
      <c r="BG176" s="123"/>
      <c r="BH176" s="123"/>
      <c r="BI176" s="123"/>
      <c r="BJ176" s="123"/>
      <c r="BK176" s="123"/>
      <c r="BL176" s="123"/>
      <c r="BM176" s="134"/>
      <c r="BN176" s="381"/>
      <c r="BO176" s="134"/>
      <c r="BP176" s="103"/>
      <c r="BR176" s="75"/>
    </row>
    <row r="177" spans="1:70" ht="14" x14ac:dyDescent="0.3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  <c r="AA177" s="123"/>
      <c r="AB177" s="123"/>
      <c r="AC177" s="123"/>
      <c r="AD177" s="123"/>
      <c r="AE177" s="123"/>
      <c r="AF177" s="123"/>
      <c r="AG177" s="123"/>
      <c r="AH177" s="123"/>
      <c r="AI177" s="123"/>
      <c r="AJ177" s="123"/>
      <c r="AK177" s="123"/>
      <c r="AL177" s="123"/>
      <c r="AM177" s="123"/>
      <c r="AN177" s="123"/>
      <c r="AO177" s="123"/>
      <c r="AP177" s="123"/>
      <c r="AQ177" s="123"/>
      <c r="AR177" s="123"/>
      <c r="AS177" s="123"/>
      <c r="AT177" s="123"/>
      <c r="AU177" s="123"/>
      <c r="AV177" s="123"/>
      <c r="AW177" s="123"/>
      <c r="AX177" s="123"/>
      <c r="AY177" s="123"/>
      <c r="AZ177" s="123"/>
      <c r="BA177" s="123"/>
      <c r="BB177" s="123"/>
      <c r="BC177" s="123"/>
      <c r="BD177" s="123"/>
      <c r="BE177" s="123"/>
      <c r="BF177" s="123"/>
      <c r="BG177" s="123"/>
      <c r="BH177" s="123"/>
      <c r="BI177" s="123"/>
      <c r="BJ177" s="123"/>
      <c r="BK177" s="123"/>
      <c r="BL177" s="123"/>
      <c r="BM177" s="134"/>
      <c r="BN177" s="381"/>
      <c r="BO177" s="134"/>
      <c r="BP177" s="103"/>
      <c r="BR177" s="75"/>
    </row>
    <row r="178" spans="1:70" ht="14" x14ac:dyDescent="0.3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  <c r="AA178" s="123"/>
      <c r="AB178" s="123"/>
      <c r="AC178" s="123"/>
      <c r="AD178" s="123"/>
      <c r="AE178" s="123"/>
      <c r="AF178" s="123"/>
      <c r="AG178" s="123"/>
      <c r="AH178" s="123"/>
      <c r="AI178" s="123"/>
      <c r="AJ178" s="123"/>
      <c r="AK178" s="123"/>
      <c r="AL178" s="123"/>
      <c r="AM178" s="123"/>
      <c r="AN178" s="123"/>
      <c r="AO178" s="123"/>
      <c r="AP178" s="123"/>
      <c r="AQ178" s="123"/>
      <c r="AR178" s="123"/>
      <c r="AS178" s="123"/>
      <c r="AT178" s="123"/>
      <c r="AU178" s="123"/>
      <c r="AV178" s="123"/>
      <c r="AW178" s="123"/>
      <c r="AX178" s="123"/>
      <c r="AY178" s="123"/>
      <c r="AZ178" s="123"/>
      <c r="BA178" s="123"/>
      <c r="BB178" s="123"/>
      <c r="BC178" s="123"/>
      <c r="BD178" s="123"/>
      <c r="BE178" s="123"/>
      <c r="BF178" s="123"/>
      <c r="BG178" s="123"/>
      <c r="BH178" s="123"/>
      <c r="BI178" s="123"/>
      <c r="BJ178" s="123"/>
      <c r="BK178" s="123"/>
      <c r="BL178" s="123"/>
      <c r="BM178" s="134"/>
      <c r="BN178" s="381"/>
      <c r="BO178" s="134"/>
      <c r="BP178" s="103"/>
      <c r="BR178" s="75"/>
    </row>
    <row r="179" spans="1:70" ht="14" x14ac:dyDescent="0.3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  <c r="AA179" s="123"/>
      <c r="AB179" s="123"/>
      <c r="AC179" s="123"/>
      <c r="AD179" s="123"/>
      <c r="AE179" s="123"/>
      <c r="AF179" s="123"/>
      <c r="AG179" s="123"/>
      <c r="AH179" s="123"/>
      <c r="AI179" s="123"/>
      <c r="AJ179" s="123"/>
      <c r="AK179" s="123"/>
      <c r="AL179" s="123"/>
      <c r="AM179" s="123"/>
      <c r="AN179" s="123"/>
      <c r="AO179" s="123"/>
      <c r="AP179" s="123"/>
      <c r="AQ179" s="123"/>
      <c r="AR179" s="123"/>
      <c r="AS179" s="123"/>
      <c r="AT179" s="123"/>
      <c r="AU179" s="123"/>
      <c r="AV179" s="123"/>
      <c r="AW179" s="123"/>
      <c r="AX179" s="123"/>
      <c r="AY179" s="123"/>
      <c r="AZ179" s="123"/>
      <c r="BA179" s="123"/>
      <c r="BB179" s="123"/>
      <c r="BC179" s="123"/>
      <c r="BD179" s="123"/>
      <c r="BE179" s="123"/>
      <c r="BF179" s="123"/>
      <c r="BG179" s="123"/>
      <c r="BH179" s="123"/>
      <c r="BI179" s="123"/>
      <c r="BJ179" s="123"/>
      <c r="BK179" s="123"/>
      <c r="BL179" s="123"/>
      <c r="BM179" s="134"/>
      <c r="BN179" s="381"/>
      <c r="BO179" s="134"/>
      <c r="BP179" s="103"/>
      <c r="BR179" s="75"/>
    </row>
    <row r="180" spans="1:70" ht="14" x14ac:dyDescent="0.3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  <c r="AA180" s="123"/>
      <c r="AB180" s="123"/>
      <c r="AC180" s="123"/>
      <c r="AD180" s="123"/>
      <c r="AE180" s="123"/>
      <c r="AF180" s="123"/>
      <c r="AG180" s="123"/>
      <c r="AH180" s="123"/>
      <c r="AI180" s="123"/>
      <c r="AJ180" s="123"/>
      <c r="AK180" s="123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34"/>
      <c r="BN180" s="381"/>
      <c r="BO180" s="134"/>
      <c r="BP180" s="103"/>
      <c r="BR180" s="75"/>
    </row>
    <row r="181" spans="1:70" ht="14" x14ac:dyDescent="0.3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  <c r="AA181" s="123"/>
      <c r="AB181" s="123"/>
      <c r="AC181" s="123"/>
      <c r="AD181" s="123"/>
      <c r="AE181" s="123"/>
      <c r="AF181" s="123"/>
      <c r="AG181" s="123"/>
      <c r="AH181" s="123"/>
      <c r="AI181" s="123"/>
      <c r="AJ181" s="123"/>
      <c r="AK181" s="123"/>
      <c r="AL181" s="123"/>
      <c r="AM181" s="123"/>
      <c r="AN181" s="123"/>
      <c r="AO181" s="123"/>
      <c r="AP181" s="123"/>
      <c r="AQ181" s="123"/>
      <c r="AR181" s="123"/>
      <c r="AS181" s="123"/>
      <c r="AT181" s="123"/>
      <c r="AU181" s="123"/>
      <c r="AV181" s="123"/>
      <c r="AW181" s="123"/>
      <c r="AX181" s="123"/>
      <c r="AY181" s="123"/>
      <c r="AZ181" s="123"/>
      <c r="BA181" s="123"/>
      <c r="BB181" s="123"/>
      <c r="BC181" s="123"/>
      <c r="BD181" s="123"/>
      <c r="BE181" s="123"/>
      <c r="BF181" s="123"/>
      <c r="BG181" s="123"/>
      <c r="BH181" s="123"/>
      <c r="BI181" s="123"/>
      <c r="BJ181" s="123"/>
      <c r="BK181" s="123"/>
      <c r="BL181" s="123"/>
      <c r="BM181" s="134"/>
      <c r="BN181" s="381"/>
      <c r="BO181" s="134"/>
      <c r="BP181" s="103"/>
      <c r="BR181" s="75"/>
    </row>
    <row r="182" spans="1:70" ht="14" x14ac:dyDescent="0.3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  <c r="AA182" s="123"/>
      <c r="AB182" s="123"/>
      <c r="AC182" s="123"/>
      <c r="AD182" s="123"/>
      <c r="AE182" s="123"/>
      <c r="AF182" s="123"/>
      <c r="AG182" s="123"/>
      <c r="AH182" s="123"/>
      <c r="AI182" s="123"/>
      <c r="AJ182" s="123"/>
      <c r="AK182" s="123"/>
      <c r="AL182" s="123"/>
      <c r="AM182" s="123"/>
      <c r="AN182" s="123"/>
      <c r="AO182" s="123"/>
      <c r="AP182" s="123"/>
      <c r="AQ182" s="123"/>
      <c r="AR182" s="123"/>
      <c r="AS182" s="123"/>
      <c r="AT182" s="123"/>
      <c r="AU182" s="123"/>
      <c r="AV182" s="123"/>
      <c r="AW182" s="123"/>
      <c r="AX182" s="123"/>
      <c r="AY182" s="123"/>
      <c r="AZ182" s="123"/>
      <c r="BA182" s="123"/>
      <c r="BB182" s="123"/>
      <c r="BC182" s="123"/>
      <c r="BD182" s="123"/>
      <c r="BE182" s="123"/>
      <c r="BF182" s="123"/>
      <c r="BG182" s="123"/>
      <c r="BH182" s="123"/>
      <c r="BI182" s="123"/>
      <c r="BJ182" s="123"/>
      <c r="BK182" s="123"/>
      <c r="BL182" s="123"/>
      <c r="BM182" s="134"/>
      <c r="BN182" s="381"/>
      <c r="BO182" s="134"/>
      <c r="BP182" s="103"/>
      <c r="BR182" s="75"/>
    </row>
    <row r="183" spans="1:70" ht="14" x14ac:dyDescent="0.3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  <c r="AA183" s="123"/>
      <c r="AB183" s="123"/>
      <c r="AC183" s="123"/>
      <c r="AD183" s="123"/>
      <c r="AE183" s="123"/>
      <c r="AF183" s="123"/>
      <c r="AG183" s="123"/>
      <c r="AH183" s="123"/>
      <c r="AI183" s="123"/>
      <c r="AJ183" s="123"/>
      <c r="AK183" s="123"/>
      <c r="AL183" s="123"/>
      <c r="AM183" s="123"/>
      <c r="AN183" s="123"/>
      <c r="AO183" s="123"/>
      <c r="AP183" s="123"/>
      <c r="AQ183" s="123"/>
      <c r="AR183" s="123"/>
      <c r="AS183" s="123"/>
      <c r="AT183" s="123"/>
      <c r="AU183" s="123"/>
      <c r="AV183" s="123"/>
      <c r="AW183" s="123"/>
      <c r="AX183" s="123"/>
      <c r="AY183" s="123"/>
      <c r="AZ183" s="123"/>
      <c r="BA183" s="123"/>
      <c r="BB183" s="123"/>
      <c r="BC183" s="123"/>
      <c r="BD183" s="123"/>
      <c r="BE183" s="123"/>
      <c r="BF183" s="123"/>
      <c r="BG183" s="123"/>
      <c r="BH183" s="123"/>
      <c r="BI183" s="123"/>
      <c r="BJ183" s="123"/>
      <c r="BK183" s="123"/>
      <c r="BL183" s="123"/>
      <c r="BM183" s="134"/>
      <c r="BN183" s="381"/>
      <c r="BO183" s="134"/>
      <c r="BP183" s="103"/>
      <c r="BR183" s="75"/>
    </row>
    <row r="184" spans="1:70" ht="14" x14ac:dyDescent="0.3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  <c r="AA184" s="123"/>
      <c r="AB184" s="123"/>
      <c r="AC184" s="123"/>
      <c r="AD184" s="123"/>
      <c r="AE184" s="123"/>
      <c r="AF184" s="123"/>
      <c r="AG184" s="123"/>
      <c r="AH184" s="123"/>
      <c r="AI184" s="123"/>
      <c r="AJ184" s="123"/>
      <c r="AK184" s="123"/>
      <c r="AL184" s="123"/>
      <c r="AM184" s="123"/>
      <c r="AN184" s="123"/>
      <c r="AO184" s="123"/>
      <c r="AP184" s="123"/>
      <c r="AQ184" s="123"/>
      <c r="AR184" s="123"/>
      <c r="AS184" s="123"/>
      <c r="AT184" s="123"/>
      <c r="AU184" s="123"/>
      <c r="AV184" s="123"/>
      <c r="AW184" s="123"/>
      <c r="AX184" s="123"/>
      <c r="AY184" s="123"/>
      <c r="AZ184" s="123"/>
      <c r="BA184" s="123"/>
      <c r="BB184" s="123"/>
      <c r="BC184" s="123"/>
      <c r="BD184" s="123"/>
      <c r="BE184" s="123"/>
      <c r="BF184" s="123"/>
      <c r="BG184" s="123"/>
      <c r="BH184" s="123"/>
      <c r="BI184" s="123"/>
      <c r="BJ184" s="123"/>
      <c r="BK184" s="123"/>
      <c r="BL184" s="123"/>
      <c r="BM184" s="134"/>
      <c r="BN184" s="381"/>
      <c r="BO184" s="134"/>
      <c r="BP184" s="103"/>
      <c r="BR184" s="75"/>
    </row>
    <row r="185" spans="1:70" ht="14" x14ac:dyDescent="0.3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  <c r="AA185" s="123"/>
      <c r="AB185" s="123"/>
      <c r="AC185" s="123"/>
      <c r="AD185" s="123"/>
      <c r="AE185" s="123"/>
      <c r="AF185" s="123"/>
      <c r="AG185" s="123"/>
      <c r="AH185" s="123"/>
      <c r="AI185" s="123"/>
      <c r="AJ185" s="123"/>
      <c r="AK185" s="123"/>
      <c r="AL185" s="123"/>
      <c r="AM185" s="123"/>
      <c r="AN185" s="123"/>
      <c r="AO185" s="123"/>
      <c r="AP185" s="123"/>
      <c r="AQ185" s="123"/>
      <c r="AR185" s="123"/>
      <c r="AS185" s="123"/>
      <c r="AT185" s="123"/>
      <c r="AU185" s="123"/>
      <c r="AV185" s="123"/>
      <c r="AW185" s="123"/>
      <c r="AX185" s="123"/>
      <c r="AY185" s="123"/>
      <c r="AZ185" s="123"/>
      <c r="BA185" s="123"/>
      <c r="BB185" s="123"/>
      <c r="BC185" s="123"/>
      <c r="BD185" s="123"/>
      <c r="BE185" s="123"/>
      <c r="BF185" s="123"/>
      <c r="BG185" s="123"/>
      <c r="BH185" s="123"/>
      <c r="BI185" s="123"/>
      <c r="BJ185" s="123"/>
      <c r="BK185" s="123"/>
      <c r="BL185" s="123"/>
      <c r="BM185" s="134"/>
      <c r="BN185" s="381"/>
      <c r="BO185" s="134"/>
      <c r="BP185" s="103"/>
      <c r="BR185" s="75"/>
    </row>
    <row r="186" spans="1:70" ht="14" x14ac:dyDescent="0.3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  <c r="AA186" s="123"/>
      <c r="AB186" s="123"/>
      <c r="AC186" s="123"/>
      <c r="AD186" s="123"/>
      <c r="AE186" s="123"/>
      <c r="AF186" s="123"/>
      <c r="AG186" s="123"/>
      <c r="AH186" s="123"/>
      <c r="AI186" s="123"/>
      <c r="AJ186" s="123"/>
      <c r="AK186" s="123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123"/>
      <c r="BB186" s="123"/>
      <c r="BC186" s="123"/>
      <c r="BD186" s="123"/>
      <c r="BE186" s="123"/>
      <c r="BF186" s="123"/>
      <c r="BG186" s="123"/>
      <c r="BH186" s="123"/>
      <c r="BI186" s="123"/>
      <c r="BJ186" s="123"/>
      <c r="BK186" s="123"/>
      <c r="BL186" s="123"/>
      <c r="BM186" s="134"/>
      <c r="BN186" s="381"/>
      <c r="BO186" s="134"/>
      <c r="BP186" s="103"/>
      <c r="BR186" s="75"/>
    </row>
    <row r="187" spans="1:70" ht="14" x14ac:dyDescent="0.3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  <c r="AI187" s="123"/>
      <c r="AJ187" s="123"/>
      <c r="AK187" s="123"/>
      <c r="AL187" s="123"/>
      <c r="AM187" s="123"/>
      <c r="AN187" s="123"/>
      <c r="AO187" s="123"/>
      <c r="AP187" s="123"/>
      <c r="AQ187" s="123"/>
      <c r="AR187" s="123"/>
      <c r="AS187" s="123"/>
      <c r="AT187" s="123"/>
      <c r="AU187" s="123"/>
      <c r="AV187" s="123"/>
      <c r="AW187" s="123"/>
      <c r="AX187" s="123"/>
      <c r="AY187" s="123"/>
      <c r="AZ187" s="123"/>
      <c r="BA187" s="123"/>
      <c r="BB187" s="123"/>
      <c r="BC187" s="123"/>
      <c r="BD187" s="123"/>
      <c r="BE187" s="123"/>
      <c r="BF187" s="123"/>
      <c r="BG187" s="123"/>
      <c r="BH187" s="123"/>
      <c r="BI187" s="123"/>
      <c r="BJ187" s="123"/>
      <c r="BK187" s="123"/>
      <c r="BL187" s="123"/>
      <c r="BM187" s="134"/>
      <c r="BN187" s="381"/>
      <c r="BO187" s="134"/>
      <c r="BP187" s="103"/>
      <c r="BR187" s="75"/>
    </row>
    <row r="188" spans="1:70" ht="14" x14ac:dyDescent="0.3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  <c r="AA188" s="123"/>
      <c r="AB188" s="123"/>
      <c r="AC188" s="123"/>
      <c r="AD188" s="123"/>
      <c r="AE188" s="123"/>
      <c r="AF188" s="123"/>
      <c r="AG188" s="123"/>
      <c r="AH188" s="123"/>
      <c r="AI188" s="123"/>
      <c r="AJ188" s="123"/>
      <c r="AK188" s="123"/>
      <c r="AL188" s="123"/>
      <c r="AM188" s="123"/>
      <c r="AN188" s="123"/>
      <c r="AO188" s="123"/>
      <c r="AP188" s="123"/>
      <c r="AQ188" s="123"/>
      <c r="AR188" s="123"/>
      <c r="AS188" s="123"/>
      <c r="AT188" s="123"/>
      <c r="AU188" s="123"/>
      <c r="AV188" s="123"/>
      <c r="AW188" s="123"/>
      <c r="AX188" s="123"/>
      <c r="AY188" s="123"/>
      <c r="AZ188" s="123"/>
      <c r="BA188" s="123"/>
      <c r="BB188" s="123"/>
      <c r="BC188" s="123"/>
      <c r="BD188" s="123"/>
      <c r="BE188" s="123"/>
      <c r="BF188" s="123"/>
      <c r="BG188" s="123"/>
      <c r="BH188" s="123"/>
      <c r="BI188" s="123"/>
      <c r="BJ188" s="123"/>
      <c r="BK188" s="123"/>
      <c r="BL188" s="123"/>
      <c r="BM188" s="134"/>
      <c r="BN188" s="381"/>
      <c r="BO188" s="134"/>
      <c r="BP188" s="103"/>
      <c r="BR188" s="75"/>
    </row>
    <row r="189" spans="1:70" ht="14" x14ac:dyDescent="0.3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  <c r="AA189" s="123"/>
      <c r="AB189" s="123"/>
      <c r="AC189" s="123"/>
      <c r="AD189" s="123"/>
      <c r="AE189" s="123"/>
      <c r="AF189" s="123"/>
      <c r="AG189" s="123"/>
      <c r="AH189" s="123"/>
      <c r="AI189" s="123"/>
      <c r="AJ189" s="123"/>
      <c r="AK189" s="123"/>
      <c r="AL189" s="123"/>
      <c r="AM189" s="123"/>
      <c r="AN189" s="123"/>
      <c r="AO189" s="123"/>
      <c r="AP189" s="123"/>
      <c r="AQ189" s="123"/>
      <c r="AR189" s="123"/>
      <c r="AS189" s="123"/>
      <c r="AT189" s="123"/>
      <c r="AU189" s="123"/>
      <c r="AV189" s="123"/>
      <c r="AW189" s="123"/>
      <c r="AX189" s="123"/>
      <c r="AY189" s="123"/>
      <c r="AZ189" s="123"/>
      <c r="BA189" s="123"/>
      <c r="BB189" s="123"/>
      <c r="BC189" s="123"/>
      <c r="BD189" s="123"/>
      <c r="BE189" s="123"/>
      <c r="BF189" s="123"/>
      <c r="BG189" s="123"/>
      <c r="BH189" s="123"/>
      <c r="BI189" s="123"/>
      <c r="BJ189" s="123"/>
      <c r="BK189" s="123"/>
      <c r="BL189" s="123"/>
      <c r="BM189" s="134"/>
      <c r="BN189" s="381"/>
      <c r="BO189" s="134"/>
      <c r="BP189" s="103"/>
      <c r="BR189" s="75"/>
    </row>
    <row r="190" spans="1:70" ht="14" x14ac:dyDescent="0.3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  <c r="AA190" s="123"/>
      <c r="AB190" s="123"/>
      <c r="AC190" s="123"/>
      <c r="AD190" s="123"/>
      <c r="AE190" s="123"/>
      <c r="AF190" s="123"/>
      <c r="AG190" s="123"/>
      <c r="AH190" s="123"/>
      <c r="AI190" s="123"/>
      <c r="AJ190" s="123"/>
      <c r="AK190" s="123"/>
      <c r="AL190" s="123"/>
      <c r="AM190" s="123"/>
      <c r="AN190" s="123"/>
      <c r="AO190" s="123"/>
      <c r="AP190" s="123"/>
      <c r="AQ190" s="123"/>
      <c r="AR190" s="123"/>
      <c r="AS190" s="123"/>
      <c r="AT190" s="123"/>
      <c r="AU190" s="123"/>
      <c r="AV190" s="123"/>
      <c r="AW190" s="123"/>
      <c r="AX190" s="123"/>
      <c r="AY190" s="123"/>
      <c r="AZ190" s="123"/>
      <c r="BA190" s="123"/>
      <c r="BB190" s="123"/>
      <c r="BC190" s="123"/>
      <c r="BD190" s="123"/>
      <c r="BE190" s="123"/>
      <c r="BF190" s="123"/>
      <c r="BG190" s="123"/>
      <c r="BH190" s="123"/>
      <c r="BI190" s="123"/>
      <c r="BJ190" s="123"/>
      <c r="BK190" s="123"/>
      <c r="BL190" s="123"/>
      <c r="BM190" s="134"/>
      <c r="BN190" s="381"/>
      <c r="BO190" s="134"/>
      <c r="BP190" s="103"/>
      <c r="BR190" s="75"/>
    </row>
    <row r="191" spans="1:70" ht="14" x14ac:dyDescent="0.3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  <c r="AA191" s="123"/>
      <c r="AB191" s="123"/>
      <c r="AC191" s="123"/>
      <c r="AD191" s="123"/>
      <c r="AE191" s="123"/>
      <c r="AF191" s="123"/>
      <c r="AG191" s="123"/>
      <c r="AH191" s="123"/>
      <c r="AI191" s="123"/>
      <c r="AJ191" s="123"/>
      <c r="AK191" s="123"/>
      <c r="AL191" s="123"/>
      <c r="AM191" s="123"/>
      <c r="AN191" s="123"/>
      <c r="AO191" s="123"/>
      <c r="AP191" s="123"/>
      <c r="AQ191" s="123"/>
      <c r="AR191" s="123"/>
      <c r="AS191" s="123"/>
      <c r="AT191" s="123"/>
      <c r="AU191" s="123"/>
      <c r="AV191" s="123"/>
      <c r="AW191" s="123"/>
      <c r="AX191" s="123"/>
      <c r="AY191" s="123"/>
      <c r="AZ191" s="123"/>
      <c r="BA191" s="123"/>
      <c r="BB191" s="123"/>
      <c r="BC191" s="123"/>
      <c r="BD191" s="123"/>
      <c r="BE191" s="123"/>
      <c r="BF191" s="123"/>
      <c r="BG191" s="123"/>
      <c r="BH191" s="123"/>
      <c r="BI191" s="123"/>
      <c r="BJ191" s="123"/>
      <c r="BK191" s="123"/>
      <c r="BL191" s="123"/>
      <c r="BM191" s="134"/>
      <c r="BN191" s="381"/>
      <c r="BO191" s="134"/>
      <c r="BP191" s="103"/>
      <c r="BR191" s="75"/>
    </row>
    <row r="192" spans="1:70" ht="14" x14ac:dyDescent="0.3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  <c r="AA192" s="123"/>
      <c r="AB192" s="123"/>
      <c r="AC192" s="123"/>
      <c r="AD192" s="123"/>
      <c r="AE192" s="123"/>
      <c r="AF192" s="123"/>
      <c r="AG192" s="123"/>
      <c r="AH192" s="123"/>
      <c r="AI192" s="123"/>
      <c r="AJ192" s="123"/>
      <c r="AK192" s="123"/>
      <c r="AL192" s="123"/>
      <c r="AM192" s="123"/>
      <c r="AN192" s="123"/>
      <c r="AO192" s="123"/>
      <c r="AP192" s="123"/>
      <c r="AQ192" s="123"/>
      <c r="AR192" s="123"/>
      <c r="AS192" s="123"/>
      <c r="AT192" s="123"/>
      <c r="AU192" s="123"/>
      <c r="AV192" s="123"/>
      <c r="AW192" s="123"/>
      <c r="AX192" s="123"/>
      <c r="AY192" s="123"/>
      <c r="AZ192" s="123"/>
      <c r="BA192" s="123"/>
      <c r="BB192" s="123"/>
      <c r="BC192" s="123"/>
      <c r="BD192" s="123"/>
      <c r="BE192" s="123"/>
      <c r="BF192" s="123"/>
      <c r="BG192" s="123"/>
      <c r="BH192" s="123"/>
      <c r="BI192" s="123"/>
      <c r="BJ192" s="123"/>
      <c r="BK192" s="123"/>
      <c r="BL192" s="123"/>
      <c r="BM192" s="134"/>
      <c r="BN192" s="381"/>
      <c r="BO192" s="134"/>
      <c r="BP192" s="103"/>
      <c r="BR192" s="75"/>
    </row>
    <row r="193" spans="1:70" ht="14" x14ac:dyDescent="0.3">
      <c r="A193" s="135"/>
      <c r="B193" s="135"/>
      <c r="C193" s="135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  <c r="AY193" s="134"/>
      <c r="AZ193" s="134"/>
      <c r="BA193" s="134"/>
      <c r="BB193" s="134"/>
      <c r="BC193" s="134"/>
      <c r="BD193" s="134"/>
      <c r="BE193" s="134"/>
      <c r="BF193" s="134"/>
      <c r="BG193" s="134"/>
      <c r="BH193" s="134"/>
      <c r="BI193" s="134"/>
      <c r="BJ193" s="134"/>
      <c r="BK193" s="134"/>
      <c r="BL193" s="134"/>
      <c r="BM193" s="134"/>
      <c r="BN193" s="381"/>
      <c r="BO193" s="134"/>
      <c r="BP193" s="103"/>
      <c r="BR193" s="75"/>
    </row>
    <row r="194" spans="1:70" ht="14" x14ac:dyDescent="0.3">
      <c r="A194" s="135"/>
      <c r="B194" s="135"/>
      <c r="C194" s="135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  <c r="AE194" s="134"/>
      <c r="AF194" s="134"/>
      <c r="AG194" s="134"/>
      <c r="AH194" s="134"/>
      <c r="AI194" s="134"/>
      <c r="AJ194" s="134"/>
      <c r="AK194" s="134"/>
      <c r="AL194" s="134"/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  <c r="AY194" s="134"/>
      <c r="AZ194" s="134"/>
      <c r="BA194" s="134"/>
      <c r="BB194" s="134"/>
      <c r="BC194" s="134"/>
      <c r="BD194" s="134"/>
      <c r="BE194" s="134"/>
      <c r="BF194" s="134"/>
      <c r="BG194" s="134"/>
      <c r="BH194" s="134"/>
      <c r="BI194" s="134"/>
      <c r="BJ194" s="134"/>
      <c r="BK194" s="134"/>
      <c r="BL194" s="134"/>
      <c r="BM194" s="134"/>
      <c r="BN194" s="381"/>
      <c r="BO194" s="134"/>
      <c r="BP194" s="103"/>
      <c r="BR194" s="75"/>
    </row>
    <row r="195" spans="1:70" ht="14" x14ac:dyDescent="0.3">
      <c r="A195" s="135"/>
      <c r="B195" s="135"/>
      <c r="C195" s="135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  <c r="AE195" s="134"/>
      <c r="AF195" s="134"/>
      <c r="AG195" s="134"/>
      <c r="AH195" s="134"/>
      <c r="AI195" s="134"/>
      <c r="AJ195" s="134"/>
      <c r="AK195" s="134"/>
      <c r="AL195" s="134"/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  <c r="AY195" s="134"/>
      <c r="AZ195" s="134"/>
      <c r="BA195" s="134"/>
      <c r="BB195" s="134"/>
      <c r="BC195" s="134"/>
      <c r="BD195" s="134"/>
      <c r="BE195" s="134"/>
      <c r="BF195" s="134"/>
      <c r="BG195" s="134"/>
      <c r="BH195" s="134"/>
      <c r="BI195" s="134"/>
      <c r="BJ195" s="134"/>
      <c r="BK195" s="134"/>
      <c r="BL195" s="134"/>
      <c r="BM195" s="134"/>
      <c r="BN195" s="381"/>
      <c r="BO195" s="134"/>
      <c r="BP195" s="103"/>
      <c r="BR195" s="75"/>
    </row>
    <row r="196" spans="1:70" ht="14" x14ac:dyDescent="0.3">
      <c r="A196" s="135"/>
      <c r="B196" s="135"/>
      <c r="C196" s="135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  <c r="AE196" s="134"/>
      <c r="AF196" s="134"/>
      <c r="AG196" s="134"/>
      <c r="AH196" s="134"/>
      <c r="AI196" s="134"/>
      <c r="AJ196" s="134"/>
      <c r="AK196" s="134"/>
      <c r="AL196" s="134"/>
      <c r="AM196" s="134"/>
      <c r="AN196" s="134"/>
      <c r="AO196" s="134"/>
      <c r="AP196" s="134"/>
      <c r="AQ196" s="134"/>
      <c r="AR196" s="134"/>
      <c r="AS196" s="134"/>
      <c r="AT196" s="134"/>
      <c r="AU196" s="134"/>
      <c r="AV196" s="134"/>
      <c r="AW196" s="134"/>
      <c r="AX196" s="134"/>
      <c r="AY196" s="134"/>
      <c r="AZ196" s="134"/>
      <c r="BA196" s="134"/>
      <c r="BB196" s="134"/>
      <c r="BC196" s="134"/>
      <c r="BD196" s="134"/>
      <c r="BE196" s="134"/>
      <c r="BF196" s="134"/>
      <c r="BG196" s="134"/>
      <c r="BH196" s="134"/>
      <c r="BI196" s="134"/>
      <c r="BJ196" s="134"/>
      <c r="BK196" s="134"/>
      <c r="BL196" s="134"/>
      <c r="BM196" s="134"/>
      <c r="BN196" s="381"/>
      <c r="BO196" s="134"/>
      <c r="BP196" s="103"/>
      <c r="BR196" s="75"/>
    </row>
    <row r="197" spans="1:70" ht="14" x14ac:dyDescent="0.3">
      <c r="A197" s="135"/>
      <c r="B197" s="135"/>
      <c r="C197" s="135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  <c r="AY197" s="134"/>
      <c r="AZ197" s="134"/>
      <c r="BA197" s="134"/>
      <c r="BB197" s="134"/>
      <c r="BC197" s="134"/>
      <c r="BD197" s="134"/>
      <c r="BE197" s="134"/>
      <c r="BF197" s="134"/>
      <c r="BG197" s="134"/>
      <c r="BH197" s="134"/>
      <c r="BI197" s="134"/>
      <c r="BJ197" s="134"/>
      <c r="BK197" s="134"/>
      <c r="BL197" s="134"/>
      <c r="BM197" s="134"/>
      <c r="BN197" s="381"/>
      <c r="BO197" s="134"/>
      <c r="BP197" s="103"/>
      <c r="BR197" s="75"/>
    </row>
    <row r="198" spans="1:70" ht="14" x14ac:dyDescent="0.3">
      <c r="A198" s="135"/>
      <c r="B198" s="135"/>
      <c r="C198" s="135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  <c r="AY198" s="134"/>
      <c r="AZ198" s="134"/>
      <c r="BA198" s="134"/>
      <c r="BB198" s="134"/>
      <c r="BC198" s="134"/>
      <c r="BD198" s="134"/>
      <c r="BE198" s="134"/>
      <c r="BF198" s="134"/>
      <c r="BG198" s="134"/>
      <c r="BH198" s="134"/>
      <c r="BI198" s="134"/>
      <c r="BJ198" s="134"/>
      <c r="BK198" s="134"/>
      <c r="BL198" s="134"/>
      <c r="BM198" s="134"/>
      <c r="BN198" s="381"/>
      <c r="BO198" s="134"/>
      <c r="BP198" s="103"/>
      <c r="BR198" s="75"/>
    </row>
    <row r="199" spans="1:70" ht="14" x14ac:dyDescent="0.3">
      <c r="A199" s="135"/>
      <c r="B199" s="135"/>
      <c r="C199" s="135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381"/>
      <c r="BO199" s="134"/>
      <c r="BP199" s="103"/>
      <c r="BR199" s="75"/>
    </row>
    <row r="200" spans="1:70" ht="14" x14ac:dyDescent="0.3">
      <c r="A200" s="135"/>
      <c r="B200" s="135"/>
      <c r="C200" s="135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/>
      <c r="AX200" s="134"/>
      <c r="AY200" s="134"/>
      <c r="AZ200" s="134"/>
      <c r="BA200" s="134"/>
      <c r="BB200" s="134"/>
      <c r="BC200" s="134"/>
      <c r="BD200" s="134"/>
      <c r="BE200" s="134"/>
      <c r="BF200" s="134"/>
      <c r="BG200" s="134"/>
      <c r="BH200" s="134"/>
      <c r="BI200" s="134"/>
      <c r="BJ200" s="134"/>
      <c r="BK200" s="134"/>
      <c r="BL200" s="134"/>
      <c r="BM200" s="134"/>
      <c r="BN200" s="381"/>
      <c r="BO200" s="134"/>
      <c r="BP200" s="103"/>
      <c r="BR200" s="75"/>
    </row>
    <row r="201" spans="1:70" ht="14" x14ac:dyDescent="0.3">
      <c r="A201" s="135"/>
      <c r="B201" s="135"/>
      <c r="C201" s="135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  <c r="AS201" s="134"/>
      <c r="AT201" s="134"/>
      <c r="AU201" s="134"/>
      <c r="AV201" s="134"/>
      <c r="AW201" s="134"/>
      <c r="AX201" s="134"/>
      <c r="AY201" s="134"/>
      <c r="AZ201" s="134"/>
      <c r="BA201" s="134"/>
      <c r="BB201" s="134"/>
      <c r="BC201" s="134"/>
      <c r="BD201" s="134"/>
      <c r="BE201" s="134"/>
      <c r="BF201" s="134"/>
      <c r="BG201" s="134"/>
      <c r="BH201" s="134"/>
      <c r="BI201" s="134"/>
      <c r="BJ201" s="134"/>
      <c r="BK201" s="134"/>
      <c r="BL201" s="134"/>
      <c r="BM201" s="134"/>
      <c r="BN201" s="381"/>
      <c r="BO201" s="134"/>
      <c r="BP201" s="103"/>
      <c r="BR201" s="75"/>
    </row>
    <row r="202" spans="1:70" ht="14" x14ac:dyDescent="0.3">
      <c r="A202" s="135"/>
      <c r="B202" s="135"/>
      <c r="C202" s="135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/>
      <c r="AQ202" s="134"/>
      <c r="AR202" s="134"/>
      <c r="AS202" s="134"/>
      <c r="AT202" s="134"/>
      <c r="AU202" s="134"/>
      <c r="AV202" s="134"/>
      <c r="AW202" s="134"/>
      <c r="AX202" s="134"/>
      <c r="AY202" s="134"/>
      <c r="AZ202" s="134"/>
      <c r="BA202" s="134"/>
      <c r="BB202" s="134"/>
      <c r="BC202" s="134"/>
      <c r="BD202" s="134"/>
      <c r="BE202" s="134"/>
      <c r="BF202" s="134"/>
      <c r="BG202" s="134"/>
      <c r="BH202" s="134"/>
      <c r="BI202" s="134"/>
      <c r="BJ202" s="134"/>
      <c r="BK202" s="134"/>
      <c r="BL202" s="134"/>
      <c r="BM202" s="134"/>
      <c r="BN202" s="381"/>
      <c r="BO202" s="134"/>
      <c r="BP202" s="103"/>
      <c r="BR202" s="75"/>
    </row>
    <row r="203" spans="1:70" ht="14" x14ac:dyDescent="0.3">
      <c r="A203" s="135"/>
      <c r="B203" s="135"/>
      <c r="C203" s="135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  <c r="AS203" s="134"/>
      <c r="AT203" s="134"/>
      <c r="AU203" s="134"/>
      <c r="AV203" s="134"/>
      <c r="AW203" s="134"/>
      <c r="AX203" s="134"/>
      <c r="AY203" s="134"/>
      <c r="AZ203" s="134"/>
      <c r="BA203" s="134"/>
      <c r="BB203" s="134"/>
      <c r="BC203" s="134"/>
      <c r="BD203" s="134"/>
      <c r="BE203" s="134"/>
      <c r="BF203" s="134"/>
      <c r="BG203" s="134"/>
      <c r="BH203" s="134"/>
      <c r="BI203" s="134"/>
      <c r="BJ203" s="134"/>
      <c r="BK203" s="134"/>
      <c r="BL203" s="134"/>
      <c r="BM203" s="134"/>
      <c r="BN203" s="381"/>
      <c r="BO203" s="134"/>
      <c r="BP203" s="103"/>
      <c r="BR203" s="75"/>
    </row>
    <row r="204" spans="1:70" ht="14" x14ac:dyDescent="0.3">
      <c r="A204" s="135"/>
      <c r="B204" s="135"/>
      <c r="C204" s="135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  <c r="AS204" s="134"/>
      <c r="AT204" s="134"/>
      <c r="AU204" s="134"/>
      <c r="AV204" s="134"/>
      <c r="AW204" s="134"/>
      <c r="AX204" s="134"/>
      <c r="AY204" s="134"/>
      <c r="AZ204" s="134"/>
      <c r="BA204" s="134"/>
      <c r="BB204" s="134"/>
      <c r="BC204" s="134"/>
      <c r="BD204" s="134"/>
      <c r="BE204" s="134"/>
      <c r="BF204" s="134"/>
      <c r="BG204" s="134"/>
      <c r="BH204" s="134"/>
      <c r="BI204" s="134"/>
      <c r="BJ204" s="134"/>
      <c r="BK204" s="134"/>
      <c r="BL204" s="134"/>
      <c r="BM204" s="134"/>
      <c r="BN204" s="381"/>
      <c r="BO204" s="134"/>
      <c r="BP204" s="103"/>
      <c r="BR204" s="75"/>
    </row>
    <row r="205" spans="1:70" ht="14" x14ac:dyDescent="0.3">
      <c r="A205" s="135"/>
      <c r="B205" s="135"/>
      <c r="C205" s="135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  <c r="AS205" s="134"/>
      <c r="AT205" s="134"/>
      <c r="AU205" s="134"/>
      <c r="AV205" s="134"/>
      <c r="AW205" s="134"/>
      <c r="AX205" s="134"/>
      <c r="AY205" s="134"/>
      <c r="AZ205" s="134"/>
      <c r="BA205" s="134"/>
      <c r="BB205" s="134"/>
      <c r="BC205" s="134"/>
      <c r="BD205" s="134"/>
      <c r="BE205" s="134"/>
      <c r="BF205" s="134"/>
      <c r="BG205" s="134"/>
      <c r="BH205" s="134"/>
      <c r="BI205" s="134"/>
      <c r="BJ205" s="134"/>
      <c r="BK205" s="134"/>
      <c r="BL205" s="134"/>
      <c r="BM205" s="134"/>
      <c r="BN205" s="381"/>
      <c r="BO205" s="134"/>
      <c r="BP205" s="103"/>
      <c r="BR205" s="75"/>
    </row>
    <row r="206" spans="1:70" ht="14" x14ac:dyDescent="0.3">
      <c r="A206" s="135"/>
      <c r="B206" s="135"/>
      <c r="C206" s="135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  <c r="AS206" s="134"/>
      <c r="AT206" s="134"/>
      <c r="AU206" s="134"/>
      <c r="AV206" s="134"/>
      <c r="AW206" s="134"/>
      <c r="AX206" s="134"/>
      <c r="AY206" s="134"/>
      <c r="AZ206" s="134"/>
      <c r="BA206" s="134"/>
      <c r="BB206" s="134"/>
      <c r="BC206" s="134"/>
      <c r="BD206" s="134"/>
      <c r="BE206" s="134"/>
      <c r="BF206" s="134"/>
      <c r="BG206" s="134"/>
      <c r="BH206" s="134"/>
      <c r="BI206" s="134"/>
      <c r="BJ206" s="134"/>
      <c r="BK206" s="134"/>
      <c r="BL206" s="134"/>
      <c r="BM206" s="134"/>
      <c r="BN206" s="381"/>
      <c r="BO206" s="134"/>
      <c r="BP206" s="103"/>
      <c r="BR206" s="75"/>
    </row>
    <row r="207" spans="1:70" ht="14" x14ac:dyDescent="0.3">
      <c r="A207" s="135"/>
      <c r="B207" s="135"/>
      <c r="C207" s="135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  <c r="AS207" s="134"/>
      <c r="AT207" s="134"/>
      <c r="AU207" s="134"/>
      <c r="AV207" s="134"/>
      <c r="AW207" s="134"/>
      <c r="AX207" s="134"/>
      <c r="AY207" s="134"/>
      <c r="AZ207" s="134"/>
      <c r="BA207" s="134"/>
      <c r="BB207" s="134"/>
      <c r="BC207" s="134"/>
      <c r="BD207" s="134"/>
      <c r="BE207" s="134"/>
      <c r="BF207" s="134"/>
      <c r="BG207" s="134"/>
      <c r="BH207" s="134"/>
      <c r="BI207" s="134"/>
      <c r="BJ207" s="134"/>
      <c r="BK207" s="134"/>
      <c r="BL207" s="134"/>
      <c r="BM207" s="134"/>
      <c r="BN207" s="381"/>
      <c r="BO207" s="134"/>
      <c r="BP207" s="103"/>
      <c r="BR207" s="75"/>
    </row>
    <row r="208" spans="1:70" ht="14" x14ac:dyDescent="0.3">
      <c r="A208" s="135"/>
      <c r="B208" s="135"/>
      <c r="C208" s="135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  <c r="BA208" s="134"/>
      <c r="BB208" s="134"/>
      <c r="BC208" s="134"/>
      <c r="BD208" s="134"/>
      <c r="BE208" s="134"/>
      <c r="BF208" s="134"/>
      <c r="BG208" s="134"/>
      <c r="BH208" s="134"/>
      <c r="BI208" s="134"/>
      <c r="BJ208" s="134"/>
      <c r="BK208" s="134"/>
      <c r="BL208" s="134"/>
      <c r="BM208" s="134"/>
      <c r="BN208" s="381"/>
      <c r="BO208" s="134"/>
      <c r="BP208" s="103"/>
      <c r="BR208" s="75"/>
    </row>
    <row r="209" spans="1:70" ht="14" x14ac:dyDescent="0.3">
      <c r="A209" s="135"/>
      <c r="B209" s="135"/>
      <c r="C209" s="135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  <c r="AS209" s="134"/>
      <c r="AT209" s="134"/>
      <c r="AU209" s="134"/>
      <c r="AV209" s="134"/>
      <c r="AW209" s="134"/>
      <c r="AX209" s="134"/>
      <c r="AY209" s="134"/>
      <c r="AZ209" s="134"/>
      <c r="BA209" s="134"/>
      <c r="BB209" s="134"/>
      <c r="BC209" s="134"/>
      <c r="BD209" s="134"/>
      <c r="BE209" s="134"/>
      <c r="BF209" s="134"/>
      <c r="BG209" s="134"/>
      <c r="BH209" s="134"/>
      <c r="BI209" s="134"/>
      <c r="BJ209" s="134"/>
      <c r="BK209" s="134"/>
      <c r="BL209" s="134"/>
      <c r="BM209" s="134"/>
      <c r="BN209" s="381"/>
      <c r="BO209" s="134"/>
      <c r="BP209" s="103"/>
      <c r="BR209" s="75"/>
    </row>
    <row r="210" spans="1:70" ht="14" x14ac:dyDescent="0.3">
      <c r="A210" s="135"/>
      <c r="B210" s="135"/>
      <c r="C210" s="135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  <c r="AS210" s="134"/>
      <c r="AT210" s="134"/>
      <c r="AU210" s="134"/>
      <c r="AV210" s="134"/>
      <c r="AW210" s="134"/>
      <c r="AX210" s="134"/>
      <c r="AY210" s="134"/>
      <c r="AZ210" s="134"/>
      <c r="BA210" s="134"/>
      <c r="BB210" s="134"/>
      <c r="BC210" s="134"/>
      <c r="BD210" s="134"/>
      <c r="BE210" s="134"/>
      <c r="BF210" s="134"/>
      <c r="BG210" s="134"/>
      <c r="BH210" s="134"/>
      <c r="BI210" s="134"/>
      <c r="BJ210" s="134"/>
      <c r="BK210" s="134"/>
      <c r="BL210" s="134"/>
      <c r="BM210" s="134"/>
      <c r="BN210" s="381"/>
      <c r="BO210" s="134"/>
      <c r="BP210" s="103"/>
      <c r="BR210" s="75"/>
    </row>
    <row r="211" spans="1:70" ht="14" x14ac:dyDescent="0.3">
      <c r="A211" s="135"/>
      <c r="B211" s="135"/>
      <c r="C211" s="135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  <c r="AY211" s="134"/>
      <c r="AZ211" s="134"/>
      <c r="BA211" s="134"/>
      <c r="BB211" s="134"/>
      <c r="BC211" s="134"/>
      <c r="BD211" s="134"/>
      <c r="BE211" s="134"/>
      <c r="BF211" s="134"/>
      <c r="BG211" s="134"/>
      <c r="BH211" s="134"/>
      <c r="BI211" s="134"/>
      <c r="BJ211" s="134"/>
      <c r="BK211" s="134"/>
      <c r="BL211" s="134"/>
      <c r="BM211" s="134"/>
      <c r="BN211" s="381"/>
      <c r="BO211" s="134"/>
      <c r="BP211" s="103"/>
      <c r="BR211" s="75"/>
    </row>
    <row r="212" spans="1:70" ht="14" x14ac:dyDescent="0.3">
      <c r="A212" s="135"/>
      <c r="B212" s="135"/>
      <c r="C212" s="135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  <c r="AY212" s="134"/>
      <c r="AZ212" s="134"/>
      <c r="BA212" s="134"/>
      <c r="BB212" s="134"/>
      <c r="BC212" s="134"/>
      <c r="BD212" s="134"/>
      <c r="BE212" s="134"/>
      <c r="BF212" s="134"/>
      <c r="BG212" s="134"/>
      <c r="BH212" s="134"/>
      <c r="BI212" s="134"/>
      <c r="BJ212" s="134"/>
      <c r="BK212" s="134"/>
      <c r="BL212" s="134"/>
      <c r="BM212" s="134"/>
      <c r="BN212" s="381"/>
      <c r="BO212" s="134"/>
      <c r="BP212" s="103"/>
      <c r="BR212" s="75"/>
    </row>
    <row r="213" spans="1:70" ht="14" x14ac:dyDescent="0.3">
      <c r="A213" s="135"/>
      <c r="B213" s="135"/>
      <c r="C213" s="135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  <c r="AY213" s="134"/>
      <c r="AZ213" s="134"/>
      <c r="BA213" s="134"/>
      <c r="BB213" s="134"/>
      <c r="BC213" s="134"/>
      <c r="BD213" s="134"/>
      <c r="BE213" s="134"/>
      <c r="BF213" s="134"/>
      <c r="BG213" s="134"/>
      <c r="BH213" s="134"/>
      <c r="BI213" s="134"/>
      <c r="BJ213" s="134"/>
      <c r="BK213" s="134"/>
      <c r="BL213" s="134"/>
      <c r="BM213" s="134"/>
      <c r="BN213" s="381"/>
      <c r="BO213" s="134"/>
      <c r="BP213" s="103"/>
      <c r="BR213" s="75"/>
    </row>
    <row r="214" spans="1:70" ht="14" x14ac:dyDescent="0.3">
      <c r="A214" s="135"/>
      <c r="B214" s="135"/>
      <c r="C214" s="135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  <c r="AY214" s="134"/>
      <c r="AZ214" s="134"/>
      <c r="BA214" s="134"/>
      <c r="BB214" s="134"/>
      <c r="BC214" s="134"/>
      <c r="BD214" s="134"/>
      <c r="BE214" s="134"/>
      <c r="BF214" s="134"/>
      <c r="BG214" s="134"/>
      <c r="BH214" s="134"/>
      <c r="BI214" s="134"/>
      <c r="BJ214" s="134"/>
      <c r="BK214" s="134"/>
      <c r="BL214" s="134"/>
      <c r="BM214" s="134"/>
      <c r="BN214" s="381"/>
      <c r="BO214" s="134"/>
      <c r="BP214" s="103"/>
      <c r="BR214" s="75"/>
    </row>
    <row r="215" spans="1:70" ht="14" x14ac:dyDescent="0.3">
      <c r="A215" s="135"/>
      <c r="B215" s="135"/>
      <c r="C215" s="135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  <c r="AY215" s="134"/>
      <c r="AZ215" s="134"/>
      <c r="BA215" s="134"/>
      <c r="BB215" s="134"/>
      <c r="BC215" s="134"/>
      <c r="BD215" s="134"/>
      <c r="BE215" s="134"/>
      <c r="BF215" s="134"/>
      <c r="BG215" s="134"/>
      <c r="BH215" s="134"/>
      <c r="BI215" s="134"/>
      <c r="BJ215" s="134"/>
      <c r="BK215" s="134"/>
      <c r="BL215" s="134"/>
      <c r="BM215" s="134"/>
      <c r="BN215" s="381"/>
      <c r="BO215" s="134"/>
      <c r="BP215" s="103"/>
      <c r="BR215" s="75"/>
    </row>
    <row r="216" spans="1:70" ht="14" x14ac:dyDescent="0.3">
      <c r="A216" s="135"/>
      <c r="B216" s="135"/>
      <c r="C216" s="135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  <c r="AY216" s="134"/>
      <c r="AZ216" s="134"/>
      <c r="BA216" s="134"/>
      <c r="BB216" s="134"/>
      <c r="BC216" s="134"/>
      <c r="BD216" s="134"/>
      <c r="BE216" s="134"/>
      <c r="BF216" s="134"/>
      <c r="BG216" s="134"/>
      <c r="BH216" s="134"/>
      <c r="BI216" s="134"/>
      <c r="BJ216" s="134"/>
      <c r="BK216" s="134"/>
      <c r="BL216" s="134"/>
      <c r="BM216" s="134"/>
      <c r="BN216" s="381"/>
      <c r="BO216" s="134"/>
      <c r="BP216" s="103"/>
      <c r="BR216" s="75"/>
    </row>
    <row r="217" spans="1:70" ht="14" x14ac:dyDescent="0.3">
      <c r="A217" s="135"/>
      <c r="B217" s="135"/>
      <c r="C217" s="135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  <c r="AY217" s="134"/>
      <c r="AZ217" s="134"/>
      <c r="BA217" s="134"/>
      <c r="BB217" s="134"/>
      <c r="BC217" s="134"/>
      <c r="BD217" s="134"/>
      <c r="BE217" s="134"/>
      <c r="BF217" s="134"/>
      <c r="BG217" s="134"/>
      <c r="BH217" s="134"/>
      <c r="BI217" s="134"/>
      <c r="BJ217" s="134"/>
      <c r="BK217" s="134"/>
      <c r="BL217" s="134"/>
      <c r="BM217" s="134"/>
      <c r="BN217" s="381"/>
      <c r="BO217" s="134"/>
      <c r="BP217" s="103"/>
      <c r="BR217" s="75"/>
    </row>
    <row r="218" spans="1:70" ht="14" x14ac:dyDescent="0.3">
      <c r="A218" s="135"/>
      <c r="B218" s="135"/>
      <c r="C218" s="135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  <c r="AS218" s="134"/>
      <c r="AT218" s="134"/>
      <c r="AU218" s="134"/>
      <c r="AV218" s="134"/>
      <c r="AW218" s="134"/>
      <c r="AX218" s="134"/>
      <c r="AY218" s="134"/>
      <c r="AZ218" s="134"/>
      <c r="BA218" s="134"/>
      <c r="BB218" s="134"/>
      <c r="BC218" s="134"/>
      <c r="BD218" s="134"/>
      <c r="BE218" s="134"/>
      <c r="BF218" s="134"/>
      <c r="BG218" s="134"/>
      <c r="BH218" s="134"/>
      <c r="BI218" s="134"/>
      <c r="BJ218" s="134"/>
      <c r="BK218" s="134"/>
      <c r="BL218" s="134"/>
      <c r="BM218" s="134"/>
      <c r="BN218" s="381"/>
      <c r="BO218" s="134"/>
      <c r="BP218" s="103"/>
      <c r="BR218" s="75"/>
    </row>
    <row r="219" spans="1:70" ht="14" x14ac:dyDescent="0.3">
      <c r="A219" s="135"/>
      <c r="B219" s="135"/>
      <c r="C219" s="135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  <c r="AS219" s="134"/>
      <c r="AT219" s="134"/>
      <c r="AU219" s="134"/>
      <c r="AV219" s="134"/>
      <c r="AW219" s="134"/>
      <c r="AX219" s="134"/>
      <c r="AY219" s="134"/>
      <c r="AZ219" s="134"/>
      <c r="BA219" s="134"/>
      <c r="BB219" s="134"/>
      <c r="BC219" s="134"/>
      <c r="BD219" s="134"/>
      <c r="BE219" s="134"/>
      <c r="BF219" s="134"/>
      <c r="BG219" s="134"/>
      <c r="BH219" s="134"/>
      <c r="BI219" s="134"/>
      <c r="BJ219" s="134"/>
      <c r="BK219" s="134"/>
      <c r="BL219" s="134"/>
      <c r="BM219" s="134"/>
      <c r="BN219" s="381"/>
      <c r="BO219" s="134"/>
      <c r="BP219" s="103"/>
      <c r="BR219" s="75"/>
    </row>
    <row r="220" spans="1:70" ht="14" x14ac:dyDescent="0.3">
      <c r="A220" s="135"/>
      <c r="B220" s="135"/>
      <c r="C220" s="135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  <c r="AT220" s="134"/>
      <c r="AU220" s="134"/>
      <c r="AV220" s="134"/>
      <c r="AW220" s="134"/>
      <c r="AX220" s="134"/>
      <c r="AY220" s="134"/>
      <c r="AZ220" s="134"/>
      <c r="BA220" s="134"/>
      <c r="BB220" s="134"/>
      <c r="BC220" s="134"/>
      <c r="BD220" s="134"/>
      <c r="BE220" s="134"/>
      <c r="BF220" s="134"/>
      <c r="BG220" s="134"/>
      <c r="BH220" s="134"/>
      <c r="BI220" s="134"/>
      <c r="BJ220" s="134"/>
      <c r="BK220" s="134"/>
      <c r="BL220" s="134"/>
      <c r="BM220" s="134"/>
      <c r="BN220" s="381"/>
      <c r="BO220" s="134"/>
      <c r="BP220" s="103"/>
      <c r="BR220" s="75"/>
    </row>
    <row r="221" spans="1:70" ht="14" x14ac:dyDescent="0.3">
      <c r="A221" s="135"/>
      <c r="B221" s="135"/>
      <c r="C221" s="135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  <c r="AS221" s="134"/>
      <c r="AT221" s="134"/>
      <c r="AU221" s="134"/>
      <c r="AV221" s="134"/>
      <c r="AW221" s="134"/>
      <c r="AX221" s="134"/>
      <c r="AY221" s="134"/>
      <c r="AZ221" s="134"/>
      <c r="BA221" s="134"/>
      <c r="BB221" s="134"/>
      <c r="BC221" s="134"/>
      <c r="BD221" s="134"/>
      <c r="BE221" s="134"/>
      <c r="BF221" s="134"/>
      <c r="BG221" s="134"/>
      <c r="BH221" s="134"/>
      <c r="BI221" s="134"/>
      <c r="BJ221" s="134"/>
      <c r="BK221" s="134"/>
      <c r="BL221" s="134"/>
      <c r="BM221" s="134"/>
      <c r="BN221" s="381"/>
      <c r="BO221" s="134"/>
      <c r="BP221" s="103"/>
      <c r="BR221" s="75"/>
    </row>
    <row r="222" spans="1:70" ht="14" x14ac:dyDescent="0.3">
      <c r="A222" s="135"/>
      <c r="B222" s="135"/>
      <c r="C222" s="135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  <c r="BA222" s="134"/>
      <c r="BB222" s="134"/>
      <c r="BC222" s="134"/>
      <c r="BD222" s="134"/>
      <c r="BE222" s="134"/>
      <c r="BF222" s="134"/>
      <c r="BG222" s="134"/>
      <c r="BH222" s="134"/>
      <c r="BI222" s="134"/>
      <c r="BJ222" s="134"/>
      <c r="BK222" s="134"/>
      <c r="BL222" s="134"/>
      <c r="BM222" s="134"/>
      <c r="BN222" s="381"/>
      <c r="BO222" s="134"/>
      <c r="BP222" s="103"/>
      <c r="BR222" s="75"/>
    </row>
    <row r="223" spans="1:70" ht="14" x14ac:dyDescent="0.3">
      <c r="A223" s="135"/>
      <c r="B223" s="135"/>
      <c r="C223" s="135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  <c r="BA223" s="134"/>
      <c r="BB223" s="134"/>
      <c r="BC223" s="134"/>
      <c r="BD223" s="134"/>
      <c r="BE223" s="134"/>
      <c r="BF223" s="134"/>
      <c r="BG223" s="134"/>
      <c r="BH223" s="134"/>
      <c r="BI223" s="134"/>
      <c r="BJ223" s="134"/>
      <c r="BK223" s="134"/>
      <c r="BL223" s="134"/>
      <c r="BM223" s="134"/>
      <c r="BN223" s="381"/>
      <c r="BO223" s="134"/>
      <c r="BP223" s="103"/>
      <c r="BR223" s="75"/>
    </row>
    <row r="224" spans="1:70" ht="14" x14ac:dyDescent="0.3">
      <c r="A224" s="135"/>
      <c r="B224" s="135"/>
      <c r="C224" s="135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  <c r="BA224" s="134"/>
      <c r="BB224" s="134"/>
      <c r="BC224" s="134"/>
      <c r="BD224" s="134"/>
      <c r="BE224" s="134"/>
      <c r="BF224" s="134"/>
      <c r="BG224" s="134"/>
      <c r="BH224" s="134"/>
      <c r="BI224" s="134"/>
      <c r="BJ224" s="134"/>
      <c r="BK224" s="134"/>
      <c r="BL224" s="134"/>
      <c r="BM224" s="134"/>
      <c r="BN224" s="381"/>
      <c r="BO224" s="134"/>
      <c r="BP224" s="103"/>
      <c r="BR224" s="75"/>
    </row>
    <row r="225" spans="1:70" ht="14" x14ac:dyDescent="0.3">
      <c r="A225" s="135"/>
      <c r="B225" s="135"/>
      <c r="C225" s="135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  <c r="BA225" s="134"/>
      <c r="BB225" s="134"/>
      <c r="BC225" s="134"/>
      <c r="BD225" s="134"/>
      <c r="BE225" s="134"/>
      <c r="BF225" s="134"/>
      <c r="BG225" s="134"/>
      <c r="BH225" s="134"/>
      <c r="BI225" s="134"/>
      <c r="BJ225" s="134"/>
      <c r="BK225" s="134"/>
      <c r="BL225" s="134"/>
      <c r="BM225" s="134"/>
      <c r="BN225" s="381"/>
      <c r="BO225" s="134"/>
      <c r="BP225" s="103"/>
      <c r="BR225" s="75"/>
    </row>
    <row r="226" spans="1:70" ht="14" x14ac:dyDescent="0.3">
      <c r="A226" s="135"/>
      <c r="B226" s="135"/>
      <c r="C226" s="135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/>
      <c r="AR226" s="134"/>
      <c r="AS226" s="134"/>
      <c r="AT226" s="134"/>
      <c r="AU226" s="134"/>
      <c r="AV226" s="134"/>
      <c r="AW226" s="134"/>
      <c r="AX226" s="134"/>
      <c r="AY226" s="134"/>
      <c r="AZ226" s="134"/>
      <c r="BA226" s="134"/>
      <c r="BB226" s="134"/>
      <c r="BC226" s="134"/>
      <c r="BD226" s="134"/>
      <c r="BE226" s="134"/>
      <c r="BF226" s="134"/>
      <c r="BG226" s="134"/>
      <c r="BH226" s="134"/>
      <c r="BI226" s="134"/>
      <c r="BJ226" s="134"/>
      <c r="BK226" s="134"/>
      <c r="BL226" s="134"/>
      <c r="BM226" s="134"/>
      <c r="BN226" s="381"/>
      <c r="BO226" s="134"/>
      <c r="BP226" s="103"/>
      <c r="BR226" s="75"/>
    </row>
    <row r="227" spans="1:70" ht="14" x14ac:dyDescent="0.3">
      <c r="A227" s="135"/>
      <c r="B227" s="135"/>
      <c r="C227" s="135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134"/>
      <c r="AP227" s="134"/>
      <c r="AQ227" s="134"/>
      <c r="AR227" s="134"/>
      <c r="AS227" s="134"/>
      <c r="AT227" s="134"/>
      <c r="AU227" s="134"/>
      <c r="AV227" s="134"/>
      <c r="AW227" s="134"/>
      <c r="AX227" s="134"/>
      <c r="AY227" s="134"/>
      <c r="AZ227" s="134"/>
      <c r="BA227" s="134"/>
      <c r="BB227" s="134"/>
      <c r="BC227" s="134"/>
      <c r="BD227" s="134"/>
      <c r="BE227" s="134"/>
      <c r="BF227" s="134"/>
      <c r="BG227" s="134"/>
      <c r="BH227" s="134"/>
      <c r="BI227" s="134"/>
      <c r="BJ227" s="134"/>
      <c r="BK227" s="134"/>
      <c r="BL227" s="134"/>
      <c r="BM227" s="134"/>
      <c r="BN227" s="381"/>
      <c r="BO227" s="134"/>
      <c r="BP227" s="103"/>
      <c r="BR227" s="75"/>
    </row>
    <row r="228" spans="1:70" ht="14" x14ac:dyDescent="0.3">
      <c r="A228" s="135"/>
      <c r="B228" s="135"/>
      <c r="C228" s="135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  <c r="AY228" s="134"/>
      <c r="AZ228" s="134"/>
      <c r="BA228" s="134"/>
      <c r="BB228" s="134"/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381"/>
      <c r="BO228" s="134"/>
      <c r="BP228" s="103"/>
      <c r="BR228" s="75"/>
    </row>
    <row r="229" spans="1:70" ht="14" x14ac:dyDescent="0.3">
      <c r="A229" s="135"/>
      <c r="B229" s="135"/>
      <c r="C229" s="135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134"/>
      <c r="AP229" s="134"/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  <c r="BA229" s="134"/>
      <c r="BB229" s="134"/>
      <c r="BC229" s="134"/>
      <c r="BD229" s="134"/>
      <c r="BE229" s="134"/>
      <c r="BF229" s="134"/>
      <c r="BG229" s="134"/>
      <c r="BH229" s="134"/>
      <c r="BI229" s="134"/>
      <c r="BJ229" s="134"/>
      <c r="BK229" s="134"/>
      <c r="BL229" s="134"/>
      <c r="BM229" s="134"/>
      <c r="BN229" s="381"/>
      <c r="BO229" s="134"/>
      <c r="BP229" s="103"/>
      <c r="BR229" s="75"/>
    </row>
    <row r="230" spans="1:70" ht="14" x14ac:dyDescent="0.3">
      <c r="A230" s="135"/>
      <c r="B230" s="135"/>
      <c r="C230" s="135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  <c r="BA230" s="134"/>
      <c r="BB230" s="134"/>
      <c r="BC230" s="134"/>
      <c r="BD230" s="134"/>
      <c r="BE230" s="134"/>
      <c r="BF230" s="134"/>
      <c r="BG230" s="134"/>
      <c r="BH230" s="134"/>
      <c r="BI230" s="134"/>
      <c r="BJ230" s="134"/>
      <c r="BK230" s="134"/>
      <c r="BL230" s="134"/>
      <c r="BM230" s="134"/>
      <c r="BN230" s="381"/>
      <c r="BO230" s="134"/>
      <c r="BP230" s="103"/>
      <c r="BR230" s="75"/>
    </row>
    <row r="231" spans="1:70" ht="14" x14ac:dyDescent="0.3">
      <c r="A231" s="135"/>
      <c r="B231" s="135"/>
      <c r="C231" s="135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  <c r="AE231" s="134"/>
      <c r="AF231" s="134"/>
      <c r="AG231" s="134"/>
      <c r="AH231" s="134"/>
      <c r="AI231" s="134"/>
      <c r="AJ231" s="134"/>
      <c r="AK231" s="134"/>
      <c r="AL231" s="134"/>
      <c r="AM231" s="134"/>
      <c r="AN231" s="134"/>
      <c r="AO231" s="134"/>
      <c r="AP231" s="134"/>
      <c r="AQ231" s="134"/>
      <c r="AR231" s="134"/>
      <c r="AS231" s="134"/>
      <c r="AT231" s="134"/>
      <c r="AU231" s="134"/>
      <c r="AV231" s="134"/>
      <c r="AW231" s="134"/>
      <c r="AX231" s="134"/>
      <c r="AY231" s="134"/>
      <c r="AZ231" s="134"/>
      <c r="BA231" s="134"/>
      <c r="BB231" s="134"/>
      <c r="BC231" s="134"/>
      <c r="BD231" s="134"/>
      <c r="BE231" s="134"/>
      <c r="BF231" s="134"/>
      <c r="BG231" s="134"/>
      <c r="BH231" s="134"/>
      <c r="BI231" s="134"/>
      <c r="BJ231" s="134"/>
      <c r="BK231" s="134"/>
      <c r="BL231" s="134"/>
      <c r="BM231" s="134"/>
      <c r="BN231" s="381"/>
      <c r="BO231" s="134"/>
      <c r="BP231" s="103"/>
      <c r="BR231" s="75"/>
    </row>
    <row r="232" spans="1:70" ht="14" x14ac:dyDescent="0.3">
      <c r="A232" s="135"/>
      <c r="B232" s="135"/>
      <c r="C232" s="135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  <c r="AS232" s="134"/>
      <c r="AT232" s="134"/>
      <c r="AU232" s="134"/>
      <c r="AV232" s="134"/>
      <c r="AW232" s="134"/>
      <c r="AX232" s="134"/>
      <c r="AY232" s="134"/>
      <c r="AZ232" s="134"/>
      <c r="BA232" s="134"/>
      <c r="BB232" s="134"/>
      <c r="BC232" s="134"/>
      <c r="BD232" s="134"/>
      <c r="BE232" s="134"/>
      <c r="BF232" s="134"/>
      <c r="BG232" s="134"/>
      <c r="BH232" s="134"/>
      <c r="BI232" s="134"/>
      <c r="BJ232" s="134"/>
      <c r="BK232" s="134"/>
      <c r="BL232" s="134"/>
      <c r="BM232" s="134"/>
      <c r="BN232" s="381"/>
      <c r="BO232" s="134"/>
      <c r="BP232" s="103"/>
      <c r="BR232" s="75"/>
    </row>
    <row r="233" spans="1:70" ht="14" x14ac:dyDescent="0.3">
      <c r="A233" s="135"/>
      <c r="B233" s="135"/>
      <c r="C233" s="135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/>
      <c r="AP233" s="134"/>
      <c r="AQ233" s="134"/>
      <c r="AR233" s="134"/>
      <c r="AS233" s="134"/>
      <c r="AT233" s="134"/>
      <c r="AU233" s="134"/>
      <c r="AV233" s="134"/>
      <c r="AW233" s="134"/>
      <c r="AX233" s="134"/>
      <c r="AY233" s="134"/>
      <c r="AZ233" s="134"/>
      <c r="BA233" s="134"/>
      <c r="BB233" s="134"/>
      <c r="BC233" s="134"/>
      <c r="BD233" s="134"/>
      <c r="BE233" s="134"/>
      <c r="BF233" s="134"/>
      <c r="BG233" s="134"/>
      <c r="BH233" s="134"/>
      <c r="BI233" s="134"/>
      <c r="BJ233" s="134"/>
      <c r="BK233" s="134"/>
      <c r="BL233" s="134"/>
      <c r="BM233" s="134"/>
      <c r="BN233" s="381"/>
      <c r="BO233" s="134"/>
      <c r="BP233" s="103"/>
      <c r="BR233" s="75"/>
    </row>
    <row r="234" spans="1:70" ht="14" x14ac:dyDescent="0.3">
      <c r="A234" s="135"/>
      <c r="B234" s="135"/>
      <c r="C234" s="135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  <c r="BA234" s="134"/>
      <c r="BB234" s="134"/>
      <c r="BC234" s="134"/>
      <c r="BD234" s="134"/>
      <c r="BE234" s="134"/>
      <c r="BF234" s="134"/>
      <c r="BG234" s="134"/>
      <c r="BH234" s="134"/>
      <c r="BI234" s="134"/>
      <c r="BJ234" s="134"/>
      <c r="BK234" s="134"/>
      <c r="BL234" s="134"/>
      <c r="BM234" s="134"/>
      <c r="BN234" s="381"/>
      <c r="BO234" s="134"/>
      <c r="BP234" s="103"/>
      <c r="BR234" s="75"/>
    </row>
    <row r="235" spans="1:70" ht="14" x14ac:dyDescent="0.3">
      <c r="A235" s="135"/>
      <c r="B235" s="135"/>
      <c r="C235" s="135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381"/>
      <c r="BO235" s="134"/>
      <c r="BP235" s="103"/>
      <c r="BR235" s="75"/>
    </row>
    <row r="236" spans="1:70" ht="14" x14ac:dyDescent="0.3">
      <c r="A236" s="135"/>
      <c r="B236" s="135"/>
      <c r="C236" s="135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  <c r="AY236" s="134"/>
      <c r="AZ236" s="134"/>
      <c r="BA236" s="134"/>
      <c r="BB236" s="134"/>
      <c r="BC236" s="134"/>
      <c r="BD236" s="134"/>
      <c r="BE236" s="134"/>
      <c r="BF236" s="134"/>
      <c r="BG236" s="134"/>
      <c r="BH236" s="134"/>
      <c r="BI236" s="134"/>
      <c r="BJ236" s="134"/>
      <c r="BK236" s="134"/>
      <c r="BL236" s="134"/>
      <c r="BM236" s="134"/>
      <c r="BN236" s="381"/>
      <c r="BO236" s="134"/>
      <c r="BP236" s="103"/>
      <c r="BR236" s="75"/>
    </row>
    <row r="237" spans="1:70" ht="14" x14ac:dyDescent="0.3">
      <c r="A237" s="135"/>
      <c r="B237" s="135"/>
      <c r="C237" s="135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  <c r="AS237" s="134"/>
      <c r="AT237" s="134"/>
      <c r="AU237" s="134"/>
      <c r="AV237" s="134"/>
      <c r="AW237" s="134"/>
      <c r="AX237" s="134"/>
      <c r="AY237" s="134"/>
      <c r="AZ237" s="134"/>
      <c r="BA237" s="134"/>
      <c r="BB237" s="134"/>
      <c r="BC237" s="134"/>
      <c r="BD237" s="134"/>
      <c r="BE237" s="134"/>
      <c r="BF237" s="134"/>
      <c r="BG237" s="134"/>
      <c r="BH237" s="134"/>
      <c r="BI237" s="134"/>
      <c r="BJ237" s="134"/>
      <c r="BK237" s="134"/>
      <c r="BL237" s="134"/>
      <c r="BM237" s="134"/>
      <c r="BN237" s="381"/>
      <c r="BO237" s="134"/>
      <c r="BP237" s="103"/>
      <c r="BR237" s="75"/>
    </row>
    <row r="238" spans="1:70" ht="14" x14ac:dyDescent="0.3">
      <c r="A238" s="135"/>
      <c r="B238" s="135"/>
      <c r="C238" s="135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  <c r="AE238" s="134"/>
      <c r="AF238" s="134"/>
      <c r="AG238" s="134"/>
      <c r="AH238" s="134"/>
      <c r="AI238" s="134"/>
      <c r="AJ238" s="134"/>
      <c r="AK238" s="134"/>
      <c r="AL238" s="134"/>
      <c r="AM238" s="134"/>
      <c r="AN238" s="134"/>
      <c r="AO238" s="134"/>
      <c r="AP238" s="134"/>
      <c r="AQ238" s="134"/>
      <c r="AR238" s="134"/>
      <c r="AS238" s="134"/>
      <c r="AT238" s="134"/>
      <c r="AU238" s="134"/>
      <c r="AV238" s="134"/>
      <c r="AW238" s="134"/>
      <c r="AX238" s="134"/>
      <c r="AY238" s="134"/>
      <c r="AZ238" s="134"/>
      <c r="BA238" s="134"/>
      <c r="BB238" s="134"/>
      <c r="BC238" s="134"/>
      <c r="BD238" s="134"/>
      <c r="BE238" s="134"/>
      <c r="BF238" s="134"/>
      <c r="BG238" s="134"/>
      <c r="BH238" s="134"/>
      <c r="BI238" s="134"/>
      <c r="BJ238" s="134"/>
      <c r="BK238" s="134"/>
      <c r="BL238" s="134"/>
      <c r="BM238" s="134"/>
      <c r="BN238" s="381"/>
      <c r="BO238" s="134"/>
      <c r="BP238" s="103"/>
      <c r="BR238" s="75"/>
    </row>
    <row r="239" spans="1:70" ht="14" x14ac:dyDescent="0.3">
      <c r="A239" s="135"/>
      <c r="B239" s="135"/>
      <c r="C239" s="135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  <c r="BA239" s="134"/>
      <c r="BB239" s="134"/>
      <c r="BC239" s="134"/>
      <c r="BD239" s="134"/>
      <c r="BE239" s="134"/>
      <c r="BF239" s="134"/>
      <c r="BG239" s="134"/>
      <c r="BH239" s="134"/>
      <c r="BI239" s="134"/>
      <c r="BJ239" s="134"/>
      <c r="BK239" s="134"/>
      <c r="BL239" s="134"/>
      <c r="BM239" s="134"/>
      <c r="BN239" s="381"/>
      <c r="BO239" s="134"/>
      <c r="BP239" s="103"/>
      <c r="BR239" s="75"/>
    </row>
    <row r="240" spans="1:70" ht="14" x14ac:dyDescent="0.3">
      <c r="A240" s="135"/>
      <c r="B240" s="135"/>
      <c r="C240" s="135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  <c r="BA240" s="134"/>
      <c r="BB240" s="134"/>
      <c r="BC240" s="134"/>
      <c r="BD240" s="134"/>
      <c r="BE240" s="134"/>
      <c r="BF240" s="134"/>
      <c r="BG240" s="134"/>
      <c r="BH240" s="134"/>
      <c r="BI240" s="134"/>
      <c r="BJ240" s="134"/>
      <c r="BK240" s="134"/>
      <c r="BL240" s="134"/>
      <c r="BM240" s="134"/>
      <c r="BN240" s="381"/>
      <c r="BO240" s="134"/>
      <c r="BP240" s="103"/>
      <c r="BR240" s="75"/>
    </row>
    <row r="241" spans="1:70" ht="14" x14ac:dyDescent="0.3">
      <c r="A241" s="135"/>
      <c r="B241" s="135"/>
      <c r="C241" s="135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  <c r="AY241" s="134"/>
      <c r="AZ241" s="134"/>
      <c r="BA241" s="134"/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381"/>
      <c r="BO241" s="134"/>
      <c r="BP241" s="103"/>
      <c r="BR241" s="75"/>
    </row>
    <row r="242" spans="1:70" ht="14" x14ac:dyDescent="0.3">
      <c r="A242" s="135"/>
      <c r="B242" s="135"/>
      <c r="C242" s="135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  <c r="BA242" s="134"/>
      <c r="BB242" s="134"/>
      <c r="BC242" s="134"/>
      <c r="BD242" s="134"/>
      <c r="BE242" s="134"/>
      <c r="BF242" s="134"/>
      <c r="BG242" s="134"/>
      <c r="BH242" s="134"/>
      <c r="BI242" s="134"/>
      <c r="BJ242" s="134"/>
      <c r="BK242" s="134"/>
      <c r="BL242" s="134"/>
      <c r="BM242" s="134"/>
      <c r="BN242" s="381"/>
      <c r="BO242" s="134"/>
      <c r="BP242" s="103"/>
      <c r="BR242" s="75"/>
    </row>
    <row r="243" spans="1:70" ht="14" x14ac:dyDescent="0.3">
      <c r="A243" s="135"/>
      <c r="B243" s="135"/>
      <c r="C243" s="135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  <c r="BA243" s="134"/>
      <c r="BB243" s="134"/>
      <c r="BC243" s="134"/>
      <c r="BD243" s="134"/>
      <c r="BE243" s="134"/>
      <c r="BF243" s="134"/>
      <c r="BG243" s="134"/>
      <c r="BH243" s="134"/>
      <c r="BI243" s="134"/>
      <c r="BJ243" s="134"/>
      <c r="BK243" s="134"/>
      <c r="BL243" s="134"/>
      <c r="BM243" s="134"/>
      <c r="BN243" s="381"/>
      <c r="BO243" s="134"/>
      <c r="BP243" s="103"/>
      <c r="BR243" s="75"/>
    </row>
    <row r="244" spans="1:70" ht="14" x14ac:dyDescent="0.3">
      <c r="A244" s="135"/>
      <c r="B244" s="135"/>
      <c r="C244" s="135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  <c r="AS244" s="134"/>
      <c r="AT244" s="134"/>
      <c r="AU244" s="134"/>
      <c r="AV244" s="134"/>
      <c r="AW244" s="134"/>
      <c r="AX244" s="134"/>
      <c r="AY244" s="134"/>
      <c r="AZ244" s="134"/>
      <c r="BA244" s="134"/>
      <c r="BB244" s="134"/>
      <c r="BC244" s="134"/>
      <c r="BD244" s="134"/>
      <c r="BE244" s="134"/>
      <c r="BF244" s="134"/>
      <c r="BG244" s="134"/>
      <c r="BH244" s="134"/>
      <c r="BI244" s="134"/>
      <c r="BJ244" s="134"/>
      <c r="BK244" s="134"/>
      <c r="BL244" s="134"/>
      <c r="BM244" s="134"/>
      <c r="BN244" s="381"/>
      <c r="BO244" s="134"/>
      <c r="BP244" s="103"/>
      <c r="BR244" s="75"/>
    </row>
    <row r="245" spans="1:70" ht="14" x14ac:dyDescent="0.3">
      <c r="A245" s="135"/>
      <c r="B245" s="135"/>
      <c r="C245" s="135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381"/>
      <c r="BO245" s="134"/>
      <c r="BP245" s="103"/>
      <c r="BR245" s="75"/>
    </row>
    <row r="246" spans="1:70" ht="14" x14ac:dyDescent="0.3">
      <c r="A246" s="135"/>
      <c r="B246" s="135"/>
      <c r="C246" s="135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  <c r="BA246" s="134"/>
      <c r="BB246" s="134"/>
      <c r="BC246" s="134"/>
      <c r="BD246" s="134"/>
      <c r="BE246" s="134"/>
      <c r="BF246" s="134"/>
      <c r="BG246" s="134"/>
      <c r="BH246" s="134"/>
      <c r="BI246" s="134"/>
      <c r="BJ246" s="134"/>
      <c r="BK246" s="134"/>
      <c r="BL246" s="134"/>
      <c r="BM246" s="134"/>
      <c r="BN246" s="381"/>
      <c r="BO246" s="134"/>
      <c r="BP246" s="103"/>
      <c r="BR246" s="75"/>
    </row>
    <row r="247" spans="1:70" ht="14" x14ac:dyDescent="0.3">
      <c r="A247" s="135"/>
      <c r="B247" s="135"/>
      <c r="C247" s="135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  <c r="AS247" s="134"/>
      <c r="AT247" s="134"/>
      <c r="AU247" s="134"/>
      <c r="AV247" s="134"/>
      <c r="AW247" s="134"/>
      <c r="AX247" s="134"/>
      <c r="AY247" s="134"/>
      <c r="AZ247" s="134"/>
      <c r="BA247" s="134"/>
      <c r="BB247" s="134"/>
      <c r="BC247" s="134"/>
      <c r="BD247" s="134"/>
      <c r="BE247" s="134"/>
      <c r="BF247" s="134"/>
      <c r="BG247" s="134"/>
      <c r="BH247" s="134"/>
      <c r="BI247" s="134"/>
      <c r="BJ247" s="134"/>
      <c r="BK247" s="134"/>
      <c r="BL247" s="134"/>
      <c r="BM247" s="134"/>
      <c r="BN247" s="381"/>
      <c r="BO247" s="134"/>
      <c r="BP247" s="103"/>
      <c r="BR247" s="75"/>
    </row>
    <row r="248" spans="1:70" ht="14" x14ac:dyDescent="0.3">
      <c r="A248" s="135"/>
      <c r="B248" s="135"/>
      <c r="C248" s="135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  <c r="AY248" s="134"/>
      <c r="AZ248" s="134"/>
      <c r="BA248" s="134"/>
      <c r="BB248" s="134"/>
      <c r="BC248" s="134"/>
      <c r="BD248" s="134"/>
      <c r="BE248" s="134"/>
      <c r="BF248" s="134"/>
      <c r="BG248" s="134"/>
      <c r="BH248" s="134"/>
      <c r="BI248" s="134"/>
      <c r="BJ248" s="134"/>
      <c r="BK248" s="134"/>
      <c r="BL248" s="134"/>
      <c r="BM248" s="134"/>
      <c r="BN248" s="381"/>
      <c r="BO248" s="134"/>
      <c r="BP248" s="103"/>
      <c r="BR248" s="75"/>
    </row>
    <row r="249" spans="1:70" ht="14" x14ac:dyDescent="0.3">
      <c r="A249" s="135"/>
      <c r="B249" s="135"/>
      <c r="C249" s="135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  <c r="AS249" s="134"/>
      <c r="AT249" s="134"/>
      <c r="AU249" s="134"/>
      <c r="AV249" s="134"/>
      <c r="AW249" s="134"/>
      <c r="AX249" s="134"/>
      <c r="AY249" s="134"/>
      <c r="AZ249" s="134"/>
      <c r="BA249" s="134"/>
      <c r="BB249" s="134"/>
      <c r="BC249" s="134"/>
      <c r="BD249" s="134"/>
      <c r="BE249" s="134"/>
      <c r="BF249" s="134"/>
      <c r="BG249" s="134"/>
      <c r="BH249" s="134"/>
      <c r="BI249" s="134"/>
      <c r="BJ249" s="134"/>
      <c r="BK249" s="134"/>
      <c r="BL249" s="134"/>
      <c r="BM249" s="134"/>
      <c r="BN249" s="381"/>
      <c r="BO249" s="134"/>
      <c r="BP249" s="103"/>
      <c r="BR249" s="75"/>
    </row>
    <row r="250" spans="1:70" ht="14" x14ac:dyDescent="0.3">
      <c r="A250" s="135"/>
      <c r="B250" s="135"/>
      <c r="C250" s="135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  <c r="AS250" s="134"/>
      <c r="AT250" s="134"/>
      <c r="AU250" s="134"/>
      <c r="AV250" s="134"/>
      <c r="AW250" s="134"/>
      <c r="AX250" s="134"/>
      <c r="AY250" s="134"/>
      <c r="AZ250" s="134"/>
      <c r="BA250" s="134"/>
      <c r="BB250" s="134"/>
      <c r="BC250" s="134"/>
      <c r="BD250" s="134"/>
      <c r="BE250" s="134"/>
      <c r="BF250" s="134"/>
      <c r="BG250" s="134"/>
      <c r="BH250" s="134"/>
      <c r="BI250" s="134"/>
      <c r="BJ250" s="134"/>
      <c r="BK250" s="134"/>
      <c r="BL250" s="134"/>
      <c r="BM250" s="134"/>
      <c r="BN250" s="381"/>
      <c r="BO250" s="134"/>
      <c r="BP250" s="103"/>
      <c r="BR250" s="75"/>
    </row>
    <row r="251" spans="1:70" ht="14" x14ac:dyDescent="0.3">
      <c r="A251" s="135"/>
      <c r="B251" s="135"/>
      <c r="C251" s="135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  <c r="AT251" s="134"/>
      <c r="AU251" s="134"/>
      <c r="AV251" s="134"/>
      <c r="AW251" s="134"/>
      <c r="AX251" s="134"/>
      <c r="AY251" s="134"/>
      <c r="AZ251" s="134"/>
      <c r="BA251" s="134"/>
      <c r="BB251" s="134"/>
      <c r="BC251" s="134"/>
      <c r="BD251" s="134"/>
      <c r="BE251" s="134"/>
      <c r="BF251" s="134"/>
      <c r="BG251" s="134"/>
      <c r="BH251" s="134"/>
      <c r="BI251" s="134"/>
      <c r="BJ251" s="134"/>
      <c r="BK251" s="134"/>
      <c r="BL251" s="134"/>
      <c r="BM251" s="134"/>
      <c r="BN251" s="381"/>
      <c r="BO251" s="134"/>
      <c r="BP251" s="103"/>
      <c r="BR251" s="75"/>
    </row>
    <row r="252" spans="1:70" ht="14" x14ac:dyDescent="0.3">
      <c r="A252" s="135"/>
      <c r="B252" s="135"/>
      <c r="C252" s="135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  <c r="AS252" s="134"/>
      <c r="AT252" s="134"/>
      <c r="AU252" s="134"/>
      <c r="AV252" s="134"/>
      <c r="AW252" s="134"/>
      <c r="AX252" s="134"/>
      <c r="AY252" s="134"/>
      <c r="AZ252" s="134"/>
      <c r="BA252" s="134"/>
      <c r="BB252" s="134"/>
      <c r="BC252" s="134"/>
      <c r="BD252" s="134"/>
      <c r="BE252" s="134"/>
      <c r="BF252" s="134"/>
      <c r="BG252" s="134"/>
      <c r="BH252" s="134"/>
      <c r="BI252" s="134"/>
      <c r="BJ252" s="134"/>
      <c r="BK252" s="134"/>
      <c r="BL252" s="134"/>
      <c r="BM252" s="134"/>
      <c r="BN252" s="381"/>
      <c r="BO252" s="134"/>
      <c r="BP252" s="103"/>
      <c r="BR252" s="75"/>
    </row>
    <row r="253" spans="1:70" ht="14" x14ac:dyDescent="0.3">
      <c r="A253" s="135"/>
      <c r="B253" s="135"/>
      <c r="C253" s="135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  <c r="AS253" s="134"/>
      <c r="AT253" s="134"/>
      <c r="AU253" s="134"/>
      <c r="AV253" s="134"/>
      <c r="AW253" s="134"/>
      <c r="AX253" s="134"/>
      <c r="AY253" s="134"/>
      <c r="AZ253" s="134"/>
      <c r="BA253" s="134"/>
      <c r="BB253" s="134"/>
      <c r="BC253" s="134"/>
      <c r="BD253" s="134"/>
      <c r="BE253" s="134"/>
      <c r="BF253" s="134"/>
      <c r="BG253" s="134"/>
      <c r="BH253" s="134"/>
      <c r="BI253" s="134"/>
      <c r="BJ253" s="134"/>
      <c r="BK253" s="134"/>
      <c r="BL253" s="134"/>
      <c r="BM253" s="134"/>
      <c r="BN253" s="381"/>
      <c r="BO253" s="134"/>
      <c r="BP253" s="103"/>
      <c r="BR253" s="75"/>
    </row>
    <row r="254" spans="1:70" ht="14" x14ac:dyDescent="0.3">
      <c r="A254" s="135"/>
      <c r="B254" s="135"/>
      <c r="C254" s="135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  <c r="AS254" s="134"/>
      <c r="AT254" s="134"/>
      <c r="AU254" s="134"/>
      <c r="AV254" s="134"/>
      <c r="AW254" s="134"/>
      <c r="AX254" s="134"/>
      <c r="AY254" s="134"/>
      <c r="AZ254" s="134"/>
      <c r="BA254" s="134"/>
      <c r="BB254" s="134"/>
      <c r="BC254" s="134"/>
      <c r="BD254" s="134"/>
      <c r="BE254" s="134"/>
      <c r="BF254" s="134"/>
      <c r="BG254" s="134"/>
      <c r="BH254" s="134"/>
      <c r="BI254" s="134"/>
      <c r="BJ254" s="134"/>
      <c r="BK254" s="134"/>
      <c r="BL254" s="134"/>
      <c r="BM254" s="134"/>
      <c r="BN254" s="381"/>
      <c r="BO254" s="134"/>
      <c r="BP254" s="103"/>
      <c r="BR254" s="75"/>
    </row>
    <row r="255" spans="1:70" ht="14" x14ac:dyDescent="0.3">
      <c r="A255" s="135"/>
      <c r="B255" s="135"/>
      <c r="C255" s="135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381"/>
      <c r="BO255" s="134"/>
      <c r="BP255" s="103"/>
      <c r="BR255" s="75"/>
    </row>
    <row r="256" spans="1:70" ht="14" x14ac:dyDescent="0.3">
      <c r="A256" s="135"/>
      <c r="B256" s="135"/>
      <c r="C256" s="135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  <c r="BA256" s="134"/>
      <c r="BB256" s="134"/>
      <c r="BC256" s="134"/>
      <c r="BD256" s="134"/>
      <c r="BE256" s="134"/>
      <c r="BF256" s="134"/>
      <c r="BG256" s="134"/>
      <c r="BH256" s="134"/>
      <c r="BI256" s="134"/>
      <c r="BJ256" s="134"/>
      <c r="BK256" s="134"/>
      <c r="BL256" s="134"/>
      <c r="BM256" s="134"/>
      <c r="BN256" s="381"/>
      <c r="BO256" s="134"/>
      <c r="BP256" s="103"/>
      <c r="BR256" s="75"/>
    </row>
    <row r="257" spans="1:70" ht="14" x14ac:dyDescent="0.3">
      <c r="A257" s="135"/>
      <c r="B257" s="135"/>
      <c r="C257" s="135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  <c r="BA257" s="134"/>
      <c r="BB257" s="134"/>
      <c r="BC257" s="134"/>
      <c r="BD257" s="134"/>
      <c r="BE257" s="134"/>
      <c r="BF257" s="134"/>
      <c r="BG257" s="134"/>
      <c r="BH257" s="134"/>
      <c r="BI257" s="134"/>
      <c r="BJ257" s="134"/>
      <c r="BK257" s="134"/>
      <c r="BL257" s="134"/>
      <c r="BM257" s="134"/>
      <c r="BN257" s="381"/>
      <c r="BO257" s="134"/>
      <c r="BP257" s="103"/>
      <c r="BR257" s="75"/>
    </row>
    <row r="258" spans="1:70" ht="14" x14ac:dyDescent="0.3">
      <c r="A258" s="135"/>
      <c r="B258" s="135"/>
      <c r="C258" s="135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  <c r="BA258" s="134"/>
      <c r="BB258" s="134"/>
      <c r="BC258" s="134"/>
      <c r="BD258" s="134"/>
      <c r="BE258" s="134"/>
      <c r="BF258" s="134"/>
      <c r="BG258" s="134"/>
      <c r="BH258" s="134"/>
      <c r="BI258" s="134"/>
      <c r="BJ258" s="134"/>
      <c r="BK258" s="134"/>
      <c r="BL258" s="134"/>
      <c r="BM258" s="134"/>
      <c r="BN258" s="381"/>
      <c r="BO258" s="134"/>
      <c r="BP258" s="103"/>
      <c r="BR258" s="75"/>
    </row>
    <row r="259" spans="1:70" ht="14" x14ac:dyDescent="0.3">
      <c r="A259" s="135"/>
      <c r="B259" s="135"/>
      <c r="C259" s="135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381"/>
      <c r="BO259" s="134"/>
      <c r="BP259" s="103"/>
      <c r="BR259" s="75"/>
    </row>
    <row r="260" spans="1:70" ht="14" x14ac:dyDescent="0.3">
      <c r="A260" s="135"/>
      <c r="B260" s="135"/>
      <c r="C260" s="135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381"/>
      <c r="BO260" s="134"/>
      <c r="BP260" s="103"/>
      <c r="BR260" s="75"/>
    </row>
    <row r="261" spans="1:70" ht="14" x14ac:dyDescent="0.3">
      <c r="A261" s="135"/>
      <c r="B261" s="135"/>
      <c r="C261" s="135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381"/>
      <c r="BO261" s="134"/>
      <c r="BP261" s="103"/>
      <c r="BR261" s="75"/>
    </row>
    <row r="262" spans="1:70" ht="14" x14ac:dyDescent="0.3">
      <c r="A262" s="135"/>
      <c r="B262" s="135"/>
      <c r="C262" s="135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  <c r="AS262" s="134"/>
      <c r="AT262" s="134"/>
      <c r="AU262" s="134"/>
      <c r="AV262" s="134"/>
      <c r="AW262" s="134"/>
      <c r="AX262" s="134"/>
      <c r="AY262" s="134"/>
      <c r="AZ262" s="134"/>
      <c r="BA262" s="134"/>
      <c r="BB262" s="134"/>
      <c r="BC262" s="134"/>
      <c r="BD262" s="134"/>
      <c r="BE262" s="134"/>
      <c r="BF262" s="134"/>
      <c r="BG262" s="134"/>
      <c r="BH262" s="134"/>
      <c r="BI262" s="134"/>
      <c r="BJ262" s="134"/>
      <c r="BK262" s="134"/>
      <c r="BL262" s="134"/>
      <c r="BM262" s="134"/>
      <c r="BN262" s="381"/>
      <c r="BO262" s="134"/>
      <c r="BP262" s="103"/>
      <c r="BR262" s="75"/>
    </row>
    <row r="263" spans="1:70" ht="14" x14ac:dyDescent="0.3">
      <c r="A263" s="135"/>
      <c r="B263" s="135"/>
      <c r="C263" s="135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  <c r="AS263" s="134"/>
      <c r="AT263" s="134"/>
      <c r="AU263" s="134"/>
      <c r="AV263" s="134"/>
      <c r="AW263" s="134"/>
      <c r="AX263" s="134"/>
      <c r="AY263" s="134"/>
      <c r="AZ263" s="134"/>
      <c r="BA263" s="134"/>
      <c r="BB263" s="134"/>
      <c r="BC263" s="134"/>
      <c r="BD263" s="134"/>
      <c r="BE263" s="134"/>
      <c r="BF263" s="134"/>
      <c r="BG263" s="134"/>
      <c r="BH263" s="134"/>
      <c r="BI263" s="134"/>
      <c r="BJ263" s="134"/>
      <c r="BK263" s="134"/>
      <c r="BL263" s="134"/>
      <c r="BM263" s="134"/>
      <c r="BN263" s="381"/>
      <c r="BO263" s="134"/>
      <c r="BP263" s="103"/>
      <c r="BR263" s="75"/>
    </row>
    <row r="264" spans="1:70" ht="14" x14ac:dyDescent="0.3">
      <c r="A264" s="135"/>
      <c r="B264" s="135"/>
      <c r="C264" s="135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  <c r="BA264" s="134"/>
      <c r="BB264" s="134"/>
      <c r="BC264" s="134"/>
      <c r="BD264" s="134"/>
      <c r="BE264" s="134"/>
      <c r="BF264" s="134"/>
      <c r="BG264" s="134"/>
      <c r="BH264" s="134"/>
      <c r="BI264" s="134"/>
      <c r="BJ264" s="134"/>
      <c r="BK264" s="134"/>
      <c r="BL264" s="134"/>
      <c r="BM264" s="134"/>
      <c r="BN264" s="381"/>
      <c r="BO264" s="134"/>
      <c r="BP264" s="103"/>
      <c r="BR264" s="75"/>
    </row>
    <row r="265" spans="1:70" ht="14" x14ac:dyDescent="0.3">
      <c r="A265" s="135"/>
      <c r="B265" s="135"/>
      <c r="C265" s="135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  <c r="AT265" s="134"/>
      <c r="AU265" s="134"/>
      <c r="AV265" s="134"/>
      <c r="AW265" s="134"/>
      <c r="AX265" s="134"/>
      <c r="AY265" s="134"/>
      <c r="AZ265" s="134"/>
      <c r="BA265" s="134"/>
      <c r="BB265" s="134"/>
      <c r="BC265" s="134"/>
      <c r="BD265" s="134"/>
      <c r="BE265" s="134"/>
      <c r="BF265" s="134"/>
      <c r="BG265" s="134"/>
      <c r="BH265" s="134"/>
      <c r="BI265" s="134"/>
      <c r="BJ265" s="134"/>
      <c r="BK265" s="134"/>
      <c r="BL265" s="134"/>
      <c r="BM265" s="134"/>
      <c r="BN265" s="381"/>
      <c r="BO265" s="134"/>
      <c r="BP265" s="103"/>
      <c r="BR265" s="75"/>
    </row>
    <row r="266" spans="1:70" ht="14" x14ac:dyDescent="0.3">
      <c r="A266" s="135"/>
      <c r="B266" s="135"/>
      <c r="C266" s="135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  <c r="AE266" s="134"/>
      <c r="AF266" s="134"/>
      <c r="AG266" s="134"/>
      <c r="AH266" s="134"/>
      <c r="AI266" s="134"/>
      <c r="AJ266" s="134"/>
      <c r="AK266" s="134"/>
      <c r="AL266" s="134"/>
      <c r="AM266" s="134"/>
      <c r="AN266" s="134"/>
      <c r="AO266" s="134"/>
      <c r="AP266" s="134"/>
      <c r="AQ266" s="134"/>
      <c r="AR266" s="134"/>
      <c r="AS266" s="134"/>
      <c r="AT266" s="134"/>
      <c r="AU266" s="134"/>
      <c r="AV266" s="134"/>
      <c r="AW266" s="134"/>
      <c r="AX266" s="134"/>
      <c r="AY266" s="134"/>
      <c r="AZ266" s="134"/>
      <c r="BA266" s="134"/>
      <c r="BB266" s="134"/>
      <c r="BC266" s="134"/>
      <c r="BD266" s="134"/>
      <c r="BE266" s="134"/>
      <c r="BF266" s="134"/>
      <c r="BG266" s="134"/>
      <c r="BH266" s="134"/>
      <c r="BI266" s="134"/>
      <c r="BJ266" s="134"/>
      <c r="BK266" s="134"/>
      <c r="BL266" s="134"/>
      <c r="BM266" s="134"/>
      <c r="BN266" s="381"/>
      <c r="BO266" s="134"/>
      <c r="BP266" s="103"/>
      <c r="BR266" s="75"/>
    </row>
    <row r="267" spans="1:70" ht="14" x14ac:dyDescent="0.3">
      <c r="A267" s="135"/>
      <c r="B267" s="135"/>
      <c r="C267" s="135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  <c r="AE267" s="134"/>
      <c r="AF267" s="134"/>
      <c r="AG267" s="134"/>
      <c r="AH267" s="134"/>
      <c r="AI267" s="134"/>
      <c r="AJ267" s="134"/>
      <c r="AK267" s="134"/>
      <c r="AL267" s="134"/>
      <c r="AM267" s="134"/>
      <c r="AN267" s="134"/>
      <c r="AO267" s="134"/>
      <c r="AP267" s="134"/>
      <c r="AQ267" s="134"/>
      <c r="AR267" s="134"/>
      <c r="AS267" s="134"/>
      <c r="AT267" s="134"/>
      <c r="AU267" s="134"/>
      <c r="AV267" s="134"/>
      <c r="AW267" s="134"/>
      <c r="AX267" s="134"/>
      <c r="AY267" s="134"/>
      <c r="AZ267" s="134"/>
      <c r="BA267" s="134"/>
      <c r="BB267" s="134"/>
      <c r="BC267" s="134"/>
      <c r="BD267" s="134"/>
      <c r="BE267" s="134"/>
      <c r="BF267" s="134"/>
      <c r="BG267" s="134"/>
      <c r="BH267" s="134"/>
      <c r="BI267" s="134"/>
      <c r="BJ267" s="134"/>
      <c r="BK267" s="134"/>
      <c r="BL267" s="134"/>
      <c r="BM267" s="134"/>
      <c r="BN267" s="381"/>
      <c r="BO267" s="134"/>
      <c r="BP267" s="103"/>
      <c r="BR267" s="75"/>
    </row>
    <row r="268" spans="1:70" ht="14" x14ac:dyDescent="0.3">
      <c r="A268" s="135"/>
      <c r="B268" s="135"/>
      <c r="C268" s="135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  <c r="AE268" s="134"/>
      <c r="AF268" s="134"/>
      <c r="AG268" s="134"/>
      <c r="AH268" s="134"/>
      <c r="AI268" s="134"/>
      <c r="AJ268" s="134"/>
      <c r="AK268" s="134"/>
      <c r="AL268" s="134"/>
      <c r="AM268" s="134"/>
      <c r="AN268" s="134"/>
      <c r="AO268" s="134"/>
      <c r="AP268" s="134"/>
      <c r="AQ268" s="134"/>
      <c r="AR268" s="134"/>
      <c r="AS268" s="134"/>
      <c r="AT268" s="134"/>
      <c r="AU268" s="134"/>
      <c r="AV268" s="134"/>
      <c r="AW268" s="134"/>
      <c r="AX268" s="134"/>
      <c r="AY268" s="134"/>
      <c r="AZ268" s="134"/>
      <c r="BA268" s="134"/>
      <c r="BB268" s="134"/>
      <c r="BC268" s="134"/>
      <c r="BD268" s="134"/>
      <c r="BE268" s="134"/>
      <c r="BF268" s="134"/>
      <c r="BG268" s="134"/>
      <c r="BH268" s="134"/>
      <c r="BI268" s="134"/>
      <c r="BJ268" s="134"/>
      <c r="BK268" s="134"/>
      <c r="BL268" s="134"/>
      <c r="BM268" s="134"/>
      <c r="BN268" s="381"/>
      <c r="BO268" s="134"/>
      <c r="BP268" s="103"/>
      <c r="BR268" s="75"/>
    </row>
    <row r="269" spans="1:70" ht="14" x14ac:dyDescent="0.3">
      <c r="A269" s="135"/>
      <c r="B269" s="135"/>
      <c r="C269" s="135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/>
      <c r="AP269" s="134"/>
      <c r="AQ269" s="134"/>
      <c r="AR269" s="134"/>
      <c r="AS269" s="134"/>
      <c r="AT269" s="134"/>
      <c r="AU269" s="134"/>
      <c r="AV269" s="134"/>
      <c r="AW269" s="134"/>
      <c r="AX269" s="134"/>
      <c r="AY269" s="134"/>
      <c r="AZ269" s="134"/>
      <c r="BA269" s="134"/>
      <c r="BB269" s="134"/>
      <c r="BC269" s="134"/>
      <c r="BD269" s="134"/>
      <c r="BE269" s="134"/>
      <c r="BF269" s="134"/>
      <c r="BG269" s="134"/>
      <c r="BH269" s="134"/>
      <c r="BI269" s="134"/>
      <c r="BJ269" s="134"/>
      <c r="BK269" s="134"/>
      <c r="BL269" s="134"/>
      <c r="BM269" s="134"/>
      <c r="BN269" s="381"/>
      <c r="BO269" s="134"/>
      <c r="BP269" s="103"/>
      <c r="BR269" s="75"/>
    </row>
    <row r="270" spans="1:70" ht="14" x14ac:dyDescent="0.3">
      <c r="A270" s="135"/>
      <c r="B270" s="135"/>
      <c r="C270" s="135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  <c r="AE270" s="134"/>
      <c r="AF270" s="134"/>
      <c r="AG270" s="134"/>
      <c r="AH270" s="134"/>
      <c r="AI270" s="134"/>
      <c r="AJ270" s="134"/>
      <c r="AK270" s="134"/>
      <c r="AL270" s="134"/>
      <c r="AM270" s="134"/>
      <c r="AN270" s="134"/>
      <c r="AO270" s="134"/>
      <c r="AP270" s="134"/>
      <c r="AQ270" s="134"/>
      <c r="AR270" s="134"/>
      <c r="AS270" s="134"/>
      <c r="AT270" s="134"/>
      <c r="AU270" s="134"/>
      <c r="AV270" s="134"/>
      <c r="AW270" s="134"/>
      <c r="AX270" s="134"/>
      <c r="AY270" s="134"/>
      <c r="AZ270" s="134"/>
      <c r="BA270" s="134"/>
      <c r="BB270" s="134"/>
      <c r="BC270" s="134"/>
      <c r="BD270" s="134"/>
      <c r="BE270" s="134"/>
      <c r="BF270" s="134"/>
      <c r="BG270" s="134"/>
      <c r="BH270" s="134"/>
      <c r="BI270" s="134"/>
      <c r="BJ270" s="134"/>
      <c r="BK270" s="134"/>
      <c r="BL270" s="134"/>
      <c r="BM270" s="134"/>
      <c r="BN270" s="381"/>
      <c r="BO270" s="134"/>
      <c r="BP270" s="103"/>
      <c r="BR270" s="75"/>
    </row>
    <row r="271" spans="1:70" ht="14" x14ac:dyDescent="0.3">
      <c r="A271" s="135"/>
      <c r="B271" s="135"/>
      <c r="C271" s="135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4"/>
      <c r="AI271" s="134"/>
      <c r="AJ271" s="134"/>
      <c r="AK271" s="134"/>
      <c r="AL271" s="134"/>
      <c r="AM271" s="134"/>
      <c r="AN271" s="134"/>
      <c r="AO271" s="134"/>
      <c r="AP271" s="134"/>
      <c r="AQ271" s="134"/>
      <c r="AR271" s="134"/>
      <c r="AS271" s="134"/>
      <c r="AT271" s="134"/>
      <c r="AU271" s="134"/>
      <c r="AV271" s="134"/>
      <c r="AW271" s="134"/>
      <c r="AX271" s="134"/>
      <c r="AY271" s="134"/>
      <c r="AZ271" s="134"/>
      <c r="BA271" s="134"/>
      <c r="BB271" s="134"/>
      <c r="BC271" s="134"/>
      <c r="BD271" s="134"/>
      <c r="BE271" s="134"/>
      <c r="BF271" s="134"/>
      <c r="BG271" s="134"/>
      <c r="BH271" s="134"/>
      <c r="BI271" s="134"/>
      <c r="BJ271" s="134"/>
      <c r="BK271" s="134"/>
      <c r="BL271" s="134"/>
      <c r="BM271" s="134"/>
      <c r="BN271" s="381"/>
      <c r="BO271" s="134"/>
      <c r="BP271" s="103"/>
      <c r="BR271" s="75"/>
    </row>
    <row r="272" spans="1:70" ht="14" x14ac:dyDescent="0.3">
      <c r="A272" s="135"/>
      <c r="B272" s="135"/>
      <c r="C272" s="135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4"/>
      <c r="AY272" s="134"/>
      <c r="AZ272" s="134"/>
      <c r="BA272" s="134"/>
      <c r="BB272" s="134"/>
      <c r="BC272" s="134"/>
      <c r="BD272" s="134"/>
      <c r="BE272" s="134"/>
      <c r="BF272" s="134"/>
      <c r="BG272" s="134"/>
      <c r="BH272" s="134"/>
      <c r="BI272" s="134"/>
      <c r="BJ272" s="134"/>
      <c r="BK272" s="134"/>
      <c r="BL272" s="134"/>
      <c r="BM272" s="134"/>
      <c r="BN272" s="381"/>
      <c r="BO272" s="134"/>
      <c r="BP272" s="103"/>
      <c r="BR272" s="75"/>
    </row>
    <row r="273" spans="1:70" ht="14" x14ac:dyDescent="0.3">
      <c r="A273" s="135"/>
      <c r="B273" s="135"/>
      <c r="C273" s="135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/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/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381"/>
      <c r="BO273" s="134"/>
      <c r="BP273" s="103"/>
      <c r="BR273" s="75"/>
    </row>
    <row r="274" spans="1:70" ht="14" x14ac:dyDescent="0.3">
      <c r="A274" s="135"/>
      <c r="B274" s="135"/>
      <c r="C274" s="135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/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381"/>
      <c r="BO274" s="134"/>
      <c r="BP274" s="103"/>
      <c r="BR274" s="75"/>
    </row>
    <row r="275" spans="1:70" ht="14" x14ac:dyDescent="0.3">
      <c r="A275" s="135"/>
      <c r="B275" s="135"/>
      <c r="C275" s="135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  <c r="AS275" s="134"/>
      <c r="AT275" s="134"/>
      <c r="AU275" s="134"/>
      <c r="AV275" s="134"/>
      <c r="AW275" s="134"/>
      <c r="AX275" s="134"/>
      <c r="AY275" s="134"/>
      <c r="AZ275" s="134"/>
      <c r="BA275" s="134"/>
      <c r="BB275" s="134"/>
      <c r="BC275" s="134"/>
      <c r="BD275" s="134"/>
      <c r="BE275" s="134"/>
      <c r="BF275" s="134"/>
      <c r="BG275" s="134"/>
      <c r="BH275" s="134"/>
      <c r="BI275" s="134"/>
      <c r="BJ275" s="134"/>
      <c r="BK275" s="134"/>
      <c r="BL275" s="134"/>
      <c r="BM275" s="134"/>
      <c r="BN275" s="381"/>
      <c r="BO275" s="134"/>
      <c r="BP275" s="103"/>
      <c r="BR275" s="75"/>
    </row>
    <row r="276" spans="1:70" ht="14" x14ac:dyDescent="0.3">
      <c r="A276" s="135"/>
      <c r="B276" s="135"/>
      <c r="C276" s="135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34"/>
      <c r="AQ276" s="134"/>
      <c r="AR276" s="134"/>
      <c r="AS276" s="134"/>
      <c r="AT276" s="134"/>
      <c r="AU276" s="134"/>
      <c r="AV276" s="134"/>
      <c r="AW276" s="134"/>
      <c r="AX276" s="134"/>
      <c r="AY276" s="134"/>
      <c r="AZ276" s="134"/>
      <c r="BA276" s="134"/>
      <c r="BB276" s="134"/>
      <c r="BC276" s="134"/>
      <c r="BD276" s="134"/>
      <c r="BE276" s="134"/>
      <c r="BF276" s="134"/>
      <c r="BG276" s="134"/>
      <c r="BH276" s="134"/>
      <c r="BI276" s="134"/>
      <c r="BJ276" s="134"/>
      <c r="BK276" s="134"/>
      <c r="BL276" s="134"/>
      <c r="BM276" s="134"/>
      <c r="BN276" s="381"/>
      <c r="BO276" s="134"/>
      <c r="BP276" s="103"/>
      <c r="BR276" s="75"/>
    </row>
    <row r="277" spans="1:70" ht="14" x14ac:dyDescent="0.3">
      <c r="A277" s="135"/>
      <c r="B277" s="135"/>
      <c r="C277" s="135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/>
      <c r="AS277" s="134"/>
      <c r="AT277" s="134"/>
      <c r="AU277" s="134"/>
      <c r="AV277" s="134"/>
      <c r="AW277" s="134"/>
      <c r="AX277" s="134"/>
      <c r="AY277" s="134"/>
      <c r="AZ277" s="134"/>
      <c r="BA277" s="134"/>
      <c r="BB277" s="134"/>
      <c r="BC277" s="134"/>
      <c r="BD277" s="134"/>
      <c r="BE277" s="134"/>
      <c r="BF277" s="134"/>
      <c r="BG277" s="134"/>
      <c r="BH277" s="134"/>
      <c r="BI277" s="134"/>
      <c r="BJ277" s="134"/>
      <c r="BK277" s="134"/>
      <c r="BL277" s="134"/>
      <c r="BM277" s="134"/>
      <c r="BN277" s="381"/>
      <c r="BO277" s="134"/>
      <c r="BP277" s="103"/>
      <c r="BR277" s="75"/>
    </row>
    <row r="278" spans="1:70" ht="14" x14ac:dyDescent="0.3">
      <c r="A278" s="135"/>
      <c r="B278" s="135"/>
      <c r="C278" s="135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/>
      <c r="AR278" s="134"/>
      <c r="AS278" s="134"/>
      <c r="AT278" s="134"/>
      <c r="AU278" s="134"/>
      <c r="AV278" s="134"/>
      <c r="AW278" s="134"/>
      <c r="AX278" s="134"/>
      <c r="AY278" s="134"/>
      <c r="AZ278" s="134"/>
      <c r="BA278" s="134"/>
      <c r="BB278" s="134"/>
      <c r="BC278" s="134"/>
      <c r="BD278" s="134"/>
      <c r="BE278" s="134"/>
      <c r="BF278" s="134"/>
      <c r="BG278" s="134"/>
      <c r="BH278" s="134"/>
      <c r="BI278" s="134"/>
      <c r="BJ278" s="134"/>
      <c r="BK278" s="134"/>
      <c r="BL278" s="134"/>
      <c r="BM278" s="134"/>
      <c r="BN278" s="381"/>
      <c r="BO278" s="134"/>
      <c r="BP278" s="103"/>
      <c r="BR278" s="75"/>
    </row>
    <row r="279" spans="1:70" ht="14" x14ac:dyDescent="0.3">
      <c r="A279" s="135"/>
      <c r="B279" s="135"/>
      <c r="C279" s="135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4"/>
      <c r="AL279" s="134"/>
      <c r="AM279" s="134"/>
      <c r="AN279" s="134"/>
      <c r="AO279" s="134"/>
      <c r="AP279" s="134"/>
      <c r="AQ279" s="134"/>
      <c r="AR279" s="134"/>
      <c r="AS279" s="134"/>
      <c r="AT279" s="134"/>
      <c r="AU279" s="134"/>
      <c r="AV279" s="134"/>
      <c r="AW279" s="134"/>
      <c r="AX279" s="134"/>
      <c r="AY279" s="134"/>
      <c r="AZ279" s="134"/>
      <c r="BA279" s="134"/>
      <c r="BB279" s="134"/>
      <c r="BC279" s="134"/>
      <c r="BD279" s="134"/>
      <c r="BE279" s="134"/>
      <c r="BF279" s="134"/>
      <c r="BG279" s="134"/>
      <c r="BH279" s="134"/>
      <c r="BI279" s="134"/>
      <c r="BJ279" s="134"/>
      <c r="BK279" s="134"/>
      <c r="BL279" s="134"/>
      <c r="BM279" s="134"/>
      <c r="BN279" s="381"/>
      <c r="BO279" s="134"/>
      <c r="BP279" s="103"/>
      <c r="BR279" s="75"/>
    </row>
    <row r="280" spans="1:70" ht="14" x14ac:dyDescent="0.3">
      <c r="A280" s="135"/>
      <c r="B280" s="135"/>
      <c r="C280" s="135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/>
      <c r="AQ280" s="134"/>
      <c r="AR280" s="134"/>
      <c r="AS280" s="134"/>
      <c r="AT280" s="134"/>
      <c r="AU280" s="134"/>
      <c r="AV280" s="134"/>
      <c r="AW280" s="134"/>
      <c r="AX280" s="134"/>
      <c r="AY280" s="134"/>
      <c r="AZ280" s="134"/>
      <c r="BA280" s="134"/>
      <c r="BB280" s="134"/>
      <c r="BC280" s="134"/>
      <c r="BD280" s="134"/>
      <c r="BE280" s="134"/>
      <c r="BF280" s="134"/>
      <c r="BG280" s="134"/>
      <c r="BH280" s="134"/>
      <c r="BI280" s="134"/>
      <c r="BJ280" s="134"/>
      <c r="BK280" s="134"/>
      <c r="BL280" s="134"/>
      <c r="BM280" s="134"/>
      <c r="BN280" s="381"/>
      <c r="BO280" s="134"/>
      <c r="BP280" s="103"/>
      <c r="BR280" s="75"/>
    </row>
    <row r="281" spans="1:70" ht="14" x14ac:dyDescent="0.3">
      <c r="A281" s="135"/>
      <c r="B281" s="135"/>
      <c r="C281" s="135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  <c r="AE281" s="134"/>
      <c r="AF281" s="134"/>
      <c r="AG281" s="134"/>
      <c r="AH281" s="134"/>
      <c r="AI281" s="134"/>
      <c r="AJ281" s="134"/>
      <c r="AK281" s="134"/>
      <c r="AL281" s="134"/>
      <c r="AM281" s="134"/>
      <c r="AN281" s="134"/>
      <c r="AO281" s="134"/>
      <c r="AP281" s="134"/>
      <c r="AQ281" s="134"/>
      <c r="AR281" s="134"/>
      <c r="AS281" s="134"/>
      <c r="AT281" s="134"/>
      <c r="AU281" s="134"/>
      <c r="AV281" s="134"/>
      <c r="AW281" s="134"/>
      <c r="AX281" s="134"/>
      <c r="AY281" s="134"/>
      <c r="AZ281" s="134"/>
      <c r="BA281" s="134"/>
      <c r="BB281" s="134"/>
      <c r="BC281" s="134"/>
      <c r="BD281" s="134"/>
      <c r="BE281" s="134"/>
      <c r="BF281" s="134"/>
      <c r="BG281" s="134"/>
      <c r="BH281" s="134"/>
      <c r="BI281" s="134"/>
      <c r="BJ281" s="134"/>
      <c r="BK281" s="134"/>
      <c r="BL281" s="134"/>
      <c r="BM281" s="134"/>
      <c r="BN281" s="381"/>
      <c r="BO281" s="134"/>
      <c r="BP281" s="103"/>
      <c r="BR281" s="75"/>
    </row>
    <row r="282" spans="1:70" ht="14" x14ac:dyDescent="0.3">
      <c r="A282" s="135"/>
      <c r="B282" s="135"/>
      <c r="C282" s="135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/>
      <c r="AQ282" s="134"/>
      <c r="AR282" s="134"/>
      <c r="AS282" s="134"/>
      <c r="AT282" s="134"/>
      <c r="AU282" s="134"/>
      <c r="AV282" s="134"/>
      <c r="AW282" s="134"/>
      <c r="AX282" s="134"/>
      <c r="AY282" s="134"/>
      <c r="AZ282" s="134"/>
      <c r="BA282" s="134"/>
      <c r="BB282" s="134"/>
      <c r="BC282" s="134"/>
      <c r="BD282" s="134"/>
      <c r="BE282" s="134"/>
      <c r="BF282" s="134"/>
      <c r="BG282" s="134"/>
      <c r="BH282" s="134"/>
      <c r="BI282" s="134"/>
      <c r="BJ282" s="134"/>
      <c r="BK282" s="134"/>
      <c r="BL282" s="134"/>
      <c r="BM282" s="134"/>
      <c r="BN282" s="381"/>
      <c r="BO282" s="134"/>
      <c r="BP282" s="103"/>
      <c r="BR282" s="75"/>
    </row>
    <row r="283" spans="1:70" ht="14" x14ac:dyDescent="0.3">
      <c r="A283" s="135"/>
      <c r="B283" s="135"/>
      <c r="C283" s="135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/>
      <c r="AQ283" s="134"/>
      <c r="AR283" s="134"/>
      <c r="AS283" s="134"/>
      <c r="AT283" s="134"/>
      <c r="AU283" s="134"/>
      <c r="AV283" s="134"/>
      <c r="AW283" s="134"/>
      <c r="AX283" s="134"/>
      <c r="AY283" s="134"/>
      <c r="AZ283" s="134"/>
      <c r="BA283" s="134"/>
      <c r="BB283" s="134"/>
      <c r="BC283" s="134"/>
      <c r="BD283" s="134"/>
      <c r="BE283" s="134"/>
      <c r="BF283" s="134"/>
      <c r="BG283" s="134"/>
      <c r="BH283" s="134"/>
      <c r="BI283" s="134"/>
      <c r="BJ283" s="134"/>
      <c r="BK283" s="134"/>
      <c r="BL283" s="134"/>
      <c r="BM283" s="134"/>
      <c r="BN283" s="381"/>
      <c r="BO283" s="134"/>
      <c r="BP283" s="103"/>
      <c r="BR283" s="75"/>
    </row>
    <row r="284" spans="1:70" ht="14" x14ac:dyDescent="0.3">
      <c r="A284" s="135"/>
      <c r="B284" s="135"/>
      <c r="C284" s="135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/>
      <c r="BI284" s="134"/>
      <c r="BJ284" s="134"/>
      <c r="BK284" s="134"/>
      <c r="BL284" s="134"/>
      <c r="BM284" s="134"/>
      <c r="BN284" s="381"/>
      <c r="BO284" s="134"/>
      <c r="BP284" s="103"/>
      <c r="BR284" s="75"/>
    </row>
    <row r="285" spans="1:70" ht="14" x14ac:dyDescent="0.3">
      <c r="A285" s="135"/>
      <c r="B285" s="135"/>
      <c r="C285" s="135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/>
      <c r="AN285" s="134"/>
      <c r="AO285" s="134"/>
      <c r="AP285" s="134"/>
      <c r="AQ285" s="134"/>
      <c r="AR285" s="134"/>
      <c r="AS285" s="134"/>
      <c r="AT285" s="134"/>
      <c r="AU285" s="134"/>
      <c r="AV285" s="134"/>
      <c r="AW285" s="134"/>
      <c r="AX285" s="134"/>
      <c r="AY285" s="134"/>
      <c r="AZ285" s="134"/>
      <c r="BA285" s="134"/>
      <c r="BB285" s="134"/>
      <c r="BC285" s="134"/>
      <c r="BD285" s="134"/>
      <c r="BE285" s="134"/>
      <c r="BF285" s="134"/>
      <c r="BG285" s="134"/>
      <c r="BH285" s="134"/>
      <c r="BI285" s="134"/>
      <c r="BJ285" s="134"/>
      <c r="BK285" s="134"/>
      <c r="BL285" s="134"/>
      <c r="BM285" s="134"/>
      <c r="BN285" s="381"/>
      <c r="BO285" s="134"/>
      <c r="BP285" s="103"/>
      <c r="BR285" s="75"/>
    </row>
    <row r="286" spans="1:70" ht="14" x14ac:dyDescent="0.3">
      <c r="A286" s="135"/>
      <c r="B286" s="135"/>
      <c r="C286" s="135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4"/>
      <c r="AO286" s="134"/>
      <c r="AP286" s="134"/>
      <c r="AQ286" s="134"/>
      <c r="AR286" s="134"/>
      <c r="AS286" s="134"/>
      <c r="AT286" s="134"/>
      <c r="AU286" s="134"/>
      <c r="AV286" s="134"/>
      <c r="AW286" s="134"/>
      <c r="AX286" s="134"/>
      <c r="AY286" s="134"/>
      <c r="AZ286" s="134"/>
      <c r="BA286" s="134"/>
      <c r="BB286" s="134"/>
      <c r="BC286" s="134"/>
      <c r="BD286" s="134"/>
      <c r="BE286" s="134"/>
      <c r="BF286" s="134"/>
      <c r="BG286" s="134"/>
      <c r="BH286" s="134"/>
      <c r="BI286" s="134"/>
      <c r="BJ286" s="134"/>
      <c r="BK286" s="134"/>
      <c r="BL286" s="134"/>
      <c r="BM286" s="134"/>
      <c r="BN286" s="381"/>
      <c r="BO286" s="134"/>
      <c r="BP286" s="103"/>
      <c r="BR286" s="75"/>
    </row>
    <row r="287" spans="1:70" ht="14" x14ac:dyDescent="0.3">
      <c r="A287" s="135"/>
      <c r="B287" s="135"/>
      <c r="C287" s="135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  <c r="AS287" s="134"/>
      <c r="AT287" s="134"/>
      <c r="AU287" s="134"/>
      <c r="AV287" s="134"/>
      <c r="AW287" s="134"/>
      <c r="AX287" s="134"/>
      <c r="AY287" s="134"/>
      <c r="AZ287" s="134"/>
      <c r="BA287" s="134"/>
      <c r="BB287" s="134"/>
      <c r="BC287" s="134"/>
      <c r="BD287" s="134"/>
      <c r="BE287" s="134"/>
      <c r="BF287" s="134"/>
      <c r="BG287" s="134"/>
      <c r="BH287" s="134"/>
      <c r="BI287" s="134"/>
      <c r="BJ287" s="134"/>
      <c r="BK287" s="134"/>
      <c r="BL287" s="134"/>
      <c r="BM287" s="134"/>
      <c r="BN287" s="381"/>
      <c r="BO287" s="134"/>
      <c r="BP287" s="103"/>
      <c r="BR287" s="75"/>
    </row>
    <row r="288" spans="1:70" ht="14" x14ac:dyDescent="0.3">
      <c r="A288" s="135"/>
      <c r="B288" s="135"/>
      <c r="C288" s="135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  <c r="AY288" s="134"/>
      <c r="AZ288" s="134"/>
      <c r="BA288" s="134"/>
      <c r="BB288" s="134"/>
      <c r="BC288" s="134"/>
      <c r="BD288" s="134"/>
      <c r="BE288" s="134"/>
      <c r="BF288" s="134"/>
      <c r="BG288" s="134"/>
      <c r="BH288" s="134"/>
      <c r="BI288" s="134"/>
      <c r="BJ288" s="134"/>
      <c r="BK288" s="134"/>
      <c r="BL288" s="134"/>
      <c r="BM288" s="134"/>
      <c r="BN288" s="381"/>
      <c r="BO288" s="134"/>
      <c r="BP288" s="103"/>
      <c r="BR288" s="75"/>
    </row>
    <row r="289" spans="1:70" ht="14" x14ac:dyDescent="0.3">
      <c r="A289" s="135"/>
      <c r="B289" s="135"/>
      <c r="C289" s="135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  <c r="AE289" s="134"/>
      <c r="AF289" s="134"/>
      <c r="AG289" s="134"/>
      <c r="AH289" s="134"/>
      <c r="AI289" s="134"/>
      <c r="AJ289" s="134"/>
      <c r="AK289" s="134"/>
      <c r="AL289" s="134"/>
      <c r="AM289" s="134"/>
      <c r="AN289" s="134"/>
      <c r="AO289" s="134"/>
      <c r="AP289" s="134"/>
      <c r="AQ289" s="134"/>
      <c r="AR289" s="134"/>
      <c r="AS289" s="134"/>
      <c r="AT289" s="134"/>
      <c r="AU289" s="134"/>
      <c r="AV289" s="134"/>
      <c r="AW289" s="134"/>
      <c r="AX289" s="134"/>
      <c r="AY289" s="134"/>
      <c r="AZ289" s="134"/>
      <c r="BA289" s="134"/>
      <c r="BB289" s="134"/>
      <c r="BC289" s="134"/>
      <c r="BD289" s="134"/>
      <c r="BE289" s="134"/>
      <c r="BF289" s="134"/>
      <c r="BG289" s="134"/>
      <c r="BH289" s="134"/>
      <c r="BI289" s="134"/>
      <c r="BJ289" s="134"/>
      <c r="BK289" s="134"/>
      <c r="BL289" s="134"/>
      <c r="BM289" s="134"/>
      <c r="BN289" s="381"/>
      <c r="BO289" s="134"/>
      <c r="BP289" s="103"/>
      <c r="BR289" s="75"/>
    </row>
    <row r="290" spans="1:70" ht="14" x14ac:dyDescent="0.3">
      <c r="A290" s="135"/>
      <c r="B290" s="135"/>
      <c r="C290" s="135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  <c r="AE290" s="134"/>
      <c r="AF290" s="134"/>
      <c r="AG290" s="134"/>
      <c r="AH290" s="134"/>
      <c r="AI290" s="134"/>
      <c r="AJ290" s="134"/>
      <c r="AK290" s="134"/>
      <c r="AL290" s="134"/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  <c r="AY290" s="134"/>
      <c r="AZ290" s="134"/>
      <c r="BA290" s="134"/>
      <c r="BB290" s="134"/>
      <c r="BC290" s="134"/>
      <c r="BD290" s="134"/>
      <c r="BE290" s="134"/>
      <c r="BF290" s="134"/>
      <c r="BG290" s="134"/>
      <c r="BH290" s="134"/>
      <c r="BI290" s="134"/>
      <c r="BJ290" s="134"/>
      <c r="BK290" s="134"/>
      <c r="BL290" s="134"/>
      <c r="BM290" s="134"/>
      <c r="BN290" s="381"/>
      <c r="BO290" s="134"/>
      <c r="BP290" s="103"/>
      <c r="BR290" s="75"/>
    </row>
    <row r="291" spans="1:70" ht="14" x14ac:dyDescent="0.3">
      <c r="A291" s="135"/>
      <c r="B291" s="135"/>
      <c r="C291" s="135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  <c r="AE291" s="134"/>
      <c r="AF291" s="134"/>
      <c r="AG291" s="134"/>
      <c r="AH291" s="134"/>
      <c r="AI291" s="134"/>
      <c r="AJ291" s="134"/>
      <c r="AK291" s="134"/>
      <c r="AL291" s="134"/>
      <c r="AM291" s="134"/>
      <c r="AN291" s="134"/>
      <c r="AO291" s="134"/>
      <c r="AP291" s="134"/>
      <c r="AQ291" s="134"/>
      <c r="AR291" s="134"/>
      <c r="AS291" s="134"/>
      <c r="AT291" s="134"/>
      <c r="AU291" s="134"/>
      <c r="AV291" s="134"/>
      <c r="AW291" s="134"/>
      <c r="AX291" s="134"/>
      <c r="AY291" s="134"/>
      <c r="AZ291" s="134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381"/>
      <c r="BO291" s="134"/>
      <c r="BP291" s="103"/>
      <c r="BR291" s="75"/>
    </row>
    <row r="292" spans="1:70" ht="14" x14ac:dyDescent="0.3">
      <c r="A292" s="135"/>
      <c r="B292" s="135"/>
      <c r="C292" s="135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  <c r="AE292" s="134"/>
      <c r="AF292" s="134"/>
      <c r="AG292" s="134"/>
      <c r="AH292" s="134"/>
      <c r="AI292" s="134"/>
      <c r="AJ292" s="134"/>
      <c r="AK292" s="134"/>
      <c r="AL292" s="134"/>
      <c r="AM292" s="134"/>
      <c r="AN292" s="134"/>
      <c r="AO292" s="134"/>
      <c r="AP292" s="134"/>
      <c r="AQ292" s="134"/>
      <c r="AR292" s="134"/>
      <c r="AS292" s="134"/>
      <c r="AT292" s="134"/>
      <c r="AU292" s="134"/>
      <c r="AV292" s="134"/>
      <c r="AW292" s="134"/>
      <c r="AX292" s="134"/>
      <c r="AY292" s="134"/>
      <c r="AZ292" s="134"/>
      <c r="BA292" s="134"/>
      <c r="BB292" s="134"/>
      <c r="BC292" s="134"/>
      <c r="BD292" s="134"/>
      <c r="BE292" s="134"/>
      <c r="BF292" s="134"/>
      <c r="BG292" s="134"/>
      <c r="BH292" s="134"/>
      <c r="BI292" s="134"/>
      <c r="BJ292" s="134"/>
      <c r="BK292" s="134"/>
      <c r="BL292" s="134"/>
      <c r="BM292" s="134"/>
      <c r="BN292" s="381"/>
      <c r="BO292" s="134"/>
      <c r="BP292" s="103"/>
      <c r="BR292" s="75"/>
    </row>
    <row r="293" spans="1:70" ht="14" x14ac:dyDescent="0.3">
      <c r="A293" s="135"/>
      <c r="B293" s="135"/>
      <c r="C293" s="135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  <c r="AE293" s="134"/>
      <c r="AF293" s="134"/>
      <c r="AG293" s="134"/>
      <c r="AH293" s="134"/>
      <c r="AI293" s="134"/>
      <c r="AJ293" s="134"/>
      <c r="AK293" s="134"/>
      <c r="AL293" s="134"/>
      <c r="AM293" s="134"/>
      <c r="AN293" s="134"/>
      <c r="AO293" s="134"/>
      <c r="AP293" s="134"/>
      <c r="AQ293" s="134"/>
      <c r="AR293" s="134"/>
      <c r="AS293" s="134"/>
      <c r="AT293" s="134"/>
      <c r="AU293" s="134"/>
      <c r="AV293" s="134"/>
      <c r="AW293" s="134"/>
      <c r="AX293" s="134"/>
      <c r="AY293" s="134"/>
      <c r="AZ293" s="134"/>
      <c r="BA293" s="134"/>
      <c r="BB293" s="134"/>
      <c r="BC293" s="134"/>
      <c r="BD293" s="134"/>
      <c r="BE293" s="134"/>
      <c r="BF293" s="134"/>
      <c r="BG293" s="134"/>
      <c r="BH293" s="134"/>
      <c r="BI293" s="134"/>
      <c r="BJ293" s="134"/>
      <c r="BK293" s="134"/>
      <c r="BL293" s="134"/>
      <c r="BM293" s="134"/>
      <c r="BN293" s="381"/>
      <c r="BO293" s="134"/>
      <c r="BP293" s="103"/>
      <c r="BR293" s="75"/>
    </row>
    <row r="294" spans="1:70" ht="14" x14ac:dyDescent="0.3">
      <c r="A294" s="135"/>
      <c r="B294" s="135"/>
      <c r="C294" s="135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  <c r="AS294" s="134"/>
      <c r="AT294" s="134"/>
      <c r="AU294" s="134"/>
      <c r="AV294" s="134"/>
      <c r="AW294" s="134"/>
      <c r="AX294" s="134"/>
      <c r="AY294" s="134"/>
      <c r="AZ294" s="134"/>
      <c r="BA294" s="134"/>
      <c r="BB294" s="134"/>
      <c r="BC294" s="134"/>
      <c r="BD294" s="134"/>
      <c r="BE294" s="134"/>
      <c r="BF294" s="134"/>
      <c r="BG294" s="134"/>
      <c r="BH294" s="134"/>
      <c r="BI294" s="134"/>
      <c r="BJ294" s="134"/>
      <c r="BK294" s="134"/>
      <c r="BL294" s="134"/>
      <c r="BM294" s="134"/>
      <c r="BN294" s="381"/>
      <c r="BO294" s="134"/>
      <c r="BP294" s="103"/>
      <c r="BR294" s="75"/>
    </row>
    <row r="295" spans="1:70" ht="14" x14ac:dyDescent="0.3">
      <c r="A295" s="135"/>
      <c r="B295" s="135"/>
      <c r="C295" s="135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34"/>
      <c r="AR295" s="134"/>
      <c r="AS295" s="134"/>
      <c r="AT295" s="134"/>
      <c r="AU295" s="134"/>
      <c r="AV295" s="134"/>
      <c r="AW295" s="134"/>
      <c r="AX295" s="134"/>
      <c r="AY295" s="134"/>
      <c r="AZ295" s="134"/>
      <c r="BA295" s="134"/>
      <c r="BB295" s="134"/>
      <c r="BC295" s="134"/>
      <c r="BD295" s="134"/>
      <c r="BE295" s="134"/>
      <c r="BF295" s="134"/>
      <c r="BG295" s="134"/>
      <c r="BH295" s="134"/>
      <c r="BI295" s="134"/>
      <c r="BJ295" s="134"/>
      <c r="BK295" s="134"/>
      <c r="BL295" s="134"/>
      <c r="BM295" s="134"/>
      <c r="BN295" s="381"/>
      <c r="BO295" s="134"/>
      <c r="BP295" s="103"/>
      <c r="BR295" s="75"/>
    </row>
    <row r="296" spans="1:70" ht="14" x14ac:dyDescent="0.3">
      <c r="A296" s="135"/>
      <c r="B296" s="135"/>
      <c r="C296" s="135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  <c r="AS296" s="134"/>
      <c r="AT296" s="134"/>
      <c r="AU296" s="134"/>
      <c r="AV296" s="134"/>
      <c r="AW296" s="134"/>
      <c r="AX296" s="134"/>
      <c r="AY296" s="134"/>
      <c r="AZ296" s="134"/>
      <c r="BA296" s="134"/>
      <c r="BB296" s="134"/>
      <c r="BC296" s="134"/>
      <c r="BD296" s="134"/>
      <c r="BE296" s="134"/>
      <c r="BF296" s="134"/>
      <c r="BG296" s="134"/>
      <c r="BH296" s="134"/>
      <c r="BI296" s="134"/>
      <c r="BJ296" s="134"/>
      <c r="BK296" s="134"/>
      <c r="BL296" s="134"/>
      <c r="BM296" s="134"/>
      <c r="BN296" s="381"/>
      <c r="BO296" s="134"/>
      <c r="BP296" s="103"/>
      <c r="BR296" s="75"/>
    </row>
    <row r="297" spans="1:70" ht="14" x14ac:dyDescent="0.3">
      <c r="A297" s="135"/>
      <c r="B297" s="135"/>
      <c r="C297" s="135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/>
      <c r="AN297" s="134"/>
      <c r="AO297" s="134"/>
      <c r="AP297" s="134"/>
      <c r="AQ297" s="134"/>
      <c r="AR297" s="134"/>
      <c r="AS297" s="134"/>
      <c r="AT297" s="134"/>
      <c r="AU297" s="134"/>
      <c r="AV297" s="134"/>
      <c r="AW297" s="134"/>
      <c r="AX297" s="134"/>
      <c r="AY297" s="134"/>
      <c r="AZ297" s="134"/>
      <c r="BA297" s="134"/>
      <c r="BB297" s="134"/>
      <c r="BC297" s="134"/>
      <c r="BD297" s="134"/>
      <c r="BE297" s="134"/>
      <c r="BF297" s="134"/>
      <c r="BG297" s="134"/>
      <c r="BH297" s="134"/>
      <c r="BI297" s="134"/>
      <c r="BJ297" s="134"/>
      <c r="BK297" s="134"/>
      <c r="BL297" s="134"/>
      <c r="BM297" s="134"/>
      <c r="BN297" s="381"/>
      <c r="BO297" s="134"/>
      <c r="BP297" s="103"/>
      <c r="BR297" s="75"/>
    </row>
    <row r="298" spans="1:70" ht="14" x14ac:dyDescent="0.3">
      <c r="A298" s="135"/>
      <c r="B298" s="135"/>
      <c r="C298" s="135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  <c r="AS298" s="134"/>
      <c r="AT298" s="134"/>
      <c r="AU298" s="134"/>
      <c r="AV298" s="134"/>
      <c r="AW298" s="134"/>
      <c r="AX298" s="134"/>
      <c r="AY298" s="134"/>
      <c r="AZ298" s="134"/>
      <c r="BA298" s="134"/>
      <c r="BB298" s="134"/>
      <c r="BC298" s="134"/>
      <c r="BD298" s="134"/>
      <c r="BE298" s="134"/>
      <c r="BF298" s="134"/>
      <c r="BG298" s="134"/>
      <c r="BH298" s="134"/>
      <c r="BI298" s="134"/>
      <c r="BJ298" s="134"/>
      <c r="BK298" s="134"/>
      <c r="BL298" s="134"/>
      <c r="BM298" s="134"/>
      <c r="BN298" s="381"/>
      <c r="BO298" s="134"/>
      <c r="BP298" s="103"/>
      <c r="BR298" s="75"/>
    </row>
    <row r="299" spans="1:70" ht="14" x14ac:dyDescent="0.3">
      <c r="A299" s="135"/>
      <c r="B299" s="135"/>
      <c r="C299" s="135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  <c r="AS299" s="134"/>
      <c r="AT299" s="134"/>
      <c r="AU299" s="134"/>
      <c r="AV299" s="134"/>
      <c r="AW299" s="134"/>
      <c r="AX299" s="134"/>
      <c r="AY299" s="134"/>
      <c r="AZ299" s="134"/>
      <c r="BA299" s="134"/>
      <c r="BB299" s="134"/>
      <c r="BC299" s="134"/>
      <c r="BD299" s="134"/>
      <c r="BE299" s="134"/>
      <c r="BF299" s="134"/>
      <c r="BG299" s="134"/>
      <c r="BH299" s="134"/>
      <c r="BI299" s="134"/>
      <c r="BJ299" s="134"/>
      <c r="BK299" s="134"/>
      <c r="BL299" s="134"/>
      <c r="BM299" s="134"/>
      <c r="BN299" s="381"/>
      <c r="BO299" s="134"/>
      <c r="BP299" s="103"/>
      <c r="BR299" s="75"/>
    </row>
    <row r="300" spans="1:70" ht="14" x14ac:dyDescent="0.3">
      <c r="A300" s="135"/>
      <c r="B300" s="135"/>
      <c r="C300" s="135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  <c r="AS300" s="134"/>
      <c r="AT300" s="134"/>
      <c r="AU300" s="134"/>
      <c r="AV300" s="134"/>
      <c r="AW300" s="134"/>
      <c r="AX300" s="134"/>
      <c r="AY300" s="134"/>
      <c r="AZ300" s="134"/>
      <c r="BA300" s="134"/>
      <c r="BB300" s="134"/>
      <c r="BC300" s="134"/>
      <c r="BD300" s="134"/>
      <c r="BE300" s="134"/>
      <c r="BF300" s="134"/>
      <c r="BG300" s="134"/>
      <c r="BH300" s="134"/>
      <c r="BI300" s="134"/>
      <c r="BJ300" s="134"/>
      <c r="BK300" s="134"/>
      <c r="BL300" s="134"/>
      <c r="BM300" s="134"/>
      <c r="BN300" s="381"/>
      <c r="BO300" s="134"/>
      <c r="BP300" s="103"/>
      <c r="BR300" s="75"/>
    </row>
    <row r="301" spans="1:70" ht="14" x14ac:dyDescent="0.3">
      <c r="A301" s="135"/>
      <c r="B301" s="135"/>
      <c r="C301" s="135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134"/>
      <c r="AP301" s="134"/>
      <c r="AQ301" s="134"/>
      <c r="AR301" s="134"/>
      <c r="AS301" s="134"/>
      <c r="AT301" s="134"/>
      <c r="AU301" s="134"/>
      <c r="AV301" s="134"/>
      <c r="AW301" s="134"/>
      <c r="AX301" s="134"/>
      <c r="AY301" s="134"/>
      <c r="AZ301" s="134"/>
      <c r="BA301" s="134"/>
      <c r="BB301" s="134"/>
      <c r="BC301" s="134"/>
      <c r="BD301" s="134"/>
      <c r="BE301" s="134"/>
      <c r="BF301" s="134"/>
      <c r="BG301" s="134"/>
      <c r="BH301" s="134"/>
      <c r="BI301" s="134"/>
      <c r="BJ301" s="134"/>
      <c r="BK301" s="134"/>
      <c r="BL301" s="134"/>
      <c r="BM301" s="134"/>
      <c r="BN301" s="381"/>
      <c r="BO301" s="134"/>
      <c r="BP301" s="103"/>
      <c r="BR301" s="75"/>
    </row>
    <row r="302" spans="1:70" ht="14" x14ac:dyDescent="0.3">
      <c r="A302" s="135"/>
      <c r="B302" s="135"/>
      <c r="C302" s="135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134"/>
      <c r="AQ302" s="134"/>
      <c r="AR302" s="134"/>
      <c r="AS302" s="134"/>
      <c r="AT302" s="134"/>
      <c r="AU302" s="134"/>
      <c r="AV302" s="134"/>
      <c r="AW302" s="134"/>
      <c r="AX302" s="134"/>
      <c r="AY302" s="134"/>
      <c r="AZ302" s="134"/>
      <c r="BA302" s="134"/>
      <c r="BB302" s="134"/>
      <c r="BC302" s="134"/>
      <c r="BD302" s="134"/>
      <c r="BE302" s="134"/>
      <c r="BF302" s="134"/>
      <c r="BG302" s="134"/>
      <c r="BH302" s="134"/>
      <c r="BI302" s="134"/>
      <c r="BJ302" s="134"/>
      <c r="BK302" s="134"/>
      <c r="BL302" s="134"/>
      <c r="BM302" s="134"/>
      <c r="BN302" s="381"/>
      <c r="BO302" s="134"/>
      <c r="BP302" s="103"/>
      <c r="BR302" s="75"/>
    </row>
    <row r="303" spans="1:70" ht="14" x14ac:dyDescent="0.3">
      <c r="A303" s="135"/>
      <c r="B303" s="135"/>
      <c r="C303" s="135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  <c r="AS303" s="134"/>
      <c r="AT303" s="134"/>
      <c r="AU303" s="134"/>
      <c r="AV303" s="134"/>
      <c r="AW303" s="134"/>
      <c r="AX303" s="134"/>
      <c r="AY303" s="134"/>
      <c r="AZ303" s="134"/>
      <c r="BA303" s="134"/>
      <c r="BB303" s="134"/>
      <c r="BC303" s="134"/>
      <c r="BD303" s="134"/>
      <c r="BE303" s="134"/>
      <c r="BF303" s="134"/>
      <c r="BG303" s="134"/>
      <c r="BH303" s="134"/>
      <c r="BI303" s="134"/>
      <c r="BJ303" s="134"/>
      <c r="BK303" s="134"/>
      <c r="BL303" s="134"/>
      <c r="BM303" s="134"/>
      <c r="BN303" s="381"/>
      <c r="BO303" s="134"/>
      <c r="BP303" s="103"/>
      <c r="BR303" s="75"/>
    </row>
    <row r="304" spans="1:70" ht="14" x14ac:dyDescent="0.3">
      <c r="A304" s="135"/>
      <c r="B304" s="135"/>
      <c r="C304" s="135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  <c r="AS304" s="134"/>
      <c r="AT304" s="134"/>
      <c r="AU304" s="134"/>
      <c r="AV304" s="134"/>
      <c r="AW304" s="134"/>
      <c r="AX304" s="134"/>
      <c r="AY304" s="134"/>
      <c r="AZ304" s="134"/>
      <c r="BA304" s="134"/>
      <c r="BB304" s="134"/>
      <c r="BC304" s="134"/>
      <c r="BD304" s="134"/>
      <c r="BE304" s="134"/>
      <c r="BF304" s="134"/>
      <c r="BG304" s="134"/>
      <c r="BH304" s="134"/>
      <c r="BI304" s="134"/>
      <c r="BJ304" s="134"/>
      <c r="BK304" s="134"/>
      <c r="BL304" s="134"/>
      <c r="BM304" s="134"/>
      <c r="BN304" s="381"/>
      <c r="BO304" s="134"/>
      <c r="BP304" s="103"/>
      <c r="BR304" s="75"/>
    </row>
    <row r="305" spans="1:70" ht="14" x14ac:dyDescent="0.3">
      <c r="A305" s="135"/>
      <c r="B305" s="135"/>
      <c r="C305" s="135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  <c r="AS305" s="134"/>
      <c r="AT305" s="134"/>
      <c r="AU305" s="134"/>
      <c r="AV305" s="134"/>
      <c r="AW305" s="134"/>
      <c r="AX305" s="134"/>
      <c r="AY305" s="134"/>
      <c r="AZ305" s="134"/>
      <c r="BA305" s="134"/>
      <c r="BB305" s="134"/>
      <c r="BC305" s="134"/>
      <c r="BD305" s="134"/>
      <c r="BE305" s="134"/>
      <c r="BF305" s="134"/>
      <c r="BG305" s="134"/>
      <c r="BH305" s="134"/>
      <c r="BI305" s="134"/>
      <c r="BJ305" s="134"/>
      <c r="BK305" s="134"/>
      <c r="BL305" s="134"/>
      <c r="BM305" s="134"/>
      <c r="BN305" s="381"/>
      <c r="BO305" s="134"/>
      <c r="BP305" s="103"/>
      <c r="BR305" s="75"/>
    </row>
    <row r="306" spans="1:70" ht="14" x14ac:dyDescent="0.3">
      <c r="A306" s="135"/>
      <c r="B306" s="135"/>
      <c r="C306" s="135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  <c r="AS306" s="134"/>
      <c r="AT306" s="134"/>
      <c r="AU306" s="134"/>
      <c r="AV306" s="134"/>
      <c r="AW306" s="134"/>
      <c r="AX306" s="134"/>
      <c r="AY306" s="134"/>
      <c r="AZ306" s="134"/>
      <c r="BA306" s="134"/>
      <c r="BB306" s="134"/>
      <c r="BC306" s="134"/>
      <c r="BD306" s="134"/>
      <c r="BE306" s="134"/>
      <c r="BF306" s="134"/>
      <c r="BG306" s="134"/>
      <c r="BH306" s="134"/>
      <c r="BI306" s="134"/>
      <c r="BJ306" s="134"/>
      <c r="BK306" s="134"/>
      <c r="BL306" s="134"/>
      <c r="BM306" s="134"/>
      <c r="BN306" s="381"/>
      <c r="BO306" s="134"/>
      <c r="BP306" s="103"/>
      <c r="BR306" s="75"/>
    </row>
    <row r="307" spans="1:70" ht="14" x14ac:dyDescent="0.3">
      <c r="A307" s="135"/>
      <c r="B307" s="135"/>
      <c r="C307" s="135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  <c r="AE307" s="134"/>
      <c r="AF307" s="134"/>
      <c r="AG307" s="134"/>
      <c r="AH307" s="134"/>
      <c r="AI307" s="134"/>
      <c r="AJ307" s="134"/>
      <c r="AK307" s="134"/>
      <c r="AL307" s="134"/>
      <c r="AM307" s="134"/>
      <c r="AN307" s="134"/>
      <c r="AO307" s="134"/>
      <c r="AP307" s="134"/>
      <c r="AQ307" s="134"/>
      <c r="AR307" s="134"/>
      <c r="AS307" s="134"/>
      <c r="AT307" s="134"/>
      <c r="AU307" s="134"/>
      <c r="AV307" s="134"/>
      <c r="AW307" s="134"/>
      <c r="AX307" s="134"/>
      <c r="AY307" s="134"/>
      <c r="AZ307" s="134"/>
      <c r="BA307" s="134"/>
      <c r="BB307" s="134"/>
      <c r="BC307" s="134"/>
      <c r="BD307" s="134"/>
      <c r="BE307" s="134"/>
      <c r="BF307" s="134"/>
      <c r="BG307" s="134"/>
      <c r="BH307" s="134"/>
      <c r="BI307" s="134"/>
      <c r="BJ307" s="134"/>
      <c r="BK307" s="134"/>
      <c r="BL307" s="134"/>
      <c r="BM307" s="134"/>
      <c r="BN307" s="381"/>
      <c r="BO307" s="134"/>
      <c r="BP307" s="103"/>
      <c r="BR307" s="75"/>
    </row>
    <row r="308" spans="1:70" ht="14" x14ac:dyDescent="0.3">
      <c r="A308" s="135"/>
      <c r="B308" s="135"/>
      <c r="C308" s="135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  <c r="AE308" s="134"/>
      <c r="AF308" s="134"/>
      <c r="AG308" s="134"/>
      <c r="AH308" s="134"/>
      <c r="AI308" s="134"/>
      <c r="AJ308" s="134"/>
      <c r="AK308" s="134"/>
      <c r="AL308" s="134"/>
      <c r="AM308" s="134"/>
      <c r="AN308" s="134"/>
      <c r="AO308" s="134"/>
      <c r="AP308" s="134"/>
      <c r="AQ308" s="134"/>
      <c r="AR308" s="134"/>
      <c r="AS308" s="134"/>
      <c r="AT308" s="134"/>
      <c r="AU308" s="134"/>
      <c r="AV308" s="134"/>
      <c r="AW308" s="134"/>
      <c r="AX308" s="134"/>
      <c r="AY308" s="134"/>
      <c r="AZ308" s="134"/>
      <c r="BA308" s="134"/>
      <c r="BB308" s="134"/>
      <c r="BC308" s="134"/>
      <c r="BD308" s="134"/>
      <c r="BE308" s="134"/>
      <c r="BF308" s="134"/>
      <c r="BG308" s="134"/>
      <c r="BH308" s="134"/>
      <c r="BI308" s="134"/>
      <c r="BJ308" s="134"/>
      <c r="BK308" s="134"/>
      <c r="BL308" s="134"/>
      <c r="BM308" s="134"/>
      <c r="BN308" s="381"/>
      <c r="BO308" s="134"/>
      <c r="BP308" s="103"/>
      <c r="BR308" s="75"/>
    </row>
    <row r="309" spans="1:70" ht="14" x14ac:dyDescent="0.3">
      <c r="A309" s="135"/>
      <c r="B309" s="135"/>
      <c r="C309" s="135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  <c r="AE309" s="134"/>
      <c r="AF309" s="134"/>
      <c r="AG309" s="134"/>
      <c r="AH309" s="134"/>
      <c r="AI309" s="134"/>
      <c r="AJ309" s="134"/>
      <c r="AK309" s="134"/>
      <c r="AL309" s="134"/>
      <c r="AM309" s="134"/>
      <c r="AN309" s="134"/>
      <c r="AO309" s="134"/>
      <c r="AP309" s="134"/>
      <c r="AQ309" s="134"/>
      <c r="AR309" s="134"/>
      <c r="AS309" s="134"/>
      <c r="AT309" s="134"/>
      <c r="AU309" s="134"/>
      <c r="AV309" s="134"/>
      <c r="AW309" s="134"/>
      <c r="AX309" s="134"/>
      <c r="AY309" s="134"/>
      <c r="AZ309" s="134"/>
      <c r="BA309" s="134"/>
      <c r="BB309" s="134"/>
      <c r="BC309" s="134"/>
      <c r="BD309" s="134"/>
      <c r="BE309" s="134"/>
      <c r="BF309" s="134"/>
      <c r="BG309" s="134"/>
      <c r="BH309" s="134"/>
      <c r="BI309" s="134"/>
      <c r="BJ309" s="134"/>
      <c r="BK309" s="134"/>
      <c r="BL309" s="134"/>
      <c r="BM309" s="134"/>
      <c r="BN309" s="381"/>
      <c r="BO309" s="134"/>
      <c r="BP309" s="103"/>
      <c r="BR309" s="75"/>
    </row>
    <row r="310" spans="1:70" ht="14" x14ac:dyDescent="0.3">
      <c r="A310" s="135"/>
      <c r="B310" s="135"/>
      <c r="C310" s="135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  <c r="AE310" s="134"/>
      <c r="AF310" s="134"/>
      <c r="AG310" s="134"/>
      <c r="AH310" s="134"/>
      <c r="AI310" s="134"/>
      <c r="AJ310" s="134"/>
      <c r="AK310" s="134"/>
      <c r="AL310" s="134"/>
      <c r="AM310" s="134"/>
      <c r="AN310" s="134"/>
      <c r="AO310" s="134"/>
      <c r="AP310" s="134"/>
      <c r="AQ310" s="134"/>
      <c r="AR310" s="134"/>
      <c r="AS310" s="134"/>
      <c r="AT310" s="134"/>
      <c r="AU310" s="134"/>
      <c r="AV310" s="134"/>
      <c r="AW310" s="134"/>
      <c r="AX310" s="134"/>
      <c r="AY310" s="134"/>
      <c r="AZ310" s="134"/>
      <c r="BA310" s="134"/>
      <c r="BB310" s="134"/>
      <c r="BC310" s="134"/>
      <c r="BD310" s="134"/>
      <c r="BE310" s="134"/>
      <c r="BF310" s="134"/>
      <c r="BG310" s="134"/>
      <c r="BH310" s="134"/>
      <c r="BI310" s="134"/>
      <c r="BJ310" s="134"/>
      <c r="BK310" s="134"/>
      <c r="BL310" s="134"/>
      <c r="BM310" s="134"/>
      <c r="BN310" s="381"/>
      <c r="BO310" s="134"/>
      <c r="BP310" s="103"/>
      <c r="BR310" s="75"/>
    </row>
    <row r="311" spans="1:70" ht="14" x14ac:dyDescent="0.3">
      <c r="A311" s="135"/>
      <c r="B311" s="135"/>
      <c r="C311" s="135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  <c r="AE311" s="134"/>
      <c r="AF311" s="134"/>
      <c r="AG311" s="134"/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  <c r="AS311" s="134"/>
      <c r="AT311" s="134"/>
      <c r="AU311" s="134"/>
      <c r="AV311" s="134"/>
      <c r="AW311" s="134"/>
      <c r="AX311" s="134"/>
      <c r="AY311" s="134"/>
      <c r="AZ311" s="134"/>
      <c r="BA311" s="134"/>
      <c r="BB311" s="134"/>
      <c r="BC311" s="134"/>
      <c r="BD311" s="134"/>
      <c r="BE311" s="134"/>
      <c r="BF311" s="134"/>
      <c r="BG311" s="134"/>
      <c r="BH311" s="134"/>
      <c r="BI311" s="134"/>
      <c r="BJ311" s="134"/>
      <c r="BK311" s="134"/>
      <c r="BL311" s="134"/>
      <c r="BM311" s="134"/>
      <c r="BN311" s="381"/>
      <c r="BO311" s="134"/>
      <c r="BP311" s="103"/>
      <c r="BR311" s="75"/>
    </row>
    <row r="312" spans="1:70" ht="14" x14ac:dyDescent="0.3">
      <c r="A312" s="135"/>
      <c r="B312" s="135"/>
      <c r="C312" s="135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  <c r="AE312" s="134"/>
      <c r="AF312" s="134"/>
      <c r="AG312" s="134"/>
      <c r="AH312" s="134"/>
      <c r="AI312" s="134"/>
      <c r="AJ312" s="134"/>
      <c r="AK312" s="134"/>
      <c r="AL312" s="134"/>
      <c r="AM312" s="134"/>
      <c r="AN312" s="134"/>
      <c r="AO312" s="134"/>
      <c r="AP312" s="134"/>
      <c r="AQ312" s="134"/>
      <c r="AR312" s="134"/>
      <c r="AS312" s="134"/>
      <c r="AT312" s="134"/>
      <c r="AU312" s="134"/>
      <c r="AV312" s="134"/>
      <c r="AW312" s="134"/>
      <c r="AX312" s="134"/>
      <c r="AY312" s="134"/>
      <c r="AZ312" s="134"/>
      <c r="BA312" s="134"/>
      <c r="BB312" s="134"/>
      <c r="BC312" s="134"/>
      <c r="BD312" s="134"/>
      <c r="BE312" s="134"/>
      <c r="BF312" s="134"/>
      <c r="BG312" s="134"/>
      <c r="BH312" s="134"/>
      <c r="BI312" s="134"/>
      <c r="BJ312" s="134"/>
      <c r="BK312" s="134"/>
      <c r="BL312" s="134"/>
      <c r="BM312" s="134"/>
      <c r="BN312" s="381"/>
      <c r="BO312" s="134"/>
      <c r="BP312" s="103"/>
      <c r="BR312" s="75"/>
    </row>
    <row r="313" spans="1:70" ht="14" x14ac:dyDescent="0.3">
      <c r="A313" s="135"/>
      <c r="B313" s="135"/>
      <c r="C313" s="135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34"/>
      <c r="AQ313" s="134"/>
      <c r="AR313" s="134"/>
      <c r="AS313" s="134"/>
      <c r="AT313" s="134"/>
      <c r="AU313" s="134"/>
      <c r="AV313" s="134"/>
      <c r="AW313" s="134"/>
      <c r="AX313" s="134"/>
      <c r="AY313" s="134"/>
      <c r="AZ313" s="134"/>
      <c r="BA313" s="134"/>
      <c r="BB313" s="134"/>
      <c r="BC313" s="134"/>
      <c r="BD313" s="134"/>
      <c r="BE313" s="134"/>
      <c r="BF313" s="134"/>
      <c r="BG313" s="134"/>
      <c r="BH313" s="134"/>
      <c r="BI313" s="134"/>
      <c r="BJ313" s="134"/>
      <c r="BK313" s="134"/>
      <c r="BL313" s="134"/>
      <c r="BM313" s="134"/>
      <c r="BN313" s="381"/>
      <c r="BO313" s="134"/>
      <c r="BP313" s="103"/>
      <c r="BR313" s="75"/>
    </row>
    <row r="314" spans="1:70" ht="14" x14ac:dyDescent="0.3">
      <c r="A314" s="135"/>
      <c r="B314" s="135"/>
      <c r="C314" s="135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  <c r="AE314" s="134"/>
      <c r="AF314" s="134"/>
      <c r="AG314" s="134"/>
      <c r="AH314" s="134"/>
      <c r="AI314" s="134"/>
      <c r="AJ314" s="134"/>
      <c r="AK314" s="134"/>
      <c r="AL314" s="134"/>
      <c r="AM314" s="134"/>
      <c r="AN314" s="134"/>
      <c r="AO314" s="134"/>
      <c r="AP314" s="134"/>
      <c r="AQ314" s="134"/>
      <c r="AR314" s="134"/>
      <c r="AS314" s="134"/>
      <c r="AT314" s="134"/>
      <c r="AU314" s="134"/>
      <c r="AV314" s="134"/>
      <c r="AW314" s="134"/>
      <c r="AX314" s="134"/>
      <c r="AY314" s="134"/>
      <c r="AZ314" s="134"/>
      <c r="BA314" s="134"/>
      <c r="BB314" s="134"/>
      <c r="BC314" s="134"/>
      <c r="BD314" s="134"/>
      <c r="BE314" s="134"/>
      <c r="BF314" s="134"/>
      <c r="BG314" s="134"/>
      <c r="BH314" s="134"/>
      <c r="BI314" s="134"/>
      <c r="BJ314" s="134"/>
      <c r="BK314" s="134"/>
      <c r="BL314" s="134"/>
      <c r="BM314" s="134"/>
      <c r="BN314" s="381"/>
      <c r="BO314" s="134"/>
      <c r="BP314" s="103"/>
      <c r="BR314" s="75"/>
    </row>
    <row r="315" spans="1:70" ht="14" x14ac:dyDescent="0.3">
      <c r="A315" s="135"/>
      <c r="B315" s="135"/>
      <c r="C315" s="135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  <c r="AE315" s="134"/>
      <c r="AF315" s="134"/>
      <c r="AG315" s="134"/>
      <c r="AH315" s="134"/>
      <c r="AI315" s="134"/>
      <c r="AJ315" s="134"/>
      <c r="AK315" s="134"/>
      <c r="AL315" s="134"/>
      <c r="AM315" s="134"/>
      <c r="AN315" s="134"/>
      <c r="AO315" s="134"/>
      <c r="AP315" s="134"/>
      <c r="AQ315" s="134"/>
      <c r="AR315" s="134"/>
      <c r="AS315" s="134"/>
      <c r="AT315" s="134"/>
      <c r="AU315" s="134"/>
      <c r="AV315" s="134"/>
      <c r="AW315" s="134"/>
      <c r="AX315" s="134"/>
      <c r="AY315" s="134"/>
      <c r="AZ315" s="134"/>
      <c r="BA315" s="134"/>
      <c r="BB315" s="134"/>
      <c r="BC315" s="134"/>
      <c r="BD315" s="134"/>
      <c r="BE315" s="134"/>
      <c r="BF315" s="134"/>
      <c r="BG315" s="134"/>
      <c r="BH315" s="134"/>
      <c r="BI315" s="134"/>
      <c r="BJ315" s="134"/>
      <c r="BK315" s="134"/>
      <c r="BL315" s="134"/>
      <c r="BM315" s="134"/>
      <c r="BN315" s="381"/>
      <c r="BO315" s="134"/>
      <c r="BP315" s="103"/>
      <c r="BR315" s="75"/>
    </row>
    <row r="316" spans="1:70" ht="14" x14ac:dyDescent="0.3">
      <c r="A316" s="135"/>
      <c r="B316" s="135"/>
      <c r="C316" s="135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  <c r="AE316" s="134"/>
      <c r="AF316" s="134"/>
      <c r="AG316" s="134"/>
      <c r="AH316" s="134"/>
      <c r="AI316" s="134"/>
      <c r="AJ316" s="134"/>
      <c r="AK316" s="134"/>
      <c r="AL316" s="134"/>
      <c r="AM316" s="134"/>
      <c r="AN316" s="134"/>
      <c r="AO316" s="134"/>
      <c r="AP316" s="134"/>
      <c r="AQ316" s="134"/>
      <c r="AR316" s="134"/>
      <c r="AS316" s="134"/>
      <c r="AT316" s="134"/>
      <c r="AU316" s="134"/>
      <c r="AV316" s="134"/>
      <c r="AW316" s="134"/>
      <c r="AX316" s="134"/>
      <c r="AY316" s="134"/>
      <c r="AZ316" s="134"/>
      <c r="BA316" s="134"/>
      <c r="BB316" s="134"/>
      <c r="BC316" s="134"/>
      <c r="BD316" s="134"/>
      <c r="BE316" s="134"/>
      <c r="BF316" s="134"/>
      <c r="BG316" s="134"/>
      <c r="BH316" s="134"/>
      <c r="BI316" s="134"/>
      <c r="BJ316" s="134"/>
      <c r="BK316" s="134"/>
      <c r="BL316" s="134"/>
      <c r="BM316" s="134"/>
      <c r="BN316" s="381"/>
      <c r="BO316" s="134"/>
      <c r="BP316" s="103"/>
      <c r="BR316" s="75"/>
    </row>
    <row r="317" spans="1:70" ht="14" x14ac:dyDescent="0.3">
      <c r="A317" s="135"/>
      <c r="B317" s="135"/>
      <c r="C317" s="135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34"/>
      <c r="AP317" s="134"/>
      <c r="AQ317" s="134"/>
      <c r="AR317" s="134"/>
      <c r="AS317" s="134"/>
      <c r="AT317" s="134"/>
      <c r="AU317" s="134"/>
      <c r="AV317" s="134"/>
      <c r="AW317" s="134"/>
      <c r="AX317" s="134"/>
      <c r="AY317" s="134"/>
      <c r="AZ317" s="134"/>
      <c r="BA317" s="134"/>
      <c r="BB317" s="134"/>
      <c r="BC317" s="134"/>
      <c r="BD317" s="134"/>
      <c r="BE317" s="134"/>
      <c r="BF317" s="134"/>
      <c r="BG317" s="134"/>
      <c r="BH317" s="134"/>
      <c r="BI317" s="134"/>
      <c r="BJ317" s="134"/>
      <c r="BK317" s="134"/>
      <c r="BL317" s="134"/>
      <c r="BM317" s="134"/>
      <c r="BN317" s="381"/>
      <c r="BO317" s="134"/>
      <c r="BP317" s="103"/>
      <c r="BR317" s="75"/>
    </row>
    <row r="318" spans="1:70" ht="14" x14ac:dyDescent="0.3">
      <c r="A318" s="135"/>
      <c r="B318" s="135"/>
      <c r="C318" s="135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34"/>
      <c r="AP318" s="134"/>
      <c r="AQ318" s="134"/>
      <c r="AR318" s="134"/>
      <c r="AS318" s="134"/>
      <c r="AT318" s="134"/>
      <c r="AU318" s="134"/>
      <c r="AV318" s="134"/>
      <c r="AW318" s="134"/>
      <c r="AX318" s="134"/>
      <c r="AY318" s="134"/>
      <c r="AZ318" s="134"/>
      <c r="BA318" s="134"/>
      <c r="BB318" s="134"/>
      <c r="BC318" s="134"/>
      <c r="BD318" s="134"/>
      <c r="BE318" s="134"/>
      <c r="BF318" s="134"/>
      <c r="BG318" s="134"/>
      <c r="BH318" s="134"/>
      <c r="BI318" s="134"/>
      <c r="BJ318" s="134"/>
      <c r="BK318" s="134"/>
      <c r="BL318" s="134"/>
      <c r="BM318" s="134"/>
      <c r="BN318" s="381"/>
      <c r="BO318" s="134"/>
      <c r="BP318" s="103"/>
      <c r="BR318" s="75"/>
    </row>
    <row r="319" spans="1:70" ht="14" x14ac:dyDescent="0.3">
      <c r="A319" s="135"/>
      <c r="B319" s="135"/>
      <c r="C319" s="135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  <c r="AS319" s="134"/>
      <c r="AT319" s="134"/>
      <c r="AU319" s="134"/>
      <c r="AV319" s="134"/>
      <c r="AW319" s="134"/>
      <c r="AX319" s="134"/>
      <c r="AY319" s="134"/>
      <c r="AZ319" s="134"/>
      <c r="BA319" s="134"/>
      <c r="BB319" s="134"/>
      <c r="BC319" s="134"/>
      <c r="BD319" s="134"/>
      <c r="BE319" s="134"/>
      <c r="BF319" s="134"/>
      <c r="BG319" s="134"/>
      <c r="BH319" s="134"/>
      <c r="BI319" s="134"/>
      <c r="BJ319" s="134"/>
      <c r="BK319" s="134"/>
      <c r="BL319" s="134"/>
      <c r="BM319" s="134"/>
      <c r="BN319" s="381"/>
      <c r="BO319" s="134"/>
      <c r="BP319" s="103"/>
      <c r="BR319" s="75"/>
    </row>
    <row r="320" spans="1:70" ht="14" x14ac:dyDescent="0.3">
      <c r="A320" s="135"/>
      <c r="B320" s="135"/>
      <c r="C320" s="135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  <c r="AS320" s="134"/>
      <c r="AT320" s="134"/>
      <c r="AU320" s="134"/>
      <c r="AV320" s="134"/>
      <c r="AW320" s="134"/>
      <c r="AX320" s="134"/>
      <c r="AY320" s="134"/>
      <c r="AZ320" s="134"/>
      <c r="BA320" s="134"/>
      <c r="BB320" s="134"/>
      <c r="BC320" s="134"/>
      <c r="BD320" s="134"/>
      <c r="BE320" s="134"/>
      <c r="BF320" s="134"/>
      <c r="BG320" s="134"/>
      <c r="BH320" s="134"/>
      <c r="BI320" s="134"/>
      <c r="BJ320" s="134"/>
      <c r="BK320" s="134"/>
      <c r="BL320" s="134"/>
      <c r="BM320" s="134"/>
      <c r="BN320" s="381"/>
      <c r="BO320" s="134"/>
      <c r="BP320" s="103"/>
      <c r="BR320" s="75"/>
    </row>
    <row r="321" spans="1:70" ht="14" x14ac:dyDescent="0.3">
      <c r="A321" s="135"/>
      <c r="B321" s="135"/>
      <c r="C321" s="135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4"/>
      <c r="AY321" s="134"/>
      <c r="AZ321" s="134"/>
      <c r="BA321" s="134"/>
      <c r="BB321" s="134"/>
      <c r="BC321" s="134"/>
      <c r="BD321" s="134"/>
      <c r="BE321" s="134"/>
      <c r="BF321" s="134"/>
      <c r="BG321" s="134"/>
      <c r="BH321" s="134"/>
      <c r="BI321" s="134"/>
      <c r="BJ321" s="134"/>
      <c r="BK321" s="134"/>
      <c r="BL321" s="134"/>
      <c r="BM321" s="134"/>
      <c r="BN321" s="381"/>
      <c r="BO321" s="134"/>
      <c r="BP321" s="103"/>
      <c r="BR321" s="75"/>
    </row>
    <row r="322" spans="1:70" ht="14" x14ac:dyDescent="0.3">
      <c r="A322" s="135"/>
      <c r="B322" s="135"/>
      <c r="C322" s="135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4"/>
      <c r="AY322" s="134"/>
      <c r="AZ322" s="134"/>
      <c r="BA322" s="134"/>
      <c r="BB322" s="134"/>
      <c r="BC322" s="134"/>
      <c r="BD322" s="134"/>
      <c r="BE322" s="134"/>
      <c r="BF322" s="134"/>
      <c r="BG322" s="134"/>
      <c r="BH322" s="134"/>
      <c r="BI322" s="134"/>
      <c r="BJ322" s="134"/>
      <c r="BK322" s="134"/>
      <c r="BL322" s="134"/>
      <c r="BM322" s="134"/>
      <c r="BN322" s="381"/>
      <c r="BO322" s="134"/>
      <c r="BP322" s="103"/>
      <c r="BR322" s="75"/>
    </row>
    <row r="323" spans="1:70" ht="14" x14ac:dyDescent="0.3">
      <c r="A323" s="135"/>
      <c r="B323" s="135"/>
      <c r="C323" s="135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  <c r="AE323" s="134"/>
      <c r="AF323" s="134"/>
      <c r="AG323" s="134"/>
      <c r="AH323" s="134"/>
      <c r="AI323" s="134"/>
      <c r="AJ323" s="134"/>
      <c r="AK323" s="134"/>
      <c r="AL323" s="134"/>
      <c r="AM323" s="134"/>
      <c r="AN323" s="134"/>
      <c r="AO323" s="134"/>
      <c r="AP323" s="134"/>
      <c r="AQ323" s="134"/>
      <c r="AR323" s="134"/>
      <c r="AS323" s="134"/>
      <c r="AT323" s="134"/>
      <c r="AU323" s="134"/>
      <c r="AV323" s="134"/>
      <c r="AW323" s="134"/>
      <c r="AX323" s="134"/>
      <c r="AY323" s="134"/>
      <c r="AZ323" s="134"/>
      <c r="BA323" s="134"/>
      <c r="BB323" s="134"/>
      <c r="BC323" s="134"/>
      <c r="BD323" s="134"/>
      <c r="BE323" s="134"/>
      <c r="BF323" s="134"/>
      <c r="BG323" s="134"/>
      <c r="BH323" s="134"/>
      <c r="BI323" s="134"/>
      <c r="BJ323" s="134"/>
      <c r="BK323" s="134"/>
      <c r="BL323" s="134"/>
      <c r="BM323" s="134"/>
      <c r="BN323" s="381"/>
      <c r="BO323" s="134"/>
      <c r="BP323" s="103"/>
      <c r="BR323" s="75"/>
    </row>
    <row r="324" spans="1:70" ht="14" x14ac:dyDescent="0.3">
      <c r="A324" s="135"/>
      <c r="B324" s="135"/>
      <c r="C324" s="135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  <c r="AE324" s="134"/>
      <c r="AF324" s="134"/>
      <c r="AG324" s="134"/>
      <c r="AH324" s="134"/>
      <c r="AI324" s="134"/>
      <c r="AJ324" s="134"/>
      <c r="AK324" s="134"/>
      <c r="AL324" s="134"/>
      <c r="AM324" s="134"/>
      <c r="AN324" s="134"/>
      <c r="AO324" s="134"/>
      <c r="AP324" s="134"/>
      <c r="AQ324" s="134"/>
      <c r="AR324" s="134"/>
      <c r="AS324" s="134"/>
      <c r="AT324" s="134"/>
      <c r="AU324" s="134"/>
      <c r="AV324" s="134"/>
      <c r="AW324" s="134"/>
      <c r="AX324" s="134"/>
      <c r="AY324" s="134"/>
      <c r="AZ324" s="134"/>
      <c r="BA324" s="134"/>
      <c r="BB324" s="134"/>
      <c r="BC324" s="134"/>
      <c r="BD324" s="134"/>
      <c r="BE324" s="134"/>
      <c r="BF324" s="134"/>
      <c r="BG324" s="134"/>
      <c r="BH324" s="134"/>
      <c r="BI324" s="134"/>
      <c r="BJ324" s="134"/>
      <c r="BK324" s="134"/>
      <c r="BL324" s="134"/>
      <c r="BM324" s="134"/>
      <c r="BN324" s="381"/>
      <c r="BO324" s="134"/>
      <c r="BP324" s="103"/>
      <c r="BR324" s="75"/>
    </row>
    <row r="325" spans="1:70" ht="14" x14ac:dyDescent="0.3">
      <c r="A325" s="135"/>
      <c r="B325" s="135"/>
      <c r="C325" s="135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  <c r="AE325" s="134"/>
      <c r="AF325" s="134"/>
      <c r="AG325" s="134"/>
      <c r="AH325" s="134"/>
      <c r="AI325" s="134"/>
      <c r="AJ325" s="134"/>
      <c r="AK325" s="134"/>
      <c r="AL325" s="134"/>
      <c r="AM325" s="134"/>
      <c r="AN325" s="134"/>
      <c r="AO325" s="134"/>
      <c r="AP325" s="134"/>
      <c r="AQ325" s="134"/>
      <c r="AR325" s="134"/>
      <c r="AS325" s="134"/>
      <c r="AT325" s="134"/>
      <c r="AU325" s="134"/>
      <c r="AV325" s="134"/>
      <c r="AW325" s="134"/>
      <c r="AX325" s="134"/>
      <c r="AY325" s="134"/>
      <c r="AZ325" s="134"/>
      <c r="BA325" s="134"/>
      <c r="BB325" s="134"/>
      <c r="BC325" s="134"/>
      <c r="BD325" s="134"/>
      <c r="BE325" s="134"/>
      <c r="BF325" s="134"/>
      <c r="BG325" s="134"/>
      <c r="BH325" s="134"/>
      <c r="BI325" s="134"/>
      <c r="BJ325" s="134"/>
      <c r="BK325" s="134"/>
      <c r="BL325" s="134"/>
      <c r="BM325" s="134"/>
      <c r="BN325" s="381"/>
      <c r="BO325" s="134"/>
      <c r="BP325" s="103"/>
      <c r="BR325" s="75"/>
    </row>
    <row r="326" spans="1:70" ht="14" x14ac:dyDescent="0.3">
      <c r="A326" s="135"/>
      <c r="B326" s="135"/>
      <c r="C326" s="135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  <c r="AE326" s="134"/>
      <c r="AF326" s="134"/>
      <c r="AG326" s="134"/>
      <c r="AH326" s="134"/>
      <c r="AI326" s="134"/>
      <c r="AJ326" s="134"/>
      <c r="AK326" s="134"/>
      <c r="AL326" s="134"/>
      <c r="AM326" s="134"/>
      <c r="AN326" s="134"/>
      <c r="AO326" s="134"/>
      <c r="AP326" s="134"/>
      <c r="AQ326" s="134"/>
      <c r="AR326" s="134"/>
      <c r="AS326" s="134"/>
      <c r="AT326" s="134"/>
      <c r="AU326" s="134"/>
      <c r="AV326" s="134"/>
      <c r="AW326" s="134"/>
      <c r="AX326" s="134"/>
      <c r="AY326" s="134"/>
      <c r="AZ326" s="134"/>
      <c r="BA326" s="134"/>
      <c r="BB326" s="134"/>
      <c r="BC326" s="134"/>
      <c r="BD326" s="134"/>
      <c r="BE326" s="134"/>
      <c r="BF326" s="134"/>
      <c r="BG326" s="134"/>
      <c r="BH326" s="134"/>
      <c r="BI326" s="134"/>
      <c r="BJ326" s="134"/>
      <c r="BK326" s="134"/>
      <c r="BL326" s="134"/>
      <c r="BM326" s="134"/>
      <c r="BN326" s="381"/>
      <c r="BO326" s="134"/>
      <c r="BP326" s="103"/>
      <c r="BR326" s="75"/>
    </row>
    <row r="327" spans="1:70" ht="14" x14ac:dyDescent="0.3">
      <c r="A327" s="135"/>
      <c r="B327" s="135"/>
      <c r="C327" s="135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  <c r="AE327" s="134"/>
      <c r="AF327" s="134"/>
      <c r="AG327" s="134"/>
      <c r="AH327" s="134"/>
      <c r="AI327" s="134"/>
      <c r="AJ327" s="134"/>
      <c r="AK327" s="134"/>
      <c r="AL327" s="134"/>
      <c r="AM327" s="134"/>
      <c r="AN327" s="134"/>
      <c r="AO327" s="134"/>
      <c r="AP327" s="134"/>
      <c r="AQ327" s="134"/>
      <c r="AR327" s="134"/>
      <c r="AS327" s="134"/>
      <c r="AT327" s="134"/>
      <c r="AU327" s="134"/>
      <c r="AV327" s="134"/>
      <c r="AW327" s="134"/>
      <c r="AX327" s="134"/>
      <c r="AY327" s="134"/>
      <c r="AZ327" s="134"/>
      <c r="BA327" s="134"/>
      <c r="BB327" s="134"/>
      <c r="BC327" s="134"/>
      <c r="BD327" s="134"/>
      <c r="BE327" s="134"/>
      <c r="BF327" s="134"/>
      <c r="BG327" s="134"/>
      <c r="BH327" s="134"/>
      <c r="BI327" s="134"/>
      <c r="BJ327" s="134"/>
      <c r="BK327" s="134"/>
      <c r="BL327" s="134"/>
      <c r="BM327" s="134"/>
      <c r="BN327" s="381"/>
      <c r="BO327" s="134"/>
      <c r="BP327" s="103"/>
      <c r="BR327" s="75"/>
    </row>
    <row r="328" spans="1:70" ht="14" x14ac:dyDescent="0.3">
      <c r="A328" s="135"/>
      <c r="B328" s="135"/>
      <c r="C328" s="135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  <c r="AE328" s="134"/>
      <c r="AF328" s="134"/>
      <c r="AG328" s="134"/>
      <c r="AH328" s="134"/>
      <c r="AI328" s="134"/>
      <c r="AJ328" s="134"/>
      <c r="AK328" s="134"/>
      <c r="AL328" s="134"/>
      <c r="AM328" s="134"/>
      <c r="AN328" s="134"/>
      <c r="AO328" s="134"/>
      <c r="AP328" s="134"/>
      <c r="AQ328" s="134"/>
      <c r="AR328" s="134"/>
      <c r="AS328" s="134"/>
      <c r="AT328" s="134"/>
      <c r="AU328" s="134"/>
      <c r="AV328" s="134"/>
      <c r="AW328" s="134"/>
      <c r="AX328" s="134"/>
      <c r="AY328" s="134"/>
      <c r="AZ328" s="134"/>
      <c r="BA328" s="134"/>
      <c r="BB328" s="134"/>
      <c r="BC328" s="134"/>
      <c r="BD328" s="134"/>
      <c r="BE328" s="134"/>
      <c r="BF328" s="134"/>
      <c r="BG328" s="134"/>
      <c r="BH328" s="134"/>
      <c r="BI328" s="134"/>
      <c r="BJ328" s="134"/>
      <c r="BK328" s="134"/>
      <c r="BL328" s="134"/>
      <c r="BM328" s="134"/>
      <c r="BN328" s="381"/>
      <c r="BO328" s="134"/>
      <c r="BP328" s="103"/>
      <c r="BR328" s="75"/>
    </row>
    <row r="329" spans="1:70" ht="14" x14ac:dyDescent="0.3">
      <c r="A329" s="135"/>
      <c r="B329" s="135"/>
      <c r="C329" s="135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134"/>
      <c r="AU329" s="134"/>
      <c r="AV329" s="134"/>
      <c r="AW329" s="134"/>
      <c r="AX329" s="134"/>
      <c r="AY329" s="134"/>
      <c r="AZ329" s="134"/>
      <c r="BA329" s="134"/>
      <c r="BB329" s="134"/>
      <c r="BC329" s="134"/>
      <c r="BD329" s="134"/>
      <c r="BE329" s="134"/>
      <c r="BF329" s="134"/>
      <c r="BG329" s="134"/>
      <c r="BH329" s="134"/>
      <c r="BI329" s="134"/>
      <c r="BJ329" s="134"/>
      <c r="BK329" s="134"/>
      <c r="BL329" s="134"/>
      <c r="BM329" s="134"/>
      <c r="BN329" s="381"/>
      <c r="BO329" s="134"/>
      <c r="BP329" s="103"/>
    </row>
    <row r="330" spans="1:70" ht="14" x14ac:dyDescent="0.3">
      <c r="A330" s="135"/>
      <c r="B330" s="135"/>
      <c r="C330" s="135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134"/>
      <c r="AQ330" s="134"/>
      <c r="AR330" s="134"/>
      <c r="AS330" s="134"/>
      <c r="AT330" s="134"/>
      <c r="AU330" s="134"/>
      <c r="AV330" s="134"/>
      <c r="AW330" s="134"/>
      <c r="AX330" s="134"/>
      <c r="AY330" s="134"/>
      <c r="AZ330" s="134"/>
      <c r="BA330" s="134"/>
      <c r="BB330" s="134"/>
      <c r="BC330" s="134"/>
      <c r="BD330" s="134"/>
      <c r="BE330" s="134"/>
      <c r="BF330" s="134"/>
      <c r="BG330" s="134"/>
      <c r="BH330" s="134"/>
      <c r="BI330" s="134"/>
      <c r="BJ330" s="134"/>
      <c r="BK330" s="134"/>
      <c r="BL330" s="134"/>
      <c r="BM330" s="134"/>
      <c r="BN330" s="381"/>
      <c r="BO330" s="134"/>
      <c r="BP330" s="103"/>
    </row>
    <row r="331" spans="1:70" ht="14.5" x14ac:dyDescent="0.35">
      <c r="A331" s="136"/>
      <c r="B331" s="136"/>
      <c r="C331" s="136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  <c r="AP331" s="127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386"/>
      <c r="BO331" s="127"/>
      <c r="BP331" s="104"/>
    </row>
    <row r="332" spans="1:70" ht="14.5" x14ac:dyDescent="0.35">
      <c r="A332" s="136"/>
      <c r="B332" s="136"/>
      <c r="C332" s="136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  <c r="AP332" s="127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386"/>
      <c r="BO332" s="127"/>
      <c r="BP332" s="104"/>
    </row>
    <row r="333" spans="1:70" ht="14.5" x14ac:dyDescent="0.35">
      <c r="A333" s="136"/>
      <c r="B333" s="136"/>
      <c r="C333" s="136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  <c r="AP333" s="127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386"/>
      <c r="BO333" s="127"/>
      <c r="BP333" s="104"/>
    </row>
    <row r="334" spans="1:70" ht="14.5" x14ac:dyDescent="0.35">
      <c r="A334" s="136"/>
      <c r="B334" s="136"/>
      <c r="C334" s="136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  <c r="AP334" s="127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386"/>
      <c r="BO334" s="127"/>
      <c r="BP334" s="104"/>
    </row>
    <row r="335" spans="1:70" ht="14.5" x14ac:dyDescent="0.35">
      <c r="A335" s="136"/>
      <c r="B335" s="136"/>
      <c r="C335" s="136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  <c r="AP335" s="127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386"/>
      <c r="BO335" s="127"/>
      <c r="BP335" s="104"/>
    </row>
    <row r="336" spans="1:70" ht="14.5" x14ac:dyDescent="0.35">
      <c r="A336" s="136"/>
      <c r="B336" s="136"/>
      <c r="C336" s="136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  <c r="AP336" s="127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386"/>
      <c r="BO336" s="127"/>
      <c r="BP336" s="104"/>
    </row>
    <row r="337" spans="1:68" ht="14.5" x14ac:dyDescent="0.35">
      <c r="A337" s="136"/>
      <c r="B337" s="136"/>
      <c r="C337" s="136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  <c r="AP337" s="127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386"/>
      <c r="BO337" s="127"/>
      <c r="BP337" s="104"/>
    </row>
    <row r="338" spans="1:68" ht="14.5" x14ac:dyDescent="0.35">
      <c r="A338" s="136"/>
      <c r="B338" s="136"/>
      <c r="C338" s="136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  <c r="AP338" s="127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386"/>
      <c r="BO338" s="127"/>
      <c r="BP338" s="104"/>
    </row>
    <row r="339" spans="1:68" ht="14.5" x14ac:dyDescent="0.35">
      <c r="A339" s="136"/>
      <c r="B339" s="136"/>
      <c r="C339" s="136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  <c r="AP339" s="127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386"/>
      <c r="BO339" s="127"/>
      <c r="BP339" s="104"/>
    </row>
    <row r="340" spans="1:68" ht="14.5" x14ac:dyDescent="0.35">
      <c r="A340" s="136"/>
      <c r="B340" s="136"/>
      <c r="C340" s="136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  <c r="AP340" s="127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386"/>
      <c r="BO340" s="127"/>
      <c r="BP340" s="104"/>
    </row>
    <row r="341" spans="1:68" ht="14.5" x14ac:dyDescent="0.35">
      <c r="A341" s="136"/>
      <c r="B341" s="136"/>
      <c r="C341" s="136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  <c r="AP341" s="127"/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386"/>
      <c r="BO341" s="127"/>
      <c r="BP341" s="104"/>
    </row>
    <row r="342" spans="1:68" ht="14.5" x14ac:dyDescent="0.35">
      <c r="A342" s="136"/>
      <c r="B342" s="136"/>
      <c r="C342" s="136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  <c r="AP342" s="127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386"/>
      <c r="BO342" s="127"/>
      <c r="BP342" s="104"/>
    </row>
    <row r="343" spans="1:68" ht="14.5" x14ac:dyDescent="0.35">
      <c r="A343" s="136"/>
      <c r="B343" s="136"/>
      <c r="C343" s="136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386"/>
      <c r="BO343" s="127"/>
      <c r="BP343" s="104"/>
    </row>
    <row r="344" spans="1:68" ht="14.5" x14ac:dyDescent="0.35">
      <c r="A344" s="136"/>
      <c r="B344" s="136"/>
      <c r="C344" s="136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386"/>
      <c r="BO344" s="127"/>
      <c r="BP344" s="104"/>
    </row>
    <row r="345" spans="1:68" ht="14.5" x14ac:dyDescent="0.35">
      <c r="A345" s="136"/>
      <c r="B345" s="136"/>
      <c r="C345" s="136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  <c r="AP345" s="127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386"/>
      <c r="BO345" s="127"/>
      <c r="BP345" s="104"/>
    </row>
    <row r="346" spans="1:68" ht="14.5" x14ac:dyDescent="0.35">
      <c r="A346" s="136"/>
      <c r="B346" s="136"/>
      <c r="C346" s="136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386"/>
      <c r="BO346" s="127"/>
      <c r="BP346" s="104"/>
    </row>
    <row r="347" spans="1:68" ht="14.5" x14ac:dyDescent="0.35">
      <c r="A347" s="136"/>
      <c r="B347" s="136"/>
      <c r="C347" s="136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127"/>
      <c r="BH347" s="127"/>
      <c r="BI347" s="127"/>
      <c r="BJ347" s="127"/>
      <c r="BK347" s="127"/>
      <c r="BL347" s="127"/>
      <c r="BM347" s="127"/>
      <c r="BN347" s="386"/>
      <c r="BO347" s="127"/>
      <c r="BP347" s="104"/>
    </row>
    <row r="348" spans="1:68" ht="14.5" x14ac:dyDescent="0.35">
      <c r="A348" s="136"/>
      <c r="B348" s="136"/>
      <c r="C348" s="136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  <c r="BD348" s="127"/>
      <c r="BE348" s="127"/>
      <c r="BF348" s="127"/>
      <c r="BG348" s="127"/>
      <c r="BH348" s="127"/>
      <c r="BI348" s="127"/>
      <c r="BJ348" s="127"/>
      <c r="BK348" s="127"/>
      <c r="BL348" s="127"/>
      <c r="BM348" s="127"/>
      <c r="BN348" s="386"/>
      <c r="BO348" s="127"/>
      <c r="BP348" s="104"/>
    </row>
    <row r="349" spans="1:68" ht="14.5" x14ac:dyDescent="0.35">
      <c r="A349" s="136"/>
      <c r="B349" s="136"/>
      <c r="C349" s="136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  <c r="BD349" s="127"/>
      <c r="BE349" s="127"/>
      <c r="BF349" s="127"/>
      <c r="BG349" s="127"/>
      <c r="BH349" s="127"/>
      <c r="BI349" s="127"/>
      <c r="BJ349" s="127"/>
      <c r="BK349" s="127"/>
      <c r="BL349" s="127"/>
      <c r="BM349" s="127"/>
      <c r="BN349" s="386"/>
      <c r="BO349" s="127"/>
      <c r="BP349" s="104"/>
    </row>
    <row r="350" spans="1:68" ht="14.5" x14ac:dyDescent="0.35">
      <c r="A350" s="136"/>
      <c r="B350" s="136"/>
      <c r="C350" s="136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  <c r="BD350" s="127"/>
      <c r="BE350" s="127"/>
      <c r="BF350" s="127"/>
      <c r="BG350" s="127"/>
      <c r="BH350" s="127"/>
      <c r="BI350" s="127"/>
      <c r="BJ350" s="127"/>
      <c r="BK350" s="127"/>
      <c r="BL350" s="127"/>
      <c r="BM350" s="127"/>
      <c r="BN350" s="386"/>
      <c r="BO350" s="127"/>
      <c r="BP350" s="104"/>
    </row>
    <row r="351" spans="1:68" ht="14.5" x14ac:dyDescent="0.35">
      <c r="A351" s="136"/>
      <c r="B351" s="136"/>
      <c r="C351" s="136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  <c r="BD351" s="127"/>
      <c r="BE351" s="127"/>
      <c r="BF351" s="127"/>
      <c r="BG351" s="127"/>
      <c r="BH351" s="127"/>
      <c r="BI351" s="127"/>
      <c r="BJ351" s="127"/>
      <c r="BK351" s="127"/>
      <c r="BL351" s="127"/>
      <c r="BM351" s="127"/>
      <c r="BN351" s="386"/>
      <c r="BO351" s="127"/>
      <c r="BP351" s="104"/>
    </row>
    <row r="352" spans="1:68" ht="14.5" x14ac:dyDescent="0.35">
      <c r="A352" s="136"/>
      <c r="B352" s="136"/>
      <c r="C352" s="136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  <c r="BD352" s="127"/>
      <c r="BE352" s="127"/>
      <c r="BF352" s="127"/>
      <c r="BG352" s="127"/>
      <c r="BH352" s="127"/>
      <c r="BI352" s="127"/>
      <c r="BJ352" s="127"/>
      <c r="BK352" s="127"/>
      <c r="BL352" s="127"/>
      <c r="BM352" s="127"/>
      <c r="BN352" s="386"/>
      <c r="BO352" s="127"/>
      <c r="BP352" s="104"/>
    </row>
    <row r="353" spans="1:68" ht="14.5" x14ac:dyDescent="0.35">
      <c r="A353" s="136"/>
      <c r="B353" s="136"/>
      <c r="C353" s="136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  <c r="BD353" s="127"/>
      <c r="BE353" s="127"/>
      <c r="BF353" s="127"/>
      <c r="BG353" s="127"/>
      <c r="BH353" s="127"/>
      <c r="BI353" s="127"/>
      <c r="BJ353" s="127"/>
      <c r="BK353" s="127"/>
      <c r="BL353" s="127"/>
      <c r="BM353" s="127"/>
      <c r="BN353" s="386"/>
      <c r="BO353" s="127"/>
      <c r="BP353" s="104"/>
    </row>
    <row r="354" spans="1:68" ht="14.5" x14ac:dyDescent="0.35">
      <c r="A354" s="136"/>
      <c r="B354" s="136"/>
      <c r="C354" s="136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  <c r="BD354" s="127"/>
      <c r="BE354" s="127"/>
      <c r="BF354" s="127"/>
      <c r="BG354" s="127"/>
      <c r="BH354" s="127"/>
      <c r="BI354" s="127"/>
      <c r="BJ354" s="127"/>
      <c r="BK354" s="127"/>
      <c r="BL354" s="127"/>
      <c r="BM354" s="127"/>
      <c r="BN354" s="386"/>
      <c r="BO354" s="127"/>
      <c r="BP354" s="104"/>
    </row>
    <row r="355" spans="1:68" ht="14.5" x14ac:dyDescent="0.35">
      <c r="A355" s="136"/>
      <c r="B355" s="136"/>
      <c r="C355" s="136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  <c r="BD355" s="127"/>
      <c r="BE355" s="127"/>
      <c r="BF355" s="127"/>
      <c r="BG355" s="127"/>
      <c r="BH355" s="127"/>
      <c r="BI355" s="127"/>
      <c r="BJ355" s="127"/>
      <c r="BK355" s="127"/>
      <c r="BL355" s="127"/>
      <c r="BM355" s="127"/>
      <c r="BN355" s="386"/>
      <c r="BO355" s="127"/>
      <c r="BP355" s="104"/>
    </row>
    <row r="356" spans="1:68" ht="14.5" x14ac:dyDescent="0.35">
      <c r="A356" s="136"/>
      <c r="B356" s="136"/>
      <c r="C356" s="136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  <c r="BD356" s="127"/>
      <c r="BE356" s="127"/>
      <c r="BF356" s="127"/>
      <c r="BG356" s="127"/>
      <c r="BH356" s="127"/>
      <c r="BI356" s="127"/>
      <c r="BJ356" s="127"/>
      <c r="BK356" s="127"/>
      <c r="BL356" s="127"/>
      <c r="BM356" s="127"/>
      <c r="BN356" s="386"/>
      <c r="BO356" s="127"/>
      <c r="BP356" s="104"/>
    </row>
    <row r="357" spans="1:68" ht="14.5" x14ac:dyDescent="0.35">
      <c r="A357" s="136"/>
      <c r="B357" s="136"/>
      <c r="C357" s="136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  <c r="BD357" s="127"/>
      <c r="BE357" s="127"/>
      <c r="BF357" s="127"/>
      <c r="BG357" s="127"/>
      <c r="BH357" s="127"/>
      <c r="BI357" s="127"/>
      <c r="BJ357" s="127"/>
      <c r="BK357" s="127"/>
      <c r="BL357" s="127"/>
      <c r="BM357" s="127"/>
      <c r="BN357" s="386"/>
      <c r="BO357" s="127"/>
      <c r="BP357" s="104"/>
    </row>
    <row r="358" spans="1:68" ht="14.5" x14ac:dyDescent="0.35">
      <c r="A358" s="136"/>
      <c r="B358" s="136"/>
      <c r="C358" s="136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  <c r="BD358" s="127"/>
      <c r="BE358" s="127"/>
      <c r="BF358" s="127"/>
      <c r="BG358" s="127"/>
      <c r="BH358" s="127"/>
      <c r="BI358" s="127"/>
      <c r="BJ358" s="127"/>
      <c r="BK358" s="127"/>
      <c r="BL358" s="127"/>
      <c r="BM358" s="127"/>
      <c r="BN358" s="386"/>
      <c r="BO358" s="127"/>
      <c r="BP358" s="104"/>
    </row>
    <row r="359" spans="1:68" ht="14.5" x14ac:dyDescent="0.35">
      <c r="A359" s="136"/>
      <c r="B359" s="136"/>
      <c r="C359" s="136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  <c r="BD359" s="127"/>
      <c r="BE359" s="127"/>
      <c r="BF359" s="127"/>
      <c r="BG359" s="127"/>
      <c r="BH359" s="127"/>
      <c r="BI359" s="127"/>
      <c r="BJ359" s="127"/>
      <c r="BK359" s="127"/>
      <c r="BL359" s="127"/>
      <c r="BM359" s="127"/>
      <c r="BN359" s="386"/>
      <c r="BO359" s="127"/>
      <c r="BP359" s="104"/>
    </row>
    <row r="360" spans="1:68" ht="14.5" x14ac:dyDescent="0.35">
      <c r="A360" s="136"/>
      <c r="B360" s="136"/>
      <c r="C360" s="136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  <c r="BD360" s="127"/>
      <c r="BE360" s="127"/>
      <c r="BF360" s="127"/>
      <c r="BG360" s="127"/>
      <c r="BH360" s="127"/>
      <c r="BI360" s="127"/>
      <c r="BJ360" s="127"/>
      <c r="BK360" s="127"/>
      <c r="BL360" s="127"/>
      <c r="BM360" s="127"/>
      <c r="BN360" s="386"/>
      <c r="BO360" s="127"/>
      <c r="BP360" s="104"/>
    </row>
    <row r="361" spans="1:68" ht="14.5" x14ac:dyDescent="0.35">
      <c r="A361" s="136"/>
      <c r="B361" s="136"/>
      <c r="C361" s="136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  <c r="BD361" s="127"/>
      <c r="BE361" s="127"/>
      <c r="BF361" s="127"/>
      <c r="BG361" s="127"/>
      <c r="BH361" s="127"/>
      <c r="BI361" s="127"/>
      <c r="BJ361" s="127"/>
      <c r="BK361" s="127"/>
      <c r="BL361" s="127"/>
      <c r="BM361" s="127"/>
      <c r="BN361" s="386"/>
      <c r="BO361" s="127"/>
      <c r="BP361" s="104"/>
    </row>
    <row r="362" spans="1:68" ht="14.5" x14ac:dyDescent="0.35">
      <c r="A362" s="136"/>
      <c r="B362" s="136"/>
      <c r="C362" s="136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  <c r="BD362" s="127"/>
      <c r="BE362" s="127"/>
      <c r="BF362" s="127"/>
      <c r="BG362" s="127"/>
      <c r="BH362" s="127"/>
      <c r="BI362" s="127"/>
      <c r="BJ362" s="127"/>
      <c r="BK362" s="127"/>
      <c r="BL362" s="127"/>
      <c r="BM362" s="127"/>
      <c r="BN362" s="386"/>
      <c r="BO362" s="127"/>
      <c r="BP362" s="104"/>
    </row>
    <row r="363" spans="1:68" ht="14.5" x14ac:dyDescent="0.35">
      <c r="A363" s="136"/>
      <c r="B363" s="136"/>
      <c r="C363" s="136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  <c r="BD363" s="127"/>
      <c r="BE363" s="127"/>
      <c r="BF363" s="127"/>
      <c r="BG363" s="127"/>
      <c r="BH363" s="127"/>
      <c r="BI363" s="127"/>
      <c r="BJ363" s="127"/>
      <c r="BK363" s="127"/>
      <c r="BL363" s="127"/>
      <c r="BM363" s="127"/>
      <c r="BN363" s="386"/>
      <c r="BO363" s="127"/>
      <c r="BP363" s="104"/>
    </row>
    <row r="364" spans="1:68" ht="14.5" x14ac:dyDescent="0.35">
      <c r="A364" s="136"/>
      <c r="B364" s="136"/>
      <c r="C364" s="136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  <c r="BD364" s="127"/>
      <c r="BE364" s="127"/>
      <c r="BF364" s="127"/>
      <c r="BG364" s="127"/>
      <c r="BH364" s="127"/>
      <c r="BI364" s="127"/>
      <c r="BJ364" s="127"/>
      <c r="BK364" s="127"/>
      <c r="BL364" s="127"/>
      <c r="BM364" s="127"/>
      <c r="BN364" s="386"/>
      <c r="BO364" s="127"/>
      <c r="BP364" s="104"/>
    </row>
    <row r="365" spans="1:68" ht="14.5" x14ac:dyDescent="0.35">
      <c r="A365" s="136"/>
      <c r="B365" s="136"/>
      <c r="C365" s="136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  <c r="BD365" s="127"/>
      <c r="BE365" s="127"/>
      <c r="BF365" s="127"/>
      <c r="BG365" s="127"/>
      <c r="BH365" s="127"/>
      <c r="BI365" s="127"/>
      <c r="BJ365" s="127"/>
      <c r="BK365" s="127"/>
      <c r="BL365" s="127"/>
      <c r="BM365" s="127"/>
      <c r="BN365" s="386"/>
      <c r="BO365" s="127"/>
      <c r="BP365" s="104"/>
    </row>
    <row r="366" spans="1:68" ht="14.5" x14ac:dyDescent="0.35">
      <c r="A366" s="136"/>
      <c r="B366" s="136"/>
      <c r="C366" s="136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  <c r="BD366" s="127"/>
      <c r="BE366" s="127"/>
      <c r="BF366" s="127"/>
      <c r="BG366" s="127"/>
      <c r="BH366" s="127"/>
      <c r="BI366" s="127"/>
      <c r="BJ366" s="127"/>
      <c r="BK366" s="127"/>
      <c r="BL366" s="127"/>
      <c r="BM366" s="127"/>
      <c r="BN366" s="386"/>
      <c r="BO366" s="127"/>
      <c r="BP366" s="104"/>
    </row>
    <row r="367" spans="1:68" ht="14.5" x14ac:dyDescent="0.35">
      <c r="A367" s="136"/>
      <c r="B367" s="136"/>
      <c r="C367" s="136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  <c r="AP367" s="127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  <c r="BC367" s="127"/>
      <c r="BD367" s="127"/>
      <c r="BE367" s="127"/>
      <c r="BF367" s="127"/>
      <c r="BG367" s="127"/>
      <c r="BH367" s="127"/>
      <c r="BI367" s="127"/>
      <c r="BJ367" s="127"/>
      <c r="BK367" s="127"/>
      <c r="BL367" s="127"/>
      <c r="BM367" s="127"/>
      <c r="BN367" s="386"/>
      <c r="BO367" s="127"/>
      <c r="BP367" s="104"/>
    </row>
    <row r="368" spans="1:68" ht="14.5" x14ac:dyDescent="0.35">
      <c r="A368" s="136"/>
      <c r="B368" s="136"/>
      <c r="C368" s="136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  <c r="BC368" s="127"/>
      <c r="BD368" s="127"/>
      <c r="BE368" s="127"/>
      <c r="BF368" s="127"/>
      <c r="BG368" s="127"/>
      <c r="BH368" s="127"/>
      <c r="BI368" s="127"/>
      <c r="BJ368" s="127"/>
      <c r="BK368" s="127"/>
      <c r="BL368" s="127"/>
      <c r="BM368" s="127"/>
      <c r="BN368" s="386"/>
      <c r="BO368" s="127"/>
      <c r="BP368" s="104"/>
    </row>
    <row r="369" spans="1:68" ht="14.5" x14ac:dyDescent="0.35">
      <c r="A369" s="136"/>
      <c r="B369" s="136"/>
      <c r="C369" s="136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  <c r="BC369" s="127"/>
      <c r="BD369" s="127"/>
      <c r="BE369" s="127"/>
      <c r="BF369" s="127"/>
      <c r="BG369" s="127"/>
      <c r="BH369" s="127"/>
      <c r="BI369" s="127"/>
      <c r="BJ369" s="127"/>
      <c r="BK369" s="127"/>
      <c r="BL369" s="127"/>
      <c r="BM369" s="127"/>
      <c r="BN369" s="386"/>
      <c r="BO369" s="127"/>
      <c r="BP369" s="104"/>
    </row>
    <row r="370" spans="1:68" ht="14.5" x14ac:dyDescent="0.35">
      <c r="A370" s="136"/>
      <c r="B370" s="136"/>
      <c r="C370" s="136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  <c r="BC370" s="127"/>
      <c r="BD370" s="127"/>
      <c r="BE370" s="127"/>
      <c r="BF370" s="127"/>
      <c r="BG370" s="127"/>
      <c r="BH370" s="127"/>
      <c r="BI370" s="127"/>
      <c r="BJ370" s="127"/>
      <c r="BK370" s="127"/>
      <c r="BL370" s="127"/>
      <c r="BM370" s="127"/>
      <c r="BN370" s="386"/>
      <c r="BO370" s="127"/>
      <c r="BP370" s="104"/>
    </row>
    <row r="371" spans="1:68" ht="14.5" x14ac:dyDescent="0.35">
      <c r="A371" s="136"/>
      <c r="B371" s="136"/>
      <c r="C371" s="136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  <c r="BD371" s="127"/>
      <c r="BE371" s="127"/>
      <c r="BF371" s="127"/>
      <c r="BG371" s="127"/>
      <c r="BH371" s="127"/>
      <c r="BI371" s="127"/>
      <c r="BJ371" s="127"/>
      <c r="BK371" s="127"/>
      <c r="BL371" s="127"/>
      <c r="BM371" s="127"/>
      <c r="BN371" s="386"/>
      <c r="BO371" s="127"/>
      <c r="BP371" s="104"/>
    </row>
    <row r="372" spans="1:68" ht="14.5" x14ac:dyDescent="0.35">
      <c r="A372" s="136"/>
      <c r="B372" s="136"/>
      <c r="C372" s="136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  <c r="BC372" s="127"/>
      <c r="BD372" s="127"/>
      <c r="BE372" s="127"/>
      <c r="BF372" s="127"/>
      <c r="BG372" s="127"/>
      <c r="BH372" s="127"/>
      <c r="BI372" s="127"/>
      <c r="BJ372" s="127"/>
      <c r="BK372" s="127"/>
      <c r="BL372" s="127"/>
      <c r="BM372" s="127"/>
      <c r="BN372" s="386"/>
      <c r="BO372" s="127"/>
      <c r="BP372" s="104"/>
    </row>
    <row r="373" spans="1:68" ht="14.5" x14ac:dyDescent="0.35">
      <c r="A373" s="136"/>
      <c r="B373" s="136"/>
      <c r="C373" s="136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  <c r="BC373" s="127"/>
      <c r="BD373" s="127"/>
      <c r="BE373" s="127"/>
      <c r="BF373" s="127"/>
      <c r="BG373" s="127"/>
      <c r="BH373" s="127"/>
      <c r="BI373" s="127"/>
      <c r="BJ373" s="127"/>
      <c r="BK373" s="127"/>
      <c r="BL373" s="127"/>
      <c r="BM373" s="127"/>
      <c r="BN373" s="386"/>
      <c r="BO373" s="127"/>
      <c r="BP373" s="104"/>
    </row>
    <row r="374" spans="1:68" ht="14.5" x14ac:dyDescent="0.35">
      <c r="A374" s="136"/>
      <c r="B374" s="136"/>
      <c r="C374" s="136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  <c r="BC374" s="127"/>
      <c r="BD374" s="127"/>
      <c r="BE374" s="127"/>
      <c r="BF374" s="127"/>
      <c r="BG374" s="127"/>
      <c r="BH374" s="127"/>
      <c r="BI374" s="127"/>
      <c r="BJ374" s="127"/>
      <c r="BK374" s="127"/>
      <c r="BL374" s="127"/>
      <c r="BM374" s="127"/>
      <c r="BN374" s="386"/>
      <c r="BO374" s="127"/>
      <c r="BP374" s="104"/>
    </row>
    <row r="375" spans="1:68" ht="14.5" x14ac:dyDescent="0.35">
      <c r="A375" s="136"/>
      <c r="B375" s="136"/>
      <c r="C375" s="136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  <c r="BC375" s="127"/>
      <c r="BD375" s="127"/>
      <c r="BE375" s="127"/>
      <c r="BF375" s="127"/>
      <c r="BG375" s="127"/>
      <c r="BH375" s="127"/>
      <c r="BI375" s="127"/>
      <c r="BJ375" s="127"/>
      <c r="BK375" s="127"/>
      <c r="BL375" s="127"/>
      <c r="BM375" s="127"/>
      <c r="BN375" s="386"/>
      <c r="BO375" s="127"/>
      <c r="BP375" s="104"/>
    </row>
    <row r="376" spans="1:68" ht="14.5" x14ac:dyDescent="0.35">
      <c r="A376" s="136"/>
      <c r="B376" s="136"/>
      <c r="C376" s="136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  <c r="BC376" s="127"/>
      <c r="BD376" s="127"/>
      <c r="BE376" s="127"/>
      <c r="BF376" s="127"/>
      <c r="BG376" s="127"/>
      <c r="BH376" s="127"/>
      <c r="BI376" s="127"/>
      <c r="BJ376" s="127"/>
      <c r="BK376" s="127"/>
      <c r="BL376" s="127"/>
      <c r="BM376" s="127"/>
      <c r="BN376" s="386"/>
      <c r="BO376" s="127"/>
      <c r="BP376" s="104"/>
    </row>
    <row r="377" spans="1:68" ht="14.5" x14ac:dyDescent="0.35">
      <c r="A377" s="136"/>
      <c r="B377" s="136"/>
      <c r="C377" s="136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  <c r="BC377" s="127"/>
      <c r="BD377" s="127"/>
      <c r="BE377" s="127"/>
      <c r="BF377" s="127"/>
      <c r="BG377" s="127"/>
      <c r="BH377" s="127"/>
      <c r="BI377" s="127"/>
      <c r="BJ377" s="127"/>
      <c r="BK377" s="127"/>
      <c r="BL377" s="127"/>
      <c r="BM377" s="127"/>
      <c r="BN377" s="386"/>
      <c r="BO377" s="127"/>
      <c r="BP377" s="104"/>
    </row>
    <row r="378" spans="1:68" ht="14.5" x14ac:dyDescent="0.35">
      <c r="A378" s="136"/>
      <c r="B378" s="136"/>
      <c r="C378" s="136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  <c r="BC378" s="127"/>
      <c r="BD378" s="127"/>
      <c r="BE378" s="127"/>
      <c r="BF378" s="127"/>
      <c r="BG378" s="127"/>
      <c r="BH378" s="127"/>
      <c r="BI378" s="127"/>
      <c r="BJ378" s="127"/>
      <c r="BK378" s="127"/>
      <c r="BL378" s="127"/>
      <c r="BM378" s="127"/>
      <c r="BN378" s="386"/>
      <c r="BO378" s="127"/>
      <c r="BP378" s="104"/>
    </row>
    <row r="379" spans="1:68" ht="14.5" x14ac:dyDescent="0.35">
      <c r="A379" s="136"/>
      <c r="B379" s="136"/>
      <c r="C379" s="136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  <c r="BC379" s="127"/>
      <c r="BD379" s="127"/>
      <c r="BE379" s="127"/>
      <c r="BF379" s="127"/>
      <c r="BG379" s="127"/>
      <c r="BH379" s="127"/>
      <c r="BI379" s="127"/>
      <c r="BJ379" s="127"/>
      <c r="BK379" s="127"/>
      <c r="BL379" s="127"/>
      <c r="BM379" s="127"/>
      <c r="BN379" s="386"/>
      <c r="BO379" s="127"/>
      <c r="BP379" s="104"/>
    </row>
    <row r="380" spans="1:68" ht="14.5" x14ac:dyDescent="0.35">
      <c r="A380" s="136"/>
      <c r="B380" s="136"/>
      <c r="C380" s="136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  <c r="BD380" s="127"/>
      <c r="BE380" s="127"/>
      <c r="BF380" s="127"/>
      <c r="BG380" s="127"/>
      <c r="BH380" s="127"/>
      <c r="BI380" s="127"/>
      <c r="BJ380" s="127"/>
      <c r="BK380" s="127"/>
      <c r="BL380" s="127"/>
      <c r="BM380" s="127"/>
      <c r="BN380" s="386"/>
      <c r="BO380" s="127"/>
      <c r="BP380" s="104"/>
    </row>
    <row r="381" spans="1:68" ht="14.5" x14ac:dyDescent="0.35">
      <c r="A381" s="136"/>
      <c r="B381" s="136"/>
      <c r="C381" s="136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  <c r="BC381" s="127"/>
      <c r="BD381" s="127"/>
      <c r="BE381" s="127"/>
      <c r="BF381" s="127"/>
      <c r="BG381" s="127"/>
      <c r="BH381" s="127"/>
      <c r="BI381" s="127"/>
      <c r="BJ381" s="127"/>
      <c r="BK381" s="127"/>
      <c r="BL381" s="127"/>
      <c r="BM381" s="127"/>
      <c r="BN381" s="386"/>
      <c r="BO381" s="127"/>
      <c r="BP381" s="104"/>
    </row>
    <row r="382" spans="1:68" ht="14.5" x14ac:dyDescent="0.35">
      <c r="A382" s="136"/>
      <c r="B382" s="136"/>
      <c r="C382" s="136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  <c r="BC382" s="127"/>
      <c r="BD382" s="127"/>
      <c r="BE382" s="127"/>
      <c r="BF382" s="127"/>
      <c r="BG382" s="127"/>
      <c r="BH382" s="127"/>
      <c r="BI382" s="127"/>
      <c r="BJ382" s="127"/>
      <c r="BK382" s="127"/>
      <c r="BL382" s="127"/>
      <c r="BM382" s="127"/>
      <c r="BN382" s="386"/>
      <c r="BO382" s="127"/>
      <c r="BP382" s="104"/>
    </row>
    <row r="383" spans="1:68" ht="14.5" x14ac:dyDescent="0.35">
      <c r="A383" s="136"/>
      <c r="B383" s="136"/>
      <c r="C383" s="136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  <c r="BC383" s="127"/>
      <c r="BD383" s="127"/>
      <c r="BE383" s="127"/>
      <c r="BF383" s="127"/>
      <c r="BG383" s="127"/>
      <c r="BH383" s="127"/>
      <c r="BI383" s="127"/>
      <c r="BJ383" s="127"/>
      <c r="BK383" s="127"/>
      <c r="BL383" s="127"/>
      <c r="BM383" s="127"/>
      <c r="BN383" s="386"/>
      <c r="BO383" s="127"/>
      <c r="BP383" s="104"/>
    </row>
    <row r="384" spans="1:68" ht="14.5" x14ac:dyDescent="0.35">
      <c r="A384" s="136"/>
      <c r="B384" s="136"/>
      <c r="C384" s="136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  <c r="BC384" s="127"/>
      <c r="BD384" s="127"/>
      <c r="BE384" s="127"/>
      <c r="BF384" s="127"/>
      <c r="BG384" s="127"/>
      <c r="BH384" s="127"/>
      <c r="BI384" s="127"/>
      <c r="BJ384" s="127"/>
      <c r="BK384" s="127"/>
      <c r="BL384" s="127"/>
      <c r="BM384" s="127"/>
      <c r="BN384" s="386"/>
      <c r="BO384" s="127"/>
      <c r="BP384" s="104"/>
    </row>
    <row r="385" spans="1:68" ht="14.5" x14ac:dyDescent="0.35">
      <c r="A385" s="136"/>
      <c r="B385" s="136"/>
      <c r="C385" s="136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  <c r="BC385" s="127"/>
      <c r="BD385" s="127"/>
      <c r="BE385" s="127"/>
      <c r="BF385" s="127"/>
      <c r="BG385" s="127"/>
      <c r="BH385" s="127"/>
      <c r="BI385" s="127"/>
      <c r="BJ385" s="127"/>
      <c r="BK385" s="127"/>
      <c r="BL385" s="127"/>
      <c r="BM385" s="127"/>
      <c r="BN385" s="386"/>
      <c r="BO385" s="127"/>
      <c r="BP385" s="104"/>
    </row>
    <row r="386" spans="1:68" ht="14.5" x14ac:dyDescent="0.35">
      <c r="A386" s="136"/>
      <c r="B386" s="136"/>
      <c r="C386" s="136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  <c r="BC386" s="127"/>
      <c r="BD386" s="127"/>
      <c r="BE386" s="127"/>
      <c r="BF386" s="127"/>
      <c r="BG386" s="127"/>
      <c r="BH386" s="127"/>
      <c r="BI386" s="127"/>
      <c r="BJ386" s="127"/>
      <c r="BK386" s="127"/>
      <c r="BL386" s="127"/>
      <c r="BM386" s="127"/>
      <c r="BN386" s="386"/>
      <c r="BO386" s="127"/>
      <c r="BP386" s="104"/>
    </row>
    <row r="387" spans="1:68" ht="14.5" x14ac:dyDescent="0.35">
      <c r="A387" s="136"/>
      <c r="B387" s="136"/>
      <c r="C387" s="136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  <c r="BC387" s="127"/>
      <c r="BD387" s="127"/>
      <c r="BE387" s="127"/>
      <c r="BF387" s="127"/>
      <c r="BG387" s="127"/>
      <c r="BH387" s="127"/>
      <c r="BI387" s="127"/>
      <c r="BJ387" s="127"/>
      <c r="BK387" s="127"/>
      <c r="BL387" s="127"/>
      <c r="BM387" s="127"/>
      <c r="BN387" s="386"/>
      <c r="BO387" s="127"/>
      <c r="BP387" s="104"/>
    </row>
    <row r="388" spans="1:68" ht="14.5" x14ac:dyDescent="0.35">
      <c r="A388" s="136"/>
      <c r="B388" s="136"/>
      <c r="C388" s="136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  <c r="BC388" s="127"/>
      <c r="BD388" s="127"/>
      <c r="BE388" s="127"/>
      <c r="BF388" s="127"/>
      <c r="BG388" s="127"/>
      <c r="BH388" s="127"/>
      <c r="BI388" s="127"/>
      <c r="BJ388" s="127"/>
      <c r="BK388" s="127"/>
      <c r="BL388" s="127"/>
      <c r="BM388" s="127"/>
      <c r="BN388" s="386"/>
      <c r="BO388" s="127"/>
      <c r="BP388" s="104"/>
    </row>
    <row r="389" spans="1:68" ht="14.5" x14ac:dyDescent="0.35">
      <c r="A389" s="136"/>
      <c r="B389" s="136"/>
      <c r="C389" s="136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  <c r="BC389" s="127"/>
      <c r="BD389" s="127"/>
      <c r="BE389" s="127"/>
      <c r="BF389" s="127"/>
      <c r="BG389" s="127"/>
      <c r="BH389" s="127"/>
      <c r="BI389" s="127"/>
      <c r="BJ389" s="127"/>
      <c r="BK389" s="127"/>
      <c r="BL389" s="127"/>
      <c r="BM389" s="127"/>
      <c r="BN389" s="386"/>
      <c r="BO389" s="127"/>
      <c r="BP389" s="104"/>
    </row>
    <row r="390" spans="1:68" ht="14.5" x14ac:dyDescent="0.35">
      <c r="A390" s="136"/>
      <c r="B390" s="136"/>
      <c r="C390" s="136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  <c r="BC390" s="127"/>
      <c r="BD390" s="127"/>
      <c r="BE390" s="127"/>
      <c r="BF390" s="127"/>
      <c r="BG390" s="127"/>
      <c r="BH390" s="127"/>
      <c r="BI390" s="127"/>
      <c r="BJ390" s="127"/>
      <c r="BK390" s="127"/>
      <c r="BL390" s="127"/>
      <c r="BM390" s="127"/>
      <c r="BN390" s="386"/>
      <c r="BO390" s="127"/>
      <c r="BP390" s="104"/>
    </row>
    <row r="391" spans="1:68" ht="14.5" x14ac:dyDescent="0.35">
      <c r="A391" s="136"/>
      <c r="B391" s="136"/>
      <c r="C391" s="136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  <c r="BC391" s="127"/>
      <c r="BD391" s="127"/>
      <c r="BE391" s="127"/>
      <c r="BF391" s="127"/>
      <c r="BG391" s="127"/>
      <c r="BH391" s="127"/>
      <c r="BI391" s="127"/>
      <c r="BJ391" s="127"/>
      <c r="BK391" s="127"/>
      <c r="BL391" s="127"/>
      <c r="BM391" s="127"/>
      <c r="BN391" s="386"/>
      <c r="BO391" s="127"/>
      <c r="BP391" s="104"/>
    </row>
    <row r="392" spans="1:68" ht="14.5" x14ac:dyDescent="0.35">
      <c r="A392" s="136"/>
      <c r="B392" s="136"/>
      <c r="C392" s="136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  <c r="BC392" s="127"/>
      <c r="BD392" s="127"/>
      <c r="BE392" s="127"/>
      <c r="BF392" s="127"/>
      <c r="BG392" s="127"/>
      <c r="BH392" s="127"/>
      <c r="BI392" s="127"/>
      <c r="BJ392" s="127"/>
      <c r="BK392" s="127"/>
      <c r="BL392" s="127"/>
      <c r="BM392" s="127"/>
      <c r="BN392" s="386"/>
      <c r="BO392" s="127"/>
      <c r="BP392" s="104"/>
    </row>
    <row r="393" spans="1:68" ht="14.5" x14ac:dyDescent="0.35">
      <c r="A393" s="136"/>
      <c r="B393" s="136"/>
      <c r="C393" s="136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  <c r="BC393" s="127"/>
      <c r="BD393" s="127"/>
      <c r="BE393" s="127"/>
      <c r="BF393" s="127"/>
      <c r="BG393" s="127"/>
      <c r="BH393" s="127"/>
      <c r="BI393" s="127"/>
      <c r="BJ393" s="127"/>
      <c r="BK393" s="127"/>
      <c r="BL393" s="127"/>
      <c r="BM393" s="127"/>
      <c r="BN393" s="386"/>
      <c r="BO393" s="127"/>
      <c r="BP393" s="104"/>
    </row>
    <row r="394" spans="1:68" ht="14.5" x14ac:dyDescent="0.35">
      <c r="A394" s="136"/>
      <c r="B394" s="136"/>
      <c r="C394" s="136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  <c r="BC394" s="127"/>
      <c r="BD394" s="127"/>
      <c r="BE394" s="127"/>
      <c r="BF394" s="127"/>
      <c r="BG394" s="127"/>
      <c r="BH394" s="127"/>
      <c r="BI394" s="127"/>
      <c r="BJ394" s="127"/>
      <c r="BK394" s="127"/>
      <c r="BL394" s="127"/>
      <c r="BM394" s="127"/>
      <c r="BN394" s="386"/>
      <c r="BO394" s="127"/>
      <c r="BP394" s="104"/>
    </row>
    <row r="395" spans="1:68" ht="14.5" x14ac:dyDescent="0.35">
      <c r="A395" s="136"/>
      <c r="B395" s="136"/>
      <c r="C395" s="136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  <c r="BC395" s="127"/>
      <c r="BD395" s="127"/>
      <c r="BE395" s="127"/>
      <c r="BF395" s="127"/>
      <c r="BG395" s="127"/>
      <c r="BH395" s="127"/>
      <c r="BI395" s="127"/>
      <c r="BJ395" s="127"/>
      <c r="BK395" s="127"/>
      <c r="BL395" s="127"/>
      <c r="BM395" s="127"/>
      <c r="BN395" s="386"/>
      <c r="BO395" s="127"/>
      <c r="BP395" s="104"/>
    </row>
    <row r="396" spans="1:68" ht="14.5" x14ac:dyDescent="0.35">
      <c r="A396" s="136"/>
      <c r="B396" s="136"/>
      <c r="C396" s="136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  <c r="BC396" s="127"/>
      <c r="BD396" s="127"/>
      <c r="BE396" s="127"/>
      <c r="BF396" s="127"/>
      <c r="BG396" s="127"/>
      <c r="BH396" s="127"/>
      <c r="BI396" s="127"/>
      <c r="BJ396" s="127"/>
      <c r="BK396" s="127"/>
      <c r="BL396" s="127"/>
      <c r="BM396" s="127"/>
      <c r="BN396" s="386"/>
      <c r="BO396" s="127"/>
      <c r="BP396" s="104"/>
    </row>
    <row r="397" spans="1:68" ht="14.5" x14ac:dyDescent="0.35">
      <c r="A397" s="136"/>
      <c r="B397" s="136"/>
      <c r="C397" s="136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  <c r="AP397" s="127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  <c r="BC397" s="127"/>
      <c r="BD397" s="127"/>
      <c r="BE397" s="127"/>
      <c r="BF397" s="127"/>
      <c r="BG397" s="127"/>
      <c r="BH397" s="127"/>
      <c r="BI397" s="127"/>
      <c r="BJ397" s="127"/>
      <c r="BK397" s="127"/>
      <c r="BL397" s="127"/>
      <c r="BM397" s="127"/>
      <c r="BN397" s="386"/>
      <c r="BO397" s="127"/>
      <c r="BP397" s="104"/>
    </row>
    <row r="398" spans="1:68" ht="14.5" x14ac:dyDescent="0.35">
      <c r="A398" s="136"/>
      <c r="B398" s="136"/>
      <c r="C398" s="136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  <c r="BC398" s="127"/>
      <c r="BD398" s="127"/>
      <c r="BE398" s="127"/>
      <c r="BF398" s="127"/>
      <c r="BG398" s="127"/>
      <c r="BH398" s="127"/>
      <c r="BI398" s="127"/>
      <c r="BJ398" s="127"/>
      <c r="BK398" s="127"/>
      <c r="BL398" s="127"/>
      <c r="BM398" s="127"/>
      <c r="BN398" s="386"/>
      <c r="BO398" s="127"/>
      <c r="BP398" s="104"/>
    </row>
    <row r="399" spans="1:68" ht="14.5" x14ac:dyDescent="0.35">
      <c r="A399" s="136"/>
      <c r="B399" s="136"/>
      <c r="C399" s="136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  <c r="BC399" s="127"/>
      <c r="BD399" s="127"/>
      <c r="BE399" s="127"/>
      <c r="BF399" s="127"/>
      <c r="BG399" s="127"/>
      <c r="BH399" s="127"/>
      <c r="BI399" s="127"/>
      <c r="BJ399" s="127"/>
      <c r="BK399" s="127"/>
      <c r="BL399" s="127"/>
      <c r="BM399" s="127"/>
      <c r="BN399" s="386"/>
      <c r="BO399" s="127"/>
      <c r="BP399" s="104"/>
    </row>
    <row r="400" spans="1:68" ht="14.5" x14ac:dyDescent="0.35">
      <c r="A400" s="136"/>
      <c r="B400" s="136"/>
      <c r="C400" s="136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  <c r="AP400" s="127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  <c r="BC400" s="127"/>
      <c r="BD400" s="127"/>
      <c r="BE400" s="127"/>
      <c r="BF400" s="127"/>
      <c r="BG400" s="127"/>
      <c r="BH400" s="127"/>
      <c r="BI400" s="127"/>
      <c r="BJ400" s="127"/>
      <c r="BK400" s="127"/>
      <c r="BL400" s="127"/>
      <c r="BM400" s="127"/>
      <c r="BN400" s="386"/>
      <c r="BO400" s="127"/>
      <c r="BP400" s="104"/>
    </row>
    <row r="401" spans="1:68" ht="14.5" x14ac:dyDescent="0.35">
      <c r="A401" s="136"/>
      <c r="B401" s="136"/>
      <c r="C401" s="136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  <c r="AP401" s="127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  <c r="BC401" s="127"/>
      <c r="BD401" s="127"/>
      <c r="BE401" s="127"/>
      <c r="BF401" s="127"/>
      <c r="BG401" s="127"/>
      <c r="BH401" s="127"/>
      <c r="BI401" s="127"/>
      <c r="BJ401" s="127"/>
      <c r="BK401" s="127"/>
      <c r="BL401" s="127"/>
      <c r="BM401" s="127"/>
      <c r="BN401" s="386"/>
      <c r="BO401" s="127"/>
      <c r="BP401" s="104"/>
    </row>
    <row r="402" spans="1:68" ht="14.5" x14ac:dyDescent="0.35">
      <c r="A402" s="136"/>
      <c r="B402" s="136"/>
      <c r="C402" s="136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  <c r="AP402" s="127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  <c r="BC402" s="127"/>
      <c r="BD402" s="127"/>
      <c r="BE402" s="127"/>
      <c r="BF402" s="127"/>
      <c r="BG402" s="127"/>
      <c r="BH402" s="127"/>
      <c r="BI402" s="127"/>
      <c r="BJ402" s="127"/>
      <c r="BK402" s="127"/>
      <c r="BL402" s="127"/>
      <c r="BM402" s="127"/>
      <c r="BN402" s="386"/>
      <c r="BO402" s="127"/>
      <c r="BP402" s="104"/>
    </row>
    <row r="403" spans="1:68" ht="14.5" x14ac:dyDescent="0.35">
      <c r="A403" s="136"/>
      <c r="B403" s="136"/>
      <c r="C403" s="136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  <c r="AP403" s="127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  <c r="BC403" s="127"/>
      <c r="BD403" s="127"/>
      <c r="BE403" s="127"/>
      <c r="BF403" s="127"/>
      <c r="BG403" s="127"/>
      <c r="BH403" s="127"/>
      <c r="BI403" s="127"/>
      <c r="BJ403" s="127"/>
      <c r="BK403" s="127"/>
      <c r="BL403" s="127"/>
      <c r="BM403" s="127"/>
      <c r="BN403" s="386"/>
      <c r="BO403" s="127"/>
      <c r="BP403" s="104"/>
    </row>
    <row r="404" spans="1:68" ht="14.5" x14ac:dyDescent="0.35">
      <c r="A404" s="136"/>
      <c r="B404" s="136"/>
      <c r="C404" s="136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  <c r="AP404" s="127"/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  <c r="BC404" s="127"/>
      <c r="BD404" s="127"/>
      <c r="BE404" s="127"/>
      <c r="BF404" s="127"/>
      <c r="BG404" s="127"/>
      <c r="BH404" s="127"/>
      <c r="BI404" s="127"/>
      <c r="BJ404" s="127"/>
      <c r="BK404" s="127"/>
      <c r="BL404" s="127"/>
      <c r="BM404" s="127"/>
      <c r="BN404" s="386"/>
      <c r="BO404" s="127"/>
      <c r="BP404" s="104"/>
    </row>
    <row r="405" spans="1:68" ht="14.5" x14ac:dyDescent="0.35">
      <c r="A405" s="136"/>
      <c r="B405" s="136"/>
      <c r="C405" s="136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  <c r="AP405" s="127"/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  <c r="BC405" s="127"/>
      <c r="BD405" s="127"/>
      <c r="BE405" s="127"/>
      <c r="BF405" s="127"/>
      <c r="BG405" s="127"/>
      <c r="BH405" s="127"/>
      <c r="BI405" s="127"/>
      <c r="BJ405" s="127"/>
      <c r="BK405" s="127"/>
      <c r="BL405" s="127"/>
      <c r="BM405" s="127"/>
      <c r="BN405" s="386"/>
      <c r="BO405" s="127"/>
      <c r="BP405" s="104"/>
    </row>
    <row r="406" spans="1:68" ht="14.5" x14ac:dyDescent="0.35">
      <c r="A406" s="136"/>
      <c r="B406" s="136"/>
      <c r="C406" s="136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  <c r="AP406" s="127"/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  <c r="BC406" s="127"/>
      <c r="BD406" s="127"/>
      <c r="BE406" s="127"/>
      <c r="BF406" s="127"/>
      <c r="BG406" s="127"/>
      <c r="BH406" s="127"/>
      <c r="BI406" s="127"/>
      <c r="BJ406" s="127"/>
      <c r="BK406" s="127"/>
      <c r="BL406" s="127"/>
      <c r="BM406" s="127"/>
      <c r="BN406" s="386"/>
      <c r="BO406" s="127"/>
      <c r="BP406" s="104"/>
    </row>
    <row r="407" spans="1:68" ht="14.5" x14ac:dyDescent="0.35">
      <c r="A407" s="136"/>
      <c r="B407" s="136"/>
      <c r="C407" s="136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  <c r="AP407" s="127"/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  <c r="BC407" s="127"/>
      <c r="BD407" s="127"/>
      <c r="BE407" s="127"/>
      <c r="BF407" s="127"/>
      <c r="BG407" s="127"/>
      <c r="BH407" s="127"/>
      <c r="BI407" s="127"/>
      <c r="BJ407" s="127"/>
      <c r="BK407" s="127"/>
      <c r="BL407" s="127"/>
      <c r="BM407" s="127"/>
      <c r="BN407" s="386"/>
      <c r="BO407" s="127"/>
      <c r="BP407" s="104"/>
    </row>
    <row r="408" spans="1:68" ht="14.5" x14ac:dyDescent="0.35">
      <c r="A408" s="136"/>
      <c r="B408" s="136"/>
      <c r="C408" s="136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  <c r="AP408" s="127"/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  <c r="BC408" s="127"/>
      <c r="BD408" s="127"/>
      <c r="BE408" s="127"/>
      <c r="BF408" s="127"/>
      <c r="BG408" s="127"/>
      <c r="BH408" s="127"/>
      <c r="BI408" s="127"/>
      <c r="BJ408" s="127"/>
      <c r="BK408" s="127"/>
      <c r="BL408" s="127"/>
      <c r="BM408" s="127"/>
      <c r="BN408" s="386"/>
      <c r="BO408" s="127"/>
      <c r="BP408" s="104"/>
    </row>
    <row r="409" spans="1:68" ht="14.5" x14ac:dyDescent="0.35">
      <c r="A409" s="136"/>
      <c r="B409" s="136"/>
      <c r="C409" s="136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  <c r="AP409" s="127"/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  <c r="BC409" s="127"/>
      <c r="BD409" s="127"/>
      <c r="BE409" s="127"/>
      <c r="BF409" s="127"/>
      <c r="BG409" s="127"/>
      <c r="BH409" s="127"/>
      <c r="BI409" s="127"/>
      <c r="BJ409" s="127"/>
      <c r="BK409" s="127"/>
      <c r="BL409" s="127"/>
      <c r="BM409" s="127"/>
      <c r="BN409" s="386"/>
      <c r="BO409" s="127"/>
      <c r="BP409" s="104"/>
    </row>
    <row r="410" spans="1:68" ht="14.5" x14ac:dyDescent="0.35">
      <c r="A410" s="136"/>
      <c r="B410" s="136"/>
      <c r="C410" s="136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  <c r="AP410" s="127"/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  <c r="BC410" s="127"/>
      <c r="BD410" s="127"/>
      <c r="BE410" s="127"/>
      <c r="BF410" s="127"/>
      <c r="BG410" s="127"/>
      <c r="BH410" s="127"/>
      <c r="BI410" s="127"/>
      <c r="BJ410" s="127"/>
      <c r="BK410" s="127"/>
      <c r="BL410" s="127"/>
      <c r="BM410" s="127"/>
      <c r="BN410" s="386"/>
      <c r="BO410" s="127"/>
      <c r="BP410" s="104"/>
    </row>
    <row r="411" spans="1:68" ht="14.5" x14ac:dyDescent="0.35">
      <c r="A411" s="136"/>
      <c r="B411" s="136"/>
      <c r="C411" s="136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  <c r="AP411" s="127"/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  <c r="BC411" s="127"/>
      <c r="BD411" s="127"/>
      <c r="BE411" s="127"/>
      <c r="BF411" s="127"/>
      <c r="BG411" s="127"/>
      <c r="BH411" s="127"/>
      <c r="BI411" s="127"/>
      <c r="BJ411" s="127"/>
      <c r="BK411" s="127"/>
      <c r="BL411" s="127"/>
      <c r="BM411" s="127"/>
      <c r="BN411" s="386"/>
      <c r="BO411" s="127"/>
      <c r="BP411" s="104"/>
    </row>
    <row r="412" spans="1:68" ht="14.5" x14ac:dyDescent="0.35">
      <c r="A412" s="136"/>
      <c r="B412" s="136"/>
      <c r="C412" s="136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  <c r="AP412" s="127"/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  <c r="BC412" s="127"/>
      <c r="BD412" s="127"/>
      <c r="BE412" s="127"/>
      <c r="BF412" s="127"/>
      <c r="BG412" s="127"/>
      <c r="BH412" s="127"/>
      <c r="BI412" s="127"/>
      <c r="BJ412" s="127"/>
      <c r="BK412" s="127"/>
      <c r="BL412" s="127"/>
      <c r="BM412" s="127"/>
      <c r="BN412" s="386"/>
      <c r="BO412" s="127"/>
      <c r="BP412" s="104"/>
    </row>
    <row r="413" spans="1:68" ht="14.5" x14ac:dyDescent="0.35">
      <c r="A413" s="136"/>
      <c r="B413" s="136"/>
      <c r="C413" s="136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  <c r="AP413" s="127"/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  <c r="BC413" s="127"/>
      <c r="BD413" s="127"/>
      <c r="BE413" s="127"/>
      <c r="BF413" s="127"/>
      <c r="BG413" s="127"/>
      <c r="BH413" s="127"/>
      <c r="BI413" s="127"/>
      <c r="BJ413" s="127"/>
      <c r="BK413" s="127"/>
      <c r="BL413" s="127"/>
      <c r="BM413" s="127"/>
      <c r="BN413" s="386"/>
      <c r="BO413" s="127"/>
      <c r="BP413" s="104"/>
    </row>
    <row r="414" spans="1:68" ht="14.5" x14ac:dyDescent="0.35">
      <c r="A414" s="136"/>
      <c r="B414" s="136"/>
      <c r="C414" s="136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  <c r="AP414" s="127"/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  <c r="BC414" s="127"/>
      <c r="BD414" s="127"/>
      <c r="BE414" s="127"/>
      <c r="BF414" s="127"/>
      <c r="BG414" s="127"/>
      <c r="BH414" s="127"/>
      <c r="BI414" s="127"/>
      <c r="BJ414" s="127"/>
      <c r="BK414" s="127"/>
      <c r="BL414" s="127"/>
      <c r="BM414" s="127"/>
      <c r="BN414" s="386"/>
      <c r="BO414" s="127"/>
      <c r="BP414" s="104"/>
    </row>
    <row r="415" spans="1:68" ht="14.5" x14ac:dyDescent="0.35">
      <c r="A415" s="136"/>
      <c r="B415" s="136"/>
      <c r="C415" s="136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  <c r="AP415" s="127"/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  <c r="BC415" s="127"/>
      <c r="BD415" s="127"/>
      <c r="BE415" s="127"/>
      <c r="BF415" s="127"/>
      <c r="BG415" s="127"/>
      <c r="BH415" s="127"/>
      <c r="BI415" s="127"/>
      <c r="BJ415" s="127"/>
      <c r="BK415" s="127"/>
      <c r="BL415" s="127"/>
      <c r="BM415" s="127"/>
      <c r="BN415" s="386"/>
      <c r="BO415" s="127"/>
      <c r="BP415" s="104"/>
    </row>
    <row r="416" spans="1:68" ht="14.5" x14ac:dyDescent="0.35">
      <c r="A416" s="136"/>
      <c r="B416" s="136"/>
      <c r="C416" s="136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  <c r="BD416" s="127"/>
      <c r="BE416" s="127"/>
      <c r="BF416" s="127"/>
      <c r="BG416" s="127"/>
      <c r="BH416" s="127"/>
      <c r="BI416" s="127"/>
      <c r="BJ416" s="127"/>
      <c r="BK416" s="127"/>
      <c r="BL416" s="127"/>
      <c r="BM416" s="127"/>
      <c r="BN416" s="386"/>
      <c r="BO416" s="127"/>
      <c r="BP416" s="104"/>
    </row>
    <row r="417" spans="1:68" ht="14.5" x14ac:dyDescent="0.35">
      <c r="A417" s="136"/>
      <c r="B417" s="136"/>
      <c r="C417" s="136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  <c r="AP417" s="127"/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  <c r="BC417" s="127"/>
      <c r="BD417" s="127"/>
      <c r="BE417" s="127"/>
      <c r="BF417" s="127"/>
      <c r="BG417" s="127"/>
      <c r="BH417" s="127"/>
      <c r="BI417" s="127"/>
      <c r="BJ417" s="127"/>
      <c r="BK417" s="127"/>
      <c r="BL417" s="127"/>
      <c r="BM417" s="127"/>
      <c r="BN417" s="386"/>
      <c r="BO417" s="127"/>
      <c r="BP417" s="104"/>
    </row>
    <row r="418" spans="1:68" ht="14.5" x14ac:dyDescent="0.35">
      <c r="A418" s="136"/>
      <c r="B418" s="136"/>
      <c r="C418" s="136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  <c r="AP418" s="127"/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  <c r="BC418" s="127"/>
      <c r="BD418" s="127"/>
      <c r="BE418" s="127"/>
      <c r="BF418" s="127"/>
      <c r="BG418" s="127"/>
      <c r="BH418" s="127"/>
      <c r="BI418" s="127"/>
      <c r="BJ418" s="127"/>
      <c r="BK418" s="127"/>
      <c r="BL418" s="127"/>
      <c r="BM418" s="127"/>
      <c r="BN418" s="386"/>
      <c r="BO418" s="127"/>
      <c r="BP418" s="104"/>
    </row>
    <row r="419" spans="1:68" ht="14.5" x14ac:dyDescent="0.35">
      <c r="A419" s="136"/>
      <c r="B419" s="136"/>
      <c r="C419" s="136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  <c r="AP419" s="127"/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  <c r="BC419" s="127"/>
      <c r="BD419" s="127"/>
      <c r="BE419" s="127"/>
      <c r="BF419" s="127"/>
      <c r="BG419" s="127"/>
      <c r="BH419" s="127"/>
      <c r="BI419" s="127"/>
      <c r="BJ419" s="127"/>
      <c r="BK419" s="127"/>
      <c r="BL419" s="127"/>
      <c r="BM419" s="127"/>
      <c r="BN419" s="386"/>
      <c r="BO419" s="127"/>
      <c r="BP419" s="104"/>
    </row>
    <row r="420" spans="1:68" ht="14.5" x14ac:dyDescent="0.35">
      <c r="A420" s="136"/>
      <c r="B420" s="136"/>
      <c r="C420" s="136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  <c r="AP420" s="127"/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  <c r="BC420" s="127"/>
      <c r="BD420" s="127"/>
      <c r="BE420" s="127"/>
      <c r="BF420" s="127"/>
      <c r="BG420" s="127"/>
      <c r="BH420" s="127"/>
      <c r="BI420" s="127"/>
      <c r="BJ420" s="127"/>
      <c r="BK420" s="127"/>
      <c r="BL420" s="127"/>
      <c r="BM420" s="127"/>
      <c r="BN420" s="386"/>
      <c r="BO420" s="127"/>
      <c r="BP420" s="104"/>
    </row>
    <row r="421" spans="1:68" ht="14.5" x14ac:dyDescent="0.35">
      <c r="A421" s="136"/>
      <c r="B421" s="136"/>
      <c r="C421" s="136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  <c r="AP421" s="127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  <c r="BD421" s="127"/>
      <c r="BE421" s="127"/>
      <c r="BF421" s="127"/>
      <c r="BG421" s="127"/>
      <c r="BH421" s="127"/>
      <c r="BI421" s="127"/>
      <c r="BJ421" s="127"/>
      <c r="BK421" s="127"/>
      <c r="BL421" s="127"/>
      <c r="BM421" s="127"/>
      <c r="BN421" s="386"/>
      <c r="BO421" s="127"/>
      <c r="BP421" s="104"/>
    </row>
    <row r="422" spans="1:68" ht="14.5" x14ac:dyDescent="0.35">
      <c r="A422" s="136"/>
      <c r="B422" s="136"/>
      <c r="C422" s="136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  <c r="AP422" s="127"/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  <c r="BC422" s="127"/>
      <c r="BD422" s="127"/>
      <c r="BE422" s="127"/>
      <c r="BF422" s="127"/>
      <c r="BG422" s="127"/>
      <c r="BH422" s="127"/>
      <c r="BI422" s="127"/>
      <c r="BJ422" s="127"/>
      <c r="BK422" s="127"/>
      <c r="BL422" s="127"/>
      <c r="BM422" s="127"/>
      <c r="BN422" s="386"/>
      <c r="BO422" s="127"/>
      <c r="BP422" s="104"/>
    </row>
    <row r="423" spans="1:68" ht="14.5" x14ac:dyDescent="0.35">
      <c r="A423" s="136"/>
      <c r="B423" s="136"/>
      <c r="C423" s="136"/>
      <c r="D423" s="127"/>
      <c r="E423" s="127"/>
      <c r="F423" s="127"/>
      <c r="G423" s="127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  <c r="R423" s="127"/>
      <c r="S423" s="127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  <c r="AN423" s="127"/>
      <c r="AO423" s="127"/>
      <c r="AP423" s="127"/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  <c r="BC423" s="127"/>
      <c r="BD423" s="127"/>
      <c r="BE423" s="127"/>
      <c r="BF423" s="127"/>
      <c r="BG423" s="127"/>
      <c r="BH423" s="127"/>
      <c r="BI423" s="127"/>
      <c r="BJ423" s="127"/>
      <c r="BK423" s="127"/>
      <c r="BL423" s="127"/>
      <c r="BM423" s="127"/>
      <c r="BN423" s="386"/>
      <c r="BO423" s="127"/>
      <c r="BP423" s="104"/>
    </row>
    <row r="424" spans="1:68" ht="14.5" x14ac:dyDescent="0.35">
      <c r="A424" s="136"/>
      <c r="B424" s="136"/>
      <c r="C424" s="136"/>
      <c r="D424" s="127"/>
      <c r="E424" s="127"/>
      <c r="F424" s="127"/>
      <c r="G424" s="127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  <c r="AN424" s="127"/>
      <c r="AO424" s="127"/>
      <c r="AP424" s="127"/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  <c r="BC424" s="127"/>
      <c r="BD424" s="127"/>
      <c r="BE424" s="127"/>
      <c r="BF424" s="127"/>
      <c r="BG424" s="127"/>
      <c r="BH424" s="127"/>
      <c r="BI424" s="127"/>
      <c r="BJ424" s="127"/>
      <c r="BK424" s="127"/>
      <c r="BL424" s="127"/>
      <c r="BM424" s="127"/>
      <c r="BN424" s="386"/>
      <c r="BO424" s="127"/>
      <c r="BP424" s="104"/>
    </row>
    <row r="425" spans="1:68" ht="14.5" x14ac:dyDescent="0.35">
      <c r="A425" s="136"/>
      <c r="B425" s="136"/>
      <c r="C425" s="136"/>
      <c r="D425" s="127"/>
      <c r="E425" s="127"/>
      <c r="F425" s="127"/>
      <c r="G425" s="127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  <c r="AN425" s="127"/>
      <c r="AO425" s="127"/>
      <c r="AP425" s="127"/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  <c r="BC425" s="127"/>
      <c r="BD425" s="127"/>
      <c r="BE425" s="127"/>
      <c r="BF425" s="127"/>
      <c r="BG425" s="127"/>
      <c r="BH425" s="127"/>
      <c r="BI425" s="127"/>
      <c r="BJ425" s="127"/>
      <c r="BK425" s="127"/>
      <c r="BL425" s="127"/>
      <c r="BM425" s="127"/>
      <c r="BN425" s="386"/>
      <c r="BO425" s="127"/>
      <c r="BP425" s="104"/>
    </row>
    <row r="426" spans="1:68" ht="14.5" x14ac:dyDescent="0.35">
      <c r="A426" s="136"/>
      <c r="B426" s="136"/>
      <c r="C426" s="136"/>
      <c r="D426" s="127"/>
      <c r="E426" s="127"/>
      <c r="F426" s="127"/>
      <c r="G426" s="127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  <c r="R426" s="127"/>
      <c r="S426" s="127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  <c r="AN426" s="127"/>
      <c r="AO426" s="127"/>
      <c r="AP426" s="127"/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  <c r="BC426" s="127"/>
      <c r="BD426" s="127"/>
      <c r="BE426" s="127"/>
      <c r="BF426" s="127"/>
      <c r="BG426" s="127"/>
      <c r="BH426" s="127"/>
      <c r="BI426" s="127"/>
      <c r="BJ426" s="127"/>
      <c r="BK426" s="127"/>
      <c r="BL426" s="127"/>
      <c r="BM426" s="127"/>
      <c r="BN426" s="386"/>
      <c r="BO426" s="127"/>
      <c r="BP426" s="104"/>
    </row>
    <row r="427" spans="1:68" ht="14.5" x14ac:dyDescent="0.35">
      <c r="A427" s="136"/>
      <c r="B427" s="136"/>
      <c r="C427" s="136"/>
      <c r="D427" s="127"/>
      <c r="E427" s="127"/>
      <c r="F427" s="127"/>
      <c r="G427" s="127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  <c r="R427" s="127"/>
      <c r="S427" s="127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  <c r="AN427" s="127"/>
      <c r="AO427" s="127"/>
      <c r="AP427" s="127"/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  <c r="BC427" s="127"/>
      <c r="BD427" s="127"/>
      <c r="BE427" s="127"/>
      <c r="BF427" s="127"/>
      <c r="BG427" s="127"/>
      <c r="BH427" s="127"/>
      <c r="BI427" s="127"/>
      <c r="BJ427" s="127"/>
      <c r="BK427" s="127"/>
      <c r="BL427" s="127"/>
      <c r="BM427" s="127"/>
      <c r="BN427" s="386"/>
      <c r="BO427" s="127"/>
      <c r="BP427" s="104"/>
    </row>
    <row r="428" spans="1:68" ht="14.5" x14ac:dyDescent="0.35">
      <c r="A428" s="136"/>
      <c r="B428" s="136"/>
      <c r="C428" s="136"/>
      <c r="D428" s="127"/>
      <c r="E428" s="127"/>
      <c r="F428" s="127"/>
      <c r="G428" s="127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  <c r="R428" s="127"/>
      <c r="S428" s="127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  <c r="AN428" s="127"/>
      <c r="AO428" s="127"/>
      <c r="AP428" s="127"/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  <c r="BC428" s="127"/>
      <c r="BD428" s="127"/>
      <c r="BE428" s="127"/>
      <c r="BF428" s="127"/>
      <c r="BG428" s="127"/>
      <c r="BH428" s="127"/>
      <c r="BI428" s="127"/>
      <c r="BJ428" s="127"/>
      <c r="BK428" s="127"/>
      <c r="BL428" s="127"/>
      <c r="BM428" s="127"/>
      <c r="BN428" s="386"/>
      <c r="BO428" s="127"/>
      <c r="BP428" s="104"/>
    </row>
    <row r="429" spans="1:68" ht="14.5" x14ac:dyDescent="0.35">
      <c r="A429" s="136"/>
      <c r="B429" s="136"/>
      <c r="C429" s="136"/>
      <c r="D429" s="127"/>
      <c r="E429" s="127"/>
      <c r="F429" s="127"/>
      <c r="G429" s="127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  <c r="R429" s="127"/>
      <c r="S429" s="127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  <c r="AN429" s="127"/>
      <c r="AO429" s="127"/>
      <c r="AP429" s="127"/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  <c r="BC429" s="127"/>
      <c r="BD429" s="127"/>
      <c r="BE429" s="127"/>
      <c r="BF429" s="127"/>
      <c r="BG429" s="127"/>
      <c r="BH429" s="127"/>
      <c r="BI429" s="127"/>
      <c r="BJ429" s="127"/>
      <c r="BK429" s="127"/>
      <c r="BL429" s="127"/>
      <c r="BM429" s="127"/>
      <c r="BN429" s="386"/>
      <c r="BO429" s="127"/>
      <c r="BP429" s="104"/>
    </row>
    <row r="430" spans="1:68" ht="14.5" x14ac:dyDescent="0.35">
      <c r="A430" s="136"/>
      <c r="B430" s="136"/>
      <c r="C430" s="136"/>
      <c r="D430" s="127"/>
      <c r="E430" s="127"/>
      <c r="F430" s="127"/>
      <c r="G430" s="127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  <c r="AN430" s="127"/>
      <c r="AO430" s="127"/>
      <c r="AP430" s="127"/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  <c r="BC430" s="127"/>
      <c r="BD430" s="127"/>
      <c r="BE430" s="127"/>
      <c r="BF430" s="127"/>
      <c r="BG430" s="127"/>
      <c r="BH430" s="127"/>
      <c r="BI430" s="127"/>
      <c r="BJ430" s="127"/>
      <c r="BK430" s="127"/>
      <c r="BL430" s="127"/>
      <c r="BM430" s="127"/>
      <c r="BN430" s="386"/>
      <c r="BO430" s="127"/>
      <c r="BP430" s="104"/>
    </row>
    <row r="431" spans="1:68" ht="14.5" x14ac:dyDescent="0.35">
      <c r="A431" s="136"/>
      <c r="B431" s="136"/>
      <c r="C431" s="136"/>
      <c r="D431" s="127"/>
      <c r="E431" s="127"/>
      <c r="F431" s="127"/>
      <c r="G431" s="127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  <c r="R431" s="127"/>
      <c r="S431" s="127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  <c r="AN431" s="127"/>
      <c r="AO431" s="127"/>
      <c r="AP431" s="127"/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  <c r="BC431" s="127"/>
      <c r="BD431" s="127"/>
      <c r="BE431" s="127"/>
      <c r="BF431" s="127"/>
      <c r="BG431" s="127"/>
      <c r="BH431" s="127"/>
      <c r="BI431" s="127"/>
      <c r="BJ431" s="127"/>
      <c r="BK431" s="127"/>
      <c r="BL431" s="127"/>
      <c r="BM431" s="127"/>
      <c r="BN431" s="386"/>
      <c r="BO431" s="127"/>
      <c r="BP431" s="104"/>
    </row>
    <row r="432" spans="1:68" ht="14.5" x14ac:dyDescent="0.35">
      <c r="A432" s="136"/>
      <c r="B432" s="136"/>
      <c r="C432" s="136"/>
      <c r="D432" s="127"/>
      <c r="E432" s="127"/>
      <c r="F432" s="127"/>
      <c r="G432" s="127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  <c r="AN432" s="127"/>
      <c r="AO432" s="127"/>
      <c r="AP432" s="127"/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  <c r="BC432" s="127"/>
      <c r="BD432" s="127"/>
      <c r="BE432" s="127"/>
      <c r="BF432" s="127"/>
      <c r="BG432" s="127"/>
      <c r="BH432" s="127"/>
      <c r="BI432" s="127"/>
      <c r="BJ432" s="127"/>
      <c r="BK432" s="127"/>
      <c r="BL432" s="127"/>
      <c r="BM432" s="127"/>
      <c r="BN432" s="386"/>
      <c r="BO432" s="127"/>
      <c r="BP432" s="104"/>
    </row>
    <row r="433" spans="1:68" ht="14.5" x14ac:dyDescent="0.35">
      <c r="A433" s="136"/>
      <c r="B433" s="136"/>
      <c r="C433" s="136"/>
      <c r="D433" s="127"/>
      <c r="E433" s="127"/>
      <c r="F433" s="127"/>
      <c r="G433" s="127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  <c r="R433" s="127"/>
      <c r="S433" s="127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  <c r="AN433" s="127"/>
      <c r="AO433" s="127"/>
      <c r="AP433" s="127"/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  <c r="BC433" s="127"/>
      <c r="BD433" s="127"/>
      <c r="BE433" s="127"/>
      <c r="BF433" s="127"/>
      <c r="BG433" s="127"/>
      <c r="BH433" s="127"/>
      <c r="BI433" s="127"/>
      <c r="BJ433" s="127"/>
      <c r="BK433" s="127"/>
      <c r="BL433" s="127"/>
      <c r="BM433" s="127"/>
      <c r="BN433" s="386"/>
      <c r="BO433" s="127"/>
      <c r="BP433" s="104"/>
    </row>
    <row r="434" spans="1:68" ht="14.5" x14ac:dyDescent="0.35">
      <c r="A434" s="136"/>
      <c r="B434" s="136"/>
      <c r="C434" s="136"/>
      <c r="D434" s="127"/>
      <c r="E434" s="127"/>
      <c r="F434" s="127"/>
      <c r="G434" s="127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  <c r="AN434" s="127"/>
      <c r="AO434" s="127"/>
      <c r="AP434" s="127"/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  <c r="BC434" s="127"/>
      <c r="BD434" s="127"/>
      <c r="BE434" s="127"/>
      <c r="BF434" s="127"/>
      <c r="BG434" s="127"/>
      <c r="BH434" s="127"/>
      <c r="BI434" s="127"/>
      <c r="BJ434" s="127"/>
      <c r="BK434" s="127"/>
      <c r="BL434" s="127"/>
      <c r="BM434" s="127"/>
      <c r="BN434" s="386"/>
      <c r="BO434" s="127"/>
      <c r="BP434" s="104"/>
    </row>
    <row r="435" spans="1:68" ht="14.5" x14ac:dyDescent="0.35">
      <c r="A435" s="136"/>
      <c r="B435" s="136"/>
      <c r="C435" s="136"/>
      <c r="D435" s="127"/>
      <c r="E435" s="127"/>
      <c r="F435" s="127"/>
      <c r="G435" s="127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  <c r="AN435" s="127"/>
      <c r="AO435" s="127"/>
      <c r="AP435" s="127"/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  <c r="BC435" s="127"/>
      <c r="BD435" s="127"/>
      <c r="BE435" s="127"/>
      <c r="BF435" s="127"/>
      <c r="BG435" s="127"/>
      <c r="BH435" s="127"/>
      <c r="BI435" s="127"/>
      <c r="BJ435" s="127"/>
      <c r="BK435" s="127"/>
      <c r="BL435" s="127"/>
      <c r="BM435" s="127"/>
      <c r="BN435" s="386"/>
      <c r="BO435" s="127"/>
      <c r="BP435" s="104"/>
    </row>
    <row r="436" spans="1:68" ht="14.5" x14ac:dyDescent="0.35">
      <c r="A436" s="136"/>
      <c r="B436" s="136"/>
      <c r="C436" s="136"/>
      <c r="D436" s="127"/>
      <c r="E436" s="127"/>
      <c r="F436" s="127"/>
      <c r="G436" s="127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  <c r="AN436" s="127"/>
      <c r="AO436" s="127"/>
      <c r="AP436" s="127"/>
      <c r="AQ436" s="127"/>
      <c r="AR436" s="127"/>
      <c r="AS436" s="127"/>
      <c r="AT436" s="127"/>
      <c r="AU436" s="127"/>
      <c r="AV436" s="127"/>
      <c r="AW436" s="127"/>
      <c r="AX436" s="127"/>
      <c r="AY436" s="127"/>
      <c r="AZ436" s="127"/>
      <c r="BA436" s="127"/>
      <c r="BB436" s="127"/>
      <c r="BC436" s="127"/>
      <c r="BD436" s="127"/>
      <c r="BE436" s="127"/>
      <c r="BF436" s="127"/>
      <c r="BG436" s="127"/>
      <c r="BH436" s="127"/>
      <c r="BI436" s="127"/>
      <c r="BJ436" s="127"/>
      <c r="BK436" s="127"/>
      <c r="BL436" s="127"/>
      <c r="BM436" s="127"/>
      <c r="BN436" s="386"/>
      <c r="BO436" s="127"/>
      <c r="BP436" s="104"/>
    </row>
    <row r="437" spans="1:68" ht="14.5" x14ac:dyDescent="0.35">
      <c r="A437" s="136"/>
      <c r="B437" s="136"/>
      <c r="C437" s="136"/>
      <c r="D437" s="127"/>
      <c r="E437" s="127"/>
      <c r="F437" s="127"/>
      <c r="G437" s="127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  <c r="AN437" s="127"/>
      <c r="AO437" s="127"/>
      <c r="AP437" s="127"/>
      <c r="AQ437" s="127"/>
      <c r="AR437" s="127"/>
      <c r="AS437" s="127"/>
      <c r="AT437" s="127"/>
      <c r="AU437" s="127"/>
      <c r="AV437" s="127"/>
      <c r="AW437" s="127"/>
      <c r="AX437" s="127"/>
      <c r="AY437" s="127"/>
      <c r="AZ437" s="127"/>
      <c r="BA437" s="127"/>
      <c r="BB437" s="127"/>
      <c r="BC437" s="127"/>
      <c r="BD437" s="127"/>
      <c r="BE437" s="127"/>
      <c r="BF437" s="127"/>
      <c r="BG437" s="127"/>
      <c r="BH437" s="127"/>
      <c r="BI437" s="127"/>
      <c r="BJ437" s="127"/>
      <c r="BK437" s="127"/>
      <c r="BL437" s="127"/>
      <c r="BM437" s="127"/>
      <c r="BN437" s="386"/>
      <c r="BO437" s="127"/>
      <c r="BP437" s="104"/>
    </row>
    <row r="438" spans="1:68" ht="14.5" x14ac:dyDescent="0.35">
      <c r="A438" s="136"/>
      <c r="B438" s="136"/>
      <c r="C438" s="136"/>
      <c r="D438" s="127"/>
      <c r="E438" s="127"/>
      <c r="F438" s="127"/>
      <c r="G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  <c r="AN438" s="127"/>
      <c r="AO438" s="127"/>
      <c r="AP438" s="127"/>
      <c r="AQ438" s="127"/>
      <c r="AR438" s="127"/>
      <c r="AS438" s="127"/>
      <c r="AT438" s="127"/>
      <c r="AU438" s="127"/>
      <c r="AV438" s="127"/>
      <c r="AW438" s="127"/>
      <c r="AX438" s="127"/>
      <c r="AY438" s="127"/>
      <c r="AZ438" s="127"/>
      <c r="BA438" s="127"/>
      <c r="BB438" s="127"/>
      <c r="BC438" s="127"/>
      <c r="BD438" s="127"/>
      <c r="BE438" s="127"/>
      <c r="BF438" s="127"/>
      <c r="BG438" s="127"/>
      <c r="BH438" s="127"/>
      <c r="BI438" s="127"/>
      <c r="BJ438" s="127"/>
      <c r="BK438" s="127"/>
      <c r="BL438" s="127"/>
      <c r="BM438" s="127"/>
      <c r="BN438" s="386"/>
      <c r="BO438" s="127"/>
      <c r="BP438" s="104"/>
    </row>
    <row r="439" spans="1:68" ht="14.5" x14ac:dyDescent="0.35">
      <c r="A439" s="136"/>
      <c r="B439" s="136"/>
      <c r="C439" s="136"/>
      <c r="D439" s="127"/>
      <c r="E439" s="127"/>
      <c r="F439" s="127"/>
      <c r="G439" s="127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  <c r="AN439" s="127"/>
      <c r="AO439" s="127"/>
      <c r="AP439" s="127"/>
      <c r="AQ439" s="127"/>
      <c r="AR439" s="127"/>
      <c r="AS439" s="127"/>
      <c r="AT439" s="127"/>
      <c r="AU439" s="127"/>
      <c r="AV439" s="127"/>
      <c r="AW439" s="127"/>
      <c r="AX439" s="127"/>
      <c r="AY439" s="127"/>
      <c r="AZ439" s="127"/>
      <c r="BA439" s="127"/>
      <c r="BB439" s="127"/>
      <c r="BC439" s="127"/>
      <c r="BD439" s="127"/>
      <c r="BE439" s="127"/>
      <c r="BF439" s="127"/>
      <c r="BG439" s="127"/>
      <c r="BH439" s="127"/>
      <c r="BI439" s="127"/>
      <c r="BJ439" s="127"/>
      <c r="BK439" s="127"/>
      <c r="BL439" s="127"/>
      <c r="BM439" s="127"/>
      <c r="BN439" s="386"/>
      <c r="BO439" s="127"/>
      <c r="BP439" s="104"/>
    </row>
    <row r="440" spans="1:68" ht="14.5" x14ac:dyDescent="0.35">
      <c r="A440" s="136"/>
      <c r="B440" s="136"/>
      <c r="C440" s="136"/>
      <c r="D440" s="127"/>
      <c r="E440" s="127"/>
      <c r="F440" s="127"/>
      <c r="G440" s="127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  <c r="AN440" s="127"/>
      <c r="AO440" s="127"/>
      <c r="AP440" s="127"/>
      <c r="AQ440" s="127"/>
      <c r="AR440" s="127"/>
      <c r="AS440" s="127"/>
      <c r="AT440" s="127"/>
      <c r="AU440" s="127"/>
      <c r="AV440" s="127"/>
      <c r="AW440" s="127"/>
      <c r="AX440" s="127"/>
      <c r="AY440" s="127"/>
      <c r="AZ440" s="127"/>
      <c r="BA440" s="127"/>
      <c r="BB440" s="127"/>
      <c r="BC440" s="127"/>
      <c r="BD440" s="127"/>
      <c r="BE440" s="127"/>
      <c r="BF440" s="127"/>
      <c r="BG440" s="127"/>
      <c r="BH440" s="127"/>
      <c r="BI440" s="127"/>
      <c r="BJ440" s="127"/>
      <c r="BK440" s="127"/>
      <c r="BL440" s="127"/>
      <c r="BM440" s="127"/>
      <c r="BN440" s="386"/>
      <c r="BO440" s="127"/>
      <c r="BP440" s="104"/>
    </row>
    <row r="441" spans="1:68" ht="14.5" x14ac:dyDescent="0.35">
      <c r="A441" s="136"/>
      <c r="B441" s="136"/>
      <c r="C441" s="136"/>
      <c r="D441" s="127"/>
      <c r="E441" s="127"/>
      <c r="F441" s="127"/>
      <c r="G441" s="127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  <c r="AN441" s="127"/>
      <c r="AO441" s="127"/>
      <c r="AP441" s="127"/>
      <c r="AQ441" s="127"/>
      <c r="AR441" s="127"/>
      <c r="AS441" s="127"/>
      <c r="AT441" s="127"/>
      <c r="AU441" s="127"/>
      <c r="AV441" s="127"/>
      <c r="AW441" s="127"/>
      <c r="AX441" s="127"/>
      <c r="AY441" s="127"/>
      <c r="AZ441" s="127"/>
      <c r="BA441" s="127"/>
      <c r="BB441" s="127"/>
      <c r="BC441" s="127"/>
      <c r="BD441" s="127"/>
      <c r="BE441" s="127"/>
      <c r="BF441" s="127"/>
      <c r="BG441" s="127"/>
      <c r="BH441" s="127"/>
      <c r="BI441" s="127"/>
      <c r="BJ441" s="127"/>
      <c r="BK441" s="127"/>
      <c r="BL441" s="127"/>
      <c r="BM441" s="127"/>
      <c r="BN441" s="386"/>
      <c r="BO441" s="127"/>
      <c r="BP441" s="104"/>
    </row>
    <row r="442" spans="1:68" ht="14.5" x14ac:dyDescent="0.35">
      <c r="A442" s="136"/>
      <c r="B442" s="136"/>
      <c r="C442" s="136"/>
      <c r="D442" s="127"/>
      <c r="E442" s="127"/>
      <c r="F442" s="127"/>
      <c r="G442" s="127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  <c r="R442" s="127"/>
      <c r="S442" s="127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  <c r="AN442" s="127"/>
      <c r="AO442" s="127"/>
      <c r="AP442" s="127"/>
      <c r="AQ442" s="127"/>
      <c r="AR442" s="127"/>
      <c r="AS442" s="127"/>
      <c r="AT442" s="127"/>
      <c r="AU442" s="127"/>
      <c r="AV442" s="127"/>
      <c r="AW442" s="127"/>
      <c r="AX442" s="127"/>
      <c r="AY442" s="127"/>
      <c r="AZ442" s="127"/>
      <c r="BA442" s="127"/>
      <c r="BB442" s="127"/>
      <c r="BC442" s="127"/>
      <c r="BD442" s="127"/>
      <c r="BE442" s="127"/>
      <c r="BF442" s="127"/>
      <c r="BG442" s="127"/>
      <c r="BH442" s="127"/>
      <c r="BI442" s="127"/>
      <c r="BJ442" s="127"/>
      <c r="BK442" s="127"/>
      <c r="BL442" s="127"/>
      <c r="BM442" s="127"/>
      <c r="BN442" s="386"/>
      <c r="BO442" s="127"/>
      <c r="BP442" s="104"/>
    </row>
    <row r="443" spans="1:68" ht="14.5" x14ac:dyDescent="0.35">
      <c r="A443" s="136"/>
      <c r="B443" s="136"/>
      <c r="C443" s="136"/>
      <c r="D443" s="127"/>
      <c r="E443" s="127"/>
      <c r="F443" s="127"/>
      <c r="G443" s="127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  <c r="R443" s="127"/>
      <c r="S443" s="127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  <c r="AN443" s="127"/>
      <c r="AO443" s="127"/>
      <c r="AP443" s="127"/>
      <c r="AQ443" s="127"/>
      <c r="AR443" s="127"/>
      <c r="AS443" s="127"/>
      <c r="AT443" s="127"/>
      <c r="AU443" s="127"/>
      <c r="AV443" s="127"/>
      <c r="AW443" s="127"/>
      <c r="AX443" s="127"/>
      <c r="AY443" s="127"/>
      <c r="AZ443" s="127"/>
      <c r="BA443" s="127"/>
      <c r="BB443" s="127"/>
      <c r="BC443" s="127"/>
      <c r="BD443" s="127"/>
      <c r="BE443" s="127"/>
      <c r="BF443" s="127"/>
      <c r="BG443" s="127"/>
      <c r="BH443" s="127"/>
      <c r="BI443" s="127"/>
      <c r="BJ443" s="127"/>
      <c r="BK443" s="127"/>
      <c r="BL443" s="127"/>
      <c r="BM443" s="127"/>
      <c r="BN443" s="386"/>
      <c r="BO443" s="127"/>
      <c r="BP443" s="104"/>
    </row>
    <row r="444" spans="1:68" ht="14.5" x14ac:dyDescent="0.35">
      <c r="A444" s="136"/>
      <c r="B444" s="136"/>
      <c r="C444" s="136"/>
      <c r="D444" s="127"/>
      <c r="E444" s="127"/>
      <c r="F444" s="127"/>
      <c r="G444" s="127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  <c r="R444" s="127"/>
      <c r="S444" s="127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  <c r="AN444" s="127"/>
      <c r="AO444" s="127"/>
      <c r="AP444" s="127"/>
      <c r="AQ444" s="127"/>
      <c r="AR444" s="127"/>
      <c r="AS444" s="127"/>
      <c r="AT444" s="127"/>
      <c r="AU444" s="127"/>
      <c r="AV444" s="127"/>
      <c r="AW444" s="127"/>
      <c r="AX444" s="127"/>
      <c r="AY444" s="127"/>
      <c r="AZ444" s="127"/>
      <c r="BA444" s="127"/>
      <c r="BB444" s="127"/>
      <c r="BC444" s="127"/>
      <c r="BD444" s="127"/>
      <c r="BE444" s="127"/>
      <c r="BF444" s="127"/>
      <c r="BG444" s="127"/>
      <c r="BH444" s="127"/>
      <c r="BI444" s="127"/>
      <c r="BJ444" s="127"/>
      <c r="BK444" s="127"/>
      <c r="BL444" s="127"/>
      <c r="BM444" s="127"/>
      <c r="BN444" s="386"/>
      <c r="BO444" s="127"/>
      <c r="BP444" s="104"/>
    </row>
    <row r="445" spans="1:68" ht="14.5" x14ac:dyDescent="0.35">
      <c r="A445" s="136"/>
      <c r="B445" s="136"/>
      <c r="C445" s="136"/>
      <c r="D445" s="127"/>
      <c r="E445" s="127"/>
      <c r="F445" s="127"/>
      <c r="G445" s="127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  <c r="R445" s="127"/>
      <c r="S445" s="127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  <c r="AN445" s="127"/>
      <c r="AO445" s="127"/>
      <c r="AP445" s="127"/>
      <c r="AQ445" s="127"/>
      <c r="AR445" s="127"/>
      <c r="AS445" s="127"/>
      <c r="AT445" s="127"/>
      <c r="AU445" s="127"/>
      <c r="AV445" s="127"/>
      <c r="AW445" s="127"/>
      <c r="AX445" s="127"/>
      <c r="AY445" s="127"/>
      <c r="AZ445" s="127"/>
      <c r="BA445" s="127"/>
      <c r="BB445" s="127"/>
      <c r="BC445" s="127"/>
      <c r="BD445" s="127"/>
      <c r="BE445" s="127"/>
      <c r="BF445" s="127"/>
      <c r="BG445" s="127"/>
      <c r="BH445" s="127"/>
      <c r="BI445" s="127"/>
      <c r="BJ445" s="127"/>
      <c r="BK445" s="127"/>
      <c r="BL445" s="127"/>
      <c r="BM445" s="127"/>
      <c r="BN445" s="386"/>
      <c r="BO445" s="127"/>
      <c r="BP445" s="104"/>
    </row>
    <row r="446" spans="1:68" ht="14.5" x14ac:dyDescent="0.35">
      <c r="A446" s="136"/>
      <c r="B446" s="136"/>
      <c r="C446" s="136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  <c r="AN446" s="127"/>
      <c r="AO446" s="127"/>
      <c r="AP446" s="127"/>
      <c r="AQ446" s="127"/>
      <c r="AR446" s="127"/>
      <c r="AS446" s="127"/>
      <c r="AT446" s="127"/>
      <c r="AU446" s="127"/>
      <c r="AV446" s="127"/>
      <c r="AW446" s="127"/>
      <c r="AX446" s="127"/>
      <c r="AY446" s="127"/>
      <c r="AZ446" s="127"/>
      <c r="BA446" s="127"/>
      <c r="BB446" s="127"/>
      <c r="BC446" s="127"/>
      <c r="BD446" s="127"/>
      <c r="BE446" s="127"/>
      <c r="BF446" s="127"/>
      <c r="BG446" s="127"/>
      <c r="BH446" s="127"/>
      <c r="BI446" s="127"/>
      <c r="BJ446" s="127"/>
      <c r="BK446" s="127"/>
      <c r="BL446" s="127"/>
      <c r="BM446" s="127"/>
      <c r="BN446" s="386"/>
      <c r="BO446" s="127"/>
      <c r="BP446" s="104"/>
    </row>
    <row r="447" spans="1:68" ht="14.5" x14ac:dyDescent="0.35">
      <c r="A447" s="136"/>
      <c r="B447" s="136"/>
      <c r="C447" s="136"/>
      <c r="D447" s="127"/>
      <c r="E447" s="127"/>
      <c r="F447" s="127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  <c r="S447" s="127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  <c r="AN447" s="127"/>
      <c r="AO447" s="127"/>
      <c r="AP447" s="127"/>
      <c r="AQ447" s="127"/>
      <c r="AR447" s="127"/>
      <c r="AS447" s="127"/>
      <c r="AT447" s="127"/>
      <c r="AU447" s="127"/>
      <c r="AV447" s="127"/>
      <c r="AW447" s="127"/>
      <c r="AX447" s="127"/>
      <c r="AY447" s="127"/>
      <c r="AZ447" s="127"/>
      <c r="BA447" s="127"/>
      <c r="BB447" s="127"/>
      <c r="BC447" s="127"/>
      <c r="BD447" s="127"/>
      <c r="BE447" s="127"/>
      <c r="BF447" s="127"/>
      <c r="BG447" s="127"/>
      <c r="BH447" s="127"/>
      <c r="BI447" s="127"/>
      <c r="BJ447" s="127"/>
      <c r="BK447" s="127"/>
      <c r="BL447" s="127"/>
      <c r="BM447" s="127"/>
      <c r="BN447" s="386"/>
      <c r="BO447" s="127"/>
      <c r="BP447" s="104"/>
    </row>
    <row r="448" spans="1:68" ht="14.5" x14ac:dyDescent="0.35">
      <c r="A448" s="136"/>
      <c r="B448" s="136"/>
      <c r="C448" s="136"/>
      <c r="D448" s="127"/>
      <c r="E448" s="127"/>
      <c r="F448" s="127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27"/>
      <c r="AZ448" s="127"/>
      <c r="BA448" s="127"/>
      <c r="BB448" s="127"/>
      <c r="BC448" s="127"/>
      <c r="BD448" s="127"/>
      <c r="BE448" s="127"/>
      <c r="BF448" s="127"/>
      <c r="BG448" s="127"/>
      <c r="BH448" s="127"/>
      <c r="BI448" s="127"/>
      <c r="BJ448" s="127"/>
      <c r="BK448" s="127"/>
      <c r="BL448" s="127"/>
      <c r="BM448" s="127"/>
      <c r="BN448" s="386"/>
      <c r="BO448" s="127"/>
      <c r="BP448" s="104"/>
    </row>
    <row r="449" spans="1:68" ht="14.5" x14ac:dyDescent="0.35">
      <c r="A449" s="136"/>
      <c r="B449" s="136"/>
      <c r="C449" s="136"/>
      <c r="D449" s="127"/>
      <c r="E449" s="127"/>
      <c r="F449" s="127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  <c r="AN449" s="127"/>
      <c r="AO449" s="127"/>
      <c r="AP449" s="127"/>
      <c r="AQ449" s="127"/>
      <c r="AR449" s="127"/>
      <c r="AS449" s="127"/>
      <c r="AT449" s="127"/>
      <c r="AU449" s="127"/>
      <c r="AV449" s="127"/>
      <c r="AW449" s="127"/>
      <c r="AX449" s="127"/>
      <c r="AY449" s="127"/>
      <c r="AZ449" s="127"/>
      <c r="BA449" s="127"/>
      <c r="BB449" s="127"/>
      <c r="BC449" s="127"/>
      <c r="BD449" s="127"/>
      <c r="BE449" s="127"/>
      <c r="BF449" s="127"/>
      <c r="BG449" s="127"/>
      <c r="BH449" s="127"/>
      <c r="BI449" s="127"/>
      <c r="BJ449" s="127"/>
      <c r="BK449" s="127"/>
      <c r="BL449" s="127"/>
      <c r="BM449" s="127"/>
      <c r="BN449" s="386"/>
      <c r="BO449" s="127"/>
      <c r="BP449" s="104"/>
    </row>
    <row r="450" spans="1:68" ht="14.5" x14ac:dyDescent="0.35">
      <c r="A450" s="136"/>
      <c r="B450" s="136"/>
      <c r="C450" s="136"/>
      <c r="D450" s="127"/>
      <c r="E450" s="127"/>
      <c r="F450" s="127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  <c r="AN450" s="127"/>
      <c r="AO450" s="127"/>
      <c r="AP450" s="127"/>
      <c r="AQ450" s="127"/>
      <c r="AR450" s="127"/>
      <c r="AS450" s="127"/>
      <c r="AT450" s="127"/>
      <c r="AU450" s="127"/>
      <c r="AV450" s="127"/>
      <c r="AW450" s="127"/>
      <c r="AX450" s="127"/>
      <c r="AY450" s="127"/>
      <c r="AZ450" s="127"/>
      <c r="BA450" s="127"/>
      <c r="BB450" s="127"/>
      <c r="BC450" s="127"/>
      <c r="BD450" s="127"/>
      <c r="BE450" s="127"/>
      <c r="BF450" s="127"/>
      <c r="BG450" s="127"/>
      <c r="BH450" s="127"/>
      <c r="BI450" s="127"/>
      <c r="BJ450" s="127"/>
      <c r="BK450" s="127"/>
      <c r="BL450" s="127"/>
      <c r="BM450" s="127"/>
      <c r="BN450" s="386"/>
      <c r="BO450" s="127"/>
      <c r="BP450" s="104"/>
    </row>
    <row r="451" spans="1:68" ht="14.5" x14ac:dyDescent="0.35">
      <c r="A451" s="136"/>
      <c r="B451" s="136"/>
      <c r="C451" s="136"/>
      <c r="D451" s="127"/>
      <c r="E451" s="127"/>
      <c r="F451" s="127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  <c r="AN451" s="127"/>
      <c r="AO451" s="127"/>
      <c r="AP451" s="127"/>
      <c r="AQ451" s="127"/>
      <c r="AR451" s="127"/>
      <c r="AS451" s="127"/>
      <c r="AT451" s="127"/>
      <c r="AU451" s="127"/>
      <c r="AV451" s="127"/>
      <c r="AW451" s="127"/>
      <c r="AX451" s="127"/>
      <c r="AY451" s="127"/>
      <c r="AZ451" s="127"/>
      <c r="BA451" s="127"/>
      <c r="BB451" s="127"/>
      <c r="BC451" s="127"/>
      <c r="BD451" s="127"/>
      <c r="BE451" s="127"/>
      <c r="BF451" s="127"/>
      <c r="BG451" s="127"/>
      <c r="BH451" s="127"/>
      <c r="BI451" s="127"/>
      <c r="BJ451" s="127"/>
      <c r="BK451" s="127"/>
      <c r="BL451" s="127"/>
      <c r="BM451" s="127"/>
      <c r="BN451" s="386"/>
      <c r="BO451" s="127"/>
      <c r="BP451" s="104"/>
    </row>
    <row r="452" spans="1:68" ht="14.5" x14ac:dyDescent="0.35">
      <c r="A452" s="136"/>
      <c r="B452" s="136"/>
      <c r="C452" s="136"/>
      <c r="D452" s="127"/>
      <c r="E452" s="127"/>
      <c r="F452" s="127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  <c r="S452" s="127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  <c r="AN452" s="127"/>
      <c r="AO452" s="127"/>
      <c r="AP452" s="127"/>
      <c r="AQ452" s="127"/>
      <c r="AR452" s="127"/>
      <c r="AS452" s="127"/>
      <c r="AT452" s="127"/>
      <c r="AU452" s="127"/>
      <c r="AV452" s="127"/>
      <c r="AW452" s="127"/>
      <c r="AX452" s="127"/>
      <c r="AY452" s="127"/>
      <c r="AZ452" s="127"/>
      <c r="BA452" s="127"/>
      <c r="BB452" s="127"/>
      <c r="BC452" s="127"/>
      <c r="BD452" s="127"/>
      <c r="BE452" s="127"/>
      <c r="BF452" s="127"/>
      <c r="BG452" s="127"/>
      <c r="BH452" s="127"/>
      <c r="BI452" s="127"/>
      <c r="BJ452" s="127"/>
      <c r="BK452" s="127"/>
      <c r="BL452" s="127"/>
      <c r="BM452" s="127"/>
      <c r="BN452" s="386"/>
      <c r="BO452" s="127"/>
      <c r="BP452" s="104"/>
    </row>
    <row r="453" spans="1:68" ht="14.5" x14ac:dyDescent="0.35">
      <c r="A453" s="136"/>
      <c r="B453" s="136"/>
      <c r="C453" s="136"/>
      <c r="D453" s="127"/>
      <c r="E453" s="127"/>
      <c r="F453" s="127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  <c r="AN453" s="127"/>
      <c r="AO453" s="127"/>
      <c r="AP453" s="127"/>
      <c r="AQ453" s="127"/>
      <c r="AR453" s="127"/>
      <c r="AS453" s="127"/>
      <c r="AT453" s="127"/>
      <c r="AU453" s="127"/>
      <c r="AV453" s="127"/>
      <c r="AW453" s="127"/>
      <c r="AX453" s="127"/>
      <c r="AY453" s="127"/>
      <c r="AZ453" s="127"/>
      <c r="BA453" s="127"/>
      <c r="BB453" s="127"/>
      <c r="BC453" s="127"/>
      <c r="BD453" s="127"/>
      <c r="BE453" s="127"/>
      <c r="BF453" s="127"/>
      <c r="BG453" s="127"/>
      <c r="BH453" s="127"/>
      <c r="BI453" s="127"/>
      <c r="BJ453" s="127"/>
      <c r="BK453" s="127"/>
      <c r="BL453" s="127"/>
      <c r="BM453" s="127"/>
      <c r="BN453" s="386"/>
      <c r="BO453" s="127"/>
      <c r="BP453" s="104"/>
    </row>
    <row r="454" spans="1:68" ht="14.5" x14ac:dyDescent="0.35">
      <c r="A454" s="136"/>
      <c r="B454" s="136"/>
      <c r="C454" s="136"/>
      <c r="D454" s="127"/>
      <c r="E454" s="127"/>
      <c r="F454" s="127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  <c r="S454" s="127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  <c r="AN454" s="127"/>
      <c r="AO454" s="127"/>
      <c r="AP454" s="127"/>
      <c r="AQ454" s="127"/>
      <c r="AR454" s="127"/>
      <c r="AS454" s="127"/>
      <c r="AT454" s="127"/>
      <c r="AU454" s="127"/>
      <c r="AV454" s="127"/>
      <c r="AW454" s="127"/>
      <c r="AX454" s="127"/>
      <c r="AY454" s="127"/>
      <c r="AZ454" s="127"/>
      <c r="BA454" s="127"/>
      <c r="BB454" s="127"/>
      <c r="BC454" s="127"/>
      <c r="BD454" s="127"/>
      <c r="BE454" s="127"/>
      <c r="BF454" s="127"/>
      <c r="BG454" s="127"/>
      <c r="BH454" s="127"/>
      <c r="BI454" s="127"/>
      <c r="BJ454" s="127"/>
      <c r="BK454" s="127"/>
      <c r="BL454" s="127"/>
      <c r="BM454" s="127"/>
      <c r="BN454" s="386"/>
      <c r="BO454" s="127"/>
      <c r="BP454" s="104"/>
    </row>
    <row r="455" spans="1:68" ht="14.5" x14ac:dyDescent="0.35">
      <c r="A455" s="136"/>
      <c r="B455" s="136"/>
      <c r="C455" s="136"/>
      <c r="D455" s="127"/>
      <c r="E455" s="127"/>
      <c r="F455" s="127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  <c r="S455" s="127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  <c r="AN455" s="127"/>
      <c r="AO455" s="127"/>
      <c r="AP455" s="127"/>
      <c r="AQ455" s="127"/>
      <c r="AR455" s="127"/>
      <c r="AS455" s="127"/>
      <c r="AT455" s="127"/>
      <c r="AU455" s="127"/>
      <c r="AV455" s="127"/>
      <c r="AW455" s="127"/>
      <c r="AX455" s="127"/>
      <c r="AY455" s="127"/>
      <c r="AZ455" s="127"/>
      <c r="BA455" s="127"/>
      <c r="BB455" s="127"/>
      <c r="BC455" s="127"/>
      <c r="BD455" s="127"/>
      <c r="BE455" s="127"/>
      <c r="BF455" s="127"/>
      <c r="BG455" s="127"/>
      <c r="BH455" s="127"/>
      <c r="BI455" s="127"/>
      <c r="BJ455" s="127"/>
      <c r="BK455" s="127"/>
      <c r="BL455" s="127"/>
      <c r="BM455" s="127"/>
      <c r="BN455" s="386"/>
      <c r="BO455" s="127"/>
      <c r="BP455" s="104"/>
    </row>
    <row r="456" spans="1:68" ht="14.5" x14ac:dyDescent="0.35">
      <c r="A456" s="136"/>
      <c r="B456" s="136"/>
      <c r="C456" s="136"/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  <c r="AN456" s="127"/>
      <c r="AO456" s="127"/>
      <c r="AP456" s="127"/>
      <c r="AQ456" s="127"/>
      <c r="AR456" s="127"/>
      <c r="AS456" s="127"/>
      <c r="AT456" s="127"/>
      <c r="AU456" s="127"/>
      <c r="AV456" s="127"/>
      <c r="AW456" s="127"/>
      <c r="AX456" s="127"/>
      <c r="AY456" s="127"/>
      <c r="AZ456" s="127"/>
      <c r="BA456" s="127"/>
      <c r="BB456" s="127"/>
      <c r="BC456" s="127"/>
      <c r="BD456" s="127"/>
      <c r="BE456" s="127"/>
      <c r="BF456" s="127"/>
      <c r="BG456" s="127"/>
      <c r="BH456" s="127"/>
      <c r="BI456" s="127"/>
      <c r="BJ456" s="127"/>
      <c r="BK456" s="127"/>
      <c r="BL456" s="127"/>
      <c r="BM456" s="127"/>
      <c r="BN456" s="386"/>
      <c r="BO456" s="127"/>
      <c r="BP456" s="104"/>
    </row>
    <row r="457" spans="1:68" ht="14.5" x14ac:dyDescent="0.35">
      <c r="A457" s="136"/>
      <c r="B457" s="136"/>
      <c r="C457" s="136"/>
      <c r="D457" s="127"/>
      <c r="E457" s="127"/>
      <c r="F457" s="127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  <c r="S457" s="127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  <c r="AN457" s="127"/>
      <c r="AO457" s="127"/>
      <c r="AP457" s="127"/>
      <c r="AQ457" s="127"/>
      <c r="AR457" s="127"/>
      <c r="AS457" s="127"/>
      <c r="AT457" s="127"/>
      <c r="AU457" s="127"/>
      <c r="AV457" s="127"/>
      <c r="AW457" s="127"/>
      <c r="AX457" s="127"/>
      <c r="AY457" s="127"/>
      <c r="AZ457" s="127"/>
      <c r="BA457" s="127"/>
      <c r="BB457" s="127"/>
      <c r="BC457" s="127"/>
      <c r="BD457" s="127"/>
      <c r="BE457" s="127"/>
      <c r="BF457" s="127"/>
      <c r="BG457" s="127"/>
      <c r="BH457" s="127"/>
      <c r="BI457" s="127"/>
      <c r="BJ457" s="127"/>
      <c r="BK457" s="127"/>
      <c r="BL457" s="127"/>
      <c r="BM457" s="127"/>
      <c r="BN457" s="386"/>
      <c r="BO457" s="127"/>
      <c r="BP457" s="104"/>
    </row>
    <row r="458" spans="1:68" ht="14.5" x14ac:dyDescent="0.35">
      <c r="A458" s="136"/>
      <c r="B458" s="136"/>
      <c r="C458" s="136"/>
      <c r="D458" s="127"/>
      <c r="E458" s="127"/>
      <c r="F458" s="127"/>
      <c r="G458" s="127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  <c r="R458" s="127"/>
      <c r="S458" s="127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  <c r="AN458" s="127"/>
      <c r="AO458" s="127"/>
      <c r="AP458" s="127"/>
      <c r="AQ458" s="127"/>
      <c r="AR458" s="127"/>
      <c r="AS458" s="127"/>
      <c r="AT458" s="127"/>
      <c r="AU458" s="127"/>
      <c r="AV458" s="127"/>
      <c r="AW458" s="127"/>
      <c r="AX458" s="127"/>
      <c r="AY458" s="127"/>
      <c r="AZ458" s="127"/>
      <c r="BA458" s="127"/>
      <c r="BB458" s="127"/>
      <c r="BC458" s="127"/>
      <c r="BD458" s="127"/>
      <c r="BE458" s="127"/>
      <c r="BF458" s="127"/>
      <c r="BG458" s="127"/>
      <c r="BH458" s="127"/>
      <c r="BI458" s="127"/>
      <c r="BJ458" s="127"/>
      <c r="BK458" s="127"/>
      <c r="BL458" s="127"/>
      <c r="BM458" s="127"/>
      <c r="BN458" s="386"/>
      <c r="BO458" s="127"/>
      <c r="BP458" s="104"/>
    </row>
    <row r="459" spans="1:68" ht="14.5" x14ac:dyDescent="0.35">
      <c r="A459" s="136"/>
      <c r="B459" s="136"/>
      <c r="C459" s="136"/>
      <c r="D459" s="127"/>
      <c r="E459" s="127"/>
      <c r="F459" s="127"/>
      <c r="G459" s="127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27"/>
      <c r="AV459" s="127"/>
      <c r="AW459" s="127"/>
      <c r="AX459" s="127"/>
      <c r="AY459" s="127"/>
      <c r="AZ459" s="127"/>
      <c r="BA459" s="127"/>
      <c r="BB459" s="127"/>
      <c r="BC459" s="127"/>
      <c r="BD459" s="127"/>
      <c r="BE459" s="127"/>
      <c r="BF459" s="127"/>
      <c r="BG459" s="127"/>
      <c r="BH459" s="127"/>
      <c r="BI459" s="127"/>
      <c r="BJ459" s="127"/>
      <c r="BK459" s="127"/>
      <c r="BL459" s="127"/>
      <c r="BM459" s="127"/>
      <c r="BN459" s="386"/>
      <c r="BO459" s="127"/>
      <c r="BP459" s="104"/>
    </row>
    <row r="460" spans="1:68" ht="14.5" x14ac:dyDescent="0.35">
      <c r="A460" s="136"/>
      <c r="B460" s="136"/>
      <c r="C460" s="136"/>
      <c r="D460" s="127"/>
      <c r="E460" s="127"/>
      <c r="F460" s="127"/>
      <c r="G460" s="127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  <c r="AN460" s="127"/>
      <c r="AO460" s="127"/>
      <c r="AP460" s="127"/>
      <c r="AQ460" s="127"/>
      <c r="AR460" s="127"/>
      <c r="AS460" s="127"/>
      <c r="AT460" s="127"/>
      <c r="AU460" s="127"/>
      <c r="AV460" s="127"/>
      <c r="AW460" s="127"/>
      <c r="AX460" s="127"/>
      <c r="AY460" s="127"/>
      <c r="AZ460" s="127"/>
      <c r="BA460" s="127"/>
      <c r="BB460" s="127"/>
      <c r="BC460" s="127"/>
      <c r="BD460" s="127"/>
      <c r="BE460" s="127"/>
      <c r="BF460" s="127"/>
      <c r="BG460" s="127"/>
      <c r="BH460" s="127"/>
      <c r="BI460" s="127"/>
      <c r="BJ460" s="127"/>
      <c r="BK460" s="127"/>
      <c r="BL460" s="127"/>
      <c r="BM460" s="127"/>
      <c r="BN460" s="386"/>
      <c r="BO460" s="127"/>
      <c r="BP460" s="104"/>
    </row>
    <row r="461" spans="1:68" ht="14.5" x14ac:dyDescent="0.35">
      <c r="A461" s="136"/>
      <c r="B461" s="136"/>
      <c r="C461" s="136"/>
      <c r="D461" s="127"/>
      <c r="E461" s="127"/>
      <c r="F461" s="127"/>
      <c r="G461" s="127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  <c r="AN461" s="127"/>
      <c r="AO461" s="127"/>
      <c r="AP461" s="127"/>
      <c r="AQ461" s="127"/>
      <c r="AR461" s="127"/>
      <c r="AS461" s="127"/>
      <c r="AT461" s="127"/>
      <c r="AU461" s="127"/>
      <c r="AV461" s="127"/>
      <c r="AW461" s="127"/>
      <c r="AX461" s="127"/>
      <c r="AY461" s="127"/>
      <c r="AZ461" s="127"/>
      <c r="BA461" s="127"/>
      <c r="BB461" s="127"/>
      <c r="BC461" s="127"/>
      <c r="BD461" s="127"/>
      <c r="BE461" s="127"/>
      <c r="BF461" s="127"/>
      <c r="BG461" s="127"/>
      <c r="BH461" s="127"/>
      <c r="BI461" s="127"/>
      <c r="BJ461" s="127"/>
      <c r="BK461" s="127"/>
      <c r="BL461" s="127"/>
      <c r="BM461" s="127"/>
      <c r="BN461" s="386"/>
      <c r="BO461" s="127"/>
      <c r="BP461" s="104"/>
    </row>
    <row r="462" spans="1:68" ht="14.5" x14ac:dyDescent="0.35">
      <c r="A462" s="136"/>
      <c r="B462" s="136"/>
      <c r="C462" s="136"/>
      <c r="D462" s="127"/>
      <c r="E462" s="127"/>
      <c r="F462" s="127"/>
      <c r="G462" s="127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  <c r="AN462" s="127"/>
      <c r="AO462" s="127"/>
      <c r="AP462" s="127"/>
      <c r="AQ462" s="127"/>
      <c r="AR462" s="127"/>
      <c r="AS462" s="127"/>
      <c r="AT462" s="127"/>
      <c r="AU462" s="127"/>
      <c r="AV462" s="127"/>
      <c r="AW462" s="127"/>
      <c r="AX462" s="127"/>
      <c r="AY462" s="127"/>
      <c r="AZ462" s="127"/>
      <c r="BA462" s="127"/>
      <c r="BB462" s="127"/>
      <c r="BC462" s="127"/>
      <c r="BD462" s="127"/>
      <c r="BE462" s="127"/>
      <c r="BF462" s="127"/>
      <c r="BG462" s="127"/>
      <c r="BH462" s="127"/>
      <c r="BI462" s="127"/>
      <c r="BJ462" s="127"/>
      <c r="BK462" s="127"/>
      <c r="BL462" s="127"/>
      <c r="BM462" s="127"/>
      <c r="BN462" s="386"/>
      <c r="BO462" s="127"/>
      <c r="BP462" s="104"/>
    </row>
    <row r="463" spans="1:68" ht="14.5" x14ac:dyDescent="0.35">
      <c r="A463" s="136"/>
      <c r="B463" s="136"/>
      <c r="C463" s="136"/>
      <c r="D463" s="127"/>
      <c r="E463" s="127"/>
      <c r="F463" s="127"/>
      <c r="G463" s="127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  <c r="AN463" s="127"/>
      <c r="AO463" s="127"/>
      <c r="AP463" s="127"/>
      <c r="AQ463" s="127"/>
      <c r="AR463" s="127"/>
      <c r="AS463" s="127"/>
      <c r="AT463" s="127"/>
      <c r="AU463" s="127"/>
      <c r="AV463" s="127"/>
      <c r="AW463" s="127"/>
      <c r="AX463" s="127"/>
      <c r="AY463" s="127"/>
      <c r="AZ463" s="127"/>
      <c r="BA463" s="127"/>
      <c r="BB463" s="127"/>
      <c r="BC463" s="127"/>
      <c r="BD463" s="127"/>
      <c r="BE463" s="127"/>
      <c r="BF463" s="127"/>
      <c r="BG463" s="127"/>
      <c r="BH463" s="127"/>
      <c r="BI463" s="127"/>
      <c r="BJ463" s="127"/>
      <c r="BK463" s="127"/>
      <c r="BL463" s="127"/>
      <c r="BM463" s="127"/>
      <c r="BN463" s="386"/>
      <c r="BO463" s="127"/>
      <c r="BP463" s="104"/>
    </row>
    <row r="464" spans="1:68" ht="14.5" x14ac:dyDescent="0.35">
      <c r="A464" s="136"/>
      <c r="B464" s="136"/>
      <c r="C464" s="136"/>
      <c r="D464" s="127"/>
      <c r="E464" s="127"/>
      <c r="F464" s="127"/>
      <c r="G464" s="127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  <c r="AN464" s="127"/>
      <c r="AO464" s="127"/>
      <c r="AP464" s="127"/>
      <c r="AQ464" s="127"/>
      <c r="AR464" s="127"/>
      <c r="AS464" s="127"/>
      <c r="AT464" s="127"/>
      <c r="AU464" s="127"/>
      <c r="AV464" s="127"/>
      <c r="AW464" s="127"/>
      <c r="AX464" s="127"/>
      <c r="AY464" s="127"/>
      <c r="AZ464" s="127"/>
      <c r="BA464" s="127"/>
      <c r="BB464" s="127"/>
      <c r="BC464" s="127"/>
      <c r="BD464" s="127"/>
      <c r="BE464" s="127"/>
      <c r="BF464" s="127"/>
      <c r="BG464" s="127"/>
      <c r="BH464" s="127"/>
      <c r="BI464" s="127"/>
      <c r="BJ464" s="127"/>
      <c r="BK464" s="127"/>
      <c r="BL464" s="127"/>
      <c r="BM464" s="127"/>
      <c r="BN464" s="386"/>
      <c r="BO464" s="127"/>
      <c r="BP464" s="104"/>
    </row>
    <row r="465" spans="1:68" ht="14.5" x14ac:dyDescent="0.35">
      <c r="A465" s="136"/>
      <c r="B465" s="136"/>
      <c r="C465" s="136"/>
      <c r="D465" s="127"/>
      <c r="E465" s="127"/>
      <c r="F465" s="127"/>
      <c r="G465" s="127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  <c r="AN465" s="127"/>
      <c r="AO465" s="127"/>
      <c r="AP465" s="127"/>
      <c r="AQ465" s="127"/>
      <c r="AR465" s="127"/>
      <c r="AS465" s="127"/>
      <c r="AT465" s="127"/>
      <c r="AU465" s="127"/>
      <c r="AV465" s="127"/>
      <c r="AW465" s="127"/>
      <c r="AX465" s="127"/>
      <c r="AY465" s="127"/>
      <c r="AZ465" s="127"/>
      <c r="BA465" s="127"/>
      <c r="BB465" s="127"/>
      <c r="BC465" s="127"/>
      <c r="BD465" s="127"/>
      <c r="BE465" s="127"/>
      <c r="BF465" s="127"/>
      <c r="BG465" s="127"/>
      <c r="BH465" s="127"/>
      <c r="BI465" s="127"/>
      <c r="BJ465" s="127"/>
      <c r="BK465" s="127"/>
      <c r="BL465" s="127"/>
      <c r="BM465" s="127"/>
      <c r="BN465" s="386"/>
      <c r="BO465" s="127"/>
      <c r="BP465" s="104"/>
    </row>
    <row r="466" spans="1:68" ht="14.5" x14ac:dyDescent="0.35">
      <c r="A466" s="136"/>
      <c r="B466" s="136"/>
      <c r="C466" s="136"/>
      <c r="D466" s="127"/>
      <c r="E466" s="127"/>
      <c r="F466" s="127"/>
      <c r="G466" s="127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  <c r="R466" s="127"/>
      <c r="S466" s="127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  <c r="AN466" s="127"/>
      <c r="AO466" s="127"/>
      <c r="AP466" s="127"/>
      <c r="AQ466" s="127"/>
      <c r="AR466" s="127"/>
      <c r="AS466" s="127"/>
      <c r="AT466" s="127"/>
      <c r="AU466" s="127"/>
      <c r="AV466" s="127"/>
      <c r="AW466" s="127"/>
      <c r="AX466" s="127"/>
      <c r="AY466" s="127"/>
      <c r="AZ466" s="127"/>
      <c r="BA466" s="127"/>
      <c r="BB466" s="127"/>
      <c r="BC466" s="127"/>
      <c r="BD466" s="127"/>
      <c r="BE466" s="127"/>
      <c r="BF466" s="127"/>
      <c r="BG466" s="127"/>
      <c r="BH466" s="127"/>
      <c r="BI466" s="127"/>
      <c r="BJ466" s="127"/>
      <c r="BK466" s="127"/>
      <c r="BL466" s="127"/>
      <c r="BM466" s="127"/>
      <c r="BN466" s="386"/>
      <c r="BO466" s="127"/>
      <c r="BP466" s="104"/>
    </row>
    <row r="467" spans="1:68" ht="14.5" x14ac:dyDescent="0.35">
      <c r="A467" s="136"/>
      <c r="B467" s="136"/>
      <c r="C467" s="136"/>
      <c r="D467" s="127"/>
      <c r="E467" s="127"/>
      <c r="F467" s="127"/>
      <c r="G467" s="127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  <c r="AN467" s="127"/>
      <c r="AO467" s="127"/>
      <c r="AP467" s="127"/>
      <c r="AQ467" s="127"/>
      <c r="AR467" s="127"/>
      <c r="AS467" s="127"/>
      <c r="AT467" s="127"/>
      <c r="AU467" s="127"/>
      <c r="AV467" s="127"/>
      <c r="AW467" s="127"/>
      <c r="AX467" s="127"/>
      <c r="AY467" s="127"/>
      <c r="AZ467" s="127"/>
      <c r="BA467" s="127"/>
      <c r="BB467" s="127"/>
      <c r="BC467" s="127"/>
      <c r="BD467" s="127"/>
      <c r="BE467" s="127"/>
      <c r="BF467" s="127"/>
      <c r="BG467" s="127"/>
      <c r="BH467" s="127"/>
      <c r="BI467" s="127"/>
      <c r="BJ467" s="127"/>
      <c r="BK467" s="127"/>
      <c r="BL467" s="127"/>
      <c r="BM467" s="127"/>
      <c r="BN467" s="386"/>
      <c r="BO467" s="127"/>
      <c r="BP467" s="104"/>
    </row>
    <row r="468" spans="1:68" ht="14.5" x14ac:dyDescent="0.35">
      <c r="A468" s="136"/>
      <c r="B468" s="136"/>
      <c r="C468" s="136"/>
      <c r="D468" s="127"/>
      <c r="E468" s="127"/>
      <c r="F468" s="127"/>
      <c r="G468" s="127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  <c r="AN468" s="127"/>
      <c r="AO468" s="127"/>
      <c r="AP468" s="127"/>
      <c r="AQ468" s="127"/>
      <c r="AR468" s="127"/>
      <c r="AS468" s="127"/>
      <c r="AT468" s="127"/>
      <c r="AU468" s="127"/>
      <c r="AV468" s="127"/>
      <c r="AW468" s="127"/>
      <c r="AX468" s="127"/>
      <c r="AY468" s="127"/>
      <c r="AZ468" s="127"/>
      <c r="BA468" s="127"/>
      <c r="BB468" s="127"/>
      <c r="BC468" s="127"/>
      <c r="BD468" s="127"/>
      <c r="BE468" s="127"/>
      <c r="BF468" s="127"/>
      <c r="BG468" s="127"/>
      <c r="BH468" s="127"/>
      <c r="BI468" s="127"/>
      <c r="BJ468" s="127"/>
      <c r="BK468" s="127"/>
      <c r="BL468" s="127"/>
      <c r="BM468" s="127"/>
      <c r="BN468" s="386"/>
      <c r="BO468" s="127"/>
      <c r="BP468" s="104"/>
    </row>
    <row r="469" spans="1:68" ht="14.5" x14ac:dyDescent="0.35">
      <c r="A469" s="136"/>
      <c r="B469" s="136"/>
      <c r="C469" s="136"/>
      <c r="D469" s="127"/>
      <c r="E469" s="127"/>
      <c r="F469" s="127"/>
      <c r="G469" s="127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  <c r="AN469" s="127"/>
      <c r="AO469" s="127"/>
      <c r="AP469" s="127"/>
      <c r="AQ469" s="127"/>
      <c r="AR469" s="127"/>
      <c r="AS469" s="127"/>
      <c r="AT469" s="127"/>
      <c r="AU469" s="127"/>
      <c r="AV469" s="127"/>
      <c r="AW469" s="127"/>
      <c r="AX469" s="127"/>
      <c r="AY469" s="127"/>
      <c r="AZ469" s="127"/>
      <c r="BA469" s="127"/>
      <c r="BB469" s="127"/>
      <c r="BC469" s="127"/>
      <c r="BD469" s="127"/>
      <c r="BE469" s="127"/>
      <c r="BF469" s="127"/>
      <c r="BG469" s="127"/>
      <c r="BH469" s="127"/>
      <c r="BI469" s="127"/>
      <c r="BJ469" s="127"/>
      <c r="BK469" s="127"/>
      <c r="BL469" s="127"/>
      <c r="BM469" s="127"/>
      <c r="BN469" s="386"/>
      <c r="BO469" s="127"/>
      <c r="BP469" s="104"/>
    </row>
    <row r="470" spans="1:68" ht="14.5" x14ac:dyDescent="0.35">
      <c r="A470" s="136"/>
      <c r="B470" s="136"/>
      <c r="C470" s="136"/>
      <c r="D470" s="127"/>
      <c r="E470" s="127"/>
      <c r="F470" s="127"/>
      <c r="G470" s="127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  <c r="AN470" s="127"/>
      <c r="AO470" s="127"/>
      <c r="AP470" s="127"/>
      <c r="AQ470" s="127"/>
      <c r="AR470" s="127"/>
      <c r="AS470" s="127"/>
      <c r="AT470" s="127"/>
      <c r="AU470" s="127"/>
      <c r="AV470" s="127"/>
      <c r="AW470" s="127"/>
      <c r="AX470" s="127"/>
      <c r="AY470" s="127"/>
      <c r="AZ470" s="127"/>
      <c r="BA470" s="127"/>
      <c r="BB470" s="127"/>
      <c r="BC470" s="127"/>
      <c r="BD470" s="127"/>
      <c r="BE470" s="127"/>
      <c r="BF470" s="127"/>
      <c r="BG470" s="127"/>
      <c r="BH470" s="127"/>
      <c r="BI470" s="127"/>
      <c r="BJ470" s="127"/>
      <c r="BK470" s="127"/>
      <c r="BL470" s="127"/>
      <c r="BM470" s="127"/>
      <c r="BN470" s="386"/>
      <c r="BO470" s="127"/>
      <c r="BP470" s="104"/>
    </row>
    <row r="471" spans="1:68" ht="14.5" x14ac:dyDescent="0.35">
      <c r="A471" s="136"/>
      <c r="B471" s="136"/>
      <c r="C471" s="136"/>
      <c r="D471" s="127"/>
      <c r="E471" s="127"/>
      <c r="F471" s="127"/>
      <c r="G471" s="127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  <c r="R471" s="127"/>
      <c r="S471" s="127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  <c r="AN471" s="127"/>
      <c r="AO471" s="127"/>
      <c r="AP471" s="127"/>
      <c r="AQ471" s="127"/>
      <c r="AR471" s="127"/>
      <c r="AS471" s="127"/>
      <c r="AT471" s="127"/>
      <c r="AU471" s="127"/>
      <c r="AV471" s="127"/>
      <c r="AW471" s="127"/>
      <c r="AX471" s="127"/>
      <c r="AY471" s="127"/>
      <c r="AZ471" s="127"/>
      <c r="BA471" s="127"/>
      <c r="BB471" s="127"/>
      <c r="BC471" s="127"/>
      <c r="BD471" s="127"/>
      <c r="BE471" s="127"/>
      <c r="BF471" s="127"/>
      <c r="BG471" s="127"/>
      <c r="BH471" s="127"/>
      <c r="BI471" s="127"/>
      <c r="BJ471" s="127"/>
      <c r="BK471" s="127"/>
      <c r="BL471" s="127"/>
      <c r="BM471" s="127"/>
      <c r="BN471" s="386"/>
      <c r="BO471" s="127"/>
      <c r="BP471" s="104"/>
    </row>
    <row r="472" spans="1:68" ht="14.5" x14ac:dyDescent="0.35">
      <c r="A472" s="136"/>
      <c r="B472" s="136"/>
      <c r="C472" s="136"/>
      <c r="D472" s="127"/>
      <c r="E472" s="127"/>
      <c r="F472" s="127"/>
      <c r="G472" s="127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  <c r="AN472" s="127"/>
      <c r="AO472" s="127"/>
      <c r="AP472" s="127"/>
      <c r="AQ472" s="127"/>
      <c r="AR472" s="127"/>
      <c r="AS472" s="127"/>
      <c r="AT472" s="127"/>
      <c r="AU472" s="127"/>
      <c r="AV472" s="127"/>
      <c r="AW472" s="127"/>
      <c r="AX472" s="127"/>
      <c r="AY472" s="127"/>
      <c r="AZ472" s="127"/>
      <c r="BA472" s="127"/>
      <c r="BB472" s="127"/>
      <c r="BC472" s="127"/>
      <c r="BD472" s="127"/>
      <c r="BE472" s="127"/>
      <c r="BF472" s="127"/>
      <c r="BG472" s="127"/>
      <c r="BH472" s="127"/>
      <c r="BI472" s="127"/>
      <c r="BJ472" s="127"/>
      <c r="BK472" s="127"/>
      <c r="BL472" s="127"/>
      <c r="BM472" s="127"/>
      <c r="BN472" s="386"/>
      <c r="BO472" s="127"/>
      <c r="BP472" s="104"/>
    </row>
    <row r="473" spans="1:68" ht="14.5" x14ac:dyDescent="0.35">
      <c r="A473" s="136"/>
      <c r="B473" s="136"/>
      <c r="C473" s="136"/>
      <c r="D473" s="127"/>
      <c r="E473" s="127"/>
      <c r="F473" s="127"/>
      <c r="G473" s="127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  <c r="R473" s="127"/>
      <c r="S473" s="127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  <c r="AN473" s="127"/>
      <c r="AO473" s="127"/>
      <c r="AP473" s="127"/>
      <c r="AQ473" s="127"/>
      <c r="AR473" s="127"/>
      <c r="AS473" s="127"/>
      <c r="AT473" s="127"/>
      <c r="AU473" s="127"/>
      <c r="AV473" s="127"/>
      <c r="AW473" s="127"/>
      <c r="AX473" s="127"/>
      <c r="AY473" s="127"/>
      <c r="AZ473" s="127"/>
      <c r="BA473" s="127"/>
      <c r="BB473" s="127"/>
      <c r="BC473" s="127"/>
      <c r="BD473" s="127"/>
      <c r="BE473" s="127"/>
      <c r="BF473" s="127"/>
      <c r="BG473" s="127"/>
      <c r="BH473" s="127"/>
      <c r="BI473" s="127"/>
      <c r="BJ473" s="127"/>
      <c r="BK473" s="127"/>
      <c r="BL473" s="127"/>
      <c r="BM473" s="127"/>
      <c r="BN473" s="386"/>
      <c r="BO473" s="127"/>
      <c r="BP473" s="104"/>
    </row>
    <row r="474" spans="1:68" ht="14.5" x14ac:dyDescent="0.35">
      <c r="A474" s="136"/>
      <c r="B474" s="136"/>
      <c r="C474" s="136"/>
      <c r="D474" s="127"/>
      <c r="E474" s="127"/>
      <c r="F474" s="127"/>
      <c r="G474" s="127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  <c r="R474" s="127"/>
      <c r="S474" s="127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  <c r="AN474" s="127"/>
      <c r="AO474" s="127"/>
      <c r="AP474" s="127"/>
      <c r="AQ474" s="127"/>
      <c r="AR474" s="127"/>
      <c r="AS474" s="127"/>
      <c r="AT474" s="127"/>
      <c r="AU474" s="127"/>
      <c r="AV474" s="127"/>
      <c r="AW474" s="127"/>
      <c r="AX474" s="127"/>
      <c r="AY474" s="127"/>
      <c r="AZ474" s="127"/>
      <c r="BA474" s="127"/>
      <c r="BB474" s="127"/>
      <c r="BC474" s="127"/>
      <c r="BD474" s="127"/>
      <c r="BE474" s="127"/>
      <c r="BF474" s="127"/>
      <c r="BG474" s="127"/>
      <c r="BH474" s="127"/>
      <c r="BI474" s="127"/>
      <c r="BJ474" s="127"/>
      <c r="BK474" s="127"/>
      <c r="BL474" s="127"/>
      <c r="BM474" s="127"/>
      <c r="BN474" s="386"/>
      <c r="BO474" s="127"/>
      <c r="BP474" s="104"/>
    </row>
    <row r="475" spans="1:68" ht="14.5" x14ac:dyDescent="0.35">
      <c r="A475" s="136"/>
      <c r="B475" s="136"/>
      <c r="C475" s="136"/>
      <c r="D475" s="127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  <c r="AN475" s="127"/>
      <c r="AO475" s="127"/>
      <c r="AP475" s="127"/>
      <c r="AQ475" s="127"/>
      <c r="AR475" s="127"/>
      <c r="AS475" s="127"/>
      <c r="AT475" s="127"/>
      <c r="AU475" s="127"/>
      <c r="AV475" s="127"/>
      <c r="AW475" s="127"/>
      <c r="AX475" s="127"/>
      <c r="AY475" s="127"/>
      <c r="AZ475" s="127"/>
      <c r="BA475" s="127"/>
      <c r="BB475" s="127"/>
      <c r="BC475" s="127"/>
      <c r="BD475" s="127"/>
      <c r="BE475" s="127"/>
      <c r="BF475" s="127"/>
      <c r="BG475" s="127"/>
      <c r="BH475" s="127"/>
      <c r="BI475" s="127"/>
      <c r="BJ475" s="127"/>
      <c r="BK475" s="127"/>
      <c r="BL475" s="127"/>
      <c r="BM475" s="127"/>
      <c r="BN475" s="386"/>
      <c r="BO475" s="127"/>
      <c r="BP475" s="104"/>
    </row>
    <row r="476" spans="1:68" ht="14.5" x14ac:dyDescent="0.35">
      <c r="A476" s="136"/>
      <c r="B476" s="136"/>
      <c r="C476" s="136"/>
      <c r="D476" s="127"/>
      <c r="E476" s="127"/>
      <c r="F476" s="127"/>
      <c r="G476" s="127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  <c r="R476" s="127"/>
      <c r="S476" s="127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  <c r="AN476" s="127"/>
      <c r="AO476" s="127"/>
      <c r="AP476" s="127"/>
      <c r="AQ476" s="127"/>
      <c r="AR476" s="127"/>
      <c r="AS476" s="127"/>
      <c r="AT476" s="127"/>
      <c r="AU476" s="127"/>
      <c r="AV476" s="127"/>
      <c r="AW476" s="127"/>
      <c r="AX476" s="127"/>
      <c r="AY476" s="127"/>
      <c r="AZ476" s="127"/>
      <c r="BA476" s="127"/>
      <c r="BB476" s="127"/>
      <c r="BC476" s="127"/>
      <c r="BD476" s="127"/>
      <c r="BE476" s="127"/>
      <c r="BF476" s="127"/>
      <c r="BG476" s="127"/>
      <c r="BH476" s="127"/>
      <c r="BI476" s="127"/>
      <c r="BJ476" s="127"/>
      <c r="BK476" s="127"/>
      <c r="BL476" s="127"/>
      <c r="BM476" s="127"/>
      <c r="BN476" s="386"/>
      <c r="BO476" s="127"/>
      <c r="BP476" s="104"/>
    </row>
    <row r="477" spans="1:68" ht="14.5" x14ac:dyDescent="0.35">
      <c r="A477" s="136"/>
      <c r="B477" s="136"/>
      <c r="C477" s="136"/>
      <c r="D477" s="127"/>
      <c r="E477" s="127"/>
      <c r="F477" s="127"/>
      <c r="G477" s="127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  <c r="AN477" s="127"/>
      <c r="AO477" s="127"/>
      <c r="AP477" s="127"/>
      <c r="AQ477" s="127"/>
      <c r="AR477" s="127"/>
      <c r="AS477" s="127"/>
      <c r="AT477" s="127"/>
      <c r="AU477" s="127"/>
      <c r="AV477" s="127"/>
      <c r="AW477" s="127"/>
      <c r="AX477" s="127"/>
      <c r="AY477" s="127"/>
      <c r="AZ477" s="127"/>
      <c r="BA477" s="127"/>
      <c r="BB477" s="127"/>
      <c r="BC477" s="127"/>
      <c r="BD477" s="127"/>
      <c r="BE477" s="127"/>
      <c r="BF477" s="127"/>
      <c r="BG477" s="127"/>
      <c r="BH477" s="127"/>
      <c r="BI477" s="127"/>
      <c r="BJ477" s="127"/>
      <c r="BK477" s="127"/>
      <c r="BL477" s="127"/>
      <c r="BM477" s="127"/>
      <c r="BN477" s="386"/>
      <c r="BO477" s="127"/>
      <c r="BP477" s="104"/>
    </row>
    <row r="478" spans="1:68" ht="14.5" x14ac:dyDescent="0.35">
      <c r="A478" s="136"/>
      <c r="B478" s="136"/>
      <c r="C478" s="136"/>
      <c r="D478" s="127"/>
      <c r="E478" s="127"/>
      <c r="F478" s="127"/>
      <c r="G478" s="127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  <c r="AN478" s="127"/>
      <c r="AO478" s="127"/>
      <c r="AP478" s="127"/>
      <c r="AQ478" s="127"/>
      <c r="AR478" s="127"/>
      <c r="AS478" s="127"/>
      <c r="AT478" s="127"/>
      <c r="AU478" s="127"/>
      <c r="AV478" s="127"/>
      <c r="AW478" s="127"/>
      <c r="AX478" s="127"/>
      <c r="AY478" s="127"/>
      <c r="AZ478" s="127"/>
      <c r="BA478" s="127"/>
      <c r="BB478" s="127"/>
      <c r="BC478" s="127"/>
      <c r="BD478" s="127"/>
      <c r="BE478" s="127"/>
      <c r="BF478" s="127"/>
      <c r="BG478" s="127"/>
      <c r="BH478" s="127"/>
      <c r="BI478" s="127"/>
      <c r="BJ478" s="127"/>
      <c r="BK478" s="127"/>
      <c r="BL478" s="127"/>
      <c r="BM478" s="127"/>
      <c r="BN478" s="386"/>
      <c r="BO478" s="127"/>
      <c r="BP478" s="104"/>
    </row>
    <row r="479" spans="1:68" ht="14.5" x14ac:dyDescent="0.35">
      <c r="A479" s="136"/>
      <c r="B479" s="136"/>
      <c r="C479" s="136"/>
      <c r="D479" s="127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  <c r="AN479" s="127"/>
      <c r="AO479" s="127"/>
      <c r="AP479" s="127"/>
      <c r="AQ479" s="127"/>
      <c r="AR479" s="127"/>
      <c r="AS479" s="127"/>
      <c r="AT479" s="127"/>
      <c r="AU479" s="127"/>
      <c r="AV479" s="127"/>
      <c r="AW479" s="127"/>
      <c r="AX479" s="127"/>
      <c r="AY479" s="127"/>
      <c r="AZ479" s="127"/>
      <c r="BA479" s="127"/>
      <c r="BB479" s="127"/>
      <c r="BC479" s="127"/>
      <c r="BD479" s="127"/>
      <c r="BE479" s="127"/>
      <c r="BF479" s="127"/>
      <c r="BG479" s="127"/>
      <c r="BH479" s="127"/>
      <c r="BI479" s="127"/>
      <c r="BJ479" s="127"/>
      <c r="BK479" s="127"/>
      <c r="BL479" s="127"/>
      <c r="BM479" s="127"/>
      <c r="BN479" s="386"/>
      <c r="BO479" s="127"/>
      <c r="BP479" s="104"/>
    </row>
    <row r="480" spans="1:68" ht="14.5" x14ac:dyDescent="0.35">
      <c r="A480" s="136"/>
      <c r="B480" s="136"/>
      <c r="C480" s="136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  <c r="AN480" s="127"/>
      <c r="AO480" s="127"/>
      <c r="AP480" s="127"/>
      <c r="AQ480" s="127"/>
      <c r="AR480" s="127"/>
      <c r="AS480" s="127"/>
      <c r="AT480" s="127"/>
      <c r="AU480" s="127"/>
      <c r="AV480" s="127"/>
      <c r="AW480" s="127"/>
      <c r="AX480" s="127"/>
      <c r="AY480" s="127"/>
      <c r="AZ480" s="127"/>
      <c r="BA480" s="127"/>
      <c r="BB480" s="127"/>
      <c r="BC480" s="127"/>
      <c r="BD480" s="127"/>
      <c r="BE480" s="127"/>
      <c r="BF480" s="127"/>
      <c r="BG480" s="127"/>
      <c r="BH480" s="127"/>
      <c r="BI480" s="127"/>
      <c r="BJ480" s="127"/>
      <c r="BK480" s="127"/>
      <c r="BL480" s="127"/>
      <c r="BM480" s="127"/>
      <c r="BN480" s="386"/>
      <c r="BO480" s="127"/>
      <c r="BP480" s="104"/>
    </row>
    <row r="481" spans="1:68" ht="14.5" x14ac:dyDescent="0.35">
      <c r="A481" s="136"/>
      <c r="B481" s="136"/>
      <c r="C481" s="136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  <c r="AN481" s="127"/>
      <c r="AO481" s="127"/>
      <c r="AP481" s="127"/>
      <c r="AQ481" s="127"/>
      <c r="AR481" s="127"/>
      <c r="AS481" s="127"/>
      <c r="AT481" s="127"/>
      <c r="AU481" s="127"/>
      <c r="AV481" s="127"/>
      <c r="AW481" s="127"/>
      <c r="AX481" s="127"/>
      <c r="AY481" s="127"/>
      <c r="AZ481" s="127"/>
      <c r="BA481" s="127"/>
      <c r="BB481" s="127"/>
      <c r="BC481" s="127"/>
      <c r="BD481" s="127"/>
      <c r="BE481" s="127"/>
      <c r="BF481" s="127"/>
      <c r="BG481" s="127"/>
      <c r="BH481" s="127"/>
      <c r="BI481" s="127"/>
      <c r="BJ481" s="127"/>
      <c r="BK481" s="127"/>
      <c r="BL481" s="127"/>
      <c r="BM481" s="127"/>
      <c r="BN481" s="386"/>
      <c r="BO481" s="127"/>
      <c r="BP481" s="104"/>
    </row>
    <row r="482" spans="1:68" ht="14.5" x14ac:dyDescent="0.35">
      <c r="A482" s="136"/>
      <c r="B482" s="136"/>
      <c r="C482" s="136"/>
      <c r="D482" s="127"/>
      <c r="E482" s="127"/>
      <c r="F482" s="127"/>
      <c r="G482" s="127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  <c r="AN482" s="127"/>
      <c r="AO482" s="127"/>
      <c r="AP482" s="127"/>
      <c r="AQ482" s="127"/>
      <c r="AR482" s="127"/>
      <c r="AS482" s="127"/>
      <c r="AT482" s="127"/>
      <c r="AU482" s="127"/>
      <c r="AV482" s="127"/>
      <c r="AW482" s="127"/>
      <c r="AX482" s="127"/>
      <c r="AY482" s="127"/>
      <c r="AZ482" s="127"/>
      <c r="BA482" s="127"/>
      <c r="BB482" s="127"/>
      <c r="BC482" s="127"/>
      <c r="BD482" s="127"/>
      <c r="BE482" s="127"/>
      <c r="BF482" s="127"/>
      <c r="BG482" s="127"/>
      <c r="BH482" s="127"/>
      <c r="BI482" s="127"/>
      <c r="BJ482" s="127"/>
      <c r="BK482" s="127"/>
      <c r="BL482" s="127"/>
      <c r="BM482" s="127"/>
      <c r="BN482" s="386"/>
      <c r="BO482" s="127"/>
      <c r="BP482" s="104"/>
    </row>
    <row r="483" spans="1:68" ht="14.5" x14ac:dyDescent="0.35">
      <c r="A483" s="136"/>
      <c r="B483" s="136"/>
      <c r="C483" s="136"/>
      <c r="D483" s="127"/>
      <c r="E483" s="127"/>
      <c r="F483" s="127"/>
      <c r="G483" s="127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  <c r="AN483" s="127"/>
      <c r="AO483" s="127"/>
      <c r="AP483" s="127"/>
      <c r="AQ483" s="127"/>
      <c r="AR483" s="127"/>
      <c r="AS483" s="127"/>
      <c r="AT483" s="127"/>
      <c r="AU483" s="127"/>
      <c r="AV483" s="127"/>
      <c r="AW483" s="127"/>
      <c r="AX483" s="127"/>
      <c r="AY483" s="127"/>
      <c r="AZ483" s="127"/>
      <c r="BA483" s="127"/>
      <c r="BB483" s="127"/>
      <c r="BC483" s="127"/>
      <c r="BD483" s="127"/>
      <c r="BE483" s="127"/>
      <c r="BF483" s="127"/>
      <c r="BG483" s="127"/>
      <c r="BH483" s="127"/>
      <c r="BI483" s="127"/>
      <c r="BJ483" s="127"/>
      <c r="BK483" s="127"/>
      <c r="BL483" s="127"/>
      <c r="BM483" s="127"/>
      <c r="BN483" s="386"/>
      <c r="BO483" s="127"/>
      <c r="BP483" s="104"/>
    </row>
    <row r="484" spans="1:68" ht="14.5" x14ac:dyDescent="0.35">
      <c r="A484" s="136"/>
      <c r="B484" s="136"/>
      <c r="C484" s="136"/>
      <c r="D484" s="127"/>
      <c r="E484" s="127"/>
      <c r="F484" s="127"/>
      <c r="G484" s="127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  <c r="AN484" s="127"/>
      <c r="AO484" s="127"/>
      <c r="AP484" s="127"/>
      <c r="AQ484" s="127"/>
      <c r="AR484" s="127"/>
      <c r="AS484" s="127"/>
      <c r="AT484" s="127"/>
      <c r="AU484" s="127"/>
      <c r="AV484" s="127"/>
      <c r="AW484" s="127"/>
      <c r="AX484" s="127"/>
      <c r="AY484" s="127"/>
      <c r="AZ484" s="127"/>
      <c r="BA484" s="127"/>
      <c r="BB484" s="127"/>
      <c r="BC484" s="127"/>
      <c r="BD484" s="127"/>
      <c r="BE484" s="127"/>
      <c r="BF484" s="127"/>
      <c r="BG484" s="127"/>
      <c r="BH484" s="127"/>
      <c r="BI484" s="127"/>
      <c r="BJ484" s="127"/>
      <c r="BK484" s="127"/>
      <c r="BL484" s="127"/>
      <c r="BM484" s="127"/>
      <c r="BN484" s="386"/>
      <c r="BO484" s="127"/>
      <c r="BP484" s="104"/>
    </row>
    <row r="485" spans="1:68" ht="14.5" x14ac:dyDescent="0.35">
      <c r="A485" s="136"/>
      <c r="B485" s="136"/>
      <c r="C485" s="136"/>
      <c r="D485" s="127"/>
      <c r="E485" s="127"/>
      <c r="F485" s="127"/>
      <c r="G485" s="127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  <c r="AN485" s="127"/>
      <c r="AO485" s="127"/>
      <c r="AP485" s="127"/>
      <c r="AQ485" s="127"/>
      <c r="AR485" s="127"/>
      <c r="AS485" s="127"/>
      <c r="AT485" s="127"/>
      <c r="AU485" s="127"/>
      <c r="AV485" s="127"/>
      <c r="AW485" s="127"/>
      <c r="AX485" s="127"/>
      <c r="AY485" s="127"/>
      <c r="AZ485" s="127"/>
      <c r="BA485" s="127"/>
      <c r="BB485" s="127"/>
      <c r="BC485" s="127"/>
      <c r="BD485" s="127"/>
      <c r="BE485" s="127"/>
      <c r="BF485" s="127"/>
      <c r="BG485" s="127"/>
      <c r="BH485" s="127"/>
      <c r="BI485" s="127"/>
      <c r="BJ485" s="127"/>
      <c r="BK485" s="127"/>
      <c r="BL485" s="127"/>
      <c r="BM485" s="127"/>
      <c r="BN485" s="386"/>
      <c r="BO485" s="127"/>
      <c r="BP485" s="104"/>
    </row>
    <row r="486" spans="1:68" ht="14.5" x14ac:dyDescent="0.35">
      <c r="A486" s="136"/>
      <c r="B486" s="136"/>
      <c r="C486" s="136"/>
      <c r="D486" s="127"/>
      <c r="E486" s="127"/>
      <c r="F486" s="127"/>
      <c r="G486" s="127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  <c r="AN486" s="127"/>
      <c r="AO486" s="127"/>
      <c r="AP486" s="127"/>
      <c r="AQ486" s="127"/>
      <c r="AR486" s="127"/>
      <c r="AS486" s="127"/>
      <c r="AT486" s="127"/>
      <c r="AU486" s="127"/>
      <c r="AV486" s="127"/>
      <c r="AW486" s="127"/>
      <c r="AX486" s="127"/>
      <c r="AY486" s="127"/>
      <c r="AZ486" s="127"/>
      <c r="BA486" s="127"/>
      <c r="BB486" s="127"/>
      <c r="BC486" s="127"/>
      <c r="BD486" s="127"/>
      <c r="BE486" s="127"/>
      <c r="BF486" s="127"/>
      <c r="BG486" s="127"/>
      <c r="BH486" s="127"/>
      <c r="BI486" s="127"/>
      <c r="BJ486" s="127"/>
      <c r="BK486" s="127"/>
      <c r="BL486" s="127"/>
      <c r="BM486" s="127"/>
      <c r="BN486" s="386"/>
      <c r="BO486" s="127"/>
      <c r="BP486" s="104"/>
    </row>
    <row r="487" spans="1:68" ht="14.5" x14ac:dyDescent="0.35">
      <c r="A487" s="136"/>
      <c r="B487" s="136"/>
      <c r="C487" s="136"/>
      <c r="D487" s="127"/>
      <c r="E487" s="127"/>
      <c r="F487" s="127"/>
      <c r="G487" s="127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  <c r="AN487" s="127"/>
      <c r="AO487" s="127"/>
      <c r="AP487" s="127"/>
      <c r="AQ487" s="127"/>
      <c r="AR487" s="127"/>
      <c r="AS487" s="127"/>
      <c r="AT487" s="127"/>
      <c r="AU487" s="127"/>
      <c r="AV487" s="127"/>
      <c r="AW487" s="127"/>
      <c r="AX487" s="127"/>
      <c r="AY487" s="127"/>
      <c r="AZ487" s="127"/>
      <c r="BA487" s="127"/>
      <c r="BB487" s="127"/>
      <c r="BC487" s="127"/>
      <c r="BD487" s="127"/>
      <c r="BE487" s="127"/>
      <c r="BF487" s="127"/>
      <c r="BG487" s="127"/>
      <c r="BH487" s="127"/>
      <c r="BI487" s="127"/>
      <c r="BJ487" s="127"/>
      <c r="BK487" s="127"/>
      <c r="BL487" s="127"/>
      <c r="BM487" s="127"/>
      <c r="BN487" s="386"/>
      <c r="BO487" s="127"/>
      <c r="BP487" s="104"/>
    </row>
    <row r="488" spans="1:68" ht="14.5" x14ac:dyDescent="0.35">
      <c r="A488" s="136"/>
      <c r="B488" s="136"/>
      <c r="C488" s="136"/>
      <c r="D488" s="127"/>
      <c r="E488" s="127"/>
      <c r="F488" s="127"/>
      <c r="G488" s="127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  <c r="BE488" s="127"/>
      <c r="BF488" s="127"/>
      <c r="BG488" s="127"/>
      <c r="BH488" s="127"/>
      <c r="BI488" s="127"/>
      <c r="BJ488" s="127"/>
      <c r="BK488" s="127"/>
      <c r="BL488" s="127"/>
      <c r="BM488" s="127"/>
      <c r="BN488" s="386"/>
      <c r="BO488" s="127"/>
      <c r="BP488" s="104"/>
    </row>
    <row r="489" spans="1:68" ht="14.5" x14ac:dyDescent="0.35">
      <c r="A489" s="136"/>
      <c r="B489" s="136"/>
      <c r="C489" s="136"/>
      <c r="D489" s="127"/>
      <c r="E489" s="127"/>
      <c r="F489" s="127"/>
      <c r="G489" s="127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  <c r="AN489" s="127"/>
      <c r="AO489" s="127"/>
      <c r="AP489" s="127"/>
      <c r="AQ489" s="127"/>
      <c r="AR489" s="127"/>
      <c r="AS489" s="127"/>
      <c r="AT489" s="127"/>
      <c r="AU489" s="127"/>
      <c r="AV489" s="127"/>
      <c r="AW489" s="127"/>
      <c r="AX489" s="127"/>
      <c r="AY489" s="127"/>
      <c r="AZ489" s="127"/>
      <c r="BA489" s="127"/>
      <c r="BB489" s="127"/>
      <c r="BC489" s="127"/>
      <c r="BD489" s="127"/>
      <c r="BE489" s="127"/>
      <c r="BF489" s="127"/>
      <c r="BG489" s="127"/>
      <c r="BH489" s="127"/>
      <c r="BI489" s="127"/>
      <c r="BJ489" s="127"/>
      <c r="BK489" s="127"/>
      <c r="BL489" s="127"/>
      <c r="BM489" s="127"/>
      <c r="BN489" s="386"/>
      <c r="BO489" s="127"/>
      <c r="BP489" s="104"/>
    </row>
    <row r="490" spans="1:68" ht="14.5" x14ac:dyDescent="0.35">
      <c r="A490" s="136"/>
      <c r="B490" s="136"/>
      <c r="C490" s="136"/>
      <c r="D490" s="127"/>
      <c r="E490" s="127"/>
      <c r="F490" s="127"/>
      <c r="G490" s="127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  <c r="AN490" s="127"/>
      <c r="AO490" s="127"/>
      <c r="AP490" s="127"/>
      <c r="AQ490" s="127"/>
      <c r="AR490" s="127"/>
      <c r="AS490" s="127"/>
      <c r="AT490" s="127"/>
      <c r="AU490" s="127"/>
      <c r="AV490" s="127"/>
      <c r="AW490" s="127"/>
      <c r="AX490" s="127"/>
      <c r="AY490" s="127"/>
      <c r="AZ490" s="127"/>
      <c r="BA490" s="127"/>
      <c r="BB490" s="127"/>
      <c r="BC490" s="127"/>
      <c r="BD490" s="127"/>
      <c r="BE490" s="127"/>
      <c r="BF490" s="127"/>
      <c r="BG490" s="127"/>
      <c r="BH490" s="127"/>
      <c r="BI490" s="127"/>
      <c r="BJ490" s="127"/>
      <c r="BK490" s="127"/>
      <c r="BL490" s="127"/>
      <c r="BM490" s="127"/>
      <c r="BN490" s="386"/>
      <c r="BO490" s="127"/>
      <c r="BP490" s="104"/>
    </row>
    <row r="491" spans="1:68" ht="14.5" x14ac:dyDescent="0.35">
      <c r="A491" s="136"/>
      <c r="B491" s="136"/>
      <c r="C491" s="136"/>
      <c r="D491" s="127"/>
      <c r="E491" s="127"/>
      <c r="F491" s="127"/>
      <c r="G491" s="127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  <c r="AN491" s="127"/>
      <c r="AO491" s="127"/>
      <c r="AP491" s="127"/>
      <c r="AQ491" s="127"/>
      <c r="AR491" s="127"/>
      <c r="AS491" s="127"/>
      <c r="AT491" s="127"/>
      <c r="AU491" s="127"/>
      <c r="AV491" s="127"/>
      <c r="AW491" s="127"/>
      <c r="AX491" s="127"/>
      <c r="AY491" s="127"/>
      <c r="AZ491" s="127"/>
      <c r="BA491" s="127"/>
      <c r="BB491" s="127"/>
      <c r="BC491" s="127"/>
      <c r="BD491" s="127"/>
      <c r="BE491" s="127"/>
      <c r="BF491" s="127"/>
      <c r="BG491" s="127"/>
      <c r="BH491" s="127"/>
      <c r="BI491" s="127"/>
      <c r="BJ491" s="127"/>
      <c r="BK491" s="127"/>
      <c r="BL491" s="127"/>
      <c r="BM491" s="127"/>
      <c r="BN491" s="386"/>
      <c r="BO491" s="127"/>
      <c r="BP491" s="104"/>
    </row>
    <row r="492" spans="1:68" ht="14.5" x14ac:dyDescent="0.35">
      <c r="A492" s="136"/>
      <c r="B492" s="136"/>
      <c r="C492" s="136"/>
      <c r="D492" s="127"/>
      <c r="E492" s="127"/>
      <c r="F492" s="127"/>
      <c r="G492" s="127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  <c r="AN492" s="127"/>
      <c r="AO492" s="127"/>
      <c r="AP492" s="127"/>
      <c r="AQ492" s="127"/>
      <c r="AR492" s="127"/>
      <c r="AS492" s="127"/>
      <c r="AT492" s="127"/>
      <c r="AU492" s="127"/>
      <c r="AV492" s="127"/>
      <c r="AW492" s="127"/>
      <c r="AX492" s="127"/>
      <c r="AY492" s="127"/>
      <c r="AZ492" s="127"/>
      <c r="BA492" s="127"/>
      <c r="BB492" s="127"/>
      <c r="BC492" s="127"/>
      <c r="BD492" s="127"/>
      <c r="BE492" s="127"/>
      <c r="BF492" s="127"/>
      <c r="BG492" s="127"/>
      <c r="BH492" s="127"/>
      <c r="BI492" s="127"/>
      <c r="BJ492" s="127"/>
      <c r="BK492" s="127"/>
      <c r="BL492" s="127"/>
      <c r="BM492" s="127"/>
      <c r="BN492" s="386"/>
      <c r="BO492" s="127"/>
      <c r="BP492" s="104"/>
    </row>
    <row r="493" spans="1:68" ht="14.5" x14ac:dyDescent="0.35">
      <c r="A493" s="136"/>
      <c r="B493" s="136"/>
      <c r="C493" s="136"/>
      <c r="D493" s="127"/>
      <c r="E493" s="127"/>
      <c r="F493" s="127"/>
      <c r="G493" s="127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  <c r="R493" s="127"/>
      <c r="S493" s="127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  <c r="AN493" s="127"/>
      <c r="AO493" s="127"/>
      <c r="AP493" s="127"/>
      <c r="AQ493" s="127"/>
      <c r="AR493" s="127"/>
      <c r="AS493" s="127"/>
      <c r="AT493" s="127"/>
      <c r="AU493" s="127"/>
      <c r="AV493" s="127"/>
      <c r="AW493" s="127"/>
      <c r="AX493" s="127"/>
      <c r="AY493" s="127"/>
      <c r="AZ493" s="127"/>
      <c r="BA493" s="127"/>
      <c r="BB493" s="127"/>
      <c r="BC493" s="127"/>
      <c r="BD493" s="127"/>
      <c r="BE493" s="127"/>
      <c r="BF493" s="127"/>
      <c r="BG493" s="127"/>
      <c r="BH493" s="127"/>
      <c r="BI493" s="127"/>
      <c r="BJ493" s="127"/>
      <c r="BK493" s="127"/>
      <c r="BL493" s="127"/>
      <c r="BM493" s="127"/>
      <c r="BN493" s="386"/>
      <c r="BO493" s="127"/>
      <c r="BP493" s="104"/>
    </row>
    <row r="494" spans="1:68" ht="14.5" x14ac:dyDescent="0.35">
      <c r="A494" s="136"/>
      <c r="B494" s="136"/>
      <c r="C494" s="136"/>
      <c r="D494" s="127"/>
      <c r="E494" s="127"/>
      <c r="F494" s="127"/>
      <c r="G494" s="127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  <c r="R494" s="127"/>
      <c r="S494" s="127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  <c r="AN494" s="127"/>
      <c r="AO494" s="127"/>
      <c r="AP494" s="127"/>
      <c r="AQ494" s="127"/>
      <c r="AR494" s="127"/>
      <c r="AS494" s="127"/>
      <c r="AT494" s="127"/>
      <c r="AU494" s="127"/>
      <c r="AV494" s="127"/>
      <c r="AW494" s="127"/>
      <c r="AX494" s="127"/>
      <c r="AY494" s="127"/>
      <c r="AZ494" s="127"/>
      <c r="BA494" s="127"/>
      <c r="BB494" s="127"/>
      <c r="BC494" s="127"/>
      <c r="BD494" s="127"/>
      <c r="BE494" s="127"/>
      <c r="BF494" s="127"/>
      <c r="BG494" s="127"/>
      <c r="BH494" s="127"/>
      <c r="BI494" s="127"/>
      <c r="BJ494" s="127"/>
      <c r="BK494" s="127"/>
      <c r="BL494" s="127"/>
      <c r="BM494" s="127"/>
      <c r="BN494" s="386"/>
      <c r="BO494" s="127"/>
      <c r="BP494" s="104"/>
    </row>
    <row r="495" spans="1:68" ht="14.5" x14ac:dyDescent="0.35">
      <c r="A495" s="136"/>
      <c r="B495" s="136"/>
      <c r="C495" s="136"/>
      <c r="D495" s="127"/>
      <c r="E495" s="127"/>
      <c r="F495" s="127"/>
      <c r="G495" s="127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  <c r="R495" s="127"/>
      <c r="S495" s="127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  <c r="AN495" s="127"/>
      <c r="AO495" s="127"/>
      <c r="AP495" s="127"/>
      <c r="AQ495" s="127"/>
      <c r="AR495" s="127"/>
      <c r="AS495" s="127"/>
      <c r="AT495" s="127"/>
      <c r="AU495" s="127"/>
      <c r="AV495" s="127"/>
      <c r="AW495" s="127"/>
      <c r="AX495" s="127"/>
      <c r="AY495" s="127"/>
      <c r="AZ495" s="127"/>
      <c r="BA495" s="127"/>
      <c r="BB495" s="127"/>
      <c r="BC495" s="127"/>
      <c r="BD495" s="127"/>
      <c r="BE495" s="127"/>
      <c r="BF495" s="127"/>
      <c r="BG495" s="127"/>
      <c r="BH495" s="127"/>
      <c r="BI495" s="127"/>
      <c r="BJ495" s="127"/>
      <c r="BK495" s="127"/>
      <c r="BL495" s="127"/>
      <c r="BM495" s="127"/>
      <c r="BN495" s="386"/>
      <c r="BO495" s="127"/>
      <c r="BP495" s="104"/>
    </row>
    <row r="496" spans="1:68" ht="14.5" x14ac:dyDescent="0.35">
      <c r="A496" s="136"/>
      <c r="B496" s="136"/>
      <c r="C496" s="136"/>
      <c r="D496" s="127"/>
      <c r="E496" s="127"/>
      <c r="F496" s="127"/>
      <c r="G496" s="127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  <c r="AN496" s="127"/>
      <c r="AO496" s="127"/>
      <c r="AP496" s="127"/>
      <c r="AQ496" s="127"/>
      <c r="AR496" s="127"/>
      <c r="AS496" s="127"/>
      <c r="AT496" s="127"/>
      <c r="AU496" s="127"/>
      <c r="AV496" s="127"/>
      <c r="AW496" s="127"/>
      <c r="AX496" s="127"/>
      <c r="AY496" s="127"/>
      <c r="AZ496" s="127"/>
      <c r="BA496" s="127"/>
      <c r="BB496" s="127"/>
      <c r="BC496" s="127"/>
      <c r="BD496" s="127"/>
      <c r="BE496" s="127"/>
      <c r="BF496" s="127"/>
      <c r="BG496" s="127"/>
      <c r="BH496" s="127"/>
      <c r="BI496" s="127"/>
      <c r="BJ496" s="127"/>
      <c r="BK496" s="127"/>
      <c r="BL496" s="127"/>
      <c r="BM496" s="127"/>
      <c r="BN496" s="386"/>
      <c r="BO496" s="127"/>
      <c r="BP496" s="104"/>
    </row>
    <row r="497" spans="1:68" ht="14.5" x14ac:dyDescent="0.35">
      <c r="A497" s="136"/>
      <c r="B497" s="136"/>
      <c r="C497" s="136"/>
      <c r="D497" s="127"/>
      <c r="E497" s="127"/>
      <c r="F497" s="127"/>
      <c r="G497" s="127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  <c r="R497" s="127"/>
      <c r="S497" s="127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  <c r="AN497" s="127"/>
      <c r="AO497" s="127"/>
      <c r="AP497" s="127"/>
      <c r="AQ497" s="127"/>
      <c r="AR497" s="127"/>
      <c r="AS497" s="127"/>
      <c r="AT497" s="127"/>
      <c r="AU497" s="127"/>
      <c r="AV497" s="127"/>
      <c r="AW497" s="127"/>
      <c r="AX497" s="127"/>
      <c r="AY497" s="127"/>
      <c r="AZ497" s="127"/>
      <c r="BA497" s="127"/>
      <c r="BB497" s="127"/>
      <c r="BC497" s="127"/>
      <c r="BD497" s="127"/>
      <c r="BE497" s="127"/>
      <c r="BF497" s="127"/>
      <c r="BG497" s="127"/>
      <c r="BH497" s="127"/>
      <c r="BI497" s="127"/>
      <c r="BJ497" s="127"/>
      <c r="BK497" s="127"/>
      <c r="BL497" s="127"/>
      <c r="BM497" s="127"/>
      <c r="BN497" s="386"/>
      <c r="BO497" s="127"/>
      <c r="BP497" s="104"/>
    </row>
    <row r="498" spans="1:68" ht="14.5" x14ac:dyDescent="0.35">
      <c r="A498" s="136"/>
      <c r="B498" s="136"/>
      <c r="C498" s="136"/>
      <c r="D498" s="127"/>
      <c r="E498" s="127"/>
      <c r="F498" s="127"/>
      <c r="G498" s="127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  <c r="R498" s="127"/>
      <c r="S498" s="127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  <c r="AN498" s="127"/>
      <c r="AO498" s="127"/>
      <c r="AP498" s="127"/>
      <c r="AQ498" s="127"/>
      <c r="AR498" s="127"/>
      <c r="AS498" s="127"/>
      <c r="AT498" s="127"/>
      <c r="AU498" s="127"/>
      <c r="AV498" s="127"/>
      <c r="AW498" s="127"/>
      <c r="AX498" s="127"/>
      <c r="AY498" s="127"/>
      <c r="AZ498" s="127"/>
      <c r="BA498" s="127"/>
      <c r="BB498" s="127"/>
      <c r="BC498" s="127"/>
      <c r="BD498" s="127"/>
      <c r="BE498" s="127"/>
      <c r="BF498" s="127"/>
      <c r="BG498" s="127"/>
      <c r="BH498" s="127"/>
      <c r="BI498" s="127"/>
      <c r="BJ498" s="127"/>
      <c r="BK498" s="127"/>
      <c r="BL498" s="127"/>
      <c r="BM498" s="127"/>
      <c r="BN498" s="386"/>
      <c r="BO498" s="127"/>
      <c r="BP498" s="104"/>
    </row>
    <row r="499" spans="1:68" ht="14.5" x14ac:dyDescent="0.35">
      <c r="A499" s="136"/>
      <c r="B499" s="136"/>
      <c r="C499" s="136"/>
      <c r="D499" s="127"/>
      <c r="E499" s="127"/>
      <c r="F499" s="127"/>
      <c r="G499" s="127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  <c r="AN499" s="127"/>
      <c r="AO499" s="127"/>
      <c r="AP499" s="127"/>
      <c r="AQ499" s="127"/>
      <c r="AR499" s="127"/>
      <c r="AS499" s="127"/>
      <c r="AT499" s="127"/>
      <c r="AU499" s="127"/>
      <c r="AV499" s="127"/>
      <c r="AW499" s="127"/>
      <c r="AX499" s="127"/>
      <c r="AY499" s="127"/>
      <c r="AZ499" s="127"/>
      <c r="BA499" s="127"/>
      <c r="BB499" s="127"/>
      <c r="BC499" s="127"/>
      <c r="BD499" s="127"/>
      <c r="BE499" s="127"/>
      <c r="BF499" s="127"/>
      <c r="BG499" s="127"/>
      <c r="BH499" s="127"/>
      <c r="BI499" s="127"/>
      <c r="BJ499" s="127"/>
      <c r="BK499" s="127"/>
      <c r="BL499" s="127"/>
      <c r="BM499" s="127"/>
      <c r="BN499" s="386"/>
      <c r="BO499" s="127"/>
      <c r="BP499" s="104"/>
    </row>
    <row r="500" spans="1:68" ht="14.5" x14ac:dyDescent="0.35">
      <c r="A500" s="136"/>
      <c r="B500" s="136"/>
      <c r="C500" s="136"/>
      <c r="D500" s="127"/>
      <c r="E500" s="127"/>
      <c r="F500" s="127"/>
      <c r="G500" s="127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  <c r="AN500" s="127"/>
      <c r="AO500" s="127"/>
      <c r="AP500" s="127"/>
      <c r="AQ500" s="127"/>
      <c r="AR500" s="127"/>
      <c r="AS500" s="127"/>
      <c r="AT500" s="127"/>
      <c r="AU500" s="127"/>
      <c r="AV500" s="127"/>
      <c r="AW500" s="127"/>
      <c r="AX500" s="127"/>
      <c r="AY500" s="127"/>
      <c r="AZ500" s="127"/>
      <c r="BA500" s="127"/>
      <c r="BB500" s="127"/>
      <c r="BC500" s="127"/>
      <c r="BD500" s="127"/>
      <c r="BE500" s="127"/>
      <c r="BF500" s="127"/>
      <c r="BG500" s="127"/>
      <c r="BH500" s="127"/>
      <c r="BI500" s="127"/>
      <c r="BJ500" s="127"/>
      <c r="BK500" s="127"/>
      <c r="BL500" s="127"/>
      <c r="BM500" s="127"/>
      <c r="BN500" s="386"/>
      <c r="BO500" s="127"/>
      <c r="BP500" s="104"/>
    </row>
    <row r="501" spans="1:68" ht="14.5" x14ac:dyDescent="0.35">
      <c r="A501" s="136"/>
      <c r="B501" s="136"/>
      <c r="C501" s="136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  <c r="AN501" s="127"/>
      <c r="AO501" s="127"/>
      <c r="AP501" s="127"/>
      <c r="AQ501" s="127"/>
      <c r="AR501" s="127"/>
      <c r="AS501" s="127"/>
      <c r="AT501" s="127"/>
      <c r="AU501" s="127"/>
      <c r="AV501" s="127"/>
      <c r="AW501" s="127"/>
      <c r="AX501" s="127"/>
      <c r="AY501" s="127"/>
      <c r="AZ501" s="127"/>
      <c r="BA501" s="127"/>
      <c r="BB501" s="127"/>
      <c r="BC501" s="127"/>
      <c r="BD501" s="127"/>
      <c r="BE501" s="127"/>
      <c r="BF501" s="127"/>
      <c r="BG501" s="127"/>
      <c r="BH501" s="127"/>
      <c r="BI501" s="127"/>
      <c r="BJ501" s="127"/>
      <c r="BK501" s="127"/>
      <c r="BL501" s="127"/>
      <c r="BM501" s="127"/>
      <c r="BN501" s="386"/>
      <c r="BO501" s="127"/>
      <c r="BP501" s="104"/>
    </row>
    <row r="502" spans="1:68" ht="14.5" x14ac:dyDescent="0.35">
      <c r="A502" s="136"/>
      <c r="B502" s="136"/>
      <c r="C502" s="136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  <c r="AN502" s="127"/>
      <c r="AO502" s="127"/>
      <c r="AP502" s="127"/>
      <c r="AQ502" s="127"/>
      <c r="AR502" s="127"/>
      <c r="AS502" s="127"/>
      <c r="AT502" s="127"/>
      <c r="AU502" s="127"/>
      <c r="AV502" s="127"/>
      <c r="AW502" s="127"/>
      <c r="AX502" s="127"/>
      <c r="AY502" s="127"/>
      <c r="AZ502" s="127"/>
      <c r="BA502" s="127"/>
      <c r="BB502" s="127"/>
      <c r="BC502" s="127"/>
      <c r="BD502" s="127"/>
      <c r="BE502" s="127"/>
      <c r="BF502" s="127"/>
      <c r="BG502" s="127"/>
      <c r="BH502" s="127"/>
      <c r="BI502" s="127"/>
      <c r="BJ502" s="127"/>
      <c r="BK502" s="127"/>
      <c r="BL502" s="127"/>
      <c r="BM502" s="127"/>
      <c r="BN502" s="386"/>
      <c r="BO502" s="127"/>
      <c r="BP502" s="104"/>
    </row>
    <row r="503" spans="1:68" ht="14.5" x14ac:dyDescent="0.35">
      <c r="A503" s="136"/>
      <c r="B503" s="136"/>
      <c r="C503" s="136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  <c r="AN503" s="127"/>
      <c r="AO503" s="127"/>
      <c r="AP503" s="127"/>
      <c r="AQ503" s="127"/>
      <c r="AR503" s="127"/>
      <c r="AS503" s="127"/>
      <c r="AT503" s="127"/>
      <c r="AU503" s="127"/>
      <c r="AV503" s="127"/>
      <c r="AW503" s="127"/>
      <c r="AX503" s="127"/>
      <c r="AY503" s="127"/>
      <c r="AZ503" s="127"/>
      <c r="BA503" s="127"/>
      <c r="BB503" s="127"/>
      <c r="BC503" s="127"/>
      <c r="BD503" s="127"/>
      <c r="BE503" s="127"/>
      <c r="BF503" s="127"/>
      <c r="BG503" s="127"/>
      <c r="BH503" s="127"/>
      <c r="BI503" s="127"/>
      <c r="BJ503" s="127"/>
      <c r="BK503" s="127"/>
      <c r="BL503" s="127"/>
      <c r="BM503" s="127"/>
      <c r="BN503" s="386"/>
      <c r="BO503" s="127"/>
      <c r="BP503" s="104"/>
    </row>
    <row r="504" spans="1:68" ht="14.5" x14ac:dyDescent="0.35">
      <c r="A504" s="136"/>
      <c r="B504" s="136"/>
      <c r="C504" s="136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  <c r="AN504" s="127"/>
      <c r="AO504" s="127"/>
      <c r="AP504" s="127"/>
      <c r="AQ504" s="127"/>
      <c r="AR504" s="127"/>
      <c r="AS504" s="127"/>
      <c r="AT504" s="127"/>
      <c r="AU504" s="127"/>
      <c r="AV504" s="127"/>
      <c r="AW504" s="127"/>
      <c r="AX504" s="127"/>
      <c r="AY504" s="127"/>
      <c r="AZ504" s="127"/>
      <c r="BA504" s="127"/>
      <c r="BB504" s="127"/>
      <c r="BC504" s="127"/>
      <c r="BD504" s="127"/>
      <c r="BE504" s="127"/>
      <c r="BF504" s="127"/>
      <c r="BG504" s="127"/>
      <c r="BH504" s="127"/>
      <c r="BI504" s="127"/>
      <c r="BJ504" s="127"/>
      <c r="BK504" s="127"/>
      <c r="BL504" s="127"/>
      <c r="BM504" s="127"/>
      <c r="BN504" s="386"/>
      <c r="BO504" s="127"/>
      <c r="BP504" s="104"/>
    </row>
    <row r="505" spans="1:68" ht="14.5" x14ac:dyDescent="0.35">
      <c r="A505" s="136"/>
      <c r="B505" s="136"/>
      <c r="C505" s="136"/>
      <c r="D505" s="127"/>
      <c r="E505" s="127"/>
      <c r="F505" s="127"/>
      <c r="G505" s="127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7"/>
      <c r="X505" s="127"/>
      <c r="Y505" s="127"/>
      <c r="Z505" s="127"/>
      <c r="AA505" s="127"/>
      <c r="AB505" s="127"/>
      <c r="AC505" s="127"/>
      <c r="AD505" s="127"/>
      <c r="AE505" s="127"/>
      <c r="AF505" s="127"/>
      <c r="AG505" s="127"/>
      <c r="AH505" s="127"/>
      <c r="AI505" s="127"/>
      <c r="AJ505" s="127"/>
      <c r="AK505" s="127"/>
      <c r="AL505" s="127"/>
      <c r="AM505" s="127"/>
      <c r="AN505" s="127"/>
      <c r="AO505" s="127"/>
      <c r="AP505" s="127"/>
      <c r="AQ505" s="127"/>
      <c r="AR505" s="127"/>
      <c r="AS505" s="127"/>
      <c r="AT505" s="127"/>
      <c r="AU505" s="127"/>
      <c r="AV505" s="127"/>
      <c r="AW505" s="127"/>
      <c r="AX505" s="127"/>
      <c r="AY505" s="127"/>
      <c r="AZ505" s="127"/>
      <c r="BA505" s="127"/>
      <c r="BB505" s="127"/>
      <c r="BC505" s="127"/>
      <c r="BD505" s="127"/>
      <c r="BE505" s="127"/>
      <c r="BF505" s="127"/>
      <c r="BG505" s="127"/>
      <c r="BH505" s="127"/>
      <c r="BI505" s="127"/>
      <c r="BJ505" s="127"/>
      <c r="BK505" s="127"/>
      <c r="BL505" s="127"/>
      <c r="BM505" s="127"/>
      <c r="BN505" s="386"/>
      <c r="BO505" s="127"/>
      <c r="BP505" s="104"/>
    </row>
    <row r="506" spans="1:68" ht="14.5" x14ac:dyDescent="0.35">
      <c r="A506" s="136"/>
      <c r="B506" s="136"/>
      <c r="C506" s="136"/>
      <c r="D506" s="127"/>
      <c r="E506" s="127"/>
      <c r="F506" s="127"/>
      <c r="G506" s="127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7"/>
      <c r="X506" s="127"/>
      <c r="Y506" s="127"/>
      <c r="Z506" s="127"/>
      <c r="AA506" s="127"/>
      <c r="AB506" s="127"/>
      <c r="AC506" s="127"/>
      <c r="AD506" s="127"/>
      <c r="AE506" s="127"/>
      <c r="AF506" s="127"/>
      <c r="AG506" s="127"/>
      <c r="AH506" s="127"/>
      <c r="AI506" s="127"/>
      <c r="AJ506" s="127"/>
      <c r="AK506" s="127"/>
      <c r="AL506" s="127"/>
      <c r="AM506" s="127"/>
      <c r="AN506" s="127"/>
      <c r="AO506" s="127"/>
      <c r="AP506" s="127"/>
      <c r="AQ506" s="127"/>
      <c r="AR506" s="127"/>
      <c r="AS506" s="127"/>
      <c r="AT506" s="127"/>
      <c r="AU506" s="127"/>
      <c r="AV506" s="127"/>
      <c r="AW506" s="127"/>
      <c r="AX506" s="127"/>
      <c r="AY506" s="127"/>
      <c r="AZ506" s="127"/>
      <c r="BA506" s="127"/>
      <c r="BB506" s="127"/>
      <c r="BC506" s="127"/>
      <c r="BD506" s="127"/>
      <c r="BE506" s="127"/>
      <c r="BF506" s="127"/>
      <c r="BG506" s="127"/>
      <c r="BH506" s="127"/>
      <c r="BI506" s="127"/>
      <c r="BJ506" s="127"/>
      <c r="BK506" s="127"/>
      <c r="BL506" s="127"/>
      <c r="BM506" s="127"/>
      <c r="BN506" s="386"/>
      <c r="BO506" s="127"/>
      <c r="BP506" s="104"/>
    </row>
    <row r="507" spans="1:68" ht="14.5" x14ac:dyDescent="0.35">
      <c r="A507" s="136"/>
      <c r="B507" s="136"/>
      <c r="C507" s="136"/>
      <c r="D507" s="127"/>
      <c r="E507" s="127"/>
      <c r="F507" s="127"/>
      <c r="G507" s="127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7"/>
      <c r="X507" s="127"/>
      <c r="Y507" s="127"/>
      <c r="Z507" s="127"/>
      <c r="AA507" s="127"/>
      <c r="AB507" s="127"/>
      <c r="AC507" s="127"/>
      <c r="AD507" s="127"/>
      <c r="AE507" s="127"/>
      <c r="AF507" s="127"/>
      <c r="AG507" s="127"/>
      <c r="AH507" s="127"/>
      <c r="AI507" s="127"/>
      <c r="AJ507" s="127"/>
      <c r="AK507" s="127"/>
      <c r="AL507" s="127"/>
      <c r="AM507" s="127"/>
      <c r="AN507" s="127"/>
      <c r="AO507" s="127"/>
      <c r="AP507" s="127"/>
      <c r="AQ507" s="127"/>
      <c r="AR507" s="127"/>
      <c r="AS507" s="127"/>
      <c r="AT507" s="127"/>
      <c r="AU507" s="127"/>
      <c r="AV507" s="127"/>
      <c r="AW507" s="127"/>
      <c r="AX507" s="127"/>
      <c r="AY507" s="127"/>
      <c r="AZ507" s="127"/>
      <c r="BA507" s="127"/>
      <c r="BB507" s="127"/>
      <c r="BC507" s="127"/>
      <c r="BD507" s="127"/>
      <c r="BE507" s="127"/>
      <c r="BF507" s="127"/>
      <c r="BG507" s="127"/>
      <c r="BH507" s="127"/>
      <c r="BI507" s="127"/>
      <c r="BJ507" s="127"/>
      <c r="BK507" s="127"/>
      <c r="BL507" s="127"/>
      <c r="BM507" s="127"/>
      <c r="BN507" s="386"/>
      <c r="BO507" s="127"/>
      <c r="BP507" s="104"/>
    </row>
    <row r="508" spans="1:68" ht="14.5" x14ac:dyDescent="0.35">
      <c r="A508" s="136"/>
      <c r="B508" s="136"/>
      <c r="C508" s="136"/>
      <c r="D508" s="127"/>
      <c r="E508" s="127"/>
      <c r="F508" s="127"/>
      <c r="G508" s="127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7"/>
      <c r="X508" s="127"/>
      <c r="Y508" s="127"/>
      <c r="Z508" s="127"/>
      <c r="AA508" s="127"/>
      <c r="AB508" s="127"/>
      <c r="AC508" s="127"/>
      <c r="AD508" s="127"/>
      <c r="AE508" s="127"/>
      <c r="AF508" s="127"/>
      <c r="AG508" s="127"/>
      <c r="AH508" s="127"/>
      <c r="AI508" s="127"/>
      <c r="AJ508" s="127"/>
      <c r="AK508" s="127"/>
      <c r="AL508" s="127"/>
      <c r="AM508" s="127"/>
      <c r="AN508" s="127"/>
      <c r="AO508" s="127"/>
      <c r="AP508" s="127"/>
      <c r="AQ508" s="127"/>
      <c r="AR508" s="127"/>
      <c r="AS508" s="127"/>
      <c r="AT508" s="127"/>
      <c r="AU508" s="127"/>
      <c r="AV508" s="127"/>
      <c r="AW508" s="127"/>
      <c r="AX508" s="127"/>
      <c r="AY508" s="127"/>
      <c r="AZ508" s="127"/>
      <c r="BA508" s="127"/>
      <c r="BB508" s="127"/>
      <c r="BC508" s="127"/>
      <c r="BD508" s="127"/>
      <c r="BE508" s="127"/>
      <c r="BF508" s="127"/>
      <c r="BG508" s="127"/>
      <c r="BH508" s="127"/>
      <c r="BI508" s="127"/>
      <c r="BJ508" s="127"/>
      <c r="BK508" s="127"/>
      <c r="BL508" s="127"/>
      <c r="BM508" s="127"/>
      <c r="BN508" s="386"/>
      <c r="BO508" s="127"/>
      <c r="BP508" s="104"/>
    </row>
    <row r="509" spans="1:68" ht="14.5" x14ac:dyDescent="0.35">
      <c r="A509" s="136"/>
      <c r="B509" s="136"/>
      <c r="C509" s="136"/>
      <c r="D509" s="127"/>
      <c r="E509" s="127"/>
      <c r="F509" s="127"/>
      <c r="G509" s="127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7"/>
      <c r="X509" s="127"/>
      <c r="Y509" s="127"/>
      <c r="Z509" s="127"/>
      <c r="AA509" s="127"/>
      <c r="AB509" s="127"/>
      <c r="AC509" s="127"/>
      <c r="AD509" s="127"/>
      <c r="AE509" s="127"/>
      <c r="AF509" s="127"/>
      <c r="AG509" s="127"/>
      <c r="AH509" s="127"/>
      <c r="AI509" s="127"/>
      <c r="AJ509" s="127"/>
      <c r="AK509" s="127"/>
      <c r="AL509" s="127"/>
      <c r="AM509" s="127"/>
      <c r="AN509" s="127"/>
      <c r="AO509" s="127"/>
      <c r="AP509" s="127"/>
      <c r="AQ509" s="127"/>
      <c r="AR509" s="127"/>
      <c r="AS509" s="127"/>
      <c r="AT509" s="127"/>
      <c r="AU509" s="127"/>
      <c r="AV509" s="127"/>
      <c r="AW509" s="127"/>
      <c r="AX509" s="127"/>
      <c r="AY509" s="127"/>
      <c r="AZ509" s="127"/>
      <c r="BA509" s="127"/>
      <c r="BB509" s="127"/>
      <c r="BC509" s="127"/>
      <c r="BD509" s="127"/>
      <c r="BE509" s="127"/>
      <c r="BF509" s="127"/>
      <c r="BG509" s="127"/>
      <c r="BH509" s="127"/>
      <c r="BI509" s="127"/>
      <c r="BJ509" s="127"/>
      <c r="BK509" s="127"/>
      <c r="BL509" s="127"/>
      <c r="BM509" s="127"/>
      <c r="BN509" s="386"/>
      <c r="BO509" s="127"/>
      <c r="BP509" s="104"/>
    </row>
    <row r="510" spans="1:68" ht="14.5" x14ac:dyDescent="0.35">
      <c r="A510" s="136"/>
      <c r="B510" s="136"/>
      <c r="C510" s="136"/>
      <c r="D510" s="127"/>
      <c r="E510" s="127"/>
      <c r="F510" s="127"/>
      <c r="G510" s="127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7"/>
      <c r="AB510" s="127"/>
      <c r="AC510" s="127"/>
      <c r="AD510" s="127"/>
      <c r="AE510" s="127"/>
      <c r="AF510" s="127"/>
      <c r="AG510" s="127"/>
      <c r="AH510" s="127"/>
      <c r="AI510" s="127"/>
      <c r="AJ510" s="127"/>
      <c r="AK510" s="127"/>
      <c r="AL510" s="127"/>
      <c r="AM510" s="127"/>
      <c r="AN510" s="127"/>
      <c r="AO510" s="127"/>
      <c r="AP510" s="127"/>
      <c r="AQ510" s="127"/>
      <c r="AR510" s="127"/>
      <c r="AS510" s="127"/>
      <c r="AT510" s="127"/>
      <c r="AU510" s="127"/>
      <c r="AV510" s="127"/>
      <c r="AW510" s="127"/>
      <c r="AX510" s="127"/>
      <c r="AY510" s="127"/>
      <c r="AZ510" s="127"/>
      <c r="BA510" s="127"/>
      <c r="BB510" s="127"/>
      <c r="BC510" s="127"/>
      <c r="BD510" s="127"/>
      <c r="BE510" s="127"/>
      <c r="BF510" s="127"/>
      <c r="BG510" s="127"/>
      <c r="BH510" s="127"/>
      <c r="BI510" s="127"/>
      <c r="BJ510" s="127"/>
      <c r="BK510" s="127"/>
      <c r="BL510" s="127"/>
      <c r="BM510" s="127"/>
      <c r="BN510" s="386"/>
      <c r="BO510" s="127"/>
      <c r="BP510" s="104"/>
    </row>
    <row r="511" spans="1:68" ht="14.5" x14ac:dyDescent="0.35">
      <c r="A511" s="136"/>
      <c r="B511" s="136"/>
      <c r="C511" s="136"/>
      <c r="D511" s="127"/>
      <c r="E511" s="127"/>
      <c r="F511" s="127"/>
      <c r="G511" s="127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  <c r="R511" s="127"/>
      <c r="S511" s="127"/>
      <c r="T511" s="127"/>
      <c r="U511" s="127"/>
      <c r="V511" s="127"/>
      <c r="W511" s="127"/>
      <c r="X511" s="127"/>
      <c r="Y511" s="127"/>
      <c r="Z511" s="127"/>
      <c r="AA511" s="127"/>
      <c r="AB511" s="127"/>
      <c r="AC511" s="127"/>
      <c r="AD511" s="127"/>
      <c r="AE511" s="127"/>
      <c r="AF511" s="127"/>
      <c r="AG511" s="127"/>
      <c r="AH511" s="127"/>
      <c r="AI511" s="127"/>
      <c r="AJ511" s="127"/>
      <c r="AK511" s="127"/>
      <c r="AL511" s="127"/>
      <c r="AM511" s="127"/>
      <c r="AN511" s="127"/>
      <c r="AO511" s="127"/>
      <c r="AP511" s="127"/>
      <c r="AQ511" s="127"/>
      <c r="AR511" s="127"/>
      <c r="AS511" s="127"/>
      <c r="AT511" s="127"/>
      <c r="AU511" s="127"/>
      <c r="AV511" s="127"/>
      <c r="AW511" s="127"/>
      <c r="AX511" s="127"/>
      <c r="AY511" s="127"/>
      <c r="AZ511" s="127"/>
      <c r="BA511" s="127"/>
      <c r="BB511" s="127"/>
      <c r="BC511" s="127"/>
      <c r="BD511" s="127"/>
      <c r="BE511" s="127"/>
      <c r="BF511" s="127"/>
      <c r="BG511" s="127"/>
      <c r="BH511" s="127"/>
      <c r="BI511" s="127"/>
      <c r="BJ511" s="127"/>
      <c r="BK511" s="127"/>
      <c r="BL511" s="127"/>
      <c r="BM511" s="127"/>
      <c r="BN511" s="386"/>
      <c r="BO511" s="127"/>
      <c r="BP511" s="104"/>
    </row>
    <row r="512" spans="1:68" ht="14.5" x14ac:dyDescent="0.35">
      <c r="A512" s="136"/>
      <c r="B512" s="136"/>
      <c r="C512" s="136"/>
      <c r="D512" s="127"/>
      <c r="E512" s="127"/>
      <c r="F512" s="127"/>
      <c r="G512" s="127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  <c r="R512" s="127"/>
      <c r="S512" s="127"/>
      <c r="T512" s="127"/>
      <c r="U512" s="127"/>
      <c r="V512" s="127"/>
      <c r="W512" s="127"/>
      <c r="X512" s="127"/>
      <c r="Y512" s="127"/>
      <c r="Z512" s="127"/>
      <c r="AA512" s="127"/>
      <c r="AB512" s="127"/>
      <c r="AC512" s="127"/>
      <c r="AD512" s="127"/>
      <c r="AE512" s="127"/>
      <c r="AF512" s="127"/>
      <c r="AG512" s="127"/>
      <c r="AH512" s="127"/>
      <c r="AI512" s="127"/>
      <c r="AJ512" s="127"/>
      <c r="AK512" s="127"/>
      <c r="AL512" s="127"/>
      <c r="AM512" s="127"/>
      <c r="AN512" s="127"/>
      <c r="AO512" s="127"/>
      <c r="AP512" s="127"/>
      <c r="AQ512" s="127"/>
      <c r="AR512" s="127"/>
      <c r="AS512" s="127"/>
      <c r="AT512" s="127"/>
      <c r="AU512" s="127"/>
      <c r="AV512" s="127"/>
      <c r="AW512" s="127"/>
      <c r="AX512" s="127"/>
      <c r="AY512" s="127"/>
      <c r="AZ512" s="127"/>
      <c r="BA512" s="127"/>
      <c r="BB512" s="127"/>
      <c r="BC512" s="127"/>
      <c r="BD512" s="127"/>
      <c r="BE512" s="127"/>
      <c r="BF512" s="127"/>
      <c r="BG512" s="127"/>
      <c r="BH512" s="127"/>
      <c r="BI512" s="127"/>
      <c r="BJ512" s="127"/>
      <c r="BK512" s="127"/>
      <c r="BL512" s="127"/>
      <c r="BM512" s="127"/>
      <c r="BN512" s="386"/>
      <c r="BO512" s="127"/>
      <c r="BP512" s="104"/>
    </row>
    <row r="513" spans="1:68" ht="14.5" x14ac:dyDescent="0.35">
      <c r="A513" s="136"/>
      <c r="B513" s="136"/>
      <c r="C513" s="136"/>
      <c r="D513" s="127"/>
      <c r="E513" s="127"/>
      <c r="F513" s="127"/>
      <c r="G513" s="127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7"/>
      <c r="X513" s="127"/>
      <c r="Y513" s="127"/>
      <c r="Z513" s="127"/>
      <c r="AA513" s="127"/>
      <c r="AB513" s="127"/>
      <c r="AC513" s="127"/>
      <c r="AD513" s="127"/>
      <c r="AE513" s="127"/>
      <c r="AF513" s="127"/>
      <c r="AG513" s="127"/>
      <c r="AH513" s="127"/>
      <c r="AI513" s="127"/>
      <c r="AJ513" s="127"/>
      <c r="AK513" s="127"/>
      <c r="AL513" s="127"/>
      <c r="AM513" s="127"/>
      <c r="AN513" s="127"/>
      <c r="AO513" s="127"/>
      <c r="AP513" s="127"/>
      <c r="AQ513" s="127"/>
      <c r="AR513" s="127"/>
      <c r="AS513" s="127"/>
      <c r="AT513" s="127"/>
      <c r="AU513" s="127"/>
      <c r="AV513" s="127"/>
      <c r="AW513" s="127"/>
      <c r="AX513" s="127"/>
      <c r="AY513" s="127"/>
      <c r="AZ513" s="127"/>
      <c r="BA513" s="127"/>
      <c r="BB513" s="127"/>
      <c r="BC513" s="127"/>
      <c r="BD513" s="127"/>
      <c r="BE513" s="127"/>
      <c r="BF513" s="127"/>
      <c r="BG513" s="127"/>
      <c r="BH513" s="127"/>
      <c r="BI513" s="127"/>
      <c r="BJ513" s="127"/>
      <c r="BK513" s="127"/>
      <c r="BL513" s="127"/>
      <c r="BM513" s="127"/>
      <c r="BN513" s="386"/>
      <c r="BO513" s="127"/>
      <c r="BP513" s="104"/>
    </row>
    <row r="514" spans="1:68" ht="14.5" x14ac:dyDescent="0.35">
      <c r="A514" s="136"/>
      <c r="B514" s="136"/>
      <c r="C514" s="136"/>
      <c r="D514" s="127"/>
      <c r="E514" s="127"/>
      <c r="F514" s="127"/>
      <c r="G514" s="127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7"/>
      <c r="X514" s="127"/>
      <c r="Y514" s="127"/>
      <c r="Z514" s="127"/>
      <c r="AA514" s="127"/>
      <c r="AB514" s="127"/>
      <c r="AC514" s="127"/>
      <c r="AD514" s="127"/>
      <c r="AE514" s="127"/>
      <c r="AF514" s="127"/>
      <c r="AG514" s="127"/>
      <c r="AH514" s="127"/>
      <c r="AI514" s="127"/>
      <c r="AJ514" s="127"/>
      <c r="AK514" s="127"/>
      <c r="AL514" s="127"/>
      <c r="AM514" s="127"/>
      <c r="AN514" s="127"/>
      <c r="AO514" s="127"/>
      <c r="AP514" s="127"/>
      <c r="AQ514" s="127"/>
      <c r="AR514" s="127"/>
      <c r="AS514" s="127"/>
      <c r="AT514" s="127"/>
      <c r="AU514" s="127"/>
      <c r="AV514" s="127"/>
      <c r="AW514" s="127"/>
      <c r="AX514" s="127"/>
      <c r="AY514" s="127"/>
      <c r="AZ514" s="127"/>
      <c r="BA514" s="127"/>
      <c r="BB514" s="127"/>
      <c r="BC514" s="127"/>
      <c r="BD514" s="127"/>
      <c r="BE514" s="127"/>
      <c r="BF514" s="127"/>
      <c r="BG514" s="127"/>
      <c r="BH514" s="127"/>
      <c r="BI514" s="127"/>
      <c r="BJ514" s="127"/>
      <c r="BK514" s="127"/>
      <c r="BL514" s="127"/>
      <c r="BM514" s="127"/>
      <c r="BN514" s="386"/>
      <c r="BO514" s="127"/>
      <c r="BP514" s="104"/>
    </row>
    <row r="515" spans="1:68" ht="14.5" x14ac:dyDescent="0.35">
      <c r="A515" s="136"/>
      <c r="B515" s="136"/>
      <c r="C515" s="136"/>
      <c r="D515" s="127"/>
      <c r="E515" s="127"/>
      <c r="F515" s="127"/>
      <c r="G515" s="127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  <c r="R515" s="127"/>
      <c r="S515" s="127"/>
      <c r="T515" s="127"/>
      <c r="U515" s="127"/>
      <c r="V515" s="127"/>
      <c r="W515" s="127"/>
      <c r="X515" s="127"/>
      <c r="Y515" s="127"/>
      <c r="Z515" s="127"/>
      <c r="AA515" s="127"/>
      <c r="AB515" s="127"/>
      <c r="AC515" s="127"/>
      <c r="AD515" s="127"/>
      <c r="AE515" s="127"/>
      <c r="AF515" s="127"/>
      <c r="AG515" s="127"/>
      <c r="AH515" s="127"/>
      <c r="AI515" s="127"/>
      <c r="AJ515" s="127"/>
      <c r="AK515" s="127"/>
      <c r="AL515" s="127"/>
      <c r="AM515" s="127"/>
      <c r="AN515" s="127"/>
      <c r="AO515" s="127"/>
      <c r="AP515" s="127"/>
      <c r="AQ515" s="127"/>
      <c r="AR515" s="127"/>
      <c r="AS515" s="127"/>
      <c r="AT515" s="127"/>
      <c r="AU515" s="127"/>
      <c r="AV515" s="127"/>
      <c r="AW515" s="127"/>
      <c r="AX515" s="127"/>
      <c r="AY515" s="127"/>
      <c r="AZ515" s="127"/>
      <c r="BA515" s="127"/>
      <c r="BB515" s="127"/>
      <c r="BC515" s="127"/>
      <c r="BD515" s="127"/>
      <c r="BE515" s="127"/>
      <c r="BF515" s="127"/>
      <c r="BG515" s="127"/>
      <c r="BH515" s="127"/>
      <c r="BI515" s="127"/>
      <c r="BJ515" s="127"/>
      <c r="BK515" s="127"/>
      <c r="BL515" s="127"/>
      <c r="BM515" s="127"/>
      <c r="BN515" s="386"/>
      <c r="BO515" s="127"/>
      <c r="BP515" s="104"/>
    </row>
    <row r="516" spans="1:68" ht="14.5" x14ac:dyDescent="0.35">
      <c r="A516" s="136"/>
      <c r="B516" s="136"/>
      <c r="C516" s="136"/>
      <c r="D516" s="127"/>
      <c r="E516" s="127"/>
      <c r="F516" s="127"/>
      <c r="G516" s="127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7"/>
      <c r="AB516" s="127"/>
      <c r="AC516" s="127"/>
      <c r="AD516" s="127"/>
      <c r="AE516" s="127"/>
      <c r="AF516" s="127"/>
      <c r="AG516" s="127"/>
      <c r="AH516" s="127"/>
      <c r="AI516" s="127"/>
      <c r="AJ516" s="127"/>
      <c r="AK516" s="127"/>
      <c r="AL516" s="127"/>
      <c r="AM516" s="127"/>
      <c r="AN516" s="127"/>
      <c r="AO516" s="127"/>
      <c r="AP516" s="127"/>
      <c r="AQ516" s="127"/>
      <c r="AR516" s="127"/>
      <c r="AS516" s="127"/>
      <c r="AT516" s="127"/>
      <c r="AU516" s="127"/>
      <c r="AV516" s="127"/>
      <c r="AW516" s="127"/>
      <c r="AX516" s="127"/>
      <c r="AY516" s="127"/>
      <c r="AZ516" s="127"/>
      <c r="BA516" s="127"/>
      <c r="BB516" s="127"/>
      <c r="BC516" s="127"/>
      <c r="BD516" s="127"/>
      <c r="BE516" s="127"/>
      <c r="BF516" s="127"/>
      <c r="BG516" s="127"/>
      <c r="BH516" s="127"/>
      <c r="BI516" s="127"/>
      <c r="BJ516" s="127"/>
      <c r="BK516" s="127"/>
      <c r="BL516" s="127"/>
      <c r="BM516" s="127"/>
      <c r="BN516" s="386"/>
      <c r="BO516" s="127"/>
      <c r="BP516" s="104"/>
    </row>
    <row r="517" spans="1:68" ht="14.5" x14ac:dyDescent="0.35">
      <c r="A517" s="136"/>
      <c r="B517" s="136"/>
      <c r="C517" s="136"/>
      <c r="D517" s="127"/>
      <c r="E517" s="127"/>
      <c r="F517" s="127"/>
      <c r="G517" s="127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7"/>
      <c r="AB517" s="127"/>
      <c r="AC517" s="127"/>
      <c r="AD517" s="127"/>
      <c r="AE517" s="127"/>
      <c r="AF517" s="127"/>
      <c r="AG517" s="127"/>
      <c r="AH517" s="127"/>
      <c r="AI517" s="127"/>
      <c r="AJ517" s="127"/>
      <c r="AK517" s="127"/>
      <c r="AL517" s="127"/>
      <c r="AM517" s="127"/>
      <c r="AN517" s="127"/>
      <c r="AO517" s="127"/>
      <c r="AP517" s="127"/>
      <c r="AQ517" s="127"/>
      <c r="AR517" s="127"/>
      <c r="AS517" s="127"/>
      <c r="AT517" s="127"/>
      <c r="AU517" s="127"/>
      <c r="AV517" s="127"/>
      <c r="AW517" s="127"/>
      <c r="AX517" s="127"/>
      <c r="AY517" s="127"/>
      <c r="AZ517" s="127"/>
      <c r="BA517" s="127"/>
      <c r="BB517" s="127"/>
      <c r="BC517" s="127"/>
      <c r="BD517" s="127"/>
      <c r="BE517" s="127"/>
      <c r="BF517" s="127"/>
      <c r="BG517" s="127"/>
      <c r="BH517" s="127"/>
      <c r="BI517" s="127"/>
      <c r="BJ517" s="127"/>
      <c r="BK517" s="127"/>
      <c r="BL517" s="127"/>
      <c r="BM517" s="127"/>
      <c r="BN517" s="386"/>
      <c r="BO517" s="127"/>
      <c r="BP517" s="104"/>
    </row>
    <row r="518" spans="1:68" ht="14.5" x14ac:dyDescent="0.35">
      <c r="A518" s="136"/>
      <c r="B518" s="136"/>
      <c r="C518" s="136"/>
      <c r="D518" s="127"/>
      <c r="E518" s="127"/>
      <c r="F518" s="127"/>
      <c r="G518" s="127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7"/>
      <c r="AB518" s="127"/>
      <c r="AC518" s="127"/>
      <c r="AD518" s="127"/>
      <c r="AE518" s="127"/>
      <c r="AF518" s="127"/>
      <c r="AG518" s="127"/>
      <c r="AH518" s="127"/>
      <c r="AI518" s="127"/>
      <c r="AJ518" s="127"/>
      <c r="AK518" s="127"/>
      <c r="AL518" s="127"/>
      <c r="AM518" s="127"/>
      <c r="AN518" s="127"/>
      <c r="AO518" s="127"/>
      <c r="AP518" s="127"/>
      <c r="AQ518" s="127"/>
      <c r="AR518" s="127"/>
      <c r="AS518" s="127"/>
      <c r="AT518" s="127"/>
      <c r="AU518" s="127"/>
      <c r="AV518" s="127"/>
      <c r="AW518" s="127"/>
      <c r="AX518" s="127"/>
      <c r="AY518" s="127"/>
      <c r="AZ518" s="127"/>
      <c r="BA518" s="127"/>
      <c r="BB518" s="127"/>
      <c r="BC518" s="127"/>
      <c r="BD518" s="127"/>
      <c r="BE518" s="127"/>
      <c r="BF518" s="127"/>
      <c r="BG518" s="127"/>
      <c r="BH518" s="127"/>
      <c r="BI518" s="127"/>
      <c r="BJ518" s="127"/>
      <c r="BK518" s="127"/>
      <c r="BL518" s="127"/>
      <c r="BM518" s="127"/>
      <c r="BN518" s="386"/>
      <c r="BO518" s="127"/>
      <c r="BP518" s="104"/>
    </row>
    <row r="519" spans="1:68" ht="14.5" x14ac:dyDescent="0.35">
      <c r="A519" s="136"/>
      <c r="B519" s="136"/>
      <c r="C519" s="136"/>
      <c r="D519" s="127"/>
      <c r="E519" s="127"/>
      <c r="F519" s="127"/>
      <c r="G519" s="127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  <c r="R519" s="127"/>
      <c r="S519" s="127"/>
      <c r="T519" s="127"/>
      <c r="U519" s="127"/>
      <c r="V519" s="127"/>
      <c r="W519" s="127"/>
      <c r="X519" s="127"/>
      <c r="Y519" s="127"/>
      <c r="Z519" s="127"/>
      <c r="AA519" s="127"/>
      <c r="AB519" s="127"/>
      <c r="AC519" s="127"/>
      <c r="AD519" s="127"/>
      <c r="AE519" s="127"/>
      <c r="AF519" s="127"/>
      <c r="AG519" s="127"/>
      <c r="AH519" s="127"/>
      <c r="AI519" s="127"/>
      <c r="AJ519" s="127"/>
      <c r="AK519" s="127"/>
      <c r="AL519" s="127"/>
      <c r="AM519" s="127"/>
      <c r="AN519" s="127"/>
      <c r="AO519" s="127"/>
      <c r="AP519" s="127"/>
      <c r="AQ519" s="127"/>
      <c r="AR519" s="127"/>
      <c r="AS519" s="127"/>
      <c r="AT519" s="127"/>
      <c r="AU519" s="127"/>
      <c r="AV519" s="127"/>
      <c r="AW519" s="127"/>
      <c r="AX519" s="127"/>
      <c r="AY519" s="127"/>
      <c r="AZ519" s="127"/>
      <c r="BA519" s="127"/>
      <c r="BB519" s="127"/>
      <c r="BC519" s="127"/>
      <c r="BD519" s="127"/>
      <c r="BE519" s="127"/>
      <c r="BF519" s="127"/>
      <c r="BG519" s="127"/>
      <c r="BH519" s="127"/>
      <c r="BI519" s="127"/>
      <c r="BJ519" s="127"/>
      <c r="BK519" s="127"/>
      <c r="BL519" s="127"/>
      <c r="BM519" s="127"/>
      <c r="BN519" s="386"/>
      <c r="BO519" s="127"/>
      <c r="BP519" s="104"/>
    </row>
    <row r="520" spans="1:68" ht="14.5" x14ac:dyDescent="0.35">
      <c r="A520" s="136"/>
      <c r="B520" s="136"/>
      <c r="C520" s="136"/>
      <c r="D520" s="127"/>
      <c r="E520" s="127"/>
      <c r="F520" s="127"/>
      <c r="G520" s="127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  <c r="R520" s="127"/>
      <c r="S520" s="127"/>
      <c r="T520" s="127"/>
      <c r="U520" s="127"/>
      <c r="V520" s="127"/>
      <c r="W520" s="127"/>
      <c r="X520" s="127"/>
      <c r="Y520" s="127"/>
      <c r="Z520" s="127"/>
      <c r="AA520" s="127"/>
      <c r="AB520" s="127"/>
      <c r="AC520" s="127"/>
      <c r="AD520" s="127"/>
      <c r="AE520" s="127"/>
      <c r="AF520" s="127"/>
      <c r="AG520" s="127"/>
      <c r="AH520" s="127"/>
      <c r="AI520" s="127"/>
      <c r="AJ520" s="127"/>
      <c r="AK520" s="127"/>
      <c r="AL520" s="127"/>
      <c r="AM520" s="127"/>
      <c r="AN520" s="127"/>
      <c r="AO520" s="127"/>
      <c r="AP520" s="127"/>
      <c r="AQ520" s="127"/>
      <c r="AR520" s="127"/>
      <c r="AS520" s="127"/>
      <c r="AT520" s="127"/>
      <c r="AU520" s="127"/>
      <c r="AV520" s="127"/>
      <c r="AW520" s="127"/>
      <c r="AX520" s="127"/>
      <c r="AY520" s="127"/>
      <c r="AZ520" s="127"/>
      <c r="BA520" s="127"/>
      <c r="BB520" s="127"/>
      <c r="BC520" s="127"/>
      <c r="BD520" s="127"/>
      <c r="BE520" s="127"/>
      <c r="BF520" s="127"/>
      <c r="BG520" s="127"/>
      <c r="BH520" s="127"/>
      <c r="BI520" s="127"/>
      <c r="BJ520" s="127"/>
      <c r="BK520" s="127"/>
      <c r="BL520" s="127"/>
      <c r="BM520" s="127"/>
      <c r="BN520" s="386"/>
      <c r="BO520" s="127"/>
      <c r="BP520" s="104"/>
    </row>
    <row r="521" spans="1:68" ht="14.5" x14ac:dyDescent="0.35">
      <c r="A521" s="136"/>
      <c r="B521" s="136"/>
      <c r="C521" s="136"/>
      <c r="D521" s="127"/>
      <c r="E521" s="127"/>
      <c r="F521" s="127"/>
      <c r="G521" s="127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7"/>
      <c r="X521" s="127"/>
      <c r="Y521" s="127"/>
      <c r="Z521" s="127"/>
      <c r="AA521" s="127"/>
      <c r="AB521" s="127"/>
      <c r="AC521" s="127"/>
      <c r="AD521" s="127"/>
      <c r="AE521" s="127"/>
      <c r="AF521" s="127"/>
      <c r="AG521" s="127"/>
      <c r="AH521" s="127"/>
      <c r="AI521" s="127"/>
      <c r="AJ521" s="127"/>
      <c r="AK521" s="127"/>
      <c r="AL521" s="127"/>
      <c r="AM521" s="127"/>
      <c r="AN521" s="127"/>
      <c r="AO521" s="127"/>
      <c r="AP521" s="127"/>
      <c r="AQ521" s="127"/>
      <c r="AR521" s="127"/>
      <c r="AS521" s="127"/>
      <c r="AT521" s="127"/>
      <c r="AU521" s="127"/>
      <c r="AV521" s="127"/>
      <c r="AW521" s="127"/>
      <c r="AX521" s="127"/>
      <c r="AY521" s="127"/>
      <c r="AZ521" s="127"/>
      <c r="BA521" s="127"/>
      <c r="BB521" s="127"/>
      <c r="BC521" s="127"/>
      <c r="BD521" s="127"/>
      <c r="BE521" s="127"/>
      <c r="BF521" s="127"/>
      <c r="BG521" s="127"/>
      <c r="BH521" s="127"/>
      <c r="BI521" s="127"/>
      <c r="BJ521" s="127"/>
      <c r="BK521" s="127"/>
      <c r="BL521" s="127"/>
      <c r="BM521" s="127"/>
      <c r="BN521" s="386"/>
      <c r="BO521" s="127"/>
      <c r="BP521" s="104"/>
    </row>
    <row r="522" spans="1:68" ht="14.5" x14ac:dyDescent="0.35">
      <c r="A522" s="136"/>
      <c r="B522" s="136"/>
      <c r="C522" s="136"/>
      <c r="D522" s="127"/>
      <c r="E522" s="127"/>
      <c r="F522" s="127"/>
      <c r="G522" s="127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7"/>
      <c r="X522" s="127"/>
      <c r="Y522" s="127"/>
      <c r="Z522" s="127"/>
      <c r="AA522" s="127"/>
      <c r="AB522" s="127"/>
      <c r="AC522" s="127"/>
      <c r="AD522" s="127"/>
      <c r="AE522" s="127"/>
      <c r="AF522" s="127"/>
      <c r="AG522" s="127"/>
      <c r="AH522" s="127"/>
      <c r="AI522" s="127"/>
      <c r="AJ522" s="127"/>
      <c r="AK522" s="127"/>
      <c r="AL522" s="127"/>
      <c r="AM522" s="127"/>
      <c r="AN522" s="127"/>
      <c r="AO522" s="127"/>
      <c r="AP522" s="127"/>
      <c r="AQ522" s="127"/>
      <c r="AR522" s="127"/>
      <c r="AS522" s="127"/>
      <c r="AT522" s="127"/>
      <c r="AU522" s="127"/>
      <c r="AV522" s="127"/>
      <c r="AW522" s="127"/>
      <c r="AX522" s="127"/>
      <c r="AY522" s="127"/>
      <c r="AZ522" s="127"/>
      <c r="BA522" s="127"/>
      <c r="BB522" s="127"/>
      <c r="BC522" s="127"/>
      <c r="BD522" s="127"/>
      <c r="BE522" s="127"/>
      <c r="BF522" s="127"/>
      <c r="BG522" s="127"/>
      <c r="BH522" s="127"/>
      <c r="BI522" s="127"/>
      <c r="BJ522" s="127"/>
      <c r="BK522" s="127"/>
      <c r="BL522" s="127"/>
      <c r="BM522" s="127"/>
      <c r="BN522" s="386"/>
      <c r="BO522" s="127"/>
      <c r="BP522" s="104"/>
    </row>
    <row r="523" spans="1:68" ht="14.5" x14ac:dyDescent="0.35">
      <c r="A523" s="136"/>
      <c r="B523" s="136"/>
      <c r="C523" s="136"/>
      <c r="D523" s="127"/>
      <c r="E523" s="127"/>
      <c r="F523" s="127"/>
      <c r="G523" s="127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  <c r="R523" s="127"/>
      <c r="S523" s="127"/>
      <c r="T523" s="127"/>
      <c r="U523" s="127"/>
      <c r="V523" s="127"/>
      <c r="W523" s="127"/>
      <c r="X523" s="127"/>
      <c r="Y523" s="127"/>
      <c r="Z523" s="127"/>
      <c r="AA523" s="127"/>
      <c r="AB523" s="127"/>
      <c r="AC523" s="127"/>
      <c r="AD523" s="127"/>
      <c r="AE523" s="127"/>
      <c r="AF523" s="127"/>
      <c r="AG523" s="127"/>
      <c r="AH523" s="127"/>
      <c r="AI523" s="127"/>
      <c r="AJ523" s="127"/>
      <c r="AK523" s="127"/>
      <c r="AL523" s="127"/>
      <c r="AM523" s="127"/>
      <c r="AN523" s="127"/>
      <c r="AO523" s="127"/>
      <c r="AP523" s="127"/>
      <c r="AQ523" s="127"/>
      <c r="AR523" s="127"/>
      <c r="AS523" s="127"/>
      <c r="AT523" s="127"/>
      <c r="AU523" s="127"/>
      <c r="AV523" s="127"/>
      <c r="AW523" s="127"/>
      <c r="AX523" s="127"/>
      <c r="AY523" s="127"/>
      <c r="AZ523" s="127"/>
      <c r="BA523" s="127"/>
      <c r="BB523" s="127"/>
      <c r="BC523" s="127"/>
      <c r="BD523" s="127"/>
      <c r="BE523" s="127"/>
      <c r="BF523" s="127"/>
      <c r="BG523" s="127"/>
      <c r="BH523" s="127"/>
      <c r="BI523" s="127"/>
      <c r="BJ523" s="127"/>
      <c r="BK523" s="127"/>
      <c r="BL523" s="127"/>
      <c r="BM523" s="127"/>
      <c r="BN523" s="386"/>
      <c r="BO523" s="127"/>
      <c r="BP523" s="104"/>
    </row>
    <row r="524" spans="1:68" ht="14.5" x14ac:dyDescent="0.35">
      <c r="A524" s="136"/>
      <c r="B524" s="136"/>
      <c r="C524" s="136"/>
      <c r="D524" s="127"/>
      <c r="E524" s="127"/>
      <c r="F524" s="127"/>
      <c r="G524" s="127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7"/>
      <c r="X524" s="127"/>
      <c r="Y524" s="127"/>
      <c r="Z524" s="127"/>
      <c r="AA524" s="127"/>
      <c r="AB524" s="127"/>
      <c r="AC524" s="127"/>
      <c r="AD524" s="127"/>
      <c r="AE524" s="127"/>
      <c r="AF524" s="127"/>
      <c r="AG524" s="127"/>
      <c r="AH524" s="127"/>
      <c r="AI524" s="127"/>
      <c r="AJ524" s="127"/>
      <c r="AK524" s="127"/>
      <c r="AL524" s="127"/>
      <c r="AM524" s="127"/>
      <c r="AN524" s="127"/>
      <c r="AO524" s="127"/>
      <c r="AP524" s="127"/>
      <c r="AQ524" s="127"/>
      <c r="AR524" s="127"/>
      <c r="AS524" s="127"/>
      <c r="AT524" s="127"/>
      <c r="AU524" s="127"/>
      <c r="AV524" s="127"/>
      <c r="AW524" s="127"/>
      <c r="AX524" s="127"/>
      <c r="AY524" s="127"/>
      <c r="AZ524" s="127"/>
      <c r="BA524" s="127"/>
      <c r="BB524" s="127"/>
      <c r="BC524" s="127"/>
      <c r="BD524" s="127"/>
      <c r="BE524" s="127"/>
      <c r="BF524" s="127"/>
      <c r="BG524" s="127"/>
      <c r="BH524" s="127"/>
      <c r="BI524" s="127"/>
      <c r="BJ524" s="127"/>
      <c r="BK524" s="127"/>
      <c r="BL524" s="127"/>
      <c r="BM524" s="127"/>
      <c r="BN524" s="386"/>
      <c r="BO524" s="127"/>
      <c r="BP524" s="104"/>
    </row>
    <row r="525" spans="1:68" ht="14.5" x14ac:dyDescent="0.35">
      <c r="A525" s="136"/>
      <c r="B525" s="136"/>
      <c r="C525" s="136"/>
      <c r="D525" s="127"/>
      <c r="E525" s="127"/>
      <c r="F525" s="127"/>
      <c r="G525" s="127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  <c r="AA525" s="127"/>
      <c r="AB525" s="127"/>
      <c r="AC525" s="127"/>
      <c r="AD525" s="127"/>
      <c r="AE525" s="127"/>
      <c r="AF525" s="127"/>
      <c r="AG525" s="127"/>
      <c r="AH525" s="127"/>
      <c r="AI525" s="127"/>
      <c r="AJ525" s="127"/>
      <c r="AK525" s="127"/>
      <c r="AL525" s="127"/>
      <c r="AM525" s="127"/>
      <c r="AN525" s="127"/>
      <c r="AO525" s="127"/>
      <c r="AP525" s="127"/>
      <c r="AQ525" s="127"/>
      <c r="AR525" s="127"/>
      <c r="AS525" s="127"/>
      <c r="AT525" s="127"/>
      <c r="AU525" s="127"/>
      <c r="AV525" s="127"/>
      <c r="AW525" s="127"/>
      <c r="AX525" s="127"/>
      <c r="AY525" s="127"/>
      <c r="AZ525" s="127"/>
      <c r="BA525" s="127"/>
      <c r="BB525" s="127"/>
      <c r="BC525" s="127"/>
      <c r="BD525" s="127"/>
      <c r="BE525" s="127"/>
      <c r="BF525" s="127"/>
      <c r="BG525" s="127"/>
      <c r="BH525" s="127"/>
      <c r="BI525" s="127"/>
      <c r="BJ525" s="127"/>
      <c r="BK525" s="127"/>
      <c r="BL525" s="127"/>
      <c r="BM525" s="127"/>
      <c r="BN525" s="386"/>
      <c r="BO525" s="127"/>
      <c r="BP525" s="104"/>
    </row>
    <row r="526" spans="1:68" ht="14.5" x14ac:dyDescent="0.35">
      <c r="A526" s="136"/>
      <c r="B526" s="136"/>
      <c r="C526" s="136"/>
      <c r="D526" s="127"/>
      <c r="E526" s="127"/>
      <c r="F526" s="127"/>
      <c r="G526" s="127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  <c r="R526" s="127"/>
      <c r="S526" s="127"/>
      <c r="T526" s="127"/>
      <c r="U526" s="127"/>
      <c r="V526" s="127"/>
      <c r="W526" s="127"/>
      <c r="X526" s="127"/>
      <c r="Y526" s="127"/>
      <c r="Z526" s="127"/>
      <c r="AA526" s="127"/>
      <c r="AB526" s="127"/>
      <c r="AC526" s="127"/>
      <c r="AD526" s="127"/>
      <c r="AE526" s="127"/>
      <c r="AF526" s="127"/>
      <c r="AG526" s="127"/>
      <c r="AH526" s="127"/>
      <c r="AI526" s="127"/>
      <c r="AJ526" s="127"/>
      <c r="AK526" s="127"/>
      <c r="AL526" s="127"/>
      <c r="AM526" s="127"/>
      <c r="AN526" s="127"/>
      <c r="AO526" s="127"/>
      <c r="AP526" s="127"/>
      <c r="AQ526" s="127"/>
      <c r="AR526" s="127"/>
      <c r="AS526" s="127"/>
      <c r="AT526" s="127"/>
      <c r="AU526" s="127"/>
      <c r="AV526" s="127"/>
      <c r="AW526" s="127"/>
      <c r="AX526" s="127"/>
      <c r="AY526" s="127"/>
      <c r="AZ526" s="127"/>
      <c r="BA526" s="127"/>
      <c r="BB526" s="127"/>
      <c r="BC526" s="127"/>
      <c r="BD526" s="127"/>
      <c r="BE526" s="127"/>
      <c r="BF526" s="127"/>
      <c r="BG526" s="127"/>
      <c r="BH526" s="127"/>
      <c r="BI526" s="127"/>
      <c r="BJ526" s="127"/>
      <c r="BK526" s="127"/>
      <c r="BL526" s="127"/>
      <c r="BM526" s="127"/>
      <c r="BN526" s="386"/>
      <c r="BO526" s="127"/>
      <c r="BP526" s="104"/>
    </row>
    <row r="527" spans="1:68" ht="14.5" x14ac:dyDescent="0.35">
      <c r="A527" s="136"/>
      <c r="B527" s="136"/>
      <c r="C527" s="136"/>
      <c r="D527" s="127"/>
      <c r="E527" s="127"/>
      <c r="F527" s="127"/>
      <c r="G527" s="127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  <c r="R527" s="127"/>
      <c r="S527" s="127"/>
      <c r="T527" s="127"/>
      <c r="U527" s="127"/>
      <c r="V527" s="127"/>
      <c r="W527" s="127"/>
      <c r="X527" s="127"/>
      <c r="Y527" s="127"/>
      <c r="Z527" s="127"/>
      <c r="AA527" s="127"/>
      <c r="AB527" s="127"/>
      <c r="AC527" s="127"/>
      <c r="AD527" s="127"/>
      <c r="AE527" s="127"/>
      <c r="AF527" s="127"/>
      <c r="AG527" s="127"/>
      <c r="AH527" s="127"/>
      <c r="AI527" s="127"/>
      <c r="AJ527" s="127"/>
      <c r="AK527" s="127"/>
      <c r="AL527" s="127"/>
      <c r="AM527" s="127"/>
      <c r="AN527" s="127"/>
      <c r="AO527" s="127"/>
      <c r="AP527" s="127"/>
      <c r="AQ527" s="127"/>
      <c r="AR527" s="127"/>
      <c r="AS527" s="127"/>
      <c r="AT527" s="127"/>
      <c r="AU527" s="127"/>
      <c r="AV527" s="127"/>
      <c r="AW527" s="127"/>
      <c r="AX527" s="127"/>
      <c r="AY527" s="127"/>
      <c r="AZ527" s="127"/>
      <c r="BA527" s="127"/>
      <c r="BB527" s="127"/>
      <c r="BC527" s="127"/>
      <c r="BD527" s="127"/>
      <c r="BE527" s="127"/>
      <c r="BF527" s="127"/>
      <c r="BG527" s="127"/>
      <c r="BH527" s="127"/>
      <c r="BI527" s="127"/>
      <c r="BJ527" s="127"/>
      <c r="BK527" s="127"/>
      <c r="BL527" s="127"/>
      <c r="BM527" s="127"/>
      <c r="BN527" s="386"/>
      <c r="BO527" s="127"/>
      <c r="BP527" s="104"/>
    </row>
    <row r="528" spans="1:68" ht="14.5" x14ac:dyDescent="0.35">
      <c r="A528" s="136"/>
      <c r="B528" s="136"/>
      <c r="C528" s="136"/>
      <c r="D528" s="127"/>
      <c r="E528" s="127"/>
      <c r="F528" s="127"/>
      <c r="G528" s="127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  <c r="AA528" s="127"/>
      <c r="AB528" s="127"/>
      <c r="AC528" s="127"/>
      <c r="AD528" s="127"/>
      <c r="AE528" s="127"/>
      <c r="AF528" s="127"/>
      <c r="AG528" s="127"/>
      <c r="AH528" s="127"/>
      <c r="AI528" s="127"/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27"/>
      <c r="AT528" s="127"/>
      <c r="AU528" s="127"/>
      <c r="AV528" s="127"/>
      <c r="AW528" s="127"/>
      <c r="AX528" s="127"/>
      <c r="AY528" s="127"/>
      <c r="AZ528" s="127"/>
      <c r="BA528" s="127"/>
      <c r="BB528" s="127"/>
      <c r="BC528" s="127"/>
      <c r="BD528" s="127"/>
      <c r="BE528" s="127"/>
      <c r="BF528" s="127"/>
      <c r="BG528" s="127"/>
      <c r="BH528" s="127"/>
      <c r="BI528" s="127"/>
      <c r="BJ528" s="127"/>
      <c r="BK528" s="127"/>
      <c r="BL528" s="127"/>
      <c r="BM528" s="127"/>
      <c r="BN528" s="386"/>
      <c r="BO528" s="127"/>
      <c r="BP528" s="104"/>
    </row>
    <row r="529" spans="1:68" ht="14.5" x14ac:dyDescent="0.35">
      <c r="A529" s="136"/>
      <c r="B529" s="136"/>
      <c r="C529" s="136"/>
      <c r="D529" s="127"/>
      <c r="E529" s="127"/>
      <c r="F529" s="127"/>
      <c r="G529" s="127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7"/>
      <c r="AB529" s="127"/>
      <c r="AC529" s="127"/>
      <c r="AD529" s="127"/>
      <c r="AE529" s="127"/>
      <c r="AF529" s="127"/>
      <c r="AG529" s="127"/>
      <c r="AH529" s="127"/>
      <c r="AI529" s="127"/>
      <c r="AJ529" s="127"/>
      <c r="AK529" s="127"/>
      <c r="AL529" s="127"/>
      <c r="AM529" s="127"/>
      <c r="AN529" s="127"/>
      <c r="AO529" s="127"/>
      <c r="AP529" s="127"/>
      <c r="AQ529" s="127"/>
      <c r="AR529" s="127"/>
      <c r="AS529" s="127"/>
      <c r="AT529" s="127"/>
      <c r="AU529" s="127"/>
      <c r="AV529" s="127"/>
      <c r="AW529" s="127"/>
      <c r="AX529" s="127"/>
      <c r="AY529" s="127"/>
      <c r="AZ529" s="127"/>
      <c r="BA529" s="127"/>
      <c r="BB529" s="127"/>
      <c r="BC529" s="127"/>
      <c r="BD529" s="127"/>
      <c r="BE529" s="127"/>
      <c r="BF529" s="127"/>
      <c r="BG529" s="127"/>
      <c r="BH529" s="127"/>
      <c r="BI529" s="127"/>
      <c r="BJ529" s="127"/>
      <c r="BK529" s="127"/>
      <c r="BL529" s="127"/>
      <c r="BM529" s="127"/>
      <c r="BN529" s="386"/>
      <c r="BO529" s="127"/>
      <c r="BP529" s="104"/>
    </row>
    <row r="530" spans="1:68" ht="14.5" x14ac:dyDescent="0.35">
      <c r="A530" s="136"/>
      <c r="B530" s="136"/>
      <c r="C530" s="136"/>
      <c r="D530" s="127"/>
      <c r="E530" s="127"/>
      <c r="F530" s="127"/>
      <c r="G530" s="127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7"/>
      <c r="AB530" s="127"/>
      <c r="AC530" s="127"/>
      <c r="AD530" s="127"/>
      <c r="AE530" s="127"/>
      <c r="AF530" s="127"/>
      <c r="AG530" s="127"/>
      <c r="AH530" s="127"/>
      <c r="AI530" s="127"/>
      <c r="AJ530" s="127"/>
      <c r="AK530" s="127"/>
      <c r="AL530" s="127"/>
      <c r="AM530" s="127"/>
      <c r="AN530" s="127"/>
      <c r="AO530" s="127"/>
      <c r="AP530" s="127"/>
      <c r="AQ530" s="127"/>
      <c r="AR530" s="127"/>
      <c r="AS530" s="127"/>
      <c r="AT530" s="127"/>
      <c r="AU530" s="127"/>
      <c r="AV530" s="127"/>
      <c r="AW530" s="127"/>
      <c r="AX530" s="127"/>
      <c r="AY530" s="127"/>
      <c r="AZ530" s="127"/>
      <c r="BA530" s="127"/>
      <c r="BB530" s="127"/>
      <c r="BC530" s="127"/>
      <c r="BD530" s="127"/>
      <c r="BE530" s="127"/>
      <c r="BF530" s="127"/>
      <c r="BG530" s="127"/>
      <c r="BH530" s="127"/>
      <c r="BI530" s="127"/>
      <c r="BJ530" s="127"/>
      <c r="BK530" s="127"/>
      <c r="BL530" s="127"/>
      <c r="BM530" s="127"/>
      <c r="BN530" s="386"/>
      <c r="BO530" s="127"/>
      <c r="BP530" s="104"/>
    </row>
    <row r="531" spans="1:68" ht="14.5" x14ac:dyDescent="0.35">
      <c r="A531" s="136"/>
      <c r="B531" s="136"/>
      <c r="C531" s="136"/>
      <c r="D531" s="127"/>
      <c r="E531" s="127"/>
      <c r="F531" s="127"/>
      <c r="G531" s="127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7"/>
      <c r="X531" s="127"/>
      <c r="Y531" s="127"/>
      <c r="Z531" s="127"/>
      <c r="AA531" s="127"/>
      <c r="AB531" s="127"/>
      <c r="AC531" s="127"/>
      <c r="AD531" s="127"/>
      <c r="AE531" s="127"/>
      <c r="AF531" s="127"/>
      <c r="AG531" s="127"/>
      <c r="AH531" s="127"/>
      <c r="AI531" s="127"/>
      <c r="AJ531" s="127"/>
      <c r="AK531" s="127"/>
      <c r="AL531" s="127"/>
      <c r="AM531" s="127"/>
      <c r="AN531" s="127"/>
      <c r="AO531" s="127"/>
      <c r="AP531" s="127"/>
      <c r="AQ531" s="127"/>
      <c r="AR531" s="127"/>
      <c r="AS531" s="127"/>
      <c r="AT531" s="127"/>
      <c r="AU531" s="127"/>
      <c r="AV531" s="127"/>
      <c r="AW531" s="127"/>
      <c r="AX531" s="127"/>
      <c r="AY531" s="127"/>
      <c r="AZ531" s="127"/>
      <c r="BA531" s="127"/>
      <c r="BB531" s="127"/>
      <c r="BC531" s="127"/>
      <c r="BD531" s="127"/>
      <c r="BE531" s="127"/>
      <c r="BF531" s="127"/>
      <c r="BG531" s="127"/>
      <c r="BH531" s="127"/>
      <c r="BI531" s="127"/>
      <c r="BJ531" s="127"/>
      <c r="BK531" s="127"/>
      <c r="BL531" s="127"/>
      <c r="BM531" s="127"/>
      <c r="BN531" s="386"/>
      <c r="BO531" s="127"/>
      <c r="BP531" s="104"/>
    </row>
    <row r="532" spans="1:68" ht="14.5" x14ac:dyDescent="0.35">
      <c r="A532" s="136"/>
      <c r="B532" s="136"/>
      <c r="C532" s="136"/>
      <c r="D532" s="127"/>
      <c r="E532" s="127"/>
      <c r="F532" s="127"/>
      <c r="G532" s="127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7"/>
      <c r="Y532" s="127"/>
      <c r="Z532" s="127"/>
      <c r="AA532" s="127"/>
      <c r="AB532" s="127"/>
      <c r="AC532" s="127"/>
      <c r="AD532" s="127"/>
      <c r="AE532" s="127"/>
      <c r="AF532" s="127"/>
      <c r="AG532" s="127"/>
      <c r="AH532" s="127"/>
      <c r="AI532" s="127"/>
      <c r="AJ532" s="127"/>
      <c r="AK532" s="127"/>
      <c r="AL532" s="127"/>
      <c r="AM532" s="127"/>
      <c r="AN532" s="127"/>
      <c r="AO532" s="127"/>
      <c r="AP532" s="127"/>
      <c r="AQ532" s="127"/>
      <c r="AR532" s="127"/>
      <c r="AS532" s="127"/>
      <c r="AT532" s="127"/>
      <c r="AU532" s="127"/>
      <c r="AV532" s="127"/>
      <c r="AW532" s="127"/>
      <c r="AX532" s="127"/>
      <c r="AY532" s="127"/>
      <c r="AZ532" s="127"/>
      <c r="BA532" s="127"/>
      <c r="BB532" s="127"/>
      <c r="BC532" s="127"/>
      <c r="BD532" s="127"/>
      <c r="BE532" s="127"/>
      <c r="BF532" s="127"/>
      <c r="BG532" s="127"/>
      <c r="BH532" s="127"/>
      <c r="BI532" s="127"/>
      <c r="BJ532" s="127"/>
      <c r="BK532" s="127"/>
      <c r="BL532" s="127"/>
      <c r="BM532" s="127"/>
      <c r="BN532" s="386"/>
      <c r="BO532" s="127"/>
      <c r="BP532" s="104"/>
    </row>
    <row r="533" spans="1:68" ht="14.5" x14ac:dyDescent="0.35">
      <c r="A533" s="136"/>
      <c r="B533" s="136"/>
      <c r="C533" s="136"/>
      <c r="D533" s="127"/>
      <c r="E533" s="127"/>
      <c r="F533" s="127"/>
      <c r="G533" s="127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7"/>
      <c r="X533" s="127"/>
      <c r="Y533" s="127"/>
      <c r="Z533" s="127"/>
      <c r="AA533" s="127"/>
      <c r="AB533" s="127"/>
      <c r="AC533" s="127"/>
      <c r="AD533" s="127"/>
      <c r="AE533" s="127"/>
      <c r="AF533" s="127"/>
      <c r="AG533" s="127"/>
      <c r="AH533" s="127"/>
      <c r="AI533" s="127"/>
      <c r="AJ533" s="127"/>
      <c r="AK533" s="127"/>
      <c r="AL533" s="127"/>
      <c r="AM533" s="127"/>
      <c r="AN533" s="127"/>
      <c r="AO533" s="127"/>
      <c r="AP533" s="127"/>
      <c r="AQ533" s="127"/>
      <c r="AR533" s="127"/>
      <c r="AS533" s="127"/>
      <c r="AT533" s="127"/>
      <c r="AU533" s="127"/>
      <c r="AV533" s="127"/>
      <c r="AW533" s="127"/>
      <c r="AX533" s="127"/>
      <c r="AY533" s="127"/>
      <c r="AZ533" s="127"/>
      <c r="BA533" s="127"/>
      <c r="BB533" s="127"/>
      <c r="BC533" s="127"/>
      <c r="BD533" s="127"/>
      <c r="BE533" s="127"/>
      <c r="BF533" s="127"/>
      <c r="BG533" s="127"/>
      <c r="BH533" s="127"/>
      <c r="BI533" s="127"/>
      <c r="BJ533" s="127"/>
      <c r="BK533" s="127"/>
      <c r="BL533" s="127"/>
      <c r="BM533" s="127"/>
      <c r="BN533" s="386"/>
      <c r="BO533" s="127"/>
      <c r="BP533" s="104"/>
    </row>
    <row r="534" spans="1:68" ht="14.5" x14ac:dyDescent="0.35">
      <c r="A534" s="136"/>
      <c r="B534" s="136"/>
      <c r="C534" s="136"/>
      <c r="D534" s="127"/>
      <c r="E534" s="127"/>
      <c r="F534" s="127"/>
      <c r="G534" s="127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  <c r="R534" s="127"/>
      <c r="S534" s="127"/>
      <c r="T534" s="127"/>
      <c r="U534" s="127"/>
      <c r="V534" s="127"/>
      <c r="W534" s="127"/>
      <c r="X534" s="127"/>
      <c r="Y534" s="127"/>
      <c r="Z534" s="127"/>
      <c r="AA534" s="127"/>
      <c r="AB534" s="127"/>
      <c r="AC534" s="127"/>
      <c r="AD534" s="127"/>
      <c r="AE534" s="127"/>
      <c r="AF534" s="127"/>
      <c r="AG534" s="127"/>
      <c r="AH534" s="127"/>
      <c r="AI534" s="127"/>
      <c r="AJ534" s="127"/>
      <c r="AK534" s="127"/>
      <c r="AL534" s="127"/>
      <c r="AM534" s="127"/>
      <c r="AN534" s="127"/>
      <c r="AO534" s="127"/>
      <c r="AP534" s="127"/>
      <c r="AQ534" s="127"/>
      <c r="AR534" s="127"/>
      <c r="AS534" s="127"/>
      <c r="AT534" s="127"/>
      <c r="AU534" s="127"/>
      <c r="AV534" s="127"/>
      <c r="AW534" s="127"/>
      <c r="AX534" s="127"/>
      <c r="AY534" s="127"/>
      <c r="AZ534" s="127"/>
      <c r="BA534" s="127"/>
      <c r="BB534" s="127"/>
      <c r="BC534" s="127"/>
      <c r="BD534" s="127"/>
      <c r="BE534" s="127"/>
      <c r="BF534" s="127"/>
      <c r="BG534" s="127"/>
      <c r="BH534" s="127"/>
      <c r="BI534" s="127"/>
      <c r="BJ534" s="127"/>
      <c r="BK534" s="127"/>
      <c r="BL534" s="127"/>
      <c r="BM534" s="127"/>
      <c r="BN534" s="386"/>
      <c r="BO534" s="127"/>
      <c r="BP534" s="104"/>
    </row>
    <row r="535" spans="1:68" ht="14.5" x14ac:dyDescent="0.35">
      <c r="A535" s="136"/>
      <c r="B535" s="136"/>
      <c r="C535" s="136"/>
      <c r="D535" s="127"/>
      <c r="E535" s="127"/>
      <c r="F535" s="127"/>
      <c r="G535" s="127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7"/>
      <c r="X535" s="127"/>
      <c r="Y535" s="127"/>
      <c r="Z535" s="127"/>
      <c r="AA535" s="127"/>
      <c r="AB535" s="127"/>
      <c r="AC535" s="127"/>
      <c r="AD535" s="127"/>
      <c r="AE535" s="127"/>
      <c r="AF535" s="127"/>
      <c r="AG535" s="127"/>
      <c r="AH535" s="127"/>
      <c r="AI535" s="127"/>
      <c r="AJ535" s="127"/>
      <c r="AK535" s="127"/>
      <c r="AL535" s="127"/>
      <c r="AM535" s="127"/>
      <c r="AN535" s="127"/>
      <c r="AO535" s="127"/>
      <c r="AP535" s="127"/>
      <c r="AQ535" s="127"/>
      <c r="AR535" s="127"/>
      <c r="AS535" s="127"/>
      <c r="AT535" s="127"/>
      <c r="AU535" s="127"/>
      <c r="AV535" s="127"/>
      <c r="AW535" s="127"/>
      <c r="AX535" s="127"/>
      <c r="AY535" s="127"/>
      <c r="AZ535" s="127"/>
      <c r="BA535" s="127"/>
      <c r="BB535" s="127"/>
      <c r="BC535" s="127"/>
      <c r="BD535" s="127"/>
      <c r="BE535" s="127"/>
      <c r="BF535" s="127"/>
      <c r="BG535" s="127"/>
      <c r="BH535" s="127"/>
      <c r="BI535" s="127"/>
      <c r="BJ535" s="127"/>
      <c r="BK535" s="127"/>
      <c r="BL535" s="127"/>
      <c r="BM535" s="127"/>
      <c r="BN535" s="386"/>
      <c r="BO535" s="127"/>
      <c r="BP535" s="104"/>
    </row>
    <row r="536" spans="1:68" ht="14.5" x14ac:dyDescent="0.35">
      <c r="A536" s="136"/>
      <c r="B536" s="136"/>
      <c r="C536" s="136"/>
      <c r="D536" s="127"/>
      <c r="E536" s="127"/>
      <c r="F536" s="127"/>
      <c r="G536" s="127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7"/>
      <c r="Y536" s="127"/>
      <c r="Z536" s="127"/>
      <c r="AA536" s="127"/>
      <c r="AB536" s="127"/>
      <c r="AC536" s="127"/>
      <c r="AD536" s="127"/>
      <c r="AE536" s="127"/>
      <c r="AF536" s="127"/>
      <c r="AG536" s="127"/>
      <c r="AH536" s="127"/>
      <c r="AI536" s="127"/>
      <c r="AJ536" s="127"/>
      <c r="AK536" s="127"/>
      <c r="AL536" s="127"/>
      <c r="AM536" s="127"/>
      <c r="AN536" s="127"/>
      <c r="AO536" s="127"/>
      <c r="AP536" s="127"/>
      <c r="AQ536" s="127"/>
      <c r="AR536" s="127"/>
      <c r="AS536" s="127"/>
      <c r="AT536" s="127"/>
      <c r="AU536" s="127"/>
      <c r="AV536" s="127"/>
      <c r="AW536" s="127"/>
      <c r="AX536" s="127"/>
      <c r="AY536" s="127"/>
      <c r="AZ536" s="127"/>
      <c r="BA536" s="127"/>
      <c r="BB536" s="127"/>
      <c r="BC536" s="127"/>
      <c r="BD536" s="127"/>
      <c r="BE536" s="127"/>
      <c r="BF536" s="127"/>
      <c r="BG536" s="127"/>
      <c r="BH536" s="127"/>
      <c r="BI536" s="127"/>
      <c r="BJ536" s="127"/>
      <c r="BK536" s="127"/>
      <c r="BL536" s="127"/>
      <c r="BM536" s="127"/>
      <c r="BN536" s="386"/>
      <c r="BO536" s="127"/>
      <c r="BP536" s="104"/>
    </row>
    <row r="537" spans="1:68" ht="14.5" x14ac:dyDescent="0.35">
      <c r="A537" s="136"/>
      <c r="B537" s="136"/>
      <c r="C537" s="136"/>
      <c r="D537" s="127"/>
      <c r="E537" s="127"/>
      <c r="F537" s="127"/>
      <c r="G537" s="127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  <c r="R537" s="127"/>
      <c r="S537" s="127"/>
      <c r="T537" s="127"/>
      <c r="U537" s="127"/>
      <c r="V537" s="127"/>
      <c r="W537" s="127"/>
      <c r="X537" s="127"/>
      <c r="Y537" s="127"/>
      <c r="Z537" s="127"/>
      <c r="AA537" s="127"/>
      <c r="AB537" s="127"/>
      <c r="AC537" s="127"/>
      <c r="AD537" s="127"/>
      <c r="AE537" s="127"/>
      <c r="AF537" s="127"/>
      <c r="AG537" s="127"/>
      <c r="AH537" s="127"/>
      <c r="AI537" s="127"/>
      <c r="AJ537" s="127"/>
      <c r="AK537" s="127"/>
      <c r="AL537" s="127"/>
      <c r="AM537" s="127"/>
      <c r="AN537" s="127"/>
      <c r="AO537" s="127"/>
      <c r="AP537" s="127"/>
      <c r="AQ537" s="127"/>
      <c r="AR537" s="127"/>
      <c r="AS537" s="127"/>
      <c r="AT537" s="127"/>
      <c r="AU537" s="127"/>
      <c r="AV537" s="127"/>
      <c r="AW537" s="127"/>
      <c r="AX537" s="127"/>
      <c r="AY537" s="127"/>
      <c r="AZ537" s="127"/>
      <c r="BA537" s="127"/>
      <c r="BB537" s="127"/>
      <c r="BC537" s="127"/>
      <c r="BD537" s="127"/>
      <c r="BE537" s="127"/>
      <c r="BF537" s="127"/>
      <c r="BG537" s="127"/>
      <c r="BH537" s="127"/>
      <c r="BI537" s="127"/>
      <c r="BJ537" s="127"/>
      <c r="BK537" s="127"/>
      <c r="BL537" s="127"/>
      <c r="BM537" s="127"/>
      <c r="BN537" s="386"/>
      <c r="BO537" s="127"/>
      <c r="BP537" s="104"/>
    </row>
    <row r="538" spans="1:68" ht="14.5" x14ac:dyDescent="0.35">
      <c r="A538" s="136"/>
      <c r="B538" s="136"/>
      <c r="C538" s="136"/>
      <c r="D538" s="127"/>
      <c r="E538" s="127"/>
      <c r="F538" s="127"/>
      <c r="G538" s="127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  <c r="R538" s="127"/>
      <c r="S538" s="127"/>
      <c r="T538" s="127"/>
      <c r="U538" s="127"/>
      <c r="V538" s="127"/>
      <c r="W538" s="127"/>
      <c r="X538" s="127"/>
      <c r="Y538" s="127"/>
      <c r="Z538" s="127"/>
      <c r="AA538" s="127"/>
      <c r="AB538" s="127"/>
      <c r="AC538" s="127"/>
      <c r="AD538" s="127"/>
      <c r="AE538" s="127"/>
      <c r="AF538" s="127"/>
      <c r="AG538" s="127"/>
      <c r="AH538" s="127"/>
      <c r="AI538" s="127"/>
      <c r="AJ538" s="127"/>
      <c r="AK538" s="127"/>
      <c r="AL538" s="127"/>
      <c r="AM538" s="127"/>
      <c r="AN538" s="127"/>
      <c r="AO538" s="127"/>
      <c r="AP538" s="127"/>
      <c r="AQ538" s="127"/>
      <c r="AR538" s="127"/>
      <c r="AS538" s="127"/>
      <c r="AT538" s="127"/>
      <c r="AU538" s="127"/>
      <c r="AV538" s="127"/>
      <c r="AW538" s="127"/>
      <c r="AX538" s="127"/>
      <c r="AY538" s="127"/>
      <c r="AZ538" s="127"/>
      <c r="BA538" s="127"/>
      <c r="BB538" s="127"/>
      <c r="BC538" s="127"/>
      <c r="BD538" s="127"/>
      <c r="BE538" s="127"/>
      <c r="BF538" s="127"/>
      <c r="BG538" s="127"/>
      <c r="BH538" s="127"/>
      <c r="BI538" s="127"/>
      <c r="BJ538" s="127"/>
      <c r="BK538" s="127"/>
      <c r="BL538" s="127"/>
      <c r="BM538" s="127"/>
      <c r="BN538" s="386"/>
      <c r="BO538" s="127"/>
      <c r="BP538" s="104"/>
    </row>
    <row r="539" spans="1:68" ht="14.5" x14ac:dyDescent="0.35">
      <c r="A539" s="136"/>
      <c r="B539" s="136"/>
      <c r="C539" s="136"/>
      <c r="D539" s="127"/>
      <c r="E539" s="127"/>
      <c r="F539" s="127"/>
      <c r="G539" s="127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  <c r="R539" s="127"/>
      <c r="S539" s="127"/>
      <c r="T539" s="127"/>
      <c r="U539" s="127"/>
      <c r="V539" s="127"/>
      <c r="W539" s="127"/>
      <c r="X539" s="127"/>
      <c r="Y539" s="127"/>
      <c r="Z539" s="127"/>
      <c r="AA539" s="127"/>
      <c r="AB539" s="127"/>
      <c r="AC539" s="127"/>
      <c r="AD539" s="127"/>
      <c r="AE539" s="127"/>
      <c r="AF539" s="127"/>
      <c r="AG539" s="127"/>
      <c r="AH539" s="127"/>
      <c r="AI539" s="127"/>
      <c r="AJ539" s="127"/>
      <c r="AK539" s="127"/>
      <c r="AL539" s="127"/>
      <c r="AM539" s="127"/>
      <c r="AN539" s="127"/>
      <c r="AO539" s="127"/>
      <c r="AP539" s="127"/>
      <c r="AQ539" s="127"/>
      <c r="AR539" s="127"/>
      <c r="AS539" s="127"/>
      <c r="AT539" s="127"/>
      <c r="AU539" s="127"/>
      <c r="AV539" s="127"/>
      <c r="AW539" s="127"/>
      <c r="AX539" s="127"/>
      <c r="AY539" s="127"/>
      <c r="AZ539" s="127"/>
      <c r="BA539" s="127"/>
      <c r="BB539" s="127"/>
      <c r="BC539" s="127"/>
      <c r="BD539" s="127"/>
      <c r="BE539" s="127"/>
      <c r="BF539" s="127"/>
      <c r="BG539" s="127"/>
      <c r="BH539" s="127"/>
      <c r="BI539" s="127"/>
      <c r="BJ539" s="127"/>
      <c r="BK539" s="127"/>
      <c r="BL539" s="127"/>
      <c r="BM539" s="127"/>
      <c r="BN539" s="386"/>
      <c r="BO539" s="127"/>
      <c r="BP539" s="104"/>
    </row>
    <row r="540" spans="1:68" ht="14.5" x14ac:dyDescent="0.35">
      <c r="A540" s="136"/>
      <c r="B540" s="136"/>
      <c r="C540" s="136"/>
      <c r="D540" s="127"/>
      <c r="E540" s="127"/>
      <c r="F540" s="127"/>
      <c r="G540" s="127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7"/>
      <c r="X540" s="127"/>
      <c r="Y540" s="127"/>
      <c r="Z540" s="127"/>
      <c r="AA540" s="127"/>
      <c r="AB540" s="127"/>
      <c r="AC540" s="127"/>
      <c r="AD540" s="127"/>
      <c r="AE540" s="127"/>
      <c r="AF540" s="127"/>
      <c r="AG540" s="127"/>
      <c r="AH540" s="127"/>
      <c r="AI540" s="127"/>
      <c r="AJ540" s="127"/>
      <c r="AK540" s="127"/>
      <c r="AL540" s="127"/>
      <c r="AM540" s="127"/>
      <c r="AN540" s="127"/>
      <c r="AO540" s="127"/>
      <c r="AP540" s="127"/>
      <c r="AQ540" s="127"/>
      <c r="AR540" s="127"/>
      <c r="AS540" s="127"/>
      <c r="AT540" s="127"/>
      <c r="AU540" s="127"/>
      <c r="AV540" s="127"/>
      <c r="AW540" s="127"/>
      <c r="AX540" s="127"/>
      <c r="AY540" s="127"/>
      <c r="AZ540" s="127"/>
      <c r="BA540" s="127"/>
      <c r="BB540" s="127"/>
      <c r="BC540" s="127"/>
      <c r="BD540" s="127"/>
      <c r="BE540" s="127"/>
      <c r="BF540" s="127"/>
      <c r="BG540" s="127"/>
      <c r="BH540" s="127"/>
      <c r="BI540" s="127"/>
      <c r="BJ540" s="127"/>
      <c r="BK540" s="127"/>
      <c r="BL540" s="127"/>
      <c r="BM540" s="127"/>
      <c r="BN540" s="386"/>
      <c r="BO540" s="127"/>
      <c r="BP540" s="104"/>
    </row>
    <row r="541" spans="1:68" ht="14.5" x14ac:dyDescent="0.35">
      <c r="A541" s="136"/>
      <c r="B541" s="136"/>
      <c r="C541" s="136"/>
      <c r="D541" s="127"/>
      <c r="E541" s="127"/>
      <c r="F541" s="127"/>
      <c r="G541" s="127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  <c r="R541" s="127"/>
      <c r="S541" s="127"/>
      <c r="T541" s="127"/>
      <c r="U541" s="127"/>
      <c r="V541" s="127"/>
      <c r="W541" s="127"/>
      <c r="X541" s="127"/>
      <c r="Y541" s="127"/>
      <c r="Z541" s="127"/>
      <c r="AA541" s="127"/>
      <c r="AB541" s="127"/>
      <c r="AC541" s="127"/>
      <c r="AD541" s="127"/>
      <c r="AE541" s="127"/>
      <c r="AF541" s="127"/>
      <c r="AG541" s="127"/>
      <c r="AH541" s="127"/>
      <c r="AI541" s="127"/>
      <c r="AJ541" s="127"/>
      <c r="AK541" s="127"/>
      <c r="AL541" s="127"/>
      <c r="AM541" s="127"/>
      <c r="AN541" s="127"/>
      <c r="AO541" s="127"/>
      <c r="AP541" s="127"/>
      <c r="AQ541" s="127"/>
      <c r="AR541" s="127"/>
      <c r="AS541" s="127"/>
      <c r="AT541" s="127"/>
      <c r="AU541" s="127"/>
      <c r="AV541" s="127"/>
      <c r="AW541" s="127"/>
      <c r="AX541" s="127"/>
      <c r="AY541" s="127"/>
      <c r="AZ541" s="127"/>
      <c r="BA541" s="127"/>
      <c r="BB541" s="127"/>
      <c r="BC541" s="127"/>
      <c r="BD541" s="127"/>
      <c r="BE541" s="127"/>
      <c r="BF541" s="127"/>
      <c r="BG541" s="127"/>
      <c r="BH541" s="127"/>
      <c r="BI541" s="127"/>
      <c r="BJ541" s="127"/>
      <c r="BK541" s="127"/>
      <c r="BL541" s="127"/>
      <c r="BM541" s="127"/>
      <c r="BN541" s="386"/>
      <c r="BO541" s="127"/>
      <c r="BP541" s="104"/>
    </row>
    <row r="542" spans="1:68" ht="14.5" x14ac:dyDescent="0.35">
      <c r="A542" s="136"/>
      <c r="B542" s="136"/>
      <c r="C542" s="136"/>
      <c r="D542" s="127"/>
      <c r="E542" s="127"/>
      <c r="F542" s="127"/>
      <c r="G542" s="127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7"/>
      <c r="X542" s="127"/>
      <c r="Y542" s="127"/>
      <c r="Z542" s="127"/>
      <c r="AA542" s="127"/>
      <c r="AB542" s="127"/>
      <c r="AC542" s="127"/>
      <c r="AD542" s="127"/>
      <c r="AE542" s="127"/>
      <c r="AF542" s="127"/>
      <c r="AG542" s="127"/>
      <c r="AH542" s="127"/>
      <c r="AI542" s="127"/>
      <c r="AJ542" s="127"/>
      <c r="AK542" s="127"/>
      <c r="AL542" s="127"/>
      <c r="AM542" s="127"/>
      <c r="AN542" s="127"/>
      <c r="AO542" s="127"/>
      <c r="AP542" s="127"/>
      <c r="AQ542" s="127"/>
      <c r="AR542" s="127"/>
      <c r="AS542" s="127"/>
      <c r="AT542" s="127"/>
      <c r="AU542" s="127"/>
      <c r="AV542" s="127"/>
      <c r="AW542" s="127"/>
      <c r="AX542" s="127"/>
      <c r="AY542" s="127"/>
      <c r="AZ542" s="127"/>
      <c r="BA542" s="127"/>
      <c r="BB542" s="127"/>
      <c r="BC542" s="127"/>
      <c r="BD542" s="127"/>
      <c r="BE542" s="127"/>
      <c r="BF542" s="127"/>
      <c r="BG542" s="127"/>
      <c r="BH542" s="127"/>
      <c r="BI542" s="127"/>
      <c r="BJ542" s="127"/>
      <c r="BK542" s="127"/>
      <c r="BL542" s="127"/>
      <c r="BM542" s="127"/>
      <c r="BN542" s="386"/>
      <c r="BO542" s="127"/>
      <c r="BP542" s="104"/>
    </row>
    <row r="543" spans="1:68" ht="14.5" x14ac:dyDescent="0.35">
      <c r="A543" s="136"/>
      <c r="B543" s="136"/>
      <c r="C543" s="136"/>
      <c r="D543" s="127"/>
      <c r="E543" s="127"/>
      <c r="F543" s="127"/>
      <c r="G543" s="127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  <c r="R543" s="127"/>
      <c r="S543" s="127"/>
      <c r="T543" s="127"/>
      <c r="U543" s="127"/>
      <c r="V543" s="127"/>
      <c r="W543" s="127"/>
      <c r="X543" s="127"/>
      <c r="Y543" s="127"/>
      <c r="Z543" s="127"/>
      <c r="AA543" s="127"/>
      <c r="AB543" s="127"/>
      <c r="AC543" s="127"/>
      <c r="AD543" s="127"/>
      <c r="AE543" s="127"/>
      <c r="AF543" s="127"/>
      <c r="AG543" s="127"/>
      <c r="AH543" s="127"/>
      <c r="AI543" s="127"/>
      <c r="AJ543" s="127"/>
      <c r="AK543" s="127"/>
      <c r="AL543" s="127"/>
      <c r="AM543" s="127"/>
      <c r="AN543" s="127"/>
      <c r="AO543" s="127"/>
      <c r="AP543" s="127"/>
      <c r="AQ543" s="127"/>
      <c r="AR543" s="127"/>
      <c r="AS543" s="127"/>
      <c r="AT543" s="127"/>
      <c r="AU543" s="127"/>
      <c r="AV543" s="127"/>
      <c r="AW543" s="127"/>
      <c r="AX543" s="127"/>
      <c r="AY543" s="127"/>
      <c r="AZ543" s="127"/>
      <c r="BA543" s="127"/>
      <c r="BB543" s="127"/>
      <c r="BC543" s="127"/>
      <c r="BD543" s="127"/>
      <c r="BE543" s="127"/>
      <c r="BF543" s="127"/>
      <c r="BG543" s="127"/>
      <c r="BH543" s="127"/>
      <c r="BI543" s="127"/>
      <c r="BJ543" s="127"/>
      <c r="BK543" s="127"/>
      <c r="BL543" s="127"/>
      <c r="BM543" s="127"/>
      <c r="BN543" s="386"/>
      <c r="BO543" s="127"/>
      <c r="BP543" s="104"/>
    </row>
    <row r="544" spans="1:68" ht="14.5" x14ac:dyDescent="0.35">
      <c r="A544" s="136"/>
      <c r="B544" s="136"/>
      <c r="C544" s="136"/>
      <c r="D544" s="127"/>
      <c r="E544" s="127"/>
      <c r="F544" s="127"/>
      <c r="G544" s="127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  <c r="R544" s="127"/>
      <c r="S544" s="127"/>
      <c r="T544" s="127"/>
      <c r="U544" s="127"/>
      <c r="V544" s="127"/>
      <c r="W544" s="127"/>
      <c r="X544" s="127"/>
      <c r="Y544" s="127"/>
      <c r="Z544" s="127"/>
      <c r="AA544" s="127"/>
      <c r="AB544" s="127"/>
      <c r="AC544" s="127"/>
      <c r="AD544" s="127"/>
      <c r="AE544" s="127"/>
      <c r="AF544" s="127"/>
      <c r="AG544" s="127"/>
      <c r="AH544" s="127"/>
      <c r="AI544" s="127"/>
      <c r="AJ544" s="127"/>
      <c r="AK544" s="127"/>
      <c r="AL544" s="127"/>
      <c r="AM544" s="127"/>
      <c r="AN544" s="127"/>
      <c r="AO544" s="127"/>
      <c r="AP544" s="127"/>
      <c r="AQ544" s="127"/>
      <c r="AR544" s="127"/>
      <c r="AS544" s="127"/>
      <c r="AT544" s="127"/>
      <c r="AU544" s="127"/>
      <c r="AV544" s="127"/>
      <c r="AW544" s="127"/>
      <c r="AX544" s="127"/>
      <c r="AY544" s="127"/>
      <c r="AZ544" s="127"/>
      <c r="BA544" s="127"/>
      <c r="BB544" s="127"/>
      <c r="BC544" s="127"/>
      <c r="BD544" s="127"/>
      <c r="BE544" s="127"/>
      <c r="BF544" s="127"/>
      <c r="BG544" s="127"/>
      <c r="BH544" s="127"/>
      <c r="BI544" s="127"/>
      <c r="BJ544" s="127"/>
      <c r="BK544" s="127"/>
      <c r="BL544" s="127"/>
      <c r="BM544" s="127"/>
      <c r="BN544" s="386"/>
      <c r="BO544" s="127"/>
      <c r="BP544" s="104"/>
    </row>
    <row r="545" spans="1:68" ht="14.5" x14ac:dyDescent="0.35">
      <c r="A545" s="136"/>
      <c r="B545" s="136"/>
      <c r="C545" s="136"/>
      <c r="D545" s="127"/>
      <c r="E545" s="127"/>
      <c r="F545" s="127"/>
      <c r="G545" s="127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  <c r="AA545" s="127"/>
      <c r="AB545" s="127"/>
      <c r="AC545" s="127"/>
      <c r="AD545" s="127"/>
      <c r="AE545" s="127"/>
      <c r="AF545" s="127"/>
      <c r="AG545" s="127"/>
      <c r="AH545" s="127"/>
      <c r="AI545" s="127"/>
      <c r="AJ545" s="127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127"/>
      <c r="AU545" s="127"/>
      <c r="AV545" s="127"/>
      <c r="AW545" s="127"/>
      <c r="AX545" s="127"/>
      <c r="AY545" s="127"/>
      <c r="AZ545" s="127"/>
      <c r="BA545" s="127"/>
      <c r="BB545" s="127"/>
      <c r="BC545" s="127"/>
      <c r="BD545" s="127"/>
      <c r="BE545" s="127"/>
      <c r="BF545" s="127"/>
      <c r="BG545" s="127"/>
      <c r="BH545" s="127"/>
      <c r="BI545" s="127"/>
      <c r="BJ545" s="127"/>
      <c r="BK545" s="127"/>
      <c r="BL545" s="127"/>
      <c r="BM545" s="127"/>
      <c r="BN545" s="386"/>
      <c r="BO545" s="127"/>
      <c r="BP545" s="104"/>
    </row>
    <row r="546" spans="1:68" ht="14.5" x14ac:dyDescent="0.35">
      <c r="A546" s="136"/>
      <c r="B546" s="136"/>
      <c r="C546" s="136"/>
      <c r="D546" s="127"/>
      <c r="E546" s="127"/>
      <c r="F546" s="127"/>
      <c r="G546" s="127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  <c r="R546" s="127"/>
      <c r="S546" s="127"/>
      <c r="T546" s="127"/>
      <c r="U546" s="127"/>
      <c r="V546" s="127"/>
      <c r="W546" s="127"/>
      <c r="X546" s="127"/>
      <c r="Y546" s="127"/>
      <c r="Z546" s="127"/>
      <c r="AA546" s="127"/>
      <c r="AB546" s="127"/>
      <c r="AC546" s="127"/>
      <c r="AD546" s="127"/>
      <c r="AE546" s="127"/>
      <c r="AF546" s="127"/>
      <c r="AG546" s="127"/>
      <c r="AH546" s="127"/>
      <c r="AI546" s="127"/>
      <c r="AJ546" s="127"/>
      <c r="AK546" s="127"/>
      <c r="AL546" s="127"/>
      <c r="AM546" s="127"/>
      <c r="AN546" s="127"/>
      <c r="AO546" s="127"/>
      <c r="AP546" s="127"/>
      <c r="AQ546" s="127"/>
      <c r="AR546" s="127"/>
      <c r="AS546" s="127"/>
      <c r="AT546" s="127"/>
      <c r="AU546" s="127"/>
      <c r="AV546" s="127"/>
      <c r="AW546" s="127"/>
      <c r="AX546" s="127"/>
      <c r="AY546" s="127"/>
      <c r="AZ546" s="127"/>
      <c r="BA546" s="127"/>
      <c r="BB546" s="127"/>
      <c r="BC546" s="127"/>
      <c r="BD546" s="127"/>
      <c r="BE546" s="127"/>
      <c r="BF546" s="127"/>
      <c r="BG546" s="127"/>
      <c r="BH546" s="127"/>
      <c r="BI546" s="127"/>
      <c r="BJ546" s="127"/>
      <c r="BK546" s="127"/>
      <c r="BL546" s="127"/>
      <c r="BM546" s="127"/>
      <c r="BN546" s="386"/>
      <c r="BO546" s="127"/>
      <c r="BP546" s="104"/>
    </row>
    <row r="547" spans="1:68" ht="14.5" x14ac:dyDescent="0.35">
      <c r="A547" s="136"/>
      <c r="B547" s="136"/>
      <c r="C547" s="136"/>
      <c r="D547" s="127"/>
      <c r="E547" s="127"/>
      <c r="F547" s="127"/>
      <c r="G547" s="127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  <c r="R547" s="127"/>
      <c r="S547" s="127"/>
      <c r="T547" s="127"/>
      <c r="U547" s="127"/>
      <c r="V547" s="127"/>
      <c r="W547" s="127"/>
      <c r="X547" s="127"/>
      <c r="Y547" s="127"/>
      <c r="Z547" s="127"/>
      <c r="AA547" s="127"/>
      <c r="AB547" s="127"/>
      <c r="AC547" s="127"/>
      <c r="AD547" s="127"/>
      <c r="AE547" s="127"/>
      <c r="AF547" s="127"/>
      <c r="AG547" s="127"/>
      <c r="AH547" s="127"/>
      <c r="AI547" s="127"/>
      <c r="AJ547" s="127"/>
      <c r="AK547" s="127"/>
      <c r="AL547" s="127"/>
      <c r="AM547" s="127"/>
      <c r="AN547" s="127"/>
      <c r="AO547" s="127"/>
      <c r="AP547" s="127"/>
      <c r="AQ547" s="127"/>
      <c r="AR547" s="127"/>
      <c r="AS547" s="127"/>
      <c r="AT547" s="127"/>
      <c r="AU547" s="127"/>
      <c r="AV547" s="127"/>
      <c r="AW547" s="127"/>
      <c r="AX547" s="127"/>
      <c r="AY547" s="127"/>
      <c r="AZ547" s="127"/>
      <c r="BA547" s="127"/>
      <c r="BB547" s="127"/>
      <c r="BC547" s="127"/>
      <c r="BD547" s="127"/>
      <c r="BE547" s="127"/>
      <c r="BF547" s="127"/>
      <c r="BG547" s="127"/>
      <c r="BH547" s="127"/>
      <c r="BI547" s="127"/>
      <c r="BJ547" s="127"/>
      <c r="BK547" s="127"/>
      <c r="BL547" s="127"/>
      <c r="BM547" s="127"/>
      <c r="BN547" s="386"/>
      <c r="BO547" s="127"/>
      <c r="BP547" s="104"/>
    </row>
    <row r="548" spans="1:68" ht="14.5" x14ac:dyDescent="0.35">
      <c r="A548" s="136"/>
      <c r="B548" s="136"/>
      <c r="C548" s="136"/>
      <c r="D548" s="127"/>
      <c r="E548" s="127"/>
      <c r="F548" s="127"/>
      <c r="G548" s="127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  <c r="R548" s="127"/>
      <c r="S548" s="127"/>
      <c r="T548" s="127"/>
      <c r="U548" s="127"/>
      <c r="V548" s="127"/>
      <c r="W548" s="127"/>
      <c r="X548" s="127"/>
      <c r="Y548" s="127"/>
      <c r="Z548" s="127"/>
      <c r="AA548" s="127"/>
      <c r="AB548" s="127"/>
      <c r="AC548" s="127"/>
      <c r="AD548" s="127"/>
      <c r="AE548" s="127"/>
      <c r="AF548" s="127"/>
      <c r="AG548" s="127"/>
      <c r="AH548" s="127"/>
      <c r="AI548" s="127"/>
      <c r="AJ548" s="127"/>
      <c r="AK548" s="127"/>
      <c r="AL548" s="127"/>
      <c r="AM548" s="127"/>
      <c r="AN548" s="127"/>
      <c r="AO548" s="127"/>
      <c r="AP548" s="127"/>
      <c r="AQ548" s="127"/>
      <c r="AR548" s="127"/>
      <c r="AS548" s="127"/>
      <c r="AT548" s="127"/>
      <c r="AU548" s="127"/>
      <c r="AV548" s="127"/>
      <c r="AW548" s="127"/>
      <c r="AX548" s="127"/>
      <c r="AY548" s="127"/>
      <c r="AZ548" s="127"/>
      <c r="BA548" s="127"/>
      <c r="BB548" s="127"/>
      <c r="BC548" s="127"/>
      <c r="BD548" s="127"/>
      <c r="BE548" s="127"/>
      <c r="BF548" s="127"/>
      <c r="BG548" s="127"/>
      <c r="BH548" s="127"/>
      <c r="BI548" s="127"/>
      <c r="BJ548" s="127"/>
      <c r="BK548" s="127"/>
      <c r="BL548" s="127"/>
      <c r="BM548" s="127"/>
      <c r="BN548" s="386"/>
      <c r="BO548" s="127"/>
      <c r="BP548" s="104"/>
    </row>
    <row r="549" spans="1:68" ht="14.5" x14ac:dyDescent="0.35">
      <c r="A549" s="136"/>
      <c r="B549" s="136"/>
      <c r="C549" s="136"/>
      <c r="D549" s="127"/>
      <c r="E549" s="127"/>
      <c r="F549" s="127"/>
      <c r="G549" s="127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  <c r="R549" s="127"/>
      <c r="S549" s="127"/>
      <c r="T549" s="127"/>
      <c r="U549" s="127"/>
      <c r="V549" s="127"/>
      <c r="W549" s="127"/>
      <c r="X549" s="127"/>
      <c r="Y549" s="127"/>
      <c r="Z549" s="127"/>
      <c r="AA549" s="127"/>
      <c r="AB549" s="127"/>
      <c r="AC549" s="127"/>
      <c r="AD549" s="127"/>
      <c r="AE549" s="127"/>
      <c r="AF549" s="127"/>
      <c r="AG549" s="127"/>
      <c r="AH549" s="127"/>
      <c r="AI549" s="127"/>
      <c r="AJ549" s="127"/>
      <c r="AK549" s="127"/>
      <c r="AL549" s="127"/>
      <c r="AM549" s="127"/>
      <c r="AN549" s="127"/>
      <c r="AO549" s="127"/>
      <c r="AP549" s="127"/>
      <c r="AQ549" s="127"/>
      <c r="AR549" s="127"/>
      <c r="AS549" s="127"/>
      <c r="AT549" s="127"/>
      <c r="AU549" s="127"/>
      <c r="AV549" s="127"/>
      <c r="AW549" s="127"/>
      <c r="AX549" s="127"/>
      <c r="AY549" s="127"/>
      <c r="AZ549" s="127"/>
      <c r="BA549" s="127"/>
      <c r="BB549" s="127"/>
      <c r="BC549" s="127"/>
      <c r="BD549" s="127"/>
      <c r="BE549" s="127"/>
      <c r="BF549" s="127"/>
      <c r="BG549" s="127"/>
      <c r="BH549" s="127"/>
      <c r="BI549" s="127"/>
      <c r="BJ549" s="127"/>
      <c r="BK549" s="127"/>
      <c r="BL549" s="127"/>
      <c r="BM549" s="127"/>
      <c r="BN549" s="386"/>
      <c r="BO549" s="127"/>
      <c r="BP549" s="104"/>
    </row>
    <row r="550" spans="1:68" ht="14.5" x14ac:dyDescent="0.35">
      <c r="A550" s="136"/>
      <c r="B550" s="136"/>
      <c r="C550" s="136"/>
      <c r="D550" s="127"/>
      <c r="E550" s="127"/>
      <c r="F550" s="127"/>
      <c r="G550" s="127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  <c r="AA550" s="127"/>
      <c r="AB550" s="127"/>
      <c r="AC550" s="127"/>
      <c r="AD550" s="127"/>
      <c r="AE550" s="127"/>
      <c r="AF550" s="127"/>
      <c r="AG550" s="127"/>
      <c r="AH550" s="127"/>
      <c r="AI550" s="127"/>
      <c r="AJ550" s="127"/>
      <c r="AK550" s="127"/>
      <c r="AL550" s="127"/>
      <c r="AM550" s="127"/>
      <c r="AN550" s="127"/>
      <c r="AO550" s="127"/>
      <c r="AP550" s="127"/>
      <c r="AQ550" s="127"/>
      <c r="AR550" s="127"/>
      <c r="AS550" s="127"/>
      <c r="AT550" s="127"/>
      <c r="AU550" s="127"/>
      <c r="AV550" s="127"/>
      <c r="AW550" s="127"/>
      <c r="AX550" s="127"/>
      <c r="AY550" s="127"/>
      <c r="AZ550" s="127"/>
      <c r="BA550" s="127"/>
      <c r="BB550" s="127"/>
      <c r="BC550" s="127"/>
      <c r="BD550" s="127"/>
      <c r="BE550" s="127"/>
      <c r="BF550" s="127"/>
      <c r="BG550" s="127"/>
      <c r="BH550" s="127"/>
      <c r="BI550" s="127"/>
      <c r="BJ550" s="127"/>
      <c r="BK550" s="127"/>
      <c r="BL550" s="127"/>
      <c r="BM550" s="127"/>
      <c r="BN550" s="386"/>
      <c r="BO550" s="127"/>
      <c r="BP550" s="104"/>
    </row>
    <row r="551" spans="1:68" ht="14.5" x14ac:dyDescent="0.35">
      <c r="A551" s="136"/>
      <c r="B551" s="136"/>
      <c r="C551" s="136"/>
      <c r="D551" s="127"/>
      <c r="E551" s="127"/>
      <c r="F551" s="127"/>
      <c r="G551" s="127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  <c r="R551" s="127"/>
      <c r="S551" s="127"/>
      <c r="T551" s="127"/>
      <c r="U551" s="127"/>
      <c r="V551" s="127"/>
      <c r="W551" s="127"/>
      <c r="X551" s="127"/>
      <c r="Y551" s="127"/>
      <c r="Z551" s="127"/>
      <c r="AA551" s="127"/>
      <c r="AB551" s="127"/>
      <c r="AC551" s="127"/>
      <c r="AD551" s="127"/>
      <c r="AE551" s="127"/>
      <c r="AF551" s="127"/>
      <c r="AG551" s="127"/>
      <c r="AH551" s="127"/>
      <c r="AI551" s="127"/>
      <c r="AJ551" s="127"/>
      <c r="AK551" s="127"/>
      <c r="AL551" s="127"/>
      <c r="AM551" s="127"/>
      <c r="AN551" s="127"/>
      <c r="AO551" s="127"/>
      <c r="AP551" s="127"/>
      <c r="AQ551" s="127"/>
      <c r="AR551" s="127"/>
      <c r="AS551" s="127"/>
      <c r="AT551" s="127"/>
      <c r="AU551" s="127"/>
      <c r="AV551" s="127"/>
      <c r="AW551" s="127"/>
      <c r="AX551" s="127"/>
      <c r="AY551" s="127"/>
      <c r="AZ551" s="127"/>
      <c r="BA551" s="127"/>
      <c r="BB551" s="127"/>
      <c r="BC551" s="127"/>
      <c r="BD551" s="127"/>
      <c r="BE551" s="127"/>
      <c r="BF551" s="127"/>
      <c r="BG551" s="127"/>
      <c r="BH551" s="127"/>
      <c r="BI551" s="127"/>
      <c r="BJ551" s="127"/>
      <c r="BK551" s="127"/>
      <c r="BL551" s="127"/>
      <c r="BM551" s="127"/>
      <c r="BN551" s="386"/>
      <c r="BO551" s="127"/>
      <c r="BP551" s="104"/>
    </row>
    <row r="552" spans="1:68" ht="14.5" x14ac:dyDescent="0.35">
      <c r="A552" s="136"/>
      <c r="B552" s="136"/>
      <c r="C552" s="136"/>
      <c r="D552" s="127"/>
      <c r="E552" s="127"/>
      <c r="F552" s="127"/>
      <c r="G552" s="127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  <c r="AA552" s="127"/>
      <c r="AB552" s="127"/>
      <c r="AC552" s="127"/>
      <c r="AD552" s="127"/>
      <c r="AE552" s="127"/>
      <c r="AF552" s="127"/>
      <c r="AG552" s="127"/>
      <c r="AH552" s="127"/>
      <c r="AI552" s="127"/>
      <c r="AJ552" s="127"/>
      <c r="AK552" s="127"/>
      <c r="AL552" s="127"/>
      <c r="AM552" s="127"/>
      <c r="AN552" s="127"/>
      <c r="AO552" s="127"/>
      <c r="AP552" s="127"/>
      <c r="AQ552" s="127"/>
      <c r="AR552" s="127"/>
      <c r="AS552" s="127"/>
      <c r="AT552" s="127"/>
      <c r="AU552" s="127"/>
      <c r="AV552" s="127"/>
      <c r="AW552" s="127"/>
      <c r="AX552" s="127"/>
      <c r="AY552" s="127"/>
      <c r="AZ552" s="127"/>
      <c r="BA552" s="127"/>
      <c r="BB552" s="127"/>
      <c r="BC552" s="127"/>
      <c r="BD552" s="127"/>
      <c r="BE552" s="127"/>
      <c r="BF552" s="127"/>
      <c r="BG552" s="127"/>
      <c r="BH552" s="127"/>
      <c r="BI552" s="127"/>
      <c r="BJ552" s="127"/>
      <c r="BK552" s="127"/>
      <c r="BL552" s="127"/>
      <c r="BM552" s="127"/>
      <c r="BN552" s="386"/>
      <c r="BO552" s="127"/>
      <c r="BP552" s="104"/>
    </row>
    <row r="553" spans="1:68" ht="14.5" x14ac:dyDescent="0.35">
      <c r="A553" s="136"/>
      <c r="B553" s="136"/>
      <c r="C553" s="136"/>
      <c r="D553" s="127"/>
      <c r="E553" s="127"/>
      <c r="F553" s="127"/>
      <c r="G553" s="127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7"/>
      <c r="X553" s="127"/>
      <c r="Y553" s="127"/>
      <c r="Z553" s="127"/>
      <c r="AA553" s="127"/>
      <c r="AB553" s="127"/>
      <c r="AC553" s="127"/>
      <c r="AD553" s="127"/>
      <c r="AE553" s="127"/>
      <c r="AF553" s="127"/>
      <c r="AG553" s="127"/>
      <c r="AH553" s="127"/>
      <c r="AI553" s="127"/>
      <c r="AJ553" s="127"/>
      <c r="AK553" s="127"/>
      <c r="AL553" s="127"/>
      <c r="AM553" s="127"/>
      <c r="AN553" s="127"/>
      <c r="AO553" s="127"/>
      <c r="AP553" s="127"/>
      <c r="AQ553" s="127"/>
      <c r="AR553" s="127"/>
      <c r="AS553" s="127"/>
      <c r="AT553" s="127"/>
      <c r="AU553" s="127"/>
      <c r="AV553" s="127"/>
      <c r="AW553" s="127"/>
      <c r="AX553" s="127"/>
      <c r="AY553" s="127"/>
      <c r="AZ553" s="127"/>
      <c r="BA553" s="127"/>
      <c r="BB553" s="127"/>
      <c r="BC553" s="127"/>
      <c r="BD553" s="127"/>
      <c r="BE553" s="127"/>
      <c r="BF553" s="127"/>
      <c r="BG553" s="127"/>
      <c r="BH553" s="127"/>
      <c r="BI553" s="127"/>
      <c r="BJ553" s="127"/>
      <c r="BK553" s="127"/>
      <c r="BL553" s="127"/>
      <c r="BM553" s="127"/>
      <c r="BN553" s="386"/>
      <c r="BO553" s="127"/>
      <c r="BP553" s="104"/>
    </row>
    <row r="554" spans="1:68" ht="14.5" x14ac:dyDescent="0.35">
      <c r="A554" s="136"/>
      <c r="B554" s="136"/>
      <c r="C554" s="136"/>
      <c r="D554" s="127"/>
      <c r="E554" s="127"/>
      <c r="F554" s="127"/>
      <c r="G554" s="127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7"/>
      <c r="X554" s="127"/>
      <c r="Y554" s="127"/>
      <c r="Z554" s="127"/>
      <c r="AA554" s="127"/>
      <c r="AB554" s="127"/>
      <c r="AC554" s="127"/>
      <c r="AD554" s="127"/>
      <c r="AE554" s="127"/>
      <c r="AF554" s="127"/>
      <c r="AG554" s="127"/>
      <c r="AH554" s="127"/>
      <c r="AI554" s="127"/>
      <c r="AJ554" s="127"/>
      <c r="AK554" s="127"/>
      <c r="AL554" s="127"/>
      <c r="AM554" s="127"/>
      <c r="AN554" s="127"/>
      <c r="AO554" s="127"/>
      <c r="AP554" s="127"/>
      <c r="AQ554" s="127"/>
      <c r="AR554" s="127"/>
      <c r="AS554" s="127"/>
      <c r="AT554" s="127"/>
      <c r="AU554" s="127"/>
      <c r="AV554" s="127"/>
      <c r="AW554" s="127"/>
      <c r="AX554" s="127"/>
      <c r="AY554" s="127"/>
      <c r="AZ554" s="127"/>
      <c r="BA554" s="127"/>
      <c r="BB554" s="127"/>
      <c r="BC554" s="127"/>
      <c r="BD554" s="127"/>
      <c r="BE554" s="127"/>
      <c r="BF554" s="127"/>
      <c r="BG554" s="127"/>
      <c r="BH554" s="127"/>
      <c r="BI554" s="127"/>
      <c r="BJ554" s="127"/>
      <c r="BK554" s="127"/>
      <c r="BL554" s="127"/>
      <c r="BM554" s="127"/>
      <c r="BN554" s="386"/>
      <c r="BO554" s="127"/>
      <c r="BP554" s="104"/>
    </row>
    <row r="555" spans="1:68" ht="14.5" x14ac:dyDescent="0.35">
      <c r="A555" s="136"/>
      <c r="B555" s="136"/>
      <c r="C555" s="136"/>
      <c r="D555" s="127"/>
      <c r="E555" s="127"/>
      <c r="F555" s="127"/>
      <c r="G555" s="127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7"/>
      <c r="X555" s="127"/>
      <c r="Y555" s="127"/>
      <c r="Z555" s="127"/>
      <c r="AA555" s="127"/>
      <c r="AB555" s="127"/>
      <c r="AC555" s="127"/>
      <c r="AD555" s="127"/>
      <c r="AE555" s="127"/>
      <c r="AF555" s="127"/>
      <c r="AG555" s="127"/>
      <c r="AH555" s="127"/>
      <c r="AI555" s="127"/>
      <c r="AJ555" s="127"/>
      <c r="AK555" s="127"/>
      <c r="AL555" s="127"/>
      <c r="AM555" s="127"/>
      <c r="AN555" s="127"/>
      <c r="AO555" s="127"/>
      <c r="AP555" s="127"/>
      <c r="AQ555" s="127"/>
      <c r="AR555" s="127"/>
      <c r="AS555" s="127"/>
      <c r="AT555" s="127"/>
      <c r="AU555" s="127"/>
      <c r="AV555" s="127"/>
      <c r="AW555" s="127"/>
      <c r="AX555" s="127"/>
      <c r="AY555" s="127"/>
      <c r="AZ555" s="127"/>
      <c r="BA555" s="127"/>
      <c r="BB555" s="127"/>
      <c r="BC555" s="127"/>
      <c r="BD555" s="127"/>
      <c r="BE555" s="127"/>
      <c r="BF555" s="127"/>
      <c r="BG555" s="127"/>
      <c r="BH555" s="127"/>
      <c r="BI555" s="127"/>
      <c r="BJ555" s="127"/>
      <c r="BK555" s="127"/>
      <c r="BL555" s="127"/>
      <c r="BM555" s="127"/>
      <c r="BN555" s="386"/>
      <c r="BO555" s="127"/>
      <c r="BP555" s="104"/>
    </row>
    <row r="556" spans="1:68" ht="14.5" x14ac:dyDescent="0.35">
      <c r="A556" s="136"/>
      <c r="B556" s="136"/>
      <c r="C556" s="136"/>
      <c r="D556" s="127"/>
      <c r="E556" s="127"/>
      <c r="F556" s="127"/>
      <c r="G556" s="127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7"/>
      <c r="X556" s="127"/>
      <c r="Y556" s="127"/>
      <c r="Z556" s="127"/>
      <c r="AA556" s="127"/>
      <c r="AB556" s="127"/>
      <c r="AC556" s="127"/>
      <c r="AD556" s="127"/>
      <c r="AE556" s="127"/>
      <c r="AF556" s="127"/>
      <c r="AG556" s="127"/>
      <c r="AH556" s="127"/>
      <c r="AI556" s="127"/>
      <c r="AJ556" s="127"/>
      <c r="AK556" s="127"/>
      <c r="AL556" s="127"/>
      <c r="AM556" s="127"/>
      <c r="AN556" s="127"/>
      <c r="AO556" s="127"/>
      <c r="AP556" s="127"/>
      <c r="AQ556" s="127"/>
      <c r="AR556" s="127"/>
      <c r="AS556" s="127"/>
      <c r="AT556" s="127"/>
      <c r="AU556" s="127"/>
      <c r="AV556" s="127"/>
      <c r="AW556" s="127"/>
      <c r="AX556" s="127"/>
      <c r="AY556" s="127"/>
      <c r="AZ556" s="127"/>
      <c r="BA556" s="127"/>
      <c r="BB556" s="127"/>
      <c r="BC556" s="127"/>
      <c r="BD556" s="127"/>
      <c r="BE556" s="127"/>
      <c r="BF556" s="127"/>
      <c r="BG556" s="127"/>
      <c r="BH556" s="127"/>
      <c r="BI556" s="127"/>
      <c r="BJ556" s="127"/>
      <c r="BK556" s="127"/>
      <c r="BL556" s="127"/>
      <c r="BM556" s="127"/>
      <c r="BN556" s="386"/>
      <c r="BO556" s="127"/>
      <c r="BP556" s="104"/>
    </row>
    <row r="557" spans="1:68" ht="14.5" x14ac:dyDescent="0.35">
      <c r="A557" s="136"/>
      <c r="B557" s="136"/>
      <c r="C557" s="136"/>
      <c r="D557" s="127"/>
      <c r="E557" s="127"/>
      <c r="F557" s="127"/>
      <c r="G557" s="127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7"/>
      <c r="AB557" s="127"/>
      <c r="AC557" s="127"/>
      <c r="AD557" s="127"/>
      <c r="AE557" s="127"/>
      <c r="AF557" s="127"/>
      <c r="AG557" s="127"/>
      <c r="AH557" s="127"/>
      <c r="AI557" s="127"/>
      <c r="AJ557" s="127"/>
      <c r="AK557" s="127"/>
      <c r="AL557" s="127"/>
      <c r="AM557" s="127"/>
      <c r="AN557" s="127"/>
      <c r="AO557" s="127"/>
      <c r="AP557" s="127"/>
      <c r="AQ557" s="127"/>
      <c r="AR557" s="127"/>
      <c r="AS557" s="127"/>
      <c r="AT557" s="127"/>
      <c r="AU557" s="127"/>
      <c r="AV557" s="127"/>
      <c r="AW557" s="127"/>
      <c r="AX557" s="127"/>
      <c r="AY557" s="127"/>
      <c r="AZ557" s="127"/>
      <c r="BA557" s="127"/>
      <c r="BB557" s="127"/>
      <c r="BC557" s="127"/>
      <c r="BD557" s="127"/>
      <c r="BE557" s="127"/>
      <c r="BF557" s="127"/>
      <c r="BG557" s="127"/>
      <c r="BH557" s="127"/>
      <c r="BI557" s="127"/>
      <c r="BJ557" s="127"/>
      <c r="BK557" s="127"/>
      <c r="BL557" s="127"/>
      <c r="BM557" s="127"/>
      <c r="BN557" s="386"/>
      <c r="BO557" s="127"/>
      <c r="BP557" s="104"/>
    </row>
    <row r="558" spans="1:68" ht="14.5" x14ac:dyDescent="0.35">
      <c r="A558" s="136"/>
      <c r="B558" s="136"/>
      <c r="C558" s="136"/>
      <c r="D558" s="127"/>
      <c r="E558" s="127"/>
      <c r="F558" s="127"/>
      <c r="G558" s="127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7"/>
      <c r="AB558" s="127"/>
      <c r="AC558" s="127"/>
      <c r="AD558" s="127"/>
      <c r="AE558" s="127"/>
      <c r="AF558" s="127"/>
      <c r="AG558" s="127"/>
      <c r="AH558" s="127"/>
      <c r="AI558" s="127"/>
      <c r="AJ558" s="127"/>
      <c r="AK558" s="127"/>
      <c r="AL558" s="127"/>
      <c r="AM558" s="127"/>
      <c r="AN558" s="127"/>
      <c r="AO558" s="127"/>
      <c r="AP558" s="127"/>
      <c r="AQ558" s="127"/>
      <c r="AR558" s="127"/>
      <c r="AS558" s="127"/>
      <c r="AT558" s="127"/>
      <c r="AU558" s="127"/>
      <c r="AV558" s="127"/>
      <c r="AW558" s="127"/>
      <c r="AX558" s="127"/>
      <c r="AY558" s="127"/>
      <c r="AZ558" s="127"/>
      <c r="BA558" s="127"/>
      <c r="BB558" s="127"/>
      <c r="BC558" s="127"/>
      <c r="BD558" s="127"/>
      <c r="BE558" s="127"/>
      <c r="BF558" s="127"/>
      <c r="BG558" s="127"/>
      <c r="BH558" s="127"/>
      <c r="BI558" s="127"/>
      <c r="BJ558" s="127"/>
      <c r="BK558" s="127"/>
      <c r="BL558" s="127"/>
      <c r="BM558" s="127"/>
      <c r="BN558" s="386"/>
      <c r="BO558" s="127"/>
      <c r="BP558" s="104"/>
    </row>
    <row r="559" spans="1:68" ht="14.5" x14ac:dyDescent="0.35">
      <c r="A559" s="136"/>
      <c r="B559" s="136"/>
      <c r="C559" s="136"/>
      <c r="D559" s="127"/>
      <c r="E559" s="127"/>
      <c r="F559" s="127"/>
      <c r="G559" s="127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7"/>
      <c r="X559" s="127"/>
      <c r="Y559" s="127"/>
      <c r="Z559" s="127"/>
      <c r="AA559" s="127"/>
      <c r="AB559" s="127"/>
      <c r="AC559" s="127"/>
      <c r="AD559" s="127"/>
      <c r="AE559" s="127"/>
      <c r="AF559" s="127"/>
      <c r="AG559" s="127"/>
      <c r="AH559" s="127"/>
      <c r="AI559" s="127"/>
      <c r="AJ559" s="127"/>
      <c r="AK559" s="127"/>
      <c r="AL559" s="127"/>
      <c r="AM559" s="127"/>
      <c r="AN559" s="127"/>
      <c r="AO559" s="127"/>
      <c r="AP559" s="127"/>
      <c r="AQ559" s="127"/>
      <c r="AR559" s="127"/>
      <c r="AS559" s="127"/>
      <c r="AT559" s="127"/>
      <c r="AU559" s="127"/>
      <c r="AV559" s="127"/>
      <c r="AW559" s="127"/>
      <c r="AX559" s="127"/>
      <c r="AY559" s="127"/>
      <c r="AZ559" s="127"/>
      <c r="BA559" s="127"/>
      <c r="BB559" s="127"/>
      <c r="BC559" s="127"/>
      <c r="BD559" s="127"/>
      <c r="BE559" s="127"/>
      <c r="BF559" s="127"/>
      <c r="BG559" s="127"/>
      <c r="BH559" s="127"/>
      <c r="BI559" s="127"/>
      <c r="BJ559" s="127"/>
      <c r="BK559" s="127"/>
      <c r="BL559" s="127"/>
      <c r="BM559" s="127"/>
      <c r="BN559" s="386"/>
      <c r="BO559" s="127"/>
      <c r="BP559" s="104"/>
    </row>
    <row r="560" spans="1:68" ht="14.5" x14ac:dyDescent="0.35">
      <c r="A560" s="136"/>
      <c r="B560" s="136"/>
      <c r="C560" s="136"/>
      <c r="D560" s="127"/>
      <c r="E560" s="127"/>
      <c r="F560" s="127"/>
      <c r="G560" s="127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/>
      <c r="W560" s="127"/>
      <c r="X560" s="127"/>
      <c r="Y560" s="127"/>
      <c r="Z560" s="127"/>
      <c r="AA560" s="127"/>
      <c r="AB560" s="127"/>
      <c r="AC560" s="127"/>
      <c r="AD560" s="127"/>
      <c r="AE560" s="127"/>
      <c r="AF560" s="127"/>
      <c r="AG560" s="127"/>
      <c r="AH560" s="127"/>
      <c r="AI560" s="127"/>
      <c r="AJ560" s="127"/>
      <c r="AK560" s="127"/>
      <c r="AL560" s="127"/>
      <c r="AM560" s="127"/>
      <c r="AN560" s="127"/>
      <c r="AO560" s="127"/>
      <c r="AP560" s="127"/>
      <c r="AQ560" s="127"/>
      <c r="AR560" s="127"/>
      <c r="AS560" s="127"/>
      <c r="AT560" s="127"/>
      <c r="AU560" s="127"/>
      <c r="AV560" s="127"/>
      <c r="AW560" s="127"/>
      <c r="AX560" s="127"/>
      <c r="AY560" s="127"/>
      <c r="AZ560" s="127"/>
      <c r="BA560" s="127"/>
      <c r="BB560" s="127"/>
      <c r="BC560" s="127"/>
      <c r="BD560" s="127"/>
      <c r="BE560" s="127"/>
      <c r="BF560" s="127"/>
      <c r="BG560" s="127"/>
      <c r="BH560" s="127"/>
      <c r="BI560" s="127"/>
      <c r="BJ560" s="127"/>
      <c r="BK560" s="127"/>
      <c r="BL560" s="127"/>
      <c r="BM560" s="127"/>
      <c r="BN560" s="386"/>
      <c r="BO560" s="127"/>
      <c r="BP560" s="104"/>
    </row>
    <row r="561" spans="1:68" ht="14.5" x14ac:dyDescent="0.35">
      <c r="A561" s="136"/>
      <c r="B561" s="136"/>
      <c r="C561" s="136"/>
      <c r="D561" s="127"/>
      <c r="E561" s="127"/>
      <c r="F561" s="127"/>
      <c r="G561" s="127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/>
      <c r="W561" s="127"/>
      <c r="X561" s="127"/>
      <c r="Y561" s="127"/>
      <c r="Z561" s="127"/>
      <c r="AA561" s="127"/>
      <c r="AB561" s="127"/>
      <c r="AC561" s="127"/>
      <c r="AD561" s="127"/>
      <c r="AE561" s="127"/>
      <c r="AF561" s="127"/>
      <c r="AG561" s="127"/>
      <c r="AH561" s="127"/>
      <c r="AI561" s="127"/>
      <c r="AJ561" s="127"/>
      <c r="AK561" s="127"/>
      <c r="AL561" s="127"/>
      <c r="AM561" s="127"/>
      <c r="AN561" s="127"/>
      <c r="AO561" s="127"/>
      <c r="AP561" s="127"/>
      <c r="AQ561" s="127"/>
      <c r="AR561" s="127"/>
      <c r="AS561" s="127"/>
      <c r="AT561" s="127"/>
      <c r="AU561" s="127"/>
      <c r="AV561" s="127"/>
      <c r="AW561" s="127"/>
      <c r="AX561" s="127"/>
      <c r="AY561" s="127"/>
      <c r="AZ561" s="127"/>
      <c r="BA561" s="127"/>
      <c r="BB561" s="127"/>
      <c r="BC561" s="127"/>
      <c r="BD561" s="127"/>
      <c r="BE561" s="127"/>
      <c r="BF561" s="127"/>
      <c r="BG561" s="127"/>
      <c r="BH561" s="127"/>
      <c r="BI561" s="127"/>
      <c r="BJ561" s="127"/>
      <c r="BK561" s="127"/>
      <c r="BL561" s="127"/>
      <c r="BM561" s="127"/>
      <c r="BN561" s="386"/>
      <c r="BO561" s="127"/>
      <c r="BP561" s="104"/>
    </row>
    <row r="562" spans="1:68" ht="14.5" x14ac:dyDescent="0.35">
      <c r="A562" s="136"/>
      <c r="B562" s="136"/>
      <c r="C562" s="136"/>
      <c r="D562" s="127"/>
      <c r="E562" s="127"/>
      <c r="F562" s="127"/>
      <c r="G562" s="127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7"/>
      <c r="X562" s="127"/>
      <c r="Y562" s="127"/>
      <c r="Z562" s="127"/>
      <c r="AA562" s="127"/>
      <c r="AB562" s="127"/>
      <c r="AC562" s="127"/>
      <c r="AD562" s="127"/>
      <c r="AE562" s="127"/>
      <c r="AF562" s="127"/>
      <c r="AG562" s="127"/>
      <c r="AH562" s="127"/>
      <c r="AI562" s="127"/>
      <c r="AJ562" s="127"/>
      <c r="AK562" s="127"/>
      <c r="AL562" s="127"/>
      <c r="AM562" s="127"/>
      <c r="AN562" s="127"/>
      <c r="AO562" s="127"/>
      <c r="AP562" s="127"/>
      <c r="AQ562" s="127"/>
      <c r="AR562" s="127"/>
      <c r="AS562" s="127"/>
      <c r="AT562" s="127"/>
      <c r="AU562" s="127"/>
      <c r="AV562" s="127"/>
      <c r="AW562" s="127"/>
      <c r="AX562" s="127"/>
      <c r="AY562" s="127"/>
      <c r="AZ562" s="127"/>
      <c r="BA562" s="127"/>
      <c r="BB562" s="127"/>
      <c r="BC562" s="127"/>
      <c r="BD562" s="127"/>
      <c r="BE562" s="127"/>
      <c r="BF562" s="127"/>
      <c r="BG562" s="127"/>
      <c r="BH562" s="127"/>
      <c r="BI562" s="127"/>
      <c r="BJ562" s="127"/>
      <c r="BK562" s="127"/>
      <c r="BL562" s="127"/>
      <c r="BM562" s="127"/>
      <c r="BN562" s="386"/>
      <c r="BO562" s="127"/>
      <c r="BP562" s="104"/>
    </row>
    <row r="563" spans="1:68" ht="14.5" x14ac:dyDescent="0.35">
      <c r="A563" s="136"/>
      <c r="B563" s="136"/>
      <c r="C563" s="136"/>
      <c r="D563" s="127"/>
      <c r="E563" s="127"/>
      <c r="F563" s="127"/>
      <c r="G563" s="127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  <c r="R563" s="127"/>
      <c r="S563" s="127"/>
      <c r="T563" s="127"/>
      <c r="U563" s="127"/>
      <c r="V563" s="127"/>
      <c r="W563" s="127"/>
      <c r="X563" s="127"/>
      <c r="Y563" s="127"/>
      <c r="Z563" s="127"/>
      <c r="AA563" s="127"/>
      <c r="AB563" s="127"/>
      <c r="AC563" s="127"/>
      <c r="AD563" s="127"/>
      <c r="AE563" s="127"/>
      <c r="AF563" s="127"/>
      <c r="AG563" s="127"/>
      <c r="AH563" s="127"/>
      <c r="AI563" s="127"/>
      <c r="AJ563" s="127"/>
      <c r="AK563" s="127"/>
      <c r="AL563" s="127"/>
      <c r="AM563" s="127"/>
      <c r="AN563" s="127"/>
      <c r="AO563" s="127"/>
      <c r="AP563" s="127"/>
      <c r="AQ563" s="127"/>
      <c r="AR563" s="127"/>
      <c r="AS563" s="127"/>
      <c r="AT563" s="127"/>
      <c r="AU563" s="127"/>
      <c r="AV563" s="127"/>
      <c r="AW563" s="127"/>
      <c r="AX563" s="127"/>
      <c r="AY563" s="127"/>
      <c r="AZ563" s="127"/>
      <c r="BA563" s="127"/>
      <c r="BB563" s="127"/>
      <c r="BC563" s="127"/>
      <c r="BD563" s="127"/>
      <c r="BE563" s="127"/>
      <c r="BF563" s="127"/>
      <c r="BG563" s="127"/>
      <c r="BH563" s="127"/>
      <c r="BI563" s="127"/>
      <c r="BJ563" s="127"/>
      <c r="BK563" s="127"/>
      <c r="BL563" s="127"/>
      <c r="BM563" s="127"/>
      <c r="BN563" s="386"/>
      <c r="BO563" s="127"/>
      <c r="BP563" s="104"/>
    </row>
    <row r="564" spans="1:68" ht="14.5" x14ac:dyDescent="0.35">
      <c r="A564" s="136"/>
      <c r="B564" s="136"/>
      <c r="C564" s="136"/>
      <c r="D564" s="127"/>
      <c r="E564" s="127"/>
      <c r="F564" s="127"/>
      <c r="G564" s="127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7"/>
      <c r="AB564" s="127"/>
      <c r="AC564" s="127"/>
      <c r="AD564" s="127"/>
      <c r="AE564" s="127"/>
      <c r="AF564" s="127"/>
      <c r="AG564" s="127"/>
      <c r="AH564" s="127"/>
      <c r="AI564" s="127"/>
      <c r="AJ564" s="127"/>
      <c r="AK564" s="127"/>
      <c r="AL564" s="127"/>
      <c r="AM564" s="127"/>
      <c r="AN564" s="127"/>
      <c r="AO564" s="127"/>
      <c r="AP564" s="127"/>
      <c r="AQ564" s="127"/>
      <c r="AR564" s="127"/>
      <c r="AS564" s="127"/>
      <c r="AT564" s="127"/>
      <c r="AU564" s="127"/>
      <c r="AV564" s="127"/>
      <c r="AW564" s="127"/>
      <c r="AX564" s="127"/>
      <c r="AY564" s="127"/>
      <c r="AZ564" s="127"/>
      <c r="BA564" s="127"/>
      <c r="BB564" s="127"/>
      <c r="BC564" s="127"/>
      <c r="BD564" s="127"/>
      <c r="BE564" s="127"/>
      <c r="BF564" s="127"/>
      <c r="BG564" s="127"/>
      <c r="BH564" s="127"/>
      <c r="BI564" s="127"/>
      <c r="BJ564" s="127"/>
      <c r="BK564" s="127"/>
      <c r="BL564" s="127"/>
      <c r="BM564" s="127"/>
      <c r="BN564" s="386"/>
      <c r="BO564" s="127"/>
      <c r="BP564" s="104"/>
    </row>
    <row r="565" spans="1:68" ht="14.5" x14ac:dyDescent="0.35">
      <c r="A565" s="136"/>
      <c r="B565" s="136"/>
      <c r="C565" s="136"/>
      <c r="D565" s="127"/>
      <c r="E565" s="127"/>
      <c r="F565" s="127"/>
      <c r="G565" s="127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7"/>
      <c r="AB565" s="127"/>
      <c r="AC565" s="127"/>
      <c r="AD565" s="127"/>
      <c r="AE565" s="127"/>
      <c r="AF565" s="127"/>
      <c r="AG565" s="127"/>
      <c r="AH565" s="127"/>
      <c r="AI565" s="127"/>
      <c r="AJ565" s="127"/>
      <c r="AK565" s="127"/>
      <c r="AL565" s="127"/>
      <c r="AM565" s="127"/>
      <c r="AN565" s="127"/>
      <c r="AO565" s="127"/>
      <c r="AP565" s="127"/>
      <c r="AQ565" s="127"/>
      <c r="AR565" s="127"/>
      <c r="AS565" s="127"/>
      <c r="AT565" s="127"/>
      <c r="AU565" s="127"/>
      <c r="AV565" s="127"/>
      <c r="AW565" s="127"/>
      <c r="AX565" s="127"/>
      <c r="AY565" s="127"/>
      <c r="AZ565" s="127"/>
      <c r="BA565" s="127"/>
      <c r="BB565" s="127"/>
      <c r="BC565" s="127"/>
      <c r="BD565" s="127"/>
      <c r="BE565" s="127"/>
      <c r="BF565" s="127"/>
      <c r="BG565" s="127"/>
      <c r="BH565" s="127"/>
      <c r="BI565" s="127"/>
      <c r="BJ565" s="127"/>
      <c r="BK565" s="127"/>
      <c r="BL565" s="127"/>
      <c r="BM565" s="127"/>
      <c r="BN565" s="386"/>
      <c r="BO565" s="127"/>
      <c r="BP565" s="104"/>
    </row>
    <row r="566" spans="1:68" ht="14.5" x14ac:dyDescent="0.35">
      <c r="A566" s="136"/>
      <c r="B566" s="136"/>
      <c r="C566" s="136"/>
      <c r="D566" s="127"/>
      <c r="E566" s="127"/>
      <c r="F566" s="127"/>
      <c r="G566" s="127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7"/>
      <c r="X566" s="127"/>
      <c r="Y566" s="127"/>
      <c r="Z566" s="127"/>
      <c r="AA566" s="127"/>
      <c r="AB566" s="127"/>
      <c r="AC566" s="127"/>
      <c r="AD566" s="127"/>
      <c r="AE566" s="127"/>
      <c r="AF566" s="127"/>
      <c r="AG566" s="127"/>
      <c r="AH566" s="127"/>
      <c r="AI566" s="127"/>
      <c r="AJ566" s="127"/>
      <c r="AK566" s="127"/>
      <c r="AL566" s="127"/>
      <c r="AM566" s="127"/>
      <c r="AN566" s="127"/>
      <c r="AO566" s="127"/>
      <c r="AP566" s="127"/>
      <c r="AQ566" s="127"/>
      <c r="AR566" s="127"/>
      <c r="AS566" s="127"/>
      <c r="AT566" s="127"/>
      <c r="AU566" s="127"/>
      <c r="AV566" s="127"/>
      <c r="AW566" s="127"/>
      <c r="AX566" s="127"/>
      <c r="AY566" s="127"/>
      <c r="AZ566" s="127"/>
      <c r="BA566" s="127"/>
      <c r="BB566" s="127"/>
      <c r="BC566" s="127"/>
      <c r="BD566" s="127"/>
      <c r="BE566" s="127"/>
      <c r="BF566" s="127"/>
      <c r="BG566" s="127"/>
      <c r="BH566" s="127"/>
      <c r="BI566" s="127"/>
      <c r="BJ566" s="127"/>
      <c r="BK566" s="127"/>
      <c r="BL566" s="127"/>
      <c r="BM566" s="127"/>
      <c r="BN566" s="386"/>
      <c r="BO566" s="127"/>
      <c r="BP566" s="104"/>
    </row>
    <row r="567" spans="1:68" ht="14.5" x14ac:dyDescent="0.35">
      <c r="A567" s="136"/>
      <c r="B567" s="136"/>
      <c r="C567" s="136"/>
      <c r="D567" s="127"/>
      <c r="E567" s="127"/>
      <c r="F567" s="127"/>
      <c r="G567" s="127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7"/>
      <c r="X567" s="127"/>
      <c r="Y567" s="127"/>
      <c r="Z567" s="127"/>
      <c r="AA567" s="127"/>
      <c r="AB567" s="127"/>
      <c r="AC567" s="127"/>
      <c r="AD567" s="127"/>
      <c r="AE567" s="127"/>
      <c r="AF567" s="127"/>
      <c r="AG567" s="127"/>
      <c r="AH567" s="127"/>
      <c r="AI567" s="127"/>
      <c r="AJ567" s="127"/>
      <c r="AK567" s="127"/>
      <c r="AL567" s="127"/>
      <c r="AM567" s="127"/>
      <c r="AN567" s="127"/>
      <c r="AO567" s="127"/>
      <c r="AP567" s="127"/>
      <c r="AQ567" s="127"/>
      <c r="AR567" s="127"/>
      <c r="AS567" s="127"/>
      <c r="AT567" s="127"/>
      <c r="AU567" s="127"/>
      <c r="AV567" s="127"/>
      <c r="AW567" s="127"/>
      <c r="AX567" s="127"/>
      <c r="AY567" s="127"/>
      <c r="AZ567" s="127"/>
      <c r="BA567" s="127"/>
      <c r="BB567" s="127"/>
      <c r="BC567" s="127"/>
      <c r="BD567" s="127"/>
      <c r="BE567" s="127"/>
      <c r="BF567" s="127"/>
      <c r="BG567" s="127"/>
      <c r="BH567" s="127"/>
      <c r="BI567" s="127"/>
      <c r="BJ567" s="127"/>
      <c r="BK567" s="127"/>
      <c r="BL567" s="127"/>
      <c r="BM567" s="127"/>
      <c r="BN567" s="386"/>
      <c r="BO567" s="127"/>
      <c r="BP567" s="104"/>
    </row>
    <row r="568" spans="1:68" ht="14.5" x14ac:dyDescent="0.35">
      <c r="A568" s="136"/>
      <c r="B568" s="136"/>
      <c r="C568" s="136"/>
      <c r="D568" s="127"/>
      <c r="E568" s="127"/>
      <c r="F568" s="127"/>
      <c r="G568" s="127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7"/>
      <c r="X568" s="127"/>
      <c r="Y568" s="127"/>
      <c r="Z568" s="127"/>
      <c r="AA568" s="127"/>
      <c r="AB568" s="127"/>
      <c r="AC568" s="127"/>
      <c r="AD568" s="127"/>
      <c r="AE568" s="127"/>
      <c r="AF568" s="127"/>
      <c r="AG568" s="127"/>
      <c r="AH568" s="127"/>
      <c r="AI568" s="127"/>
      <c r="AJ568" s="127"/>
      <c r="AK568" s="127"/>
      <c r="AL568" s="127"/>
      <c r="AM568" s="127"/>
      <c r="AN568" s="127"/>
      <c r="AO568" s="127"/>
      <c r="AP568" s="127"/>
      <c r="AQ568" s="127"/>
      <c r="AR568" s="127"/>
      <c r="AS568" s="127"/>
      <c r="AT568" s="127"/>
      <c r="AU568" s="127"/>
      <c r="AV568" s="127"/>
      <c r="AW568" s="127"/>
      <c r="AX568" s="127"/>
      <c r="AY568" s="127"/>
      <c r="AZ568" s="127"/>
      <c r="BA568" s="127"/>
      <c r="BB568" s="127"/>
      <c r="BC568" s="127"/>
      <c r="BD568" s="127"/>
      <c r="BE568" s="127"/>
      <c r="BF568" s="127"/>
      <c r="BG568" s="127"/>
      <c r="BH568" s="127"/>
      <c r="BI568" s="127"/>
      <c r="BJ568" s="127"/>
      <c r="BK568" s="127"/>
      <c r="BL568" s="127"/>
      <c r="BM568" s="127"/>
      <c r="BN568" s="386"/>
      <c r="BO568" s="127"/>
      <c r="BP568" s="104"/>
    </row>
    <row r="569" spans="1:68" ht="14.5" x14ac:dyDescent="0.35">
      <c r="A569" s="136"/>
      <c r="B569" s="136"/>
      <c r="C569" s="136"/>
      <c r="D569" s="127"/>
      <c r="E569" s="127"/>
      <c r="F569" s="127"/>
      <c r="G569" s="127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7"/>
      <c r="Y569" s="127"/>
      <c r="Z569" s="127"/>
      <c r="AA569" s="127"/>
      <c r="AB569" s="127"/>
      <c r="AC569" s="127"/>
      <c r="AD569" s="127"/>
      <c r="AE569" s="127"/>
      <c r="AF569" s="127"/>
      <c r="AG569" s="127"/>
      <c r="AH569" s="127"/>
      <c r="AI569" s="127"/>
      <c r="AJ569" s="127"/>
      <c r="AK569" s="127"/>
      <c r="AL569" s="127"/>
      <c r="AM569" s="127"/>
      <c r="AN569" s="127"/>
      <c r="AO569" s="127"/>
      <c r="AP569" s="127"/>
      <c r="AQ569" s="127"/>
      <c r="AR569" s="127"/>
      <c r="AS569" s="127"/>
      <c r="AT569" s="127"/>
      <c r="AU569" s="127"/>
      <c r="AV569" s="127"/>
      <c r="AW569" s="127"/>
      <c r="AX569" s="127"/>
      <c r="AY569" s="127"/>
      <c r="AZ569" s="127"/>
      <c r="BA569" s="127"/>
      <c r="BB569" s="127"/>
      <c r="BC569" s="127"/>
      <c r="BD569" s="127"/>
      <c r="BE569" s="127"/>
      <c r="BF569" s="127"/>
      <c r="BG569" s="127"/>
      <c r="BH569" s="127"/>
      <c r="BI569" s="127"/>
      <c r="BJ569" s="127"/>
      <c r="BK569" s="127"/>
      <c r="BL569" s="127"/>
      <c r="BM569" s="127"/>
      <c r="BN569" s="386"/>
      <c r="BO569" s="127"/>
      <c r="BP569" s="104"/>
    </row>
    <row r="570" spans="1:68" ht="14.5" x14ac:dyDescent="0.35">
      <c r="A570" s="136"/>
      <c r="B570" s="136"/>
      <c r="C570" s="136"/>
      <c r="D570" s="127"/>
      <c r="E570" s="127"/>
      <c r="F570" s="127"/>
      <c r="G570" s="127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7"/>
      <c r="AB570" s="127"/>
      <c r="AC570" s="127"/>
      <c r="AD570" s="127"/>
      <c r="AE570" s="127"/>
      <c r="AF570" s="127"/>
      <c r="AG570" s="127"/>
      <c r="AH570" s="127"/>
      <c r="AI570" s="127"/>
      <c r="AJ570" s="127"/>
      <c r="AK570" s="127"/>
      <c r="AL570" s="127"/>
      <c r="AM570" s="127"/>
      <c r="AN570" s="127"/>
      <c r="AO570" s="127"/>
      <c r="AP570" s="127"/>
      <c r="AQ570" s="127"/>
      <c r="AR570" s="127"/>
      <c r="AS570" s="127"/>
      <c r="AT570" s="127"/>
      <c r="AU570" s="127"/>
      <c r="AV570" s="127"/>
      <c r="AW570" s="127"/>
      <c r="AX570" s="127"/>
      <c r="AY570" s="127"/>
      <c r="AZ570" s="127"/>
      <c r="BA570" s="127"/>
      <c r="BB570" s="127"/>
      <c r="BC570" s="127"/>
      <c r="BD570" s="127"/>
      <c r="BE570" s="127"/>
      <c r="BF570" s="127"/>
      <c r="BG570" s="127"/>
      <c r="BH570" s="127"/>
      <c r="BI570" s="127"/>
      <c r="BJ570" s="127"/>
      <c r="BK570" s="127"/>
      <c r="BL570" s="127"/>
      <c r="BM570" s="127"/>
      <c r="BN570" s="386"/>
      <c r="BO570" s="127"/>
      <c r="BP570" s="104"/>
    </row>
    <row r="571" spans="1:68" ht="14.5" x14ac:dyDescent="0.35">
      <c r="A571" s="136"/>
      <c r="B571" s="136"/>
      <c r="C571" s="136"/>
      <c r="D571" s="127"/>
      <c r="E571" s="127"/>
      <c r="F571" s="127"/>
      <c r="G571" s="127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7"/>
      <c r="X571" s="127"/>
      <c r="Y571" s="127"/>
      <c r="Z571" s="127"/>
      <c r="AA571" s="127"/>
      <c r="AB571" s="127"/>
      <c r="AC571" s="127"/>
      <c r="AD571" s="127"/>
      <c r="AE571" s="127"/>
      <c r="AF571" s="127"/>
      <c r="AG571" s="127"/>
      <c r="AH571" s="127"/>
      <c r="AI571" s="127"/>
      <c r="AJ571" s="127"/>
      <c r="AK571" s="127"/>
      <c r="AL571" s="127"/>
      <c r="AM571" s="127"/>
      <c r="AN571" s="127"/>
      <c r="AO571" s="127"/>
      <c r="AP571" s="127"/>
      <c r="AQ571" s="127"/>
      <c r="AR571" s="127"/>
      <c r="AS571" s="127"/>
      <c r="AT571" s="127"/>
      <c r="AU571" s="127"/>
      <c r="AV571" s="127"/>
      <c r="AW571" s="127"/>
      <c r="AX571" s="127"/>
      <c r="AY571" s="127"/>
      <c r="AZ571" s="127"/>
      <c r="BA571" s="127"/>
      <c r="BB571" s="127"/>
      <c r="BC571" s="127"/>
      <c r="BD571" s="127"/>
      <c r="BE571" s="127"/>
      <c r="BF571" s="127"/>
      <c r="BG571" s="127"/>
      <c r="BH571" s="127"/>
      <c r="BI571" s="127"/>
      <c r="BJ571" s="127"/>
      <c r="BK571" s="127"/>
      <c r="BL571" s="127"/>
      <c r="BM571" s="127"/>
      <c r="BN571" s="386"/>
      <c r="BO571" s="127"/>
      <c r="BP571" s="104"/>
    </row>
    <row r="572" spans="1:68" ht="14.5" x14ac:dyDescent="0.35">
      <c r="A572" s="136"/>
      <c r="B572" s="136"/>
      <c r="C572" s="136"/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  <c r="AC572" s="127"/>
      <c r="AD572" s="127"/>
      <c r="AE572" s="127"/>
      <c r="AF572" s="127"/>
      <c r="AG572" s="127"/>
      <c r="AH572" s="127"/>
      <c r="AI572" s="127"/>
      <c r="AJ572" s="127"/>
      <c r="AK572" s="127"/>
      <c r="AL572" s="127"/>
      <c r="AM572" s="127"/>
      <c r="AN572" s="127"/>
      <c r="AO572" s="127"/>
      <c r="AP572" s="127"/>
      <c r="AQ572" s="127"/>
      <c r="AR572" s="127"/>
      <c r="AS572" s="127"/>
      <c r="AT572" s="127"/>
      <c r="AU572" s="127"/>
      <c r="AV572" s="127"/>
      <c r="AW572" s="127"/>
      <c r="AX572" s="127"/>
      <c r="AY572" s="127"/>
      <c r="AZ572" s="127"/>
      <c r="BA572" s="127"/>
      <c r="BB572" s="127"/>
      <c r="BC572" s="127"/>
      <c r="BD572" s="127"/>
      <c r="BE572" s="127"/>
      <c r="BF572" s="127"/>
      <c r="BG572" s="127"/>
      <c r="BH572" s="127"/>
      <c r="BI572" s="127"/>
      <c r="BJ572" s="127"/>
      <c r="BK572" s="127"/>
      <c r="BL572" s="127"/>
      <c r="BM572" s="127"/>
      <c r="BN572" s="386"/>
      <c r="BO572" s="127"/>
      <c r="BP572" s="104"/>
    </row>
    <row r="573" spans="1:68" ht="14.5" x14ac:dyDescent="0.35">
      <c r="A573" s="136"/>
      <c r="B573" s="136"/>
      <c r="C573" s="136"/>
      <c r="D573" s="127"/>
      <c r="E573" s="127"/>
      <c r="F573" s="127"/>
      <c r="G573" s="127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7"/>
      <c r="X573" s="127"/>
      <c r="Y573" s="127"/>
      <c r="Z573" s="127"/>
      <c r="AA573" s="127"/>
      <c r="AB573" s="127"/>
      <c r="AC573" s="127"/>
      <c r="AD573" s="127"/>
      <c r="AE573" s="127"/>
      <c r="AF573" s="127"/>
      <c r="AG573" s="127"/>
      <c r="AH573" s="127"/>
      <c r="AI573" s="127"/>
      <c r="AJ573" s="127"/>
      <c r="AK573" s="127"/>
      <c r="AL573" s="127"/>
      <c r="AM573" s="127"/>
      <c r="AN573" s="127"/>
      <c r="AO573" s="127"/>
      <c r="AP573" s="127"/>
      <c r="AQ573" s="127"/>
      <c r="AR573" s="127"/>
      <c r="AS573" s="127"/>
      <c r="AT573" s="127"/>
      <c r="AU573" s="127"/>
      <c r="AV573" s="127"/>
      <c r="AW573" s="127"/>
      <c r="AX573" s="127"/>
      <c r="AY573" s="127"/>
      <c r="AZ573" s="127"/>
      <c r="BA573" s="127"/>
      <c r="BB573" s="127"/>
      <c r="BC573" s="127"/>
      <c r="BD573" s="127"/>
      <c r="BE573" s="127"/>
      <c r="BF573" s="127"/>
      <c r="BG573" s="127"/>
      <c r="BH573" s="127"/>
      <c r="BI573" s="127"/>
      <c r="BJ573" s="127"/>
      <c r="BK573" s="127"/>
      <c r="BL573" s="127"/>
      <c r="BM573" s="127"/>
      <c r="BN573" s="386"/>
      <c r="BO573" s="127"/>
      <c r="BP573" s="104"/>
    </row>
    <row r="574" spans="1:68" ht="14.5" x14ac:dyDescent="0.35">
      <c r="A574" s="136"/>
      <c r="B574" s="136"/>
      <c r="C574" s="136"/>
      <c r="D574" s="127"/>
      <c r="E574" s="127"/>
      <c r="F574" s="127"/>
      <c r="G574" s="127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7"/>
      <c r="AB574" s="127"/>
      <c r="AC574" s="127"/>
      <c r="AD574" s="127"/>
      <c r="AE574" s="127"/>
      <c r="AF574" s="127"/>
      <c r="AG574" s="127"/>
      <c r="AH574" s="127"/>
      <c r="AI574" s="127"/>
      <c r="AJ574" s="127"/>
      <c r="AK574" s="127"/>
      <c r="AL574" s="127"/>
      <c r="AM574" s="127"/>
      <c r="AN574" s="127"/>
      <c r="AO574" s="127"/>
      <c r="AP574" s="127"/>
      <c r="AQ574" s="127"/>
      <c r="AR574" s="127"/>
      <c r="AS574" s="127"/>
      <c r="AT574" s="127"/>
      <c r="AU574" s="127"/>
      <c r="AV574" s="127"/>
      <c r="AW574" s="127"/>
      <c r="AX574" s="127"/>
      <c r="AY574" s="127"/>
      <c r="AZ574" s="127"/>
      <c r="BA574" s="127"/>
      <c r="BB574" s="127"/>
      <c r="BC574" s="127"/>
      <c r="BD574" s="127"/>
      <c r="BE574" s="127"/>
      <c r="BF574" s="127"/>
      <c r="BG574" s="127"/>
      <c r="BH574" s="127"/>
      <c r="BI574" s="127"/>
      <c r="BJ574" s="127"/>
      <c r="BK574" s="127"/>
      <c r="BL574" s="127"/>
      <c r="BM574" s="127"/>
      <c r="BN574" s="386"/>
      <c r="BO574" s="127"/>
      <c r="BP574" s="104"/>
    </row>
    <row r="575" spans="1:68" ht="14.5" x14ac:dyDescent="0.35">
      <c r="A575" s="136"/>
      <c r="B575" s="136"/>
      <c r="C575" s="136"/>
      <c r="D575" s="127"/>
      <c r="E575" s="127"/>
      <c r="F575" s="127"/>
      <c r="G575" s="127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H575" s="127"/>
      <c r="AI575" s="127"/>
      <c r="AJ575" s="127"/>
      <c r="AK575" s="127"/>
      <c r="AL575" s="127"/>
      <c r="AM575" s="127"/>
      <c r="AN575" s="127"/>
      <c r="AO575" s="127"/>
      <c r="AP575" s="127"/>
      <c r="AQ575" s="127"/>
      <c r="AR575" s="127"/>
      <c r="AS575" s="127"/>
      <c r="AT575" s="127"/>
      <c r="AU575" s="127"/>
      <c r="AV575" s="127"/>
      <c r="AW575" s="127"/>
      <c r="AX575" s="127"/>
      <c r="AY575" s="127"/>
      <c r="AZ575" s="127"/>
      <c r="BA575" s="127"/>
      <c r="BB575" s="127"/>
      <c r="BC575" s="127"/>
      <c r="BD575" s="127"/>
      <c r="BE575" s="127"/>
      <c r="BF575" s="127"/>
      <c r="BG575" s="127"/>
      <c r="BH575" s="127"/>
      <c r="BI575" s="127"/>
      <c r="BJ575" s="127"/>
      <c r="BK575" s="127"/>
      <c r="BL575" s="127"/>
      <c r="BM575" s="127"/>
      <c r="BN575" s="386"/>
      <c r="BO575" s="127"/>
      <c r="BP575" s="104"/>
    </row>
    <row r="576" spans="1:68" ht="14.5" x14ac:dyDescent="0.35">
      <c r="A576" s="136"/>
      <c r="B576" s="136"/>
      <c r="C576" s="136"/>
      <c r="D576" s="127"/>
      <c r="E576" s="127"/>
      <c r="F576" s="127"/>
      <c r="G576" s="127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H576" s="127"/>
      <c r="AI576" s="127"/>
      <c r="AJ576" s="127"/>
      <c r="AK576" s="127"/>
      <c r="AL576" s="127"/>
      <c r="AM576" s="127"/>
      <c r="AN576" s="127"/>
      <c r="AO576" s="127"/>
      <c r="AP576" s="127"/>
      <c r="AQ576" s="127"/>
      <c r="AR576" s="127"/>
      <c r="AS576" s="127"/>
      <c r="AT576" s="127"/>
      <c r="AU576" s="127"/>
      <c r="AV576" s="127"/>
      <c r="AW576" s="127"/>
      <c r="AX576" s="127"/>
      <c r="AY576" s="127"/>
      <c r="AZ576" s="127"/>
      <c r="BA576" s="127"/>
      <c r="BB576" s="127"/>
      <c r="BC576" s="127"/>
      <c r="BD576" s="127"/>
      <c r="BE576" s="127"/>
      <c r="BF576" s="127"/>
      <c r="BG576" s="127"/>
      <c r="BH576" s="127"/>
      <c r="BI576" s="127"/>
      <c r="BJ576" s="127"/>
      <c r="BK576" s="127"/>
      <c r="BL576" s="127"/>
      <c r="BM576" s="127"/>
      <c r="BN576" s="386"/>
      <c r="BO576" s="127"/>
      <c r="BP576" s="104"/>
    </row>
    <row r="577" spans="1:68" ht="14.5" x14ac:dyDescent="0.35">
      <c r="A577" s="136"/>
      <c r="B577" s="136"/>
      <c r="C577" s="136"/>
      <c r="D577" s="127"/>
      <c r="E577" s="127"/>
      <c r="F577" s="127"/>
      <c r="G577" s="127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H577" s="127"/>
      <c r="AI577" s="127"/>
      <c r="AJ577" s="127"/>
      <c r="AK577" s="127"/>
      <c r="AL577" s="127"/>
      <c r="AM577" s="127"/>
      <c r="AN577" s="127"/>
      <c r="AO577" s="127"/>
      <c r="AP577" s="127"/>
      <c r="AQ577" s="127"/>
      <c r="AR577" s="127"/>
      <c r="AS577" s="127"/>
      <c r="AT577" s="127"/>
      <c r="AU577" s="127"/>
      <c r="AV577" s="127"/>
      <c r="AW577" s="127"/>
      <c r="AX577" s="127"/>
      <c r="AY577" s="127"/>
      <c r="AZ577" s="127"/>
      <c r="BA577" s="127"/>
      <c r="BB577" s="127"/>
      <c r="BC577" s="127"/>
      <c r="BD577" s="127"/>
      <c r="BE577" s="127"/>
      <c r="BF577" s="127"/>
      <c r="BG577" s="127"/>
      <c r="BH577" s="127"/>
      <c r="BI577" s="127"/>
      <c r="BJ577" s="127"/>
      <c r="BK577" s="127"/>
      <c r="BL577" s="127"/>
      <c r="BM577" s="127"/>
      <c r="BN577" s="386"/>
      <c r="BO577" s="127"/>
      <c r="BP577" s="104"/>
    </row>
    <row r="578" spans="1:68" ht="14.5" x14ac:dyDescent="0.35">
      <c r="A578" s="136"/>
      <c r="B578" s="136"/>
      <c r="C578" s="136"/>
      <c r="D578" s="127"/>
      <c r="E578" s="127"/>
      <c r="F578" s="127"/>
      <c r="G578" s="127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H578" s="127"/>
      <c r="AI578" s="127"/>
      <c r="AJ578" s="127"/>
      <c r="AK578" s="127"/>
      <c r="AL578" s="127"/>
      <c r="AM578" s="127"/>
      <c r="AN578" s="127"/>
      <c r="AO578" s="127"/>
      <c r="AP578" s="127"/>
      <c r="AQ578" s="127"/>
      <c r="AR578" s="127"/>
      <c r="AS578" s="127"/>
      <c r="AT578" s="127"/>
      <c r="AU578" s="127"/>
      <c r="AV578" s="127"/>
      <c r="AW578" s="127"/>
      <c r="AX578" s="127"/>
      <c r="AY578" s="127"/>
      <c r="AZ578" s="127"/>
      <c r="BA578" s="127"/>
      <c r="BB578" s="127"/>
      <c r="BC578" s="127"/>
      <c r="BD578" s="127"/>
      <c r="BE578" s="127"/>
      <c r="BF578" s="127"/>
      <c r="BG578" s="127"/>
      <c r="BH578" s="127"/>
      <c r="BI578" s="127"/>
      <c r="BJ578" s="127"/>
      <c r="BK578" s="127"/>
      <c r="BL578" s="127"/>
      <c r="BM578" s="127"/>
      <c r="BN578" s="386"/>
      <c r="BO578" s="127"/>
      <c r="BP578" s="104"/>
    </row>
    <row r="579" spans="1:68" ht="14.5" x14ac:dyDescent="0.35">
      <c r="A579" s="136"/>
      <c r="B579" s="136"/>
      <c r="C579" s="136"/>
      <c r="D579" s="127"/>
      <c r="E579" s="127"/>
      <c r="F579" s="127"/>
      <c r="G579" s="127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H579" s="127"/>
      <c r="AI579" s="127"/>
      <c r="AJ579" s="127"/>
      <c r="AK579" s="127"/>
      <c r="AL579" s="127"/>
      <c r="AM579" s="127"/>
      <c r="AN579" s="127"/>
      <c r="AO579" s="127"/>
      <c r="AP579" s="127"/>
      <c r="AQ579" s="127"/>
      <c r="AR579" s="127"/>
      <c r="AS579" s="127"/>
      <c r="AT579" s="127"/>
      <c r="AU579" s="127"/>
      <c r="AV579" s="127"/>
      <c r="AW579" s="127"/>
      <c r="AX579" s="127"/>
      <c r="AY579" s="127"/>
      <c r="AZ579" s="127"/>
      <c r="BA579" s="127"/>
      <c r="BB579" s="127"/>
      <c r="BC579" s="127"/>
      <c r="BD579" s="127"/>
      <c r="BE579" s="127"/>
      <c r="BF579" s="127"/>
      <c r="BG579" s="127"/>
      <c r="BH579" s="127"/>
      <c r="BI579" s="127"/>
      <c r="BJ579" s="127"/>
      <c r="BK579" s="127"/>
      <c r="BL579" s="127"/>
      <c r="BM579" s="127"/>
      <c r="BN579" s="386"/>
      <c r="BO579" s="127"/>
      <c r="BP579" s="104"/>
    </row>
    <row r="580" spans="1:68" ht="14.5" x14ac:dyDescent="0.35">
      <c r="A580" s="136"/>
      <c r="B580" s="136"/>
      <c r="C580" s="136"/>
      <c r="D580" s="127"/>
      <c r="E580" s="127"/>
      <c r="F580" s="127"/>
      <c r="G580" s="127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H580" s="127"/>
      <c r="AI580" s="127"/>
      <c r="AJ580" s="127"/>
      <c r="AK580" s="127"/>
      <c r="AL580" s="127"/>
      <c r="AM580" s="127"/>
      <c r="AN580" s="127"/>
      <c r="AO580" s="127"/>
      <c r="AP580" s="127"/>
      <c r="AQ580" s="127"/>
      <c r="AR580" s="127"/>
      <c r="AS580" s="127"/>
      <c r="AT580" s="127"/>
      <c r="AU580" s="127"/>
      <c r="AV580" s="127"/>
      <c r="AW580" s="127"/>
      <c r="AX580" s="127"/>
      <c r="AY580" s="127"/>
      <c r="AZ580" s="127"/>
      <c r="BA580" s="127"/>
      <c r="BB580" s="127"/>
      <c r="BC580" s="127"/>
      <c r="BD580" s="127"/>
      <c r="BE580" s="127"/>
      <c r="BF580" s="127"/>
      <c r="BG580" s="127"/>
      <c r="BH580" s="127"/>
      <c r="BI580" s="127"/>
      <c r="BJ580" s="127"/>
      <c r="BK580" s="127"/>
      <c r="BL580" s="127"/>
      <c r="BM580" s="127"/>
      <c r="BN580" s="386"/>
      <c r="BO580" s="127"/>
      <c r="BP580" s="104"/>
    </row>
    <row r="581" spans="1:68" ht="14.5" x14ac:dyDescent="0.35">
      <c r="A581" s="136"/>
      <c r="B581" s="136"/>
      <c r="C581" s="136"/>
      <c r="D581" s="127"/>
      <c r="E581" s="127"/>
      <c r="F581" s="127"/>
      <c r="G581" s="127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H581" s="127"/>
      <c r="AI581" s="127"/>
      <c r="AJ581" s="127"/>
      <c r="AK581" s="127"/>
      <c r="AL581" s="127"/>
      <c r="AM581" s="127"/>
      <c r="AN581" s="127"/>
      <c r="AO581" s="127"/>
      <c r="AP581" s="127"/>
      <c r="AQ581" s="127"/>
      <c r="AR581" s="127"/>
      <c r="AS581" s="127"/>
      <c r="AT581" s="127"/>
      <c r="AU581" s="127"/>
      <c r="AV581" s="127"/>
      <c r="AW581" s="127"/>
      <c r="AX581" s="127"/>
      <c r="AY581" s="127"/>
      <c r="AZ581" s="127"/>
      <c r="BA581" s="127"/>
      <c r="BB581" s="127"/>
      <c r="BC581" s="127"/>
      <c r="BD581" s="127"/>
      <c r="BE581" s="127"/>
      <c r="BF581" s="127"/>
      <c r="BG581" s="127"/>
      <c r="BH581" s="127"/>
      <c r="BI581" s="127"/>
      <c r="BJ581" s="127"/>
      <c r="BK581" s="127"/>
      <c r="BL581" s="127"/>
      <c r="BM581" s="127"/>
      <c r="BN581" s="386"/>
      <c r="BO581" s="127"/>
      <c r="BP581" s="104"/>
    </row>
    <row r="582" spans="1:68" ht="14.5" x14ac:dyDescent="0.35">
      <c r="A582" s="136"/>
      <c r="B582" s="136"/>
      <c r="C582" s="136"/>
      <c r="D582" s="127"/>
      <c r="E582" s="127"/>
      <c r="F582" s="127"/>
      <c r="G582" s="127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H582" s="127"/>
      <c r="AI582" s="127"/>
      <c r="AJ582" s="127"/>
      <c r="AK582" s="127"/>
      <c r="AL582" s="127"/>
      <c r="AM582" s="127"/>
      <c r="AN582" s="127"/>
      <c r="AO582" s="127"/>
      <c r="AP582" s="127"/>
      <c r="AQ582" s="127"/>
      <c r="AR582" s="127"/>
      <c r="AS582" s="127"/>
      <c r="AT582" s="127"/>
      <c r="AU582" s="127"/>
      <c r="AV582" s="127"/>
      <c r="AW582" s="127"/>
      <c r="AX582" s="127"/>
      <c r="AY582" s="127"/>
      <c r="AZ582" s="127"/>
      <c r="BA582" s="127"/>
      <c r="BB582" s="127"/>
      <c r="BC582" s="127"/>
      <c r="BD582" s="127"/>
      <c r="BE582" s="127"/>
      <c r="BF582" s="127"/>
      <c r="BG582" s="127"/>
      <c r="BH582" s="127"/>
      <c r="BI582" s="127"/>
      <c r="BJ582" s="127"/>
      <c r="BK582" s="127"/>
      <c r="BL582" s="127"/>
      <c r="BM582" s="127"/>
      <c r="BN582" s="386"/>
      <c r="BO582" s="127"/>
      <c r="BP582" s="104"/>
    </row>
    <row r="583" spans="1:68" ht="14.5" x14ac:dyDescent="0.35">
      <c r="A583" s="136"/>
      <c r="B583" s="136"/>
      <c r="C583" s="136"/>
      <c r="D583" s="127"/>
      <c r="E583" s="127"/>
      <c r="F583" s="127"/>
      <c r="G583" s="127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  <c r="AA583" s="127"/>
      <c r="AB583" s="127"/>
      <c r="AC583" s="127"/>
      <c r="AD583" s="127"/>
      <c r="AE583" s="127"/>
      <c r="AF583" s="127"/>
      <c r="AG583" s="127"/>
      <c r="AH583" s="127"/>
      <c r="AI583" s="127"/>
      <c r="AJ583" s="127"/>
      <c r="AK583" s="127"/>
      <c r="AL583" s="127"/>
      <c r="AM583" s="127"/>
      <c r="AN583" s="127"/>
      <c r="AO583" s="127"/>
      <c r="AP583" s="127"/>
      <c r="AQ583" s="127"/>
      <c r="AR583" s="127"/>
      <c r="AS583" s="127"/>
      <c r="AT583" s="127"/>
      <c r="AU583" s="127"/>
      <c r="AV583" s="127"/>
      <c r="AW583" s="127"/>
      <c r="AX583" s="127"/>
      <c r="AY583" s="127"/>
      <c r="AZ583" s="127"/>
      <c r="BA583" s="127"/>
      <c r="BB583" s="127"/>
      <c r="BC583" s="127"/>
      <c r="BD583" s="127"/>
      <c r="BE583" s="127"/>
      <c r="BF583" s="127"/>
      <c r="BG583" s="127"/>
      <c r="BH583" s="127"/>
      <c r="BI583" s="127"/>
      <c r="BJ583" s="127"/>
      <c r="BK583" s="127"/>
      <c r="BL583" s="127"/>
      <c r="BM583" s="127"/>
      <c r="BN583" s="386"/>
      <c r="BO583" s="127"/>
      <c r="BP583" s="104"/>
    </row>
    <row r="584" spans="1:68" ht="14.5" x14ac:dyDescent="0.35">
      <c r="A584" s="136"/>
      <c r="B584" s="136"/>
      <c r="C584" s="136"/>
      <c r="D584" s="127"/>
      <c r="E584" s="127"/>
      <c r="F584" s="127"/>
      <c r="G584" s="127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  <c r="AA584" s="127"/>
      <c r="AB584" s="127"/>
      <c r="AC584" s="127"/>
      <c r="AD584" s="127"/>
      <c r="AE584" s="127"/>
      <c r="AF584" s="127"/>
      <c r="AG584" s="127"/>
      <c r="AH584" s="127"/>
      <c r="AI584" s="127"/>
      <c r="AJ584" s="127"/>
      <c r="AK584" s="127"/>
      <c r="AL584" s="127"/>
      <c r="AM584" s="127"/>
      <c r="AN584" s="127"/>
      <c r="AO584" s="127"/>
      <c r="AP584" s="127"/>
      <c r="AQ584" s="127"/>
      <c r="AR584" s="127"/>
      <c r="AS584" s="127"/>
      <c r="AT584" s="127"/>
      <c r="AU584" s="127"/>
      <c r="AV584" s="127"/>
      <c r="AW584" s="127"/>
      <c r="AX584" s="127"/>
      <c r="AY584" s="127"/>
      <c r="AZ584" s="127"/>
      <c r="BA584" s="127"/>
      <c r="BB584" s="127"/>
      <c r="BC584" s="127"/>
      <c r="BD584" s="127"/>
      <c r="BE584" s="127"/>
      <c r="BF584" s="127"/>
      <c r="BG584" s="127"/>
      <c r="BH584" s="127"/>
      <c r="BI584" s="127"/>
      <c r="BJ584" s="127"/>
      <c r="BK584" s="127"/>
      <c r="BL584" s="127"/>
      <c r="BM584" s="127"/>
      <c r="BN584" s="386"/>
      <c r="BO584" s="127"/>
      <c r="BP584" s="104"/>
    </row>
    <row r="585" spans="1:68" ht="14.5" x14ac:dyDescent="0.35">
      <c r="A585" s="136"/>
      <c r="B585" s="136"/>
      <c r="C585" s="136"/>
      <c r="D585" s="127"/>
      <c r="E585" s="127"/>
      <c r="F585" s="127"/>
      <c r="G585" s="127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  <c r="AA585" s="127"/>
      <c r="AB585" s="127"/>
      <c r="AC585" s="127"/>
      <c r="AD585" s="127"/>
      <c r="AE585" s="127"/>
      <c r="AF585" s="127"/>
      <c r="AG585" s="127"/>
      <c r="AH585" s="127"/>
      <c r="AI585" s="127"/>
      <c r="AJ585" s="127"/>
      <c r="AK585" s="127"/>
      <c r="AL585" s="127"/>
      <c r="AM585" s="127"/>
      <c r="AN585" s="127"/>
      <c r="AO585" s="127"/>
      <c r="AP585" s="127"/>
      <c r="AQ585" s="127"/>
      <c r="AR585" s="127"/>
      <c r="AS585" s="127"/>
      <c r="AT585" s="127"/>
      <c r="AU585" s="127"/>
      <c r="AV585" s="127"/>
      <c r="AW585" s="127"/>
      <c r="AX585" s="127"/>
      <c r="AY585" s="127"/>
      <c r="AZ585" s="127"/>
      <c r="BA585" s="127"/>
      <c r="BB585" s="127"/>
      <c r="BC585" s="127"/>
      <c r="BD585" s="127"/>
      <c r="BE585" s="127"/>
      <c r="BF585" s="127"/>
      <c r="BG585" s="127"/>
      <c r="BH585" s="127"/>
      <c r="BI585" s="127"/>
      <c r="BJ585" s="127"/>
      <c r="BK585" s="127"/>
      <c r="BL585" s="127"/>
      <c r="BM585" s="127"/>
      <c r="BN585" s="386"/>
      <c r="BO585" s="127"/>
      <c r="BP585" s="104"/>
    </row>
    <row r="586" spans="1:68" ht="14.5" x14ac:dyDescent="0.35">
      <c r="A586" s="136"/>
      <c r="B586" s="136"/>
      <c r="C586" s="136"/>
      <c r="D586" s="127"/>
      <c r="E586" s="127"/>
      <c r="F586" s="127"/>
      <c r="G586" s="127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  <c r="AA586" s="127"/>
      <c r="AB586" s="127"/>
      <c r="AC586" s="127"/>
      <c r="AD586" s="127"/>
      <c r="AE586" s="127"/>
      <c r="AF586" s="127"/>
      <c r="AG586" s="127"/>
      <c r="AH586" s="127"/>
      <c r="AI586" s="127"/>
      <c r="AJ586" s="127"/>
      <c r="AK586" s="127"/>
      <c r="AL586" s="127"/>
      <c r="AM586" s="127"/>
      <c r="AN586" s="127"/>
      <c r="AO586" s="127"/>
      <c r="AP586" s="127"/>
      <c r="AQ586" s="127"/>
      <c r="AR586" s="127"/>
      <c r="AS586" s="127"/>
      <c r="AT586" s="127"/>
      <c r="AU586" s="127"/>
      <c r="AV586" s="127"/>
      <c r="AW586" s="127"/>
      <c r="AX586" s="127"/>
      <c r="AY586" s="127"/>
      <c r="AZ586" s="127"/>
      <c r="BA586" s="127"/>
      <c r="BB586" s="127"/>
      <c r="BC586" s="127"/>
      <c r="BD586" s="127"/>
      <c r="BE586" s="127"/>
      <c r="BF586" s="127"/>
      <c r="BG586" s="127"/>
      <c r="BH586" s="127"/>
      <c r="BI586" s="127"/>
      <c r="BJ586" s="127"/>
      <c r="BK586" s="127"/>
      <c r="BL586" s="127"/>
      <c r="BM586" s="127"/>
      <c r="BN586" s="386"/>
      <c r="BO586" s="127"/>
      <c r="BP586" s="104"/>
    </row>
    <row r="587" spans="1:68" ht="14.5" x14ac:dyDescent="0.35">
      <c r="A587" s="136"/>
      <c r="B587" s="136"/>
      <c r="C587" s="136"/>
      <c r="D587" s="127"/>
      <c r="E587" s="127"/>
      <c r="F587" s="127"/>
      <c r="G587" s="127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  <c r="AA587" s="127"/>
      <c r="AB587" s="127"/>
      <c r="AC587" s="127"/>
      <c r="AD587" s="127"/>
      <c r="AE587" s="127"/>
      <c r="AF587" s="127"/>
      <c r="AG587" s="127"/>
      <c r="AH587" s="127"/>
      <c r="AI587" s="127"/>
      <c r="AJ587" s="127"/>
      <c r="AK587" s="127"/>
      <c r="AL587" s="127"/>
      <c r="AM587" s="127"/>
      <c r="AN587" s="127"/>
      <c r="AO587" s="127"/>
      <c r="AP587" s="127"/>
      <c r="AQ587" s="127"/>
      <c r="AR587" s="127"/>
      <c r="AS587" s="127"/>
      <c r="AT587" s="127"/>
      <c r="AU587" s="127"/>
      <c r="AV587" s="127"/>
      <c r="AW587" s="127"/>
      <c r="AX587" s="127"/>
      <c r="AY587" s="127"/>
      <c r="AZ587" s="127"/>
      <c r="BA587" s="127"/>
      <c r="BB587" s="127"/>
      <c r="BC587" s="127"/>
      <c r="BD587" s="127"/>
      <c r="BE587" s="127"/>
      <c r="BF587" s="127"/>
      <c r="BG587" s="127"/>
      <c r="BH587" s="127"/>
      <c r="BI587" s="127"/>
      <c r="BJ587" s="127"/>
      <c r="BK587" s="127"/>
      <c r="BL587" s="127"/>
      <c r="BM587" s="127"/>
      <c r="BN587" s="386"/>
      <c r="BO587" s="127"/>
      <c r="BP587" s="104"/>
    </row>
    <row r="588" spans="1:68" ht="14.5" x14ac:dyDescent="0.35">
      <c r="A588" s="136"/>
      <c r="B588" s="136"/>
      <c r="C588" s="136"/>
      <c r="D588" s="127"/>
      <c r="E588" s="127"/>
      <c r="F588" s="127"/>
      <c r="G588" s="127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7"/>
      <c r="Y588" s="127"/>
      <c r="Z588" s="127"/>
      <c r="AA588" s="127"/>
      <c r="AB588" s="127"/>
      <c r="AC588" s="127"/>
      <c r="AD588" s="127"/>
      <c r="AE588" s="127"/>
      <c r="AF588" s="127"/>
      <c r="AG588" s="127"/>
      <c r="AH588" s="127"/>
      <c r="AI588" s="127"/>
      <c r="AJ588" s="127"/>
      <c r="AK588" s="127"/>
      <c r="AL588" s="127"/>
      <c r="AM588" s="127"/>
      <c r="AN588" s="127"/>
      <c r="AO588" s="127"/>
      <c r="AP588" s="127"/>
      <c r="AQ588" s="127"/>
      <c r="AR588" s="127"/>
      <c r="AS588" s="127"/>
      <c r="AT588" s="127"/>
      <c r="AU588" s="127"/>
      <c r="AV588" s="127"/>
      <c r="AW588" s="127"/>
      <c r="AX588" s="127"/>
      <c r="AY588" s="127"/>
      <c r="AZ588" s="127"/>
      <c r="BA588" s="127"/>
      <c r="BB588" s="127"/>
      <c r="BC588" s="127"/>
      <c r="BD588" s="127"/>
      <c r="BE588" s="127"/>
      <c r="BF588" s="127"/>
      <c r="BG588" s="127"/>
      <c r="BH588" s="127"/>
      <c r="BI588" s="127"/>
      <c r="BJ588" s="127"/>
      <c r="BK588" s="127"/>
      <c r="BL588" s="127"/>
      <c r="BM588" s="127"/>
      <c r="BN588" s="386"/>
      <c r="BO588" s="127"/>
      <c r="BP588" s="104"/>
    </row>
    <row r="589" spans="1:68" ht="14.5" x14ac:dyDescent="0.35">
      <c r="A589" s="136"/>
      <c r="B589" s="136"/>
      <c r="C589" s="136"/>
      <c r="D589" s="127"/>
      <c r="E589" s="127"/>
      <c r="F589" s="127"/>
      <c r="G589" s="127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  <c r="R589" s="127"/>
      <c r="S589" s="127"/>
      <c r="T589" s="127"/>
      <c r="U589" s="127"/>
      <c r="V589" s="127"/>
      <c r="W589" s="127"/>
      <c r="X589" s="127"/>
      <c r="Y589" s="127"/>
      <c r="Z589" s="127"/>
      <c r="AA589" s="127"/>
      <c r="AB589" s="127"/>
      <c r="AC589" s="127"/>
      <c r="AD589" s="127"/>
      <c r="AE589" s="127"/>
      <c r="AF589" s="127"/>
      <c r="AG589" s="127"/>
      <c r="AH589" s="127"/>
      <c r="AI589" s="127"/>
      <c r="AJ589" s="127"/>
      <c r="AK589" s="127"/>
      <c r="AL589" s="127"/>
      <c r="AM589" s="127"/>
      <c r="AN589" s="127"/>
      <c r="AO589" s="127"/>
      <c r="AP589" s="127"/>
      <c r="AQ589" s="127"/>
      <c r="AR589" s="127"/>
      <c r="AS589" s="127"/>
      <c r="AT589" s="127"/>
      <c r="AU589" s="127"/>
      <c r="AV589" s="127"/>
      <c r="AW589" s="127"/>
      <c r="AX589" s="127"/>
      <c r="AY589" s="127"/>
      <c r="AZ589" s="127"/>
      <c r="BA589" s="127"/>
      <c r="BB589" s="127"/>
      <c r="BC589" s="127"/>
      <c r="BD589" s="127"/>
      <c r="BE589" s="127"/>
      <c r="BF589" s="127"/>
      <c r="BG589" s="127"/>
      <c r="BH589" s="127"/>
      <c r="BI589" s="127"/>
      <c r="BJ589" s="127"/>
      <c r="BK589" s="127"/>
      <c r="BL589" s="127"/>
      <c r="BM589" s="127"/>
      <c r="BN589" s="386"/>
      <c r="BO589" s="127"/>
      <c r="BP589" s="104"/>
    </row>
    <row r="590" spans="1:68" ht="14.5" x14ac:dyDescent="0.35">
      <c r="A590" s="136"/>
      <c r="B590" s="136"/>
      <c r="C590" s="136"/>
      <c r="D590" s="127"/>
      <c r="E590" s="127"/>
      <c r="F590" s="127"/>
      <c r="G590" s="127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  <c r="R590" s="127"/>
      <c r="S590" s="127"/>
      <c r="T590" s="127"/>
      <c r="U590" s="127"/>
      <c r="V590" s="127"/>
      <c r="W590" s="127"/>
      <c r="X590" s="127"/>
      <c r="Y590" s="127"/>
      <c r="Z590" s="127"/>
      <c r="AA590" s="127"/>
      <c r="AB590" s="127"/>
      <c r="AC590" s="127"/>
      <c r="AD590" s="127"/>
      <c r="AE590" s="127"/>
      <c r="AF590" s="127"/>
      <c r="AG590" s="127"/>
      <c r="AH590" s="127"/>
      <c r="AI590" s="127"/>
      <c r="AJ590" s="127"/>
      <c r="AK590" s="127"/>
      <c r="AL590" s="127"/>
      <c r="AM590" s="127"/>
      <c r="AN590" s="127"/>
      <c r="AO590" s="127"/>
      <c r="AP590" s="127"/>
      <c r="AQ590" s="127"/>
      <c r="AR590" s="127"/>
      <c r="AS590" s="127"/>
      <c r="AT590" s="127"/>
      <c r="AU590" s="127"/>
      <c r="AV590" s="127"/>
      <c r="AW590" s="127"/>
      <c r="AX590" s="127"/>
      <c r="AY590" s="127"/>
      <c r="AZ590" s="127"/>
      <c r="BA590" s="127"/>
      <c r="BB590" s="127"/>
      <c r="BC590" s="127"/>
      <c r="BD590" s="127"/>
      <c r="BE590" s="127"/>
      <c r="BF590" s="127"/>
      <c r="BG590" s="127"/>
      <c r="BH590" s="127"/>
      <c r="BI590" s="127"/>
      <c r="BJ590" s="127"/>
      <c r="BK590" s="127"/>
      <c r="BL590" s="127"/>
      <c r="BM590" s="127"/>
      <c r="BN590" s="386"/>
      <c r="BO590" s="127"/>
      <c r="BP590" s="104"/>
    </row>
    <row r="591" spans="1:68" ht="14.5" x14ac:dyDescent="0.35">
      <c r="A591" s="136"/>
      <c r="B591" s="136"/>
      <c r="C591" s="136"/>
      <c r="D591" s="127"/>
      <c r="E591" s="127"/>
      <c r="F591" s="127"/>
      <c r="G591" s="127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  <c r="R591" s="127"/>
      <c r="S591" s="127"/>
      <c r="T591" s="127"/>
      <c r="U591" s="127"/>
      <c r="V591" s="127"/>
      <c r="W591" s="127"/>
      <c r="X591" s="127"/>
      <c r="Y591" s="127"/>
      <c r="Z591" s="127"/>
      <c r="AA591" s="127"/>
      <c r="AB591" s="127"/>
      <c r="AC591" s="127"/>
      <c r="AD591" s="127"/>
      <c r="AE591" s="127"/>
      <c r="AF591" s="127"/>
      <c r="AG591" s="127"/>
      <c r="AH591" s="127"/>
      <c r="AI591" s="127"/>
      <c r="AJ591" s="127"/>
      <c r="AK591" s="127"/>
      <c r="AL591" s="127"/>
      <c r="AM591" s="127"/>
      <c r="AN591" s="127"/>
      <c r="AO591" s="127"/>
      <c r="AP591" s="127"/>
      <c r="AQ591" s="127"/>
      <c r="AR591" s="127"/>
      <c r="AS591" s="127"/>
      <c r="AT591" s="127"/>
      <c r="AU591" s="127"/>
      <c r="AV591" s="127"/>
      <c r="AW591" s="127"/>
      <c r="AX591" s="127"/>
      <c r="AY591" s="127"/>
      <c r="AZ591" s="127"/>
      <c r="BA591" s="127"/>
      <c r="BB591" s="127"/>
      <c r="BC591" s="127"/>
      <c r="BD591" s="127"/>
      <c r="BE591" s="127"/>
      <c r="BF591" s="127"/>
      <c r="BG591" s="127"/>
      <c r="BH591" s="127"/>
      <c r="BI591" s="127"/>
      <c r="BJ591" s="127"/>
      <c r="BK591" s="127"/>
      <c r="BL591" s="127"/>
      <c r="BM591" s="127"/>
      <c r="BN591" s="386"/>
      <c r="BO591" s="127"/>
      <c r="BP591" s="104"/>
    </row>
    <row r="592" spans="1:68" ht="14.5" x14ac:dyDescent="0.35">
      <c r="A592" s="136"/>
      <c r="B592" s="136"/>
      <c r="C592" s="136"/>
      <c r="D592" s="127"/>
      <c r="E592" s="127"/>
      <c r="F592" s="127"/>
      <c r="G592" s="127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  <c r="R592" s="127"/>
      <c r="S592" s="127"/>
      <c r="T592" s="127"/>
      <c r="U592" s="127"/>
      <c r="V592" s="127"/>
      <c r="W592" s="127"/>
      <c r="X592" s="127"/>
      <c r="Y592" s="127"/>
      <c r="Z592" s="127"/>
      <c r="AA592" s="127"/>
      <c r="AB592" s="127"/>
      <c r="AC592" s="127"/>
      <c r="AD592" s="127"/>
      <c r="AE592" s="127"/>
      <c r="AF592" s="127"/>
      <c r="AG592" s="127"/>
      <c r="AH592" s="127"/>
      <c r="AI592" s="127"/>
      <c r="AJ592" s="127"/>
      <c r="AK592" s="127"/>
      <c r="AL592" s="127"/>
      <c r="AM592" s="127"/>
      <c r="AN592" s="127"/>
      <c r="AO592" s="127"/>
      <c r="AP592" s="127"/>
      <c r="AQ592" s="127"/>
      <c r="AR592" s="127"/>
      <c r="AS592" s="127"/>
      <c r="AT592" s="127"/>
      <c r="AU592" s="127"/>
      <c r="AV592" s="127"/>
      <c r="AW592" s="127"/>
      <c r="AX592" s="127"/>
      <c r="AY592" s="127"/>
      <c r="AZ592" s="127"/>
      <c r="BA592" s="127"/>
      <c r="BB592" s="127"/>
      <c r="BC592" s="127"/>
      <c r="BD592" s="127"/>
      <c r="BE592" s="127"/>
      <c r="BF592" s="127"/>
      <c r="BG592" s="127"/>
      <c r="BH592" s="127"/>
      <c r="BI592" s="127"/>
      <c r="BJ592" s="127"/>
      <c r="BK592" s="127"/>
      <c r="BL592" s="127"/>
      <c r="BM592" s="127"/>
      <c r="BN592" s="386"/>
      <c r="BO592" s="127"/>
      <c r="BP592" s="104"/>
    </row>
    <row r="593" spans="1:68" ht="14.5" x14ac:dyDescent="0.35">
      <c r="A593" s="136"/>
      <c r="B593" s="136"/>
      <c r="C593" s="136"/>
      <c r="D593" s="127"/>
      <c r="E593" s="127"/>
      <c r="F593" s="127"/>
      <c r="G593" s="127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  <c r="R593" s="127"/>
      <c r="S593" s="127"/>
      <c r="T593" s="127"/>
      <c r="U593" s="127"/>
      <c r="V593" s="127"/>
      <c r="W593" s="127"/>
      <c r="X593" s="127"/>
      <c r="Y593" s="127"/>
      <c r="Z593" s="127"/>
      <c r="AA593" s="127"/>
      <c r="AB593" s="127"/>
      <c r="AC593" s="127"/>
      <c r="AD593" s="127"/>
      <c r="AE593" s="127"/>
      <c r="AF593" s="127"/>
      <c r="AG593" s="127"/>
      <c r="AH593" s="127"/>
      <c r="AI593" s="127"/>
      <c r="AJ593" s="127"/>
      <c r="AK593" s="127"/>
      <c r="AL593" s="127"/>
      <c r="AM593" s="127"/>
      <c r="AN593" s="127"/>
      <c r="AO593" s="127"/>
      <c r="AP593" s="127"/>
      <c r="AQ593" s="127"/>
      <c r="AR593" s="127"/>
      <c r="AS593" s="127"/>
      <c r="AT593" s="127"/>
      <c r="AU593" s="127"/>
      <c r="AV593" s="127"/>
      <c r="AW593" s="127"/>
      <c r="AX593" s="127"/>
      <c r="AY593" s="127"/>
      <c r="AZ593" s="127"/>
      <c r="BA593" s="127"/>
      <c r="BB593" s="127"/>
      <c r="BC593" s="127"/>
      <c r="BD593" s="127"/>
      <c r="BE593" s="127"/>
      <c r="BF593" s="127"/>
      <c r="BG593" s="127"/>
      <c r="BH593" s="127"/>
      <c r="BI593" s="127"/>
      <c r="BJ593" s="127"/>
      <c r="BK593" s="127"/>
      <c r="BL593" s="127"/>
      <c r="BM593" s="127"/>
      <c r="BN593" s="386"/>
      <c r="BO593" s="127"/>
      <c r="BP593" s="104"/>
    </row>
    <row r="594" spans="1:68" ht="14.5" x14ac:dyDescent="0.35">
      <c r="A594" s="136"/>
      <c r="B594" s="136"/>
      <c r="C594" s="136"/>
      <c r="D594" s="127"/>
      <c r="E594" s="127"/>
      <c r="F594" s="127"/>
      <c r="G594" s="127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  <c r="R594" s="127"/>
      <c r="S594" s="127"/>
      <c r="T594" s="127"/>
      <c r="U594" s="127"/>
      <c r="V594" s="127"/>
      <c r="W594" s="127"/>
      <c r="X594" s="127"/>
      <c r="Y594" s="127"/>
      <c r="Z594" s="127"/>
      <c r="AA594" s="127"/>
      <c r="AB594" s="127"/>
      <c r="AC594" s="127"/>
      <c r="AD594" s="127"/>
      <c r="AE594" s="127"/>
      <c r="AF594" s="127"/>
      <c r="AG594" s="127"/>
      <c r="AH594" s="127"/>
      <c r="AI594" s="127"/>
      <c r="AJ594" s="127"/>
      <c r="AK594" s="127"/>
      <c r="AL594" s="127"/>
      <c r="AM594" s="127"/>
      <c r="AN594" s="127"/>
      <c r="AO594" s="127"/>
      <c r="AP594" s="127"/>
      <c r="AQ594" s="127"/>
      <c r="AR594" s="127"/>
      <c r="AS594" s="127"/>
      <c r="AT594" s="127"/>
      <c r="AU594" s="127"/>
      <c r="AV594" s="127"/>
      <c r="AW594" s="127"/>
      <c r="AX594" s="127"/>
      <c r="AY594" s="127"/>
      <c r="AZ594" s="127"/>
      <c r="BA594" s="127"/>
      <c r="BB594" s="127"/>
      <c r="BC594" s="127"/>
      <c r="BD594" s="127"/>
      <c r="BE594" s="127"/>
      <c r="BF594" s="127"/>
      <c r="BG594" s="127"/>
      <c r="BH594" s="127"/>
      <c r="BI594" s="127"/>
      <c r="BJ594" s="127"/>
      <c r="BK594" s="127"/>
      <c r="BL594" s="127"/>
      <c r="BM594" s="127"/>
      <c r="BN594" s="386"/>
      <c r="BO594" s="127"/>
      <c r="BP594" s="104"/>
    </row>
    <row r="595" spans="1:68" ht="14.5" x14ac:dyDescent="0.35">
      <c r="A595" s="136"/>
      <c r="B595" s="136"/>
      <c r="C595" s="136"/>
      <c r="D595" s="127"/>
      <c r="E595" s="127"/>
      <c r="F595" s="127"/>
      <c r="G595" s="127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  <c r="R595" s="127"/>
      <c r="S595" s="127"/>
      <c r="T595" s="127"/>
      <c r="U595" s="127"/>
      <c r="V595" s="127"/>
      <c r="W595" s="127"/>
      <c r="X595" s="127"/>
      <c r="Y595" s="127"/>
      <c r="Z595" s="127"/>
      <c r="AA595" s="127"/>
      <c r="AB595" s="127"/>
      <c r="AC595" s="127"/>
      <c r="AD595" s="127"/>
      <c r="AE595" s="127"/>
      <c r="AF595" s="127"/>
      <c r="AG595" s="127"/>
      <c r="AH595" s="127"/>
      <c r="AI595" s="127"/>
      <c r="AJ595" s="127"/>
      <c r="AK595" s="127"/>
      <c r="AL595" s="127"/>
      <c r="AM595" s="127"/>
      <c r="AN595" s="127"/>
      <c r="AO595" s="127"/>
      <c r="AP595" s="127"/>
      <c r="AQ595" s="127"/>
      <c r="AR595" s="127"/>
      <c r="AS595" s="127"/>
      <c r="AT595" s="127"/>
      <c r="AU595" s="127"/>
      <c r="AV595" s="127"/>
      <c r="AW595" s="127"/>
      <c r="AX595" s="127"/>
      <c r="AY595" s="127"/>
      <c r="AZ595" s="127"/>
      <c r="BA595" s="127"/>
      <c r="BB595" s="127"/>
      <c r="BC595" s="127"/>
      <c r="BD595" s="127"/>
      <c r="BE595" s="127"/>
      <c r="BF595" s="127"/>
      <c r="BG595" s="127"/>
      <c r="BH595" s="127"/>
      <c r="BI595" s="127"/>
      <c r="BJ595" s="127"/>
      <c r="BK595" s="127"/>
      <c r="BL595" s="127"/>
      <c r="BM595" s="127"/>
      <c r="BN595" s="386"/>
      <c r="BO595" s="127"/>
      <c r="BP595" s="104"/>
    </row>
    <row r="596" spans="1:68" ht="14.5" x14ac:dyDescent="0.35">
      <c r="A596" s="136"/>
      <c r="B596" s="136"/>
      <c r="C596" s="136"/>
      <c r="D596" s="127"/>
      <c r="E596" s="127"/>
      <c r="F596" s="127"/>
      <c r="G596" s="127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  <c r="R596" s="127"/>
      <c r="S596" s="127"/>
      <c r="T596" s="127"/>
      <c r="U596" s="127"/>
      <c r="V596" s="127"/>
      <c r="W596" s="127"/>
      <c r="X596" s="127"/>
      <c r="Y596" s="127"/>
      <c r="Z596" s="127"/>
      <c r="AA596" s="127"/>
      <c r="AB596" s="127"/>
      <c r="AC596" s="127"/>
      <c r="AD596" s="127"/>
      <c r="AE596" s="127"/>
      <c r="AF596" s="127"/>
      <c r="AG596" s="127"/>
      <c r="AH596" s="127"/>
      <c r="AI596" s="127"/>
      <c r="AJ596" s="127"/>
      <c r="AK596" s="127"/>
      <c r="AL596" s="127"/>
      <c r="AM596" s="127"/>
      <c r="AN596" s="127"/>
      <c r="AO596" s="127"/>
      <c r="AP596" s="127"/>
      <c r="AQ596" s="127"/>
      <c r="AR596" s="127"/>
      <c r="AS596" s="127"/>
      <c r="AT596" s="127"/>
      <c r="AU596" s="127"/>
      <c r="AV596" s="127"/>
      <c r="AW596" s="127"/>
      <c r="AX596" s="127"/>
      <c r="AY596" s="127"/>
      <c r="AZ596" s="127"/>
      <c r="BA596" s="127"/>
      <c r="BB596" s="127"/>
      <c r="BC596" s="127"/>
      <c r="BD596" s="127"/>
      <c r="BE596" s="127"/>
      <c r="BF596" s="127"/>
      <c r="BG596" s="127"/>
      <c r="BH596" s="127"/>
      <c r="BI596" s="127"/>
      <c r="BJ596" s="127"/>
      <c r="BK596" s="127"/>
      <c r="BL596" s="127"/>
      <c r="BM596" s="127"/>
      <c r="BN596" s="386"/>
      <c r="BO596" s="127"/>
      <c r="BP596" s="104"/>
    </row>
    <row r="597" spans="1:68" ht="14.5" x14ac:dyDescent="0.35">
      <c r="A597" s="136"/>
      <c r="B597" s="136"/>
      <c r="C597" s="136"/>
      <c r="D597" s="127"/>
      <c r="E597" s="127"/>
      <c r="F597" s="127"/>
      <c r="G597" s="127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  <c r="R597" s="127"/>
      <c r="S597" s="127"/>
      <c r="T597" s="127"/>
      <c r="U597" s="127"/>
      <c r="V597" s="127"/>
      <c r="W597" s="127"/>
      <c r="X597" s="127"/>
      <c r="Y597" s="127"/>
      <c r="Z597" s="127"/>
      <c r="AA597" s="127"/>
      <c r="AB597" s="127"/>
      <c r="AC597" s="127"/>
      <c r="AD597" s="127"/>
      <c r="AE597" s="127"/>
      <c r="AF597" s="127"/>
      <c r="AG597" s="127"/>
      <c r="AH597" s="127"/>
      <c r="AI597" s="127"/>
      <c r="AJ597" s="127"/>
      <c r="AK597" s="127"/>
      <c r="AL597" s="127"/>
      <c r="AM597" s="127"/>
      <c r="AN597" s="127"/>
      <c r="AO597" s="127"/>
      <c r="AP597" s="127"/>
      <c r="AQ597" s="127"/>
      <c r="AR597" s="127"/>
      <c r="AS597" s="127"/>
      <c r="AT597" s="127"/>
      <c r="AU597" s="127"/>
      <c r="AV597" s="127"/>
      <c r="AW597" s="127"/>
      <c r="AX597" s="127"/>
      <c r="AY597" s="127"/>
      <c r="AZ597" s="127"/>
      <c r="BA597" s="127"/>
      <c r="BB597" s="127"/>
      <c r="BC597" s="127"/>
      <c r="BD597" s="127"/>
      <c r="BE597" s="127"/>
      <c r="BF597" s="127"/>
      <c r="BG597" s="127"/>
      <c r="BH597" s="127"/>
      <c r="BI597" s="127"/>
      <c r="BJ597" s="127"/>
      <c r="BK597" s="127"/>
      <c r="BL597" s="127"/>
      <c r="BM597" s="127"/>
      <c r="BN597" s="386"/>
      <c r="BO597" s="127"/>
      <c r="BP597" s="104"/>
    </row>
    <row r="598" spans="1:68" ht="14.5" x14ac:dyDescent="0.35">
      <c r="A598" s="136"/>
      <c r="B598" s="136"/>
      <c r="C598" s="136"/>
      <c r="D598" s="127"/>
      <c r="E598" s="127"/>
      <c r="F598" s="127"/>
      <c r="G598" s="127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  <c r="R598" s="127"/>
      <c r="S598" s="127"/>
      <c r="T598" s="127"/>
      <c r="U598" s="127"/>
      <c r="V598" s="127"/>
      <c r="W598" s="127"/>
      <c r="X598" s="127"/>
      <c r="Y598" s="127"/>
      <c r="Z598" s="127"/>
      <c r="AA598" s="127"/>
      <c r="AB598" s="127"/>
      <c r="AC598" s="127"/>
      <c r="AD598" s="127"/>
      <c r="AE598" s="127"/>
      <c r="AF598" s="127"/>
      <c r="AG598" s="127"/>
      <c r="AH598" s="127"/>
      <c r="AI598" s="127"/>
      <c r="AJ598" s="127"/>
      <c r="AK598" s="127"/>
      <c r="AL598" s="127"/>
      <c r="AM598" s="127"/>
      <c r="AN598" s="127"/>
      <c r="AO598" s="127"/>
      <c r="AP598" s="127"/>
      <c r="AQ598" s="127"/>
      <c r="AR598" s="127"/>
      <c r="AS598" s="127"/>
      <c r="AT598" s="127"/>
      <c r="AU598" s="127"/>
      <c r="AV598" s="127"/>
      <c r="AW598" s="127"/>
      <c r="AX598" s="127"/>
      <c r="AY598" s="127"/>
      <c r="AZ598" s="127"/>
      <c r="BA598" s="127"/>
      <c r="BB598" s="127"/>
      <c r="BC598" s="127"/>
      <c r="BD598" s="127"/>
      <c r="BE598" s="127"/>
      <c r="BF598" s="127"/>
      <c r="BG598" s="127"/>
      <c r="BH598" s="127"/>
      <c r="BI598" s="127"/>
      <c r="BJ598" s="127"/>
      <c r="BK598" s="127"/>
      <c r="BL598" s="127"/>
      <c r="BM598" s="127"/>
      <c r="BN598" s="386"/>
      <c r="BO598" s="127"/>
      <c r="BP598" s="104"/>
    </row>
    <row r="599" spans="1:68" ht="14.5" x14ac:dyDescent="0.35">
      <c r="A599" s="136"/>
      <c r="B599" s="136"/>
      <c r="C599" s="136"/>
      <c r="D599" s="127"/>
      <c r="E599" s="127"/>
      <c r="F599" s="127"/>
      <c r="G599" s="127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  <c r="R599" s="127"/>
      <c r="S599" s="127"/>
      <c r="T599" s="127"/>
      <c r="U599" s="127"/>
      <c r="V599" s="127"/>
      <c r="W599" s="127"/>
      <c r="X599" s="127"/>
      <c r="Y599" s="127"/>
      <c r="Z599" s="127"/>
      <c r="AA599" s="127"/>
      <c r="AB599" s="127"/>
      <c r="AC599" s="127"/>
      <c r="AD599" s="127"/>
      <c r="AE599" s="127"/>
      <c r="AF599" s="127"/>
      <c r="AG599" s="127"/>
      <c r="AH599" s="127"/>
      <c r="AI599" s="127"/>
      <c r="AJ599" s="127"/>
      <c r="AK599" s="127"/>
      <c r="AL599" s="127"/>
      <c r="AM599" s="127"/>
      <c r="AN599" s="127"/>
      <c r="AO599" s="127"/>
      <c r="AP599" s="127"/>
      <c r="AQ599" s="127"/>
      <c r="AR599" s="127"/>
      <c r="AS599" s="127"/>
      <c r="AT599" s="127"/>
      <c r="AU599" s="127"/>
      <c r="AV599" s="127"/>
      <c r="AW599" s="127"/>
      <c r="AX599" s="127"/>
      <c r="AY599" s="127"/>
      <c r="AZ599" s="127"/>
      <c r="BA599" s="127"/>
      <c r="BB599" s="127"/>
      <c r="BC599" s="127"/>
      <c r="BD599" s="127"/>
      <c r="BE599" s="127"/>
      <c r="BF599" s="127"/>
      <c r="BG599" s="127"/>
      <c r="BH599" s="127"/>
      <c r="BI599" s="127"/>
      <c r="BJ599" s="127"/>
      <c r="BK599" s="127"/>
      <c r="BL599" s="127"/>
      <c r="BM599" s="127"/>
      <c r="BN599" s="386"/>
      <c r="BO599" s="127"/>
      <c r="BP599" s="104"/>
    </row>
    <row r="600" spans="1:68" ht="14.5" x14ac:dyDescent="0.35">
      <c r="A600" s="136"/>
      <c r="B600" s="136"/>
      <c r="C600" s="136"/>
      <c r="D600" s="127"/>
      <c r="E600" s="127"/>
      <c r="F600" s="127"/>
      <c r="G600" s="127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  <c r="R600" s="127"/>
      <c r="S600" s="127"/>
      <c r="T600" s="127"/>
      <c r="U600" s="127"/>
      <c r="V600" s="127"/>
      <c r="W600" s="127"/>
      <c r="X600" s="127"/>
      <c r="Y600" s="127"/>
      <c r="Z600" s="127"/>
      <c r="AA600" s="127"/>
      <c r="AB600" s="127"/>
      <c r="AC600" s="127"/>
      <c r="AD600" s="127"/>
      <c r="AE600" s="127"/>
      <c r="AF600" s="127"/>
      <c r="AG600" s="127"/>
      <c r="AH600" s="127"/>
      <c r="AI600" s="127"/>
      <c r="AJ600" s="127"/>
      <c r="AK600" s="127"/>
      <c r="AL600" s="127"/>
      <c r="AM600" s="127"/>
      <c r="AN600" s="127"/>
      <c r="AO600" s="127"/>
      <c r="AP600" s="127"/>
      <c r="AQ600" s="127"/>
      <c r="AR600" s="127"/>
      <c r="AS600" s="127"/>
      <c r="AT600" s="127"/>
      <c r="AU600" s="127"/>
      <c r="AV600" s="127"/>
      <c r="AW600" s="127"/>
      <c r="AX600" s="127"/>
      <c r="AY600" s="127"/>
      <c r="AZ600" s="127"/>
      <c r="BA600" s="127"/>
      <c r="BB600" s="127"/>
      <c r="BC600" s="127"/>
      <c r="BD600" s="127"/>
      <c r="BE600" s="127"/>
      <c r="BF600" s="127"/>
      <c r="BG600" s="127"/>
      <c r="BH600" s="127"/>
      <c r="BI600" s="127"/>
      <c r="BJ600" s="127"/>
      <c r="BK600" s="127"/>
      <c r="BL600" s="127"/>
      <c r="BM600" s="127"/>
      <c r="BN600" s="386"/>
      <c r="BO600" s="127"/>
      <c r="BP600" s="104"/>
    </row>
    <row r="601" spans="1:68" ht="14.5" x14ac:dyDescent="0.35">
      <c r="A601" s="136"/>
      <c r="B601" s="136"/>
      <c r="C601" s="136"/>
      <c r="D601" s="127"/>
      <c r="E601" s="127"/>
      <c r="F601" s="127"/>
      <c r="G601" s="127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  <c r="R601" s="127"/>
      <c r="S601" s="127"/>
      <c r="T601" s="127"/>
      <c r="U601" s="127"/>
      <c r="V601" s="127"/>
      <c r="W601" s="127"/>
      <c r="X601" s="127"/>
      <c r="Y601" s="127"/>
      <c r="Z601" s="127"/>
      <c r="AA601" s="127"/>
      <c r="AB601" s="127"/>
      <c r="AC601" s="127"/>
      <c r="AD601" s="127"/>
      <c r="AE601" s="127"/>
      <c r="AF601" s="127"/>
      <c r="AG601" s="127"/>
      <c r="AH601" s="127"/>
      <c r="AI601" s="127"/>
      <c r="AJ601" s="127"/>
      <c r="AK601" s="127"/>
      <c r="AL601" s="127"/>
      <c r="AM601" s="127"/>
      <c r="AN601" s="127"/>
      <c r="AO601" s="127"/>
      <c r="AP601" s="127"/>
      <c r="AQ601" s="127"/>
      <c r="AR601" s="127"/>
      <c r="AS601" s="127"/>
      <c r="AT601" s="127"/>
      <c r="AU601" s="127"/>
      <c r="AV601" s="127"/>
      <c r="AW601" s="127"/>
      <c r="AX601" s="127"/>
      <c r="AY601" s="127"/>
      <c r="AZ601" s="127"/>
      <c r="BA601" s="127"/>
      <c r="BB601" s="127"/>
      <c r="BC601" s="127"/>
      <c r="BD601" s="127"/>
      <c r="BE601" s="127"/>
      <c r="BF601" s="127"/>
      <c r="BG601" s="127"/>
      <c r="BH601" s="127"/>
      <c r="BI601" s="127"/>
      <c r="BJ601" s="127"/>
      <c r="BK601" s="127"/>
      <c r="BL601" s="127"/>
      <c r="BM601" s="127"/>
      <c r="BN601" s="386"/>
      <c r="BO601" s="127"/>
      <c r="BP601" s="104"/>
    </row>
    <row r="602" spans="1:68" ht="14.5" x14ac:dyDescent="0.35">
      <c r="A602" s="136"/>
      <c r="B602" s="136"/>
      <c r="C602" s="136"/>
      <c r="D602" s="127"/>
      <c r="E602" s="127"/>
      <c r="F602" s="127"/>
      <c r="G602" s="127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  <c r="R602" s="127"/>
      <c r="S602" s="127"/>
      <c r="T602" s="127"/>
      <c r="U602" s="127"/>
      <c r="V602" s="127"/>
      <c r="W602" s="127"/>
      <c r="X602" s="127"/>
      <c r="Y602" s="127"/>
      <c r="Z602" s="127"/>
      <c r="AA602" s="127"/>
      <c r="AB602" s="127"/>
      <c r="AC602" s="127"/>
      <c r="AD602" s="127"/>
      <c r="AE602" s="127"/>
      <c r="AF602" s="127"/>
      <c r="AG602" s="127"/>
      <c r="AH602" s="127"/>
      <c r="AI602" s="127"/>
      <c r="AJ602" s="127"/>
      <c r="AK602" s="127"/>
      <c r="AL602" s="127"/>
      <c r="AM602" s="127"/>
      <c r="AN602" s="127"/>
      <c r="AO602" s="127"/>
      <c r="AP602" s="127"/>
      <c r="AQ602" s="127"/>
      <c r="AR602" s="127"/>
      <c r="AS602" s="127"/>
      <c r="AT602" s="127"/>
      <c r="AU602" s="127"/>
      <c r="AV602" s="127"/>
      <c r="AW602" s="127"/>
      <c r="AX602" s="127"/>
      <c r="AY602" s="127"/>
      <c r="AZ602" s="127"/>
      <c r="BA602" s="127"/>
      <c r="BB602" s="127"/>
      <c r="BC602" s="127"/>
      <c r="BD602" s="127"/>
      <c r="BE602" s="127"/>
      <c r="BF602" s="127"/>
      <c r="BG602" s="127"/>
      <c r="BH602" s="127"/>
      <c r="BI602" s="127"/>
      <c r="BJ602" s="127"/>
      <c r="BK602" s="127"/>
      <c r="BL602" s="127"/>
      <c r="BM602" s="127"/>
      <c r="BN602" s="386"/>
      <c r="BO602" s="127"/>
      <c r="BP602" s="104"/>
    </row>
    <row r="603" spans="1:68" ht="14.5" x14ac:dyDescent="0.35">
      <c r="A603" s="136"/>
      <c r="B603" s="136"/>
      <c r="C603" s="136"/>
      <c r="D603" s="127"/>
      <c r="E603" s="127"/>
      <c r="F603" s="127"/>
      <c r="G603" s="127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  <c r="R603" s="127"/>
      <c r="S603" s="127"/>
      <c r="T603" s="127"/>
      <c r="U603" s="127"/>
      <c r="V603" s="127"/>
      <c r="W603" s="127"/>
      <c r="X603" s="127"/>
      <c r="Y603" s="127"/>
      <c r="Z603" s="127"/>
      <c r="AA603" s="127"/>
      <c r="AB603" s="127"/>
      <c r="AC603" s="127"/>
      <c r="AD603" s="127"/>
      <c r="AE603" s="127"/>
      <c r="AF603" s="127"/>
      <c r="AG603" s="127"/>
      <c r="AH603" s="127"/>
      <c r="AI603" s="127"/>
      <c r="AJ603" s="127"/>
      <c r="AK603" s="127"/>
      <c r="AL603" s="127"/>
      <c r="AM603" s="127"/>
      <c r="AN603" s="127"/>
      <c r="AO603" s="127"/>
      <c r="AP603" s="127"/>
      <c r="AQ603" s="127"/>
      <c r="AR603" s="127"/>
      <c r="AS603" s="127"/>
      <c r="AT603" s="127"/>
      <c r="AU603" s="127"/>
      <c r="AV603" s="127"/>
      <c r="AW603" s="127"/>
      <c r="AX603" s="127"/>
      <c r="AY603" s="127"/>
      <c r="AZ603" s="127"/>
      <c r="BA603" s="127"/>
      <c r="BB603" s="127"/>
      <c r="BC603" s="127"/>
      <c r="BD603" s="127"/>
      <c r="BE603" s="127"/>
      <c r="BF603" s="127"/>
      <c r="BG603" s="127"/>
      <c r="BH603" s="127"/>
      <c r="BI603" s="127"/>
      <c r="BJ603" s="127"/>
      <c r="BK603" s="127"/>
      <c r="BL603" s="127"/>
      <c r="BM603" s="127"/>
      <c r="BN603" s="386"/>
      <c r="BO603" s="127"/>
      <c r="BP603" s="104"/>
    </row>
    <row r="604" spans="1:68" ht="14.5" x14ac:dyDescent="0.35">
      <c r="A604" s="136"/>
      <c r="B604" s="136"/>
      <c r="C604" s="136"/>
      <c r="D604" s="127"/>
      <c r="E604" s="127"/>
      <c r="F604" s="127"/>
      <c r="G604" s="127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  <c r="R604" s="127"/>
      <c r="S604" s="127"/>
      <c r="T604" s="127"/>
      <c r="U604" s="127"/>
      <c r="V604" s="127"/>
      <c r="W604" s="127"/>
      <c r="X604" s="127"/>
      <c r="Y604" s="127"/>
      <c r="Z604" s="127"/>
      <c r="AA604" s="127"/>
      <c r="AB604" s="127"/>
      <c r="AC604" s="127"/>
      <c r="AD604" s="127"/>
      <c r="AE604" s="127"/>
      <c r="AF604" s="127"/>
      <c r="AG604" s="127"/>
      <c r="AH604" s="127"/>
      <c r="AI604" s="127"/>
      <c r="AJ604" s="127"/>
      <c r="AK604" s="127"/>
      <c r="AL604" s="127"/>
      <c r="AM604" s="127"/>
      <c r="AN604" s="127"/>
      <c r="AO604" s="127"/>
      <c r="AP604" s="127"/>
      <c r="AQ604" s="127"/>
      <c r="AR604" s="127"/>
      <c r="AS604" s="127"/>
      <c r="AT604" s="127"/>
      <c r="AU604" s="127"/>
      <c r="AV604" s="127"/>
      <c r="AW604" s="127"/>
      <c r="AX604" s="127"/>
      <c r="AY604" s="127"/>
      <c r="AZ604" s="127"/>
      <c r="BA604" s="127"/>
      <c r="BB604" s="127"/>
      <c r="BC604" s="127"/>
      <c r="BD604" s="127"/>
      <c r="BE604" s="127"/>
      <c r="BF604" s="127"/>
      <c r="BG604" s="127"/>
      <c r="BH604" s="127"/>
      <c r="BI604" s="127"/>
      <c r="BJ604" s="127"/>
      <c r="BK604" s="127"/>
      <c r="BL604" s="127"/>
      <c r="BM604" s="127"/>
      <c r="BN604" s="386"/>
      <c r="BO604" s="127"/>
      <c r="BP604" s="104"/>
    </row>
    <row r="605" spans="1:68" ht="14.5" x14ac:dyDescent="0.35">
      <c r="A605" s="136"/>
      <c r="B605" s="136"/>
      <c r="C605" s="136"/>
      <c r="D605" s="127"/>
      <c r="E605" s="127"/>
      <c r="F605" s="127"/>
      <c r="G605" s="127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  <c r="R605" s="127"/>
      <c r="S605" s="127"/>
      <c r="T605" s="127"/>
      <c r="U605" s="127"/>
      <c r="V605" s="127"/>
      <c r="W605" s="127"/>
      <c r="X605" s="127"/>
      <c r="Y605" s="127"/>
      <c r="Z605" s="127"/>
      <c r="AA605" s="127"/>
      <c r="AB605" s="127"/>
      <c r="AC605" s="127"/>
      <c r="AD605" s="127"/>
      <c r="AE605" s="127"/>
      <c r="AF605" s="127"/>
      <c r="AG605" s="127"/>
      <c r="AH605" s="127"/>
      <c r="AI605" s="127"/>
      <c r="AJ605" s="127"/>
      <c r="AK605" s="127"/>
      <c r="AL605" s="127"/>
      <c r="AM605" s="127"/>
      <c r="AN605" s="127"/>
      <c r="AO605" s="127"/>
      <c r="AP605" s="127"/>
      <c r="AQ605" s="127"/>
      <c r="AR605" s="127"/>
      <c r="AS605" s="127"/>
      <c r="AT605" s="127"/>
      <c r="AU605" s="127"/>
      <c r="AV605" s="127"/>
      <c r="AW605" s="127"/>
      <c r="AX605" s="127"/>
      <c r="AY605" s="127"/>
      <c r="AZ605" s="127"/>
      <c r="BA605" s="127"/>
      <c r="BB605" s="127"/>
      <c r="BC605" s="127"/>
      <c r="BD605" s="127"/>
      <c r="BE605" s="127"/>
      <c r="BF605" s="127"/>
      <c r="BG605" s="127"/>
      <c r="BH605" s="127"/>
      <c r="BI605" s="127"/>
      <c r="BJ605" s="127"/>
      <c r="BK605" s="127"/>
      <c r="BL605" s="127"/>
      <c r="BM605" s="127"/>
      <c r="BN605" s="386"/>
      <c r="BO605" s="127"/>
      <c r="BP605" s="104"/>
    </row>
    <row r="606" spans="1:68" ht="14.5" x14ac:dyDescent="0.35">
      <c r="A606" s="136"/>
      <c r="B606" s="136"/>
      <c r="C606" s="136"/>
      <c r="D606" s="127"/>
      <c r="E606" s="127"/>
      <c r="F606" s="127"/>
      <c r="G606" s="127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  <c r="R606" s="127"/>
      <c r="S606" s="127"/>
      <c r="T606" s="127"/>
      <c r="U606" s="127"/>
      <c r="V606" s="127"/>
      <c r="W606" s="127"/>
      <c r="X606" s="127"/>
      <c r="Y606" s="127"/>
      <c r="Z606" s="127"/>
      <c r="AA606" s="127"/>
      <c r="AB606" s="127"/>
      <c r="AC606" s="127"/>
      <c r="AD606" s="127"/>
      <c r="AE606" s="127"/>
      <c r="AF606" s="127"/>
      <c r="AG606" s="127"/>
      <c r="AH606" s="127"/>
      <c r="AI606" s="127"/>
      <c r="AJ606" s="127"/>
      <c r="AK606" s="127"/>
      <c r="AL606" s="127"/>
      <c r="AM606" s="127"/>
      <c r="AN606" s="127"/>
      <c r="AO606" s="127"/>
      <c r="AP606" s="127"/>
      <c r="AQ606" s="127"/>
      <c r="AR606" s="127"/>
      <c r="AS606" s="127"/>
      <c r="AT606" s="127"/>
      <c r="AU606" s="127"/>
      <c r="AV606" s="127"/>
      <c r="AW606" s="127"/>
      <c r="AX606" s="127"/>
      <c r="AY606" s="127"/>
      <c r="AZ606" s="127"/>
      <c r="BA606" s="127"/>
      <c r="BB606" s="127"/>
      <c r="BC606" s="127"/>
      <c r="BD606" s="127"/>
      <c r="BE606" s="127"/>
      <c r="BF606" s="127"/>
      <c r="BG606" s="127"/>
      <c r="BH606" s="127"/>
      <c r="BI606" s="127"/>
      <c r="BJ606" s="127"/>
      <c r="BK606" s="127"/>
      <c r="BL606" s="127"/>
      <c r="BM606" s="127"/>
      <c r="BN606" s="386"/>
      <c r="BO606" s="127"/>
      <c r="BP606" s="104"/>
    </row>
    <row r="607" spans="1:68" ht="14.5" x14ac:dyDescent="0.35">
      <c r="A607" s="136"/>
      <c r="B607" s="136"/>
      <c r="C607" s="136"/>
      <c r="D607" s="127"/>
      <c r="E607" s="127"/>
      <c r="F607" s="127"/>
      <c r="G607" s="127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  <c r="R607" s="127"/>
      <c r="S607" s="127"/>
      <c r="T607" s="127"/>
      <c r="U607" s="127"/>
      <c r="V607" s="127"/>
      <c r="W607" s="127"/>
      <c r="X607" s="127"/>
      <c r="Y607" s="127"/>
      <c r="Z607" s="127"/>
      <c r="AA607" s="127"/>
      <c r="AB607" s="127"/>
      <c r="AC607" s="127"/>
      <c r="AD607" s="127"/>
      <c r="AE607" s="127"/>
      <c r="AF607" s="127"/>
      <c r="AG607" s="127"/>
      <c r="AH607" s="127"/>
      <c r="AI607" s="127"/>
      <c r="AJ607" s="127"/>
      <c r="AK607" s="127"/>
      <c r="AL607" s="127"/>
      <c r="AM607" s="127"/>
      <c r="AN607" s="127"/>
      <c r="AO607" s="127"/>
      <c r="AP607" s="127"/>
      <c r="AQ607" s="127"/>
      <c r="AR607" s="127"/>
      <c r="AS607" s="127"/>
      <c r="AT607" s="127"/>
      <c r="AU607" s="127"/>
      <c r="AV607" s="127"/>
      <c r="AW607" s="127"/>
      <c r="AX607" s="127"/>
      <c r="AY607" s="127"/>
      <c r="AZ607" s="127"/>
      <c r="BA607" s="127"/>
      <c r="BB607" s="127"/>
      <c r="BC607" s="127"/>
      <c r="BD607" s="127"/>
      <c r="BE607" s="127"/>
      <c r="BF607" s="127"/>
      <c r="BG607" s="127"/>
      <c r="BH607" s="127"/>
      <c r="BI607" s="127"/>
      <c r="BJ607" s="127"/>
      <c r="BK607" s="127"/>
      <c r="BL607" s="127"/>
      <c r="BM607" s="127"/>
      <c r="BN607" s="386"/>
      <c r="BO607" s="127"/>
      <c r="BP607" s="104"/>
    </row>
    <row r="608" spans="1:68" ht="14.5" x14ac:dyDescent="0.35">
      <c r="A608" s="136"/>
      <c r="B608" s="136"/>
      <c r="C608" s="136"/>
      <c r="D608" s="127"/>
      <c r="E608" s="127"/>
      <c r="F608" s="127"/>
      <c r="G608" s="127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  <c r="R608" s="127"/>
      <c r="S608" s="127"/>
      <c r="T608" s="127"/>
      <c r="U608" s="127"/>
      <c r="V608" s="127"/>
      <c r="W608" s="127"/>
      <c r="X608" s="127"/>
      <c r="Y608" s="127"/>
      <c r="Z608" s="127"/>
      <c r="AA608" s="127"/>
      <c r="AB608" s="127"/>
      <c r="AC608" s="127"/>
      <c r="AD608" s="127"/>
      <c r="AE608" s="127"/>
      <c r="AF608" s="127"/>
      <c r="AG608" s="127"/>
      <c r="AH608" s="127"/>
      <c r="AI608" s="127"/>
      <c r="AJ608" s="127"/>
      <c r="AK608" s="127"/>
      <c r="AL608" s="127"/>
      <c r="AM608" s="127"/>
      <c r="AN608" s="127"/>
      <c r="AO608" s="127"/>
      <c r="AP608" s="127"/>
      <c r="AQ608" s="127"/>
      <c r="AR608" s="127"/>
      <c r="AS608" s="127"/>
      <c r="AT608" s="127"/>
      <c r="AU608" s="127"/>
      <c r="AV608" s="127"/>
      <c r="AW608" s="127"/>
      <c r="AX608" s="127"/>
      <c r="AY608" s="127"/>
      <c r="AZ608" s="127"/>
      <c r="BA608" s="127"/>
      <c r="BB608" s="127"/>
      <c r="BC608" s="127"/>
      <c r="BD608" s="127"/>
      <c r="BE608" s="127"/>
      <c r="BF608" s="127"/>
      <c r="BG608" s="127"/>
      <c r="BH608" s="127"/>
      <c r="BI608" s="127"/>
      <c r="BJ608" s="127"/>
      <c r="BK608" s="127"/>
      <c r="BL608" s="127"/>
      <c r="BM608" s="127"/>
      <c r="BN608" s="386"/>
      <c r="BO608" s="127"/>
      <c r="BP608" s="104"/>
    </row>
    <row r="609" spans="1:68" ht="14.5" x14ac:dyDescent="0.35">
      <c r="A609" s="136"/>
      <c r="B609" s="136"/>
      <c r="C609" s="136"/>
      <c r="D609" s="127"/>
      <c r="E609" s="127"/>
      <c r="F609" s="127"/>
      <c r="G609" s="127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  <c r="R609" s="127"/>
      <c r="S609" s="127"/>
      <c r="T609" s="127"/>
      <c r="U609" s="127"/>
      <c r="V609" s="127"/>
      <c r="W609" s="127"/>
      <c r="X609" s="127"/>
      <c r="Y609" s="127"/>
      <c r="Z609" s="127"/>
      <c r="AA609" s="127"/>
      <c r="AB609" s="127"/>
      <c r="AC609" s="127"/>
      <c r="AD609" s="127"/>
      <c r="AE609" s="127"/>
      <c r="AF609" s="127"/>
      <c r="AG609" s="127"/>
      <c r="AH609" s="127"/>
      <c r="AI609" s="127"/>
      <c r="AJ609" s="127"/>
      <c r="AK609" s="127"/>
      <c r="AL609" s="127"/>
      <c r="AM609" s="127"/>
      <c r="AN609" s="127"/>
      <c r="AO609" s="127"/>
      <c r="AP609" s="127"/>
      <c r="AQ609" s="127"/>
      <c r="AR609" s="127"/>
      <c r="AS609" s="127"/>
      <c r="AT609" s="127"/>
      <c r="AU609" s="127"/>
      <c r="AV609" s="127"/>
      <c r="AW609" s="127"/>
      <c r="AX609" s="127"/>
      <c r="AY609" s="127"/>
      <c r="AZ609" s="127"/>
      <c r="BA609" s="127"/>
      <c r="BB609" s="127"/>
      <c r="BC609" s="127"/>
      <c r="BD609" s="127"/>
      <c r="BE609" s="127"/>
      <c r="BF609" s="127"/>
      <c r="BG609" s="127"/>
      <c r="BH609" s="127"/>
      <c r="BI609" s="127"/>
      <c r="BJ609" s="127"/>
      <c r="BK609" s="127"/>
      <c r="BL609" s="127"/>
      <c r="BM609" s="127"/>
      <c r="BN609" s="386"/>
      <c r="BO609" s="127"/>
      <c r="BP609" s="104"/>
    </row>
    <row r="610" spans="1:68" ht="14.5" x14ac:dyDescent="0.35">
      <c r="A610" s="136"/>
      <c r="B610" s="136"/>
      <c r="C610" s="136"/>
      <c r="D610" s="127"/>
      <c r="E610" s="127"/>
      <c r="F610" s="127"/>
      <c r="G610" s="127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  <c r="R610" s="127"/>
      <c r="S610" s="127"/>
      <c r="T610" s="127"/>
      <c r="U610" s="127"/>
      <c r="V610" s="127"/>
      <c r="W610" s="127"/>
      <c r="X610" s="127"/>
      <c r="Y610" s="127"/>
      <c r="Z610" s="127"/>
      <c r="AA610" s="127"/>
      <c r="AB610" s="127"/>
      <c r="AC610" s="127"/>
      <c r="AD610" s="127"/>
      <c r="AE610" s="127"/>
      <c r="AF610" s="127"/>
      <c r="AG610" s="127"/>
      <c r="AH610" s="127"/>
      <c r="AI610" s="127"/>
      <c r="AJ610" s="127"/>
      <c r="AK610" s="127"/>
      <c r="AL610" s="127"/>
      <c r="AM610" s="127"/>
      <c r="AN610" s="127"/>
      <c r="AO610" s="127"/>
      <c r="AP610" s="127"/>
      <c r="AQ610" s="127"/>
      <c r="AR610" s="127"/>
      <c r="AS610" s="127"/>
      <c r="AT610" s="127"/>
      <c r="AU610" s="127"/>
      <c r="AV610" s="127"/>
      <c r="AW610" s="127"/>
      <c r="AX610" s="127"/>
      <c r="AY610" s="127"/>
      <c r="AZ610" s="127"/>
      <c r="BA610" s="127"/>
      <c r="BB610" s="127"/>
      <c r="BC610" s="127"/>
      <c r="BD610" s="127"/>
      <c r="BE610" s="127"/>
      <c r="BF610" s="127"/>
      <c r="BG610" s="127"/>
      <c r="BH610" s="127"/>
      <c r="BI610" s="127"/>
      <c r="BJ610" s="127"/>
      <c r="BK610" s="127"/>
      <c r="BL610" s="127"/>
      <c r="BM610" s="127"/>
      <c r="BN610" s="386"/>
      <c r="BO610" s="127"/>
      <c r="BP610" s="104"/>
    </row>
    <row r="611" spans="1:68" ht="14.5" x14ac:dyDescent="0.35">
      <c r="A611" s="136"/>
      <c r="B611" s="136"/>
      <c r="C611" s="136"/>
      <c r="D611" s="127"/>
      <c r="E611" s="127"/>
      <c r="F611" s="127"/>
      <c r="G611" s="127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  <c r="R611" s="127"/>
      <c r="S611" s="127"/>
      <c r="T611" s="127"/>
      <c r="U611" s="127"/>
      <c r="V611" s="127"/>
      <c r="W611" s="127"/>
      <c r="X611" s="127"/>
      <c r="Y611" s="127"/>
      <c r="Z611" s="127"/>
      <c r="AA611" s="127"/>
      <c r="AB611" s="127"/>
      <c r="AC611" s="127"/>
      <c r="AD611" s="127"/>
      <c r="AE611" s="127"/>
      <c r="AF611" s="127"/>
      <c r="AG611" s="127"/>
      <c r="AH611" s="127"/>
      <c r="AI611" s="127"/>
      <c r="AJ611" s="127"/>
      <c r="AK611" s="127"/>
      <c r="AL611" s="127"/>
      <c r="AM611" s="127"/>
      <c r="AN611" s="127"/>
      <c r="AO611" s="127"/>
      <c r="AP611" s="127"/>
      <c r="AQ611" s="127"/>
      <c r="AR611" s="127"/>
      <c r="AS611" s="127"/>
      <c r="AT611" s="127"/>
      <c r="AU611" s="127"/>
      <c r="AV611" s="127"/>
      <c r="AW611" s="127"/>
      <c r="AX611" s="127"/>
      <c r="AY611" s="127"/>
      <c r="AZ611" s="127"/>
      <c r="BA611" s="127"/>
      <c r="BB611" s="127"/>
      <c r="BC611" s="127"/>
      <c r="BD611" s="127"/>
      <c r="BE611" s="127"/>
      <c r="BF611" s="127"/>
      <c r="BG611" s="127"/>
      <c r="BH611" s="127"/>
      <c r="BI611" s="127"/>
      <c r="BJ611" s="127"/>
      <c r="BK611" s="127"/>
      <c r="BL611" s="127"/>
      <c r="BM611" s="127"/>
      <c r="BN611" s="386"/>
      <c r="BO611" s="127"/>
      <c r="BP611" s="104"/>
    </row>
    <row r="612" spans="1:68" ht="14.5" x14ac:dyDescent="0.35">
      <c r="A612" s="136"/>
      <c r="B612" s="136"/>
      <c r="C612" s="136"/>
      <c r="D612" s="127"/>
      <c r="E612" s="127"/>
      <c r="F612" s="127"/>
      <c r="G612" s="127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  <c r="R612" s="127"/>
      <c r="S612" s="127"/>
      <c r="T612" s="127"/>
      <c r="U612" s="127"/>
      <c r="V612" s="127"/>
      <c r="W612" s="127"/>
      <c r="X612" s="127"/>
      <c r="Y612" s="127"/>
      <c r="Z612" s="127"/>
      <c r="AA612" s="127"/>
      <c r="AB612" s="127"/>
      <c r="AC612" s="127"/>
      <c r="AD612" s="127"/>
      <c r="AE612" s="127"/>
      <c r="AF612" s="127"/>
      <c r="AG612" s="127"/>
      <c r="AH612" s="127"/>
      <c r="AI612" s="127"/>
      <c r="AJ612" s="127"/>
      <c r="AK612" s="127"/>
      <c r="AL612" s="127"/>
      <c r="AM612" s="127"/>
      <c r="AN612" s="127"/>
      <c r="AO612" s="127"/>
      <c r="AP612" s="127"/>
      <c r="AQ612" s="127"/>
      <c r="AR612" s="127"/>
      <c r="AS612" s="127"/>
      <c r="AT612" s="127"/>
      <c r="AU612" s="127"/>
      <c r="AV612" s="127"/>
      <c r="AW612" s="127"/>
      <c r="AX612" s="127"/>
      <c r="AY612" s="127"/>
      <c r="AZ612" s="127"/>
      <c r="BA612" s="127"/>
      <c r="BB612" s="127"/>
      <c r="BC612" s="127"/>
      <c r="BD612" s="127"/>
      <c r="BE612" s="127"/>
      <c r="BF612" s="127"/>
      <c r="BG612" s="127"/>
      <c r="BH612" s="127"/>
      <c r="BI612" s="127"/>
      <c r="BJ612" s="127"/>
      <c r="BK612" s="127"/>
      <c r="BL612" s="127"/>
      <c r="BM612" s="127"/>
      <c r="BN612" s="386"/>
      <c r="BO612" s="127"/>
      <c r="BP612" s="104"/>
    </row>
    <row r="613" spans="1:68" ht="14.5" x14ac:dyDescent="0.35">
      <c r="A613" s="136"/>
      <c r="B613" s="136"/>
      <c r="C613" s="136"/>
      <c r="D613" s="127"/>
      <c r="E613" s="127"/>
      <c r="F613" s="127"/>
      <c r="G613" s="127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  <c r="R613" s="127"/>
      <c r="S613" s="127"/>
      <c r="T613" s="127"/>
      <c r="U613" s="127"/>
      <c r="V613" s="127"/>
      <c r="W613" s="127"/>
      <c r="X613" s="127"/>
      <c r="Y613" s="127"/>
      <c r="Z613" s="127"/>
      <c r="AA613" s="127"/>
      <c r="AB613" s="127"/>
      <c r="AC613" s="127"/>
      <c r="AD613" s="127"/>
      <c r="AE613" s="127"/>
      <c r="AF613" s="127"/>
      <c r="AG613" s="127"/>
      <c r="AH613" s="127"/>
      <c r="AI613" s="127"/>
      <c r="AJ613" s="127"/>
      <c r="AK613" s="127"/>
      <c r="AL613" s="127"/>
      <c r="AM613" s="127"/>
      <c r="AN613" s="127"/>
      <c r="AO613" s="127"/>
      <c r="AP613" s="127"/>
      <c r="AQ613" s="127"/>
      <c r="AR613" s="127"/>
      <c r="AS613" s="127"/>
      <c r="AT613" s="127"/>
      <c r="AU613" s="127"/>
      <c r="AV613" s="127"/>
      <c r="AW613" s="127"/>
      <c r="AX613" s="127"/>
      <c r="AY613" s="127"/>
      <c r="AZ613" s="127"/>
      <c r="BA613" s="127"/>
      <c r="BB613" s="127"/>
      <c r="BC613" s="127"/>
      <c r="BD613" s="127"/>
      <c r="BE613" s="127"/>
      <c r="BF613" s="127"/>
      <c r="BG613" s="127"/>
      <c r="BH613" s="127"/>
      <c r="BI613" s="127"/>
      <c r="BJ613" s="127"/>
      <c r="BK613" s="127"/>
      <c r="BL613" s="127"/>
      <c r="BM613" s="127"/>
      <c r="BN613" s="386"/>
      <c r="BO613" s="127"/>
      <c r="BP613" s="104"/>
    </row>
    <row r="614" spans="1:68" ht="14.5" x14ac:dyDescent="0.35">
      <c r="A614" s="136"/>
      <c r="B614" s="136"/>
      <c r="C614" s="136"/>
      <c r="D614" s="127"/>
      <c r="E614" s="127"/>
      <c r="F614" s="127"/>
      <c r="G614" s="127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  <c r="R614" s="127"/>
      <c r="S614" s="127"/>
      <c r="T614" s="127"/>
      <c r="U614" s="127"/>
      <c r="V614" s="127"/>
      <c r="W614" s="127"/>
      <c r="X614" s="127"/>
      <c r="Y614" s="127"/>
      <c r="Z614" s="127"/>
      <c r="AA614" s="127"/>
      <c r="AB614" s="127"/>
      <c r="AC614" s="127"/>
      <c r="AD614" s="127"/>
      <c r="AE614" s="127"/>
      <c r="AF614" s="127"/>
      <c r="AG614" s="127"/>
      <c r="AH614" s="127"/>
      <c r="AI614" s="127"/>
      <c r="AJ614" s="127"/>
      <c r="AK614" s="127"/>
      <c r="AL614" s="127"/>
      <c r="AM614" s="127"/>
      <c r="AN614" s="127"/>
      <c r="AO614" s="127"/>
      <c r="AP614" s="127"/>
      <c r="AQ614" s="127"/>
      <c r="AR614" s="127"/>
      <c r="AS614" s="127"/>
      <c r="AT614" s="127"/>
      <c r="AU614" s="127"/>
      <c r="AV614" s="127"/>
      <c r="AW614" s="127"/>
      <c r="AX614" s="127"/>
      <c r="AY614" s="127"/>
      <c r="AZ614" s="127"/>
      <c r="BA614" s="127"/>
      <c r="BB614" s="127"/>
      <c r="BC614" s="127"/>
      <c r="BD614" s="127"/>
      <c r="BE614" s="127"/>
      <c r="BF614" s="127"/>
      <c r="BG614" s="127"/>
      <c r="BH614" s="127"/>
      <c r="BI614" s="127"/>
      <c r="BJ614" s="127"/>
      <c r="BK614" s="127"/>
      <c r="BL614" s="127"/>
      <c r="BM614" s="127"/>
      <c r="BN614" s="386"/>
      <c r="BO614" s="127"/>
      <c r="BP614" s="104"/>
    </row>
    <row r="615" spans="1:68" ht="14.5" x14ac:dyDescent="0.35">
      <c r="A615" s="136"/>
      <c r="B615" s="136"/>
      <c r="C615" s="136"/>
      <c r="D615" s="127"/>
      <c r="E615" s="127"/>
      <c r="F615" s="127"/>
      <c r="G615" s="127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  <c r="R615" s="127"/>
      <c r="S615" s="127"/>
      <c r="T615" s="127"/>
      <c r="U615" s="127"/>
      <c r="V615" s="127"/>
      <c r="W615" s="127"/>
      <c r="X615" s="127"/>
      <c r="Y615" s="127"/>
      <c r="Z615" s="127"/>
      <c r="AA615" s="127"/>
      <c r="AB615" s="127"/>
      <c r="AC615" s="127"/>
      <c r="AD615" s="127"/>
      <c r="AE615" s="127"/>
      <c r="AF615" s="127"/>
      <c r="AG615" s="127"/>
      <c r="AH615" s="127"/>
      <c r="AI615" s="127"/>
      <c r="AJ615" s="127"/>
      <c r="AK615" s="127"/>
      <c r="AL615" s="127"/>
      <c r="AM615" s="127"/>
      <c r="AN615" s="127"/>
      <c r="AO615" s="127"/>
      <c r="AP615" s="127"/>
      <c r="AQ615" s="127"/>
      <c r="AR615" s="127"/>
      <c r="AS615" s="127"/>
      <c r="AT615" s="127"/>
      <c r="AU615" s="127"/>
      <c r="AV615" s="127"/>
      <c r="AW615" s="127"/>
      <c r="AX615" s="127"/>
      <c r="AY615" s="127"/>
      <c r="AZ615" s="127"/>
      <c r="BA615" s="127"/>
      <c r="BB615" s="127"/>
      <c r="BC615" s="127"/>
      <c r="BD615" s="127"/>
      <c r="BE615" s="127"/>
      <c r="BF615" s="127"/>
      <c r="BG615" s="127"/>
      <c r="BH615" s="127"/>
      <c r="BI615" s="127"/>
      <c r="BJ615" s="127"/>
      <c r="BK615" s="127"/>
      <c r="BL615" s="127"/>
      <c r="BM615" s="127"/>
      <c r="BN615" s="386"/>
      <c r="BO615" s="127"/>
      <c r="BP615" s="104"/>
    </row>
    <row r="616" spans="1:68" ht="14.5" x14ac:dyDescent="0.35">
      <c r="A616" s="136"/>
      <c r="B616" s="136"/>
      <c r="C616" s="136"/>
      <c r="D616" s="127"/>
      <c r="E616" s="127"/>
      <c r="F616" s="127"/>
      <c r="G616" s="127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  <c r="R616" s="127"/>
      <c r="S616" s="127"/>
      <c r="T616" s="127"/>
      <c r="U616" s="127"/>
      <c r="V616" s="127"/>
      <c r="W616" s="127"/>
      <c r="X616" s="127"/>
      <c r="Y616" s="127"/>
      <c r="Z616" s="127"/>
      <c r="AA616" s="127"/>
      <c r="AB616" s="127"/>
      <c r="AC616" s="127"/>
      <c r="AD616" s="127"/>
      <c r="AE616" s="127"/>
      <c r="AF616" s="127"/>
      <c r="AG616" s="127"/>
      <c r="AH616" s="127"/>
      <c r="AI616" s="127"/>
      <c r="AJ616" s="127"/>
      <c r="AK616" s="127"/>
      <c r="AL616" s="127"/>
      <c r="AM616" s="127"/>
      <c r="AN616" s="127"/>
      <c r="AO616" s="127"/>
      <c r="AP616" s="127"/>
      <c r="AQ616" s="127"/>
      <c r="AR616" s="127"/>
      <c r="AS616" s="127"/>
      <c r="AT616" s="127"/>
      <c r="AU616" s="127"/>
      <c r="AV616" s="127"/>
      <c r="AW616" s="127"/>
      <c r="AX616" s="127"/>
      <c r="AY616" s="127"/>
      <c r="AZ616" s="127"/>
      <c r="BA616" s="127"/>
      <c r="BB616" s="127"/>
      <c r="BC616" s="127"/>
      <c r="BD616" s="127"/>
      <c r="BE616" s="127"/>
      <c r="BF616" s="127"/>
      <c r="BG616" s="127"/>
      <c r="BH616" s="127"/>
      <c r="BI616" s="127"/>
      <c r="BJ616" s="127"/>
      <c r="BK616" s="127"/>
      <c r="BL616" s="127"/>
      <c r="BM616" s="127"/>
      <c r="BN616" s="386"/>
      <c r="BO616" s="127"/>
      <c r="BP616" s="104"/>
    </row>
    <row r="617" spans="1:68" ht="14.5" x14ac:dyDescent="0.35">
      <c r="A617" s="136"/>
      <c r="B617" s="136"/>
      <c r="C617" s="136"/>
      <c r="D617" s="127"/>
      <c r="E617" s="127"/>
      <c r="F617" s="127"/>
      <c r="G617" s="127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  <c r="R617" s="127"/>
      <c r="S617" s="127"/>
      <c r="T617" s="127"/>
      <c r="U617" s="127"/>
      <c r="V617" s="127"/>
      <c r="W617" s="127"/>
      <c r="X617" s="127"/>
      <c r="Y617" s="127"/>
      <c r="Z617" s="127"/>
      <c r="AA617" s="127"/>
      <c r="AB617" s="127"/>
      <c r="AC617" s="127"/>
      <c r="AD617" s="127"/>
      <c r="AE617" s="127"/>
      <c r="AF617" s="127"/>
      <c r="AG617" s="127"/>
      <c r="AH617" s="127"/>
      <c r="AI617" s="127"/>
      <c r="AJ617" s="127"/>
      <c r="AK617" s="127"/>
      <c r="AL617" s="127"/>
      <c r="AM617" s="127"/>
      <c r="AN617" s="127"/>
      <c r="AO617" s="127"/>
      <c r="AP617" s="127"/>
      <c r="AQ617" s="127"/>
      <c r="AR617" s="127"/>
      <c r="AS617" s="127"/>
      <c r="AT617" s="127"/>
      <c r="AU617" s="127"/>
      <c r="AV617" s="127"/>
      <c r="AW617" s="127"/>
      <c r="AX617" s="127"/>
      <c r="AY617" s="127"/>
      <c r="AZ617" s="127"/>
      <c r="BA617" s="127"/>
      <c r="BB617" s="127"/>
      <c r="BC617" s="127"/>
      <c r="BD617" s="127"/>
      <c r="BE617" s="127"/>
      <c r="BF617" s="127"/>
      <c r="BG617" s="127"/>
      <c r="BH617" s="127"/>
      <c r="BI617" s="127"/>
      <c r="BJ617" s="127"/>
      <c r="BK617" s="127"/>
      <c r="BL617" s="127"/>
      <c r="BM617" s="127"/>
      <c r="BN617" s="386"/>
      <c r="BO617" s="127"/>
      <c r="BP617" s="104"/>
    </row>
    <row r="618" spans="1:68" ht="14.5" x14ac:dyDescent="0.35">
      <c r="A618" s="136"/>
      <c r="B618" s="136"/>
      <c r="C618" s="136"/>
      <c r="D618" s="127"/>
      <c r="E618" s="127"/>
      <c r="F618" s="127"/>
      <c r="G618" s="127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  <c r="R618" s="127"/>
      <c r="S618" s="127"/>
      <c r="T618" s="127"/>
      <c r="U618" s="127"/>
      <c r="V618" s="127"/>
      <c r="W618" s="127"/>
      <c r="X618" s="127"/>
      <c r="Y618" s="127"/>
      <c r="Z618" s="127"/>
      <c r="AA618" s="127"/>
      <c r="AB618" s="127"/>
      <c r="AC618" s="127"/>
      <c r="AD618" s="127"/>
      <c r="AE618" s="127"/>
      <c r="AF618" s="127"/>
      <c r="AG618" s="127"/>
      <c r="AH618" s="127"/>
      <c r="AI618" s="127"/>
      <c r="AJ618" s="127"/>
      <c r="AK618" s="127"/>
      <c r="AL618" s="127"/>
      <c r="AM618" s="127"/>
      <c r="AN618" s="127"/>
      <c r="AO618" s="127"/>
      <c r="AP618" s="127"/>
      <c r="AQ618" s="127"/>
      <c r="AR618" s="127"/>
      <c r="AS618" s="127"/>
      <c r="AT618" s="127"/>
      <c r="AU618" s="127"/>
      <c r="AV618" s="127"/>
      <c r="AW618" s="127"/>
      <c r="AX618" s="127"/>
      <c r="AY618" s="127"/>
      <c r="AZ618" s="127"/>
      <c r="BA618" s="127"/>
      <c r="BB618" s="127"/>
      <c r="BC618" s="127"/>
      <c r="BD618" s="127"/>
      <c r="BE618" s="127"/>
      <c r="BF618" s="127"/>
      <c r="BG618" s="127"/>
      <c r="BH618" s="127"/>
      <c r="BI618" s="127"/>
      <c r="BJ618" s="127"/>
      <c r="BK618" s="127"/>
      <c r="BL618" s="127"/>
      <c r="BM618" s="127"/>
      <c r="BN618" s="386"/>
      <c r="BO618" s="127"/>
      <c r="BP618" s="104"/>
    </row>
    <row r="619" spans="1:68" ht="14.5" x14ac:dyDescent="0.35">
      <c r="A619" s="136"/>
      <c r="B619" s="136"/>
      <c r="C619" s="136"/>
      <c r="D619" s="127"/>
      <c r="E619" s="127"/>
      <c r="F619" s="127"/>
      <c r="G619" s="127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  <c r="R619" s="127"/>
      <c r="S619" s="127"/>
      <c r="T619" s="127"/>
      <c r="U619" s="127"/>
      <c r="V619" s="127"/>
      <c r="W619" s="127"/>
      <c r="X619" s="127"/>
      <c r="Y619" s="127"/>
      <c r="Z619" s="127"/>
      <c r="AA619" s="127"/>
      <c r="AB619" s="127"/>
      <c r="AC619" s="127"/>
      <c r="AD619" s="127"/>
      <c r="AE619" s="127"/>
      <c r="AF619" s="127"/>
      <c r="AG619" s="127"/>
      <c r="AH619" s="127"/>
      <c r="AI619" s="127"/>
      <c r="AJ619" s="127"/>
      <c r="AK619" s="127"/>
      <c r="AL619" s="127"/>
      <c r="AM619" s="127"/>
      <c r="AN619" s="127"/>
      <c r="AO619" s="127"/>
      <c r="AP619" s="127"/>
      <c r="AQ619" s="127"/>
      <c r="AR619" s="127"/>
      <c r="AS619" s="127"/>
      <c r="AT619" s="127"/>
      <c r="AU619" s="127"/>
      <c r="AV619" s="127"/>
      <c r="AW619" s="127"/>
      <c r="AX619" s="127"/>
      <c r="AY619" s="127"/>
      <c r="AZ619" s="127"/>
      <c r="BA619" s="127"/>
      <c r="BB619" s="127"/>
      <c r="BC619" s="127"/>
      <c r="BD619" s="127"/>
      <c r="BE619" s="127"/>
      <c r="BF619" s="127"/>
      <c r="BG619" s="127"/>
      <c r="BH619" s="127"/>
      <c r="BI619" s="127"/>
      <c r="BJ619" s="127"/>
      <c r="BK619" s="127"/>
      <c r="BL619" s="127"/>
      <c r="BM619" s="127"/>
      <c r="BN619" s="386"/>
      <c r="BO619" s="127"/>
      <c r="BP619" s="104"/>
    </row>
    <row r="620" spans="1:68" ht="14.5" x14ac:dyDescent="0.35">
      <c r="A620" s="136"/>
      <c r="B620" s="136"/>
      <c r="C620" s="136"/>
      <c r="D620" s="127"/>
      <c r="E620" s="127"/>
      <c r="F620" s="127"/>
      <c r="G620" s="127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  <c r="R620" s="127"/>
      <c r="S620" s="127"/>
      <c r="T620" s="127"/>
      <c r="U620" s="127"/>
      <c r="V620" s="127"/>
      <c r="W620" s="127"/>
      <c r="X620" s="127"/>
      <c r="Y620" s="127"/>
      <c r="Z620" s="127"/>
      <c r="AA620" s="127"/>
      <c r="AB620" s="127"/>
      <c r="AC620" s="127"/>
      <c r="AD620" s="127"/>
      <c r="AE620" s="127"/>
      <c r="AF620" s="127"/>
      <c r="AG620" s="127"/>
      <c r="AH620" s="127"/>
      <c r="AI620" s="127"/>
      <c r="AJ620" s="127"/>
      <c r="AK620" s="127"/>
      <c r="AL620" s="127"/>
      <c r="AM620" s="127"/>
      <c r="AN620" s="127"/>
      <c r="AO620" s="127"/>
      <c r="AP620" s="127"/>
      <c r="AQ620" s="127"/>
      <c r="AR620" s="127"/>
      <c r="AS620" s="127"/>
      <c r="AT620" s="127"/>
      <c r="AU620" s="127"/>
      <c r="AV620" s="127"/>
      <c r="AW620" s="127"/>
      <c r="AX620" s="127"/>
      <c r="AY620" s="127"/>
      <c r="AZ620" s="127"/>
      <c r="BA620" s="127"/>
      <c r="BB620" s="127"/>
      <c r="BC620" s="127"/>
      <c r="BD620" s="127"/>
      <c r="BE620" s="127"/>
      <c r="BF620" s="127"/>
      <c r="BG620" s="127"/>
      <c r="BH620" s="127"/>
      <c r="BI620" s="127"/>
      <c r="BJ620" s="127"/>
      <c r="BK620" s="127"/>
      <c r="BL620" s="127"/>
      <c r="BM620" s="127"/>
      <c r="BN620" s="386"/>
      <c r="BO620" s="127"/>
      <c r="BP620" s="104"/>
    </row>
    <row r="621" spans="1:68" ht="14.5" x14ac:dyDescent="0.35">
      <c r="A621" s="136"/>
      <c r="B621" s="136"/>
      <c r="C621" s="136"/>
      <c r="D621" s="127"/>
      <c r="E621" s="127"/>
      <c r="F621" s="127"/>
      <c r="G621" s="127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  <c r="R621" s="127"/>
      <c r="S621" s="127"/>
      <c r="T621" s="127"/>
      <c r="U621" s="127"/>
      <c r="V621" s="127"/>
      <c r="W621" s="127"/>
      <c r="X621" s="127"/>
      <c r="Y621" s="127"/>
      <c r="Z621" s="127"/>
      <c r="AA621" s="127"/>
      <c r="AB621" s="127"/>
      <c r="AC621" s="127"/>
      <c r="AD621" s="127"/>
      <c r="AE621" s="127"/>
      <c r="AF621" s="127"/>
      <c r="AG621" s="127"/>
      <c r="AH621" s="127"/>
      <c r="AI621" s="127"/>
      <c r="AJ621" s="127"/>
      <c r="AK621" s="127"/>
      <c r="AL621" s="127"/>
      <c r="AM621" s="127"/>
      <c r="AN621" s="127"/>
      <c r="AO621" s="127"/>
      <c r="AP621" s="127"/>
      <c r="AQ621" s="127"/>
      <c r="AR621" s="127"/>
      <c r="AS621" s="127"/>
      <c r="AT621" s="127"/>
      <c r="AU621" s="127"/>
      <c r="AV621" s="127"/>
      <c r="AW621" s="127"/>
      <c r="AX621" s="127"/>
      <c r="AY621" s="127"/>
      <c r="AZ621" s="127"/>
      <c r="BA621" s="127"/>
      <c r="BB621" s="127"/>
      <c r="BC621" s="127"/>
      <c r="BD621" s="127"/>
      <c r="BE621" s="127"/>
      <c r="BF621" s="127"/>
      <c r="BG621" s="127"/>
      <c r="BH621" s="127"/>
      <c r="BI621" s="127"/>
      <c r="BJ621" s="127"/>
      <c r="BK621" s="127"/>
      <c r="BL621" s="127"/>
      <c r="BM621" s="127"/>
      <c r="BN621" s="386"/>
      <c r="BO621" s="127"/>
      <c r="BP621" s="104"/>
    </row>
    <row r="622" spans="1:68" ht="14.5" x14ac:dyDescent="0.35">
      <c r="A622" s="136"/>
      <c r="B622" s="136"/>
      <c r="C622" s="136"/>
      <c r="D622" s="127"/>
      <c r="E622" s="127"/>
      <c r="F622" s="127"/>
      <c r="G622" s="127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  <c r="R622" s="127"/>
      <c r="S622" s="127"/>
      <c r="T622" s="127"/>
      <c r="U622" s="127"/>
      <c r="V622" s="127"/>
      <c r="W622" s="127"/>
      <c r="X622" s="127"/>
      <c r="Y622" s="127"/>
      <c r="Z622" s="127"/>
      <c r="AA622" s="127"/>
      <c r="AB622" s="127"/>
      <c r="AC622" s="127"/>
      <c r="AD622" s="127"/>
      <c r="AE622" s="127"/>
      <c r="AF622" s="127"/>
      <c r="AG622" s="127"/>
      <c r="AH622" s="127"/>
      <c r="AI622" s="127"/>
      <c r="AJ622" s="127"/>
      <c r="AK622" s="127"/>
      <c r="AL622" s="127"/>
      <c r="AM622" s="127"/>
      <c r="AN622" s="127"/>
      <c r="AO622" s="127"/>
      <c r="AP622" s="127"/>
      <c r="AQ622" s="127"/>
      <c r="AR622" s="127"/>
      <c r="AS622" s="127"/>
      <c r="AT622" s="127"/>
      <c r="AU622" s="127"/>
      <c r="AV622" s="127"/>
      <c r="AW622" s="127"/>
      <c r="AX622" s="127"/>
      <c r="AY622" s="127"/>
      <c r="AZ622" s="127"/>
      <c r="BA622" s="127"/>
      <c r="BB622" s="127"/>
      <c r="BC622" s="127"/>
      <c r="BD622" s="127"/>
      <c r="BE622" s="127"/>
      <c r="BF622" s="127"/>
      <c r="BG622" s="127"/>
      <c r="BH622" s="127"/>
      <c r="BI622" s="127"/>
      <c r="BJ622" s="127"/>
      <c r="BK622" s="127"/>
      <c r="BL622" s="127"/>
      <c r="BM622" s="127"/>
      <c r="BN622" s="386"/>
      <c r="BO622" s="127"/>
      <c r="BP622" s="104"/>
    </row>
    <row r="623" spans="1:68" ht="14.5" x14ac:dyDescent="0.35">
      <c r="A623" s="136"/>
      <c r="B623" s="136"/>
      <c r="C623" s="136"/>
      <c r="D623" s="127"/>
      <c r="E623" s="127"/>
      <c r="F623" s="127"/>
      <c r="G623" s="127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  <c r="R623" s="127"/>
      <c r="S623" s="127"/>
      <c r="T623" s="127"/>
      <c r="U623" s="127"/>
      <c r="V623" s="127"/>
      <c r="W623" s="127"/>
      <c r="X623" s="127"/>
      <c r="Y623" s="127"/>
      <c r="Z623" s="127"/>
      <c r="AA623" s="127"/>
      <c r="AB623" s="127"/>
      <c r="AC623" s="127"/>
      <c r="AD623" s="127"/>
      <c r="AE623" s="127"/>
      <c r="AF623" s="127"/>
      <c r="AG623" s="127"/>
      <c r="AH623" s="127"/>
      <c r="AI623" s="127"/>
      <c r="AJ623" s="127"/>
      <c r="AK623" s="127"/>
      <c r="AL623" s="127"/>
      <c r="AM623" s="127"/>
      <c r="AN623" s="127"/>
      <c r="AO623" s="127"/>
      <c r="AP623" s="127"/>
      <c r="AQ623" s="127"/>
      <c r="AR623" s="127"/>
      <c r="AS623" s="127"/>
      <c r="AT623" s="127"/>
      <c r="AU623" s="127"/>
      <c r="AV623" s="127"/>
      <c r="AW623" s="127"/>
      <c r="AX623" s="127"/>
      <c r="AY623" s="127"/>
      <c r="AZ623" s="127"/>
      <c r="BA623" s="127"/>
      <c r="BB623" s="127"/>
      <c r="BC623" s="127"/>
      <c r="BD623" s="127"/>
      <c r="BE623" s="127"/>
      <c r="BF623" s="127"/>
      <c r="BG623" s="127"/>
      <c r="BH623" s="127"/>
      <c r="BI623" s="127"/>
      <c r="BJ623" s="127"/>
      <c r="BK623" s="127"/>
      <c r="BL623" s="127"/>
      <c r="BM623" s="127"/>
      <c r="BN623" s="386"/>
      <c r="BO623" s="127"/>
      <c r="BP623" s="104"/>
    </row>
    <row r="624" spans="1:68" ht="14.5" x14ac:dyDescent="0.35">
      <c r="A624" s="136"/>
      <c r="B624" s="136"/>
      <c r="C624" s="136"/>
      <c r="D624" s="127"/>
      <c r="E624" s="127"/>
      <c r="F624" s="127"/>
      <c r="G624" s="127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  <c r="R624" s="127"/>
      <c r="S624" s="127"/>
      <c r="T624" s="127"/>
      <c r="U624" s="127"/>
      <c r="V624" s="127"/>
      <c r="W624" s="127"/>
      <c r="X624" s="127"/>
      <c r="Y624" s="127"/>
      <c r="Z624" s="127"/>
      <c r="AA624" s="127"/>
      <c r="AB624" s="127"/>
      <c r="AC624" s="127"/>
      <c r="AD624" s="127"/>
      <c r="AE624" s="127"/>
      <c r="AF624" s="127"/>
      <c r="AG624" s="127"/>
      <c r="AH624" s="127"/>
      <c r="AI624" s="127"/>
      <c r="AJ624" s="127"/>
      <c r="AK624" s="127"/>
      <c r="AL624" s="127"/>
      <c r="AM624" s="127"/>
      <c r="AN624" s="127"/>
      <c r="AO624" s="127"/>
      <c r="AP624" s="127"/>
      <c r="AQ624" s="127"/>
      <c r="AR624" s="127"/>
      <c r="AS624" s="127"/>
      <c r="AT624" s="127"/>
      <c r="AU624" s="127"/>
      <c r="AV624" s="127"/>
      <c r="AW624" s="127"/>
      <c r="AX624" s="127"/>
      <c r="AY624" s="127"/>
      <c r="AZ624" s="127"/>
      <c r="BA624" s="127"/>
      <c r="BB624" s="127"/>
      <c r="BC624" s="127"/>
      <c r="BD624" s="127"/>
      <c r="BE624" s="127"/>
      <c r="BF624" s="127"/>
      <c r="BG624" s="127"/>
      <c r="BH624" s="127"/>
      <c r="BI624" s="127"/>
      <c r="BJ624" s="127"/>
      <c r="BK624" s="127"/>
      <c r="BL624" s="127"/>
      <c r="BM624" s="127"/>
      <c r="BN624" s="386"/>
      <c r="BO624" s="127"/>
      <c r="BP624" s="104"/>
    </row>
    <row r="625" spans="1:68" ht="14.5" x14ac:dyDescent="0.35">
      <c r="A625" s="136"/>
      <c r="B625" s="136"/>
      <c r="C625" s="136"/>
      <c r="D625" s="127"/>
      <c r="E625" s="127"/>
      <c r="F625" s="127"/>
      <c r="G625" s="127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7"/>
      <c r="X625" s="127"/>
      <c r="Y625" s="127"/>
      <c r="Z625" s="127"/>
      <c r="AA625" s="127"/>
      <c r="AB625" s="127"/>
      <c r="AC625" s="127"/>
      <c r="AD625" s="127"/>
      <c r="AE625" s="127"/>
      <c r="AF625" s="127"/>
      <c r="AG625" s="127"/>
      <c r="AH625" s="127"/>
      <c r="AI625" s="127"/>
      <c r="AJ625" s="127"/>
      <c r="AK625" s="127"/>
      <c r="AL625" s="127"/>
      <c r="AM625" s="127"/>
      <c r="AN625" s="127"/>
      <c r="AO625" s="127"/>
      <c r="AP625" s="127"/>
      <c r="AQ625" s="127"/>
      <c r="AR625" s="127"/>
      <c r="AS625" s="127"/>
      <c r="AT625" s="127"/>
      <c r="AU625" s="127"/>
      <c r="AV625" s="127"/>
      <c r="AW625" s="127"/>
      <c r="AX625" s="127"/>
      <c r="AY625" s="127"/>
      <c r="AZ625" s="127"/>
      <c r="BA625" s="127"/>
      <c r="BB625" s="127"/>
      <c r="BC625" s="127"/>
      <c r="BD625" s="127"/>
      <c r="BE625" s="127"/>
      <c r="BF625" s="127"/>
      <c r="BG625" s="127"/>
      <c r="BH625" s="127"/>
      <c r="BI625" s="127"/>
      <c r="BJ625" s="127"/>
      <c r="BK625" s="127"/>
      <c r="BL625" s="127"/>
      <c r="BM625" s="127"/>
      <c r="BN625" s="386"/>
      <c r="BO625" s="127"/>
      <c r="BP625" s="104"/>
    </row>
    <row r="626" spans="1:68" ht="14.5" x14ac:dyDescent="0.35">
      <c r="A626" s="136"/>
      <c r="B626" s="136"/>
      <c r="C626" s="136"/>
      <c r="D626" s="127"/>
      <c r="E626" s="127"/>
      <c r="F626" s="127"/>
      <c r="G626" s="127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  <c r="R626" s="127"/>
      <c r="S626" s="127"/>
      <c r="T626" s="127"/>
      <c r="U626" s="127"/>
      <c r="V626" s="127"/>
      <c r="W626" s="127"/>
      <c r="X626" s="127"/>
      <c r="Y626" s="127"/>
      <c r="Z626" s="127"/>
      <c r="AA626" s="127"/>
      <c r="AB626" s="127"/>
      <c r="AC626" s="127"/>
      <c r="AD626" s="127"/>
      <c r="AE626" s="127"/>
      <c r="AF626" s="127"/>
      <c r="AG626" s="127"/>
      <c r="AH626" s="127"/>
      <c r="AI626" s="127"/>
      <c r="AJ626" s="127"/>
      <c r="AK626" s="127"/>
      <c r="AL626" s="127"/>
      <c r="AM626" s="127"/>
      <c r="AN626" s="127"/>
      <c r="AO626" s="127"/>
      <c r="AP626" s="127"/>
      <c r="AQ626" s="127"/>
      <c r="AR626" s="127"/>
      <c r="AS626" s="127"/>
      <c r="AT626" s="127"/>
      <c r="AU626" s="127"/>
      <c r="AV626" s="127"/>
      <c r="AW626" s="127"/>
      <c r="AX626" s="127"/>
      <c r="AY626" s="127"/>
      <c r="AZ626" s="127"/>
      <c r="BA626" s="127"/>
      <c r="BB626" s="127"/>
      <c r="BC626" s="127"/>
      <c r="BD626" s="127"/>
      <c r="BE626" s="127"/>
      <c r="BF626" s="127"/>
      <c r="BG626" s="127"/>
      <c r="BH626" s="127"/>
      <c r="BI626" s="127"/>
      <c r="BJ626" s="127"/>
      <c r="BK626" s="127"/>
      <c r="BL626" s="127"/>
      <c r="BM626" s="127"/>
      <c r="BN626" s="386"/>
      <c r="BO626" s="127"/>
      <c r="BP626" s="104"/>
    </row>
    <row r="627" spans="1:68" ht="14.5" x14ac:dyDescent="0.35">
      <c r="A627" s="136"/>
      <c r="B627" s="136"/>
      <c r="C627" s="136"/>
      <c r="D627" s="127"/>
      <c r="E627" s="127"/>
      <c r="F627" s="127"/>
      <c r="G627" s="127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  <c r="R627" s="127"/>
      <c r="S627" s="127"/>
      <c r="T627" s="127"/>
      <c r="U627" s="127"/>
      <c r="V627" s="127"/>
      <c r="W627" s="127"/>
      <c r="X627" s="127"/>
      <c r="Y627" s="127"/>
      <c r="Z627" s="127"/>
      <c r="AA627" s="127"/>
      <c r="AB627" s="127"/>
      <c r="AC627" s="127"/>
      <c r="AD627" s="127"/>
      <c r="AE627" s="127"/>
      <c r="AF627" s="127"/>
      <c r="AG627" s="127"/>
      <c r="AH627" s="127"/>
      <c r="AI627" s="127"/>
      <c r="AJ627" s="127"/>
      <c r="AK627" s="127"/>
      <c r="AL627" s="127"/>
      <c r="AM627" s="127"/>
      <c r="AN627" s="127"/>
      <c r="AO627" s="127"/>
      <c r="AP627" s="127"/>
      <c r="AQ627" s="127"/>
      <c r="AR627" s="127"/>
      <c r="AS627" s="127"/>
      <c r="AT627" s="127"/>
      <c r="AU627" s="127"/>
      <c r="AV627" s="127"/>
      <c r="AW627" s="127"/>
      <c r="AX627" s="127"/>
      <c r="AY627" s="127"/>
      <c r="AZ627" s="127"/>
      <c r="BA627" s="127"/>
      <c r="BB627" s="127"/>
      <c r="BC627" s="127"/>
      <c r="BD627" s="127"/>
      <c r="BE627" s="127"/>
      <c r="BF627" s="127"/>
      <c r="BG627" s="127"/>
      <c r="BH627" s="127"/>
      <c r="BI627" s="127"/>
      <c r="BJ627" s="127"/>
      <c r="BK627" s="127"/>
      <c r="BL627" s="127"/>
      <c r="BM627" s="127"/>
      <c r="BN627" s="386"/>
      <c r="BO627" s="127"/>
      <c r="BP627" s="104"/>
    </row>
    <row r="628" spans="1:68" ht="14.5" x14ac:dyDescent="0.35">
      <c r="A628" s="136"/>
      <c r="B628" s="136"/>
      <c r="C628" s="136"/>
      <c r="D628" s="127"/>
      <c r="E628" s="127"/>
      <c r="F628" s="127"/>
      <c r="G628" s="127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  <c r="R628" s="127"/>
      <c r="S628" s="127"/>
      <c r="T628" s="127"/>
      <c r="U628" s="127"/>
      <c r="V628" s="127"/>
      <c r="W628" s="127"/>
      <c r="X628" s="127"/>
      <c r="Y628" s="127"/>
      <c r="Z628" s="127"/>
      <c r="AA628" s="127"/>
      <c r="AB628" s="127"/>
      <c r="AC628" s="127"/>
      <c r="AD628" s="127"/>
      <c r="AE628" s="127"/>
      <c r="AF628" s="127"/>
      <c r="AG628" s="127"/>
      <c r="AH628" s="127"/>
      <c r="AI628" s="127"/>
      <c r="AJ628" s="127"/>
      <c r="AK628" s="127"/>
      <c r="AL628" s="127"/>
      <c r="AM628" s="127"/>
      <c r="AN628" s="127"/>
      <c r="AO628" s="127"/>
      <c r="AP628" s="127"/>
      <c r="AQ628" s="127"/>
      <c r="AR628" s="127"/>
      <c r="AS628" s="127"/>
      <c r="AT628" s="127"/>
      <c r="AU628" s="127"/>
      <c r="AV628" s="127"/>
      <c r="AW628" s="127"/>
      <c r="AX628" s="127"/>
      <c r="AY628" s="127"/>
      <c r="AZ628" s="127"/>
      <c r="BA628" s="127"/>
      <c r="BB628" s="127"/>
      <c r="BC628" s="127"/>
      <c r="BD628" s="127"/>
      <c r="BE628" s="127"/>
      <c r="BF628" s="127"/>
      <c r="BG628" s="127"/>
      <c r="BH628" s="127"/>
      <c r="BI628" s="127"/>
      <c r="BJ628" s="127"/>
      <c r="BK628" s="127"/>
      <c r="BL628" s="127"/>
      <c r="BM628" s="127"/>
      <c r="BN628" s="386"/>
      <c r="BO628" s="127"/>
      <c r="BP628" s="104"/>
    </row>
    <row r="629" spans="1:68" ht="14.5" x14ac:dyDescent="0.35">
      <c r="A629" s="136"/>
      <c r="B629" s="136"/>
      <c r="C629" s="136"/>
      <c r="D629" s="127"/>
      <c r="E629" s="127"/>
      <c r="F629" s="127"/>
      <c r="G629" s="127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  <c r="R629" s="127"/>
      <c r="S629" s="127"/>
      <c r="T629" s="127"/>
      <c r="U629" s="127"/>
      <c r="V629" s="127"/>
      <c r="W629" s="127"/>
      <c r="X629" s="127"/>
      <c r="Y629" s="127"/>
      <c r="Z629" s="127"/>
      <c r="AA629" s="127"/>
      <c r="AB629" s="127"/>
      <c r="AC629" s="127"/>
      <c r="AD629" s="127"/>
      <c r="AE629" s="127"/>
      <c r="AF629" s="127"/>
      <c r="AG629" s="127"/>
      <c r="AH629" s="127"/>
      <c r="AI629" s="127"/>
      <c r="AJ629" s="127"/>
      <c r="AK629" s="127"/>
      <c r="AL629" s="127"/>
      <c r="AM629" s="127"/>
      <c r="AN629" s="127"/>
      <c r="AO629" s="127"/>
      <c r="AP629" s="127"/>
      <c r="AQ629" s="127"/>
      <c r="AR629" s="127"/>
      <c r="AS629" s="127"/>
      <c r="AT629" s="127"/>
      <c r="AU629" s="127"/>
      <c r="AV629" s="127"/>
      <c r="AW629" s="127"/>
      <c r="AX629" s="127"/>
      <c r="AY629" s="127"/>
      <c r="AZ629" s="127"/>
      <c r="BA629" s="127"/>
      <c r="BB629" s="127"/>
      <c r="BC629" s="127"/>
      <c r="BD629" s="127"/>
      <c r="BE629" s="127"/>
      <c r="BF629" s="127"/>
      <c r="BG629" s="127"/>
      <c r="BH629" s="127"/>
      <c r="BI629" s="127"/>
      <c r="BJ629" s="127"/>
      <c r="BK629" s="127"/>
      <c r="BL629" s="127"/>
      <c r="BM629" s="127"/>
      <c r="BN629" s="386"/>
      <c r="BO629" s="127"/>
      <c r="BP629" s="104"/>
    </row>
    <row r="630" spans="1:68" ht="14.5" x14ac:dyDescent="0.35">
      <c r="A630" s="136"/>
      <c r="B630" s="136"/>
      <c r="C630" s="136"/>
      <c r="D630" s="127"/>
      <c r="E630" s="127"/>
      <c r="F630" s="127"/>
      <c r="G630" s="127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  <c r="R630" s="127"/>
      <c r="S630" s="127"/>
      <c r="T630" s="127"/>
      <c r="U630" s="127"/>
      <c r="V630" s="127"/>
      <c r="W630" s="127"/>
      <c r="X630" s="127"/>
      <c r="Y630" s="127"/>
      <c r="Z630" s="127"/>
      <c r="AA630" s="127"/>
      <c r="AB630" s="127"/>
      <c r="AC630" s="127"/>
      <c r="AD630" s="127"/>
      <c r="AE630" s="127"/>
      <c r="AF630" s="127"/>
      <c r="AG630" s="127"/>
      <c r="AH630" s="127"/>
      <c r="AI630" s="127"/>
      <c r="AJ630" s="127"/>
      <c r="AK630" s="127"/>
      <c r="AL630" s="127"/>
      <c r="AM630" s="127"/>
      <c r="AN630" s="127"/>
      <c r="AO630" s="127"/>
      <c r="AP630" s="127"/>
      <c r="AQ630" s="127"/>
      <c r="AR630" s="127"/>
      <c r="AS630" s="127"/>
      <c r="AT630" s="127"/>
      <c r="AU630" s="127"/>
      <c r="AV630" s="127"/>
      <c r="AW630" s="127"/>
      <c r="AX630" s="127"/>
      <c r="AY630" s="127"/>
      <c r="AZ630" s="127"/>
      <c r="BA630" s="127"/>
      <c r="BB630" s="127"/>
      <c r="BC630" s="127"/>
      <c r="BD630" s="127"/>
      <c r="BE630" s="127"/>
      <c r="BF630" s="127"/>
      <c r="BG630" s="127"/>
      <c r="BH630" s="127"/>
      <c r="BI630" s="127"/>
      <c r="BJ630" s="127"/>
      <c r="BK630" s="127"/>
      <c r="BL630" s="127"/>
      <c r="BM630" s="127"/>
      <c r="BN630" s="386"/>
      <c r="BO630" s="127"/>
      <c r="BP630" s="104"/>
    </row>
    <row r="631" spans="1:68" ht="14.5" x14ac:dyDescent="0.35">
      <c r="A631" s="136"/>
      <c r="B631" s="136"/>
      <c r="C631" s="136"/>
      <c r="D631" s="127"/>
      <c r="E631" s="127"/>
      <c r="F631" s="127"/>
      <c r="G631" s="127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  <c r="R631" s="127"/>
      <c r="S631" s="127"/>
      <c r="T631" s="127"/>
      <c r="U631" s="127"/>
      <c r="V631" s="127"/>
      <c r="W631" s="127"/>
      <c r="X631" s="127"/>
      <c r="Y631" s="127"/>
      <c r="Z631" s="127"/>
      <c r="AA631" s="127"/>
      <c r="AB631" s="127"/>
      <c r="AC631" s="127"/>
      <c r="AD631" s="127"/>
      <c r="AE631" s="127"/>
      <c r="AF631" s="127"/>
      <c r="AG631" s="127"/>
      <c r="AH631" s="127"/>
      <c r="AI631" s="127"/>
      <c r="AJ631" s="127"/>
      <c r="AK631" s="127"/>
      <c r="AL631" s="127"/>
      <c r="AM631" s="127"/>
      <c r="AN631" s="127"/>
      <c r="AO631" s="127"/>
      <c r="AP631" s="127"/>
      <c r="AQ631" s="127"/>
      <c r="AR631" s="127"/>
      <c r="AS631" s="127"/>
      <c r="AT631" s="127"/>
      <c r="AU631" s="127"/>
      <c r="AV631" s="127"/>
      <c r="AW631" s="127"/>
      <c r="AX631" s="127"/>
      <c r="AY631" s="127"/>
      <c r="AZ631" s="127"/>
      <c r="BA631" s="127"/>
      <c r="BB631" s="127"/>
      <c r="BC631" s="127"/>
      <c r="BD631" s="127"/>
      <c r="BE631" s="127"/>
      <c r="BF631" s="127"/>
      <c r="BG631" s="127"/>
      <c r="BH631" s="127"/>
      <c r="BI631" s="127"/>
      <c r="BJ631" s="127"/>
      <c r="BK631" s="127"/>
      <c r="BL631" s="127"/>
      <c r="BM631" s="127"/>
      <c r="BN631" s="386"/>
      <c r="BO631" s="127"/>
      <c r="BP631" s="104"/>
    </row>
    <row r="632" spans="1:68" ht="14.5" x14ac:dyDescent="0.35">
      <c r="A632" s="136"/>
      <c r="B632" s="136"/>
      <c r="C632" s="136"/>
      <c r="D632" s="127"/>
      <c r="E632" s="127"/>
      <c r="F632" s="127"/>
      <c r="G632" s="127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  <c r="R632" s="127"/>
      <c r="S632" s="127"/>
      <c r="T632" s="127"/>
      <c r="U632" s="127"/>
      <c r="V632" s="127"/>
      <c r="W632" s="127"/>
      <c r="X632" s="127"/>
      <c r="Y632" s="127"/>
      <c r="Z632" s="127"/>
      <c r="AA632" s="127"/>
      <c r="AB632" s="127"/>
      <c r="AC632" s="127"/>
      <c r="AD632" s="127"/>
      <c r="AE632" s="127"/>
      <c r="AF632" s="127"/>
      <c r="AG632" s="127"/>
      <c r="AH632" s="127"/>
      <c r="AI632" s="127"/>
      <c r="AJ632" s="127"/>
      <c r="AK632" s="127"/>
      <c r="AL632" s="127"/>
      <c r="AM632" s="127"/>
      <c r="AN632" s="127"/>
      <c r="AO632" s="127"/>
      <c r="AP632" s="127"/>
      <c r="AQ632" s="127"/>
      <c r="AR632" s="127"/>
      <c r="AS632" s="127"/>
      <c r="AT632" s="127"/>
      <c r="AU632" s="127"/>
      <c r="AV632" s="127"/>
      <c r="AW632" s="127"/>
      <c r="AX632" s="127"/>
      <c r="AY632" s="127"/>
      <c r="AZ632" s="127"/>
      <c r="BA632" s="127"/>
      <c r="BB632" s="127"/>
      <c r="BC632" s="127"/>
      <c r="BD632" s="127"/>
      <c r="BE632" s="127"/>
      <c r="BF632" s="127"/>
      <c r="BG632" s="127"/>
      <c r="BH632" s="127"/>
      <c r="BI632" s="127"/>
      <c r="BJ632" s="127"/>
      <c r="BK632" s="127"/>
      <c r="BL632" s="127"/>
      <c r="BM632" s="127"/>
      <c r="BN632" s="386"/>
      <c r="BO632" s="127"/>
      <c r="BP632" s="104"/>
    </row>
    <row r="633" spans="1:68" ht="14.5" x14ac:dyDescent="0.35">
      <c r="A633" s="136"/>
      <c r="B633" s="136"/>
      <c r="C633" s="136"/>
      <c r="D633" s="127"/>
      <c r="E633" s="127"/>
      <c r="F633" s="127"/>
      <c r="G633" s="127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  <c r="R633" s="127"/>
      <c r="S633" s="127"/>
      <c r="T633" s="127"/>
      <c r="U633" s="127"/>
      <c r="V633" s="127"/>
      <c r="W633" s="127"/>
      <c r="X633" s="127"/>
      <c r="Y633" s="127"/>
      <c r="Z633" s="127"/>
      <c r="AA633" s="127"/>
      <c r="AB633" s="127"/>
      <c r="AC633" s="127"/>
      <c r="AD633" s="127"/>
      <c r="AE633" s="127"/>
      <c r="AF633" s="127"/>
      <c r="AG633" s="127"/>
      <c r="AH633" s="127"/>
      <c r="AI633" s="127"/>
      <c r="AJ633" s="127"/>
      <c r="AK633" s="127"/>
      <c r="AL633" s="127"/>
      <c r="AM633" s="127"/>
      <c r="AN633" s="127"/>
      <c r="AO633" s="127"/>
      <c r="AP633" s="127"/>
      <c r="AQ633" s="127"/>
      <c r="AR633" s="127"/>
      <c r="AS633" s="127"/>
      <c r="AT633" s="127"/>
      <c r="AU633" s="127"/>
      <c r="AV633" s="127"/>
      <c r="AW633" s="127"/>
      <c r="AX633" s="127"/>
      <c r="AY633" s="127"/>
      <c r="AZ633" s="127"/>
      <c r="BA633" s="127"/>
      <c r="BB633" s="127"/>
      <c r="BC633" s="127"/>
      <c r="BD633" s="127"/>
      <c r="BE633" s="127"/>
      <c r="BF633" s="127"/>
      <c r="BG633" s="127"/>
      <c r="BH633" s="127"/>
      <c r="BI633" s="127"/>
      <c r="BJ633" s="127"/>
      <c r="BK633" s="127"/>
      <c r="BL633" s="127"/>
      <c r="BM633" s="127"/>
      <c r="BN633" s="386"/>
      <c r="BO633" s="127"/>
      <c r="BP633" s="104"/>
    </row>
    <row r="634" spans="1:68" ht="14.5" x14ac:dyDescent="0.35">
      <c r="A634" s="136"/>
      <c r="B634" s="136"/>
      <c r="C634" s="136"/>
      <c r="D634" s="127"/>
      <c r="E634" s="127"/>
      <c r="F634" s="127"/>
      <c r="G634" s="127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  <c r="R634" s="127"/>
      <c r="S634" s="127"/>
      <c r="T634" s="127"/>
      <c r="U634" s="127"/>
      <c r="V634" s="127"/>
      <c r="W634" s="127"/>
      <c r="X634" s="127"/>
      <c r="Y634" s="127"/>
      <c r="Z634" s="127"/>
      <c r="AA634" s="127"/>
      <c r="AB634" s="127"/>
      <c r="AC634" s="127"/>
      <c r="AD634" s="127"/>
      <c r="AE634" s="127"/>
      <c r="AF634" s="127"/>
      <c r="AG634" s="127"/>
      <c r="AH634" s="127"/>
      <c r="AI634" s="127"/>
      <c r="AJ634" s="127"/>
      <c r="AK634" s="127"/>
      <c r="AL634" s="127"/>
      <c r="AM634" s="127"/>
      <c r="AN634" s="127"/>
      <c r="AO634" s="127"/>
      <c r="AP634" s="127"/>
      <c r="AQ634" s="127"/>
      <c r="AR634" s="127"/>
      <c r="AS634" s="127"/>
      <c r="AT634" s="127"/>
      <c r="AU634" s="127"/>
      <c r="AV634" s="127"/>
      <c r="AW634" s="127"/>
      <c r="AX634" s="127"/>
      <c r="AY634" s="127"/>
      <c r="AZ634" s="127"/>
      <c r="BA634" s="127"/>
      <c r="BB634" s="127"/>
      <c r="BC634" s="127"/>
      <c r="BD634" s="127"/>
      <c r="BE634" s="127"/>
      <c r="BF634" s="127"/>
      <c r="BG634" s="127"/>
      <c r="BH634" s="127"/>
      <c r="BI634" s="127"/>
      <c r="BJ634" s="127"/>
      <c r="BK634" s="127"/>
      <c r="BL634" s="127"/>
      <c r="BM634" s="127"/>
      <c r="BN634" s="386"/>
      <c r="BO634" s="127"/>
      <c r="BP634" s="104"/>
    </row>
    <row r="635" spans="1:68" ht="14.5" x14ac:dyDescent="0.35">
      <c r="A635" s="136"/>
      <c r="B635" s="136"/>
      <c r="C635" s="136"/>
      <c r="D635" s="127"/>
      <c r="E635" s="127"/>
      <c r="F635" s="127"/>
      <c r="G635" s="127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  <c r="R635" s="127"/>
      <c r="S635" s="127"/>
      <c r="T635" s="127"/>
      <c r="U635" s="127"/>
      <c r="V635" s="127"/>
      <c r="W635" s="127"/>
      <c r="X635" s="127"/>
      <c r="Y635" s="127"/>
      <c r="Z635" s="127"/>
      <c r="AA635" s="127"/>
      <c r="AB635" s="127"/>
      <c r="AC635" s="127"/>
      <c r="AD635" s="127"/>
      <c r="AE635" s="127"/>
      <c r="AF635" s="127"/>
      <c r="AG635" s="127"/>
      <c r="AH635" s="127"/>
      <c r="AI635" s="127"/>
      <c r="AJ635" s="127"/>
      <c r="AK635" s="127"/>
      <c r="AL635" s="127"/>
      <c r="AM635" s="127"/>
      <c r="AN635" s="127"/>
      <c r="AO635" s="127"/>
      <c r="AP635" s="127"/>
      <c r="AQ635" s="127"/>
      <c r="AR635" s="127"/>
      <c r="AS635" s="127"/>
      <c r="AT635" s="127"/>
      <c r="AU635" s="127"/>
      <c r="AV635" s="127"/>
      <c r="AW635" s="127"/>
      <c r="AX635" s="127"/>
      <c r="AY635" s="127"/>
      <c r="AZ635" s="127"/>
      <c r="BA635" s="127"/>
      <c r="BB635" s="127"/>
      <c r="BC635" s="127"/>
      <c r="BD635" s="127"/>
      <c r="BE635" s="127"/>
      <c r="BF635" s="127"/>
      <c r="BG635" s="127"/>
      <c r="BH635" s="127"/>
      <c r="BI635" s="127"/>
      <c r="BJ635" s="127"/>
      <c r="BK635" s="127"/>
      <c r="BL635" s="127"/>
      <c r="BM635" s="127"/>
      <c r="BN635" s="386"/>
      <c r="BO635" s="127"/>
      <c r="BP635" s="104"/>
    </row>
    <row r="636" spans="1:68" ht="14.5" x14ac:dyDescent="0.35">
      <c r="A636" s="136"/>
      <c r="B636" s="136"/>
      <c r="C636" s="136"/>
      <c r="D636" s="127"/>
      <c r="E636" s="127"/>
      <c r="F636" s="127"/>
      <c r="G636" s="127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  <c r="R636" s="127"/>
      <c r="S636" s="127"/>
      <c r="T636" s="127"/>
      <c r="U636" s="127"/>
      <c r="V636" s="127"/>
      <c r="W636" s="127"/>
      <c r="X636" s="127"/>
      <c r="Y636" s="127"/>
      <c r="Z636" s="127"/>
      <c r="AA636" s="127"/>
      <c r="AB636" s="127"/>
      <c r="AC636" s="127"/>
      <c r="AD636" s="127"/>
      <c r="AE636" s="127"/>
      <c r="AF636" s="127"/>
      <c r="AG636" s="127"/>
      <c r="AH636" s="127"/>
      <c r="AI636" s="127"/>
      <c r="AJ636" s="127"/>
      <c r="AK636" s="127"/>
      <c r="AL636" s="127"/>
      <c r="AM636" s="127"/>
      <c r="AN636" s="127"/>
      <c r="AO636" s="127"/>
      <c r="AP636" s="127"/>
      <c r="AQ636" s="127"/>
      <c r="AR636" s="127"/>
      <c r="AS636" s="127"/>
      <c r="AT636" s="127"/>
      <c r="AU636" s="127"/>
      <c r="AV636" s="127"/>
      <c r="AW636" s="127"/>
      <c r="AX636" s="127"/>
      <c r="AY636" s="127"/>
      <c r="AZ636" s="127"/>
      <c r="BA636" s="127"/>
      <c r="BB636" s="127"/>
      <c r="BC636" s="127"/>
      <c r="BD636" s="127"/>
      <c r="BE636" s="127"/>
      <c r="BF636" s="127"/>
      <c r="BG636" s="127"/>
      <c r="BH636" s="127"/>
      <c r="BI636" s="127"/>
      <c r="BJ636" s="127"/>
      <c r="BK636" s="127"/>
      <c r="BL636" s="127"/>
      <c r="BM636" s="127"/>
      <c r="BN636" s="386"/>
      <c r="BO636" s="127"/>
      <c r="BP636" s="104"/>
    </row>
    <row r="637" spans="1:68" ht="14.5" x14ac:dyDescent="0.35">
      <c r="A637" s="136"/>
      <c r="B637" s="136"/>
      <c r="C637" s="136"/>
      <c r="D637" s="127"/>
      <c r="E637" s="127"/>
      <c r="F637" s="127"/>
      <c r="G637" s="127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  <c r="R637" s="127"/>
      <c r="S637" s="127"/>
      <c r="T637" s="127"/>
      <c r="U637" s="127"/>
      <c r="V637" s="127"/>
      <c r="W637" s="127"/>
      <c r="X637" s="127"/>
      <c r="Y637" s="127"/>
      <c r="Z637" s="127"/>
      <c r="AA637" s="127"/>
      <c r="AB637" s="127"/>
      <c r="AC637" s="127"/>
      <c r="AD637" s="127"/>
      <c r="AE637" s="127"/>
      <c r="AF637" s="127"/>
      <c r="AG637" s="127"/>
      <c r="AH637" s="127"/>
      <c r="AI637" s="127"/>
      <c r="AJ637" s="127"/>
      <c r="AK637" s="127"/>
      <c r="AL637" s="127"/>
      <c r="AM637" s="127"/>
      <c r="AN637" s="127"/>
      <c r="AO637" s="127"/>
      <c r="AP637" s="127"/>
      <c r="AQ637" s="127"/>
      <c r="AR637" s="127"/>
      <c r="AS637" s="127"/>
      <c r="AT637" s="127"/>
      <c r="AU637" s="127"/>
      <c r="AV637" s="127"/>
      <c r="AW637" s="127"/>
      <c r="AX637" s="127"/>
      <c r="AY637" s="127"/>
      <c r="AZ637" s="127"/>
      <c r="BA637" s="127"/>
      <c r="BB637" s="127"/>
      <c r="BC637" s="127"/>
      <c r="BD637" s="127"/>
      <c r="BE637" s="127"/>
      <c r="BF637" s="127"/>
      <c r="BG637" s="127"/>
      <c r="BH637" s="127"/>
      <c r="BI637" s="127"/>
      <c r="BJ637" s="127"/>
      <c r="BK637" s="127"/>
      <c r="BL637" s="127"/>
      <c r="BM637" s="127"/>
      <c r="BN637" s="386"/>
      <c r="BO637" s="127"/>
      <c r="BP637" s="104"/>
    </row>
    <row r="638" spans="1:68" ht="14.5" x14ac:dyDescent="0.35">
      <c r="A638" s="136"/>
      <c r="B638" s="136"/>
      <c r="C638" s="136"/>
      <c r="D638" s="127"/>
      <c r="E638" s="127"/>
      <c r="F638" s="127"/>
      <c r="G638" s="127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  <c r="R638" s="127"/>
      <c r="S638" s="127"/>
      <c r="T638" s="127"/>
      <c r="U638" s="127"/>
      <c r="V638" s="127"/>
      <c r="W638" s="127"/>
      <c r="X638" s="127"/>
      <c r="Y638" s="127"/>
      <c r="Z638" s="127"/>
      <c r="AA638" s="127"/>
      <c r="AB638" s="127"/>
      <c r="AC638" s="127"/>
      <c r="AD638" s="127"/>
      <c r="AE638" s="127"/>
      <c r="AF638" s="127"/>
      <c r="AG638" s="127"/>
      <c r="AH638" s="127"/>
      <c r="AI638" s="127"/>
      <c r="AJ638" s="127"/>
      <c r="AK638" s="127"/>
      <c r="AL638" s="127"/>
      <c r="AM638" s="127"/>
      <c r="AN638" s="127"/>
      <c r="AO638" s="127"/>
      <c r="AP638" s="127"/>
      <c r="AQ638" s="127"/>
      <c r="AR638" s="127"/>
      <c r="AS638" s="127"/>
      <c r="AT638" s="127"/>
      <c r="AU638" s="127"/>
      <c r="AV638" s="127"/>
      <c r="AW638" s="127"/>
      <c r="AX638" s="127"/>
      <c r="AY638" s="127"/>
      <c r="AZ638" s="127"/>
      <c r="BA638" s="127"/>
      <c r="BB638" s="127"/>
      <c r="BC638" s="127"/>
      <c r="BD638" s="127"/>
      <c r="BE638" s="127"/>
      <c r="BF638" s="127"/>
      <c r="BG638" s="127"/>
      <c r="BH638" s="127"/>
      <c r="BI638" s="127"/>
      <c r="BJ638" s="127"/>
      <c r="BK638" s="127"/>
      <c r="BL638" s="127"/>
      <c r="BM638" s="127"/>
      <c r="BN638" s="386"/>
      <c r="BO638" s="127"/>
      <c r="BP638" s="104"/>
    </row>
    <row r="639" spans="1:68" ht="14.5" x14ac:dyDescent="0.35">
      <c r="A639" s="136"/>
      <c r="B639" s="136"/>
      <c r="C639" s="136"/>
      <c r="D639" s="127"/>
      <c r="E639" s="127"/>
      <c r="F639" s="127"/>
      <c r="G639" s="127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  <c r="R639" s="127"/>
      <c r="S639" s="127"/>
      <c r="T639" s="127"/>
      <c r="U639" s="127"/>
      <c r="V639" s="127"/>
      <c r="W639" s="127"/>
      <c r="X639" s="127"/>
      <c r="Y639" s="127"/>
      <c r="Z639" s="127"/>
      <c r="AA639" s="127"/>
      <c r="AB639" s="127"/>
      <c r="AC639" s="127"/>
      <c r="AD639" s="127"/>
      <c r="AE639" s="127"/>
      <c r="AF639" s="127"/>
      <c r="AG639" s="127"/>
      <c r="AH639" s="127"/>
      <c r="AI639" s="127"/>
      <c r="AJ639" s="127"/>
      <c r="AK639" s="127"/>
      <c r="AL639" s="127"/>
      <c r="AM639" s="127"/>
      <c r="AN639" s="127"/>
      <c r="AO639" s="127"/>
      <c r="AP639" s="127"/>
      <c r="AQ639" s="127"/>
      <c r="AR639" s="127"/>
      <c r="AS639" s="127"/>
      <c r="AT639" s="127"/>
      <c r="AU639" s="127"/>
      <c r="AV639" s="127"/>
      <c r="AW639" s="127"/>
      <c r="AX639" s="127"/>
      <c r="AY639" s="127"/>
      <c r="AZ639" s="127"/>
      <c r="BA639" s="127"/>
      <c r="BB639" s="127"/>
      <c r="BC639" s="127"/>
      <c r="BD639" s="127"/>
      <c r="BE639" s="127"/>
      <c r="BF639" s="127"/>
      <c r="BG639" s="127"/>
      <c r="BH639" s="127"/>
      <c r="BI639" s="127"/>
      <c r="BJ639" s="127"/>
      <c r="BK639" s="127"/>
      <c r="BL639" s="127"/>
      <c r="BM639" s="127"/>
      <c r="BN639" s="386"/>
      <c r="BO639" s="127"/>
      <c r="BP639" s="104"/>
    </row>
    <row r="640" spans="1:68" ht="14.5" x14ac:dyDescent="0.35">
      <c r="A640" s="136"/>
      <c r="B640" s="136"/>
      <c r="C640" s="136"/>
      <c r="D640" s="127"/>
      <c r="E640" s="127"/>
      <c r="F640" s="127"/>
      <c r="G640" s="127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  <c r="R640" s="127"/>
      <c r="S640" s="127"/>
      <c r="T640" s="127"/>
      <c r="U640" s="127"/>
      <c r="V640" s="127"/>
      <c r="W640" s="127"/>
      <c r="X640" s="127"/>
      <c r="Y640" s="127"/>
      <c r="Z640" s="127"/>
      <c r="AA640" s="127"/>
      <c r="AB640" s="127"/>
      <c r="AC640" s="127"/>
      <c r="AD640" s="127"/>
      <c r="AE640" s="127"/>
      <c r="AF640" s="127"/>
      <c r="AG640" s="127"/>
      <c r="AH640" s="127"/>
      <c r="AI640" s="127"/>
      <c r="AJ640" s="127"/>
      <c r="AK640" s="127"/>
      <c r="AL640" s="127"/>
      <c r="AM640" s="127"/>
      <c r="AN640" s="127"/>
      <c r="AO640" s="127"/>
      <c r="AP640" s="127"/>
      <c r="AQ640" s="127"/>
      <c r="AR640" s="127"/>
      <c r="AS640" s="127"/>
      <c r="AT640" s="127"/>
      <c r="AU640" s="127"/>
      <c r="AV640" s="127"/>
      <c r="AW640" s="127"/>
      <c r="AX640" s="127"/>
      <c r="AY640" s="127"/>
      <c r="AZ640" s="127"/>
      <c r="BA640" s="127"/>
      <c r="BB640" s="127"/>
      <c r="BC640" s="127"/>
      <c r="BD640" s="127"/>
      <c r="BE640" s="127"/>
      <c r="BF640" s="127"/>
      <c r="BG640" s="127"/>
      <c r="BH640" s="127"/>
      <c r="BI640" s="127"/>
      <c r="BJ640" s="127"/>
      <c r="BK640" s="127"/>
      <c r="BL640" s="127"/>
      <c r="BM640" s="127"/>
      <c r="BN640" s="386"/>
      <c r="BO640" s="127"/>
      <c r="BP640" s="104"/>
    </row>
    <row r="641" spans="1:68" ht="14.5" x14ac:dyDescent="0.35">
      <c r="A641" s="136"/>
      <c r="B641" s="136"/>
      <c r="C641" s="136"/>
      <c r="D641" s="127"/>
      <c r="E641" s="127"/>
      <c r="F641" s="127"/>
      <c r="G641" s="127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  <c r="R641" s="127"/>
      <c r="S641" s="127"/>
      <c r="T641" s="127"/>
      <c r="U641" s="127"/>
      <c r="V641" s="127"/>
      <c r="W641" s="127"/>
      <c r="X641" s="127"/>
      <c r="Y641" s="127"/>
      <c r="Z641" s="127"/>
      <c r="AA641" s="127"/>
      <c r="AB641" s="127"/>
      <c r="AC641" s="127"/>
      <c r="AD641" s="127"/>
      <c r="AE641" s="127"/>
      <c r="AF641" s="127"/>
      <c r="AG641" s="127"/>
      <c r="AH641" s="127"/>
      <c r="AI641" s="127"/>
      <c r="AJ641" s="127"/>
      <c r="AK641" s="127"/>
      <c r="AL641" s="127"/>
      <c r="AM641" s="127"/>
      <c r="AN641" s="127"/>
      <c r="AO641" s="127"/>
      <c r="AP641" s="127"/>
      <c r="AQ641" s="127"/>
      <c r="AR641" s="127"/>
      <c r="AS641" s="127"/>
      <c r="AT641" s="127"/>
      <c r="AU641" s="127"/>
      <c r="AV641" s="127"/>
      <c r="AW641" s="127"/>
      <c r="AX641" s="127"/>
      <c r="AY641" s="127"/>
      <c r="AZ641" s="127"/>
      <c r="BA641" s="127"/>
      <c r="BB641" s="127"/>
      <c r="BC641" s="127"/>
      <c r="BD641" s="127"/>
      <c r="BE641" s="127"/>
      <c r="BF641" s="127"/>
      <c r="BG641" s="127"/>
      <c r="BH641" s="127"/>
      <c r="BI641" s="127"/>
      <c r="BJ641" s="127"/>
      <c r="BK641" s="127"/>
      <c r="BL641" s="127"/>
      <c r="BM641" s="127"/>
      <c r="BN641" s="386"/>
      <c r="BO641" s="127"/>
      <c r="BP641" s="104"/>
    </row>
    <row r="642" spans="1:68" ht="14.5" x14ac:dyDescent="0.35">
      <c r="A642" s="136"/>
      <c r="B642" s="136"/>
      <c r="C642" s="136"/>
      <c r="D642" s="127"/>
      <c r="E642" s="127"/>
      <c r="F642" s="127"/>
      <c r="G642" s="127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  <c r="R642" s="127"/>
      <c r="S642" s="127"/>
      <c r="T642" s="127"/>
      <c r="U642" s="127"/>
      <c r="V642" s="127"/>
      <c r="W642" s="127"/>
      <c r="X642" s="127"/>
      <c r="Y642" s="127"/>
      <c r="Z642" s="127"/>
      <c r="AA642" s="127"/>
      <c r="AB642" s="127"/>
      <c r="AC642" s="127"/>
      <c r="AD642" s="127"/>
      <c r="AE642" s="127"/>
      <c r="AF642" s="127"/>
      <c r="AG642" s="127"/>
      <c r="AH642" s="127"/>
      <c r="AI642" s="127"/>
      <c r="AJ642" s="127"/>
      <c r="AK642" s="127"/>
      <c r="AL642" s="127"/>
      <c r="AM642" s="127"/>
      <c r="AN642" s="127"/>
      <c r="AO642" s="127"/>
      <c r="AP642" s="127"/>
      <c r="AQ642" s="127"/>
      <c r="AR642" s="127"/>
      <c r="AS642" s="127"/>
      <c r="AT642" s="127"/>
      <c r="AU642" s="127"/>
      <c r="AV642" s="127"/>
      <c r="AW642" s="127"/>
      <c r="AX642" s="127"/>
      <c r="AY642" s="127"/>
      <c r="AZ642" s="127"/>
      <c r="BA642" s="127"/>
      <c r="BB642" s="127"/>
      <c r="BC642" s="127"/>
      <c r="BD642" s="127"/>
      <c r="BE642" s="127"/>
      <c r="BF642" s="127"/>
      <c r="BG642" s="127"/>
      <c r="BH642" s="127"/>
      <c r="BI642" s="127"/>
      <c r="BJ642" s="127"/>
      <c r="BK642" s="127"/>
      <c r="BL642" s="127"/>
      <c r="BM642" s="127"/>
      <c r="BN642" s="386"/>
      <c r="BO642" s="127"/>
      <c r="BP642" s="104"/>
    </row>
    <row r="643" spans="1:68" ht="14.5" x14ac:dyDescent="0.35">
      <c r="A643" s="136"/>
      <c r="B643" s="136"/>
      <c r="C643" s="136"/>
      <c r="D643" s="127"/>
      <c r="E643" s="127"/>
      <c r="F643" s="127"/>
      <c r="G643" s="127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  <c r="R643" s="127"/>
      <c r="S643" s="127"/>
      <c r="T643" s="127"/>
      <c r="U643" s="127"/>
      <c r="V643" s="127"/>
      <c r="W643" s="127"/>
      <c r="X643" s="127"/>
      <c r="Y643" s="127"/>
      <c r="Z643" s="127"/>
      <c r="AA643" s="127"/>
      <c r="AB643" s="127"/>
      <c r="AC643" s="127"/>
      <c r="AD643" s="127"/>
      <c r="AE643" s="127"/>
      <c r="AF643" s="127"/>
      <c r="AG643" s="127"/>
      <c r="AH643" s="127"/>
      <c r="AI643" s="127"/>
      <c r="AJ643" s="127"/>
      <c r="AK643" s="127"/>
      <c r="AL643" s="127"/>
      <c r="AM643" s="127"/>
      <c r="AN643" s="127"/>
      <c r="AO643" s="127"/>
      <c r="AP643" s="127"/>
      <c r="AQ643" s="127"/>
      <c r="AR643" s="127"/>
      <c r="AS643" s="127"/>
      <c r="AT643" s="127"/>
      <c r="AU643" s="127"/>
      <c r="AV643" s="127"/>
      <c r="AW643" s="127"/>
      <c r="AX643" s="127"/>
      <c r="AY643" s="127"/>
      <c r="AZ643" s="127"/>
      <c r="BA643" s="127"/>
      <c r="BB643" s="127"/>
      <c r="BC643" s="127"/>
      <c r="BD643" s="127"/>
      <c r="BE643" s="127"/>
      <c r="BF643" s="127"/>
      <c r="BG643" s="127"/>
      <c r="BH643" s="127"/>
      <c r="BI643" s="127"/>
      <c r="BJ643" s="127"/>
      <c r="BK643" s="127"/>
      <c r="BL643" s="127"/>
      <c r="BM643" s="127"/>
      <c r="BN643" s="386"/>
      <c r="BO643" s="127"/>
      <c r="BP643" s="104"/>
    </row>
    <row r="644" spans="1:68" ht="14.5" x14ac:dyDescent="0.35">
      <c r="A644" s="136"/>
      <c r="B644" s="136"/>
      <c r="C644" s="136"/>
      <c r="D644" s="127"/>
      <c r="E644" s="127"/>
      <c r="F644" s="127"/>
      <c r="G644" s="127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  <c r="R644" s="127"/>
      <c r="S644" s="127"/>
      <c r="T644" s="127"/>
      <c r="U644" s="127"/>
      <c r="V644" s="127"/>
      <c r="W644" s="127"/>
      <c r="X644" s="127"/>
      <c r="Y644" s="127"/>
      <c r="Z644" s="127"/>
      <c r="AA644" s="127"/>
      <c r="AB644" s="127"/>
      <c r="AC644" s="127"/>
      <c r="AD644" s="127"/>
      <c r="AE644" s="127"/>
      <c r="AF644" s="127"/>
      <c r="AG644" s="127"/>
      <c r="AH644" s="127"/>
      <c r="AI644" s="127"/>
      <c r="AJ644" s="127"/>
      <c r="AK644" s="127"/>
      <c r="AL644" s="127"/>
      <c r="AM644" s="127"/>
      <c r="AN644" s="127"/>
      <c r="AO644" s="127"/>
      <c r="AP644" s="127"/>
      <c r="AQ644" s="127"/>
      <c r="AR644" s="127"/>
      <c r="AS644" s="127"/>
      <c r="AT644" s="127"/>
      <c r="AU644" s="127"/>
      <c r="AV644" s="127"/>
      <c r="AW644" s="127"/>
      <c r="AX644" s="127"/>
      <c r="AY644" s="127"/>
      <c r="AZ644" s="127"/>
      <c r="BA644" s="127"/>
      <c r="BB644" s="127"/>
      <c r="BC644" s="127"/>
      <c r="BD644" s="127"/>
      <c r="BE644" s="127"/>
      <c r="BF644" s="127"/>
      <c r="BG644" s="127"/>
      <c r="BH644" s="127"/>
      <c r="BI644" s="127"/>
      <c r="BJ644" s="127"/>
      <c r="BK644" s="127"/>
      <c r="BL644" s="127"/>
      <c r="BM644" s="127"/>
      <c r="BN644" s="386"/>
      <c r="BO644" s="127"/>
      <c r="BP644" s="104"/>
    </row>
    <row r="645" spans="1:68" ht="14.5" x14ac:dyDescent="0.35">
      <c r="A645" s="136"/>
      <c r="B645" s="136"/>
      <c r="C645" s="136"/>
      <c r="D645" s="127"/>
      <c r="E645" s="127"/>
      <c r="F645" s="127"/>
      <c r="G645" s="127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  <c r="R645" s="127"/>
      <c r="S645" s="127"/>
      <c r="T645" s="127"/>
      <c r="U645" s="127"/>
      <c r="V645" s="127"/>
      <c r="W645" s="127"/>
      <c r="X645" s="127"/>
      <c r="Y645" s="127"/>
      <c r="Z645" s="127"/>
      <c r="AA645" s="127"/>
      <c r="AB645" s="127"/>
      <c r="AC645" s="127"/>
      <c r="AD645" s="127"/>
      <c r="AE645" s="127"/>
      <c r="AF645" s="127"/>
      <c r="AG645" s="127"/>
      <c r="AH645" s="127"/>
      <c r="AI645" s="127"/>
      <c r="AJ645" s="127"/>
      <c r="AK645" s="127"/>
      <c r="AL645" s="127"/>
      <c r="AM645" s="127"/>
      <c r="AN645" s="127"/>
      <c r="AO645" s="127"/>
      <c r="AP645" s="127"/>
      <c r="AQ645" s="127"/>
      <c r="AR645" s="127"/>
      <c r="AS645" s="127"/>
      <c r="AT645" s="127"/>
      <c r="AU645" s="127"/>
      <c r="AV645" s="127"/>
      <c r="AW645" s="127"/>
      <c r="AX645" s="127"/>
      <c r="AY645" s="127"/>
      <c r="AZ645" s="127"/>
      <c r="BA645" s="127"/>
      <c r="BB645" s="127"/>
      <c r="BC645" s="127"/>
      <c r="BD645" s="127"/>
      <c r="BE645" s="127"/>
      <c r="BF645" s="127"/>
      <c r="BG645" s="127"/>
      <c r="BH645" s="127"/>
      <c r="BI645" s="127"/>
      <c r="BJ645" s="127"/>
      <c r="BK645" s="127"/>
      <c r="BL645" s="127"/>
      <c r="BM645" s="127"/>
      <c r="BN645" s="386"/>
      <c r="BO645" s="127"/>
      <c r="BP645" s="104"/>
    </row>
    <row r="646" spans="1:68" ht="14.5" x14ac:dyDescent="0.35">
      <c r="A646" s="136"/>
      <c r="B646" s="136"/>
      <c r="C646" s="136"/>
      <c r="D646" s="127"/>
      <c r="E646" s="127"/>
      <c r="F646" s="127"/>
      <c r="G646" s="127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  <c r="R646" s="127"/>
      <c r="S646" s="127"/>
      <c r="T646" s="127"/>
      <c r="U646" s="127"/>
      <c r="V646" s="127"/>
      <c r="W646" s="127"/>
      <c r="X646" s="127"/>
      <c r="Y646" s="127"/>
      <c r="Z646" s="127"/>
      <c r="AA646" s="127"/>
      <c r="AB646" s="127"/>
      <c r="AC646" s="127"/>
      <c r="AD646" s="127"/>
      <c r="AE646" s="127"/>
      <c r="AF646" s="127"/>
      <c r="AG646" s="127"/>
      <c r="AH646" s="127"/>
      <c r="AI646" s="127"/>
      <c r="AJ646" s="127"/>
      <c r="AK646" s="127"/>
      <c r="AL646" s="127"/>
      <c r="AM646" s="127"/>
      <c r="AN646" s="127"/>
      <c r="AO646" s="127"/>
      <c r="AP646" s="127"/>
      <c r="AQ646" s="127"/>
      <c r="AR646" s="127"/>
      <c r="AS646" s="127"/>
      <c r="AT646" s="127"/>
      <c r="AU646" s="127"/>
      <c r="AV646" s="127"/>
      <c r="AW646" s="127"/>
      <c r="AX646" s="127"/>
      <c r="AY646" s="127"/>
      <c r="AZ646" s="127"/>
      <c r="BA646" s="127"/>
      <c r="BB646" s="127"/>
      <c r="BC646" s="127"/>
      <c r="BD646" s="127"/>
      <c r="BE646" s="127"/>
      <c r="BF646" s="127"/>
      <c r="BG646" s="127"/>
      <c r="BH646" s="127"/>
      <c r="BI646" s="127"/>
      <c r="BJ646" s="127"/>
      <c r="BK646" s="127"/>
      <c r="BL646" s="127"/>
      <c r="BM646" s="127"/>
      <c r="BN646" s="386"/>
      <c r="BO646" s="127"/>
      <c r="BP646" s="104"/>
    </row>
    <row r="647" spans="1:68" ht="14.5" x14ac:dyDescent="0.35">
      <c r="A647" s="136"/>
      <c r="B647" s="136"/>
      <c r="C647" s="136"/>
      <c r="D647" s="127"/>
      <c r="E647" s="127"/>
      <c r="F647" s="127"/>
      <c r="G647" s="127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  <c r="R647" s="127"/>
      <c r="S647" s="127"/>
      <c r="T647" s="127"/>
      <c r="U647" s="127"/>
      <c r="V647" s="127"/>
      <c r="W647" s="127"/>
      <c r="X647" s="127"/>
      <c r="Y647" s="127"/>
      <c r="Z647" s="127"/>
      <c r="AA647" s="127"/>
      <c r="AB647" s="127"/>
      <c r="AC647" s="127"/>
      <c r="AD647" s="127"/>
      <c r="AE647" s="127"/>
      <c r="AF647" s="127"/>
      <c r="AG647" s="127"/>
      <c r="AH647" s="127"/>
      <c r="AI647" s="127"/>
      <c r="AJ647" s="127"/>
      <c r="AK647" s="127"/>
      <c r="AL647" s="127"/>
      <c r="AM647" s="127"/>
      <c r="AN647" s="127"/>
      <c r="AO647" s="127"/>
      <c r="AP647" s="127"/>
      <c r="AQ647" s="127"/>
      <c r="AR647" s="127"/>
      <c r="AS647" s="127"/>
      <c r="AT647" s="127"/>
      <c r="AU647" s="127"/>
      <c r="AV647" s="127"/>
      <c r="AW647" s="127"/>
      <c r="AX647" s="127"/>
      <c r="AY647" s="127"/>
      <c r="AZ647" s="127"/>
      <c r="BA647" s="127"/>
      <c r="BB647" s="127"/>
      <c r="BC647" s="127"/>
      <c r="BD647" s="127"/>
      <c r="BE647" s="127"/>
      <c r="BF647" s="127"/>
      <c r="BG647" s="127"/>
      <c r="BH647" s="127"/>
      <c r="BI647" s="127"/>
      <c r="BJ647" s="127"/>
      <c r="BK647" s="127"/>
      <c r="BL647" s="127"/>
      <c r="BM647" s="127"/>
      <c r="BN647" s="386"/>
      <c r="BO647" s="127"/>
      <c r="BP647" s="104"/>
    </row>
    <row r="648" spans="1:68" ht="14.5" x14ac:dyDescent="0.35">
      <c r="A648" s="136"/>
      <c r="B648" s="136"/>
      <c r="C648" s="136"/>
      <c r="D648" s="127"/>
      <c r="E648" s="127"/>
      <c r="F648" s="127"/>
      <c r="G648" s="127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  <c r="R648" s="127"/>
      <c r="S648" s="127"/>
      <c r="T648" s="127"/>
      <c r="U648" s="127"/>
      <c r="V648" s="127"/>
      <c r="W648" s="127"/>
      <c r="X648" s="127"/>
      <c r="Y648" s="127"/>
      <c r="Z648" s="127"/>
      <c r="AA648" s="127"/>
      <c r="AB648" s="127"/>
      <c r="AC648" s="127"/>
      <c r="AD648" s="127"/>
      <c r="AE648" s="127"/>
      <c r="AF648" s="127"/>
      <c r="AG648" s="127"/>
      <c r="AH648" s="127"/>
      <c r="AI648" s="127"/>
      <c r="AJ648" s="127"/>
      <c r="AK648" s="127"/>
      <c r="AL648" s="127"/>
      <c r="AM648" s="127"/>
      <c r="AN648" s="127"/>
      <c r="AO648" s="127"/>
      <c r="AP648" s="127"/>
      <c r="AQ648" s="127"/>
      <c r="AR648" s="127"/>
      <c r="AS648" s="127"/>
      <c r="AT648" s="127"/>
      <c r="AU648" s="127"/>
      <c r="AV648" s="127"/>
      <c r="AW648" s="127"/>
      <c r="AX648" s="127"/>
      <c r="AY648" s="127"/>
      <c r="AZ648" s="127"/>
      <c r="BA648" s="127"/>
      <c r="BB648" s="127"/>
      <c r="BC648" s="127"/>
      <c r="BD648" s="127"/>
      <c r="BE648" s="127"/>
      <c r="BF648" s="127"/>
      <c r="BG648" s="127"/>
      <c r="BH648" s="127"/>
      <c r="BI648" s="127"/>
      <c r="BJ648" s="127"/>
      <c r="BK648" s="127"/>
      <c r="BL648" s="127"/>
      <c r="BM648" s="127"/>
      <c r="BN648" s="386"/>
      <c r="BO648" s="127"/>
      <c r="BP648" s="104"/>
    </row>
    <row r="649" spans="1:68" ht="14.5" x14ac:dyDescent="0.35">
      <c r="A649" s="136"/>
      <c r="B649" s="136"/>
      <c r="C649" s="136"/>
      <c r="D649" s="127"/>
      <c r="E649" s="127"/>
      <c r="F649" s="127"/>
      <c r="G649" s="127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  <c r="R649" s="127"/>
      <c r="S649" s="127"/>
      <c r="T649" s="127"/>
      <c r="U649" s="127"/>
      <c r="V649" s="127"/>
      <c r="W649" s="127"/>
      <c r="X649" s="127"/>
      <c r="Y649" s="127"/>
      <c r="Z649" s="127"/>
      <c r="AA649" s="127"/>
      <c r="AB649" s="127"/>
      <c r="AC649" s="127"/>
      <c r="AD649" s="127"/>
      <c r="AE649" s="127"/>
      <c r="AF649" s="127"/>
      <c r="AG649" s="127"/>
      <c r="AH649" s="127"/>
      <c r="AI649" s="127"/>
      <c r="AJ649" s="127"/>
      <c r="AK649" s="127"/>
      <c r="AL649" s="127"/>
      <c r="AM649" s="127"/>
      <c r="AN649" s="127"/>
      <c r="AO649" s="127"/>
      <c r="AP649" s="127"/>
      <c r="AQ649" s="127"/>
      <c r="AR649" s="127"/>
      <c r="AS649" s="127"/>
      <c r="AT649" s="127"/>
      <c r="AU649" s="127"/>
      <c r="AV649" s="127"/>
      <c r="AW649" s="127"/>
      <c r="AX649" s="127"/>
      <c r="AY649" s="127"/>
      <c r="AZ649" s="127"/>
      <c r="BA649" s="127"/>
      <c r="BB649" s="127"/>
      <c r="BC649" s="127"/>
      <c r="BD649" s="127"/>
      <c r="BE649" s="127"/>
      <c r="BF649" s="127"/>
      <c r="BG649" s="127"/>
      <c r="BH649" s="127"/>
      <c r="BI649" s="127"/>
      <c r="BJ649" s="127"/>
      <c r="BK649" s="127"/>
      <c r="BL649" s="127"/>
      <c r="BM649" s="127"/>
      <c r="BN649" s="386"/>
      <c r="BO649" s="127"/>
      <c r="BP649" s="104"/>
    </row>
    <row r="650" spans="1:68" ht="14.5" x14ac:dyDescent="0.35">
      <c r="A650" s="136"/>
      <c r="B650" s="136"/>
      <c r="C650" s="136"/>
      <c r="D650" s="127"/>
      <c r="E650" s="127"/>
      <c r="F650" s="127"/>
      <c r="G650" s="127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  <c r="R650" s="127"/>
      <c r="S650" s="127"/>
      <c r="T650" s="127"/>
      <c r="U650" s="127"/>
      <c r="V650" s="127"/>
      <c r="W650" s="127"/>
      <c r="X650" s="127"/>
      <c r="Y650" s="127"/>
      <c r="Z650" s="127"/>
      <c r="AA650" s="127"/>
      <c r="AB650" s="127"/>
      <c r="AC650" s="127"/>
      <c r="AD650" s="127"/>
      <c r="AE650" s="127"/>
      <c r="AF650" s="127"/>
      <c r="AG650" s="127"/>
      <c r="AH650" s="127"/>
      <c r="AI650" s="127"/>
      <c r="AJ650" s="127"/>
      <c r="AK650" s="127"/>
      <c r="AL650" s="127"/>
      <c r="AM650" s="127"/>
      <c r="AN650" s="127"/>
      <c r="AO650" s="127"/>
      <c r="AP650" s="127"/>
      <c r="AQ650" s="127"/>
      <c r="AR650" s="127"/>
      <c r="AS650" s="127"/>
      <c r="AT650" s="127"/>
      <c r="AU650" s="127"/>
      <c r="AV650" s="127"/>
      <c r="AW650" s="127"/>
      <c r="AX650" s="127"/>
      <c r="AY650" s="127"/>
      <c r="AZ650" s="127"/>
      <c r="BA650" s="127"/>
      <c r="BB650" s="127"/>
      <c r="BC650" s="127"/>
      <c r="BD650" s="127"/>
      <c r="BE650" s="127"/>
      <c r="BF650" s="127"/>
      <c r="BG650" s="127"/>
      <c r="BH650" s="127"/>
      <c r="BI650" s="127"/>
      <c r="BJ650" s="127"/>
      <c r="BK650" s="127"/>
      <c r="BL650" s="127"/>
      <c r="BM650" s="127"/>
      <c r="BN650" s="386"/>
      <c r="BO650" s="127"/>
      <c r="BP650" s="104"/>
    </row>
    <row r="651" spans="1:68" ht="14.5" x14ac:dyDescent="0.35">
      <c r="A651" s="136"/>
      <c r="B651" s="136"/>
      <c r="C651" s="136"/>
      <c r="D651" s="127"/>
      <c r="E651" s="127"/>
      <c r="F651" s="127"/>
      <c r="G651" s="127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  <c r="R651" s="127"/>
      <c r="S651" s="127"/>
      <c r="T651" s="127"/>
      <c r="U651" s="127"/>
      <c r="V651" s="127"/>
      <c r="W651" s="127"/>
      <c r="X651" s="127"/>
      <c r="Y651" s="127"/>
      <c r="Z651" s="127"/>
      <c r="AA651" s="127"/>
      <c r="AB651" s="127"/>
      <c r="AC651" s="127"/>
      <c r="AD651" s="127"/>
      <c r="AE651" s="127"/>
      <c r="AF651" s="127"/>
      <c r="AG651" s="127"/>
      <c r="AH651" s="127"/>
      <c r="AI651" s="127"/>
      <c r="AJ651" s="127"/>
      <c r="AK651" s="127"/>
      <c r="AL651" s="127"/>
      <c r="AM651" s="127"/>
      <c r="AN651" s="127"/>
      <c r="AO651" s="127"/>
      <c r="AP651" s="127"/>
      <c r="AQ651" s="127"/>
      <c r="AR651" s="127"/>
      <c r="AS651" s="127"/>
      <c r="AT651" s="127"/>
      <c r="AU651" s="127"/>
      <c r="AV651" s="127"/>
      <c r="AW651" s="127"/>
      <c r="AX651" s="127"/>
      <c r="AY651" s="127"/>
      <c r="AZ651" s="127"/>
      <c r="BA651" s="127"/>
      <c r="BB651" s="127"/>
      <c r="BC651" s="127"/>
      <c r="BD651" s="127"/>
      <c r="BE651" s="127"/>
      <c r="BF651" s="127"/>
      <c r="BG651" s="127"/>
      <c r="BH651" s="127"/>
      <c r="BI651" s="127"/>
      <c r="BJ651" s="127"/>
      <c r="BK651" s="127"/>
      <c r="BL651" s="127"/>
      <c r="BM651" s="127"/>
      <c r="BN651" s="386"/>
      <c r="BO651" s="127"/>
      <c r="BP651" s="104"/>
    </row>
    <row r="652" spans="1:68" ht="14.5" x14ac:dyDescent="0.35">
      <c r="A652" s="136"/>
      <c r="B652" s="136"/>
      <c r="C652" s="136"/>
      <c r="D652" s="127"/>
      <c r="E652" s="127"/>
      <c r="F652" s="127"/>
      <c r="G652" s="127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  <c r="R652" s="127"/>
      <c r="S652" s="127"/>
      <c r="T652" s="127"/>
      <c r="U652" s="127"/>
      <c r="V652" s="127"/>
      <c r="W652" s="127"/>
      <c r="X652" s="127"/>
      <c r="Y652" s="127"/>
      <c r="Z652" s="127"/>
      <c r="AA652" s="127"/>
      <c r="AB652" s="127"/>
      <c r="AC652" s="127"/>
      <c r="AD652" s="127"/>
      <c r="AE652" s="127"/>
      <c r="AF652" s="127"/>
      <c r="AG652" s="127"/>
      <c r="AH652" s="127"/>
      <c r="AI652" s="127"/>
      <c r="AJ652" s="127"/>
      <c r="AK652" s="127"/>
      <c r="AL652" s="127"/>
      <c r="AM652" s="127"/>
      <c r="AN652" s="127"/>
      <c r="AO652" s="127"/>
      <c r="AP652" s="127"/>
      <c r="AQ652" s="127"/>
      <c r="AR652" s="127"/>
      <c r="AS652" s="127"/>
      <c r="AT652" s="127"/>
      <c r="AU652" s="127"/>
      <c r="AV652" s="127"/>
      <c r="AW652" s="127"/>
      <c r="AX652" s="127"/>
      <c r="AY652" s="127"/>
      <c r="AZ652" s="127"/>
      <c r="BA652" s="127"/>
      <c r="BB652" s="127"/>
      <c r="BC652" s="127"/>
      <c r="BD652" s="127"/>
      <c r="BE652" s="127"/>
      <c r="BF652" s="127"/>
      <c r="BG652" s="127"/>
      <c r="BH652" s="127"/>
      <c r="BI652" s="127"/>
      <c r="BJ652" s="127"/>
      <c r="BK652" s="127"/>
      <c r="BL652" s="127"/>
      <c r="BM652" s="127"/>
      <c r="BN652" s="386"/>
      <c r="BO652" s="127"/>
      <c r="BP652" s="104"/>
    </row>
    <row r="653" spans="1:68" ht="14.5" x14ac:dyDescent="0.35">
      <c r="A653" s="136"/>
      <c r="B653" s="136"/>
      <c r="C653" s="136"/>
      <c r="D653" s="127"/>
      <c r="E653" s="127"/>
      <c r="F653" s="127"/>
      <c r="G653" s="127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  <c r="R653" s="127"/>
      <c r="S653" s="127"/>
      <c r="T653" s="127"/>
      <c r="U653" s="127"/>
      <c r="V653" s="127"/>
      <c r="W653" s="127"/>
      <c r="X653" s="127"/>
      <c r="Y653" s="127"/>
      <c r="Z653" s="127"/>
      <c r="AA653" s="127"/>
      <c r="AB653" s="127"/>
      <c r="AC653" s="127"/>
      <c r="AD653" s="127"/>
      <c r="AE653" s="127"/>
      <c r="AF653" s="127"/>
      <c r="AG653" s="127"/>
      <c r="AH653" s="127"/>
      <c r="AI653" s="127"/>
      <c r="AJ653" s="127"/>
      <c r="AK653" s="127"/>
      <c r="AL653" s="127"/>
      <c r="AM653" s="127"/>
      <c r="AN653" s="127"/>
      <c r="AO653" s="127"/>
      <c r="AP653" s="127"/>
      <c r="AQ653" s="127"/>
      <c r="AR653" s="127"/>
      <c r="AS653" s="127"/>
      <c r="AT653" s="127"/>
      <c r="AU653" s="127"/>
      <c r="AV653" s="127"/>
      <c r="AW653" s="127"/>
      <c r="AX653" s="127"/>
      <c r="AY653" s="127"/>
      <c r="AZ653" s="127"/>
      <c r="BA653" s="127"/>
      <c r="BB653" s="127"/>
      <c r="BC653" s="127"/>
      <c r="BD653" s="127"/>
      <c r="BE653" s="127"/>
      <c r="BF653" s="127"/>
      <c r="BG653" s="127"/>
      <c r="BH653" s="127"/>
      <c r="BI653" s="127"/>
      <c r="BJ653" s="127"/>
      <c r="BK653" s="127"/>
      <c r="BL653" s="127"/>
      <c r="BM653" s="127"/>
      <c r="BN653" s="386"/>
      <c r="BO653" s="127"/>
      <c r="BP653" s="104"/>
    </row>
    <row r="654" spans="1:68" ht="14.5" x14ac:dyDescent="0.35">
      <c r="A654" s="136"/>
      <c r="B654" s="136"/>
      <c r="C654" s="136"/>
      <c r="D654" s="127"/>
      <c r="E654" s="127"/>
      <c r="F654" s="127"/>
      <c r="G654" s="127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  <c r="R654" s="127"/>
      <c r="S654" s="127"/>
      <c r="T654" s="127"/>
      <c r="U654" s="127"/>
      <c r="V654" s="127"/>
      <c r="W654" s="127"/>
      <c r="X654" s="127"/>
      <c r="Y654" s="127"/>
      <c r="Z654" s="127"/>
      <c r="AA654" s="127"/>
      <c r="AB654" s="127"/>
      <c r="AC654" s="127"/>
      <c r="AD654" s="127"/>
      <c r="AE654" s="127"/>
      <c r="AF654" s="127"/>
      <c r="AG654" s="127"/>
      <c r="AH654" s="127"/>
      <c r="AI654" s="127"/>
      <c r="AJ654" s="127"/>
      <c r="AK654" s="127"/>
      <c r="AL654" s="127"/>
      <c r="AM654" s="127"/>
      <c r="AN654" s="127"/>
      <c r="AO654" s="127"/>
      <c r="AP654" s="127"/>
      <c r="AQ654" s="127"/>
      <c r="AR654" s="127"/>
      <c r="AS654" s="127"/>
      <c r="AT654" s="127"/>
      <c r="AU654" s="127"/>
      <c r="AV654" s="127"/>
      <c r="AW654" s="127"/>
      <c r="AX654" s="127"/>
      <c r="AY654" s="127"/>
      <c r="AZ654" s="127"/>
      <c r="BA654" s="127"/>
      <c r="BB654" s="127"/>
      <c r="BC654" s="127"/>
      <c r="BD654" s="127"/>
      <c r="BE654" s="127"/>
      <c r="BF654" s="127"/>
      <c r="BG654" s="127"/>
      <c r="BH654" s="127"/>
      <c r="BI654" s="127"/>
      <c r="BJ654" s="127"/>
      <c r="BK654" s="127"/>
      <c r="BL654" s="127"/>
      <c r="BM654" s="127"/>
      <c r="BN654" s="386"/>
      <c r="BO654" s="127"/>
      <c r="BP654" s="104"/>
    </row>
    <row r="655" spans="1:68" ht="14.5" x14ac:dyDescent="0.35">
      <c r="A655" s="136"/>
      <c r="B655" s="136"/>
      <c r="C655" s="136"/>
      <c r="D655" s="127"/>
      <c r="E655" s="127"/>
      <c r="F655" s="127"/>
      <c r="G655" s="127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  <c r="R655" s="127"/>
      <c r="S655" s="127"/>
      <c r="T655" s="127"/>
      <c r="U655" s="127"/>
      <c r="V655" s="127"/>
      <c r="W655" s="127"/>
      <c r="X655" s="127"/>
      <c r="Y655" s="127"/>
      <c r="Z655" s="127"/>
      <c r="AA655" s="127"/>
      <c r="AB655" s="127"/>
      <c r="AC655" s="127"/>
      <c r="AD655" s="127"/>
      <c r="AE655" s="127"/>
      <c r="AF655" s="127"/>
      <c r="AG655" s="127"/>
      <c r="AH655" s="127"/>
      <c r="AI655" s="127"/>
      <c r="AJ655" s="127"/>
      <c r="AK655" s="127"/>
      <c r="AL655" s="127"/>
      <c r="AM655" s="127"/>
      <c r="AN655" s="127"/>
      <c r="AO655" s="127"/>
      <c r="AP655" s="127"/>
      <c r="AQ655" s="127"/>
      <c r="AR655" s="127"/>
      <c r="AS655" s="127"/>
      <c r="AT655" s="127"/>
      <c r="AU655" s="127"/>
      <c r="AV655" s="127"/>
      <c r="AW655" s="127"/>
      <c r="AX655" s="127"/>
      <c r="AY655" s="127"/>
      <c r="AZ655" s="127"/>
      <c r="BA655" s="127"/>
      <c r="BB655" s="127"/>
      <c r="BC655" s="127"/>
      <c r="BD655" s="127"/>
      <c r="BE655" s="127"/>
      <c r="BF655" s="127"/>
      <c r="BG655" s="127"/>
      <c r="BH655" s="127"/>
      <c r="BI655" s="127"/>
      <c r="BJ655" s="127"/>
      <c r="BK655" s="127"/>
      <c r="BL655" s="127"/>
      <c r="BM655" s="127"/>
      <c r="BN655" s="386"/>
      <c r="BO655" s="127"/>
      <c r="BP655" s="104"/>
    </row>
    <row r="656" spans="1:68" ht="14.5" x14ac:dyDescent="0.35">
      <c r="A656" s="136"/>
      <c r="B656" s="136"/>
      <c r="C656" s="136"/>
      <c r="D656" s="127"/>
      <c r="E656" s="127"/>
      <c r="F656" s="127"/>
      <c r="G656" s="127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  <c r="R656" s="127"/>
      <c r="S656" s="127"/>
      <c r="T656" s="127"/>
      <c r="U656" s="127"/>
      <c r="V656" s="127"/>
      <c r="W656" s="127"/>
      <c r="X656" s="127"/>
      <c r="Y656" s="127"/>
      <c r="Z656" s="127"/>
      <c r="AA656" s="127"/>
      <c r="AB656" s="127"/>
      <c r="AC656" s="127"/>
      <c r="AD656" s="127"/>
      <c r="AE656" s="127"/>
      <c r="AF656" s="127"/>
      <c r="AG656" s="127"/>
      <c r="AH656" s="127"/>
      <c r="AI656" s="127"/>
      <c r="AJ656" s="127"/>
      <c r="AK656" s="127"/>
      <c r="AL656" s="127"/>
      <c r="AM656" s="127"/>
      <c r="AN656" s="127"/>
      <c r="AO656" s="127"/>
      <c r="AP656" s="127"/>
      <c r="AQ656" s="127"/>
      <c r="AR656" s="127"/>
      <c r="AS656" s="127"/>
      <c r="AT656" s="127"/>
      <c r="AU656" s="127"/>
      <c r="AV656" s="127"/>
      <c r="AW656" s="127"/>
      <c r="AX656" s="127"/>
      <c r="AY656" s="127"/>
      <c r="AZ656" s="127"/>
      <c r="BA656" s="127"/>
      <c r="BB656" s="127"/>
      <c r="BC656" s="127"/>
      <c r="BD656" s="127"/>
      <c r="BE656" s="127"/>
      <c r="BF656" s="127"/>
      <c r="BG656" s="127"/>
      <c r="BH656" s="127"/>
      <c r="BI656" s="127"/>
      <c r="BJ656" s="127"/>
      <c r="BK656" s="127"/>
      <c r="BL656" s="127"/>
      <c r="BM656" s="127"/>
      <c r="BN656" s="386"/>
      <c r="BO656" s="127"/>
      <c r="BP656" s="104"/>
    </row>
    <row r="657" spans="1:68" ht="14.5" x14ac:dyDescent="0.35">
      <c r="A657" s="136"/>
      <c r="B657" s="136"/>
      <c r="C657" s="136"/>
      <c r="D657" s="127"/>
      <c r="E657" s="127"/>
      <c r="F657" s="127"/>
      <c r="G657" s="127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  <c r="R657" s="127"/>
      <c r="S657" s="127"/>
      <c r="T657" s="127"/>
      <c r="U657" s="127"/>
      <c r="V657" s="127"/>
      <c r="W657" s="127"/>
      <c r="X657" s="127"/>
      <c r="Y657" s="127"/>
      <c r="Z657" s="127"/>
      <c r="AA657" s="127"/>
      <c r="AB657" s="127"/>
      <c r="AC657" s="127"/>
      <c r="AD657" s="127"/>
      <c r="AE657" s="127"/>
      <c r="AF657" s="127"/>
      <c r="AG657" s="127"/>
      <c r="AH657" s="127"/>
      <c r="AI657" s="127"/>
      <c r="AJ657" s="127"/>
      <c r="AK657" s="127"/>
      <c r="AL657" s="127"/>
      <c r="AM657" s="127"/>
      <c r="AN657" s="127"/>
      <c r="AO657" s="127"/>
      <c r="AP657" s="127"/>
      <c r="AQ657" s="127"/>
      <c r="AR657" s="127"/>
      <c r="AS657" s="127"/>
      <c r="AT657" s="127"/>
      <c r="AU657" s="127"/>
      <c r="AV657" s="127"/>
      <c r="AW657" s="127"/>
      <c r="AX657" s="127"/>
      <c r="AY657" s="127"/>
      <c r="AZ657" s="127"/>
      <c r="BA657" s="127"/>
      <c r="BB657" s="127"/>
      <c r="BC657" s="127"/>
      <c r="BD657" s="127"/>
      <c r="BE657" s="127"/>
      <c r="BF657" s="127"/>
      <c r="BG657" s="127"/>
      <c r="BH657" s="127"/>
      <c r="BI657" s="127"/>
      <c r="BJ657" s="127"/>
      <c r="BK657" s="127"/>
      <c r="BL657" s="127"/>
      <c r="BM657" s="127"/>
      <c r="BN657" s="386"/>
      <c r="BO657" s="127"/>
      <c r="BP657" s="104"/>
    </row>
    <row r="658" spans="1:68" ht="14.5" x14ac:dyDescent="0.35">
      <c r="A658" s="136"/>
      <c r="B658" s="136"/>
      <c r="C658" s="136"/>
      <c r="D658" s="127"/>
      <c r="E658" s="127"/>
      <c r="F658" s="127"/>
      <c r="G658" s="127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  <c r="R658" s="127"/>
      <c r="S658" s="127"/>
      <c r="T658" s="127"/>
      <c r="U658" s="127"/>
      <c r="V658" s="127"/>
      <c r="W658" s="127"/>
      <c r="X658" s="127"/>
      <c r="Y658" s="127"/>
      <c r="Z658" s="127"/>
      <c r="AA658" s="127"/>
      <c r="AB658" s="127"/>
      <c r="AC658" s="127"/>
      <c r="AD658" s="127"/>
      <c r="AE658" s="127"/>
      <c r="AF658" s="127"/>
      <c r="AG658" s="127"/>
      <c r="AH658" s="127"/>
      <c r="AI658" s="127"/>
      <c r="AJ658" s="127"/>
      <c r="AK658" s="127"/>
      <c r="AL658" s="127"/>
      <c r="AM658" s="127"/>
      <c r="AN658" s="127"/>
      <c r="AO658" s="127"/>
      <c r="AP658" s="127"/>
      <c r="AQ658" s="127"/>
      <c r="AR658" s="127"/>
      <c r="AS658" s="127"/>
      <c r="AT658" s="127"/>
      <c r="AU658" s="127"/>
      <c r="AV658" s="127"/>
      <c r="AW658" s="127"/>
      <c r="AX658" s="127"/>
      <c r="AY658" s="127"/>
      <c r="AZ658" s="127"/>
      <c r="BA658" s="127"/>
      <c r="BB658" s="127"/>
      <c r="BC658" s="127"/>
      <c r="BD658" s="127"/>
      <c r="BE658" s="127"/>
      <c r="BF658" s="127"/>
      <c r="BG658" s="127"/>
      <c r="BH658" s="127"/>
      <c r="BI658" s="127"/>
      <c r="BJ658" s="127"/>
      <c r="BK658" s="127"/>
      <c r="BL658" s="127"/>
      <c r="BM658" s="127"/>
      <c r="BN658" s="386"/>
      <c r="BO658" s="127"/>
      <c r="BP658" s="104"/>
    </row>
    <row r="659" spans="1:68" ht="14.5" x14ac:dyDescent="0.35">
      <c r="A659" s="136"/>
      <c r="B659" s="136"/>
      <c r="C659" s="136"/>
      <c r="D659" s="127"/>
      <c r="E659" s="127"/>
      <c r="F659" s="127"/>
      <c r="G659" s="127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  <c r="R659" s="127"/>
      <c r="S659" s="127"/>
      <c r="T659" s="127"/>
      <c r="U659" s="127"/>
      <c r="V659" s="127"/>
      <c r="W659" s="127"/>
      <c r="X659" s="127"/>
      <c r="Y659" s="127"/>
      <c r="Z659" s="127"/>
      <c r="AA659" s="127"/>
      <c r="AB659" s="127"/>
      <c r="AC659" s="127"/>
      <c r="AD659" s="127"/>
      <c r="AE659" s="127"/>
      <c r="AF659" s="127"/>
      <c r="AG659" s="127"/>
      <c r="AH659" s="127"/>
      <c r="AI659" s="127"/>
      <c r="AJ659" s="127"/>
      <c r="AK659" s="127"/>
      <c r="AL659" s="127"/>
      <c r="AM659" s="127"/>
      <c r="AN659" s="127"/>
      <c r="AO659" s="127"/>
      <c r="AP659" s="127"/>
      <c r="AQ659" s="127"/>
      <c r="AR659" s="127"/>
      <c r="AS659" s="127"/>
      <c r="AT659" s="127"/>
      <c r="AU659" s="127"/>
      <c r="AV659" s="127"/>
      <c r="AW659" s="127"/>
      <c r="AX659" s="127"/>
      <c r="AY659" s="127"/>
      <c r="AZ659" s="127"/>
      <c r="BA659" s="127"/>
      <c r="BB659" s="127"/>
      <c r="BC659" s="127"/>
      <c r="BD659" s="127"/>
      <c r="BE659" s="127"/>
      <c r="BF659" s="127"/>
      <c r="BG659" s="127"/>
      <c r="BH659" s="127"/>
      <c r="BI659" s="127"/>
      <c r="BJ659" s="127"/>
      <c r="BK659" s="127"/>
      <c r="BL659" s="127"/>
      <c r="BM659" s="127"/>
      <c r="BN659" s="386"/>
      <c r="BO659" s="127"/>
      <c r="BP659" s="104"/>
    </row>
    <row r="660" spans="1:68" ht="14.5" x14ac:dyDescent="0.35">
      <c r="A660" s="136"/>
      <c r="B660" s="136"/>
      <c r="C660" s="136"/>
      <c r="D660" s="127"/>
      <c r="E660" s="127"/>
      <c r="F660" s="127"/>
      <c r="G660" s="127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  <c r="R660" s="127"/>
      <c r="S660" s="127"/>
      <c r="T660" s="127"/>
      <c r="U660" s="127"/>
      <c r="V660" s="127"/>
      <c r="W660" s="127"/>
      <c r="X660" s="127"/>
      <c r="Y660" s="127"/>
      <c r="Z660" s="127"/>
      <c r="AA660" s="127"/>
      <c r="AB660" s="127"/>
      <c r="AC660" s="127"/>
      <c r="AD660" s="127"/>
      <c r="AE660" s="127"/>
      <c r="AF660" s="127"/>
      <c r="AG660" s="127"/>
      <c r="AH660" s="127"/>
      <c r="AI660" s="127"/>
      <c r="AJ660" s="127"/>
      <c r="AK660" s="127"/>
      <c r="AL660" s="127"/>
      <c r="AM660" s="127"/>
      <c r="AN660" s="127"/>
      <c r="AO660" s="127"/>
      <c r="AP660" s="127"/>
      <c r="AQ660" s="127"/>
      <c r="AR660" s="127"/>
      <c r="AS660" s="127"/>
      <c r="AT660" s="127"/>
      <c r="AU660" s="127"/>
      <c r="AV660" s="127"/>
      <c r="AW660" s="127"/>
      <c r="AX660" s="127"/>
      <c r="AY660" s="127"/>
      <c r="AZ660" s="127"/>
      <c r="BA660" s="127"/>
      <c r="BB660" s="127"/>
      <c r="BC660" s="127"/>
      <c r="BD660" s="127"/>
      <c r="BE660" s="127"/>
      <c r="BF660" s="127"/>
      <c r="BG660" s="127"/>
      <c r="BH660" s="127"/>
      <c r="BI660" s="127"/>
      <c r="BJ660" s="127"/>
      <c r="BK660" s="127"/>
      <c r="BL660" s="127"/>
      <c r="BM660" s="127"/>
      <c r="BN660" s="386"/>
      <c r="BO660" s="127"/>
      <c r="BP660" s="104"/>
    </row>
    <row r="661" spans="1:68" ht="14.5" x14ac:dyDescent="0.35">
      <c r="A661" s="136"/>
      <c r="B661" s="136"/>
      <c r="C661" s="136"/>
      <c r="D661" s="127"/>
      <c r="E661" s="127"/>
      <c r="F661" s="127"/>
      <c r="G661" s="127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  <c r="R661" s="127"/>
      <c r="S661" s="127"/>
      <c r="T661" s="127"/>
      <c r="U661" s="127"/>
      <c r="V661" s="127"/>
      <c r="W661" s="127"/>
      <c r="X661" s="127"/>
      <c r="Y661" s="127"/>
      <c r="Z661" s="127"/>
      <c r="AA661" s="127"/>
      <c r="AB661" s="127"/>
      <c r="AC661" s="127"/>
      <c r="AD661" s="127"/>
      <c r="AE661" s="127"/>
      <c r="AF661" s="127"/>
      <c r="AG661" s="127"/>
      <c r="AH661" s="127"/>
      <c r="AI661" s="127"/>
      <c r="AJ661" s="127"/>
      <c r="AK661" s="127"/>
      <c r="AL661" s="127"/>
      <c r="AM661" s="127"/>
      <c r="AN661" s="127"/>
      <c r="AO661" s="127"/>
      <c r="AP661" s="127"/>
      <c r="AQ661" s="127"/>
      <c r="AR661" s="127"/>
      <c r="AS661" s="127"/>
      <c r="AT661" s="127"/>
      <c r="AU661" s="127"/>
      <c r="AV661" s="127"/>
      <c r="AW661" s="127"/>
      <c r="AX661" s="127"/>
      <c r="AY661" s="127"/>
      <c r="AZ661" s="127"/>
      <c r="BA661" s="127"/>
      <c r="BB661" s="127"/>
      <c r="BC661" s="127"/>
      <c r="BD661" s="127"/>
      <c r="BE661" s="127"/>
      <c r="BF661" s="127"/>
      <c r="BG661" s="127"/>
      <c r="BH661" s="127"/>
      <c r="BI661" s="127"/>
      <c r="BJ661" s="127"/>
      <c r="BK661" s="127"/>
      <c r="BL661" s="127"/>
      <c r="BM661" s="127"/>
      <c r="BN661" s="386"/>
      <c r="BO661" s="127"/>
      <c r="BP661" s="104"/>
    </row>
    <row r="662" spans="1:68" ht="14.5" x14ac:dyDescent="0.35">
      <c r="A662" s="136"/>
      <c r="B662" s="136"/>
      <c r="C662" s="136"/>
      <c r="D662" s="127"/>
      <c r="E662" s="127"/>
      <c r="F662" s="127"/>
      <c r="G662" s="127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  <c r="R662" s="127"/>
      <c r="S662" s="127"/>
      <c r="T662" s="127"/>
      <c r="U662" s="127"/>
      <c r="V662" s="127"/>
      <c r="W662" s="127"/>
      <c r="X662" s="127"/>
      <c r="Y662" s="127"/>
      <c r="Z662" s="127"/>
      <c r="AA662" s="127"/>
      <c r="AB662" s="127"/>
      <c r="AC662" s="127"/>
      <c r="AD662" s="127"/>
      <c r="AE662" s="127"/>
      <c r="AF662" s="127"/>
      <c r="AG662" s="127"/>
      <c r="AH662" s="127"/>
      <c r="AI662" s="127"/>
      <c r="AJ662" s="127"/>
      <c r="AK662" s="127"/>
      <c r="AL662" s="127"/>
      <c r="AM662" s="127"/>
      <c r="AN662" s="127"/>
      <c r="AO662" s="127"/>
      <c r="AP662" s="127"/>
      <c r="AQ662" s="127"/>
      <c r="AR662" s="127"/>
      <c r="AS662" s="127"/>
      <c r="AT662" s="127"/>
      <c r="AU662" s="127"/>
      <c r="AV662" s="127"/>
      <c r="AW662" s="127"/>
      <c r="AX662" s="127"/>
      <c r="AY662" s="127"/>
      <c r="AZ662" s="127"/>
      <c r="BA662" s="127"/>
      <c r="BB662" s="127"/>
      <c r="BC662" s="127"/>
      <c r="BD662" s="127"/>
      <c r="BE662" s="127"/>
      <c r="BF662" s="127"/>
      <c r="BG662" s="127"/>
      <c r="BH662" s="127"/>
      <c r="BI662" s="127"/>
      <c r="BJ662" s="127"/>
      <c r="BK662" s="127"/>
      <c r="BL662" s="127"/>
      <c r="BM662" s="127"/>
      <c r="BN662" s="386"/>
      <c r="BO662" s="127"/>
      <c r="BP662" s="104"/>
    </row>
    <row r="663" spans="1:68" ht="14.5" x14ac:dyDescent="0.35">
      <c r="A663" s="136"/>
      <c r="B663" s="136"/>
      <c r="C663" s="136"/>
      <c r="D663" s="127"/>
      <c r="E663" s="127"/>
      <c r="F663" s="127"/>
      <c r="G663" s="127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  <c r="R663" s="127"/>
      <c r="S663" s="127"/>
      <c r="T663" s="127"/>
      <c r="U663" s="127"/>
      <c r="V663" s="127"/>
      <c r="W663" s="127"/>
      <c r="X663" s="127"/>
      <c r="Y663" s="127"/>
      <c r="Z663" s="127"/>
      <c r="AA663" s="127"/>
      <c r="AB663" s="127"/>
      <c r="AC663" s="127"/>
      <c r="AD663" s="127"/>
      <c r="AE663" s="127"/>
      <c r="AF663" s="127"/>
      <c r="AG663" s="127"/>
      <c r="AH663" s="127"/>
      <c r="AI663" s="127"/>
      <c r="AJ663" s="127"/>
      <c r="AK663" s="127"/>
      <c r="AL663" s="127"/>
      <c r="AM663" s="127"/>
      <c r="AN663" s="127"/>
      <c r="AO663" s="127"/>
      <c r="AP663" s="127"/>
      <c r="AQ663" s="127"/>
      <c r="AR663" s="127"/>
      <c r="AS663" s="127"/>
      <c r="AT663" s="127"/>
      <c r="AU663" s="127"/>
      <c r="AV663" s="127"/>
      <c r="AW663" s="127"/>
      <c r="AX663" s="127"/>
      <c r="AY663" s="127"/>
      <c r="AZ663" s="127"/>
      <c r="BA663" s="127"/>
      <c r="BB663" s="127"/>
      <c r="BC663" s="127"/>
      <c r="BD663" s="127"/>
      <c r="BE663" s="127"/>
      <c r="BF663" s="127"/>
      <c r="BG663" s="127"/>
      <c r="BH663" s="127"/>
      <c r="BI663" s="127"/>
      <c r="BJ663" s="127"/>
      <c r="BK663" s="127"/>
      <c r="BL663" s="127"/>
      <c r="BM663" s="127"/>
      <c r="BN663" s="386"/>
      <c r="BO663" s="127"/>
      <c r="BP663" s="104"/>
    </row>
    <row r="664" spans="1:68" ht="14.5" x14ac:dyDescent="0.35">
      <c r="A664" s="136"/>
      <c r="B664" s="136"/>
      <c r="C664" s="136"/>
      <c r="D664" s="127"/>
      <c r="E664" s="127"/>
      <c r="F664" s="127"/>
      <c r="G664" s="127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  <c r="R664" s="127"/>
      <c r="S664" s="127"/>
      <c r="T664" s="127"/>
      <c r="U664" s="127"/>
      <c r="V664" s="127"/>
      <c r="W664" s="127"/>
      <c r="X664" s="127"/>
      <c r="Y664" s="127"/>
      <c r="Z664" s="127"/>
      <c r="AA664" s="127"/>
      <c r="AB664" s="127"/>
      <c r="AC664" s="127"/>
      <c r="AD664" s="127"/>
      <c r="AE664" s="127"/>
      <c r="AF664" s="127"/>
      <c r="AG664" s="127"/>
      <c r="AH664" s="127"/>
      <c r="AI664" s="127"/>
      <c r="AJ664" s="127"/>
      <c r="AK664" s="127"/>
      <c r="AL664" s="127"/>
      <c r="AM664" s="127"/>
      <c r="AN664" s="127"/>
      <c r="AO664" s="127"/>
      <c r="AP664" s="127"/>
      <c r="AQ664" s="127"/>
      <c r="AR664" s="127"/>
      <c r="AS664" s="127"/>
      <c r="AT664" s="127"/>
      <c r="AU664" s="127"/>
      <c r="AV664" s="127"/>
      <c r="AW664" s="127"/>
      <c r="AX664" s="127"/>
      <c r="AY664" s="127"/>
      <c r="AZ664" s="127"/>
      <c r="BA664" s="127"/>
      <c r="BB664" s="127"/>
      <c r="BC664" s="127"/>
      <c r="BD664" s="127"/>
      <c r="BE664" s="127"/>
      <c r="BF664" s="127"/>
      <c r="BG664" s="127"/>
      <c r="BH664" s="127"/>
      <c r="BI664" s="127"/>
      <c r="BJ664" s="127"/>
      <c r="BK664" s="127"/>
      <c r="BL664" s="127"/>
      <c r="BM664" s="127"/>
      <c r="BN664" s="386"/>
      <c r="BO664" s="127"/>
      <c r="BP664" s="104"/>
    </row>
    <row r="665" spans="1:68" ht="14.5" x14ac:dyDescent="0.35">
      <c r="A665" s="136"/>
      <c r="B665" s="136"/>
      <c r="C665" s="136"/>
      <c r="D665" s="127"/>
      <c r="E665" s="127"/>
      <c r="F665" s="127"/>
      <c r="G665" s="127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  <c r="R665" s="127"/>
      <c r="S665" s="127"/>
      <c r="T665" s="127"/>
      <c r="U665" s="127"/>
      <c r="V665" s="127"/>
      <c r="W665" s="127"/>
      <c r="X665" s="127"/>
      <c r="Y665" s="127"/>
      <c r="Z665" s="127"/>
      <c r="AA665" s="127"/>
      <c r="AB665" s="127"/>
      <c r="AC665" s="127"/>
      <c r="AD665" s="127"/>
      <c r="AE665" s="127"/>
      <c r="AF665" s="127"/>
      <c r="AG665" s="127"/>
      <c r="AH665" s="127"/>
      <c r="AI665" s="127"/>
      <c r="AJ665" s="127"/>
      <c r="AK665" s="127"/>
      <c r="AL665" s="127"/>
      <c r="AM665" s="127"/>
      <c r="AN665" s="127"/>
      <c r="AO665" s="127"/>
      <c r="AP665" s="127"/>
      <c r="AQ665" s="127"/>
      <c r="AR665" s="127"/>
      <c r="AS665" s="127"/>
      <c r="AT665" s="127"/>
      <c r="AU665" s="127"/>
      <c r="AV665" s="127"/>
      <c r="AW665" s="127"/>
      <c r="AX665" s="127"/>
      <c r="AY665" s="127"/>
      <c r="AZ665" s="127"/>
      <c r="BA665" s="127"/>
      <c r="BB665" s="127"/>
      <c r="BC665" s="127"/>
      <c r="BD665" s="127"/>
      <c r="BE665" s="127"/>
      <c r="BF665" s="127"/>
      <c r="BG665" s="127"/>
      <c r="BH665" s="127"/>
      <c r="BI665" s="127"/>
      <c r="BJ665" s="127"/>
      <c r="BK665" s="127"/>
      <c r="BL665" s="127"/>
      <c r="BM665" s="127"/>
      <c r="BN665" s="386"/>
      <c r="BO665" s="127"/>
      <c r="BP665" s="104"/>
    </row>
    <row r="666" spans="1:68" ht="14.5" x14ac:dyDescent="0.35">
      <c r="A666" s="136"/>
      <c r="B666" s="136"/>
      <c r="C666" s="136"/>
      <c r="D666" s="127"/>
      <c r="E666" s="127"/>
      <c r="F666" s="127"/>
      <c r="G666" s="127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  <c r="R666" s="127"/>
      <c r="S666" s="127"/>
      <c r="T666" s="127"/>
      <c r="U666" s="127"/>
      <c r="V666" s="127"/>
      <c r="W666" s="127"/>
      <c r="X666" s="127"/>
      <c r="Y666" s="127"/>
      <c r="Z666" s="127"/>
      <c r="AA666" s="127"/>
      <c r="AB666" s="127"/>
      <c r="AC666" s="127"/>
      <c r="AD666" s="127"/>
      <c r="AE666" s="127"/>
      <c r="AF666" s="127"/>
      <c r="AG666" s="127"/>
      <c r="AH666" s="127"/>
      <c r="AI666" s="127"/>
      <c r="AJ666" s="127"/>
      <c r="AK666" s="127"/>
      <c r="AL666" s="127"/>
      <c r="AM666" s="127"/>
      <c r="AN666" s="127"/>
      <c r="AO666" s="127"/>
      <c r="AP666" s="127"/>
      <c r="AQ666" s="127"/>
      <c r="AR666" s="127"/>
      <c r="AS666" s="127"/>
      <c r="AT666" s="127"/>
      <c r="AU666" s="127"/>
      <c r="AV666" s="127"/>
      <c r="AW666" s="127"/>
      <c r="AX666" s="127"/>
      <c r="AY666" s="127"/>
      <c r="AZ666" s="127"/>
      <c r="BA666" s="127"/>
      <c r="BB666" s="127"/>
      <c r="BC666" s="127"/>
      <c r="BD666" s="127"/>
      <c r="BE666" s="127"/>
      <c r="BF666" s="127"/>
      <c r="BG666" s="127"/>
      <c r="BH666" s="127"/>
      <c r="BI666" s="127"/>
      <c r="BJ666" s="127"/>
      <c r="BK666" s="127"/>
      <c r="BL666" s="127"/>
      <c r="BM666" s="127"/>
      <c r="BN666" s="386"/>
      <c r="BO666" s="127"/>
      <c r="BP666" s="104"/>
    </row>
    <row r="667" spans="1:68" ht="14.5" x14ac:dyDescent="0.35">
      <c r="A667" s="136"/>
      <c r="B667" s="136"/>
      <c r="C667" s="136"/>
      <c r="D667" s="127"/>
      <c r="E667" s="127"/>
      <c r="F667" s="127"/>
      <c r="G667" s="127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  <c r="R667" s="127"/>
      <c r="S667" s="127"/>
      <c r="T667" s="127"/>
      <c r="U667" s="127"/>
      <c r="V667" s="127"/>
      <c r="W667" s="127"/>
      <c r="X667" s="127"/>
      <c r="Y667" s="127"/>
      <c r="Z667" s="127"/>
      <c r="AA667" s="127"/>
      <c r="AB667" s="127"/>
      <c r="AC667" s="127"/>
      <c r="AD667" s="127"/>
      <c r="AE667" s="127"/>
      <c r="AF667" s="127"/>
      <c r="AG667" s="127"/>
      <c r="AH667" s="127"/>
      <c r="AI667" s="127"/>
      <c r="AJ667" s="127"/>
      <c r="AK667" s="127"/>
      <c r="AL667" s="127"/>
      <c r="AM667" s="127"/>
      <c r="AN667" s="127"/>
      <c r="AO667" s="127"/>
      <c r="AP667" s="127"/>
      <c r="AQ667" s="127"/>
      <c r="AR667" s="127"/>
      <c r="AS667" s="127"/>
      <c r="AT667" s="127"/>
      <c r="AU667" s="127"/>
      <c r="AV667" s="127"/>
      <c r="AW667" s="127"/>
      <c r="AX667" s="127"/>
      <c r="AY667" s="127"/>
      <c r="AZ667" s="127"/>
      <c r="BA667" s="127"/>
      <c r="BB667" s="127"/>
      <c r="BC667" s="127"/>
      <c r="BD667" s="127"/>
      <c r="BE667" s="127"/>
      <c r="BF667" s="127"/>
      <c r="BG667" s="127"/>
      <c r="BH667" s="127"/>
      <c r="BI667" s="127"/>
      <c r="BJ667" s="127"/>
      <c r="BK667" s="127"/>
      <c r="BL667" s="127"/>
      <c r="BM667" s="127"/>
      <c r="BN667" s="386"/>
      <c r="BO667" s="127"/>
      <c r="BP667" s="104"/>
    </row>
    <row r="668" spans="1:68" ht="14.5" x14ac:dyDescent="0.35">
      <c r="A668" s="136"/>
      <c r="B668" s="136"/>
      <c r="C668" s="136"/>
      <c r="D668" s="127"/>
      <c r="E668" s="127"/>
      <c r="F668" s="127"/>
      <c r="G668" s="127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  <c r="R668" s="127"/>
      <c r="S668" s="127"/>
      <c r="T668" s="127"/>
      <c r="U668" s="127"/>
      <c r="V668" s="127"/>
      <c r="W668" s="127"/>
      <c r="X668" s="127"/>
      <c r="Y668" s="127"/>
      <c r="Z668" s="127"/>
      <c r="AA668" s="127"/>
      <c r="AB668" s="127"/>
      <c r="AC668" s="127"/>
      <c r="AD668" s="127"/>
      <c r="AE668" s="127"/>
      <c r="AF668" s="127"/>
      <c r="AG668" s="127"/>
      <c r="AH668" s="127"/>
      <c r="AI668" s="127"/>
      <c r="AJ668" s="127"/>
      <c r="AK668" s="127"/>
      <c r="AL668" s="127"/>
      <c r="AM668" s="127"/>
      <c r="AN668" s="127"/>
      <c r="AO668" s="127"/>
      <c r="AP668" s="127"/>
      <c r="AQ668" s="127"/>
      <c r="AR668" s="127"/>
      <c r="AS668" s="127"/>
      <c r="AT668" s="127"/>
      <c r="AU668" s="127"/>
      <c r="AV668" s="127"/>
      <c r="AW668" s="127"/>
      <c r="AX668" s="127"/>
      <c r="AY668" s="127"/>
      <c r="AZ668" s="127"/>
      <c r="BA668" s="127"/>
      <c r="BB668" s="127"/>
      <c r="BC668" s="127"/>
      <c r="BD668" s="127"/>
      <c r="BE668" s="127"/>
      <c r="BF668" s="127"/>
      <c r="BG668" s="127"/>
      <c r="BH668" s="127"/>
      <c r="BI668" s="127"/>
      <c r="BJ668" s="127"/>
      <c r="BK668" s="127"/>
      <c r="BL668" s="127"/>
      <c r="BM668" s="127"/>
      <c r="BN668" s="386"/>
      <c r="BO668" s="127"/>
      <c r="BP668" s="104"/>
    </row>
    <row r="669" spans="1:68" ht="14.5" x14ac:dyDescent="0.35">
      <c r="A669" s="136"/>
      <c r="B669" s="136"/>
      <c r="C669" s="136"/>
      <c r="D669" s="127"/>
      <c r="E669" s="127"/>
      <c r="F669" s="127"/>
      <c r="G669" s="127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  <c r="R669" s="127"/>
      <c r="S669" s="127"/>
      <c r="T669" s="127"/>
      <c r="U669" s="127"/>
      <c r="V669" s="127"/>
      <c r="W669" s="127"/>
      <c r="X669" s="127"/>
      <c r="Y669" s="127"/>
      <c r="Z669" s="127"/>
      <c r="AA669" s="127"/>
      <c r="AB669" s="127"/>
      <c r="AC669" s="127"/>
      <c r="AD669" s="127"/>
      <c r="AE669" s="127"/>
      <c r="AF669" s="127"/>
      <c r="AG669" s="127"/>
      <c r="AH669" s="127"/>
      <c r="AI669" s="127"/>
      <c r="AJ669" s="127"/>
      <c r="AK669" s="127"/>
      <c r="AL669" s="127"/>
      <c r="AM669" s="127"/>
      <c r="AN669" s="127"/>
      <c r="AO669" s="127"/>
      <c r="AP669" s="127"/>
      <c r="AQ669" s="127"/>
      <c r="AR669" s="127"/>
      <c r="AS669" s="127"/>
      <c r="AT669" s="127"/>
      <c r="AU669" s="127"/>
      <c r="AV669" s="127"/>
      <c r="AW669" s="127"/>
      <c r="AX669" s="127"/>
      <c r="AY669" s="127"/>
      <c r="AZ669" s="127"/>
      <c r="BA669" s="127"/>
      <c r="BB669" s="127"/>
      <c r="BC669" s="127"/>
      <c r="BD669" s="127"/>
      <c r="BE669" s="127"/>
      <c r="BF669" s="127"/>
      <c r="BG669" s="127"/>
      <c r="BH669" s="127"/>
      <c r="BI669" s="127"/>
      <c r="BJ669" s="127"/>
      <c r="BK669" s="127"/>
      <c r="BL669" s="127"/>
      <c r="BM669" s="127"/>
      <c r="BN669" s="386"/>
      <c r="BO669" s="127"/>
      <c r="BP669" s="104"/>
    </row>
    <row r="670" spans="1:68" ht="14.5" x14ac:dyDescent="0.35">
      <c r="A670" s="136"/>
      <c r="B670" s="136"/>
      <c r="C670" s="136"/>
      <c r="D670" s="127"/>
      <c r="E670" s="127"/>
      <c r="F670" s="127"/>
      <c r="G670" s="127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  <c r="R670" s="127"/>
      <c r="S670" s="127"/>
      <c r="T670" s="127"/>
      <c r="U670" s="127"/>
      <c r="V670" s="127"/>
      <c r="W670" s="127"/>
      <c r="X670" s="127"/>
      <c r="Y670" s="127"/>
      <c r="Z670" s="127"/>
      <c r="AA670" s="127"/>
      <c r="AB670" s="127"/>
      <c r="AC670" s="127"/>
      <c r="AD670" s="127"/>
      <c r="AE670" s="127"/>
      <c r="AF670" s="127"/>
      <c r="AG670" s="127"/>
      <c r="AH670" s="127"/>
      <c r="AI670" s="127"/>
      <c r="AJ670" s="127"/>
      <c r="AK670" s="127"/>
      <c r="AL670" s="127"/>
      <c r="AM670" s="127"/>
      <c r="AN670" s="127"/>
      <c r="AO670" s="127"/>
      <c r="AP670" s="127"/>
      <c r="AQ670" s="127"/>
      <c r="AR670" s="127"/>
      <c r="AS670" s="127"/>
      <c r="AT670" s="127"/>
      <c r="AU670" s="127"/>
      <c r="AV670" s="127"/>
      <c r="AW670" s="127"/>
      <c r="AX670" s="127"/>
      <c r="AY670" s="127"/>
      <c r="AZ670" s="127"/>
      <c r="BA670" s="127"/>
      <c r="BB670" s="127"/>
      <c r="BC670" s="127"/>
      <c r="BD670" s="127"/>
      <c r="BE670" s="127"/>
      <c r="BF670" s="127"/>
      <c r="BG670" s="127"/>
      <c r="BH670" s="127"/>
      <c r="BI670" s="127"/>
      <c r="BJ670" s="127"/>
      <c r="BK670" s="127"/>
      <c r="BL670" s="127"/>
      <c r="BM670" s="127"/>
      <c r="BN670" s="386"/>
      <c r="BO670" s="127"/>
      <c r="BP670" s="104"/>
    </row>
    <row r="671" spans="1:68" ht="14.5" x14ac:dyDescent="0.35">
      <c r="A671" s="136"/>
      <c r="B671" s="136"/>
      <c r="C671" s="136"/>
      <c r="D671" s="127"/>
      <c r="E671" s="127"/>
      <c r="F671" s="127"/>
      <c r="G671" s="127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  <c r="R671" s="127"/>
      <c r="S671" s="127"/>
      <c r="T671" s="127"/>
      <c r="U671" s="127"/>
      <c r="V671" s="127"/>
      <c r="W671" s="127"/>
      <c r="X671" s="127"/>
      <c r="Y671" s="127"/>
      <c r="Z671" s="127"/>
      <c r="AA671" s="127"/>
      <c r="AB671" s="127"/>
      <c r="AC671" s="127"/>
      <c r="AD671" s="127"/>
      <c r="AE671" s="127"/>
      <c r="AF671" s="127"/>
      <c r="AG671" s="127"/>
      <c r="AH671" s="127"/>
      <c r="AI671" s="127"/>
      <c r="AJ671" s="127"/>
      <c r="AK671" s="127"/>
      <c r="AL671" s="127"/>
      <c r="AM671" s="127"/>
      <c r="AN671" s="127"/>
      <c r="AO671" s="127"/>
      <c r="AP671" s="127"/>
      <c r="AQ671" s="127"/>
      <c r="AR671" s="127"/>
      <c r="AS671" s="127"/>
      <c r="AT671" s="127"/>
      <c r="AU671" s="127"/>
      <c r="AV671" s="127"/>
      <c r="AW671" s="127"/>
      <c r="AX671" s="127"/>
      <c r="AY671" s="127"/>
      <c r="AZ671" s="127"/>
      <c r="BA671" s="127"/>
      <c r="BB671" s="127"/>
      <c r="BC671" s="127"/>
      <c r="BD671" s="127"/>
      <c r="BE671" s="127"/>
      <c r="BF671" s="127"/>
      <c r="BG671" s="127"/>
      <c r="BH671" s="127"/>
      <c r="BI671" s="127"/>
      <c r="BJ671" s="127"/>
      <c r="BK671" s="127"/>
      <c r="BL671" s="127"/>
      <c r="BM671" s="127"/>
      <c r="BN671" s="386"/>
      <c r="BO671" s="127"/>
      <c r="BP671" s="104"/>
    </row>
    <row r="672" spans="1:68" ht="14.5" x14ac:dyDescent="0.35">
      <c r="A672" s="136"/>
      <c r="B672" s="136"/>
      <c r="C672" s="136"/>
      <c r="D672" s="127"/>
      <c r="E672" s="127"/>
      <c r="F672" s="127"/>
      <c r="G672" s="127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  <c r="R672" s="127"/>
      <c r="S672" s="127"/>
      <c r="T672" s="127"/>
      <c r="U672" s="127"/>
      <c r="V672" s="127"/>
      <c r="W672" s="127"/>
      <c r="X672" s="127"/>
      <c r="Y672" s="127"/>
      <c r="Z672" s="127"/>
      <c r="AA672" s="127"/>
      <c r="AB672" s="127"/>
      <c r="AC672" s="127"/>
      <c r="AD672" s="127"/>
      <c r="AE672" s="127"/>
      <c r="AF672" s="127"/>
      <c r="AG672" s="127"/>
      <c r="AH672" s="127"/>
      <c r="AI672" s="127"/>
      <c r="AJ672" s="127"/>
      <c r="AK672" s="127"/>
      <c r="AL672" s="127"/>
      <c r="AM672" s="127"/>
      <c r="AN672" s="127"/>
      <c r="AO672" s="127"/>
      <c r="AP672" s="127"/>
      <c r="AQ672" s="127"/>
      <c r="AR672" s="127"/>
      <c r="AS672" s="127"/>
      <c r="AT672" s="127"/>
      <c r="AU672" s="127"/>
      <c r="AV672" s="127"/>
      <c r="AW672" s="127"/>
      <c r="AX672" s="127"/>
      <c r="AY672" s="127"/>
      <c r="AZ672" s="127"/>
      <c r="BA672" s="127"/>
      <c r="BB672" s="127"/>
      <c r="BC672" s="127"/>
      <c r="BD672" s="127"/>
      <c r="BE672" s="127"/>
      <c r="BF672" s="127"/>
      <c r="BG672" s="127"/>
      <c r="BH672" s="127"/>
      <c r="BI672" s="127"/>
      <c r="BJ672" s="127"/>
      <c r="BK672" s="127"/>
      <c r="BL672" s="127"/>
      <c r="BM672" s="127"/>
      <c r="BN672" s="386"/>
      <c r="BO672" s="127"/>
      <c r="BP672" s="104"/>
    </row>
    <row r="673" spans="1:68" ht="14.5" x14ac:dyDescent="0.35">
      <c r="A673" s="136"/>
      <c r="B673" s="136"/>
      <c r="C673" s="136"/>
      <c r="D673" s="127"/>
      <c r="E673" s="127"/>
      <c r="F673" s="127"/>
      <c r="G673" s="127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  <c r="R673" s="127"/>
      <c r="S673" s="127"/>
      <c r="T673" s="127"/>
      <c r="U673" s="127"/>
      <c r="V673" s="127"/>
      <c r="W673" s="127"/>
      <c r="X673" s="127"/>
      <c r="Y673" s="127"/>
      <c r="Z673" s="127"/>
      <c r="AA673" s="127"/>
      <c r="AB673" s="127"/>
      <c r="AC673" s="127"/>
      <c r="AD673" s="127"/>
      <c r="AE673" s="127"/>
      <c r="AF673" s="127"/>
      <c r="AG673" s="127"/>
      <c r="AH673" s="127"/>
      <c r="AI673" s="127"/>
      <c r="AJ673" s="127"/>
      <c r="AK673" s="127"/>
      <c r="AL673" s="127"/>
      <c r="AM673" s="127"/>
      <c r="AN673" s="127"/>
      <c r="AO673" s="127"/>
      <c r="AP673" s="127"/>
      <c r="AQ673" s="127"/>
      <c r="AR673" s="127"/>
      <c r="AS673" s="127"/>
      <c r="AT673" s="127"/>
      <c r="AU673" s="127"/>
      <c r="AV673" s="127"/>
      <c r="AW673" s="127"/>
      <c r="AX673" s="127"/>
      <c r="AY673" s="127"/>
      <c r="AZ673" s="127"/>
      <c r="BA673" s="127"/>
      <c r="BB673" s="127"/>
      <c r="BC673" s="127"/>
      <c r="BD673" s="127"/>
      <c r="BE673" s="127"/>
      <c r="BF673" s="127"/>
      <c r="BG673" s="127"/>
      <c r="BH673" s="127"/>
      <c r="BI673" s="127"/>
      <c r="BJ673" s="127"/>
      <c r="BK673" s="127"/>
      <c r="BL673" s="127"/>
      <c r="BM673" s="127"/>
      <c r="BN673" s="386"/>
      <c r="BO673" s="127"/>
      <c r="BP673" s="104"/>
    </row>
    <row r="674" spans="1:68" ht="14.5" x14ac:dyDescent="0.35">
      <c r="A674" s="136"/>
      <c r="B674" s="136"/>
      <c r="C674" s="136"/>
      <c r="D674" s="127"/>
      <c r="E674" s="127"/>
      <c r="F674" s="127"/>
      <c r="G674" s="127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  <c r="R674" s="127"/>
      <c r="S674" s="127"/>
      <c r="T674" s="127"/>
      <c r="U674" s="127"/>
      <c r="V674" s="127"/>
      <c r="W674" s="127"/>
      <c r="X674" s="127"/>
      <c r="Y674" s="127"/>
      <c r="Z674" s="127"/>
      <c r="AA674" s="127"/>
      <c r="AB674" s="127"/>
      <c r="AC674" s="127"/>
      <c r="AD674" s="127"/>
      <c r="AE674" s="127"/>
      <c r="AF674" s="127"/>
      <c r="AG674" s="127"/>
      <c r="AH674" s="127"/>
      <c r="AI674" s="127"/>
      <c r="AJ674" s="127"/>
      <c r="AK674" s="127"/>
      <c r="AL674" s="127"/>
      <c r="AM674" s="127"/>
      <c r="AN674" s="127"/>
      <c r="AO674" s="127"/>
      <c r="AP674" s="127"/>
      <c r="AQ674" s="127"/>
      <c r="AR674" s="127"/>
      <c r="AS674" s="127"/>
      <c r="AT674" s="127"/>
      <c r="AU674" s="127"/>
      <c r="AV674" s="127"/>
      <c r="AW674" s="127"/>
      <c r="AX674" s="127"/>
      <c r="AY674" s="127"/>
      <c r="AZ674" s="127"/>
      <c r="BA674" s="127"/>
      <c r="BB674" s="127"/>
      <c r="BC674" s="127"/>
      <c r="BD674" s="127"/>
      <c r="BE674" s="127"/>
      <c r="BF674" s="127"/>
      <c r="BG674" s="127"/>
      <c r="BH674" s="127"/>
      <c r="BI674" s="127"/>
      <c r="BJ674" s="127"/>
      <c r="BK674" s="127"/>
      <c r="BL674" s="127"/>
      <c r="BM674" s="127"/>
      <c r="BN674" s="386"/>
      <c r="BO674" s="127"/>
      <c r="BP674" s="104"/>
    </row>
    <row r="675" spans="1:68" ht="14.5" x14ac:dyDescent="0.35">
      <c r="A675" s="136"/>
      <c r="B675" s="136"/>
      <c r="C675" s="136"/>
      <c r="D675" s="127"/>
      <c r="E675" s="127"/>
      <c r="F675" s="127"/>
      <c r="G675" s="127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  <c r="R675" s="127"/>
      <c r="S675" s="127"/>
      <c r="T675" s="127"/>
      <c r="U675" s="127"/>
      <c r="V675" s="127"/>
      <c r="W675" s="127"/>
      <c r="X675" s="127"/>
      <c r="Y675" s="127"/>
      <c r="Z675" s="127"/>
      <c r="AA675" s="127"/>
      <c r="AB675" s="127"/>
      <c r="AC675" s="127"/>
      <c r="AD675" s="127"/>
      <c r="AE675" s="127"/>
      <c r="AF675" s="127"/>
      <c r="AG675" s="127"/>
      <c r="AH675" s="127"/>
      <c r="AI675" s="127"/>
      <c r="AJ675" s="127"/>
      <c r="AK675" s="127"/>
      <c r="AL675" s="127"/>
      <c r="AM675" s="127"/>
      <c r="AN675" s="127"/>
      <c r="AO675" s="127"/>
      <c r="AP675" s="127"/>
      <c r="AQ675" s="127"/>
      <c r="AR675" s="127"/>
      <c r="AS675" s="127"/>
      <c r="AT675" s="127"/>
      <c r="AU675" s="127"/>
      <c r="AV675" s="127"/>
      <c r="AW675" s="127"/>
      <c r="AX675" s="127"/>
      <c r="AY675" s="127"/>
      <c r="AZ675" s="127"/>
      <c r="BA675" s="127"/>
      <c r="BB675" s="127"/>
      <c r="BC675" s="127"/>
      <c r="BD675" s="127"/>
      <c r="BE675" s="127"/>
      <c r="BF675" s="127"/>
      <c r="BG675" s="127"/>
      <c r="BH675" s="127"/>
      <c r="BI675" s="127"/>
      <c r="BJ675" s="127"/>
      <c r="BK675" s="127"/>
      <c r="BL675" s="127"/>
      <c r="BM675" s="127"/>
      <c r="BN675" s="386"/>
      <c r="BO675" s="127"/>
      <c r="BP675" s="104"/>
    </row>
    <row r="676" spans="1:68" ht="14.5" x14ac:dyDescent="0.35">
      <c r="A676" s="136"/>
      <c r="B676" s="136"/>
      <c r="C676" s="136"/>
      <c r="D676" s="127"/>
      <c r="E676" s="127"/>
      <c r="F676" s="127"/>
      <c r="G676" s="127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  <c r="R676" s="127"/>
      <c r="S676" s="127"/>
      <c r="T676" s="127"/>
      <c r="U676" s="127"/>
      <c r="V676" s="127"/>
      <c r="W676" s="127"/>
      <c r="X676" s="127"/>
      <c r="Y676" s="127"/>
      <c r="Z676" s="127"/>
      <c r="AA676" s="127"/>
      <c r="AB676" s="127"/>
      <c r="AC676" s="127"/>
      <c r="AD676" s="127"/>
      <c r="AE676" s="127"/>
      <c r="AF676" s="127"/>
      <c r="AG676" s="127"/>
      <c r="AH676" s="127"/>
      <c r="AI676" s="127"/>
      <c r="AJ676" s="127"/>
      <c r="AK676" s="127"/>
      <c r="AL676" s="127"/>
      <c r="AM676" s="127"/>
      <c r="AN676" s="127"/>
      <c r="AO676" s="127"/>
      <c r="AP676" s="127"/>
      <c r="AQ676" s="127"/>
      <c r="AR676" s="127"/>
      <c r="AS676" s="127"/>
      <c r="AT676" s="127"/>
      <c r="AU676" s="127"/>
      <c r="AV676" s="127"/>
      <c r="AW676" s="127"/>
      <c r="AX676" s="127"/>
      <c r="AY676" s="127"/>
      <c r="AZ676" s="127"/>
      <c r="BA676" s="127"/>
      <c r="BB676" s="127"/>
      <c r="BC676" s="127"/>
      <c r="BD676" s="127"/>
      <c r="BE676" s="127"/>
      <c r="BF676" s="127"/>
      <c r="BG676" s="127"/>
      <c r="BH676" s="127"/>
      <c r="BI676" s="127"/>
      <c r="BJ676" s="127"/>
      <c r="BK676" s="127"/>
      <c r="BL676" s="127"/>
      <c r="BM676" s="127"/>
      <c r="BN676" s="386"/>
      <c r="BO676" s="127"/>
      <c r="BP676" s="104"/>
    </row>
    <row r="677" spans="1:68" ht="14.5" x14ac:dyDescent="0.35">
      <c r="A677" s="136"/>
      <c r="B677" s="136"/>
      <c r="C677" s="136"/>
      <c r="D677" s="127"/>
      <c r="E677" s="127"/>
      <c r="F677" s="127"/>
      <c r="G677" s="127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  <c r="R677" s="127"/>
      <c r="S677" s="127"/>
      <c r="T677" s="127"/>
      <c r="U677" s="127"/>
      <c r="V677" s="127"/>
      <c r="W677" s="127"/>
      <c r="X677" s="127"/>
      <c r="Y677" s="127"/>
      <c r="Z677" s="127"/>
      <c r="AA677" s="127"/>
      <c r="AB677" s="127"/>
      <c r="AC677" s="127"/>
      <c r="AD677" s="127"/>
      <c r="AE677" s="127"/>
      <c r="AF677" s="127"/>
      <c r="AG677" s="127"/>
      <c r="AH677" s="127"/>
      <c r="AI677" s="127"/>
      <c r="AJ677" s="127"/>
      <c r="AK677" s="127"/>
      <c r="AL677" s="127"/>
      <c r="AM677" s="127"/>
      <c r="AN677" s="127"/>
      <c r="AO677" s="127"/>
      <c r="AP677" s="127"/>
      <c r="AQ677" s="127"/>
      <c r="AR677" s="127"/>
      <c r="AS677" s="127"/>
      <c r="AT677" s="127"/>
      <c r="AU677" s="127"/>
      <c r="AV677" s="127"/>
      <c r="AW677" s="127"/>
      <c r="AX677" s="127"/>
      <c r="AY677" s="127"/>
      <c r="AZ677" s="127"/>
      <c r="BA677" s="127"/>
      <c r="BB677" s="127"/>
      <c r="BC677" s="127"/>
      <c r="BD677" s="127"/>
      <c r="BE677" s="127"/>
      <c r="BF677" s="127"/>
      <c r="BG677" s="127"/>
      <c r="BH677" s="127"/>
      <c r="BI677" s="127"/>
      <c r="BJ677" s="127"/>
      <c r="BK677" s="127"/>
      <c r="BL677" s="127"/>
      <c r="BM677" s="127"/>
      <c r="BN677" s="386"/>
      <c r="BO677" s="127"/>
      <c r="BP677" s="104"/>
    </row>
    <row r="678" spans="1:68" ht="14.5" x14ac:dyDescent="0.35">
      <c r="A678" s="136"/>
      <c r="B678" s="136"/>
      <c r="C678" s="136"/>
      <c r="D678" s="127"/>
      <c r="E678" s="127"/>
      <c r="F678" s="127"/>
      <c r="G678" s="127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  <c r="R678" s="127"/>
      <c r="S678" s="127"/>
      <c r="T678" s="127"/>
      <c r="U678" s="127"/>
      <c r="V678" s="127"/>
      <c r="W678" s="127"/>
      <c r="X678" s="127"/>
      <c r="Y678" s="127"/>
      <c r="Z678" s="127"/>
      <c r="AA678" s="127"/>
      <c r="AB678" s="127"/>
      <c r="AC678" s="127"/>
      <c r="AD678" s="127"/>
      <c r="AE678" s="127"/>
      <c r="AF678" s="127"/>
      <c r="AG678" s="127"/>
      <c r="AH678" s="127"/>
      <c r="AI678" s="127"/>
      <c r="AJ678" s="127"/>
      <c r="AK678" s="127"/>
      <c r="AL678" s="127"/>
      <c r="AM678" s="127"/>
      <c r="AN678" s="127"/>
      <c r="AO678" s="127"/>
      <c r="AP678" s="127"/>
      <c r="AQ678" s="127"/>
      <c r="AR678" s="127"/>
      <c r="AS678" s="127"/>
      <c r="AT678" s="127"/>
      <c r="AU678" s="127"/>
      <c r="AV678" s="127"/>
      <c r="AW678" s="127"/>
      <c r="AX678" s="127"/>
      <c r="AY678" s="127"/>
      <c r="AZ678" s="127"/>
      <c r="BA678" s="127"/>
      <c r="BB678" s="127"/>
      <c r="BC678" s="127"/>
      <c r="BD678" s="127"/>
      <c r="BE678" s="127"/>
      <c r="BF678" s="127"/>
      <c r="BG678" s="127"/>
      <c r="BH678" s="127"/>
      <c r="BI678" s="127"/>
      <c r="BJ678" s="127"/>
      <c r="BK678" s="127"/>
      <c r="BL678" s="127"/>
      <c r="BM678" s="127"/>
      <c r="BN678" s="386"/>
      <c r="BO678" s="127"/>
      <c r="BP678" s="104"/>
    </row>
    <row r="679" spans="1:68" ht="14.5" x14ac:dyDescent="0.35">
      <c r="A679" s="136"/>
      <c r="B679" s="136"/>
      <c r="C679" s="136"/>
      <c r="D679" s="127"/>
      <c r="E679" s="127"/>
      <c r="F679" s="127"/>
      <c r="G679" s="127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  <c r="R679" s="127"/>
      <c r="S679" s="127"/>
      <c r="T679" s="127"/>
      <c r="U679" s="127"/>
      <c r="V679" s="127"/>
      <c r="W679" s="127"/>
      <c r="X679" s="127"/>
      <c r="Y679" s="127"/>
      <c r="Z679" s="127"/>
      <c r="AA679" s="127"/>
      <c r="AB679" s="127"/>
      <c r="AC679" s="127"/>
      <c r="AD679" s="127"/>
      <c r="AE679" s="127"/>
      <c r="AF679" s="127"/>
      <c r="AG679" s="127"/>
      <c r="AH679" s="127"/>
      <c r="AI679" s="127"/>
      <c r="AJ679" s="127"/>
      <c r="AK679" s="127"/>
      <c r="AL679" s="127"/>
      <c r="AM679" s="127"/>
      <c r="AN679" s="127"/>
      <c r="AO679" s="127"/>
      <c r="AP679" s="127"/>
      <c r="AQ679" s="127"/>
      <c r="AR679" s="127"/>
      <c r="AS679" s="127"/>
      <c r="AT679" s="127"/>
      <c r="AU679" s="127"/>
      <c r="AV679" s="127"/>
      <c r="AW679" s="127"/>
      <c r="AX679" s="127"/>
      <c r="AY679" s="127"/>
      <c r="AZ679" s="127"/>
      <c r="BA679" s="127"/>
      <c r="BB679" s="127"/>
      <c r="BC679" s="127"/>
      <c r="BD679" s="127"/>
      <c r="BE679" s="127"/>
      <c r="BF679" s="127"/>
      <c r="BG679" s="127"/>
      <c r="BH679" s="127"/>
      <c r="BI679" s="127"/>
      <c r="BJ679" s="127"/>
      <c r="BK679" s="127"/>
      <c r="BL679" s="127"/>
      <c r="BM679" s="127"/>
      <c r="BN679" s="386"/>
      <c r="BO679" s="127"/>
      <c r="BP679" s="104"/>
    </row>
    <row r="680" spans="1:68" ht="14.5" x14ac:dyDescent="0.35">
      <c r="A680" s="136"/>
      <c r="B680" s="136"/>
      <c r="C680" s="136"/>
      <c r="D680" s="127"/>
      <c r="E680" s="127"/>
      <c r="F680" s="127"/>
      <c r="G680" s="127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  <c r="R680" s="127"/>
      <c r="S680" s="127"/>
      <c r="T680" s="127"/>
      <c r="U680" s="127"/>
      <c r="V680" s="127"/>
      <c r="W680" s="127"/>
      <c r="X680" s="127"/>
      <c r="Y680" s="127"/>
      <c r="Z680" s="127"/>
      <c r="AA680" s="127"/>
      <c r="AB680" s="127"/>
      <c r="AC680" s="127"/>
      <c r="AD680" s="127"/>
      <c r="AE680" s="127"/>
      <c r="AF680" s="127"/>
      <c r="AG680" s="127"/>
      <c r="AH680" s="127"/>
      <c r="AI680" s="127"/>
      <c r="AJ680" s="127"/>
      <c r="AK680" s="127"/>
      <c r="AL680" s="127"/>
      <c r="AM680" s="127"/>
      <c r="AN680" s="127"/>
      <c r="AO680" s="127"/>
      <c r="AP680" s="127"/>
      <c r="AQ680" s="127"/>
      <c r="AR680" s="127"/>
      <c r="AS680" s="127"/>
      <c r="AT680" s="127"/>
      <c r="AU680" s="127"/>
      <c r="AV680" s="127"/>
      <c r="AW680" s="127"/>
      <c r="AX680" s="127"/>
      <c r="AY680" s="127"/>
      <c r="AZ680" s="127"/>
      <c r="BA680" s="127"/>
      <c r="BB680" s="127"/>
      <c r="BC680" s="127"/>
      <c r="BD680" s="127"/>
      <c r="BE680" s="127"/>
      <c r="BF680" s="127"/>
      <c r="BG680" s="127"/>
      <c r="BH680" s="127"/>
      <c r="BI680" s="127"/>
      <c r="BJ680" s="127"/>
      <c r="BK680" s="127"/>
      <c r="BL680" s="127"/>
      <c r="BM680" s="127"/>
      <c r="BN680" s="386"/>
      <c r="BO680" s="127"/>
      <c r="BP680" s="104"/>
    </row>
    <row r="681" spans="1:68" ht="14.5" x14ac:dyDescent="0.35">
      <c r="A681" s="136"/>
      <c r="B681" s="136"/>
      <c r="C681" s="136"/>
      <c r="D681" s="127"/>
      <c r="E681" s="127"/>
      <c r="F681" s="127"/>
      <c r="G681" s="127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  <c r="R681" s="127"/>
      <c r="S681" s="127"/>
      <c r="T681" s="127"/>
      <c r="U681" s="127"/>
      <c r="V681" s="127"/>
      <c r="W681" s="127"/>
      <c r="X681" s="127"/>
      <c r="Y681" s="127"/>
      <c r="Z681" s="127"/>
      <c r="AA681" s="127"/>
      <c r="AB681" s="127"/>
      <c r="AC681" s="127"/>
      <c r="AD681" s="127"/>
      <c r="AE681" s="127"/>
      <c r="AF681" s="127"/>
      <c r="AG681" s="127"/>
      <c r="AH681" s="127"/>
      <c r="AI681" s="127"/>
      <c r="AJ681" s="127"/>
      <c r="AK681" s="127"/>
      <c r="AL681" s="127"/>
      <c r="AM681" s="127"/>
      <c r="AN681" s="127"/>
      <c r="AO681" s="127"/>
      <c r="AP681" s="127"/>
      <c r="AQ681" s="127"/>
      <c r="AR681" s="127"/>
      <c r="AS681" s="127"/>
      <c r="AT681" s="127"/>
      <c r="AU681" s="127"/>
      <c r="AV681" s="127"/>
      <c r="AW681" s="127"/>
      <c r="AX681" s="127"/>
      <c r="AY681" s="127"/>
      <c r="AZ681" s="127"/>
      <c r="BA681" s="127"/>
      <c r="BB681" s="127"/>
      <c r="BC681" s="127"/>
      <c r="BD681" s="127"/>
      <c r="BE681" s="127"/>
      <c r="BF681" s="127"/>
      <c r="BG681" s="127"/>
      <c r="BH681" s="127"/>
      <c r="BI681" s="127"/>
      <c r="BJ681" s="127"/>
      <c r="BK681" s="127"/>
      <c r="BL681" s="127"/>
      <c r="BM681" s="127"/>
      <c r="BN681" s="386"/>
      <c r="BO681" s="127"/>
      <c r="BP681" s="104"/>
    </row>
    <row r="682" spans="1:68" ht="14.5" x14ac:dyDescent="0.35">
      <c r="A682" s="136"/>
      <c r="B682" s="136"/>
      <c r="C682" s="136"/>
      <c r="D682" s="127"/>
      <c r="E682" s="127"/>
      <c r="F682" s="127"/>
      <c r="G682" s="127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  <c r="R682" s="127"/>
      <c r="S682" s="127"/>
      <c r="T682" s="127"/>
      <c r="U682" s="127"/>
      <c r="V682" s="127"/>
      <c r="W682" s="127"/>
      <c r="X682" s="127"/>
      <c r="Y682" s="127"/>
      <c r="Z682" s="127"/>
      <c r="AA682" s="127"/>
      <c r="AB682" s="127"/>
      <c r="AC682" s="127"/>
      <c r="AD682" s="127"/>
      <c r="AE682" s="127"/>
      <c r="AF682" s="127"/>
      <c r="AG682" s="127"/>
      <c r="AH682" s="127"/>
      <c r="AI682" s="127"/>
      <c r="AJ682" s="127"/>
      <c r="AK682" s="127"/>
      <c r="AL682" s="127"/>
      <c r="AM682" s="127"/>
      <c r="AN682" s="127"/>
      <c r="AO682" s="127"/>
      <c r="AP682" s="127"/>
      <c r="AQ682" s="127"/>
      <c r="AR682" s="127"/>
      <c r="AS682" s="127"/>
      <c r="AT682" s="127"/>
      <c r="AU682" s="127"/>
      <c r="AV682" s="127"/>
      <c r="AW682" s="127"/>
      <c r="AX682" s="127"/>
      <c r="AY682" s="127"/>
      <c r="AZ682" s="127"/>
      <c r="BA682" s="127"/>
      <c r="BB682" s="127"/>
      <c r="BC682" s="127"/>
      <c r="BD682" s="127"/>
      <c r="BE682" s="127"/>
      <c r="BF682" s="127"/>
      <c r="BG682" s="127"/>
      <c r="BH682" s="127"/>
      <c r="BI682" s="127"/>
      <c r="BJ682" s="127"/>
      <c r="BK682" s="127"/>
      <c r="BL682" s="127"/>
      <c r="BM682" s="127"/>
      <c r="BN682" s="386"/>
      <c r="BO682" s="127"/>
      <c r="BP682" s="104"/>
    </row>
    <row r="683" spans="1:68" ht="14.5" x14ac:dyDescent="0.35">
      <c r="A683" s="136"/>
      <c r="B683" s="136"/>
      <c r="C683" s="136"/>
      <c r="D683" s="127"/>
      <c r="E683" s="127"/>
      <c r="F683" s="127"/>
      <c r="G683" s="127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  <c r="R683" s="127"/>
      <c r="S683" s="127"/>
      <c r="T683" s="127"/>
      <c r="U683" s="127"/>
      <c r="V683" s="127"/>
      <c r="W683" s="127"/>
      <c r="X683" s="127"/>
      <c r="Y683" s="127"/>
      <c r="Z683" s="127"/>
      <c r="AA683" s="127"/>
      <c r="AB683" s="127"/>
      <c r="AC683" s="127"/>
      <c r="AD683" s="127"/>
      <c r="AE683" s="127"/>
      <c r="AF683" s="127"/>
      <c r="AG683" s="127"/>
      <c r="AH683" s="127"/>
      <c r="AI683" s="127"/>
      <c r="AJ683" s="127"/>
      <c r="AK683" s="127"/>
      <c r="AL683" s="127"/>
      <c r="AM683" s="127"/>
      <c r="AN683" s="127"/>
      <c r="AO683" s="127"/>
      <c r="AP683" s="127"/>
      <c r="AQ683" s="127"/>
      <c r="AR683" s="127"/>
      <c r="AS683" s="127"/>
      <c r="AT683" s="127"/>
      <c r="AU683" s="127"/>
      <c r="AV683" s="127"/>
      <c r="AW683" s="127"/>
      <c r="AX683" s="127"/>
      <c r="AY683" s="127"/>
      <c r="AZ683" s="127"/>
      <c r="BA683" s="127"/>
      <c r="BB683" s="127"/>
      <c r="BC683" s="127"/>
      <c r="BD683" s="127"/>
      <c r="BE683" s="127"/>
      <c r="BF683" s="127"/>
      <c r="BG683" s="127"/>
      <c r="BH683" s="127"/>
      <c r="BI683" s="127"/>
      <c r="BJ683" s="127"/>
      <c r="BK683" s="127"/>
      <c r="BL683" s="127"/>
      <c r="BM683" s="127"/>
      <c r="BN683" s="386"/>
      <c r="BO683" s="127"/>
      <c r="BP683" s="104"/>
    </row>
    <row r="684" spans="1:68" ht="14.5" x14ac:dyDescent="0.35">
      <c r="A684" s="136"/>
      <c r="B684" s="136"/>
      <c r="C684" s="136"/>
      <c r="D684" s="127"/>
      <c r="E684" s="127"/>
      <c r="F684" s="127"/>
      <c r="G684" s="127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  <c r="R684" s="127"/>
      <c r="S684" s="127"/>
      <c r="T684" s="127"/>
      <c r="U684" s="127"/>
      <c r="V684" s="127"/>
      <c r="W684" s="127"/>
      <c r="X684" s="127"/>
      <c r="Y684" s="127"/>
      <c r="Z684" s="127"/>
      <c r="AA684" s="127"/>
      <c r="AB684" s="127"/>
      <c r="AC684" s="127"/>
      <c r="AD684" s="127"/>
      <c r="AE684" s="127"/>
      <c r="AF684" s="127"/>
      <c r="AG684" s="127"/>
      <c r="AH684" s="127"/>
      <c r="AI684" s="127"/>
      <c r="AJ684" s="127"/>
      <c r="AK684" s="127"/>
      <c r="AL684" s="127"/>
      <c r="AM684" s="127"/>
      <c r="AN684" s="127"/>
      <c r="AO684" s="127"/>
      <c r="AP684" s="127"/>
      <c r="AQ684" s="127"/>
      <c r="AR684" s="127"/>
      <c r="AS684" s="127"/>
      <c r="AT684" s="127"/>
      <c r="AU684" s="127"/>
      <c r="AV684" s="127"/>
      <c r="AW684" s="127"/>
      <c r="AX684" s="127"/>
      <c r="AY684" s="127"/>
      <c r="AZ684" s="127"/>
      <c r="BA684" s="127"/>
      <c r="BB684" s="127"/>
      <c r="BC684" s="127"/>
      <c r="BD684" s="127"/>
      <c r="BE684" s="127"/>
      <c r="BF684" s="127"/>
      <c r="BG684" s="127"/>
      <c r="BH684" s="127"/>
      <c r="BI684" s="127"/>
      <c r="BJ684" s="127"/>
      <c r="BK684" s="127"/>
      <c r="BL684" s="127"/>
      <c r="BM684" s="127"/>
      <c r="BN684" s="386"/>
      <c r="BO684" s="127"/>
      <c r="BP684" s="104"/>
    </row>
    <row r="685" spans="1:68" ht="14.5" x14ac:dyDescent="0.35">
      <c r="A685" s="136"/>
      <c r="B685" s="136"/>
      <c r="C685" s="136"/>
      <c r="D685" s="127"/>
      <c r="E685" s="127"/>
      <c r="F685" s="127"/>
      <c r="G685" s="127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  <c r="R685" s="127"/>
      <c r="S685" s="127"/>
      <c r="T685" s="127"/>
      <c r="U685" s="127"/>
      <c r="V685" s="127"/>
      <c r="W685" s="127"/>
      <c r="X685" s="127"/>
      <c r="Y685" s="127"/>
      <c r="Z685" s="127"/>
      <c r="AA685" s="127"/>
      <c r="AB685" s="127"/>
      <c r="AC685" s="127"/>
      <c r="AD685" s="127"/>
      <c r="AE685" s="127"/>
      <c r="AF685" s="127"/>
      <c r="AG685" s="127"/>
      <c r="AH685" s="127"/>
      <c r="AI685" s="127"/>
      <c r="AJ685" s="127"/>
      <c r="AK685" s="127"/>
      <c r="AL685" s="127"/>
      <c r="AM685" s="127"/>
      <c r="AN685" s="127"/>
      <c r="AO685" s="127"/>
      <c r="AP685" s="127"/>
      <c r="AQ685" s="127"/>
      <c r="AR685" s="127"/>
      <c r="AS685" s="127"/>
      <c r="AT685" s="127"/>
      <c r="AU685" s="127"/>
      <c r="AV685" s="127"/>
      <c r="AW685" s="127"/>
      <c r="AX685" s="127"/>
      <c r="AY685" s="127"/>
      <c r="AZ685" s="127"/>
      <c r="BA685" s="127"/>
      <c r="BB685" s="127"/>
      <c r="BC685" s="127"/>
      <c r="BD685" s="127"/>
      <c r="BE685" s="127"/>
      <c r="BF685" s="127"/>
      <c r="BG685" s="127"/>
      <c r="BH685" s="127"/>
      <c r="BI685" s="127"/>
      <c r="BJ685" s="127"/>
      <c r="BK685" s="127"/>
      <c r="BL685" s="127"/>
      <c r="BM685" s="127"/>
      <c r="BN685" s="386"/>
      <c r="BO685" s="127"/>
      <c r="BP685" s="104"/>
    </row>
    <row r="686" spans="1:68" ht="14.5" x14ac:dyDescent="0.35">
      <c r="A686" s="136"/>
      <c r="B686" s="136"/>
      <c r="C686" s="136"/>
      <c r="D686" s="127"/>
      <c r="E686" s="127"/>
      <c r="F686" s="127"/>
      <c r="G686" s="127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  <c r="R686" s="127"/>
      <c r="S686" s="127"/>
      <c r="T686" s="127"/>
      <c r="U686" s="127"/>
      <c r="V686" s="127"/>
      <c r="W686" s="127"/>
      <c r="X686" s="127"/>
      <c r="Y686" s="127"/>
      <c r="Z686" s="127"/>
      <c r="AA686" s="127"/>
      <c r="AB686" s="127"/>
      <c r="AC686" s="127"/>
      <c r="AD686" s="127"/>
      <c r="AE686" s="127"/>
      <c r="AF686" s="127"/>
      <c r="AG686" s="127"/>
      <c r="AH686" s="127"/>
      <c r="AI686" s="127"/>
      <c r="AJ686" s="127"/>
      <c r="AK686" s="127"/>
      <c r="AL686" s="127"/>
      <c r="AM686" s="127"/>
      <c r="AN686" s="127"/>
      <c r="AO686" s="127"/>
      <c r="AP686" s="127"/>
      <c r="AQ686" s="127"/>
      <c r="AR686" s="127"/>
      <c r="AS686" s="127"/>
      <c r="AT686" s="127"/>
      <c r="AU686" s="127"/>
      <c r="AV686" s="127"/>
      <c r="AW686" s="127"/>
      <c r="AX686" s="127"/>
      <c r="AY686" s="127"/>
      <c r="AZ686" s="127"/>
      <c r="BA686" s="127"/>
      <c r="BB686" s="127"/>
      <c r="BC686" s="127"/>
      <c r="BD686" s="127"/>
      <c r="BE686" s="127"/>
      <c r="BF686" s="127"/>
      <c r="BG686" s="127"/>
      <c r="BH686" s="127"/>
      <c r="BI686" s="127"/>
      <c r="BJ686" s="127"/>
      <c r="BK686" s="127"/>
      <c r="BL686" s="127"/>
      <c r="BM686" s="127"/>
      <c r="BN686" s="386"/>
      <c r="BO686" s="127"/>
      <c r="BP686" s="104"/>
    </row>
    <row r="687" spans="1:68" ht="14.5" x14ac:dyDescent="0.35">
      <c r="A687" s="136"/>
      <c r="B687" s="136"/>
      <c r="C687" s="136"/>
      <c r="D687" s="127"/>
      <c r="E687" s="127"/>
      <c r="F687" s="127"/>
      <c r="G687" s="127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  <c r="R687" s="127"/>
      <c r="S687" s="127"/>
      <c r="T687" s="127"/>
      <c r="U687" s="127"/>
      <c r="V687" s="127"/>
      <c r="W687" s="127"/>
      <c r="X687" s="127"/>
      <c r="Y687" s="127"/>
      <c r="Z687" s="127"/>
      <c r="AA687" s="127"/>
      <c r="AB687" s="127"/>
      <c r="AC687" s="127"/>
      <c r="AD687" s="127"/>
      <c r="AE687" s="127"/>
      <c r="AF687" s="127"/>
      <c r="AG687" s="127"/>
      <c r="AH687" s="127"/>
      <c r="AI687" s="127"/>
      <c r="AJ687" s="127"/>
      <c r="AK687" s="127"/>
      <c r="AL687" s="127"/>
      <c r="AM687" s="127"/>
      <c r="AN687" s="127"/>
      <c r="AO687" s="127"/>
      <c r="AP687" s="127"/>
      <c r="AQ687" s="127"/>
      <c r="AR687" s="127"/>
      <c r="AS687" s="127"/>
      <c r="AT687" s="127"/>
      <c r="AU687" s="127"/>
      <c r="AV687" s="127"/>
      <c r="AW687" s="127"/>
      <c r="AX687" s="127"/>
      <c r="AY687" s="127"/>
      <c r="AZ687" s="127"/>
      <c r="BA687" s="127"/>
      <c r="BB687" s="127"/>
      <c r="BC687" s="127"/>
      <c r="BD687" s="127"/>
      <c r="BE687" s="127"/>
      <c r="BF687" s="127"/>
      <c r="BG687" s="127"/>
      <c r="BH687" s="127"/>
      <c r="BI687" s="127"/>
      <c r="BJ687" s="127"/>
      <c r="BK687" s="127"/>
      <c r="BL687" s="127"/>
      <c r="BM687" s="127"/>
      <c r="BN687" s="386"/>
      <c r="BO687" s="127"/>
      <c r="BP687" s="104"/>
    </row>
    <row r="688" spans="1:68" ht="14.5" x14ac:dyDescent="0.35">
      <c r="A688" s="136"/>
      <c r="B688" s="136"/>
      <c r="C688" s="136"/>
      <c r="D688" s="127"/>
      <c r="E688" s="127"/>
      <c r="F688" s="127"/>
      <c r="G688" s="127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  <c r="R688" s="127"/>
      <c r="S688" s="127"/>
      <c r="T688" s="127"/>
      <c r="U688" s="127"/>
      <c r="V688" s="127"/>
      <c r="W688" s="127"/>
      <c r="X688" s="127"/>
      <c r="Y688" s="127"/>
      <c r="Z688" s="127"/>
      <c r="AA688" s="127"/>
      <c r="AB688" s="127"/>
      <c r="AC688" s="127"/>
      <c r="AD688" s="127"/>
      <c r="AE688" s="127"/>
      <c r="AF688" s="127"/>
      <c r="AG688" s="127"/>
      <c r="AH688" s="127"/>
      <c r="AI688" s="127"/>
      <c r="AJ688" s="127"/>
      <c r="AK688" s="127"/>
      <c r="AL688" s="127"/>
      <c r="AM688" s="127"/>
      <c r="AN688" s="127"/>
      <c r="AO688" s="127"/>
      <c r="AP688" s="127"/>
      <c r="AQ688" s="127"/>
      <c r="AR688" s="127"/>
      <c r="AS688" s="127"/>
      <c r="AT688" s="127"/>
      <c r="AU688" s="127"/>
      <c r="AV688" s="127"/>
      <c r="AW688" s="127"/>
      <c r="AX688" s="127"/>
      <c r="AY688" s="127"/>
      <c r="AZ688" s="127"/>
      <c r="BA688" s="127"/>
      <c r="BB688" s="127"/>
      <c r="BC688" s="127"/>
      <c r="BD688" s="127"/>
      <c r="BE688" s="127"/>
      <c r="BF688" s="127"/>
      <c r="BG688" s="127"/>
      <c r="BH688" s="127"/>
      <c r="BI688" s="127"/>
      <c r="BJ688" s="127"/>
      <c r="BK688" s="127"/>
      <c r="BL688" s="127"/>
      <c r="BM688" s="127"/>
      <c r="BN688" s="386"/>
      <c r="BO688" s="127"/>
      <c r="BP688" s="104"/>
    </row>
    <row r="689" spans="1:68" ht="14.5" x14ac:dyDescent="0.35">
      <c r="A689" s="136"/>
      <c r="B689" s="136"/>
      <c r="C689" s="136"/>
      <c r="D689" s="127"/>
      <c r="E689" s="127"/>
      <c r="F689" s="127"/>
      <c r="G689" s="127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  <c r="R689" s="127"/>
      <c r="S689" s="127"/>
      <c r="T689" s="127"/>
      <c r="U689" s="127"/>
      <c r="V689" s="127"/>
      <c r="W689" s="127"/>
      <c r="X689" s="127"/>
      <c r="Y689" s="127"/>
      <c r="Z689" s="127"/>
      <c r="AA689" s="127"/>
      <c r="AB689" s="127"/>
      <c r="AC689" s="127"/>
      <c r="AD689" s="127"/>
      <c r="AE689" s="127"/>
      <c r="AF689" s="127"/>
      <c r="AG689" s="127"/>
      <c r="AH689" s="127"/>
      <c r="AI689" s="127"/>
      <c r="AJ689" s="127"/>
      <c r="AK689" s="127"/>
      <c r="AL689" s="127"/>
      <c r="AM689" s="127"/>
      <c r="AN689" s="127"/>
      <c r="AO689" s="127"/>
      <c r="AP689" s="127"/>
      <c r="AQ689" s="127"/>
      <c r="AR689" s="127"/>
      <c r="AS689" s="127"/>
      <c r="AT689" s="127"/>
      <c r="AU689" s="127"/>
      <c r="AV689" s="127"/>
      <c r="AW689" s="127"/>
      <c r="AX689" s="127"/>
      <c r="AY689" s="127"/>
      <c r="AZ689" s="127"/>
      <c r="BA689" s="127"/>
      <c r="BB689" s="127"/>
      <c r="BC689" s="127"/>
      <c r="BD689" s="127"/>
      <c r="BE689" s="127"/>
      <c r="BF689" s="127"/>
      <c r="BG689" s="127"/>
      <c r="BH689" s="127"/>
      <c r="BI689" s="127"/>
      <c r="BJ689" s="127"/>
      <c r="BK689" s="127"/>
      <c r="BL689" s="127"/>
      <c r="BM689" s="127"/>
      <c r="BN689" s="386"/>
      <c r="BO689" s="127"/>
      <c r="BP689" s="104"/>
    </row>
    <row r="690" spans="1:68" ht="14.5" x14ac:dyDescent="0.35">
      <c r="A690" s="136"/>
      <c r="B690" s="136"/>
      <c r="C690" s="136"/>
      <c r="D690" s="127"/>
      <c r="E690" s="127"/>
      <c r="F690" s="127"/>
      <c r="G690" s="127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  <c r="R690" s="127"/>
      <c r="S690" s="127"/>
      <c r="T690" s="127"/>
      <c r="U690" s="127"/>
      <c r="V690" s="127"/>
      <c r="W690" s="127"/>
      <c r="X690" s="127"/>
      <c r="Y690" s="127"/>
      <c r="Z690" s="127"/>
      <c r="AA690" s="127"/>
      <c r="AB690" s="127"/>
      <c r="AC690" s="127"/>
      <c r="AD690" s="127"/>
      <c r="AE690" s="127"/>
      <c r="AF690" s="127"/>
      <c r="AG690" s="127"/>
      <c r="AH690" s="127"/>
      <c r="AI690" s="127"/>
      <c r="AJ690" s="127"/>
      <c r="AK690" s="127"/>
      <c r="AL690" s="127"/>
      <c r="AM690" s="127"/>
      <c r="AN690" s="127"/>
      <c r="AO690" s="127"/>
      <c r="AP690" s="127"/>
      <c r="AQ690" s="127"/>
      <c r="AR690" s="127"/>
      <c r="AS690" s="127"/>
      <c r="AT690" s="127"/>
      <c r="AU690" s="127"/>
      <c r="AV690" s="127"/>
      <c r="AW690" s="127"/>
      <c r="AX690" s="127"/>
      <c r="AY690" s="127"/>
      <c r="AZ690" s="127"/>
      <c r="BA690" s="127"/>
      <c r="BB690" s="127"/>
      <c r="BC690" s="127"/>
      <c r="BD690" s="127"/>
      <c r="BE690" s="127"/>
      <c r="BF690" s="127"/>
      <c r="BG690" s="127"/>
      <c r="BH690" s="127"/>
      <c r="BI690" s="127"/>
      <c r="BJ690" s="127"/>
      <c r="BK690" s="127"/>
      <c r="BL690" s="127"/>
      <c r="BM690" s="127"/>
      <c r="BN690" s="386"/>
      <c r="BO690" s="127"/>
      <c r="BP690" s="104"/>
    </row>
    <row r="691" spans="1:68" ht="14.5" x14ac:dyDescent="0.35">
      <c r="A691" s="136"/>
      <c r="B691" s="136"/>
      <c r="C691" s="136"/>
      <c r="D691" s="127"/>
      <c r="E691" s="127"/>
      <c r="F691" s="127"/>
      <c r="G691" s="127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  <c r="R691" s="127"/>
      <c r="S691" s="127"/>
      <c r="T691" s="127"/>
      <c r="U691" s="127"/>
      <c r="V691" s="127"/>
      <c r="W691" s="127"/>
      <c r="X691" s="127"/>
      <c r="Y691" s="127"/>
      <c r="Z691" s="127"/>
      <c r="AA691" s="127"/>
      <c r="AB691" s="127"/>
      <c r="AC691" s="127"/>
      <c r="AD691" s="127"/>
      <c r="AE691" s="127"/>
      <c r="AF691" s="127"/>
      <c r="AG691" s="127"/>
      <c r="AH691" s="127"/>
      <c r="AI691" s="127"/>
      <c r="AJ691" s="127"/>
      <c r="AK691" s="127"/>
      <c r="AL691" s="127"/>
      <c r="AM691" s="127"/>
      <c r="AN691" s="127"/>
      <c r="AO691" s="127"/>
      <c r="AP691" s="127"/>
      <c r="AQ691" s="127"/>
      <c r="AR691" s="127"/>
      <c r="AS691" s="127"/>
      <c r="AT691" s="127"/>
      <c r="AU691" s="127"/>
      <c r="AV691" s="127"/>
      <c r="AW691" s="127"/>
      <c r="AX691" s="127"/>
      <c r="AY691" s="127"/>
      <c r="AZ691" s="127"/>
      <c r="BA691" s="127"/>
      <c r="BB691" s="127"/>
      <c r="BC691" s="127"/>
      <c r="BD691" s="127"/>
      <c r="BE691" s="127"/>
      <c r="BF691" s="127"/>
      <c r="BG691" s="127"/>
      <c r="BH691" s="127"/>
      <c r="BI691" s="127"/>
      <c r="BJ691" s="127"/>
      <c r="BK691" s="127"/>
      <c r="BL691" s="127"/>
      <c r="BM691" s="127"/>
      <c r="BN691" s="386"/>
      <c r="BO691" s="127"/>
      <c r="BP691" s="104"/>
    </row>
    <row r="692" spans="1:68" ht="14.5" x14ac:dyDescent="0.35">
      <c r="A692" s="136"/>
      <c r="B692" s="136"/>
      <c r="C692" s="136"/>
      <c r="D692" s="127"/>
      <c r="E692" s="127"/>
      <c r="F692" s="127"/>
      <c r="G692" s="127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  <c r="R692" s="127"/>
      <c r="S692" s="127"/>
      <c r="T692" s="127"/>
      <c r="U692" s="127"/>
      <c r="V692" s="127"/>
      <c r="W692" s="127"/>
      <c r="X692" s="127"/>
      <c r="Y692" s="127"/>
      <c r="Z692" s="127"/>
      <c r="AA692" s="127"/>
      <c r="AB692" s="127"/>
      <c r="AC692" s="127"/>
      <c r="AD692" s="127"/>
      <c r="AE692" s="127"/>
      <c r="AF692" s="127"/>
      <c r="AG692" s="127"/>
      <c r="AH692" s="127"/>
      <c r="AI692" s="127"/>
      <c r="AJ692" s="127"/>
      <c r="AK692" s="127"/>
      <c r="AL692" s="127"/>
      <c r="AM692" s="127"/>
      <c r="AN692" s="127"/>
      <c r="AO692" s="127"/>
      <c r="AP692" s="127"/>
      <c r="AQ692" s="127"/>
      <c r="AR692" s="127"/>
      <c r="AS692" s="127"/>
      <c r="AT692" s="127"/>
      <c r="AU692" s="127"/>
      <c r="AV692" s="127"/>
      <c r="AW692" s="127"/>
      <c r="AX692" s="127"/>
      <c r="AY692" s="127"/>
      <c r="AZ692" s="127"/>
      <c r="BA692" s="127"/>
      <c r="BB692" s="127"/>
      <c r="BC692" s="127"/>
      <c r="BD692" s="127"/>
      <c r="BE692" s="127"/>
      <c r="BF692" s="127"/>
      <c r="BG692" s="127"/>
      <c r="BH692" s="127"/>
      <c r="BI692" s="127"/>
      <c r="BJ692" s="127"/>
      <c r="BK692" s="127"/>
      <c r="BL692" s="127"/>
      <c r="BM692" s="127"/>
      <c r="BN692" s="386"/>
      <c r="BO692" s="127"/>
      <c r="BP692" s="104"/>
    </row>
    <row r="693" spans="1:68" ht="14.5" x14ac:dyDescent="0.35">
      <c r="A693" s="136"/>
      <c r="B693" s="136"/>
      <c r="C693" s="136"/>
      <c r="D693" s="127"/>
      <c r="E693" s="127"/>
      <c r="F693" s="127"/>
      <c r="G693" s="127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  <c r="R693" s="127"/>
      <c r="S693" s="127"/>
      <c r="T693" s="127"/>
      <c r="U693" s="127"/>
      <c r="V693" s="127"/>
      <c r="W693" s="127"/>
      <c r="X693" s="127"/>
      <c r="Y693" s="127"/>
      <c r="Z693" s="127"/>
      <c r="AA693" s="127"/>
      <c r="AB693" s="127"/>
      <c r="AC693" s="127"/>
      <c r="AD693" s="127"/>
      <c r="AE693" s="127"/>
      <c r="AF693" s="127"/>
      <c r="AG693" s="127"/>
      <c r="AH693" s="127"/>
      <c r="AI693" s="127"/>
      <c r="AJ693" s="127"/>
      <c r="AK693" s="127"/>
      <c r="AL693" s="127"/>
      <c r="AM693" s="127"/>
      <c r="AN693" s="127"/>
      <c r="AO693" s="127"/>
      <c r="AP693" s="127"/>
      <c r="AQ693" s="127"/>
      <c r="AR693" s="127"/>
      <c r="AS693" s="127"/>
      <c r="AT693" s="127"/>
      <c r="AU693" s="127"/>
      <c r="AV693" s="127"/>
      <c r="AW693" s="127"/>
      <c r="AX693" s="127"/>
      <c r="AY693" s="127"/>
      <c r="AZ693" s="127"/>
      <c r="BA693" s="127"/>
      <c r="BB693" s="127"/>
      <c r="BC693" s="127"/>
      <c r="BD693" s="127"/>
      <c r="BE693" s="127"/>
      <c r="BF693" s="127"/>
      <c r="BG693" s="127"/>
      <c r="BH693" s="127"/>
      <c r="BI693" s="127"/>
      <c r="BJ693" s="127"/>
      <c r="BK693" s="127"/>
      <c r="BL693" s="127"/>
      <c r="BM693" s="127"/>
      <c r="BN693" s="386"/>
      <c r="BO693" s="127"/>
      <c r="BP693" s="104"/>
    </row>
    <row r="694" spans="1:68" ht="14.5" x14ac:dyDescent="0.35">
      <c r="A694" s="136"/>
      <c r="B694" s="136"/>
      <c r="C694" s="136"/>
      <c r="D694" s="127"/>
      <c r="E694" s="127"/>
      <c r="F694" s="127"/>
      <c r="G694" s="127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  <c r="R694" s="127"/>
      <c r="S694" s="127"/>
      <c r="T694" s="127"/>
      <c r="U694" s="127"/>
      <c r="V694" s="127"/>
      <c r="W694" s="127"/>
      <c r="X694" s="127"/>
      <c r="Y694" s="127"/>
      <c r="Z694" s="127"/>
      <c r="AA694" s="127"/>
      <c r="AB694" s="127"/>
      <c r="AC694" s="127"/>
      <c r="AD694" s="127"/>
      <c r="AE694" s="127"/>
      <c r="AF694" s="127"/>
      <c r="AG694" s="127"/>
      <c r="AH694" s="127"/>
      <c r="AI694" s="127"/>
      <c r="AJ694" s="127"/>
      <c r="AK694" s="127"/>
      <c r="AL694" s="127"/>
      <c r="AM694" s="127"/>
      <c r="AN694" s="127"/>
      <c r="AO694" s="127"/>
      <c r="AP694" s="127"/>
      <c r="AQ694" s="127"/>
      <c r="AR694" s="127"/>
      <c r="AS694" s="127"/>
      <c r="AT694" s="127"/>
      <c r="AU694" s="127"/>
      <c r="AV694" s="127"/>
      <c r="AW694" s="127"/>
      <c r="AX694" s="127"/>
      <c r="AY694" s="127"/>
      <c r="AZ694" s="127"/>
      <c r="BA694" s="127"/>
      <c r="BB694" s="127"/>
      <c r="BC694" s="127"/>
      <c r="BD694" s="127"/>
      <c r="BE694" s="127"/>
      <c r="BF694" s="127"/>
      <c r="BG694" s="127"/>
      <c r="BH694" s="127"/>
      <c r="BI694" s="127"/>
      <c r="BJ694" s="127"/>
      <c r="BK694" s="127"/>
      <c r="BL694" s="127"/>
      <c r="BM694" s="127"/>
      <c r="BN694" s="386"/>
      <c r="BO694" s="127"/>
      <c r="BP694" s="104"/>
    </row>
    <row r="695" spans="1:68" ht="14.5" x14ac:dyDescent="0.35">
      <c r="A695" s="136"/>
      <c r="B695" s="136"/>
      <c r="C695" s="136"/>
      <c r="D695" s="127"/>
      <c r="E695" s="127"/>
      <c r="F695" s="127"/>
      <c r="G695" s="127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  <c r="R695" s="127"/>
      <c r="S695" s="127"/>
      <c r="T695" s="127"/>
      <c r="U695" s="127"/>
      <c r="V695" s="127"/>
      <c r="W695" s="127"/>
      <c r="X695" s="127"/>
      <c r="Y695" s="127"/>
      <c r="Z695" s="127"/>
      <c r="AA695" s="127"/>
      <c r="AB695" s="127"/>
      <c r="AC695" s="127"/>
      <c r="AD695" s="127"/>
      <c r="AE695" s="127"/>
      <c r="AF695" s="127"/>
      <c r="AG695" s="127"/>
      <c r="AH695" s="127"/>
      <c r="AI695" s="127"/>
      <c r="AJ695" s="127"/>
      <c r="AK695" s="127"/>
      <c r="AL695" s="127"/>
      <c r="AM695" s="127"/>
      <c r="AN695" s="127"/>
      <c r="AO695" s="127"/>
      <c r="AP695" s="127"/>
      <c r="AQ695" s="127"/>
      <c r="AR695" s="127"/>
      <c r="AS695" s="127"/>
      <c r="AT695" s="127"/>
      <c r="AU695" s="127"/>
      <c r="AV695" s="127"/>
      <c r="AW695" s="127"/>
      <c r="AX695" s="127"/>
      <c r="AY695" s="127"/>
      <c r="AZ695" s="127"/>
      <c r="BA695" s="127"/>
      <c r="BB695" s="127"/>
      <c r="BC695" s="127"/>
      <c r="BD695" s="127"/>
      <c r="BE695" s="127"/>
      <c r="BF695" s="127"/>
      <c r="BG695" s="127"/>
      <c r="BH695" s="127"/>
      <c r="BI695" s="127"/>
      <c r="BJ695" s="127"/>
      <c r="BK695" s="127"/>
      <c r="BL695" s="127"/>
      <c r="BM695" s="127"/>
      <c r="BN695" s="386"/>
      <c r="BO695" s="127"/>
      <c r="BP695" s="104"/>
    </row>
    <row r="696" spans="1:68" ht="14.5" x14ac:dyDescent="0.35">
      <c r="A696" s="136"/>
      <c r="B696" s="136"/>
      <c r="C696" s="136"/>
      <c r="D696" s="127"/>
      <c r="E696" s="127"/>
      <c r="F696" s="127"/>
      <c r="G696" s="127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  <c r="R696" s="127"/>
      <c r="S696" s="127"/>
      <c r="T696" s="127"/>
      <c r="U696" s="127"/>
      <c r="V696" s="127"/>
      <c r="W696" s="127"/>
      <c r="X696" s="127"/>
      <c r="Y696" s="127"/>
      <c r="Z696" s="127"/>
      <c r="AA696" s="127"/>
      <c r="AB696" s="127"/>
      <c r="AC696" s="127"/>
      <c r="AD696" s="127"/>
      <c r="AE696" s="127"/>
      <c r="AF696" s="127"/>
      <c r="AG696" s="127"/>
      <c r="AH696" s="127"/>
      <c r="AI696" s="127"/>
      <c r="AJ696" s="127"/>
      <c r="AK696" s="127"/>
      <c r="AL696" s="127"/>
      <c r="AM696" s="127"/>
      <c r="AN696" s="127"/>
      <c r="AO696" s="127"/>
      <c r="AP696" s="127"/>
      <c r="AQ696" s="127"/>
      <c r="AR696" s="127"/>
      <c r="AS696" s="127"/>
      <c r="AT696" s="127"/>
      <c r="AU696" s="127"/>
      <c r="AV696" s="127"/>
      <c r="AW696" s="127"/>
      <c r="AX696" s="127"/>
      <c r="AY696" s="127"/>
      <c r="AZ696" s="127"/>
      <c r="BA696" s="127"/>
      <c r="BB696" s="127"/>
      <c r="BC696" s="127"/>
      <c r="BD696" s="127"/>
      <c r="BE696" s="127"/>
      <c r="BF696" s="127"/>
      <c r="BG696" s="127"/>
      <c r="BH696" s="127"/>
      <c r="BI696" s="127"/>
      <c r="BJ696" s="127"/>
      <c r="BK696" s="127"/>
      <c r="BL696" s="127"/>
      <c r="BM696" s="127"/>
      <c r="BN696" s="386"/>
      <c r="BO696" s="127"/>
      <c r="BP696" s="104"/>
    </row>
    <row r="697" spans="1:68" ht="14.5" x14ac:dyDescent="0.35">
      <c r="A697" s="136"/>
      <c r="B697" s="136"/>
      <c r="C697" s="136"/>
      <c r="D697" s="127"/>
      <c r="E697" s="127"/>
      <c r="F697" s="127"/>
      <c r="G697" s="127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  <c r="R697" s="127"/>
      <c r="S697" s="127"/>
      <c r="T697" s="127"/>
      <c r="U697" s="127"/>
      <c r="V697" s="127"/>
      <c r="W697" s="127"/>
      <c r="X697" s="127"/>
      <c r="Y697" s="127"/>
      <c r="Z697" s="127"/>
      <c r="AA697" s="127"/>
      <c r="AB697" s="127"/>
      <c r="AC697" s="127"/>
      <c r="AD697" s="127"/>
      <c r="AE697" s="127"/>
      <c r="AF697" s="127"/>
      <c r="AG697" s="127"/>
      <c r="AH697" s="127"/>
      <c r="AI697" s="127"/>
      <c r="AJ697" s="127"/>
      <c r="AK697" s="127"/>
      <c r="AL697" s="127"/>
      <c r="AM697" s="127"/>
      <c r="AN697" s="127"/>
      <c r="AO697" s="127"/>
      <c r="AP697" s="127"/>
      <c r="AQ697" s="127"/>
      <c r="AR697" s="127"/>
      <c r="AS697" s="127"/>
      <c r="AT697" s="127"/>
      <c r="AU697" s="127"/>
      <c r="AV697" s="127"/>
      <c r="AW697" s="127"/>
      <c r="AX697" s="127"/>
      <c r="AY697" s="127"/>
      <c r="AZ697" s="127"/>
      <c r="BA697" s="127"/>
      <c r="BB697" s="127"/>
      <c r="BC697" s="127"/>
      <c r="BD697" s="127"/>
      <c r="BE697" s="127"/>
      <c r="BF697" s="127"/>
      <c r="BG697" s="127"/>
      <c r="BH697" s="127"/>
      <c r="BI697" s="127"/>
      <c r="BJ697" s="127"/>
      <c r="BK697" s="127"/>
      <c r="BL697" s="127"/>
      <c r="BM697" s="127"/>
      <c r="BN697" s="386"/>
      <c r="BO697" s="127"/>
      <c r="BP697" s="104"/>
    </row>
    <row r="698" spans="1:68" ht="14.5" x14ac:dyDescent="0.35">
      <c r="A698" s="136"/>
      <c r="B698" s="136"/>
      <c r="C698" s="136"/>
      <c r="D698" s="127"/>
      <c r="E698" s="127"/>
      <c r="F698" s="127"/>
      <c r="G698" s="127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  <c r="R698" s="127"/>
      <c r="S698" s="127"/>
      <c r="T698" s="127"/>
      <c r="U698" s="127"/>
      <c r="V698" s="127"/>
      <c r="W698" s="127"/>
      <c r="X698" s="127"/>
      <c r="Y698" s="127"/>
      <c r="Z698" s="127"/>
      <c r="AA698" s="127"/>
      <c r="AB698" s="127"/>
      <c r="AC698" s="127"/>
      <c r="AD698" s="127"/>
      <c r="AE698" s="127"/>
      <c r="AF698" s="127"/>
      <c r="AG698" s="127"/>
      <c r="AH698" s="127"/>
      <c r="AI698" s="127"/>
      <c r="AJ698" s="127"/>
      <c r="AK698" s="127"/>
      <c r="AL698" s="127"/>
      <c r="AM698" s="127"/>
      <c r="AN698" s="127"/>
      <c r="AO698" s="127"/>
      <c r="AP698" s="127"/>
      <c r="AQ698" s="127"/>
      <c r="AR698" s="127"/>
      <c r="AS698" s="127"/>
      <c r="AT698" s="127"/>
      <c r="AU698" s="127"/>
      <c r="AV698" s="127"/>
      <c r="AW698" s="127"/>
      <c r="AX698" s="127"/>
      <c r="AY698" s="127"/>
      <c r="AZ698" s="127"/>
      <c r="BA698" s="127"/>
      <c r="BB698" s="127"/>
      <c r="BC698" s="127"/>
      <c r="BD698" s="127"/>
      <c r="BE698" s="127"/>
      <c r="BF698" s="127"/>
      <c r="BG698" s="127"/>
      <c r="BH698" s="127"/>
      <c r="BI698" s="127"/>
      <c r="BJ698" s="127"/>
      <c r="BK698" s="127"/>
      <c r="BL698" s="127"/>
      <c r="BM698" s="127"/>
      <c r="BN698" s="386"/>
      <c r="BO698" s="127"/>
      <c r="BP698" s="104"/>
    </row>
    <row r="699" spans="1:68" ht="14.5" x14ac:dyDescent="0.35">
      <c r="A699" s="136"/>
      <c r="B699" s="136"/>
      <c r="C699" s="136"/>
      <c r="D699" s="127"/>
      <c r="E699" s="127"/>
      <c r="F699" s="127"/>
      <c r="G699" s="127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  <c r="R699" s="127"/>
      <c r="S699" s="127"/>
      <c r="T699" s="127"/>
      <c r="U699" s="127"/>
      <c r="V699" s="127"/>
      <c r="W699" s="127"/>
      <c r="X699" s="127"/>
      <c r="Y699" s="127"/>
      <c r="Z699" s="127"/>
      <c r="AA699" s="127"/>
      <c r="AB699" s="127"/>
      <c r="AC699" s="127"/>
      <c r="AD699" s="127"/>
      <c r="AE699" s="127"/>
      <c r="AF699" s="127"/>
      <c r="AG699" s="127"/>
      <c r="AH699" s="127"/>
      <c r="AI699" s="127"/>
      <c r="AJ699" s="127"/>
      <c r="AK699" s="127"/>
      <c r="AL699" s="127"/>
      <c r="AM699" s="127"/>
      <c r="AN699" s="127"/>
      <c r="AO699" s="127"/>
      <c r="AP699" s="127"/>
      <c r="AQ699" s="127"/>
      <c r="AR699" s="127"/>
      <c r="AS699" s="127"/>
      <c r="AT699" s="127"/>
      <c r="AU699" s="127"/>
      <c r="AV699" s="127"/>
      <c r="AW699" s="127"/>
      <c r="AX699" s="127"/>
      <c r="AY699" s="127"/>
      <c r="AZ699" s="127"/>
      <c r="BA699" s="127"/>
      <c r="BB699" s="127"/>
      <c r="BC699" s="127"/>
      <c r="BD699" s="127"/>
      <c r="BE699" s="127"/>
      <c r="BF699" s="127"/>
      <c r="BG699" s="127"/>
      <c r="BH699" s="127"/>
      <c r="BI699" s="127"/>
      <c r="BJ699" s="127"/>
      <c r="BK699" s="127"/>
      <c r="BL699" s="127"/>
      <c r="BM699" s="127"/>
      <c r="BN699" s="386"/>
      <c r="BO699" s="127"/>
      <c r="BP699" s="104"/>
    </row>
    <row r="700" spans="1:68" ht="14.5" x14ac:dyDescent="0.35">
      <c r="A700" s="136"/>
      <c r="B700" s="136"/>
      <c r="C700" s="136"/>
      <c r="D700" s="127"/>
      <c r="E700" s="127"/>
      <c r="F700" s="127"/>
      <c r="G700" s="127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  <c r="R700" s="127"/>
      <c r="S700" s="127"/>
      <c r="T700" s="127"/>
      <c r="U700" s="127"/>
      <c r="V700" s="127"/>
      <c r="W700" s="127"/>
      <c r="X700" s="127"/>
      <c r="Y700" s="127"/>
      <c r="Z700" s="127"/>
      <c r="AA700" s="127"/>
      <c r="AB700" s="127"/>
      <c r="AC700" s="127"/>
      <c r="AD700" s="127"/>
      <c r="AE700" s="127"/>
      <c r="AF700" s="127"/>
      <c r="AG700" s="127"/>
      <c r="AH700" s="127"/>
      <c r="AI700" s="127"/>
      <c r="AJ700" s="127"/>
      <c r="AK700" s="127"/>
      <c r="AL700" s="127"/>
      <c r="AM700" s="127"/>
      <c r="AN700" s="127"/>
      <c r="AO700" s="127"/>
      <c r="AP700" s="127"/>
      <c r="AQ700" s="127"/>
      <c r="AR700" s="127"/>
      <c r="AS700" s="127"/>
      <c r="AT700" s="127"/>
      <c r="AU700" s="127"/>
      <c r="AV700" s="127"/>
      <c r="AW700" s="127"/>
      <c r="AX700" s="127"/>
      <c r="AY700" s="127"/>
      <c r="AZ700" s="127"/>
      <c r="BA700" s="127"/>
      <c r="BB700" s="127"/>
      <c r="BC700" s="127"/>
      <c r="BD700" s="127"/>
      <c r="BE700" s="127"/>
      <c r="BF700" s="127"/>
      <c r="BG700" s="127"/>
      <c r="BH700" s="127"/>
      <c r="BI700" s="127"/>
      <c r="BJ700" s="127"/>
      <c r="BK700" s="127"/>
      <c r="BL700" s="127"/>
      <c r="BM700" s="127"/>
      <c r="BN700" s="386"/>
      <c r="BO700" s="127"/>
      <c r="BP700" s="104"/>
    </row>
    <row r="701" spans="1:68" ht="14.5" x14ac:dyDescent="0.35">
      <c r="A701" s="136"/>
      <c r="B701" s="136"/>
      <c r="C701" s="136"/>
      <c r="D701" s="127"/>
      <c r="E701" s="127"/>
      <c r="F701" s="127"/>
      <c r="G701" s="127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  <c r="R701" s="127"/>
      <c r="S701" s="127"/>
      <c r="T701" s="127"/>
      <c r="U701" s="127"/>
      <c r="V701" s="127"/>
      <c r="W701" s="127"/>
      <c r="X701" s="127"/>
      <c r="Y701" s="127"/>
      <c r="Z701" s="127"/>
      <c r="AA701" s="127"/>
      <c r="AB701" s="127"/>
      <c r="AC701" s="127"/>
      <c r="AD701" s="127"/>
      <c r="AE701" s="127"/>
      <c r="AF701" s="127"/>
      <c r="AG701" s="127"/>
      <c r="AH701" s="127"/>
      <c r="AI701" s="127"/>
      <c r="AJ701" s="127"/>
      <c r="AK701" s="127"/>
      <c r="AL701" s="127"/>
      <c r="AM701" s="127"/>
      <c r="AN701" s="127"/>
      <c r="AO701" s="127"/>
      <c r="AP701" s="127"/>
      <c r="AQ701" s="127"/>
      <c r="AR701" s="127"/>
      <c r="AS701" s="127"/>
      <c r="AT701" s="127"/>
      <c r="AU701" s="127"/>
      <c r="AV701" s="127"/>
      <c r="AW701" s="127"/>
      <c r="AX701" s="127"/>
      <c r="AY701" s="127"/>
      <c r="AZ701" s="127"/>
      <c r="BA701" s="127"/>
      <c r="BB701" s="127"/>
      <c r="BC701" s="127"/>
      <c r="BD701" s="127"/>
      <c r="BE701" s="127"/>
      <c r="BF701" s="127"/>
      <c r="BG701" s="127"/>
      <c r="BH701" s="127"/>
      <c r="BI701" s="127"/>
      <c r="BJ701" s="127"/>
      <c r="BK701" s="127"/>
      <c r="BL701" s="127"/>
      <c r="BM701" s="127"/>
      <c r="BN701" s="386"/>
      <c r="BO701" s="127"/>
      <c r="BP701" s="104"/>
    </row>
    <row r="702" spans="1:68" ht="14.5" x14ac:dyDescent="0.35">
      <c r="A702" s="136"/>
      <c r="B702" s="136"/>
      <c r="C702" s="136"/>
      <c r="D702" s="127"/>
      <c r="E702" s="127"/>
      <c r="F702" s="127"/>
      <c r="G702" s="127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  <c r="R702" s="127"/>
      <c r="S702" s="127"/>
      <c r="T702" s="127"/>
      <c r="U702" s="127"/>
      <c r="V702" s="127"/>
      <c r="W702" s="127"/>
      <c r="X702" s="127"/>
      <c r="Y702" s="127"/>
      <c r="Z702" s="127"/>
      <c r="AA702" s="127"/>
      <c r="AB702" s="127"/>
      <c r="AC702" s="127"/>
      <c r="AD702" s="127"/>
      <c r="AE702" s="127"/>
      <c r="AF702" s="127"/>
      <c r="AG702" s="127"/>
      <c r="AH702" s="127"/>
      <c r="AI702" s="127"/>
      <c r="AJ702" s="127"/>
      <c r="AK702" s="127"/>
      <c r="AL702" s="127"/>
      <c r="AM702" s="127"/>
      <c r="AN702" s="127"/>
      <c r="AO702" s="127"/>
      <c r="AP702" s="127"/>
      <c r="AQ702" s="127"/>
      <c r="AR702" s="127"/>
      <c r="AS702" s="127"/>
      <c r="AT702" s="127"/>
      <c r="AU702" s="127"/>
      <c r="AV702" s="127"/>
      <c r="AW702" s="127"/>
      <c r="AX702" s="127"/>
      <c r="AY702" s="127"/>
      <c r="AZ702" s="127"/>
      <c r="BA702" s="127"/>
      <c r="BB702" s="127"/>
      <c r="BC702" s="127"/>
      <c r="BD702" s="127"/>
      <c r="BE702" s="127"/>
      <c r="BF702" s="127"/>
      <c r="BG702" s="127"/>
      <c r="BH702" s="127"/>
      <c r="BI702" s="127"/>
      <c r="BJ702" s="127"/>
      <c r="BK702" s="127"/>
      <c r="BL702" s="127"/>
      <c r="BM702" s="127"/>
      <c r="BN702" s="386"/>
      <c r="BO702" s="127"/>
      <c r="BP702" s="104"/>
    </row>
    <row r="703" spans="1:68" ht="14.5" x14ac:dyDescent="0.35">
      <c r="A703" s="136"/>
      <c r="B703" s="136"/>
      <c r="C703" s="136"/>
      <c r="D703" s="127"/>
      <c r="E703" s="127"/>
      <c r="F703" s="127"/>
      <c r="G703" s="127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  <c r="R703" s="127"/>
      <c r="S703" s="127"/>
      <c r="T703" s="127"/>
      <c r="U703" s="127"/>
      <c r="V703" s="127"/>
      <c r="W703" s="127"/>
      <c r="X703" s="127"/>
      <c r="Y703" s="127"/>
      <c r="Z703" s="127"/>
      <c r="AA703" s="127"/>
      <c r="AB703" s="127"/>
      <c r="AC703" s="127"/>
      <c r="AD703" s="127"/>
      <c r="AE703" s="127"/>
      <c r="AF703" s="127"/>
      <c r="AG703" s="127"/>
      <c r="AH703" s="127"/>
      <c r="AI703" s="127"/>
      <c r="AJ703" s="127"/>
      <c r="AK703" s="127"/>
      <c r="AL703" s="127"/>
      <c r="AM703" s="127"/>
      <c r="AN703" s="127"/>
      <c r="AO703" s="127"/>
      <c r="AP703" s="127"/>
      <c r="AQ703" s="127"/>
      <c r="AR703" s="127"/>
      <c r="AS703" s="127"/>
      <c r="AT703" s="127"/>
      <c r="AU703" s="127"/>
      <c r="AV703" s="127"/>
      <c r="AW703" s="127"/>
      <c r="AX703" s="127"/>
      <c r="AY703" s="127"/>
      <c r="AZ703" s="127"/>
      <c r="BA703" s="127"/>
      <c r="BB703" s="127"/>
      <c r="BC703" s="127"/>
      <c r="BD703" s="127"/>
      <c r="BE703" s="127"/>
      <c r="BF703" s="127"/>
      <c r="BG703" s="127"/>
      <c r="BH703" s="127"/>
      <c r="BI703" s="127"/>
      <c r="BJ703" s="127"/>
      <c r="BK703" s="127"/>
      <c r="BL703" s="127"/>
      <c r="BM703" s="127"/>
      <c r="BN703" s="386"/>
      <c r="BO703" s="127"/>
      <c r="BP703" s="104"/>
    </row>
    <row r="704" spans="1:68" ht="14.5" x14ac:dyDescent="0.35">
      <c r="A704" s="136"/>
      <c r="B704" s="136"/>
      <c r="C704" s="136"/>
      <c r="D704" s="127"/>
      <c r="E704" s="127"/>
      <c r="F704" s="127"/>
      <c r="G704" s="127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  <c r="R704" s="127"/>
      <c r="S704" s="127"/>
      <c r="T704" s="127"/>
      <c r="U704" s="127"/>
      <c r="V704" s="127"/>
      <c r="W704" s="127"/>
      <c r="X704" s="127"/>
      <c r="Y704" s="127"/>
      <c r="Z704" s="127"/>
      <c r="AA704" s="127"/>
      <c r="AB704" s="127"/>
      <c r="AC704" s="127"/>
      <c r="AD704" s="127"/>
      <c r="AE704" s="127"/>
      <c r="AF704" s="127"/>
      <c r="AG704" s="127"/>
      <c r="AH704" s="127"/>
      <c r="AI704" s="127"/>
      <c r="AJ704" s="127"/>
      <c r="AK704" s="127"/>
      <c r="AL704" s="127"/>
      <c r="AM704" s="127"/>
      <c r="AN704" s="127"/>
      <c r="AO704" s="127"/>
      <c r="AP704" s="127"/>
      <c r="AQ704" s="127"/>
      <c r="AR704" s="127"/>
      <c r="AS704" s="127"/>
      <c r="AT704" s="127"/>
      <c r="AU704" s="127"/>
      <c r="AV704" s="127"/>
      <c r="AW704" s="127"/>
      <c r="AX704" s="127"/>
      <c r="AY704" s="127"/>
      <c r="AZ704" s="127"/>
      <c r="BA704" s="127"/>
      <c r="BB704" s="127"/>
      <c r="BC704" s="127"/>
      <c r="BD704" s="127"/>
      <c r="BE704" s="127"/>
      <c r="BF704" s="127"/>
      <c r="BG704" s="127"/>
      <c r="BH704" s="127"/>
      <c r="BI704" s="127"/>
      <c r="BJ704" s="127"/>
      <c r="BK704" s="127"/>
      <c r="BL704" s="127"/>
      <c r="BM704" s="127"/>
      <c r="BN704" s="386"/>
      <c r="BO704" s="127"/>
      <c r="BP704" s="104"/>
    </row>
    <row r="705" spans="1:68" ht="14.5" x14ac:dyDescent="0.35">
      <c r="A705" s="136"/>
      <c r="B705" s="136"/>
      <c r="C705" s="136"/>
      <c r="D705" s="127"/>
      <c r="E705" s="127"/>
      <c r="F705" s="127"/>
      <c r="G705" s="127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  <c r="R705" s="127"/>
      <c r="S705" s="127"/>
      <c r="T705" s="127"/>
      <c r="U705" s="127"/>
      <c r="V705" s="127"/>
      <c r="W705" s="127"/>
      <c r="X705" s="127"/>
      <c r="Y705" s="127"/>
      <c r="Z705" s="127"/>
      <c r="AA705" s="127"/>
      <c r="AB705" s="127"/>
      <c r="AC705" s="127"/>
      <c r="AD705" s="127"/>
      <c r="AE705" s="127"/>
      <c r="AF705" s="127"/>
      <c r="AG705" s="127"/>
      <c r="AH705" s="127"/>
      <c r="AI705" s="127"/>
      <c r="AJ705" s="127"/>
      <c r="AK705" s="127"/>
      <c r="AL705" s="127"/>
      <c r="AM705" s="127"/>
      <c r="AN705" s="127"/>
      <c r="AO705" s="127"/>
      <c r="AP705" s="127"/>
      <c r="AQ705" s="127"/>
      <c r="AR705" s="127"/>
      <c r="AS705" s="127"/>
      <c r="AT705" s="127"/>
      <c r="AU705" s="127"/>
      <c r="AV705" s="127"/>
      <c r="AW705" s="127"/>
      <c r="AX705" s="127"/>
      <c r="AY705" s="127"/>
      <c r="AZ705" s="127"/>
      <c r="BA705" s="127"/>
      <c r="BB705" s="127"/>
      <c r="BC705" s="127"/>
      <c r="BD705" s="127"/>
      <c r="BE705" s="127"/>
      <c r="BF705" s="127"/>
      <c r="BG705" s="127"/>
      <c r="BH705" s="127"/>
      <c r="BI705" s="127"/>
      <c r="BJ705" s="127"/>
      <c r="BK705" s="127"/>
      <c r="BL705" s="127"/>
      <c r="BM705" s="127"/>
      <c r="BN705" s="386"/>
      <c r="BO705" s="127"/>
      <c r="BP705" s="104"/>
    </row>
    <row r="706" spans="1:68" ht="14.5" x14ac:dyDescent="0.35">
      <c r="A706" s="136"/>
      <c r="B706" s="136"/>
      <c r="C706" s="136"/>
      <c r="D706" s="127"/>
      <c r="E706" s="127"/>
      <c r="F706" s="127"/>
      <c r="G706" s="127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  <c r="R706" s="127"/>
      <c r="S706" s="127"/>
      <c r="T706" s="127"/>
      <c r="U706" s="127"/>
      <c r="V706" s="127"/>
      <c r="W706" s="127"/>
      <c r="X706" s="127"/>
      <c r="Y706" s="127"/>
      <c r="Z706" s="127"/>
      <c r="AA706" s="127"/>
      <c r="AB706" s="127"/>
      <c r="AC706" s="127"/>
      <c r="AD706" s="127"/>
      <c r="AE706" s="127"/>
      <c r="AF706" s="127"/>
      <c r="AG706" s="127"/>
      <c r="AH706" s="127"/>
      <c r="AI706" s="127"/>
      <c r="AJ706" s="127"/>
      <c r="AK706" s="127"/>
      <c r="AL706" s="127"/>
      <c r="AM706" s="127"/>
      <c r="AN706" s="127"/>
      <c r="AO706" s="127"/>
      <c r="AP706" s="127"/>
      <c r="AQ706" s="127"/>
      <c r="AR706" s="127"/>
      <c r="AS706" s="127"/>
      <c r="AT706" s="127"/>
      <c r="AU706" s="127"/>
      <c r="AV706" s="127"/>
      <c r="AW706" s="127"/>
      <c r="AX706" s="127"/>
      <c r="AY706" s="127"/>
      <c r="AZ706" s="127"/>
      <c r="BA706" s="127"/>
      <c r="BB706" s="127"/>
      <c r="BC706" s="127"/>
      <c r="BD706" s="127"/>
      <c r="BE706" s="127"/>
      <c r="BF706" s="127"/>
      <c r="BG706" s="127"/>
      <c r="BH706" s="127"/>
      <c r="BI706" s="127"/>
      <c r="BJ706" s="127"/>
      <c r="BK706" s="127"/>
      <c r="BL706" s="127"/>
      <c r="BM706" s="127"/>
      <c r="BN706" s="386"/>
      <c r="BO706" s="127"/>
      <c r="BP706" s="104"/>
    </row>
    <row r="707" spans="1:68" ht="14.5" x14ac:dyDescent="0.35">
      <c r="A707" s="136"/>
      <c r="B707" s="136"/>
      <c r="C707" s="136"/>
      <c r="D707" s="127"/>
      <c r="E707" s="127"/>
      <c r="F707" s="127"/>
      <c r="G707" s="127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  <c r="R707" s="127"/>
      <c r="S707" s="127"/>
      <c r="T707" s="127"/>
      <c r="U707" s="127"/>
      <c r="V707" s="127"/>
      <c r="W707" s="127"/>
      <c r="X707" s="127"/>
      <c r="Y707" s="127"/>
      <c r="Z707" s="127"/>
      <c r="AA707" s="127"/>
      <c r="AB707" s="127"/>
      <c r="AC707" s="127"/>
      <c r="AD707" s="127"/>
      <c r="AE707" s="127"/>
      <c r="AF707" s="127"/>
      <c r="AG707" s="127"/>
      <c r="AH707" s="127"/>
      <c r="AI707" s="127"/>
      <c r="AJ707" s="127"/>
      <c r="AK707" s="127"/>
      <c r="AL707" s="127"/>
      <c r="AM707" s="127"/>
      <c r="AN707" s="127"/>
      <c r="AO707" s="127"/>
      <c r="AP707" s="127"/>
      <c r="AQ707" s="127"/>
      <c r="AR707" s="127"/>
      <c r="AS707" s="127"/>
      <c r="AT707" s="127"/>
      <c r="AU707" s="127"/>
      <c r="AV707" s="127"/>
      <c r="AW707" s="127"/>
      <c r="AX707" s="127"/>
      <c r="AY707" s="127"/>
      <c r="AZ707" s="127"/>
      <c r="BA707" s="127"/>
      <c r="BB707" s="127"/>
      <c r="BC707" s="127"/>
      <c r="BD707" s="127"/>
      <c r="BE707" s="127"/>
      <c r="BF707" s="127"/>
      <c r="BG707" s="127"/>
      <c r="BH707" s="127"/>
      <c r="BI707" s="127"/>
      <c r="BJ707" s="127"/>
      <c r="BK707" s="127"/>
      <c r="BL707" s="127"/>
      <c r="BM707" s="127"/>
      <c r="BN707" s="386"/>
      <c r="BO707" s="127"/>
      <c r="BP707" s="104"/>
    </row>
    <row r="708" spans="1:68" ht="14.5" x14ac:dyDescent="0.35">
      <c r="A708" s="136"/>
      <c r="B708" s="136"/>
      <c r="C708" s="136"/>
      <c r="D708" s="127"/>
      <c r="E708" s="127"/>
      <c r="F708" s="127"/>
      <c r="G708" s="127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  <c r="BE708" s="127"/>
      <c r="BF708" s="127"/>
      <c r="BG708" s="127"/>
      <c r="BH708" s="127"/>
      <c r="BI708" s="127"/>
      <c r="BJ708" s="127"/>
      <c r="BK708" s="127"/>
      <c r="BL708" s="127"/>
      <c r="BM708" s="127"/>
      <c r="BN708" s="386"/>
      <c r="BO708" s="127"/>
      <c r="BP708" s="104"/>
    </row>
    <row r="709" spans="1:68" ht="14.5" x14ac:dyDescent="0.35">
      <c r="A709" s="136"/>
      <c r="B709" s="136"/>
      <c r="C709" s="136"/>
      <c r="D709" s="127"/>
      <c r="E709" s="127"/>
      <c r="F709" s="127"/>
      <c r="G709" s="127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  <c r="R709" s="127"/>
      <c r="S709" s="127"/>
      <c r="T709" s="127"/>
      <c r="U709" s="127"/>
      <c r="V709" s="127"/>
      <c r="W709" s="127"/>
      <c r="X709" s="127"/>
      <c r="Y709" s="127"/>
      <c r="Z709" s="127"/>
      <c r="AA709" s="127"/>
      <c r="AB709" s="127"/>
      <c r="AC709" s="127"/>
      <c r="AD709" s="127"/>
      <c r="AE709" s="127"/>
      <c r="AF709" s="127"/>
      <c r="AG709" s="127"/>
      <c r="AH709" s="127"/>
      <c r="AI709" s="127"/>
      <c r="AJ709" s="127"/>
      <c r="AK709" s="127"/>
      <c r="AL709" s="127"/>
      <c r="AM709" s="127"/>
      <c r="AN709" s="127"/>
      <c r="AO709" s="127"/>
      <c r="AP709" s="127"/>
      <c r="AQ709" s="127"/>
      <c r="AR709" s="127"/>
      <c r="AS709" s="127"/>
      <c r="AT709" s="127"/>
      <c r="AU709" s="127"/>
      <c r="AV709" s="127"/>
      <c r="AW709" s="127"/>
      <c r="AX709" s="127"/>
      <c r="AY709" s="127"/>
      <c r="AZ709" s="127"/>
      <c r="BA709" s="127"/>
      <c r="BB709" s="127"/>
      <c r="BC709" s="127"/>
      <c r="BD709" s="127"/>
      <c r="BE709" s="127"/>
      <c r="BF709" s="127"/>
      <c r="BG709" s="127"/>
      <c r="BH709" s="127"/>
      <c r="BI709" s="127"/>
      <c r="BJ709" s="127"/>
      <c r="BK709" s="127"/>
      <c r="BL709" s="127"/>
      <c r="BM709" s="127"/>
      <c r="BN709" s="386"/>
      <c r="BO709" s="127"/>
      <c r="BP709" s="104"/>
    </row>
    <row r="710" spans="1:68" ht="14.5" x14ac:dyDescent="0.35">
      <c r="A710" s="136"/>
      <c r="B710" s="136"/>
      <c r="C710" s="136"/>
      <c r="D710" s="127"/>
      <c r="E710" s="127"/>
      <c r="F710" s="127"/>
      <c r="G710" s="127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  <c r="R710" s="127"/>
      <c r="S710" s="127"/>
      <c r="T710" s="127"/>
      <c r="U710" s="127"/>
      <c r="V710" s="127"/>
      <c r="W710" s="127"/>
      <c r="X710" s="127"/>
      <c r="Y710" s="127"/>
      <c r="Z710" s="127"/>
      <c r="AA710" s="127"/>
      <c r="AB710" s="127"/>
      <c r="AC710" s="127"/>
      <c r="AD710" s="127"/>
      <c r="AE710" s="127"/>
      <c r="AF710" s="127"/>
      <c r="AG710" s="127"/>
      <c r="AH710" s="127"/>
      <c r="AI710" s="127"/>
      <c r="AJ710" s="127"/>
      <c r="AK710" s="127"/>
      <c r="AL710" s="127"/>
      <c r="AM710" s="127"/>
      <c r="AN710" s="127"/>
      <c r="AO710" s="127"/>
      <c r="AP710" s="127"/>
      <c r="AQ710" s="127"/>
      <c r="AR710" s="127"/>
      <c r="AS710" s="127"/>
      <c r="AT710" s="127"/>
      <c r="AU710" s="127"/>
      <c r="AV710" s="127"/>
      <c r="AW710" s="127"/>
      <c r="AX710" s="127"/>
      <c r="AY710" s="127"/>
      <c r="AZ710" s="127"/>
      <c r="BA710" s="127"/>
      <c r="BB710" s="127"/>
      <c r="BC710" s="127"/>
      <c r="BD710" s="127"/>
      <c r="BE710" s="127"/>
      <c r="BF710" s="127"/>
      <c r="BG710" s="127"/>
      <c r="BH710" s="127"/>
      <c r="BI710" s="127"/>
      <c r="BJ710" s="127"/>
      <c r="BK710" s="127"/>
      <c r="BL710" s="127"/>
      <c r="BM710" s="127"/>
      <c r="BN710" s="386"/>
      <c r="BO710" s="127"/>
      <c r="BP710" s="104"/>
    </row>
    <row r="711" spans="1:68" ht="14.5" x14ac:dyDescent="0.35">
      <c r="A711" s="136"/>
      <c r="B711" s="136"/>
      <c r="C711" s="136"/>
      <c r="D711" s="127"/>
      <c r="E711" s="127"/>
      <c r="F711" s="127"/>
      <c r="G711" s="127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  <c r="R711" s="127"/>
      <c r="S711" s="127"/>
      <c r="T711" s="127"/>
      <c r="U711" s="127"/>
      <c r="V711" s="127"/>
      <c r="W711" s="127"/>
      <c r="X711" s="127"/>
      <c r="Y711" s="127"/>
      <c r="Z711" s="127"/>
      <c r="AA711" s="127"/>
      <c r="AB711" s="127"/>
      <c r="AC711" s="127"/>
      <c r="AD711" s="127"/>
      <c r="AE711" s="127"/>
      <c r="AF711" s="127"/>
      <c r="AG711" s="127"/>
      <c r="AH711" s="127"/>
      <c r="AI711" s="127"/>
      <c r="AJ711" s="127"/>
      <c r="AK711" s="127"/>
      <c r="AL711" s="127"/>
      <c r="AM711" s="127"/>
      <c r="AN711" s="127"/>
      <c r="AO711" s="127"/>
      <c r="AP711" s="127"/>
      <c r="AQ711" s="127"/>
      <c r="AR711" s="127"/>
      <c r="AS711" s="127"/>
      <c r="AT711" s="127"/>
      <c r="AU711" s="127"/>
      <c r="AV711" s="127"/>
      <c r="AW711" s="127"/>
      <c r="AX711" s="127"/>
      <c r="AY711" s="127"/>
      <c r="AZ711" s="127"/>
      <c r="BA711" s="127"/>
      <c r="BB711" s="127"/>
      <c r="BC711" s="127"/>
      <c r="BD711" s="127"/>
      <c r="BE711" s="127"/>
      <c r="BF711" s="127"/>
      <c r="BG711" s="127"/>
      <c r="BH711" s="127"/>
      <c r="BI711" s="127"/>
      <c r="BJ711" s="127"/>
      <c r="BK711" s="127"/>
      <c r="BL711" s="127"/>
      <c r="BM711" s="127"/>
      <c r="BN711" s="386"/>
      <c r="BO711" s="127"/>
      <c r="BP711" s="104"/>
    </row>
    <row r="712" spans="1:68" ht="14.5" x14ac:dyDescent="0.35">
      <c r="A712" s="136"/>
      <c r="B712" s="136"/>
      <c r="C712" s="136"/>
      <c r="D712" s="127"/>
      <c r="E712" s="127"/>
      <c r="F712" s="127"/>
      <c r="G712" s="127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  <c r="R712" s="127"/>
      <c r="S712" s="127"/>
      <c r="T712" s="127"/>
      <c r="U712" s="127"/>
      <c r="V712" s="127"/>
      <c r="W712" s="127"/>
      <c r="X712" s="127"/>
      <c r="Y712" s="127"/>
      <c r="Z712" s="127"/>
      <c r="AA712" s="127"/>
      <c r="AB712" s="127"/>
      <c r="AC712" s="127"/>
      <c r="AD712" s="127"/>
      <c r="AE712" s="127"/>
      <c r="AF712" s="127"/>
      <c r="AG712" s="127"/>
      <c r="AH712" s="127"/>
      <c r="AI712" s="127"/>
      <c r="AJ712" s="127"/>
      <c r="AK712" s="127"/>
      <c r="AL712" s="127"/>
      <c r="AM712" s="127"/>
      <c r="AN712" s="127"/>
      <c r="AO712" s="127"/>
      <c r="AP712" s="127"/>
      <c r="AQ712" s="127"/>
      <c r="AR712" s="127"/>
      <c r="AS712" s="127"/>
      <c r="AT712" s="127"/>
      <c r="AU712" s="127"/>
      <c r="AV712" s="127"/>
      <c r="AW712" s="127"/>
      <c r="AX712" s="127"/>
      <c r="AY712" s="127"/>
      <c r="AZ712" s="127"/>
      <c r="BA712" s="127"/>
      <c r="BB712" s="127"/>
      <c r="BC712" s="127"/>
      <c r="BD712" s="127"/>
      <c r="BE712" s="127"/>
      <c r="BF712" s="127"/>
      <c r="BG712" s="127"/>
      <c r="BH712" s="127"/>
      <c r="BI712" s="127"/>
      <c r="BJ712" s="127"/>
      <c r="BK712" s="127"/>
      <c r="BL712" s="127"/>
      <c r="BM712" s="127"/>
      <c r="BN712" s="386"/>
      <c r="BO712" s="127"/>
      <c r="BP712" s="104"/>
    </row>
    <row r="713" spans="1:68" ht="14.5" x14ac:dyDescent="0.35">
      <c r="A713" s="136"/>
      <c r="B713" s="136"/>
      <c r="C713" s="136"/>
      <c r="D713" s="127"/>
      <c r="E713" s="127"/>
      <c r="F713" s="127"/>
      <c r="G713" s="127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  <c r="R713" s="127"/>
      <c r="S713" s="127"/>
      <c r="T713" s="127"/>
      <c r="U713" s="127"/>
      <c r="V713" s="127"/>
      <c r="W713" s="127"/>
      <c r="X713" s="127"/>
      <c r="Y713" s="127"/>
      <c r="Z713" s="127"/>
      <c r="AA713" s="127"/>
      <c r="AB713" s="127"/>
      <c r="AC713" s="127"/>
      <c r="AD713" s="127"/>
      <c r="AE713" s="127"/>
      <c r="AF713" s="127"/>
      <c r="AG713" s="127"/>
      <c r="AH713" s="127"/>
      <c r="AI713" s="127"/>
      <c r="AJ713" s="127"/>
      <c r="AK713" s="127"/>
      <c r="AL713" s="127"/>
      <c r="AM713" s="127"/>
      <c r="AN713" s="127"/>
      <c r="AO713" s="127"/>
      <c r="AP713" s="127"/>
      <c r="AQ713" s="127"/>
      <c r="AR713" s="127"/>
      <c r="AS713" s="127"/>
      <c r="AT713" s="127"/>
      <c r="AU713" s="127"/>
      <c r="AV713" s="127"/>
      <c r="AW713" s="127"/>
      <c r="AX713" s="127"/>
      <c r="AY713" s="127"/>
      <c r="AZ713" s="127"/>
      <c r="BA713" s="127"/>
      <c r="BB713" s="127"/>
      <c r="BC713" s="127"/>
      <c r="BD713" s="127"/>
      <c r="BE713" s="127"/>
      <c r="BF713" s="127"/>
      <c r="BG713" s="127"/>
      <c r="BH713" s="127"/>
      <c r="BI713" s="127"/>
      <c r="BJ713" s="127"/>
      <c r="BK713" s="127"/>
      <c r="BL713" s="127"/>
      <c r="BM713" s="127"/>
      <c r="BN713" s="386"/>
      <c r="BO713" s="127"/>
      <c r="BP713" s="104"/>
    </row>
    <row r="714" spans="1:68" ht="14.5" x14ac:dyDescent="0.35">
      <c r="A714" s="136"/>
      <c r="B714" s="136"/>
      <c r="C714" s="136"/>
      <c r="D714" s="127"/>
      <c r="E714" s="127"/>
      <c r="F714" s="127"/>
      <c r="G714" s="127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  <c r="R714" s="127"/>
      <c r="S714" s="127"/>
      <c r="T714" s="127"/>
      <c r="U714" s="127"/>
      <c r="V714" s="127"/>
      <c r="W714" s="127"/>
      <c r="X714" s="127"/>
      <c r="Y714" s="127"/>
      <c r="Z714" s="127"/>
      <c r="AA714" s="127"/>
      <c r="AB714" s="127"/>
      <c r="AC714" s="127"/>
      <c r="AD714" s="127"/>
      <c r="AE714" s="127"/>
      <c r="AF714" s="127"/>
      <c r="AG714" s="127"/>
      <c r="AH714" s="127"/>
      <c r="AI714" s="127"/>
      <c r="AJ714" s="127"/>
      <c r="AK714" s="127"/>
      <c r="AL714" s="127"/>
      <c r="AM714" s="127"/>
      <c r="AN714" s="127"/>
      <c r="AO714" s="127"/>
      <c r="AP714" s="127"/>
      <c r="AQ714" s="127"/>
      <c r="AR714" s="127"/>
      <c r="AS714" s="127"/>
      <c r="AT714" s="127"/>
      <c r="AU714" s="127"/>
      <c r="AV714" s="127"/>
      <c r="AW714" s="127"/>
      <c r="AX714" s="127"/>
      <c r="AY714" s="127"/>
      <c r="AZ714" s="127"/>
      <c r="BA714" s="127"/>
      <c r="BB714" s="127"/>
      <c r="BC714" s="127"/>
      <c r="BD714" s="127"/>
      <c r="BE714" s="127"/>
      <c r="BF714" s="127"/>
      <c r="BG714" s="127"/>
      <c r="BH714" s="127"/>
      <c r="BI714" s="127"/>
      <c r="BJ714" s="127"/>
      <c r="BK714" s="127"/>
      <c r="BL714" s="127"/>
      <c r="BM714" s="127"/>
      <c r="BN714" s="386"/>
      <c r="BO714" s="127"/>
      <c r="BP714" s="104"/>
    </row>
    <row r="715" spans="1:68" ht="14.5" x14ac:dyDescent="0.35">
      <c r="A715" s="136"/>
      <c r="B715" s="136"/>
      <c r="C715" s="136"/>
      <c r="D715" s="127"/>
      <c r="E715" s="127"/>
      <c r="F715" s="127"/>
      <c r="G715" s="127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  <c r="R715" s="127"/>
      <c r="S715" s="127"/>
      <c r="T715" s="127"/>
      <c r="U715" s="127"/>
      <c r="V715" s="127"/>
      <c r="W715" s="127"/>
      <c r="X715" s="127"/>
      <c r="Y715" s="127"/>
      <c r="Z715" s="127"/>
      <c r="AA715" s="127"/>
      <c r="AB715" s="127"/>
      <c r="AC715" s="127"/>
      <c r="AD715" s="127"/>
      <c r="AE715" s="127"/>
      <c r="AF715" s="127"/>
      <c r="AG715" s="127"/>
      <c r="AH715" s="127"/>
      <c r="AI715" s="127"/>
      <c r="AJ715" s="127"/>
      <c r="AK715" s="127"/>
      <c r="AL715" s="127"/>
      <c r="AM715" s="127"/>
      <c r="AN715" s="127"/>
      <c r="AO715" s="127"/>
      <c r="AP715" s="127"/>
      <c r="AQ715" s="127"/>
      <c r="AR715" s="127"/>
      <c r="AS715" s="127"/>
      <c r="AT715" s="127"/>
      <c r="AU715" s="127"/>
      <c r="AV715" s="127"/>
      <c r="AW715" s="127"/>
      <c r="AX715" s="127"/>
      <c r="AY715" s="127"/>
      <c r="AZ715" s="127"/>
      <c r="BA715" s="127"/>
      <c r="BB715" s="127"/>
      <c r="BC715" s="127"/>
      <c r="BD715" s="127"/>
      <c r="BE715" s="127"/>
      <c r="BF715" s="127"/>
      <c r="BG715" s="127"/>
      <c r="BH715" s="127"/>
      <c r="BI715" s="127"/>
      <c r="BJ715" s="127"/>
      <c r="BK715" s="127"/>
      <c r="BL715" s="127"/>
      <c r="BM715" s="127"/>
      <c r="BN715" s="386"/>
      <c r="BO715" s="127"/>
      <c r="BP715" s="104"/>
    </row>
    <row r="716" spans="1:68" ht="14.5" x14ac:dyDescent="0.35">
      <c r="A716" s="136"/>
      <c r="B716" s="136"/>
      <c r="C716" s="136"/>
      <c r="D716" s="127"/>
      <c r="E716" s="127"/>
      <c r="F716" s="127"/>
      <c r="G716" s="127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  <c r="R716" s="127"/>
      <c r="S716" s="127"/>
      <c r="T716" s="127"/>
      <c r="U716" s="127"/>
      <c r="V716" s="127"/>
      <c r="W716" s="127"/>
      <c r="X716" s="127"/>
      <c r="Y716" s="127"/>
      <c r="Z716" s="127"/>
      <c r="AA716" s="127"/>
      <c r="AB716" s="127"/>
      <c r="AC716" s="127"/>
      <c r="AD716" s="127"/>
      <c r="AE716" s="127"/>
      <c r="AF716" s="127"/>
      <c r="AG716" s="127"/>
      <c r="AH716" s="127"/>
      <c r="AI716" s="127"/>
      <c r="AJ716" s="127"/>
      <c r="AK716" s="127"/>
      <c r="AL716" s="127"/>
      <c r="AM716" s="127"/>
      <c r="AN716" s="127"/>
      <c r="AO716" s="127"/>
      <c r="AP716" s="127"/>
      <c r="AQ716" s="127"/>
      <c r="AR716" s="127"/>
      <c r="AS716" s="127"/>
      <c r="AT716" s="127"/>
      <c r="AU716" s="127"/>
      <c r="AV716" s="127"/>
      <c r="AW716" s="127"/>
      <c r="AX716" s="127"/>
      <c r="AY716" s="127"/>
      <c r="AZ716" s="127"/>
      <c r="BA716" s="127"/>
      <c r="BB716" s="127"/>
      <c r="BC716" s="127"/>
      <c r="BD716" s="127"/>
      <c r="BE716" s="127"/>
      <c r="BF716" s="127"/>
      <c r="BG716" s="127"/>
      <c r="BH716" s="127"/>
      <c r="BI716" s="127"/>
      <c r="BJ716" s="127"/>
      <c r="BK716" s="127"/>
      <c r="BL716" s="127"/>
      <c r="BM716" s="127"/>
      <c r="BN716" s="386"/>
      <c r="BO716" s="127"/>
      <c r="BP716" s="104"/>
    </row>
    <row r="717" spans="1:68" ht="14.5" x14ac:dyDescent="0.35">
      <c r="A717" s="136"/>
      <c r="B717" s="136"/>
      <c r="C717" s="136"/>
      <c r="D717" s="127"/>
      <c r="E717" s="127"/>
      <c r="F717" s="127"/>
      <c r="G717" s="127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  <c r="R717" s="127"/>
      <c r="S717" s="127"/>
      <c r="T717" s="127"/>
      <c r="U717" s="127"/>
      <c r="V717" s="127"/>
      <c r="W717" s="127"/>
      <c r="X717" s="127"/>
      <c r="Y717" s="127"/>
      <c r="Z717" s="127"/>
      <c r="AA717" s="127"/>
      <c r="AB717" s="127"/>
      <c r="AC717" s="127"/>
      <c r="AD717" s="127"/>
      <c r="AE717" s="127"/>
      <c r="AF717" s="127"/>
      <c r="AG717" s="127"/>
      <c r="AH717" s="127"/>
      <c r="AI717" s="127"/>
      <c r="AJ717" s="127"/>
      <c r="AK717" s="127"/>
      <c r="AL717" s="127"/>
      <c r="AM717" s="127"/>
      <c r="AN717" s="127"/>
      <c r="AO717" s="127"/>
      <c r="AP717" s="127"/>
      <c r="AQ717" s="127"/>
      <c r="AR717" s="127"/>
      <c r="AS717" s="127"/>
      <c r="AT717" s="127"/>
      <c r="AU717" s="127"/>
      <c r="AV717" s="127"/>
      <c r="AW717" s="127"/>
      <c r="AX717" s="127"/>
      <c r="AY717" s="127"/>
      <c r="AZ717" s="127"/>
      <c r="BA717" s="127"/>
      <c r="BB717" s="127"/>
      <c r="BC717" s="127"/>
      <c r="BD717" s="127"/>
      <c r="BE717" s="127"/>
      <c r="BF717" s="127"/>
      <c r="BG717" s="127"/>
      <c r="BH717" s="127"/>
      <c r="BI717" s="127"/>
      <c r="BJ717" s="127"/>
      <c r="BK717" s="127"/>
      <c r="BL717" s="127"/>
      <c r="BM717" s="127"/>
      <c r="BN717" s="386"/>
      <c r="BO717" s="127"/>
      <c r="BP717" s="104"/>
    </row>
    <row r="718" spans="1:68" ht="14.5" x14ac:dyDescent="0.35">
      <c r="A718" s="136"/>
      <c r="B718" s="136"/>
      <c r="C718" s="136"/>
      <c r="D718" s="127"/>
      <c r="E718" s="127"/>
      <c r="F718" s="127"/>
      <c r="G718" s="127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  <c r="R718" s="127"/>
      <c r="S718" s="127"/>
      <c r="T718" s="127"/>
      <c r="U718" s="127"/>
      <c r="V718" s="127"/>
      <c r="W718" s="127"/>
      <c r="X718" s="127"/>
      <c r="Y718" s="127"/>
      <c r="Z718" s="127"/>
      <c r="AA718" s="127"/>
      <c r="AB718" s="127"/>
      <c r="AC718" s="127"/>
      <c r="AD718" s="127"/>
      <c r="AE718" s="127"/>
      <c r="AF718" s="127"/>
      <c r="AG718" s="127"/>
      <c r="AH718" s="127"/>
      <c r="AI718" s="127"/>
      <c r="AJ718" s="127"/>
      <c r="AK718" s="127"/>
      <c r="AL718" s="127"/>
      <c r="AM718" s="127"/>
      <c r="AN718" s="127"/>
      <c r="AO718" s="127"/>
      <c r="AP718" s="127"/>
      <c r="AQ718" s="127"/>
      <c r="AR718" s="127"/>
      <c r="AS718" s="127"/>
      <c r="AT718" s="127"/>
      <c r="AU718" s="127"/>
      <c r="AV718" s="127"/>
      <c r="AW718" s="127"/>
      <c r="AX718" s="127"/>
      <c r="AY718" s="127"/>
      <c r="AZ718" s="127"/>
      <c r="BA718" s="127"/>
      <c r="BB718" s="127"/>
      <c r="BC718" s="127"/>
      <c r="BD718" s="127"/>
      <c r="BE718" s="127"/>
      <c r="BF718" s="127"/>
      <c r="BG718" s="127"/>
      <c r="BH718" s="127"/>
      <c r="BI718" s="127"/>
      <c r="BJ718" s="127"/>
      <c r="BK718" s="127"/>
      <c r="BL718" s="127"/>
      <c r="BM718" s="127"/>
      <c r="BN718" s="386"/>
      <c r="BO718" s="127"/>
      <c r="BP718" s="104"/>
    </row>
    <row r="719" spans="1:68" ht="14.5" x14ac:dyDescent="0.35">
      <c r="A719" s="136"/>
      <c r="B719" s="136"/>
      <c r="C719" s="136"/>
      <c r="D719" s="127"/>
      <c r="E719" s="127"/>
      <c r="F719" s="127"/>
      <c r="G719" s="127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  <c r="R719" s="127"/>
      <c r="S719" s="127"/>
      <c r="T719" s="127"/>
      <c r="U719" s="127"/>
      <c r="V719" s="127"/>
      <c r="W719" s="127"/>
      <c r="X719" s="127"/>
      <c r="Y719" s="127"/>
      <c r="Z719" s="127"/>
      <c r="AA719" s="127"/>
      <c r="AB719" s="127"/>
      <c r="AC719" s="127"/>
      <c r="AD719" s="127"/>
      <c r="AE719" s="127"/>
      <c r="AF719" s="127"/>
      <c r="AG719" s="127"/>
      <c r="AH719" s="127"/>
      <c r="AI719" s="127"/>
      <c r="AJ719" s="127"/>
      <c r="AK719" s="127"/>
      <c r="AL719" s="127"/>
      <c r="AM719" s="127"/>
      <c r="AN719" s="127"/>
      <c r="AO719" s="127"/>
      <c r="AP719" s="127"/>
      <c r="AQ719" s="127"/>
      <c r="AR719" s="127"/>
      <c r="AS719" s="127"/>
      <c r="AT719" s="127"/>
      <c r="AU719" s="127"/>
      <c r="AV719" s="127"/>
      <c r="AW719" s="127"/>
      <c r="AX719" s="127"/>
      <c r="AY719" s="127"/>
      <c r="AZ719" s="127"/>
      <c r="BA719" s="127"/>
      <c r="BB719" s="127"/>
      <c r="BC719" s="127"/>
      <c r="BD719" s="127"/>
      <c r="BE719" s="127"/>
      <c r="BF719" s="127"/>
      <c r="BG719" s="127"/>
      <c r="BH719" s="127"/>
      <c r="BI719" s="127"/>
      <c r="BJ719" s="127"/>
      <c r="BK719" s="127"/>
      <c r="BL719" s="127"/>
      <c r="BM719" s="127"/>
      <c r="BN719" s="386"/>
      <c r="BO719" s="127"/>
      <c r="BP719" s="104"/>
    </row>
    <row r="720" spans="1:68" ht="14.5" x14ac:dyDescent="0.35">
      <c r="A720" s="136"/>
      <c r="B720" s="136"/>
      <c r="C720" s="136"/>
      <c r="D720" s="127"/>
      <c r="E720" s="127"/>
      <c r="F720" s="127"/>
      <c r="G720" s="127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  <c r="R720" s="127"/>
      <c r="S720" s="127"/>
      <c r="T720" s="127"/>
      <c r="U720" s="127"/>
      <c r="V720" s="127"/>
      <c r="W720" s="127"/>
      <c r="X720" s="127"/>
      <c r="Y720" s="127"/>
      <c r="Z720" s="127"/>
      <c r="AA720" s="127"/>
      <c r="AB720" s="127"/>
      <c r="AC720" s="127"/>
      <c r="AD720" s="127"/>
      <c r="AE720" s="127"/>
      <c r="AF720" s="127"/>
      <c r="AG720" s="127"/>
      <c r="AH720" s="127"/>
      <c r="AI720" s="127"/>
      <c r="AJ720" s="127"/>
      <c r="AK720" s="127"/>
      <c r="AL720" s="127"/>
      <c r="AM720" s="127"/>
      <c r="AN720" s="127"/>
      <c r="AO720" s="127"/>
      <c r="AP720" s="127"/>
      <c r="AQ720" s="127"/>
      <c r="AR720" s="127"/>
      <c r="AS720" s="127"/>
      <c r="AT720" s="127"/>
      <c r="AU720" s="127"/>
      <c r="AV720" s="127"/>
      <c r="AW720" s="127"/>
      <c r="AX720" s="127"/>
      <c r="AY720" s="127"/>
      <c r="AZ720" s="127"/>
      <c r="BA720" s="127"/>
      <c r="BB720" s="127"/>
      <c r="BC720" s="127"/>
      <c r="BD720" s="127"/>
      <c r="BE720" s="127"/>
      <c r="BF720" s="127"/>
      <c r="BG720" s="127"/>
      <c r="BH720" s="127"/>
      <c r="BI720" s="127"/>
      <c r="BJ720" s="127"/>
      <c r="BK720" s="127"/>
      <c r="BL720" s="127"/>
      <c r="BM720" s="127"/>
      <c r="BN720" s="386"/>
      <c r="BO720" s="127"/>
      <c r="BP720" s="104"/>
    </row>
    <row r="721" spans="1:68" ht="14.5" x14ac:dyDescent="0.35">
      <c r="A721" s="136"/>
      <c r="B721" s="136"/>
      <c r="C721" s="136"/>
      <c r="D721" s="127"/>
      <c r="E721" s="127"/>
      <c r="F721" s="127"/>
      <c r="G721" s="127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  <c r="R721" s="127"/>
      <c r="S721" s="127"/>
      <c r="T721" s="127"/>
      <c r="U721" s="127"/>
      <c r="V721" s="127"/>
      <c r="W721" s="127"/>
      <c r="X721" s="127"/>
      <c r="Y721" s="127"/>
      <c r="Z721" s="127"/>
      <c r="AA721" s="127"/>
      <c r="AB721" s="127"/>
      <c r="AC721" s="127"/>
      <c r="AD721" s="127"/>
      <c r="AE721" s="127"/>
      <c r="AF721" s="127"/>
      <c r="AG721" s="127"/>
      <c r="AH721" s="127"/>
      <c r="AI721" s="127"/>
      <c r="AJ721" s="127"/>
      <c r="AK721" s="127"/>
      <c r="AL721" s="127"/>
      <c r="AM721" s="127"/>
      <c r="AN721" s="127"/>
      <c r="AO721" s="127"/>
      <c r="AP721" s="127"/>
      <c r="AQ721" s="127"/>
      <c r="AR721" s="127"/>
      <c r="AS721" s="127"/>
      <c r="AT721" s="127"/>
      <c r="AU721" s="127"/>
      <c r="AV721" s="127"/>
      <c r="AW721" s="127"/>
      <c r="AX721" s="127"/>
      <c r="AY721" s="127"/>
      <c r="AZ721" s="127"/>
      <c r="BA721" s="127"/>
      <c r="BB721" s="127"/>
      <c r="BC721" s="127"/>
      <c r="BD721" s="127"/>
      <c r="BE721" s="127"/>
      <c r="BF721" s="127"/>
      <c r="BG721" s="127"/>
      <c r="BH721" s="127"/>
      <c r="BI721" s="127"/>
      <c r="BJ721" s="127"/>
      <c r="BK721" s="127"/>
      <c r="BL721" s="127"/>
      <c r="BM721" s="127"/>
      <c r="BN721" s="386"/>
      <c r="BO721" s="127"/>
      <c r="BP721" s="104"/>
    </row>
    <row r="722" spans="1:68" ht="14.5" x14ac:dyDescent="0.35">
      <c r="A722" s="136"/>
      <c r="B722" s="136"/>
      <c r="C722" s="136"/>
      <c r="D722" s="127"/>
      <c r="E722" s="127"/>
      <c r="F722" s="127"/>
      <c r="G722" s="127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  <c r="R722" s="127"/>
      <c r="S722" s="127"/>
      <c r="T722" s="127"/>
      <c r="U722" s="127"/>
      <c r="V722" s="127"/>
      <c r="W722" s="127"/>
      <c r="X722" s="127"/>
      <c r="Y722" s="127"/>
      <c r="Z722" s="127"/>
      <c r="AA722" s="127"/>
      <c r="AB722" s="127"/>
      <c r="AC722" s="127"/>
      <c r="AD722" s="127"/>
      <c r="AE722" s="127"/>
      <c r="AF722" s="127"/>
      <c r="AG722" s="127"/>
      <c r="AH722" s="127"/>
      <c r="AI722" s="127"/>
      <c r="AJ722" s="127"/>
      <c r="AK722" s="127"/>
      <c r="AL722" s="127"/>
      <c r="AM722" s="127"/>
      <c r="AN722" s="127"/>
      <c r="AO722" s="127"/>
      <c r="AP722" s="127"/>
      <c r="AQ722" s="127"/>
      <c r="AR722" s="127"/>
      <c r="AS722" s="127"/>
      <c r="AT722" s="127"/>
      <c r="AU722" s="127"/>
      <c r="AV722" s="127"/>
      <c r="AW722" s="127"/>
      <c r="AX722" s="127"/>
      <c r="AY722" s="127"/>
      <c r="AZ722" s="127"/>
      <c r="BA722" s="127"/>
      <c r="BB722" s="127"/>
      <c r="BC722" s="127"/>
      <c r="BD722" s="127"/>
      <c r="BE722" s="127"/>
      <c r="BF722" s="127"/>
      <c r="BG722" s="127"/>
      <c r="BH722" s="127"/>
      <c r="BI722" s="127"/>
      <c r="BJ722" s="127"/>
      <c r="BK722" s="127"/>
      <c r="BL722" s="127"/>
      <c r="BM722" s="127"/>
      <c r="BN722" s="386"/>
      <c r="BO722" s="127"/>
      <c r="BP722" s="104"/>
    </row>
    <row r="723" spans="1:68" ht="14.5" x14ac:dyDescent="0.35">
      <c r="A723" s="136"/>
      <c r="B723" s="136"/>
      <c r="C723" s="136"/>
      <c r="D723" s="127"/>
      <c r="E723" s="127"/>
      <c r="F723" s="127"/>
      <c r="G723" s="127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  <c r="R723" s="127"/>
      <c r="S723" s="127"/>
      <c r="T723" s="127"/>
      <c r="U723" s="127"/>
      <c r="V723" s="127"/>
      <c r="W723" s="127"/>
      <c r="X723" s="127"/>
      <c r="Y723" s="127"/>
      <c r="Z723" s="127"/>
      <c r="AA723" s="127"/>
      <c r="AB723" s="127"/>
      <c r="AC723" s="127"/>
      <c r="AD723" s="127"/>
      <c r="AE723" s="127"/>
      <c r="AF723" s="127"/>
      <c r="AG723" s="127"/>
      <c r="AH723" s="127"/>
      <c r="AI723" s="127"/>
      <c r="AJ723" s="127"/>
      <c r="AK723" s="127"/>
      <c r="AL723" s="127"/>
      <c r="AM723" s="127"/>
      <c r="AN723" s="127"/>
      <c r="AO723" s="127"/>
      <c r="AP723" s="127"/>
      <c r="AQ723" s="127"/>
      <c r="AR723" s="127"/>
      <c r="AS723" s="127"/>
      <c r="AT723" s="127"/>
      <c r="AU723" s="127"/>
      <c r="AV723" s="127"/>
      <c r="AW723" s="127"/>
      <c r="AX723" s="127"/>
      <c r="AY723" s="127"/>
      <c r="AZ723" s="127"/>
      <c r="BA723" s="127"/>
      <c r="BB723" s="127"/>
      <c r="BC723" s="127"/>
      <c r="BD723" s="127"/>
      <c r="BE723" s="127"/>
      <c r="BF723" s="127"/>
      <c r="BG723" s="127"/>
      <c r="BH723" s="127"/>
      <c r="BI723" s="127"/>
      <c r="BJ723" s="127"/>
      <c r="BK723" s="127"/>
      <c r="BL723" s="127"/>
      <c r="BM723" s="127"/>
      <c r="BN723" s="386"/>
      <c r="BO723" s="127"/>
      <c r="BP723" s="104"/>
    </row>
    <row r="724" spans="1:68" ht="14.5" x14ac:dyDescent="0.35">
      <c r="A724" s="136"/>
      <c r="B724" s="136"/>
      <c r="C724" s="136"/>
      <c r="D724" s="127"/>
      <c r="E724" s="127"/>
      <c r="F724" s="127"/>
      <c r="G724" s="127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  <c r="R724" s="127"/>
      <c r="S724" s="127"/>
      <c r="T724" s="127"/>
      <c r="U724" s="127"/>
      <c r="V724" s="127"/>
      <c r="W724" s="127"/>
      <c r="X724" s="127"/>
      <c r="Y724" s="127"/>
      <c r="Z724" s="127"/>
      <c r="AA724" s="127"/>
      <c r="AB724" s="127"/>
      <c r="AC724" s="127"/>
      <c r="AD724" s="127"/>
      <c r="AE724" s="127"/>
      <c r="AF724" s="127"/>
      <c r="AG724" s="127"/>
      <c r="AH724" s="127"/>
      <c r="AI724" s="127"/>
      <c r="AJ724" s="127"/>
      <c r="AK724" s="127"/>
      <c r="AL724" s="127"/>
      <c r="AM724" s="127"/>
      <c r="AN724" s="127"/>
      <c r="AO724" s="127"/>
      <c r="AP724" s="127"/>
      <c r="AQ724" s="127"/>
      <c r="AR724" s="127"/>
      <c r="AS724" s="127"/>
      <c r="AT724" s="127"/>
      <c r="AU724" s="127"/>
      <c r="AV724" s="127"/>
      <c r="AW724" s="127"/>
      <c r="AX724" s="127"/>
      <c r="AY724" s="127"/>
      <c r="AZ724" s="127"/>
      <c r="BA724" s="127"/>
      <c r="BB724" s="127"/>
      <c r="BC724" s="127"/>
      <c r="BD724" s="127"/>
      <c r="BE724" s="127"/>
      <c r="BF724" s="127"/>
      <c r="BG724" s="127"/>
      <c r="BH724" s="127"/>
      <c r="BI724" s="127"/>
      <c r="BJ724" s="127"/>
      <c r="BK724" s="127"/>
      <c r="BL724" s="127"/>
      <c r="BM724" s="127"/>
      <c r="BN724" s="386"/>
      <c r="BO724" s="127"/>
      <c r="BP724" s="104"/>
    </row>
    <row r="725" spans="1:68" ht="14.5" x14ac:dyDescent="0.35">
      <c r="A725" s="136"/>
      <c r="B725" s="136"/>
      <c r="C725" s="136"/>
      <c r="D725" s="127"/>
      <c r="E725" s="127"/>
      <c r="F725" s="127"/>
      <c r="G725" s="127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  <c r="R725" s="127"/>
      <c r="S725" s="127"/>
      <c r="T725" s="127"/>
      <c r="U725" s="127"/>
      <c r="V725" s="127"/>
      <c r="W725" s="127"/>
      <c r="X725" s="127"/>
      <c r="Y725" s="127"/>
      <c r="Z725" s="127"/>
      <c r="AA725" s="127"/>
      <c r="AB725" s="127"/>
      <c r="AC725" s="127"/>
      <c r="AD725" s="127"/>
      <c r="AE725" s="127"/>
      <c r="AF725" s="127"/>
      <c r="AG725" s="127"/>
      <c r="AH725" s="127"/>
      <c r="AI725" s="127"/>
      <c r="AJ725" s="127"/>
      <c r="AK725" s="127"/>
      <c r="AL725" s="127"/>
      <c r="AM725" s="127"/>
      <c r="AN725" s="127"/>
      <c r="AO725" s="127"/>
      <c r="AP725" s="127"/>
      <c r="AQ725" s="127"/>
      <c r="AR725" s="127"/>
      <c r="AS725" s="127"/>
      <c r="AT725" s="127"/>
      <c r="AU725" s="127"/>
      <c r="AV725" s="127"/>
      <c r="AW725" s="127"/>
      <c r="AX725" s="127"/>
      <c r="AY725" s="127"/>
      <c r="AZ725" s="127"/>
      <c r="BA725" s="127"/>
      <c r="BB725" s="127"/>
      <c r="BC725" s="127"/>
      <c r="BD725" s="127"/>
      <c r="BE725" s="127"/>
      <c r="BF725" s="127"/>
      <c r="BG725" s="127"/>
      <c r="BH725" s="127"/>
      <c r="BI725" s="127"/>
      <c r="BJ725" s="127"/>
      <c r="BK725" s="127"/>
      <c r="BL725" s="127"/>
      <c r="BM725" s="127"/>
      <c r="BN725" s="386"/>
      <c r="BO725" s="127"/>
      <c r="BP725" s="104"/>
    </row>
    <row r="726" spans="1:68" ht="14.5" x14ac:dyDescent="0.35">
      <c r="A726" s="136"/>
      <c r="B726" s="136"/>
      <c r="C726" s="136"/>
      <c r="D726" s="127"/>
      <c r="E726" s="127"/>
      <c r="F726" s="127"/>
      <c r="G726" s="127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  <c r="R726" s="127"/>
      <c r="S726" s="127"/>
      <c r="T726" s="127"/>
      <c r="U726" s="127"/>
      <c r="V726" s="127"/>
      <c r="W726" s="127"/>
      <c r="X726" s="127"/>
      <c r="Y726" s="127"/>
      <c r="Z726" s="127"/>
      <c r="AA726" s="127"/>
      <c r="AB726" s="127"/>
      <c r="AC726" s="127"/>
      <c r="AD726" s="127"/>
      <c r="AE726" s="127"/>
      <c r="AF726" s="127"/>
      <c r="AG726" s="127"/>
      <c r="AH726" s="127"/>
      <c r="AI726" s="127"/>
      <c r="AJ726" s="127"/>
      <c r="AK726" s="127"/>
      <c r="AL726" s="127"/>
      <c r="AM726" s="127"/>
      <c r="AN726" s="127"/>
      <c r="AO726" s="127"/>
      <c r="AP726" s="127"/>
      <c r="AQ726" s="127"/>
      <c r="AR726" s="127"/>
      <c r="AS726" s="127"/>
      <c r="AT726" s="127"/>
      <c r="AU726" s="127"/>
      <c r="AV726" s="127"/>
      <c r="AW726" s="127"/>
      <c r="AX726" s="127"/>
      <c r="AY726" s="127"/>
      <c r="AZ726" s="127"/>
      <c r="BA726" s="127"/>
      <c r="BB726" s="127"/>
      <c r="BC726" s="127"/>
      <c r="BD726" s="127"/>
      <c r="BE726" s="127"/>
      <c r="BF726" s="127"/>
      <c r="BG726" s="127"/>
      <c r="BH726" s="127"/>
      <c r="BI726" s="127"/>
      <c r="BJ726" s="127"/>
      <c r="BK726" s="127"/>
      <c r="BL726" s="127"/>
      <c r="BM726" s="127"/>
      <c r="BN726" s="386"/>
      <c r="BO726" s="127"/>
      <c r="BP726" s="104"/>
    </row>
    <row r="727" spans="1:68" ht="14.5" x14ac:dyDescent="0.35">
      <c r="A727" s="136"/>
      <c r="B727" s="136"/>
      <c r="C727" s="136"/>
      <c r="D727" s="127"/>
      <c r="E727" s="127"/>
      <c r="F727" s="127"/>
      <c r="G727" s="127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  <c r="R727" s="127"/>
      <c r="S727" s="127"/>
      <c r="T727" s="127"/>
      <c r="U727" s="127"/>
      <c r="V727" s="127"/>
      <c r="W727" s="127"/>
      <c r="X727" s="127"/>
      <c r="Y727" s="127"/>
      <c r="Z727" s="127"/>
      <c r="AA727" s="127"/>
      <c r="AB727" s="127"/>
      <c r="AC727" s="127"/>
      <c r="AD727" s="127"/>
      <c r="AE727" s="127"/>
      <c r="AF727" s="127"/>
      <c r="AG727" s="127"/>
      <c r="AH727" s="127"/>
      <c r="AI727" s="127"/>
      <c r="AJ727" s="127"/>
      <c r="AK727" s="127"/>
      <c r="AL727" s="127"/>
      <c r="AM727" s="127"/>
      <c r="AN727" s="127"/>
      <c r="AO727" s="127"/>
      <c r="AP727" s="127"/>
      <c r="AQ727" s="127"/>
      <c r="AR727" s="127"/>
      <c r="AS727" s="127"/>
      <c r="AT727" s="127"/>
      <c r="AU727" s="127"/>
      <c r="AV727" s="127"/>
      <c r="AW727" s="127"/>
      <c r="AX727" s="127"/>
      <c r="AY727" s="127"/>
      <c r="AZ727" s="127"/>
      <c r="BA727" s="127"/>
      <c r="BB727" s="127"/>
      <c r="BC727" s="127"/>
      <c r="BD727" s="127"/>
      <c r="BE727" s="127"/>
      <c r="BF727" s="127"/>
      <c r="BG727" s="127"/>
      <c r="BH727" s="127"/>
      <c r="BI727" s="127"/>
      <c r="BJ727" s="127"/>
      <c r="BK727" s="127"/>
      <c r="BL727" s="127"/>
      <c r="BM727" s="127"/>
      <c r="BN727" s="386"/>
      <c r="BO727" s="127"/>
      <c r="BP727" s="104"/>
    </row>
    <row r="728" spans="1:68" ht="14.5" x14ac:dyDescent="0.35">
      <c r="A728" s="136"/>
      <c r="B728" s="136"/>
      <c r="C728" s="136"/>
      <c r="D728" s="127"/>
      <c r="E728" s="127"/>
      <c r="F728" s="127"/>
      <c r="G728" s="127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  <c r="R728" s="127"/>
      <c r="S728" s="127"/>
      <c r="T728" s="127"/>
      <c r="U728" s="127"/>
      <c r="V728" s="127"/>
      <c r="W728" s="127"/>
      <c r="X728" s="127"/>
      <c r="Y728" s="127"/>
      <c r="Z728" s="127"/>
      <c r="AA728" s="127"/>
      <c r="AB728" s="127"/>
      <c r="AC728" s="127"/>
      <c r="AD728" s="127"/>
      <c r="AE728" s="127"/>
      <c r="AF728" s="127"/>
      <c r="AG728" s="127"/>
      <c r="AH728" s="127"/>
      <c r="AI728" s="127"/>
      <c r="AJ728" s="127"/>
      <c r="AK728" s="127"/>
      <c r="AL728" s="127"/>
      <c r="AM728" s="127"/>
      <c r="AN728" s="127"/>
      <c r="AO728" s="127"/>
      <c r="AP728" s="127"/>
      <c r="AQ728" s="127"/>
      <c r="AR728" s="127"/>
      <c r="AS728" s="127"/>
      <c r="AT728" s="127"/>
      <c r="AU728" s="127"/>
      <c r="AV728" s="127"/>
      <c r="AW728" s="127"/>
      <c r="AX728" s="127"/>
      <c r="AY728" s="127"/>
      <c r="AZ728" s="127"/>
      <c r="BA728" s="127"/>
      <c r="BB728" s="127"/>
      <c r="BC728" s="127"/>
      <c r="BD728" s="127"/>
      <c r="BE728" s="127"/>
      <c r="BF728" s="127"/>
      <c r="BG728" s="127"/>
      <c r="BH728" s="127"/>
      <c r="BI728" s="127"/>
      <c r="BJ728" s="127"/>
      <c r="BK728" s="127"/>
      <c r="BL728" s="127"/>
      <c r="BM728" s="127"/>
      <c r="BN728" s="386"/>
      <c r="BO728" s="127"/>
      <c r="BP728" s="104"/>
    </row>
    <row r="729" spans="1:68" ht="14.5" x14ac:dyDescent="0.35">
      <c r="A729" s="136"/>
      <c r="B729" s="136"/>
      <c r="C729" s="136"/>
      <c r="D729" s="127"/>
      <c r="E729" s="127"/>
      <c r="F729" s="127"/>
      <c r="G729" s="127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  <c r="R729" s="127"/>
      <c r="S729" s="127"/>
      <c r="T729" s="127"/>
      <c r="U729" s="127"/>
      <c r="V729" s="127"/>
      <c r="W729" s="127"/>
      <c r="X729" s="127"/>
      <c r="Y729" s="127"/>
      <c r="Z729" s="127"/>
      <c r="AA729" s="127"/>
      <c r="AB729" s="127"/>
      <c r="AC729" s="127"/>
      <c r="AD729" s="127"/>
      <c r="AE729" s="127"/>
      <c r="AF729" s="127"/>
      <c r="AG729" s="127"/>
      <c r="AH729" s="127"/>
      <c r="AI729" s="127"/>
      <c r="AJ729" s="127"/>
      <c r="AK729" s="127"/>
      <c r="AL729" s="127"/>
      <c r="AM729" s="127"/>
      <c r="AN729" s="127"/>
      <c r="AO729" s="127"/>
      <c r="AP729" s="127"/>
      <c r="AQ729" s="127"/>
      <c r="AR729" s="127"/>
      <c r="AS729" s="127"/>
      <c r="AT729" s="127"/>
      <c r="AU729" s="127"/>
      <c r="AV729" s="127"/>
      <c r="AW729" s="127"/>
      <c r="AX729" s="127"/>
      <c r="AY729" s="127"/>
      <c r="AZ729" s="127"/>
      <c r="BA729" s="127"/>
      <c r="BB729" s="127"/>
      <c r="BC729" s="127"/>
      <c r="BD729" s="127"/>
      <c r="BE729" s="127"/>
      <c r="BF729" s="127"/>
      <c r="BG729" s="127"/>
      <c r="BH729" s="127"/>
      <c r="BI729" s="127"/>
      <c r="BJ729" s="127"/>
      <c r="BK729" s="127"/>
      <c r="BL729" s="127"/>
      <c r="BM729" s="127"/>
      <c r="BN729" s="386"/>
      <c r="BO729" s="127"/>
      <c r="BP729" s="104"/>
    </row>
    <row r="730" spans="1:68" ht="14.5" x14ac:dyDescent="0.35">
      <c r="A730" s="136"/>
      <c r="B730" s="136"/>
      <c r="C730" s="136"/>
      <c r="D730" s="127"/>
      <c r="E730" s="127"/>
      <c r="F730" s="127"/>
      <c r="G730" s="127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  <c r="R730" s="127"/>
      <c r="S730" s="127"/>
      <c r="T730" s="127"/>
      <c r="U730" s="127"/>
      <c r="V730" s="127"/>
      <c r="W730" s="127"/>
      <c r="X730" s="127"/>
      <c r="Y730" s="127"/>
      <c r="Z730" s="127"/>
      <c r="AA730" s="127"/>
      <c r="AB730" s="127"/>
      <c r="AC730" s="127"/>
      <c r="AD730" s="127"/>
      <c r="AE730" s="127"/>
      <c r="AF730" s="127"/>
      <c r="AG730" s="127"/>
      <c r="AH730" s="127"/>
      <c r="AI730" s="127"/>
      <c r="AJ730" s="127"/>
      <c r="AK730" s="127"/>
      <c r="AL730" s="127"/>
      <c r="AM730" s="127"/>
      <c r="AN730" s="127"/>
      <c r="AO730" s="127"/>
      <c r="AP730" s="127"/>
      <c r="AQ730" s="127"/>
      <c r="AR730" s="127"/>
      <c r="AS730" s="127"/>
      <c r="AT730" s="127"/>
      <c r="AU730" s="127"/>
      <c r="AV730" s="127"/>
      <c r="AW730" s="127"/>
      <c r="AX730" s="127"/>
      <c r="AY730" s="127"/>
      <c r="AZ730" s="127"/>
      <c r="BA730" s="127"/>
      <c r="BB730" s="127"/>
      <c r="BC730" s="127"/>
      <c r="BD730" s="127"/>
      <c r="BE730" s="127"/>
      <c r="BF730" s="127"/>
      <c r="BG730" s="127"/>
      <c r="BH730" s="127"/>
      <c r="BI730" s="127"/>
      <c r="BJ730" s="127"/>
      <c r="BK730" s="127"/>
      <c r="BL730" s="127"/>
      <c r="BM730" s="127"/>
      <c r="BN730" s="386"/>
      <c r="BO730" s="127"/>
      <c r="BP730" s="104"/>
    </row>
    <row r="731" spans="1:68" ht="14.5" x14ac:dyDescent="0.35">
      <c r="A731" s="136"/>
      <c r="B731" s="136"/>
      <c r="C731" s="136"/>
      <c r="D731" s="127"/>
      <c r="E731" s="127"/>
      <c r="F731" s="127"/>
      <c r="G731" s="127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  <c r="R731" s="127"/>
      <c r="S731" s="127"/>
      <c r="T731" s="127"/>
      <c r="U731" s="127"/>
      <c r="V731" s="127"/>
      <c r="W731" s="127"/>
      <c r="X731" s="127"/>
      <c r="Y731" s="127"/>
      <c r="Z731" s="127"/>
      <c r="AA731" s="127"/>
      <c r="AB731" s="127"/>
      <c r="AC731" s="127"/>
      <c r="AD731" s="127"/>
      <c r="AE731" s="127"/>
      <c r="AF731" s="127"/>
      <c r="AG731" s="127"/>
      <c r="AH731" s="127"/>
      <c r="AI731" s="127"/>
      <c r="AJ731" s="127"/>
      <c r="AK731" s="127"/>
      <c r="AL731" s="127"/>
      <c r="AM731" s="127"/>
      <c r="AN731" s="127"/>
      <c r="AO731" s="127"/>
      <c r="AP731" s="127"/>
      <c r="AQ731" s="127"/>
      <c r="AR731" s="127"/>
      <c r="AS731" s="127"/>
      <c r="AT731" s="127"/>
      <c r="AU731" s="127"/>
      <c r="AV731" s="127"/>
      <c r="AW731" s="127"/>
      <c r="AX731" s="127"/>
      <c r="AY731" s="127"/>
      <c r="AZ731" s="127"/>
      <c r="BA731" s="127"/>
      <c r="BB731" s="127"/>
      <c r="BC731" s="127"/>
      <c r="BD731" s="127"/>
      <c r="BE731" s="127"/>
      <c r="BF731" s="127"/>
      <c r="BG731" s="127"/>
      <c r="BH731" s="127"/>
      <c r="BI731" s="127"/>
      <c r="BJ731" s="127"/>
      <c r="BK731" s="127"/>
      <c r="BL731" s="127"/>
      <c r="BM731" s="127"/>
      <c r="BN731" s="386"/>
      <c r="BO731" s="127"/>
      <c r="BP731" s="104"/>
    </row>
    <row r="732" spans="1:68" ht="14.5" x14ac:dyDescent="0.35">
      <c r="A732" s="136"/>
      <c r="B732" s="136"/>
      <c r="C732" s="136"/>
      <c r="D732" s="127"/>
      <c r="E732" s="127"/>
      <c r="F732" s="127"/>
      <c r="G732" s="127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  <c r="R732" s="127"/>
      <c r="S732" s="127"/>
      <c r="T732" s="127"/>
      <c r="U732" s="127"/>
      <c r="V732" s="127"/>
      <c r="W732" s="127"/>
      <c r="X732" s="127"/>
      <c r="Y732" s="127"/>
      <c r="Z732" s="127"/>
      <c r="AA732" s="127"/>
      <c r="AB732" s="127"/>
      <c r="AC732" s="127"/>
      <c r="AD732" s="127"/>
      <c r="AE732" s="127"/>
      <c r="AF732" s="127"/>
      <c r="AG732" s="127"/>
      <c r="AH732" s="127"/>
      <c r="AI732" s="127"/>
      <c r="AJ732" s="127"/>
      <c r="AK732" s="127"/>
      <c r="AL732" s="127"/>
      <c r="AM732" s="127"/>
      <c r="AN732" s="127"/>
      <c r="AO732" s="127"/>
      <c r="AP732" s="127"/>
      <c r="AQ732" s="127"/>
      <c r="AR732" s="127"/>
      <c r="AS732" s="127"/>
      <c r="AT732" s="127"/>
      <c r="AU732" s="127"/>
      <c r="AV732" s="127"/>
      <c r="AW732" s="127"/>
      <c r="AX732" s="127"/>
      <c r="AY732" s="127"/>
      <c r="AZ732" s="127"/>
      <c r="BA732" s="127"/>
      <c r="BB732" s="127"/>
      <c r="BC732" s="127"/>
      <c r="BD732" s="127"/>
      <c r="BE732" s="127"/>
      <c r="BF732" s="127"/>
      <c r="BG732" s="127"/>
      <c r="BH732" s="127"/>
      <c r="BI732" s="127"/>
      <c r="BJ732" s="127"/>
      <c r="BK732" s="127"/>
      <c r="BL732" s="127"/>
      <c r="BM732" s="127"/>
      <c r="BN732" s="386"/>
      <c r="BO732" s="127"/>
      <c r="BP732" s="104"/>
    </row>
    <row r="733" spans="1:68" ht="14.5" x14ac:dyDescent="0.35">
      <c r="A733" s="136"/>
      <c r="B733" s="136"/>
      <c r="C733" s="136"/>
      <c r="D733" s="127"/>
      <c r="E733" s="127"/>
      <c r="F733" s="127"/>
      <c r="G733" s="127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  <c r="R733" s="127"/>
      <c r="S733" s="127"/>
      <c r="T733" s="127"/>
      <c r="U733" s="127"/>
      <c r="V733" s="127"/>
      <c r="W733" s="127"/>
      <c r="X733" s="127"/>
      <c r="Y733" s="127"/>
      <c r="Z733" s="127"/>
      <c r="AA733" s="127"/>
      <c r="AB733" s="127"/>
      <c r="AC733" s="127"/>
      <c r="AD733" s="127"/>
      <c r="AE733" s="127"/>
      <c r="AF733" s="127"/>
      <c r="AG733" s="127"/>
      <c r="AH733" s="127"/>
      <c r="AI733" s="127"/>
      <c r="AJ733" s="127"/>
      <c r="AK733" s="127"/>
      <c r="AL733" s="127"/>
      <c r="AM733" s="127"/>
      <c r="AN733" s="127"/>
      <c r="AO733" s="127"/>
      <c r="AP733" s="127"/>
      <c r="AQ733" s="127"/>
      <c r="AR733" s="127"/>
      <c r="AS733" s="127"/>
      <c r="AT733" s="127"/>
      <c r="AU733" s="127"/>
      <c r="AV733" s="127"/>
      <c r="AW733" s="127"/>
      <c r="AX733" s="127"/>
      <c r="AY733" s="127"/>
      <c r="AZ733" s="127"/>
      <c r="BA733" s="127"/>
      <c r="BB733" s="127"/>
      <c r="BC733" s="127"/>
      <c r="BD733" s="127"/>
      <c r="BE733" s="127"/>
      <c r="BF733" s="127"/>
      <c r="BG733" s="127"/>
      <c r="BH733" s="127"/>
      <c r="BI733" s="127"/>
      <c r="BJ733" s="127"/>
      <c r="BK733" s="127"/>
      <c r="BL733" s="127"/>
      <c r="BM733" s="127"/>
      <c r="BN733" s="386"/>
      <c r="BO733" s="127"/>
      <c r="BP733" s="104"/>
    </row>
    <row r="734" spans="1:68" ht="14.5" x14ac:dyDescent="0.35">
      <c r="A734" s="136"/>
      <c r="B734" s="136"/>
      <c r="C734" s="136"/>
      <c r="D734" s="127"/>
      <c r="E734" s="127"/>
      <c r="F734" s="127"/>
      <c r="G734" s="127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  <c r="R734" s="127"/>
      <c r="S734" s="127"/>
      <c r="T734" s="127"/>
      <c r="U734" s="127"/>
      <c r="V734" s="127"/>
      <c r="W734" s="127"/>
      <c r="X734" s="127"/>
      <c r="Y734" s="127"/>
      <c r="Z734" s="127"/>
      <c r="AA734" s="127"/>
      <c r="AB734" s="127"/>
      <c r="AC734" s="127"/>
      <c r="AD734" s="127"/>
      <c r="AE734" s="127"/>
      <c r="AF734" s="127"/>
      <c r="AG734" s="127"/>
      <c r="AH734" s="127"/>
      <c r="AI734" s="127"/>
      <c r="AJ734" s="127"/>
      <c r="AK734" s="127"/>
      <c r="AL734" s="127"/>
      <c r="AM734" s="127"/>
      <c r="AN734" s="127"/>
      <c r="AO734" s="127"/>
      <c r="AP734" s="127"/>
      <c r="AQ734" s="127"/>
      <c r="AR734" s="127"/>
      <c r="AS734" s="127"/>
      <c r="AT734" s="127"/>
      <c r="AU734" s="127"/>
      <c r="AV734" s="127"/>
      <c r="AW734" s="127"/>
      <c r="AX734" s="127"/>
      <c r="AY734" s="127"/>
      <c r="AZ734" s="127"/>
      <c r="BA734" s="127"/>
      <c r="BB734" s="127"/>
      <c r="BC734" s="127"/>
      <c r="BD734" s="127"/>
      <c r="BE734" s="127"/>
      <c r="BF734" s="127"/>
      <c r="BG734" s="127"/>
      <c r="BH734" s="127"/>
      <c r="BI734" s="127"/>
      <c r="BJ734" s="127"/>
      <c r="BK734" s="127"/>
      <c r="BL734" s="127"/>
      <c r="BM734" s="127"/>
      <c r="BN734" s="386"/>
      <c r="BO734" s="127"/>
      <c r="BP734" s="104"/>
    </row>
    <row r="735" spans="1:68" ht="14.5" x14ac:dyDescent="0.35">
      <c r="A735" s="136"/>
      <c r="B735" s="136"/>
      <c r="C735" s="136"/>
      <c r="D735" s="127"/>
      <c r="E735" s="127"/>
      <c r="F735" s="127"/>
      <c r="G735" s="127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  <c r="R735" s="127"/>
      <c r="S735" s="127"/>
      <c r="T735" s="127"/>
      <c r="U735" s="127"/>
      <c r="V735" s="127"/>
      <c r="W735" s="127"/>
      <c r="X735" s="127"/>
      <c r="Y735" s="127"/>
      <c r="Z735" s="127"/>
      <c r="AA735" s="127"/>
      <c r="AB735" s="127"/>
      <c r="AC735" s="127"/>
      <c r="AD735" s="127"/>
      <c r="AE735" s="127"/>
      <c r="AF735" s="127"/>
      <c r="AG735" s="127"/>
      <c r="AH735" s="127"/>
      <c r="AI735" s="127"/>
      <c r="AJ735" s="127"/>
      <c r="AK735" s="127"/>
      <c r="AL735" s="127"/>
      <c r="AM735" s="127"/>
      <c r="AN735" s="127"/>
      <c r="AO735" s="127"/>
      <c r="AP735" s="127"/>
      <c r="AQ735" s="127"/>
      <c r="AR735" s="127"/>
      <c r="AS735" s="127"/>
      <c r="AT735" s="127"/>
      <c r="AU735" s="127"/>
      <c r="AV735" s="127"/>
      <c r="AW735" s="127"/>
      <c r="AX735" s="127"/>
      <c r="AY735" s="127"/>
      <c r="AZ735" s="127"/>
      <c r="BA735" s="127"/>
      <c r="BB735" s="127"/>
      <c r="BC735" s="127"/>
      <c r="BD735" s="127"/>
      <c r="BE735" s="127"/>
      <c r="BF735" s="127"/>
      <c r="BG735" s="127"/>
      <c r="BH735" s="127"/>
      <c r="BI735" s="127"/>
      <c r="BJ735" s="127"/>
      <c r="BK735" s="127"/>
      <c r="BL735" s="127"/>
      <c r="BM735" s="127"/>
      <c r="BN735" s="386"/>
      <c r="BO735" s="127"/>
      <c r="BP735" s="104"/>
    </row>
    <row r="736" spans="1:68" ht="14.5" x14ac:dyDescent="0.35">
      <c r="A736" s="136"/>
      <c r="B736" s="136"/>
      <c r="C736" s="136"/>
      <c r="D736" s="127"/>
      <c r="E736" s="127"/>
      <c r="F736" s="127"/>
      <c r="G736" s="127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  <c r="R736" s="127"/>
      <c r="S736" s="127"/>
      <c r="T736" s="127"/>
      <c r="U736" s="127"/>
      <c r="V736" s="127"/>
      <c r="W736" s="127"/>
      <c r="X736" s="127"/>
      <c r="Y736" s="127"/>
      <c r="Z736" s="127"/>
      <c r="AA736" s="127"/>
      <c r="AB736" s="127"/>
      <c r="AC736" s="127"/>
      <c r="AD736" s="127"/>
      <c r="AE736" s="127"/>
      <c r="AF736" s="127"/>
      <c r="AG736" s="127"/>
      <c r="AH736" s="127"/>
      <c r="AI736" s="127"/>
      <c r="AJ736" s="127"/>
      <c r="AK736" s="127"/>
      <c r="AL736" s="127"/>
      <c r="AM736" s="127"/>
      <c r="AN736" s="127"/>
      <c r="AO736" s="127"/>
      <c r="AP736" s="127"/>
      <c r="AQ736" s="127"/>
      <c r="AR736" s="127"/>
      <c r="AS736" s="127"/>
      <c r="AT736" s="127"/>
      <c r="AU736" s="127"/>
      <c r="AV736" s="127"/>
      <c r="AW736" s="127"/>
      <c r="AX736" s="127"/>
      <c r="AY736" s="127"/>
      <c r="AZ736" s="127"/>
      <c r="BA736" s="127"/>
      <c r="BB736" s="127"/>
      <c r="BC736" s="127"/>
      <c r="BD736" s="127"/>
      <c r="BE736" s="127"/>
      <c r="BF736" s="127"/>
      <c r="BG736" s="127"/>
      <c r="BH736" s="127"/>
      <c r="BI736" s="127"/>
      <c r="BJ736" s="127"/>
      <c r="BK736" s="127"/>
      <c r="BL736" s="127"/>
      <c r="BM736" s="127"/>
      <c r="BN736" s="386"/>
      <c r="BO736" s="127"/>
      <c r="BP736" s="104"/>
    </row>
    <row r="737" spans="1:68" ht="14.5" x14ac:dyDescent="0.35">
      <c r="A737" s="136"/>
      <c r="B737" s="136"/>
      <c r="C737" s="136"/>
      <c r="D737" s="127"/>
      <c r="E737" s="127"/>
      <c r="F737" s="127"/>
      <c r="G737" s="127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  <c r="R737" s="127"/>
      <c r="S737" s="127"/>
      <c r="T737" s="127"/>
      <c r="U737" s="127"/>
      <c r="V737" s="127"/>
      <c r="W737" s="127"/>
      <c r="X737" s="127"/>
      <c r="Y737" s="127"/>
      <c r="Z737" s="127"/>
      <c r="AA737" s="127"/>
      <c r="AB737" s="127"/>
      <c r="AC737" s="127"/>
      <c r="AD737" s="127"/>
      <c r="AE737" s="127"/>
      <c r="AF737" s="127"/>
      <c r="AG737" s="127"/>
      <c r="AH737" s="127"/>
      <c r="AI737" s="127"/>
      <c r="AJ737" s="127"/>
      <c r="AK737" s="127"/>
      <c r="AL737" s="127"/>
      <c r="AM737" s="127"/>
      <c r="AN737" s="127"/>
      <c r="AO737" s="127"/>
      <c r="AP737" s="127"/>
      <c r="AQ737" s="127"/>
      <c r="AR737" s="127"/>
      <c r="AS737" s="127"/>
      <c r="AT737" s="127"/>
      <c r="AU737" s="127"/>
      <c r="AV737" s="127"/>
      <c r="AW737" s="127"/>
      <c r="AX737" s="127"/>
      <c r="AY737" s="127"/>
      <c r="AZ737" s="127"/>
      <c r="BA737" s="127"/>
      <c r="BB737" s="127"/>
      <c r="BC737" s="127"/>
      <c r="BD737" s="127"/>
      <c r="BE737" s="127"/>
      <c r="BF737" s="127"/>
      <c r="BG737" s="127"/>
      <c r="BH737" s="127"/>
      <c r="BI737" s="127"/>
      <c r="BJ737" s="127"/>
      <c r="BK737" s="127"/>
      <c r="BL737" s="127"/>
      <c r="BM737" s="127"/>
      <c r="BN737" s="386"/>
      <c r="BO737" s="127"/>
      <c r="BP737" s="104"/>
    </row>
    <row r="738" spans="1:68" ht="14.5" x14ac:dyDescent="0.35">
      <c r="A738" s="136"/>
      <c r="B738" s="136"/>
      <c r="C738" s="136"/>
      <c r="D738" s="127"/>
      <c r="E738" s="127"/>
      <c r="F738" s="127"/>
      <c r="G738" s="127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  <c r="R738" s="127"/>
      <c r="S738" s="127"/>
      <c r="T738" s="127"/>
      <c r="U738" s="127"/>
      <c r="V738" s="127"/>
      <c r="W738" s="127"/>
      <c r="X738" s="127"/>
      <c r="Y738" s="127"/>
      <c r="Z738" s="127"/>
      <c r="AA738" s="127"/>
      <c r="AB738" s="127"/>
      <c r="AC738" s="127"/>
      <c r="AD738" s="127"/>
      <c r="AE738" s="127"/>
      <c r="AF738" s="127"/>
      <c r="AG738" s="127"/>
      <c r="AH738" s="127"/>
      <c r="AI738" s="127"/>
      <c r="AJ738" s="127"/>
      <c r="AK738" s="127"/>
      <c r="AL738" s="127"/>
      <c r="AM738" s="127"/>
      <c r="AN738" s="127"/>
      <c r="AO738" s="127"/>
      <c r="AP738" s="127"/>
      <c r="AQ738" s="127"/>
      <c r="AR738" s="127"/>
      <c r="AS738" s="127"/>
      <c r="AT738" s="127"/>
      <c r="AU738" s="127"/>
      <c r="AV738" s="127"/>
      <c r="AW738" s="127"/>
      <c r="AX738" s="127"/>
      <c r="AY738" s="127"/>
      <c r="AZ738" s="127"/>
      <c r="BA738" s="127"/>
      <c r="BB738" s="127"/>
      <c r="BC738" s="127"/>
      <c r="BD738" s="127"/>
      <c r="BE738" s="127"/>
      <c r="BF738" s="127"/>
      <c r="BG738" s="127"/>
      <c r="BH738" s="127"/>
      <c r="BI738" s="127"/>
      <c r="BJ738" s="127"/>
      <c r="BK738" s="127"/>
      <c r="BL738" s="127"/>
      <c r="BM738" s="127"/>
      <c r="BN738" s="386"/>
      <c r="BO738" s="127"/>
      <c r="BP738" s="104"/>
    </row>
    <row r="739" spans="1:68" ht="14.5" x14ac:dyDescent="0.35">
      <c r="A739" s="136"/>
      <c r="B739" s="136"/>
      <c r="C739" s="136"/>
      <c r="D739" s="127"/>
      <c r="E739" s="127"/>
      <c r="F739" s="127"/>
      <c r="G739" s="127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  <c r="R739" s="127"/>
      <c r="S739" s="127"/>
      <c r="T739" s="127"/>
      <c r="U739" s="127"/>
      <c r="V739" s="127"/>
      <c r="W739" s="127"/>
      <c r="X739" s="127"/>
      <c r="Y739" s="127"/>
      <c r="Z739" s="127"/>
      <c r="AA739" s="127"/>
      <c r="AB739" s="127"/>
      <c r="AC739" s="127"/>
      <c r="AD739" s="127"/>
      <c r="AE739" s="127"/>
      <c r="AF739" s="127"/>
      <c r="AG739" s="127"/>
      <c r="AH739" s="127"/>
      <c r="AI739" s="127"/>
      <c r="AJ739" s="127"/>
      <c r="AK739" s="127"/>
      <c r="AL739" s="127"/>
      <c r="AM739" s="127"/>
      <c r="AN739" s="127"/>
      <c r="AO739" s="127"/>
      <c r="AP739" s="127"/>
      <c r="AQ739" s="127"/>
      <c r="AR739" s="127"/>
      <c r="AS739" s="127"/>
      <c r="AT739" s="127"/>
      <c r="AU739" s="127"/>
      <c r="AV739" s="127"/>
      <c r="AW739" s="127"/>
      <c r="AX739" s="127"/>
      <c r="AY739" s="127"/>
      <c r="AZ739" s="127"/>
      <c r="BA739" s="127"/>
      <c r="BB739" s="127"/>
      <c r="BC739" s="127"/>
      <c r="BD739" s="127"/>
      <c r="BE739" s="127"/>
      <c r="BF739" s="127"/>
      <c r="BG739" s="127"/>
      <c r="BH739" s="127"/>
      <c r="BI739" s="127"/>
      <c r="BJ739" s="127"/>
      <c r="BK739" s="127"/>
      <c r="BL739" s="127"/>
      <c r="BM739" s="127"/>
      <c r="BN739" s="386"/>
      <c r="BO739" s="127"/>
      <c r="BP739" s="104"/>
    </row>
    <row r="740" spans="1:68" ht="14.5" x14ac:dyDescent="0.35">
      <c r="A740" s="136"/>
      <c r="B740" s="136"/>
      <c r="C740" s="136"/>
      <c r="D740" s="127"/>
      <c r="E740" s="127"/>
      <c r="F740" s="127"/>
      <c r="G740" s="127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  <c r="R740" s="127"/>
      <c r="S740" s="127"/>
      <c r="T740" s="127"/>
      <c r="U740" s="127"/>
      <c r="V740" s="127"/>
      <c r="W740" s="127"/>
      <c r="X740" s="127"/>
      <c r="Y740" s="127"/>
      <c r="Z740" s="127"/>
      <c r="AA740" s="127"/>
      <c r="AB740" s="127"/>
      <c r="AC740" s="127"/>
      <c r="AD740" s="127"/>
      <c r="AE740" s="127"/>
      <c r="AF740" s="127"/>
      <c r="AG740" s="127"/>
      <c r="AH740" s="127"/>
      <c r="AI740" s="127"/>
      <c r="AJ740" s="127"/>
      <c r="AK740" s="127"/>
      <c r="AL740" s="127"/>
      <c r="AM740" s="127"/>
      <c r="AN740" s="127"/>
      <c r="AO740" s="127"/>
      <c r="AP740" s="127"/>
      <c r="AQ740" s="127"/>
      <c r="AR740" s="127"/>
      <c r="AS740" s="127"/>
      <c r="AT740" s="127"/>
      <c r="AU740" s="127"/>
      <c r="AV740" s="127"/>
      <c r="AW740" s="127"/>
      <c r="AX740" s="127"/>
      <c r="AY740" s="127"/>
      <c r="AZ740" s="127"/>
      <c r="BA740" s="127"/>
      <c r="BB740" s="127"/>
      <c r="BC740" s="127"/>
      <c r="BD740" s="127"/>
      <c r="BE740" s="127"/>
      <c r="BF740" s="127"/>
      <c r="BG740" s="127"/>
      <c r="BH740" s="127"/>
      <c r="BI740" s="127"/>
      <c r="BJ740" s="127"/>
      <c r="BK740" s="127"/>
      <c r="BL740" s="127"/>
      <c r="BM740" s="127"/>
      <c r="BN740" s="386"/>
      <c r="BO740" s="127"/>
      <c r="BP740" s="104"/>
    </row>
    <row r="741" spans="1:68" ht="14.5" x14ac:dyDescent="0.35">
      <c r="A741" s="136"/>
      <c r="B741" s="136"/>
      <c r="C741" s="136"/>
      <c r="D741" s="127"/>
      <c r="E741" s="127"/>
      <c r="F741" s="127"/>
      <c r="G741" s="127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  <c r="R741" s="127"/>
      <c r="S741" s="127"/>
      <c r="T741" s="127"/>
      <c r="U741" s="127"/>
      <c r="V741" s="127"/>
      <c r="W741" s="127"/>
      <c r="X741" s="127"/>
      <c r="Y741" s="127"/>
      <c r="Z741" s="127"/>
      <c r="AA741" s="127"/>
      <c r="AB741" s="127"/>
      <c r="AC741" s="127"/>
      <c r="AD741" s="127"/>
      <c r="AE741" s="127"/>
      <c r="AF741" s="127"/>
      <c r="AG741" s="127"/>
      <c r="AH741" s="127"/>
      <c r="AI741" s="127"/>
      <c r="AJ741" s="127"/>
      <c r="AK741" s="127"/>
      <c r="AL741" s="127"/>
      <c r="AM741" s="127"/>
      <c r="AN741" s="127"/>
      <c r="AO741" s="127"/>
      <c r="AP741" s="127"/>
      <c r="AQ741" s="127"/>
      <c r="AR741" s="127"/>
      <c r="AS741" s="127"/>
      <c r="AT741" s="127"/>
      <c r="AU741" s="127"/>
      <c r="AV741" s="127"/>
      <c r="AW741" s="127"/>
      <c r="AX741" s="127"/>
      <c r="AY741" s="127"/>
      <c r="AZ741" s="127"/>
      <c r="BA741" s="127"/>
      <c r="BB741" s="127"/>
      <c r="BC741" s="127"/>
      <c r="BD741" s="127"/>
      <c r="BE741" s="127"/>
      <c r="BF741" s="127"/>
      <c r="BG741" s="127"/>
      <c r="BH741" s="127"/>
      <c r="BI741" s="127"/>
      <c r="BJ741" s="127"/>
      <c r="BK741" s="127"/>
      <c r="BL741" s="127"/>
      <c r="BM741" s="127"/>
      <c r="BN741" s="386"/>
      <c r="BO741" s="127"/>
      <c r="BP741" s="104"/>
    </row>
    <row r="742" spans="1:68" ht="14.5" x14ac:dyDescent="0.35">
      <c r="A742" s="136"/>
      <c r="B742" s="136"/>
      <c r="C742" s="136"/>
      <c r="D742" s="127"/>
      <c r="E742" s="127"/>
      <c r="F742" s="127"/>
      <c r="G742" s="127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  <c r="R742" s="127"/>
      <c r="S742" s="127"/>
      <c r="T742" s="127"/>
      <c r="U742" s="127"/>
      <c r="V742" s="127"/>
      <c r="W742" s="127"/>
      <c r="X742" s="127"/>
      <c r="Y742" s="127"/>
      <c r="Z742" s="127"/>
      <c r="AA742" s="127"/>
      <c r="AB742" s="127"/>
      <c r="AC742" s="127"/>
      <c r="AD742" s="127"/>
      <c r="AE742" s="127"/>
      <c r="AF742" s="127"/>
      <c r="AG742" s="127"/>
      <c r="AH742" s="127"/>
      <c r="AI742" s="127"/>
      <c r="AJ742" s="127"/>
      <c r="AK742" s="127"/>
      <c r="AL742" s="127"/>
      <c r="AM742" s="127"/>
      <c r="AN742" s="127"/>
      <c r="AO742" s="127"/>
      <c r="AP742" s="127"/>
      <c r="AQ742" s="127"/>
      <c r="AR742" s="127"/>
      <c r="AS742" s="127"/>
      <c r="AT742" s="127"/>
      <c r="AU742" s="127"/>
      <c r="AV742" s="127"/>
      <c r="AW742" s="127"/>
      <c r="AX742" s="127"/>
      <c r="AY742" s="127"/>
      <c r="AZ742" s="127"/>
      <c r="BA742" s="127"/>
      <c r="BB742" s="127"/>
      <c r="BC742" s="127"/>
      <c r="BD742" s="127"/>
      <c r="BE742" s="127"/>
      <c r="BF742" s="127"/>
      <c r="BG742" s="127"/>
      <c r="BH742" s="127"/>
      <c r="BI742" s="127"/>
      <c r="BJ742" s="127"/>
      <c r="BK742" s="127"/>
      <c r="BL742" s="127"/>
      <c r="BM742" s="127"/>
      <c r="BN742" s="386"/>
      <c r="BO742" s="127"/>
      <c r="BP742" s="104"/>
    </row>
    <row r="743" spans="1:68" ht="14.5" x14ac:dyDescent="0.35">
      <c r="A743" s="136"/>
      <c r="B743" s="136"/>
      <c r="C743" s="136"/>
      <c r="D743" s="127"/>
      <c r="E743" s="127"/>
      <c r="F743" s="127"/>
      <c r="G743" s="127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  <c r="R743" s="127"/>
      <c r="S743" s="127"/>
      <c r="T743" s="127"/>
      <c r="U743" s="127"/>
      <c r="V743" s="127"/>
      <c r="W743" s="127"/>
      <c r="X743" s="127"/>
      <c r="Y743" s="127"/>
      <c r="Z743" s="127"/>
      <c r="AA743" s="127"/>
      <c r="AB743" s="127"/>
      <c r="AC743" s="127"/>
      <c r="AD743" s="127"/>
      <c r="AE743" s="127"/>
      <c r="AF743" s="127"/>
      <c r="AG743" s="127"/>
      <c r="AH743" s="127"/>
      <c r="AI743" s="127"/>
      <c r="AJ743" s="127"/>
      <c r="AK743" s="127"/>
      <c r="AL743" s="127"/>
      <c r="AM743" s="127"/>
      <c r="AN743" s="127"/>
      <c r="AO743" s="127"/>
      <c r="AP743" s="127"/>
      <c r="AQ743" s="127"/>
      <c r="AR743" s="127"/>
      <c r="AS743" s="127"/>
      <c r="AT743" s="127"/>
      <c r="AU743" s="127"/>
      <c r="AV743" s="127"/>
      <c r="AW743" s="127"/>
      <c r="AX743" s="127"/>
      <c r="AY743" s="127"/>
      <c r="AZ743" s="127"/>
      <c r="BA743" s="127"/>
      <c r="BB743" s="127"/>
      <c r="BC743" s="127"/>
      <c r="BD743" s="127"/>
      <c r="BE743" s="127"/>
      <c r="BF743" s="127"/>
      <c r="BG743" s="127"/>
      <c r="BH743" s="127"/>
      <c r="BI743" s="127"/>
      <c r="BJ743" s="127"/>
      <c r="BK743" s="127"/>
      <c r="BL743" s="127"/>
      <c r="BM743" s="127"/>
      <c r="BN743" s="386"/>
      <c r="BO743" s="127"/>
      <c r="BP743" s="104"/>
    </row>
    <row r="744" spans="1:68" ht="14.5" x14ac:dyDescent="0.35">
      <c r="A744" s="136"/>
      <c r="B744" s="136"/>
      <c r="C744" s="136"/>
      <c r="D744" s="127"/>
      <c r="E744" s="127"/>
      <c r="F744" s="127"/>
      <c r="G744" s="127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  <c r="R744" s="127"/>
      <c r="S744" s="127"/>
      <c r="T744" s="127"/>
      <c r="U744" s="127"/>
      <c r="V744" s="127"/>
      <c r="W744" s="127"/>
      <c r="X744" s="127"/>
      <c r="Y744" s="127"/>
      <c r="Z744" s="127"/>
      <c r="AA744" s="127"/>
      <c r="AB744" s="127"/>
      <c r="AC744" s="127"/>
      <c r="AD744" s="127"/>
      <c r="AE744" s="127"/>
      <c r="AF744" s="127"/>
      <c r="AG744" s="127"/>
      <c r="AH744" s="127"/>
      <c r="AI744" s="127"/>
      <c r="AJ744" s="127"/>
      <c r="AK744" s="127"/>
      <c r="AL744" s="127"/>
      <c r="AM744" s="127"/>
      <c r="AN744" s="127"/>
      <c r="AO744" s="127"/>
      <c r="AP744" s="127"/>
      <c r="AQ744" s="127"/>
      <c r="AR744" s="127"/>
      <c r="AS744" s="127"/>
      <c r="AT744" s="127"/>
      <c r="AU744" s="127"/>
      <c r="AV744" s="127"/>
      <c r="AW744" s="127"/>
      <c r="AX744" s="127"/>
      <c r="AY744" s="127"/>
      <c r="AZ744" s="127"/>
      <c r="BA744" s="127"/>
      <c r="BB744" s="127"/>
      <c r="BC744" s="127"/>
      <c r="BD744" s="127"/>
      <c r="BE744" s="127"/>
      <c r="BF744" s="127"/>
      <c r="BG744" s="127"/>
      <c r="BH744" s="127"/>
      <c r="BI744" s="127"/>
      <c r="BJ744" s="127"/>
      <c r="BK744" s="127"/>
      <c r="BL744" s="127"/>
      <c r="BM744" s="127"/>
      <c r="BN744" s="386"/>
      <c r="BO744" s="127"/>
      <c r="BP744" s="104"/>
    </row>
    <row r="745" spans="1:68" ht="14.5" x14ac:dyDescent="0.35">
      <c r="A745" s="136"/>
      <c r="B745" s="136"/>
      <c r="C745" s="136"/>
      <c r="D745" s="127"/>
      <c r="E745" s="127"/>
      <c r="F745" s="127"/>
      <c r="G745" s="127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  <c r="R745" s="127"/>
      <c r="S745" s="127"/>
      <c r="T745" s="127"/>
      <c r="U745" s="127"/>
      <c r="V745" s="127"/>
      <c r="W745" s="127"/>
      <c r="X745" s="127"/>
      <c r="Y745" s="127"/>
      <c r="Z745" s="127"/>
      <c r="AA745" s="127"/>
      <c r="AB745" s="127"/>
      <c r="AC745" s="127"/>
      <c r="AD745" s="127"/>
      <c r="AE745" s="127"/>
      <c r="AF745" s="127"/>
      <c r="AG745" s="127"/>
      <c r="AH745" s="127"/>
      <c r="AI745" s="127"/>
      <c r="AJ745" s="127"/>
      <c r="AK745" s="127"/>
      <c r="AL745" s="127"/>
      <c r="AM745" s="127"/>
      <c r="AN745" s="127"/>
      <c r="AO745" s="127"/>
      <c r="AP745" s="127"/>
      <c r="AQ745" s="127"/>
      <c r="AR745" s="127"/>
      <c r="AS745" s="127"/>
      <c r="AT745" s="127"/>
      <c r="AU745" s="127"/>
      <c r="AV745" s="127"/>
      <c r="AW745" s="127"/>
      <c r="AX745" s="127"/>
      <c r="AY745" s="127"/>
      <c r="AZ745" s="127"/>
      <c r="BA745" s="127"/>
      <c r="BB745" s="127"/>
      <c r="BC745" s="127"/>
      <c r="BD745" s="127"/>
      <c r="BE745" s="127"/>
      <c r="BF745" s="127"/>
      <c r="BG745" s="127"/>
      <c r="BH745" s="127"/>
      <c r="BI745" s="127"/>
      <c r="BJ745" s="127"/>
      <c r="BK745" s="127"/>
      <c r="BL745" s="127"/>
      <c r="BM745" s="127"/>
      <c r="BN745" s="386"/>
      <c r="BO745" s="127"/>
      <c r="BP745" s="104"/>
    </row>
    <row r="746" spans="1:68" ht="14.5" x14ac:dyDescent="0.35">
      <c r="A746" s="136"/>
      <c r="B746" s="136"/>
      <c r="C746" s="136"/>
      <c r="D746" s="127"/>
      <c r="E746" s="127"/>
      <c r="F746" s="127"/>
      <c r="G746" s="127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  <c r="R746" s="127"/>
      <c r="S746" s="127"/>
      <c r="T746" s="127"/>
      <c r="U746" s="127"/>
      <c r="V746" s="127"/>
      <c r="W746" s="127"/>
      <c r="X746" s="127"/>
      <c r="Y746" s="127"/>
      <c r="Z746" s="127"/>
      <c r="AA746" s="127"/>
      <c r="AB746" s="127"/>
      <c r="AC746" s="127"/>
      <c r="AD746" s="127"/>
      <c r="AE746" s="127"/>
      <c r="AF746" s="127"/>
      <c r="AG746" s="127"/>
      <c r="AH746" s="127"/>
      <c r="AI746" s="127"/>
      <c r="AJ746" s="127"/>
      <c r="AK746" s="127"/>
      <c r="AL746" s="127"/>
      <c r="AM746" s="127"/>
      <c r="AN746" s="127"/>
      <c r="AO746" s="127"/>
      <c r="AP746" s="127"/>
      <c r="AQ746" s="127"/>
      <c r="AR746" s="127"/>
      <c r="AS746" s="127"/>
      <c r="AT746" s="127"/>
      <c r="AU746" s="127"/>
      <c r="AV746" s="127"/>
      <c r="AW746" s="127"/>
      <c r="AX746" s="127"/>
      <c r="AY746" s="127"/>
      <c r="AZ746" s="127"/>
      <c r="BA746" s="127"/>
      <c r="BB746" s="127"/>
      <c r="BC746" s="127"/>
      <c r="BD746" s="127"/>
      <c r="BE746" s="127"/>
      <c r="BF746" s="127"/>
      <c r="BG746" s="127"/>
      <c r="BH746" s="127"/>
      <c r="BI746" s="127"/>
      <c r="BJ746" s="127"/>
      <c r="BK746" s="127"/>
      <c r="BL746" s="127"/>
      <c r="BM746" s="127"/>
      <c r="BN746" s="386"/>
      <c r="BO746" s="127"/>
      <c r="BP746" s="104"/>
    </row>
    <row r="747" spans="1:68" ht="14.5" x14ac:dyDescent="0.35">
      <c r="A747" s="136"/>
      <c r="B747" s="136"/>
      <c r="C747" s="136"/>
      <c r="D747" s="127"/>
      <c r="E747" s="127"/>
      <c r="F747" s="127"/>
      <c r="G747" s="127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  <c r="R747" s="127"/>
      <c r="S747" s="127"/>
      <c r="T747" s="127"/>
      <c r="U747" s="127"/>
      <c r="V747" s="127"/>
      <c r="W747" s="127"/>
      <c r="X747" s="127"/>
      <c r="Y747" s="127"/>
      <c r="Z747" s="127"/>
      <c r="AA747" s="127"/>
      <c r="AB747" s="127"/>
      <c r="AC747" s="127"/>
      <c r="AD747" s="127"/>
      <c r="AE747" s="127"/>
      <c r="AF747" s="127"/>
      <c r="AG747" s="127"/>
      <c r="AH747" s="127"/>
      <c r="AI747" s="127"/>
      <c r="AJ747" s="127"/>
      <c r="AK747" s="127"/>
      <c r="AL747" s="127"/>
      <c r="AM747" s="127"/>
      <c r="AN747" s="127"/>
      <c r="AO747" s="127"/>
      <c r="AP747" s="127"/>
      <c r="AQ747" s="127"/>
      <c r="AR747" s="127"/>
      <c r="AS747" s="127"/>
      <c r="AT747" s="127"/>
      <c r="AU747" s="127"/>
      <c r="AV747" s="127"/>
      <c r="AW747" s="127"/>
      <c r="AX747" s="127"/>
      <c r="AY747" s="127"/>
      <c r="AZ747" s="127"/>
      <c r="BA747" s="127"/>
      <c r="BB747" s="127"/>
      <c r="BC747" s="127"/>
      <c r="BD747" s="127"/>
      <c r="BE747" s="127"/>
      <c r="BF747" s="127"/>
      <c r="BG747" s="127"/>
      <c r="BH747" s="127"/>
      <c r="BI747" s="127"/>
      <c r="BJ747" s="127"/>
      <c r="BK747" s="127"/>
      <c r="BL747" s="127"/>
      <c r="BM747" s="127"/>
      <c r="BN747" s="386"/>
      <c r="BO747" s="127"/>
      <c r="BP747" s="104"/>
    </row>
    <row r="748" spans="1:68" ht="14.5" x14ac:dyDescent="0.35">
      <c r="A748" s="136"/>
      <c r="B748" s="136"/>
      <c r="C748" s="136"/>
      <c r="D748" s="127"/>
      <c r="E748" s="127"/>
      <c r="F748" s="127"/>
      <c r="G748" s="127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  <c r="R748" s="127"/>
      <c r="S748" s="127"/>
      <c r="T748" s="127"/>
      <c r="U748" s="127"/>
      <c r="V748" s="127"/>
      <c r="W748" s="127"/>
      <c r="X748" s="127"/>
      <c r="Y748" s="127"/>
      <c r="Z748" s="127"/>
      <c r="AA748" s="127"/>
      <c r="AB748" s="127"/>
      <c r="AC748" s="127"/>
      <c r="AD748" s="127"/>
      <c r="AE748" s="127"/>
      <c r="AF748" s="127"/>
      <c r="AG748" s="127"/>
      <c r="AH748" s="127"/>
      <c r="AI748" s="127"/>
      <c r="AJ748" s="127"/>
      <c r="AK748" s="127"/>
      <c r="AL748" s="127"/>
      <c r="AM748" s="127"/>
      <c r="AN748" s="127"/>
      <c r="AO748" s="127"/>
      <c r="AP748" s="127"/>
      <c r="AQ748" s="127"/>
      <c r="AR748" s="127"/>
      <c r="AS748" s="127"/>
      <c r="AT748" s="127"/>
      <c r="AU748" s="127"/>
      <c r="AV748" s="127"/>
      <c r="AW748" s="127"/>
      <c r="AX748" s="127"/>
      <c r="AY748" s="127"/>
      <c r="AZ748" s="127"/>
      <c r="BA748" s="127"/>
      <c r="BB748" s="127"/>
      <c r="BC748" s="127"/>
      <c r="BD748" s="127"/>
      <c r="BE748" s="127"/>
      <c r="BF748" s="127"/>
      <c r="BG748" s="127"/>
      <c r="BH748" s="127"/>
      <c r="BI748" s="127"/>
      <c r="BJ748" s="127"/>
      <c r="BK748" s="127"/>
      <c r="BL748" s="127"/>
      <c r="BM748" s="127"/>
      <c r="BN748" s="386"/>
      <c r="BO748" s="127"/>
      <c r="BP748" s="104"/>
    </row>
    <row r="749" spans="1:68" ht="14.5" x14ac:dyDescent="0.35">
      <c r="A749" s="136"/>
      <c r="B749" s="136"/>
      <c r="C749" s="136"/>
      <c r="D749" s="127"/>
      <c r="E749" s="127"/>
      <c r="F749" s="127"/>
      <c r="G749" s="127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  <c r="R749" s="127"/>
      <c r="S749" s="127"/>
      <c r="T749" s="127"/>
      <c r="U749" s="127"/>
      <c r="V749" s="127"/>
      <c r="W749" s="127"/>
      <c r="X749" s="127"/>
      <c r="Y749" s="127"/>
      <c r="Z749" s="127"/>
      <c r="AA749" s="127"/>
      <c r="AB749" s="127"/>
      <c r="AC749" s="127"/>
      <c r="AD749" s="127"/>
      <c r="AE749" s="127"/>
      <c r="AF749" s="127"/>
      <c r="AG749" s="127"/>
      <c r="AH749" s="127"/>
      <c r="AI749" s="127"/>
      <c r="AJ749" s="127"/>
      <c r="AK749" s="127"/>
      <c r="AL749" s="127"/>
      <c r="AM749" s="127"/>
      <c r="AN749" s="127"/>
      <c r="AO749" s="127"/>
      <c r="AP749" s="127"/>
      <c r="AQ749" s="127"/>
      <c r="AR749" s="127"/>
      <c r="AS749" s="127"/>
      <c r="AT749" s="127"/>
      <c r="AU749" s="127"/>
      <c r="AV749" s="127"/>
      <c r="AW749" s="127"/>
      <c r="AX749" s="127"/>
      <c r="AY749" s="127"/>
      <c r="AZ749" s="127"/>
      <c r="BA749" s="127"/>
      <c r="BB749" s="127"/>
      <c r="BC749" s="127"/>
      <c r="BD749" s="127"/>
      <c r="BE749" s="127"/>
      <c r="BF749" s="127"/>
      <c r="BG749" s="127"/>
      <c r="BH749" s="127"/>
      <c r="BI749" s="127"/>
      <c r="BJ749" s="127"/>
      <c r="BK749" s="127"/>
      <c r="BL749" s="127"/>
      <c r="BM749" s="127"/>
      <c r="BN749" s="386"/>
      <c r="BO749" s="127"/>
      <c r="BP749" s="104"/>
    </row>
    <row r="750" spans="1:68" ht="14.5" x14ac:dyDescent="0.35">
      <c r="A750" s="136"/>
      <c r="B750" s="136"/>
      <c r="C750" s="136"/>
      <c r="D750" s="127"/>
      <c r="E750" s="127"/>
      <c r="F750" s="127"/>
      <c r="G750" s="127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  <c r="R750" s="127"/>
      <c r="S750" s="127"/>
      <c r="T750" s="127"/>
      <c r="U750" s="127"/>
      <c r="V750" s="127"/>
      <c r="W750" s="127"/>
      <c r="X750" s="127"/>
      <c r="Y750" s="127"/>
      <c r="Z750" s="127"/>
      <c r="AA750" s="127"/>
      <c r="AB750" s="127"/>
      <c r="AC750" s="127"/>
      <c r="AD750" s="127"/>
      <c r="AE750" s="127"/>
      <c r="AF750" s="127"/>
      <c r="AG750" s="127"/>
      <c r="AH750" s="127"/>
      <c r="AI750" s="127"/>
      <c r="AJ750" s="127"/>
      <c r="AK750" s="127"/>
      <c r="AL750" s="127"/>
      <c r="AM750" s="127"/>
      <c r="AN750" s="127"/>
      <c r="AO750" s="127"/>
      <c r="AP750" s="127"/>
      <c r="AQ750" s="127"/>
      <c r="AR750" s="127"/>
      <c r="AS750" s="127"/>
      <c r="AT750" s="127"/>
      <c r="AU750" s="127"/>
      <c r="AV750" s="127"/>
      <c r="AW750" s="127"/>
      <c r="AX750" s="127"/>
      <c r="AY750" s="127"/>
      <c r="AZ750" s="127"/>
      <c r="BA750" s="127"/>
      <c r="BB750" s="127"/>
      <c r="BC750" s="127"/>
      <c r="BD750" s="127"/>
      <c r="BE750" s="127"/>
      <c r="BF750" s="127"/>
      <c r="BG750" s="127"/>
      <c r="BH750" s="127"/>
      <c r="BI750" s="127"/>
      <c r="BJ750" s="127"/>
      <c r="BK750" s="127"/>
      <c r="BL750" s="127"/>
      <c r="BM750" s="127"/>
      <c r="BN750" s="386"/>
      <c r="BO750" s="127"/>
      <c r="BP750" s="104"/>
    </row>
    <row r="751" spans="1:68" ht="14.5" x14ac:dyDescent="0.35">
      <c r="A751" s="136"/>
      <c r="B751" s="136"/>
      <c r="C751" s="136"/>
      <c r="D751" s="127"/>
      <c r="E751" s="127"/>
      <c r="F751" s="127"/>
      <c r="G751" s="127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  <c r="R751" s="127"/>
      <c r="S751" s="127"/>
      <c r="T751" s="127"/>
      <c r="U751" s="127"/>
      <c r="V751" s="127"/>
      <c r="W751" s="127"/>
      <c r="X751" s="127"/>
      <c r="Y751" s="127"/>
      <c r="Z751" s="127"/>
      <c r="AA751" s="127"/>
      <c r="AB751" s="127"/>
      <c r="AC751" s="127"/>
      <c r="AD751" s="127"/>
      <c r="AE751" s="127"/>
      <c r="AF751" s="127"/>
      <c r="AG751" s="127"/>
      <c r="AH751" s="127"/>
      <c r="AI751" s="127"/>
      <c r="AJ751" s="127"/>
      <c r="AK751" s="127"/>
      <c r="AL751" s="127"/>
      <c r="AM751" s="127"/>
      <c r="AN751" s="127"/>
      <c r="AO751" s="127"/>
      <c r="AP751" s="127"/>
      <c r="AQ751" s="127"/>
      <c r="AR751" s="127"/>
      <c r="AS751" s="127"/>
      <c r="AT751" s="127"/>
      <c r="AU751" s="127"/>
      <c r="AV751" s="127"/>
      <c r="AW751" s="127"/>
      <c r="AX751" s="127"/>
      <c r="AY751" s="127"/>
      <c r="AZ751" s="127"/>
      <c r="BA751" s="127"/>
      <c r="BB751" s="127"/>
      <c r="BC751" s="127"/>
      <c r="BD751" s="127"/>
      <c r="BE751" s="127"/>
      <c r="BF751" s="127"/>
      <c r="BG751" s="127"/>
      <c r="BH751" s="127"/>
      <c r="BI751" s="127"/>
      <c r="BJ751" s="127"/>
      <c r="BK751" s="127"/>
      <c r="BL751" s="127"/>
      <c r="BM751" s="127"/>
      <c r="BN751" s="386"/>
      <c r="BO751" s="127"/>
      <c r="BP751" s="104"/>
    </row>
    <row r="752" spans="1:68" ht="14.5" x14ac:dyDescent="0.35">
      <c r="A752" s="136"/>
      <c r="B752" s="136"/>
      <c r="C752" s="136"/>
      <c r="D752" s="127"/>
      <c r="E752" s="127"/>
      <c r="F752" s="127"/>
      <c r="G752" s="127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  <c r="R752" s="127"/>
      <c r="S752" s="127"/>
      <c r="T752" s="127"/>
      <c r="U752" s="127"/>
      <c r="V752" s="127"/>
      <c r="W752" s="127"/>
      <c r="X752" s="127"/>
      <c r="Y752" s="127"/>
      <c r="Z752" s="127"/>
      <c r="AA752" s="127"/>
      <c r="AB752" s="127"/>
      <c r="AC752" s="127"/>
      <c r="AD752" s="127"/>
      <c r="AE752" s="127"/>
      <c r="AF752" s="127"/>
      <c r="AG752" s="127"/>
      <c r="AH752" s="127"/>
      <c r="AI752" s="127"/>
      <c r="AJ752" s="127"/>
      <c r="AK752" s="127"/>
      <c r="AL752" s="127"/>
      <c r="AM752" s="127"/>
      <c r="AN752" s="127"/>
      <c r="AO752" s="127"/>
      <c r="AP752" s="127"/>
      <c r="AQ752" s="127"/>
      <c r="AR752" s="127"/>
      <c r="AS752" s="127"/>
      <c r="AT752" s="127"/>
      <c r="AU752" s="127"/>
      <c r="AV752" s="127"/>
      <c r="AW752" s="127"/>
      <c r="AX752" s="127"/>
      <c r="AY752" s="127"/>
      <c r="AZ752" s="127"/>
      <c r="BA752" s="127"/>
      <c r="BB752" s="127"/>
      <c r="BC752" s="127"/>
      <c r="BD752" s="127"/>
      <c r="BE752" s="127"/>
      <c r="BF752" s="127"/>
      <c r="BG752" s="127"/>
      <c r="BH752" s="127"/>
      <c r="BI752" s="127"/>
      <c r="BJ752" s="127"/>
      <c r="BK752" s="127"/>
      <c r="BL752" s="127"/>
      <c r="BM752" s="127"/>
      <c r="BN752" s="386"/>
      <c r="BO752" s="127"/>
      <c r="BP752" s="104"/>
    </row>
    <row r="753" spans="1:68" ht="14.5" x14ac:dyDescent="0.35">
      <c r="A753" s="136"/>
      <c r="B753" s="136"/>
      <c r="C753" s="136"/>
      <c r="D753" s="127"/>
      <c r="E753" s="127"/>
      <c r="F753" s="127"/>
      <c r="G753" s="127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  <c r="R753" s="127"/>
      <c r="S753" s="127"/>
      <c r="T753" s="127"/>
      <c r="U753" s="127"/>
      <c r="V753" s="127"/>
      <c r="W753" s="127"/>
      <c r="X753" s="127"/>
      <c r="Y753" s="127"/>
      <c r="Z753" s="127"/>
      <c r="AA753" s="127"/>
      <c r="AB753" s="127"/>
      <c r="AC753" s="127"/>
      <c r="AD753" s="127"/>
      <c r="AE753" s="127"/>
      <c r="AF753" s="127"/>
      <c r="AG753" s="127"/>
      <c r="AH753" s="127"/>
      <c r="AI753" s="127"/>
      <c r="AJ753" s="127"/>
      <c r="AK753" s="127"/>
      <c r="AL753" s="127"/>
      <c r="AM753" s="127"/>
      <c r="AN753" s="127"/>
      <c r="AO753" s="127"/>
      <c r="AP753" s="127"/>
      <c r="AQ753" s="127"/>
      <c r="AR753" s="127"/>
      <c r="AS753" s="127"/>
      <c r="AT753" s="127"/>
      <c r="AU753" s="127"/>
      <c r="AV753" s="127"/>
      <c r="AW753" s="127"/>
      <c r="AX753" s="127"/>
      <c r="AY753" s="127"/>
      <c r="AZ753" s="127"/>
      <c r="BA753" s="127"/>
      <c r="BB753" s="127"/>
      <c r="BC753" s="127"/>
      <c r="BD753" s="127"/>
      <c r="BE753" s="127"/>
      <c r="BF753" s="127"/>
      <c r="BG753" s="127"/>
      <c r="BH753" s="127"/>
      <c r="BI753" s="127"/>
      <c r="BJ753" s="127"/>
      <c r="BK753" s="127"/>
      <c r="BL753" s="127"/>
      <c r="BM753" s="127"/>
      <c r="BN753" s="386"/>
      <c r="BO753" s="127"/>
      <c r="BP753" s="104"/>
    </row>
    <row r="754" spans="1:68" ht="14.5" x14ac:dyDescent="0.35">
      <c r="A754" s="136"/>
      <c r="B754" s="136"/>
      <c r="C754" s="136"/>
      <c r="D754" s="127"/>
      <c r="E754" s="127"/>
      <c r="F754" s="127"/>
      <c r="G754" s="127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  <c r="R754" s="127"/>
      <c r="S754" s="127"/>
      <c r="T754" s="127"/>
      <c r="U754" s="127"/>
      <c r="V754" s="127"/>
      <c r="W754" s="127"/>
      <c r="X754" s="127"/>
      <c r="Y754" s="127"/>
      <c r="Z754" s="127"/>
      <c r="AA754" s="127"/>
      <c r="AB754" s="127"/>
      <c r="AC754" s="127"/>
      <c r="AD754" s="127"/>
      <c r="AE754" s="127"/>
      <c r="AF754" s="127"/>
      <c r="AG754" s="127"/>
      <c r="AH754" s="127"/>
      <c r="AI754" s="127"/>
      <c r="AJ754" s="127"/>
      <c r="AK754" s="127"/>
      <c r="AL754" s="127"/>
      <c r="AM754" s="127"/>
      <c r="AN754" s="127"/>
      <c r="AO754" s="127"/>
      <c r="AP754" s="127"/>
      <c r="AQ754" s="127"/>
      <c r="AR754" s="127"/>
      <c r="AS754" s="127"/>
      <c r="AT754" s="127"/>
      <c r="AU754" s="127"/>
      <c r="AV754" s="127"/>
      <c r="AW754" s="127"/>
      <c r="AX754" s="127"/>
      <c r="AY754" s="127"/>
      <c r="AZ754" s="127"/>
      <c r="BA754" s="127"/>
      <c r="BB754" s="127"/>
      <c r="BC754" s="127"/>
      <c r="BD754" s="127"/>
      <c r="BE754" s="127"/>
      <c r="BF754" s="127"/>
      <c r="BG754" s="127"/>
      <c r="BH754" s="127"/>
      <c r="BI754" s="127"/>
      <c r="BJ754" s="127"/>
      <c r="BK754" s="127"/>
      <c r="BL754" s="127"/>
      <c r="BM754" s="127"/>
      <c r="BN754" s="386"/>
      <c r="BO754" s="127"/>
      <c r="BP754" s="104"/>
    </row>
    <row r="755" spans="1:68" ht="14.5" x14ac:dyDescent="0.35">
      <c r="A755" s="136"/>
      <c r="B755" s="136"/>
      <c r="C755" s="136"/>
      <c r="D755" s="127"/>
      <c r="E755" s="127"/>
      <c r="F755" s="127"/>
      <c r="G755" s="127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  <c r="R755" s="127"/>
      <c r="S755" s="127"/>
      <c r="T755" s="127"/>
      <c r="U755" s="127"/>
      <c r="V755" s="127"/>
      <c r="W755" s="127"/>
      <c r="X755" s="127"/>
      <c r="Y755" s="127"/>
      <c r="Z755" s="127"/>
      <c r="AA755" s="127"/>
      <c r="AB755" s="127"/>
      <c r="AC755" s="127"/>
      <c r="AD755" s="127"/>
      <c r="AE755" s="127"/>
      <c r="AF755" s="127"/>
      <c r="AG755" s="127"/>
      <c r="AH755" s="127"/>
      <c r="AI755" s="127"/>
      <c r="AJ755" s="127"/>
      <c r="AK755" s="127"/>
      <c r="AL755" s="127"/>
      <c r="AM755" s="127"/>
      <c r="AN755" s="127"/>
      <c r="AO755" s="127"/>
      <c r="AP755" s="127"/>
      <c r="AQ755" s="127"/>
      <c r="AR755" s="127"/>
      <c r="AS755" s="127"/>
      <c r="AT755" s="127"/>
      <c r="AU755" s="127"/>
      <c r="AV755" s="127"/>
      <c r="AW755" s="127"/>
      <c r="AX755" s="127"/>
      <c r="AY755" s="127"/>
      <c r="AZ755" s="127"/>
      <c r="BA755" s="127"/>
      <c r="BB755" s="127"/>
      <c r="BC755" s="127"/>
      <c r="BD755" s="127"/>
      <c r="BE755" s="127"/>
      <c r="BF755" s="127"/>
      <c r="BG755" s="127"/>
      <c r="BH755" s="127"/>
      <c r="BI755" s="127"/>
      <c r="BJ755" s="127"/>
      <c r="BK755" s="127"/>
      <c r="BL755" s="127"/>
      <c r="BM755" s="127"/>
      <c r="BN755" s="386"/>
      <c r="BO755" s="127"/>
      <c r="BP755" s="104"/>
    </row>
    <row r="756" spans="1:68" ht="14.5" x14ac:dyDescent="0.35">
      <c r="A756" s="136"/>
      <c r="B756" s="136"/>
      <c r="C756" s="136"/>
      <c r="D756" s="127"/>
      <c r="E756" s="127"/>
      <c r="F756" s="127"/>
      <c r="G756" s="127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  <c r="R756" s="127"/>
      <c r="S756" s="127"/>
      <c r="T756" s="127"/>
      <c r="U756" s="127"/>
      <c r="V756" s="127"/>
      <c r="W756" s="127"/>
      <c r="X756" s="127"/>
      <c r="Y756" s="127"/>
      <c r="Z756" s="127"/>
      <c r="AA756" s="127"/>
      <c r="AB756" s="127"/>
      <c r="AC756" s="127"/>
      <c r="AD756" s="127"/>
      <c r="AE756" s="127"/>
      <c r="AF756" s="127"/>
      <c r="AG756" s="127"/>
      <c r="AH756" s="127"/>
      <c r="AI756" s="127"/>
      <c r="AJ756" s="127"/>
      <c r="AK756" s="127"/>
      <c r="AL756" s="127"/>
      <c r="AM756" s="127"/>
      <c r="AN756" s="127"/>
      <c r="AO756" s="127"/>
      <c r="AP756" s="127"/>
      <c r="AQ756" s="127"/>
      <c r="AR756" s="127"/>
      <c r="AS756" s="127"/>
      <c r="AT756" s="127"/>
      <c r="AU756" s="127"/>
      <c r="AV756" s="127"/>
      <c r="AW756" s="127"/>
      <c r="AX756" s="127"/>
      <c r="AY756" s="127"/>
      <c r="AZ756" s="127"/>
      <c r="BA756" s="127"/>
      <c r="BB756" s="127"/>
      <c r="BC756" s="127"/>
      <c r="BD756" s="127"/>
      <c r="BE756" s="127"/>
      <c r="BF756" s="127"/>
      <c r="BG756" s="127"/>
      <c r="BH756" s="127"/>
      <c r="BI756" s="127"/>
      <c r="BJ756" s="127"/>
      <c r="BK756" s="127"/>
      <c r="BL756" s="127"/>
      <c r="BM756" s="127"/>
      <c r="BN756" s="386"/>
      <c r="BO756" s="127"/>
      <c r="BP756" s="104"/>
    </row>
    <row r="757" spans="1:68" ht="14.5" x14ac:dyDescent="0.35">
      <c r="A757" s="136"/>
      <c r="B757" s="136"/>
      <c r="C757" s="136"/>
      <c r="D757" s="127"/>
      <c r="E757" s="127"/>
      <c r="F757" s="127"/>
      <c r="G757" s="127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  <c r="R757" s="127"/>
      <c r="S757" s="127"/>
      <c r="T757" s="127"/>
      <c r="U757" s="127"/>
      <c r="V757" s="127"/>
      <c r="W757" s="127"/>
      <c r="X757" s="127"/>
      <c r="Y757" s="127"/>
      <c r="Z757" s="127"/>
      <c r="AA757" s="127"/>
      <c r="AB757" s="127"/>
      <c r="AC757" s="127"/>
      <c r="AD757" s="127"/>
      <c r="AE757" s="127"/>
      <c r="AF757" s="127"/>
      <c r="AG757" s="127"/>
      <c r="AH757" s="127"/>
      <c r="AI757" s="127"/>
      <c r="AJ757" s="127"/>
      <c r="AK757" s="127"/>
      <c r="AL757" s="127"/>
      <c r="AM757" s="127"/>
      <c r="AN757" s="127"/>
      <c r="AO757" s="127"/>
      <c r="AP757" s="127"/>
      <c r="AQ757" s="127"/>
      <c r="AR757" s="127"/>
      <c r="AS757" s="127"/>
      <c r="AT757" s="127"/>
      <c r="AU757" s="127"/>
      <c r="AV757" s="127"/>
      <c r="AW757" s="127"/>
      <c r="AX757" s="127"/>
      <c r="AY757" s="127"/>
      <c r="AZ757" s="127"/>
      <c r="BA757" s="127"/>
      <c r="BB757" s="127"/>
      <c r="BC757" s="127"/>
      <c r="BD757" s="127"/>
      <c r="BE757" s="127"/>
      <c r="BF757" s="127"/>
      <c r="BG757" s="127"/>
      <c r="BH757" s="127"/>
      <c r="BI757" s="127"/>
      <c r="BJ757" s="127"/>
      <c r="BK757" s="127"/>
      <c r="BL757" s="127"/>
      <c r="BM757" s="127"/>
      <c r="BN757" s="386"/>
      <c r="BO757" s="127"/>
      <c r="BP757" s="104"/>
    </row>
    <row r="758" spans="1:68" ht="14.5" x14ac:dyDescent="0.35">
      <c r="A758" s="136"/>
      <c r="B758" s="136"/>
      <c r="C758" s="136"/>
      <c r="D758" s="127"/>
      <c r="E758" s="127"/>
      <c r="F758" s="127"/>
      <c r="G758" s="127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  <c r="R758" s="127"/>
      <c r="S758" s="127"/>
      <c r="T758" s="127"/>
      <c r="U758" s="127"/>
      <c r="V758" s="127"/>
      <c r="W758" s="127"/>
      <c r="X758" s="127"/>
      <c r="Y758" s="127"/>
      <c r="Z758" s="127"/>
      <c r="AA758" s="127"/>
      <c r="AB758" s="127"/>
      <c r="AC758" s="127"/>
      <c r="AD758" s="127"/>
      <c r="AE758" s="127"/>
      <c r="AF758" s="127"/>
      <c r="AG758" s="127"/>
      <c r="AH758" s="127"/>
      <c r="AI758" s="127"/>
      <c r="AJ758" s="127"/>
      <c r="AK758" s="127"/>
      <c r="AL758" s="127"/>
      <c r="AM758" s="127"/>
      <c r="AN758" s="127"/>
      <c r="AO758" s="127"/>
      <c r="AP758" s="127"/>
      <c r="AQ758" s="127"/>
      <c r="AR758" s="127"/>
      <c r="AS758" s="127"/>
      <c r="AT758" s="127"/>
      <c r="AU758" s="127"/>
      <c r="AV758" s="127"/>
      <c r="AW758" s="127"/>
      <c r="AX758" s="127"/>
      <c r="AY758" s="127"/>
      <c r="AZ758" s="127"/>
      <c r="BA758" s="127"/>
      <c r="BB758" s="127"/>
      <c r="BC758" s="127"/>
      <c r="BD758" s="127"/>
      <c r="BE758" s="127"/>
      <c r="BF758" s="127"/>
      <c r="BG758" s="127"/>
      <c r="BH758" s="127"/>
      <c r="BI758" s="127"/>
      <c r="BJ758" s="127"/>
      <c r="BK758" s="127"/>
      <c r="BL758" s="127"/>
      <c r="BM758" s="127"/>
      <c r="BN758" s="386"/>
      <c r="BO758" s="127"/>
      <c r="BP758" s="104"/>
    </row>
    <row r="759" spans="1:68" ht="14.5" x14ac:dyDescent="0.35">
      <c r="A759" s="136"/>
      <c r="B759" s="136"/>
      <c r="C759" s="136"/>
      <c r="D759" s="127"/>
      <c r="E759" s="127"/>
      <c r="F759" s="127"/>
      <c r="G759" s="127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  <c r="R759" s="127"/>
      <c r="S759" s="127"/>
      <c r="T759" s="127"/>
      <c r="U759" s="127"/>
      <c r="V759" s="127"/>
      <c r="W759" s="127"/>
      <c r="X759" s="127"/>
      <c r="Y759" s="127"/>
      <c r="Z759" s="127"/>
      <c r="AA759" s="127"/>
      <c r="AB759" s="127"/>
      <c r="AC759" s="127"/>
      <c r="AD759" s="127"/>
      <c r="AE759" s="127"/>
      <c r="AF759" s="127"/>
      <c r="AG759" s="127"/>
      <c r="AH759" s="127"/>
      <c r="AI759" s="127"/>
      <c r="AJ759" s="127"/>
      <c r="AK759" s="127"/>
      <c r="AL759" s="127"/>
      <c r="AM759" s="127"/>
      <c r="AN759" s="127"/>
      <c r="AO759" s="127"/>
      <c r="AP759" s="127"/>
      <c r="AQ759" s="127"/>
      <c r="AR759" s="127"/>
      <c r="AS759" s="127"/>
      <c r="AT759" s="127"/>
      <c r="AU759" s="127"/>
      <c r="AV759" s="127"/>
      <c r="AW759" s="127"/>
      <c r="AX759" s="127"/>
      <c r="AY759" s="127"/>
      <c r="AZ759" s="127"/>
      <c r="BA759" s="127"/>
      <c r="BB759" s="127"/>
      <c r="BC759" s="127"/>
      <c r="BD759" s="127"/>
      <c r="BE759" s="127"/>
      <c r="BF759" s="127"/>
      <c r="BG759" s="127"/>
      <c r="BH759" s="127"/>
      <c r="BI759" s="127"/>
      <c r="BJ759" s="127"/>
      <c r="BK759" s="127"/>
      <c r="BL759" s="127"/>
      <c r="BM759" s="127"/>
      <c r="BN759" s="386"/>
      <c r="BO759" s="127"/>
      <c r="BP759" s="104"/>
    </row>
    <row r="760" spans="1:68" ht="14.5" x14ac:dyDescent="0.35">
      <c r="A760" s="136"/>
      <c r="B760" s="136"/>
      <c r="C760" s="136"/>
      <c r="D760" s="127"/>
      <c r="E760" s="127"/>
      <c r="F760" s="127"/>
      <c r="G760" s="127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  <c r="R760" s="127"/>
      <c r="S760" s="127"/>
      <c r="T760" s="127"/>
      <c r="U760" s="127"/>
      <c r="V760" s="127"/>
      <c r="W760" s="127"/>
      <c r="X760" s="127"/>
      <c r="Y760" s="127"/>
      <c r="Z760" s="127"/>
      <c r="AA760" s="127"/>
      <c r="AB760" s="127"/>
      <c r="AC760" s="127"/>
      <c r="AD760" s="127"/>
      <c r="AE760" s="127"/>
      <c r="AF760" s="127"/>
      <c r="AG760" s="127"/>
      <c r="AH760" s="127"/>
      <c r="AI760" s="127"/>
      <c r="AJ760" s="127"/>
      <c r="AK760" s="127"/>
      <c r="AL760" s="127"/>
      <c r="AM760" s="127"/>
      <c r="AN760" s="127"/>
      <c r="AO760" s="127"/>
      <c r="AP760" s="127"/>
      <c r="AQ760" s="127"/>
      <c r="AR760" s="127"/>
      <c r="AS760" s="127"/>
      <c r="AT760" s="127"/>
      <c r="AU760" s="127"/>
      <c r="AV760" s="127"/>
      <c r="AW760" s="127"/>
      <c r="AX760" s="127"/>
      <c r="AY760" s="127"/>
      <c r="AZ760" s="127"/>
      <c r="BA760" s="127"/>
      <c r="BB760" s="127"/>
      <c r="BC760" s="127"/>
      <c r="BD760" s="127"/>
      <c r="BE760" s="127"/>
      <c r="BF760" s="127"/>
      <c r="BG760" s="127"/>
      <c r="BH760" s="127"/>
      <c r="BI760" s="127"/>
      <c r="BJ760" s="127"/>
      <c r="BK760" s="127"/>
      <c r="BL760" s="127"/>
      <c r="BM760" s="127"/>
      <c r="BN760" s="386"/>
      <c r="BO760" s="127"/>
      <c r="BP760" s="104"/>
    </row>
    <row r="761" spans="1:68" ht="14.5" x14ac:dyDescent="0.35">
      <c r="A761" s="136"/>
      <c r="B761" s="136"/>
      <c r="C761" s="136"/>
      <c r="D761" s="127"/>
      <c r="E761" s="127"/>
      <c r="F761" s="127"/>
      <c r="G761" s="127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  <c r="R761" s="127"/>
      <c r="S761" s="127"/>
      <c r="T761" s="127"/>
      <c r="U761" s="127"/>
      <c r="V761" s="127"/>
      <c r="W761" s="127"/>
      <c r="X761" s="127"/>
      <c r="Y761" s="127"/>
      <c r="Z761" s="127"/>
      <c r="AA761" s="127"/>
      <c r="AB761" s="127"/>
      <c r="AC761" s="127"/>
      <c r="AD761" s="127"/>
      <c r="AE761" s="127"/>
      <c r="AF761" s="127"/>
      <c r="AG761" s="127"/>
      <c r="AH761" s="127"/>
      <c r="AI761" s="127"/>
      <c r="AJ761" s="127"/>
      <c r="AK761" s="127"/>
      <c r="AL761" s="127"/>
      <c r="AM761" s="127"/>
      <c r="AN761" s="127"/>
      <c r="AO761" s="127"/>
      <c r="AP761" s="127"/>
      <c r="AQ761" s="127"/>
      <c r="AR761" s="127"/>
      <c r="AS761" s="127"/>
      <c r="AT761" s="127"/>
      <c r="AU761" s="127"/>
      <c r="AV761" s="127"/>
      <c r="AW761" s="127"/>
      <c r="AX761" s="127"/>
      <c r="AY761" s="127"/>
      <c r="AZ761" s="127"/>
      <c r="BA761" s="127"/>
      <c r="BB761" s="127"/>
      <c r="BC761" s="127"/>
      <c r="BD761" s="127"/>
      <c r="BE761" s="127"/>
      <c r="BF761" s="127"/>
      <c r="BG761" s="127"/>
      <c r="BH761" s="127"/>
      <c r="BI761" s="127"/>
      <c r="BJ761" s="127"/>
      <c r="BK761" s="127"/>
      <c r="BL761" s="127"/>
      <c r="BM761" s="127"/>
      <c r="BN761" s="386"/>
      <c r="BO761" s="127"/>
      <c r="BP761" s="104"/>
    </row>
    <row r="762" spans="1:68" ht="14.5" x14ac:dyDescent="0.35">
      <c r="A762" s="136"/>
      <c r="B762" s="136"/>
      <c r="C762" s="136"/>
      <c r="D762" s="127"/>
      <c r="E762" s="127"/>
      <c r="F762" s="127"/>
      <c r="G762" s="127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  <c r="R762" s="127"/>
      <c r="S762" s="127"/>
      <c r="T762" s="127"/>
      <c r="U762" s="127"/>
      <c r="V762" s="127"/>
      <c r="W762" s="127"/>
      <c r="X762" s="127"/>
      <c r="Y762" s="127"/>
      <c r="Z762" s="127"/>
      <c r="AA762" s="127"/>
      <c r="AB762" s="127"/>
      <c r="AC762" s="127"/>
      <c r="AD762" s="127"/>
      <c r="AE762" s="127"/>
      <c r="AF762" s="127"/>
      <c r="AG762" s="127"/>
      <c r="AH762" s="127"/>
      <c r="AI762" s="127"/>
      <c r="AJ762" s="127"/>
      <c r="AK762" s="127"/>
      <c r="AL762" s="127"/>
      <c r="AM762" s="127"/>
      <c r="AN762" s="127"/>
      <c r="AO762" s="127"/>
      <c r="AP762" s="127"/>
      <c r="AQ762" s="127"/>
      <c r="AR762" s="127"/>
      <c r="AS762" s="127"/>
      <c r="AT762" s="127"/>
      <c r="AU762" s="127"/>
      <c r="AV762" s="127"/>
      <c r="AW762" s="127"/>
      <c r="AX762" s="127"/>
      <c r="AY762" s="127"/>
      <c r="AZ762" s="127"/>
      <c r="BA762" s="127"/>
      <c r="BB762" s="127"/>
      <c r="BC762" s="127"/>
      <c r="BD762" s="127"/>
      <c r="BE762" s="127"/>
      <c r="BF762" s="127"/>
      <c r="BG762" s="127"/>
      <c r="BH762" s="127"/>
      <c r="BI762" s="127"/>
      <c r="BJ762" s="127"/>
      <c r="BK762" s="127"/>
      <c r="BL762" s="127"/>
      <c r="BM762" s="127"/>
      <c r="BN762" s="386"/>
      <c r="BO762" s="127"/>
      <c r="BP762" s="104"/>
    </row>
    <row r="763" spans="1:68" ht="14.5" x14ac:dyDescent="0.35">
      <c r="A763" s="136"/>
      <c r="B763" s="136"/>
      <c r="C763" s="136"/>
      <c r="D763" s="127"/>
      <c r="E763" s="127"/>
      <c r="F763" s="127"/>
      <c r="G763" s="127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  <c r="R763" s="127"/>
      <c r="S763" s="127"/>
      <c r="T763" s="127"/>
      <c r="U763" s="127"/>
      <c r="V763" s="127"/>
      <c r="W763" s="127"/>
      <c r="X763" s="127"/>
      <c r="Y763" s="127"/>
      <c r="Z763" s="127"/>
      <c r="AA763" s="127"/>
      <c r="AB763" s="127"/>
      <c r="AC763" s="127"/>
      <c r="AD763" s="127"/>
      <c r="AE763" s="127"/>
      <c r="AF763" s="127"/>
      <c r="AG763" s="127"/>
      <c r="AH763" s="127"/>
      <c r="AI763" s="127"/>
      <c r="AJ763" s="127"/>
      <c r="AK763" s="127"/>
      <c r="AL763" s="127"/>
      <c r="AM763" s="127"/>
      <c r="AN763" s="127"/>
      <c r="AO763" s="127"/>
      <c r="AP763" s="127"/>
      <c r="AQ763" s="127"/>
      <c r="AR763" s="127"/>
      <c r="AS763" s="127"/>
      <c r="AT763" s="127"/>
      <c r="AU763" s="127"/>
      <c r="AV763" s="127"/>
      <c r="AW763" s="127"/>
      <c r="AX763" s="127"/>
      <c r="AY763" s="127"/>
      <c r="AZ763" s="127"/>
      <c r="BA763" s="127"/>
      <c r="BB763" s="127"/>
      <c r="BC763" s="127"/>
      <c r="BD763" s="127"/>
      <c r="BE763" s="127"/>
      <c r="BF763" s="127"/>
      <c r="BG763" s="127"/>
      <c r="BH763" s="127"/>
      <c r="BI763" s="127"/>
      <c r="BJ763" s="127"/>
      <c r="BK763" s="127"/>
      <c r="BL763" s="127"/>
      <c r="BM763" s="127"/>
      <c r="BN763" s="386"/>
      <c r="BO763" s="127"/>
      <c r="BP763" s="104"/>
    </row>
    <row r="764" spans="1:68" ht="14.5" x14ac:dyDescent="0.35">
      <c r="A764" s="136"/>
      <c r="B764" s="136"/>
      <c r="C764" s="136"/>
      <c r="D764" s="127"/>
      <c r="E764" s="127"/>
      <c r="F764" s="127"/>
      <c r="G764" s="127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  <c r="R764" s="127"/>
      <c r="S764" s="127"/>
      <c r="T764" s="127"/>
      <c r="U764" s="127"/>
      <c r="V764" s="127"/>
      <c r="W764" s="127"/>
      <c r="X764" s="127"/>
      <c r="Y764" s="127"/>
      <c r="Z764" s="127"/>
      <c r="AA764" s="127"/>
      <c r="AB764" s="127"/>
      <c r="AC764" s="127"/>
      <c r="AD764" s="127"/>
      <c r="AE764" s="127"/>
      <c r="AF764" s="127"/>
      <c r="AG764" s="127"/>
      <c r="AH764" s="127"/>
      <c r="AI764" s="127"/>
      <c r="AJ764" s="127"/>
      <c r="AK764" s="127"/>
      <c r="AL764" s="127"/>
      <c r="AM764" s="127"/>
      <c r="AN764" s="127"/>
      <c r="AO764" s="127"/>
      <c r="AP764" s="127"/>
      <c r="AQ764" s="127"/>
      <c r="AR764" s="127"/>
      <c r="AS764" s="127"/>
      <c r="AT764" s="127"/>
      <c r="AU764" s="127"/>
      <c r="AV764" s="127"/>
      <c r="AW764" s="127"/>
      <c r="AX764" s="127"/>
      <c r="AY764" s="127"/>
      <c r="AZ764" s="127"/>
      <c r="BA764" s="127"/>
      <c r="BB764" s="127"/>
      <c r="BC764" s="127"/>
      <c r="BD764" s="127"/>
      <c r="BE764" s="127"/>
      <c r="BF764" s="127"/>
      <c r="BG764" s="127"/>
      <c r="BH764" s="127"/>
      <c r="BI764" s="127"/>
      <c r="BJ764" s="127"/>
      <c r="BK764" s="127"/>
      <c r="BL764" s="127"/>
      <c r="BM764" s="127"/>
      <c r="BN764" s="386"/>
      <c r="BO764" s="127"/>
      <c r="BP764" s="104"/>
    </row>
    <row r="765" spans="1:68" ht="14.5" x14ac:dyDescent="0.35">
      <c r="A765" s="136"/>
      <c r="B765" s="136"/>
      <c r="C765" s="136"/>
      <c r="D765" s="127"/>
      <c r="E765" s="127"/>
      <c r="F765" s="127"/>
      <c r="G765" s="127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  <c r="R765" s="127"/>
      <c r="S765" s="127"/>
      <c r="T765" s="127"/>
      <c r="U765" s="127"/>
      <c r="V765" s="127"/>
      <c r="W765" s="127"/>
      <c r="X765" s="127"/>
      <c r="Y765" s="127"/>
      <c r="Z765" s="127"/>
      <c r="AA765" s="127"/>
      <c r="AB765" s="127"/>
      <c r="AC765" s="127"/>
      <c r="AD765" s="127"/>
      <c r="AE765" s="127"/>
      <c r="AF765" s="127"/>
      <c r="AG765" s="127"/>
      <c r="AH765" s="127"/>
      <c r="AI765" s="127"/>
      <c r="AJ765" s="127"/>
      <c r="AK765" s="127"/>
      <c r="AL765" s="127"/>
      <c r="AM765" s="127"/>
      <c r="AN765" s="127"/>
      <c r="AO765" s="127"/>
      <c r="AP765" s="127"/>
      <c r="AQ765" s="127"/>
      <c r="AR765" s="127"/>
      <c r="AS765" s="127"/>
      <c r="AT765" s="127"/>
      <c r="AU765" s="127"/>
      <c r="AV765" s="127"/>
      <c r="AW765" s="127"/>
      <c r="AX765" s="127"/>
      <c r="AY765" s="127"/>
      <c r="AZ765" s="127"/>
      <c r="BA765" s="127"/>
      <c r="BB765" s="127"/>
      <c r="BC765" s="127"/>
      <c r="BD765" s="127"/>
      <c r="BE765" s="127"/>
      <c r="BF765" s="127"/>
      <c r="BG765" s="127"/>
      <c r="BH765" s="127"/>
      <c r="BI765" s="127"/>
      <c r="BJ765" s="127"/>
      <c r="BK765" s="127"/>
      <c r="BL765" s="127"/>
      <c r="BM765" s="127"/>
      <c r="BN765" s="386"/>
      <c r="BO765" s="127"/>
      <c r="BP765" s="104"/>
    </row>
    <row r="766" spans="1:68" ht="14.5" x14ac:dyDescent="0.35">
      <c r="A766" s="136"/>
      <c r="B766" s="136"/>
      <c r="C766" s="136"/>
      <c r="D766" s="127"/>
      <c r="E766" s="127"/>
      <c r="F766" s="127"/>
      <c r="G766" s="127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  <c r="R766" s="127"/>
      <c r="S766" s="127"/>
      <c r="T766" s="127"/>
      <c r="U766" s="127"/>
      <c r="V766" s="127"/>
      <c r="W766" s="127"/>
      <c r="X766" s="127"/>
      <c r="Y766" s="127"/>
      <c r="Z766" s="127"/>
      <c r="AA766" s="127"/>
      <c r="AB766" s="127"/>
      <c r="AC766" s="127"/>
      <c r="AD766" s="127"/>
      <c r="AE766" s="127"/>
      <c r="AF766" s="127"/>
      <c r="AG766" s="127"/>
      <c r="AH766" s="127"/>
      <c r="AI766" s="127"/>
      <c r="AJ766" s="127"/>
      <c r="AK766" s="127"/>
      <c r="AL766" s="127"/>
      <c r="AM766" s="127"/>
      <c r="AN766" s="127"/>
      <c r="AO766" s="127"/>
      <c r="AP766" s="127"/>
      <c r="AQ766" s="127"/>
      <c r="AR766" s="127"/>
      <c r="AS766" s="127"/>
      <c r="AT766" s="127"/>
      <c r="AU766" s="127"/>
      <c r="AV766" s="127"/>
      <c r="AW766" s="127"/>
      <c r="AX766" s="127"/>
      <c r="AY766" s="127"/>
      <c r="AZ766" s="127"/>
      <c r="BA766" s="127"/>
      <c r="BB766" s="127"/>
      <c r="BC766" s="127"/>
      <c r="BD766" s="127"/>
      <c r="BE766" s="127"/>
      <c r="BF766" s="127"/>
      <c r="BG766" s="127"/>
      <c r="BH766" s="127"/>
      <c r="BI766" s="127"/>
      <c r="BJ766" s="127"/>
      <c r="BK766" s="127"/>
      <c r="BL766" s="127"/>
      <c r="BM766" s="127"/>
      <c r="BN766" s="386"/>
      <c r="BO766" s="127"/>
      <c r="BP766" s="104"/>
    </row>
    <row r="767" spans="1:68" ht="14.5" x14ac:dyDescent="0.35">
      <c r="A767" s="136"/>
      <c r="B767" s="136"/>
      <c r="C767" s="136"/>
      <c r="D767" s="127"/>
      <c r="E767" s="127"/>
      <c r="F767" s="127"/>
      <c r="G767" s="127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  <c r="R767" s="127"/>
      <c r="S767" s="127"/>
      <c r="T767" s="127"/>
      <c r="U767" s="127"/>
      <c r="V767" s="127"/>
      <c r="W767" s="127"/>
      <c r="X767" s="127"/>
      <c r="Y767" s="127"/>
      <c r="Z767" s="127"/>
      <c r="AA767" s="127"/>
      <c r="AB767" s="127"/>
      <c r="AC767" s="127"/>
      <c r="AD767" s="127"/>
      <c r="AE767" s="127"/>
      <c r="AF767" s="127"/>
      <c r="AG767" s="127"/>
      <c r="AH767" s="127"/>
      <c r="AI767" s="127"/>
      <c r="AJ767" s="127"/>
      <c r="AK767" s="127"/>
      <c r="AL767" s="127"/>
      <c r="AM767" s="127"/>
      <c r="AN767" s="127"/>
      <c r="AO767" s="127"/>
      <c r="AP767" s="127"/>
      <c r="AQ767" s="127"/>
      <c r="AR767" s="127"/>
      <c r="AS767" s="127"/>
      <c r="AT767" s="127"/>
      <c r="AU767" s="127"/>
      <c r="AV767" s="127"/>
      <c r="AW767" s="127"/>
      <c r="AX767" s="127"/>
      <c r="AY767" s="127"/>
      <c r="AZ767" s="127"/>
      <c r="BA767" s="127"/>
      <c r="BB767" s="127"/>
      <c r="BC767" s="127"/>
      <c r="BD767" s="127"/>
      <c r="BE767" s="127"/>
      <c r="BF767" s="127"/>
      <c r="BG767" s="127"/>
      <c r="BH767" s="127"/>
      <c r="BI767" s="127"/>
      <c r="BJ767" s="127"/>
      <c r="BK767" s="127"/>
      <c r="BL767" s="127"/>
      <c r="BM767" s="127"/>
      <c r="BN767" s="386"/>
      <c r="BO767" s="127"/>
      <c r="BP767" s="104"/>
    </row>
    <row r="768" spans="1:68" ht="14.5" x14ac:dyDescent="0.35">
      <c r="A768" s="136"/>
      <c r="B768" s="136"/>
      <c r="C768" s="136"/>
      <c r="D768" s="127"/>
      <c r="E768" s="127"/>
      <c r="F768" s="127"/>
      <c r="G768" s="127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  <c r="R768" s="127"/>
      <c r="S768" s="127"/>
      <c r="T768" s="127"/>
      <c r="U768" s="127"/>
      <c r="V768" s="127"/>
      <c r="W768" s="127"/>
      <c r="X768" s="127"/>
      <c r="Y768" s="127"/>
      <c r="Z768" s="127"/>
      <c r="AA768" s="127"/>
      <c r="AB768" s="127"/>
      <c r="AC768" s="127"/>
      <c r="AD768" s="127"/>
      <c r="AE768" s="127"/>
      <c r="AF768" s="127"/>
      <c r="AG768" s="127"/>
      <c r="AH768" s="127"/>
      <c r="AI768" s="127"/>
      <c r="AJ768" s="127"/>
      <c r="AK768" s="127"/>
      <c r="AL768" s="127"/>
      <c r="AM768" s="127"/>
      <c r="AN768" s="127"/>
      <c r="AO768" s="127"/>
      <c r="AP768" s="127"/>
      <c r="AQ768" s="127"/>
      <c r="AR768" s="127"/>
      <c r="AS768" s="127"/>
      <c r="AT768" s="127"/>
      <c r="AU768" s="127"/>
      <c r="AV768" s="127"/>
      <c r="AW768" s="127"/>
      <c r="AX768" s="127"/>
      <c r="AY768" s="127"/>
      <c r="AZ768" s="127"/>
      <c r="BA768" s="127"/>
      <c r="BB768" s="127"/>
      <c r="BC768" s="127"/>
      <c r="BD768" s="127"/>
      <c r="BE768" s="127"/>
      <c r="BF768" s="127"/>
      <c r="BG768" s="127"/>
      <c r="BH768" s="127"/>
      <c r="BI768" s="127"/>
      <c r="BJ768" s="127"/>
      <c r="BK768" s="127"/>
      <c r="BL768" s="127"/>
      <c r="BM768" s="127"/>
      <c r="BN768" s="386"/>
      <c r="BO768" s="127"/>
      <c r="BP768" s="104"/>
    </row>
    <row r="769" spans="1:68" ht="14.5" x14ac:dyDescent="0.35">
      <c r="A769" s="136"/>
      <c r="B769" s="136"/>
      <c r="C769" s="136"/>
      <c r="D769" s="127"/>
      <c r="E769" s="127"/>
      <c r="F769" s="127"/>
      <c r="G769" s="127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  <c r="R769" s="127"/>
      <c r="S769" s="127"/>
      <c r="T769" s="127"/>
      <c r="U769" s="127"/>
      <c r="V769" s="127"/>
      <c r="W769" s="127"/>
      <c r="X769" s="127"/>
      <c r="Y769" s="127"/>
      <c r="Z769" s="127"/>
      <c r="AA769" s="127"/>
      <c r="AB769" s="127"/>
      <c r="AC769" s="127"/>
      <c r="AD769" s="127"/>
      <c r="AE769" s="127"/>
      <c r="AF769" s="127"/>
      <c r="AG769" s="127"/>
      <c r="AH769" s="127"/>
      <c r="AI769" s="127"/>
      <c r="AJ769" s="127"/>
      <c r="AK769" s="127"/>
      <c r="AL769" s="127"/>
      <c r="AM769" s="127"/>
      <c r="AN769" s="127"/>
      <c r="AO769" s="127"/>
      <c r="AP769" s="127"/>
      <c r="AQ769" s="127"/>
      <c r="AR769" s="127"/>
      <c r="AS769" s="127"/>
      <c r="AT769" s="127"/>
      <c r="AU769" s="127"/>
      <c r="AV769" s="127"/>
      <c r="AW769" s="127"/>
      <c r="AX769" s="127"/>
      <c r="AY769" s="127"/>
      <c r="AZ769" s="127"/>
      <c r="BA769" s="127"/>
      <c r="BB769" s="127"/>
      <c r="BC769" s="127"/>
      <c r="BD769" s="127"/>
      <c r="BE769" s="127"/>
      <c r="BF769" s="127"/>
      <c r="BG769" s="127"/>
      <c r="BH769" s="127"/>
      <c r="BI769" s="127"/>
      <c r="BJ769" s="127"/>
      <c r="BK769" s="127"/>
      <c r="BL769" s="127"/>
      <c r="BM769" s="127"/>
      <c r="BN769" s="386"/>
      <c r="BO769" s="127"/>
      <c r="BP769" s="104"/>
    </row>
    <row r="770" spans="1:68" ht="14.5" x14ac:dyDescent="0.35">
      <c r="A770" s="136"/>
      <c r="B770" s="136"/>
      <c r="C770" s="136"/>
      <c r="D770" s="127"/>
      <c r="E770" s="127"/>
      <c r="F770" s="127"/>
      <c r="G770" s="127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  <c r="R770" s="127"/>
      <c r="S770" s="127"/>
      <c r="T770" s="127"/>
      <c r="U770" s="127"/>
      <c r="V770" s="127"/>
      <c r="W770" s="127"/>
      <c r="X770" s="127"/>
      <c r="Y770" s="127"/>
      <c r="Z770" s="127"/>
      <c r="AA770" s="127"/>
      <c r="AB770" s="127"/>
      <c r="AC770" s="127"/>
      <c r="AD770" s="127"/>
      <c r="AE770" s="127"/>
      <c r="AF770" s="127"/>
      <c r="AG770" s="127"/>
      <c r="AH770" s="127"/>
      <c r="AI770" s="127"/>
      <c r="AJ770" s="127"/>
      <c r="AK770" s="127"/>
      <c r="AL770" s="127"/>
      <c r="AM770" s="127"/>
      <c r="AN770" s="127"/>
      <c r="AO770" s="127"/>
      <c r="AP770" s="127"/>
      <c r="AQ770" s="127"/>
      <c r="AR770" s="127"/>
      <c r="AS770" s="127"/>
      <c r="AT770" s="127"/>
      <c r="AU770" s="127"/>
      <c r="AV770" s="127"/>
      <c r="AW770" s="127"/>
      <c r="AX770" s="127"/>
      <c r="AY770" s="127"/>
      <c r="AZ770" s="127"/>
      <c r="BA770" s="127"/>
      <c r="BB770" s="127"/>
      <c r="BC770" s="127"/>
      <c r="BD770" s="127"/>
      <c r="BE770" s="127"/>
      <c r="BF770" s="127"/>
      <c r="BG770" s="127"/>
      <c r="BH770" s="127"/>
      <c r="BI770" s="127"/>
      <c r="BJ770" s="127"/>
      <c r="BK770" s="127"/>
      <c r="BL770" s="127"/>
      <c r="BM770" s="127"/>
      <c r="BN770" s="386"/>
      <c r="BO770" s="127"/>
      <c r="BP770" s="104"/>
    </row>
    <row r="771" spans="1:68" ht="14.5" x14ac:dyDescent="0.35">
      <c r="A771" s="136"/>
      <c r="B771" s="136"/>
      <c r="C771" s="136"/>
      <c r="D771" s="127"/>
      <c r="E771" s="127"/>
      <c r="F771" s="127"/>
      <c r="G771" s="127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  <c r="R771" s="127"/>
      <c r="S771" s="127"/>
      <c r="T771" s="127"/>
      <c r="U771" s="127"/>
      <c r="V771" s="127"/>
      <c r="W771" s="127"/>
      <c r="X771" s="127"/>
      <c r="Y771" s="127"/>
      <c r="Z771" s="127"/>
      <c r="AA771" s="127"/>
      <c r="AB771" s="127"/>
      <c r="AC771" s="127"/>
      <c r="AD771" s="127"/>
      <c r="AE771" s="127"/>
      <c r="AF771" s="127"/>
      <c r="AG771" s="127"/>
      <c r="AH771" s="127"/>
      <c r="AI771" s="127"/>
      <c r="AJ771" s="127"/>
      <c r="AK771" s="127"/>
      <c r="AL771" s="127"/>
      <c r="AM771" s="127"/>
      <c r="AN771" s="127"/>
      <c r="AO771" s="127"/>
      <c r="AP771" s="127"/>
      <c r="AQ771" s="127"/>
      <c r="AR771" s="127"/>
      <c r="AS771" s="127"/>
      <c r="AT771" s="127"/>
      <c r="AU771" s="127"/>
      <c r="AV771" s="127"/>
      <c r="AW771" s="127"/>
      <c r="AX771" s="127"/>
      <c r="AY771" s="127"/>
      <c r="AZ771" s="127"/>
      <c r="BA771" s="127"/>
      <c r="BB771" s="127"/>
      <c r="BC771" s="127"/>
      <c r="BD771" s="127"/>
      <c r="BE771" s="127"/>
      <c r="BF771" s="127"/>
      <c r="BG771" s="127"/>
      <c r="BH771" s="127"/>
      <c r="BI771" s="127"/>
      <c r="BJ771" s="127"/>
      <c r="BK771" s="127"/>
      <c r="BL771" s="127"/>
      <c r="BM771" s="127"/>
      <c r="BN771" s="386"/>
      <c r="BO771" s="127"/>
      <c r="BP771" s="104"/>
    </row>
    <row r="772" spans="1:68" ht="14.5" x14ac:dyDescent="0.35">
      <c r="A772" s="136"/>
      <c r="B772" s="136"/>
      <c r="C772" s="136"/>
      <c r="D772" s="127"/>
      <c r="E772" s="127"/>
      <c r="F772" s="127"/>
      <c r="G772" s="127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  <c r="R772" s="127"/>
      <c r="S772" s="127"/>
      <c r="T772" s="127"/>
      <c r="U772" s="127"/>
      <c r="V772" s="127"/>
      <c r="W772" s="127"/>
      <c r="X772" s="127"/>
      <c r="Y772" s="127"/>
      <c r="Z772" s="127"/>
      <c r="AA772" s="127"/>
      <c r="AB772" s="127"/>
      <c r="AC772" s="127"/>
      <c r="AD772" s="127"/>
      <c r="AE772" s="127"/>
      <c r="AF772" s="127"/>
      <c r="AG772" s="127"/>
      <c r="AH772" s="127"/>
      <c r="AI772" s="127"/>
      <c r="AJ772" s="127"/>
      <c r="AK772" s="127"/>
      <c r="AL772" s="127"/>
      <c r="AM772" s="127"/>
      <c r="AN772" s="127"/>
      <c r="AO772" s="127"/>
      <c r="AP772" s="127"/>
      <c r="AQ772" s="127"/>
      <c r="AR772" s="127"/>
      <c r="AS772" s="127"/>
      <c r="AT772" s="127"/>
      <c r="AU772" s="127"/>
      <c r="AV772" s="127"/>
      <c r="AW772" s="127"/>
      <c r="AX772" s="127"/>
      <c r="AY772" s="127"/>
      <c r="AZ772" s="127"/>
      <c r="BA772" s="127"/>
      <c r="BB772" s="127"/>
      <c r="BC772" s="127"/>
      <c r="BD772" s="127"/>
      <c r="BE772" s="127"/>
      <c r="BF772" s="127"/>
      <c r="BG772" s="127"/>
      <c r="BH772" s="127"/>
      <c r="BI772" s="127"/>
      <c r="BJ772" s="127"/>
      <c r="BK772" s="127"/>
      <c r="BL772" s="127"/>
      <c r="BM772" s="127"/>
      <c r="BN772" s="386"/>
      <c r="BO772" s="127"/>
      <c r="BP772" s="104"/>
    </row>
    <row r="773" spans="1:68" ht="14.5" x14ac:dyDescent="0.35">
      <c r="A773" s="136"/>
      <c r="B773" s="136"/>
      <c r="C773" s="136"/>
      <c r="D773" s="127"/>
      <c r="E773" s="127"/>
      <c r="F773" s="127"/>
      <c r="G773" s="127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  <c r="R773" s="127"/>
      <c r="S773" s="127"/>
      <c r="T773" s="127"/>
      <c r="U773" s="127"/>
      <c r="V773" s="127"/>
      <c r="W773" s="127"/>
      <c r="X773" s="127"/>
      <c r="Y773" s="127"/>
      <c r="Z773" s="127"/>
      <c r="AA773" s="127"/>
      <c r="AB773" s="127"/>
      <c r="AC773" s="127"/>
      <c r="AD773" s="127"/>
      <c r="AE773" s="127"/>
      <c r="AF773" s="127"/>
      <c r="AG773" s="127"/>
      <c r="AH773" s="127"/>
      <c r="AI773" s="127"/>
      <c r="AJ773" s="127"/>
      <c r="AK773" s="127"/>
      <c r="AL773" s="127"/>
      <c r="AM773" s="127"/>
      <c r="AN773" s="127"/>
      <c r="AO773" s="127"/>
      <c r="AP773" s="127"/>
      <c r="AQ773" s="127"/>
      <c r="AR773" s="127"/>
      <c r="AS773" s="127"/>
      <c r="AT773" s="127"/>
      <c r="AU773" s="127"/>
      <c r="AV773" s="127"/>
      <c r="AW773" s="127"/>
      <c r="AX773" s="127"/>
      <c r="AY773" s="127"/>
      <c r="AZ773" s="127"/>
      <c r="BA773" s="127"/>
      <c r="BB773" s="127"/>
      <c r="BC773" s="127"/>
      <c r="BD773" s="127"/>
      <c r="BE773" s="127"/>
      <c r="BF773" s="127"/>
      <c r="BG773" s="127"/>
      <c r="BH773" s="127"/>
      <c r="BI773" s="127"/>
      <c r="BJ773" s="127"/>
      <c r="BK773" s="127"/>
      <c r="BL773" s="127"/>
      <c r="BM773" s="127"/>
      <c r="BN773" s="386"/>
      <c r="BO773" s="127"/>
      <c r="BP773" s="104"/>
    </row>
    <row r="774" spans="1:68" ht="14.5" x14ac:dyDescent="0.35">
      <c r="A774" s="136"/>
      <c r="B774" s="136"/>
      <c r="C774" s="136"/>
      <c r="D774" s="127"/>
      <c r="E774" s="127"/>
      <c r="F774" s="127"/>
      <c r="G774" s="127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  <c r="R774" s="127"/>
      <c r="S774" s="127"/>
      <c r="T774" s="127"/>
      <c r="U774" s="127"/>
      <c r="V774" s="127"/>
      <c r="W774" s="127"/>
      <c r="X774" s="127"/>
      <c r="Y774" s="127"/>
      <c r="Z774" s="127"/>
      <c r="AA774" s="127"/>
      <c r="AB774" s="127"/>
      <c r="AC774" s="127"/>
      <c r="AD774" s="127"/>
      <c r="AE774" s="127"/>
      <c r="AF774" s="127"/>
      <c r="AG774" s="127"/>
      <c r="AH774" s="127"/>
      <c r="AI774" s="127"/>
      <c r="AJ774" s="127"/>
      <c r="AK774" s="127"/>
      <c r="AL774" s="127"/>
      <c r="AM774" s="127"/>
      <c r="AN774" s="127"/>
      <c r="AO774" s="127"/>
      <c r="AP774" s="127"/>
      <c r="AQ774" s="127"/>
      <c r="AR774" s="127"/>
      <c r="AS774" s="127"/>
      <c r="AT774" s="127"/>
      <c r="AU774" s="127"/>
      <c r="AV774" s="127"/>
      <c r="AW774" s="127"/>
      <c r="AX774" s="127"/>
      <c r="AY774" s="127"/>
      <c r="AZ774" s="127"/>
      <c r="BA774" s="127"/>
      <c r="BB774" s="127"/>
      <c r="BC774" s="127"/>
      <c r="BD774" s="127"/>
      <c r="BE774" s="127"/>
      <c r="BF774" s="127"/>
      <c r="BG774" s="127"/>
      <c r="BH774" s="127"/>
      <c r="BI774" s="127"/>
      <c r="BJ774" s="127"/>
      <c r="BK774" s="127"/>
      <c r="BL774" s="127"/>
      <c r="BM774" s="127"/>
      <c r="BN774" s="386"/>
      <c r="BO774" s="127"/>
      <c r="BP774" s="104"/>
    </row>
    <row r="775" spans="1:68" ht="14.5" x14ac:dyDescent="0.35">
      <c r="A775" s="136"/>
      <c r="B775" s="136"/>
      <c r="C775" s="136"/>
      <c r="D775" s="127"/>
      <c r="E775" s="127"/>
      <c r="F775" s="127"/>
      <c r="G775" s="127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  <c r="R775" s="127"/>
      <c r="S775" s="127"/>
      <c r="T775" s="127"/>
      <c r="U775" s="127"/>
      <c r="V775" s="127"/>
      <c r="W775" s="127"/>
      <c r="X775" s="127"/>
      <c r="Y775" s="127"/>
      <c r="Z775" s="127"/>
      <c r="AA775" s="127"/>
      <c r="AB775" s="127"/>
      <c r="AC775" s="127"/>
      <c r="AD775" s="127"/>
      <c r="AE775" s="127"/>
      <c r="AF775" s="127"/>
      <c r="AG775" s="127"/>
      <c r="AH775" s="127"/>
      <c r="AI775" s="127"/>
      <c r="AJ775" s="127"/>
      <c r="AK775" s="127"/>
      <c r="AL775" s="127"/>
      <c r="AM775" s="127"/>
      <c r="AN775" s="127"/>
      <c r="AO775" s="127"/>
      <c r="AP775" s="127"/>
      <c r="AQ775" s="127"/>
      <c r="AR775" s="127"/>
      <c r="AS775" s="127"/>
      <c r="AT775" s="127"/>
      <c r="AU775" s="127"/>
      <c r="AV775" s="127"/>
      <c r="AW775" s="127"/>
      <c r="AX775" s="127"/>
      <c r="AY775" s="127"/>
      <c r="AZ775" s="127"/>
      <c r="BA775" s="127"/>
      <c r="BB775" s="127"/>
      <c r="BC775" s="127"/>
      <c r="BD775" s="127"/>
      <c r="BE775" s="127"/>
      <c r="BF775" s="127"/>
      <c r="BG775" s="127"/>
      <c r="BH775" s="127"/>
      <c r="BI775" s="127"/>
      <c r="BJ775" s="127"/>
      <c r="BK775" s="127"/>
      <c r="BL775" s="127"/>
      <c r="BM775" s="127"/>
      <c r="BN775" s="386"/>
      <c r="BO775" s="127"/>
      <c r="BP775" s="104"/>
    </row>
    <row r="776" spans="1:68" ht="14.5" x14ac:dyDescent="0.35">
      <c r="A776" s="136"/>
      <c r="B776" s="136"/>
      <c r="C776" s="136"/>
      <c r="D776" s="127"/>
      <c r="E776" s="127"/>
      <c r="F776" s="127"/>
      <c r="G776" s="127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  <c r="R776" s="127"/>
      <c r="S776" s="127"/>
      <c r="T776" s="127"/>
      <c r="U776" s="127"/>
      <c r="V776" s="127"/>
      <c r="W776" s="127"/>
      <c r="X776" s="127"/>
      <c r="Y776" s="127"/>
      <c r="Z776" s="127"/>
      <c r="AA776" s="127"/>
      <c r="AB776" s="127"/>
      <c r="AC776" s="127"/>
      <c r="AD776" s="127"/>
      <c r="AE776" s="127"/>
      <c r="AF776" s="127"/>
      <c r="AG776" s="127"/>
      <c r="AH776" s="127"/>
      <c r="AI776" s="127"/>
      <c r="AJ776" s="127"/>
      <c r="AK776" s="127"/>
      <c r="AL776" s="127"/>
      <c r="AM776" s="127"/>
      <c r="AN776" s="127"/>
      <c r="AO776" s="127"/>
      <c r="AP776" s="127"/>
      <c r="AQ776" s="127"/>
      <c r="AR776" s="127"/>
      <c r="AS776" s="127"/>
      <c r="AT776" s="127"/>
      <c r="AU776" s="127"/>
      <c r="AV776" s="127"/>
      <c r="AW776" s="127"/>
      <c r="AX776" s="127"/>
      <c r="AY776" s="127"/>
      <c r="AZ776" s="127"/>
      <c r="BA776" s="127"/>
      <c r="BB776" s="127"/>
      <c r="BC776" s="127"/>
      <c r="BD776" s="127"/>
      <c r="BE776" s="127"/>
      <c r="BF776" s="127"/>
      <c r="BG776" s="127"/>
      <c r="BH776" s="127"/>
      <c r="BI776" s="127"/>
      <c r="BJ776" s="127"/>
      <c r="BK776" s="127"/>
      <c r="BL776" s="127"/>
      <c r="BM776" s="127"/>
      <c r="BN776" s="386"/>
      <c r="BO776" s="127"/>
      <c r="BP776" s="104"/>
    </row>
    <row r="777" spans="1:68" ht="14.5" x14ac:dyDescent="0.35">
      <c r="A777" s="136"/>
      <c r="B777" s="136"/>
      <c r="C777" s="136"/>
      <c r="D777" s="127"/>
      <c r="E777" s="127"/>
      <c r="F777" s="127"/>
      <c r="G777" s="127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  <c r="R777" s="127"/>
      <c r="S777" s="127"/>
      <c r="T777" s="127"/>
      <c r="U777" s="127"/>
      <c r="V777" s="127"/>
      <c r="W777" s="127"/>
      <c r="X777" s="127"/>
      <c r="Y777" s="127"/>
      <c r="Z777" s="127"/>
      <c r="AA777" s="127"/>
      <c r="AB777" s="127"/>
      <c r="AC777" s="127"/>
      <c r="AD777" s="127"/>
      <c r="AE777" s="127"/>
      <c r="AF777" s="127"/>
      <c r="AG777" s="127"/>
      <c r="AH777" s="127"/>
      <c r="AI777" s="127"/>
      <c r="AJ777" s="127"/>
      <c r="AK777" s="127"/>
      <c r="AL777" s="127"/>
      <c r="AM777" s="127"/>
      <c r="AN777" s="127"/>
      <c r="AO777" s="127"/>
      <c r="AP777" s="127"/>
      <c r="AQ777" s="127"/>
      <c r="AR777" s="127"/>
      <c r="AS777" s="127"/>
      <c r="AT777" s="127"/>
      <c r="AU777" s="127"/>
      <c r="AV777" s="127"/>
      <c r="AW777" s="127"/>
      <c r="AX777" s="127"/>
      <c r="AY777" s="127"/>
      <c r="AZ777" s="127"/>
      <c r="BA777" s="127"/>
      <c r="BB777" s="127"/>
      <c r="BC777" s="127"/>
      <c r="BD777" s="127"/>
      <c r="BE777" s="127"/>
      <c r="BF777" s="127"/>
      <c r="BG777" s="127"/>
      <c r="BH777" s="127"/>
      <c r="BI777" s="127"/>
      <c r="BJ777" s="127"/>
      <c r="BK777" s="127"/>
      <c r="BL777" s="127"/>
      <c r="BM777" s="127"/>
      <c r="BN777" s="386"/>
      <c r="BO777" s="127"/>
      <c r="BP777" s="104"/>
    </row>
    <row r="778" spans="1:68" ht="14.5" x14ac:dyDescent="0.35">
      <c r="A778" s="136"/>
      <c r="B778" s="136"/>
      <c r="C778" s="136"/>
      <c r="D778" s="127"/>
      <c r="E778" s="127"/>
      <c r="F778" s="127"/>
      <c r="G778" s="127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  <c r="R778" s="127"/>
      <c r="S778" s="127"/>
      <c r="T778" s="127"/>
      <c r="U778" s="127"/>
      <c r="V778" s="127"/>
      <c r="W778" s="127"/>
      <c r="X778" s="127"/>
      <c r="Y778" s="127"/>
      <c r="Z778" s="127"/>
      <c r="AA778" s="127"/>
      <c r="AB778" s="127"/>
      <c r="AC778" s="127"/>
      <c r="AD778" s="127"/>
      <c r="AE778" s="127"/>
      <c r="AF778" s="127"/>
      <c r="AG778" s="127"/>
      <c r="AH778" s="127"/>
      <c r="AI778" s="127"/>
      <c r="AJ778" s="127"/>
      <c r="AK778" s="127"/>
      <c r="AL778" s="127"/>
      <c r="AM778" s="127"/>
      <c r="AN778" s="127"/>
      <c r="AO778" s="127"/>
      <c r="AP778" s="127"/>
      <c r="AQ778" s="127"/>
      <c r="AR778" s="127"/>
      <c r="AS778" s="127"/>
      <c r="AT778" s="127"/>
      <c r="AU778" s="127"/>
      <c r="AV778" s="127"/>
      <c r="AW778" s="127"/>
      <c r="AX778" s="127"/>
      <c r="AY778" s="127"/>
      <c r="AZ778" s="127"/>
      <c r="BA778" s="127"/>
      <c r="BB778" s="127"/>
      <c r="BC778" s="127"/>
      <c r="BD778" s="127"/>
      <c r="BE778" s="127"/>
      <c r="BF778" s="127"/>
      <c r="BG778" s="127"/>
      <c r="BH778" s="127"/>
      <c r="BI778" s="127"/>
      <c r="BJ778" s="127"/>
      <c r="BK778" s="127"/>
      <c r="BL778" s="127"/>
      <c r="BM778" s="127"/>
      <c r="BN778" s="386"/>
      <c r="BO778" s="127"/>
      <c r="BP778" s="104"/>
    </row>
    <row r="779" spans="1:68" ht="14.5" x14ac:dyDescent="0.35">
      <c r="A779" s="136"/>
      <c r="B779" s="136"/>
      <c r="C779" s="136"/>
      <c r="D779" s="127"/>
      <c r="E779" s="127"/>
      <c r="F779" s="127"/>
      <c r="G779" s="127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  <c r="R779" s="127"/>
      <c r="S779" s="127"/>
      <c r="T779" s="127"/>
      <c r="U779" s="127"/>
      <c r="V779" s="127"/>
      <c r="W779" s="127"/>
      <c r="X779" s="127"/>
      <c r="Y779" s="127"/>
      <c r="Z779" s="127"/>
      <c r="AA779" s="127"/>
      <c r="AB779" s="127"/>
      <c r="AC779" s="127"/>
      <c r="AD779" s="127"/>
      <c r="AE779" s="127"/>
      <c r="AF779" s="127"/>
      <c r="AG779" s="127"/>
      <c r="AH779" s="127"/>
      <c r="AI779" s="127"/>
      <c r="AJ779" s="127"/>
      <c r="AK779" s="127"/>
      <c r="AL779" s="127"/>
      <c r="AM779" s="127"/>
      <c r="AN779" s="127"/>
      <c r="AO779" s="127"/>
      <c r="AP779" s="127"/>
      <c r="AQ779" s="127"/>
      <c r="AR779" s="127"/>
      <c r="AS779" s="127"/>
      <c r="AT779" s="127"/>
      <c r="AU779" s="127"/>
      <c r="AV779" s="127"/>
      <c r="AW779" s="127"/>
      <c r="AX779" s="127"/>
      <c r="AY779" s="127"/>
      <c r="AZ779" s="127"/>
      <c r="BA779" s="127"/>
      <c r="BB779" s="127"/>
      <c r="BC779" s="127"/>
      <c r="BD779" s="127"/>
      <c r="BE779" s="127"/>
      <c r="BF779" s="127"/>
      <c r="BG779" s="127"/>
      <c r="BH779" s="127"/>
      <c r="BI779" s="127"/>
      <c r="BJ779" s="127"/>
      <c r="BK779" s="127"/>
      <c r="BL779" s="127"/>
      <c r="BM779" s="127"/>
      <c r="BN779" s="386"/>
      <c r="BO779" s="127"/>
      <c r="BP779" s="104"/>
    </row>
    <row r="780" spans="1:68" ht="14.5" x14ac:dyDescent="0.35">
      <c r="A780" s="136"/>
      <c r="B780" s="136"/>
      <c r="C780" s="136"/>
      <c r="D780" s="127"/>
      <c r="E780" s="127"/>
      <c r="F780" s="127"/>
      <c r="G780" s="127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  <c r="R780" s="127"/>
      <c r="S780" s="127"/>
      <c r="T780" s="127"/>
      <c r="U780" s="127"/>
      <c r="V780" s="127"/>
      <c r="W780" s="127"/>
      <c r="X780" s="127"/>
      <c r="Y780" s="127"/>
      <c r="Z780" s="127"/>
      <c r="AA780" s="127"/>
      <c r="AB780" s="127"/>
      <c r="AC780" s="127"/>
      <c r="AD780" s="127"/>
      <c r="AE780" s="127"/>
      <c r="AF780" s="127"/>
      <c r="AG780" s="127"/>
      <c r="AH780" s="127"/>
      <c r="AI780" s="127"/>
      <c r="AJ780" s="127"/>
      <c r="AK780" s="127"/>
      <c r="AL780" s="127"/>
      <c r="AM780" s="127"/>
      <c r="AN780" s="127"/>
      <c r="AO780" s="127"/>
      <c r="AP780" s="127"/>
      <c r="AQ780" s="127"/>
      <c r="AR780" s="127"/>
      <c r="AS780" s="127"/>
      <c r="AT780" s="127"/>
      <c r="AU780" s="127"/>
      <c r="AV780" s="127"/>
      <c r="AW780" s="127"/>
      <c r="AX780" s="127"/>
      <c r="AY780" s="127"/>
      <c r="AZ780" s="127"/>
      <c r="BA780" s="127"/>
      <c r="BB780" s="127"/>
      <c r="BC780" s="127"/>
      <c r="BD780" s="127"/>
      <c r="BE780" s="127"/>
      <c r="BF780" s="127"/>
      <c r="BG780" s="127"/>
      <c r="BH780" s="127"/>
      <c r="BI780" s="127"/>
      <c r="BJ780" s="127"/>
      <c r="BK780" s="127"/>
      <c r="BL780" s="127"/>
      <c r="BM780" s="127"/>
      <c r="BN780" s="386"/>
      <c r="BO780" s="127"/>
      <c r="BP780" s="104"/>
    </row>
    <row r="781" spans="1:68" ht="14.5" x14ac:dyDescent="0.35">
      <c r="A781" s="136"/>
      <c r="B781" s="136"/>
      <c r="C781" s="136"/>
      <c r="D781" s="127"/>
      <c r="E781" s="127"/>
      <c r="F781" s="127"/>
      <c r="G781" s="127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  <c r="R781" s="127"/>
      <c r="S781" s="127"/>
      <c r="T781" s="127"/>
      <c r="U781" s="127"/>
      <c r="V781" s="127"/>
      <c r="W781" s="127"/>
      <c r="X781" s="127"/>
      <c r="Y781" s="127"/>
      <c r="Z781" s="127"/>
      <c r="AA781" s="127"/>
      <c r="AB781" s="127"/>
      <c r="AC781" s="127"/>
      <c r="AD781" s="127"/>
      <c r="AE781" s="127"/>
      <c r="AF781" s="127"/>
      <c r="AG781" s="127"/>
      <c r="AH781" s="127"/>
      <c r="AI781" s="127"/>
      <c r="AJ781" s="127"/>
      <c r="AK781" s="127"/>
      <c r="AL781" s="127"/>
      <c r="AM781" s="127"/>
      <c r="AN781" s="127"/>
      <c r="AO781" s="127"/>
      <c r="AP781" s="127"/>
      <c r="AQ781" s="127"/>
      <c r="AR781" s="127"/>
      <c r="AS781" s="127"/>
      <c r="AT781" s="127"/>
      <c r="AU781" s="127"/>
      <c r="AV781" s="127"/>
      <c r="AW781" s="127"/>
      <c r="AX781" s="127"/>
      <c r="AY781" s="127"/>
      <c r="AZ781" s="127"/>
      <c r="BA781" s="127"/>
      <c r="BB781" s="127"/>
      <c r="BC781" s="127"/>
      <c r="BD781" s="127"/>
      <c r="BE781" s="127"/>
      <c r="BF781" s="127"/>
      <c r="BG781" s="127"/>
      <c r="BH781" s="127"/>
      <c r="BI781" s="127"/>
      <c r="BJ781" s="127"/>
      <c r="BK781" s="127"/>
      <c r="BL781" s="127"/>
      <c r="BM781" s="127"/>
      <c r="BN781" s="386"/>
      <c r="BO781" s="127"/>
      <c r="BP781" s="104"/>
    </row>
    <row r="782" spans="1:68" ht="14.5" x14ac:dyDescent="0.35">
      <c r="A782" s="136"/>
      <c r="B782" s="136"/>
      <c r="C782" s="136"/>
      <c r="D782" s="127"/>
      <c r="E782" s="127"/>
      <c r="F782" s="127"/>
      <c r="G782" s="127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  <c r="R782" s="127"/>
      <c r="S782" s="127"/>
      <c r="T782" s="127"/>
      <c r="U782" s="127"/>
      <c r="V782" s="127"/>
      <c r="W782" s="127"/>
      <c r="X782" s="127"/>
      <c r="Y782" s="127"/>
      <c r="Z782" s="127"/>
      <c r="AA782" s="127"/>
      <c r="AB782" s="127"/>
      <c r="AC782" s="127"/>
      <c r="AD782" s="127"/>
      <c r="AE782" s="127"/>
      <c r="AF782" s="127"/>
      <c r="AG782" s="127"/>
      <c r="AH782" s="127"/>
      <c r="AI782" s="127"/>
      <c r="AJ782" s="127"/>
      <c r="AK782" s="127"/>
      <c r="AL782" s="127"/>
      <c r="AM782" s="127"/>
      <c r="AN782" s="127"/>
      <c r="AO782" s="127"/>
      <c r="AP782" s="127"/>
      <c r="AQ782" s="127"/>
      <c r="AR782" s="127"/>
      <c r="AS782" s="127"/>
      <c r="AT782" s="127"/>
      <c r="AU782" s="127"/>
      <c r="AV782" s="127"/>
      <c r="AW782" s="127"/>
      <c r="AX782" s="127"/>
      <c r="AY782" s="127"/>
      <c r="AZ782" s="127"/>
      <c r="BA782" s="127"/>
      <c r="BB782" s="127"/>
      <c r="BC782" s="127"/>
      <c r="BD782" s="127"/>
      <c r="BE782" s="127"/>
      <c r="BF782" s="127"/>
      <c r="BG782" s="127"/>
      <c r="BH782" s="127"/>
      <c r="BI782" s="127"/>
      <c r="BJ782" s="127"/>
      <c r="BK782" s="127"/>
      <c r="BL782" s="127"/>
      <c r="BM782" s="127"/>
      <c r="BN782" s="386"/>
      <c r="BO782" s="127"/>
      <c r="BP782" s="104"/>
    </row>
    <row r="783" spans="1:68" ht="14.5" x14ac:dyDescent="0.35">
      <c r="A783" s="136"/>
      <c r="B783" s="136"/>
      <c r="C783" s="136"/>
      <c r="D783" s="127"/>
      <c r="E783" s="127"/>
      <c r="F783" s="127"/>
      <c r="G783" s="127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  <c r="R783" s="127"/>
      <c r="S783" s="127"/>
      <c r="T783" s="127"/>
      <c r="U783" s="127"/>
      <c r="V783" s="127"/>
      <c r="W783" s="127"/>
      <c r="X783" s="127"/>
      <c r="Y783" s="127"/>
      <c r="Z783" s="127"/>
      <c r="AA783" s="127"/>
      <c r="AB783" s="127"/>
      <c r="AC783" s="127"/>
      <c r="AD783" s="127"/>
      <c r="AE783" s="127"/>
      <c r="AF783" s="127"/>
      <c r="AG783" s="127"/>
      <c r="AH783" s="127"/>
      <c r="AI783" s="127"/>
      <c r="AJ783" s="127"/>
      <c r="AK783" s="127"/>
      <c r="AL783" s="127"/>
      <c r="AM783" s="127"/>
      <c r="AN783" s="127"/>
      <c r="AO783" s="127"/>
      <c r="AP783" s="127"/>
      <c r="AQ783" s="127"/>
      <c r="AR783" s="127"/>
      <c r="AS783" s="127"/>
      <c r="AT783" s="127"/>
      <c r="AU783" s="127"/>
      <c r="AV783" s="127"/>
      <c r="AW783" s="127"/>
      <c r="AX783" s="127"/>
      <c r="AY783" s="127"/>
      <c r="AZ783" s="127"/>
      <c r="BA783" s="127"/>
      <c r="BB783" s="127"/>
      <c r="BC783" s="127"/>
      <c r="BD783" s="127"/>
      <c r="BE783" s="127"/>
      <c r="BF783" s="127"/>
      <c r="BG783" s="127"/>
      <c r="BH783" s="127"/>
      <c r="BI783" s="127"/>
      <c r="BJ783" s="127"/>
      <c r="BK783" s="127"/>
      <c r="BL783" s="127"/>
      <c r="BM783" s="127"/>
      <c r="BN783" s="386"/>
      <c r="BO783" s="127"/>
      <c r="BP783" s="104"/>
    </row>
    <row r="784" spans="1:68" ht="14.5" x14ac:dyDescent="0.35">
      <c r="A784" s="136"/>
      <c r="B784" s="136"/>
      <c r="C784" s="136"/>
      <c r="D784" s="127"/>
      <c r="E784" s="127"/>
      <c r="F784" s="127"/>
      <c r="G784" s="127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  <c r="R784" s="127"/>
      <c r="S784" s="127"/>
      <c r="T784" s="127"/>
      <c r="U784" s="127"/>
      <c r="V784" s="127"/>
      <c r="W784" s="127"/>
      <c r="X784" s="127"/>
      <c r="Y784" s="127"/>
      <c r="Z784" s="127"/>
      <c r="AA784" s="127"/>
      <c r="AB784" s="127"/>
      <c r="AC784" s="127"/>
      <c r="AD784" s="127"/>
      <c r="AE784" s="127"/>
      <c r="AF784" s="127"/>
      <c r="AG784" s="127"/>
      <c r="AH784" s="127"/>
      <c r="AI784" s="127"/>
      <c r="AJ784" s="127"/>
      <c r="AK784" s="127"/>
      <c r="AL784" s="127"/>
      <c r="AM784" s="127"/>
      <c r="AN784" s="127"/>
      <c r="AO784" s="127"/>
      <c r="AP784" s="127"/>
      <c r="AQ784" s="127"/>
      <c r="AR784" s="127"/>
      <c r="AS784" s="127"/>
      <c r="AT784" s="127"/>
      <c r="AU784" s="127"/>
      <c r="AV784" s="127"/>
      <c r="AW784" s="127"/>
      <c r="AX784" s="127"/>
      <c r="AY784" s="127"/>
      <c r="AZ784" s="127"/>
      <c r="BA784" s="127"/>
      <c r="BB784" s="127"/>
      <c r="BC784" s="127"/>
      <c r="BD784" s="127"/>
      <c r="BE784" s="127"/>
      <c r="BF784" s="127"/>
      <c r="BG784" s="127"/>
      <c r="BH784" s="127"/>
      <c r="BI784" s="127"/>
      <c r="BJ784" s="127"/>
      <c r="BK784" s="127"/>
      <c r="BL784" s="127"/>
      <c r="BM784" s="127"/>
      <c r="BN784" s="386"/>
      <c r="BO784" s="127"/>
      <c r="BP784" s="104"/>
    </row>
    <row r="785" spans="1:68" ht="14.5" x14ac:dyDescent="0.35">
      <c r="A785" s="136"/>
      <c r="B785" s="136"/>
      <c r="C785" s="136"/>
      <c r="D785" s="127"/>
      <c r="E785" s="127"/>
      <c r="F785" s="127"/>
      <c r="G785" s="127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  <c r="R785" s="127"/>
      <c r="S785" s="127"/>
      <c r="T785" s="127"/>
      <c r="U785" s="127"/>
      <c r="V785" s="127"/>
      <c r="W785" s="127"/>
      <c r="X785" s="127"/>
      <c r="Y785" s="127"/>
      <c r="Z785" s="127"/>
      <c r="AA785" s="127"/>
      <c r="AB785" s="127"/>
      <c r="AC785" s="127"/>
      <c r="AD785" s="127"/>
      <c r="AE785" s="127"/>
      <c r="AF785" s="127"/>
      <c r="AG785" s="127"/>
      <c r="AH785" s="127"/>
      <c r="AI785" s="127"/>
      <c r="AJ785" s="127"/>
      <c r="AK785" s="127"/>
      <c r="AL785" s="127"/>
      <c r="AM785" s="127"/>
      <c r="AN785" s="127"/>
      <c r="AO785" s="127"/>
      <c r="AP785" s="127"/>
      <c r="AQ785" s="127"/>
      <c r="AR785" s="127"/>
      <c r="AS785" s="127"/>
      <c r="AT785" s="127"/>
      <c r="AU785" s="127"/>
      <c r="AV785" s="127"/>
      <c r="AW785" s="127"/>
      <c r="AX785" s="127"/>
      <c r="AY785" s="127"/>
      <c r="AZ785" s="127"/>
      <c r="BA785" s="127"/>
      <c r="BB785" s="127"/>
      <c r="BC785" s="127"/>
      <c r="BD785" s="127"/>
      <c r="BE785" s="127"/>
      <c r="BF785" s="127"/>
      <c r="BG785" s="127"/>
      <c r="BH785" s="127"/>
      <c r="BI785" s="127"/>
      <c r="BJ785" s="127"/>
      <c r="BK785" s="127"/>
      <c r="BL785" s="127"/>
      <c r="BM785" s="127"/>
      <c r="BN785" s="386"/>
      <c r="BO785" s="127"/>
      <c r="BP785" s="104"/>
    </row>
    <row r="786" spans="1:68" ht="14.5" x14ac:dyDescent="0.35">
      <c r="A786" s="136"/>
      <c r="B786" s="136"/>
      <c r="C786" s="136"/>
      <c r="D786" s="127"/>
      <c r="E786" s="127"/>
      <c r="F786" s="127"/>
      <c r="G786" s="127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  <c r="R786" s="127"/>
      <c r="S786" s="127"/>
      <c r="T786" s="127"/>
      <c r="U786" s="127"/>
      <c r="V786" s="127"/>
      <c r="W786" s="127"/>
      <c r="X786" s="127"/>
      <c r="Y786" s="127"/>
      <c r="Z786" s="127"/>
      <c r="AA786" s="127"/>
      <c r="AB786" s="127"/>
      <c r="AC786" s="127"/>
      <c r="AD786" s="127"/>
      <c r="AE786" s="127"/>
      <c r="AF786" s="127"/>
      <c r="AG786" s="127"/>
      <c r="AH786" s="127"/>
      <c r="AI786" s="127"/>
      <c r="AJ786" s="127"/>
      <c r="AK786" s="127"/>
      <c r="AL786" s="127"/>
      <c r="AM786" s="127"/>
      <c r="AN786" s="127"/>
      <c r="AO786" s="127"/>
      <c r="AP786" s="127"/>
      <c r="AQ786" s="127"/>
      <c r="AR786" s="127"/>
      <c r="AS786" s="127"/>
      <c r="AT786" s="127"/>
      <c r="AU786" s="127"/>
      <c r="AV786" s="127"/>
      <c r="AW786" s="127"/>
      <c r="AX786" s="127"/>
      <c r="AY786" s="127"/>
      <c r="AZ786" s="127"/>
      <c r="BA786" s="127"/>
      <c r="BB786" s="127"/>
      <c r="BC786" s="127"/>
      <c r="BD786" s="127"/>
      <c r="BE786" s="127"/>
      <c r="BF786" s="127"/>
      <c r="BG786" s="127"/>
      <c r="BH786" s="127"/>
      <c r="BI786" s="127"/>
      <c r="BJ786" s="127"/>
      <c r="BK786" s="127"/>
      <c r="BL786" s="127"/>
      <c r="BM786" s="127"/>
      <c r="BN786" s="386"/>
      <c r="BO786" s="127"/>
      <c r="BP786" s="104"/>
    </row>
    <row r="787" spans="1:68" ht="14.5" x14ac:dyDescent="0.35">
      <c r="A787" s="136"/>
      <c r="B787" s="136"/>
      <c r="C787" s="136"/>
      <c r="D787" s="127"/>
      <c r="E787" s="127"/>
      <c r="F787" s="127"/>
      <c r="G787" s="127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  <c r="R787" s="127"/>
      <c r="S787" s="127"/>
      <c r="T787" s="127"/>
      <c r="U787" s="127"/>
      <c r="V787" s="127"/>
      <c r="W787" s="127"/>
      <c r="X787" s="127"/>
      <c r="Y787" s="127"/>
      <c r="Z787" s="127"/>
      <c r="AA787" s="127"/>
      <c r="AB787" s="127"/>
      <c r="AC787" s="127"/>
      <c r="AD787" s="127"/>
      <c r="AE787" s="127"/>
      <c r="AF787" s="127"/>
      <c r="AG787" s="127"/>
      <c r="AH787" s="127"/>
      <c r="AI787" s="127"/>
      <c r="AJ787" s="127"/>
      <c r="AK787" s="127"/>
      <c r="AL787" s="127"/>
      <c r="AM787" s="127"/>
      <c r="AN787" s="127"/>
      <c r="AO787" s="127"/>
      <c r="AP787" s="127"/>
      <c r="AQ787" s="127"/>
      <c r="AR787" s="127"/>
      <c r="AS787" s="127"/>
      <c r="AT787" s="127"/>
      <c r="AU787" s="127"/>
      <c r="AV787" s="127"/>
      <c r="AW787" s="127"/>
      <c r="AX787" s="127"/>
      <c r="AY787" s="127"/>
      <c r="AZ787" s="127"/>
      <c r="BA787" s="127"/>
      <c r="BB787" s="127"/>
      <c r="BC787" s="127"/>
      <c r="BD787" s="127"/>
      <c r="BE787" s="127"/>
      <c r="BF787" s="127"/>
      <c r="BG787" s="127"/>
      <c r="BH787" s="127"/>
      <c r="BI787" s="127"/>
      <c r="BJ787" s="127"/>
      <c r="BK787" s="127"/>
      <c r="BL787" s="127"/>
      <c r="BM787" s="127"/>
      <c r="BN787" s="386"/>
      <c r="BO787" s="127"/>
      <c r="BP787" s="104"/>
    </row>
    <row r="788" spans="1:68" ht="14.5" x14ac:dyDescent="0.35">
      <c r="A788" s="136"/>
      <c r="B788" s="136"/>
      <c r="C788" s="136"/>
      <c r="D788" s="127"/>
      <c r="E788" s="127"/>
      <c r="F788" s="127"/>
      <c r="G788" s="127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  <c r="R788" s="127"/>
      <c r="S788" s="127"/>
      <c r="T788" s="127"/>
      <c r="U788" s="127"/>
      <c r="V788" s="127"/>
      <c r="W788" s="127"/>
      <c r="X788" s="127"/>
      <c r="Y788" s="127"/>
      <c r="Z788" s="127"/>
      <c r="AA788" s="127"/>
      <c r="AB788" s="127"/>
      <c r="AC788" s="127"/>
      <c r="AD788" s="127"/>
      <c r="AE788" s="127"/>
      <c r="AF788" s="127"/>
      <c r="AG788" s="127"/>
      <c r="AH788" s="127"/>
      <c r="AI788" s="127"/>
      <c r="AJ788" s="127"/>
      <c r="AK788" s="127"/>
      <c r="AL788" s="127"/>
      <c r="AM788" s="127"/>
      <c r="AN788" s="127"/>
      <c r="AO788" s="127"/>
      <c r="AP788" s="127"/>
      <c r="AQ788" s="127"/>
      <c r="AR788" s="127"/>
      <c r="AS788" s="127"/>
      <c r="AT788" s="127"/>
      <c r="AU788" s="127"/>
      <c r="AV788" s="127"/>
      <c r="AW788" s="127"/>
      <c r="AX788" s="127"/>
      <c r="AY788" s="127"/>
      <c r="AZ788" s="127"/>
      <c r="BA788" s="127"/>
      <c r="BB788" s="127"/>
      <c r="BC788" s="127"/>
      <c r="BD788" s="127"/>
      <c r="BE788" s="127"/>
      <c r="BF788" s="127"/>
      <c r="BG788" s="127"/>
      <c r="BH788" s="127"/>
      <c r="BI788" s="127"/>
      <c r="BJ788" s="127"/>
      <c r="BK788" s="127"/>
      <c r="BL788" s="127"/>
      <c r="BM788" s="127"/>
      <c r="BN788" s="386"/>
      <c r="BO788" s="127"/>
      <c r="BP788" s="104"/>
    </row>
    <row r="789" spans="1:68" ht="14.5" x14ac:dyDescent="0.35">
      <c r="A789" s="136"/>
      <c r="B789" s="136"/>
      <c r="C789" s="136"/>
      <c r="D789" s="127"/>
      <c r="E789" s="127"/>
      <c r="F789" s="127"/>
      <c r="G789" s="127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  <c r="R789" s="127"/>
      <c r="S789" s="127"/>
      <c r="T789" s="127"/>
      <c r="U789" s="127"/>
      <c r="V789" s="127"/>
      <c r="W789" s="127"/>
      <c r="X789" s="127"/>
      <c r="Y789" s="127"/>
      <c r="Z789" s="127"/>
      <c r="AA789" s="127"/>
      <c r="AB789" s="127"/>
      <c r="AC789" s="127"/>
      <c r="AD789" s="127"/>
      <c r="AE789" s="127"/>
      <c r="AF789" s="127"/>
      <c r="AG789" s="127"/>
      <c r="AH789" s="127"/>
      <c r="AI789" s="127"/>
      <c r="AJ789" s="127"/>
      <c r="AK789" s="127"/>
      <c r="AL789" s="127"/>
      <c r="AM789" s="127"/>
      <c r="AN789" s="127"/>
      <c r="AO789" s="127"/>
      <c r="AP789" s="127"/>
      <c r="AQ789" s="127"/>
      <c r="AR789" s="127"/>
      <c r="AS789" s="127"/>
      <c r="AT789" s="127"/>
      <c r="AU789" s="127"/>
      <c r="AV789" s="127"/>
      <c r="AW789" s="127"/>
      <c r="AX789" s="127"/>
      <c r="AY789" s="127"/>
      <c r="AZ789" s="127"/>
      <c r="BA789" s="127"/>
      <c r="BB789" s="127"/>
      <c r="BC789" s="127"/>
      <c r="BD789" s="127"/>
      <c r="BE789" s="127"/>
      <c r="BF789" s="127"/>
      <c r="BG789" s="127"/>
      <c r="BH789" s="127"/>
      <c r="BI789" s="127"/>
      <c r="BJ789" s="127"/>
      <c r="BK789" s="127"/>
      <c r="BL789" s="127"/>
      <c r="BM789" s="127"/>
      <c r="BN789" s="386"/>
      <c r="BO789" s="127"/>
      <c r="BP789" s="104"/>
    </row>
    <row r="790" spans="1:68" ht="14.5" x14ac:dyDescent="0.35">
      <c r="A790" s="136"/>
      <c r="B790" s="136"/>
      <c r="C790" s="136"/>
      <c r="D790" s="127"/>
      <c r="E790" s="127"/>
      <c r="F790" s="127"/>
      <c r="G790" s="127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  <c r="R790" s="127"/>
      <c r="S790" s="127"/>
      <c r="T790" s="127"/>
      <c r="U790" s="127"/>
      <c r="V790" s="127"/>
      <c r="W790" s="127"/>
      <c r="X790" s="127"/>
      <c r="Y790" s="127"/>
      <c r="Z790" s="127"/>
      <c r="AA790" s="127"/>
      <c r="AB790" s="127"/>
      <c r="AC790" s="127"/>
      <c r="AD790" s="127"/>
      <c r="AE790" s="127"/>
      <c r="AF790" s="127"/>
      <c r="AG790" s="127"/>
      <c r="AH790" s="127"/>
      <c r="AI790" s="127"/>
      <c r="AJ790" s="127"/>
      <c r="AK790" s="127"/>
      <c r="AL790" s="127"/>
      <c r="AM790" s="127"/>
      <c r="AN790" s="127"/>
      <c r="AO790" s="127"/>
      <c r="AP790" s="127"/>
      <c r="AQ790" s="127"/>
      <c r="AR790" s="127"/>
      <c r="AS790" s="127"/>
      <c r="AT790" s="127"/>
      <c r="AU790" s="127"/>
      <c r="AV790" s="127"/>
      <c r="AW790" s="127"/>
      <c r="AX790" s="127"/>
      <c r="AY790" s="127"/>
      <c r="AZ790" s="127"/>
      <c r="BA790" s="127"/>
      <c r="BB790" s="127"/>
      <c r="BC790" s="127"/>
      <c r="BD790" s="127"/>
      <c r="BE790" s="127"/>
      <c r="BF790" s="127"/>
      <c r="BG790" s="127"/>
      <c r="BH790" s="127"/>
      <c r="BI790" s="127"/>
      <c r="BJ790" s="127"/>
      <c r="BK790" s="127"/>
      <c r="BL790" s="127"/>
      <c r="BM790" s="127"/>
      <c r="BN790" s="386"/>
      <c r="BO790" s="127"/>
      <c r="BP790" s="104"/>
    </row>
    <row r="791" spans="1:68" ht="14.5" x14ac:dyDescent="0.35">
      <c r="A791" s="136"/>
      <c r="B791" s="136"/>
      <c r="C791" s="136"/>
      <c r="D791" s="127"/>
      <c r="E791" s="127"/>
      <c r="F791" s="127"/>
      <c r="G791" s="127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  <c r="R791" s="127"/>
      <c r="S791" s="127"/>
      <c r="T791" s="127"/>
      <c r="U791" s="127"/>
      <c r="V791" s="127"/>
      <c r="W791" s="127"/>
      <c r="X791" s="127"/>
      <c r="Y791" s="127"/>
      <c r="Z791" s="127"/>
      <c r="AA791" s="127"/>
      <c r="AB791" s="127"/>
      <c r="AC791" s="127"/>
      <c r="AD791" s="127"/>
      <c r="AE791" s="127"/>
      <c r="AF791" s="127"/>
      <c r="AG791" s="127"/>
      <c r="AH791" s="127"/>
      <c r="AI791" s="127"/>
      <c r="AJ791" s="127"/>
      <c r="AK791" s="127"/>
      <c r="AL791" s="127"/>
      <c r="AM791" s="127"/>
      <c r="AN791" s="127"/>
      <c r="AO791" s="127"/>
      <c r="AP791" s="127"/>
      <c r="AQ791" s="127"/>
      <c r="AR791" s="127"/>
      <c r="AS791" s="127"/>
      <c r="AT791" s="127"/>
      <c r="AU791" s="127"/>
      <c r="AV791" s="127"/>
      <c r="AW791" s="127"/>
      <c r="AX791" s="127"/>
      <c r="AY791" s="127"/>
      <c r="AZ791" s="127"/>
      <c r="BA791" s="127"/>
      <c r="BB791" s="127"/>
      <c r="BC791" s="127"/>
      <c r="BD791" s="127"/>
      <c r="BE791" s="127"/>
      <c r="BF791" s="127"/>
      <c r="BG791" s="127"/>
      <c r="BH791" s="127"/>
      <c r="BI791" s="127"/>
      <c r="BJ791" s="127"/>
      <c r="BK791" s="127"/>
      <c r="BL791" s="127"/>
      <c r="BM791" s="127"/>
      <c r="BN791" s="386"/>
      <c r="BO791" s="127"/>
      <c r="BP791" s="104"/>
    </row>
    <row r="792" spans="1:68" ht="14.5" x14ac:dyDescent="0.35">
      <c r="A792" s="136"/>
      <c r="B792" s="136"/>
      <c r="C792" s="136"/>
      <c r="D792" s="127"/>
      <c r="E792" s="127"/>
      <c r="F792" s="127"/>
      <c r="G792" s="127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  <c r="R792" s="127"/>
      <c r="S792" s="127"/>
      <c r="T792" s="127"/>
      <c r="U792" s="127"/>
      <c r="V792" s="127"/>
      <c r="W792" s="127"/>
      <c r="X792" s="127"/>
      <c r="Y792" s="127"/>
      <c r="Z792" s="127"/>
      <c r="AA792" s="127"/>
      <c r="AB792" s="127"/>
      <c r="AC792" s="127"/>
      <c r="AD792" s="127"/>
      <c r="AE792" s="127"/>
      <c r="AF792" s="127"/>
      <c r="AG792" s="127"/>
      <c r="AH792" s="127"/>
      <c r="AI792" s="127"/>
      <c r="AJ792" s="127"/>
      <c r="AK792" s="127"/>
      <c r="AL792" s="127"/>
      <c r="AM792" s="127"/>
      <c r="AN792" s="127"/>
      <c r="AO792" s="127"/>
      <c r="AP792" s="127"/>
      <c r="AQ792" s="127"/>
      <c r="AR792" s="127"/>
      <c r="AS792" s="127"/>
      <c r="AT792" s="127"/>
      <c r="AU792" s="127"/>
      <c r="AV792" s="127"/>
      <c r="AW792" s="127"/>
      <c r="AX792" s="127"/>
      <c r="AY792" s="127"/>
      <c r="AZ792" s="127"/>
      <c r="BA792" s="127"/>
      <c r="BB792" s="127"/>
      <c r="BC792" s="127"/>
      <c r="BD792" s="127"/>
      <c r="BE792" s="127"/>
      <c r="BF792" s="127"/>
      <c r="BG792" s="127"/>
      <c r="BH792" s="127"/>
      <c r="BI792" s="127"/>
      <c r="BJ792" s="127"/>
      <c r="BK792" s="127"/>
      <c r="BL792" s="127"/>
      <c r="BM792" s="127"/>
      <c r="BN792" s="386"/>
      <c r="BO792" s="127"/>
      <c r="BP792" s="104"/>
    </row>
    <row r="793" spans="1:68" ht="14.5" x14ac:dyDescent="0.35">
      <c r="A793" s="136"/>
      <c r="B793" s="136"/>
      <c r="C793" s="136"/>
      <c r="D793" s="127"/>
      <c r="E793" s="127"/>
      <c r="F793" s="127"/>
      <c r="G793" s="127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  <c r="R793" s="127"/>
      <c r="S793" s="127"/>
      <c r="T793" s="127"/>
      <c r="U793" s="127"/>
      <c r="V793" s="127"/>
      <c r="W793" s="127"/>
      <c r="X793" s="127"/>
      <c r="Y793" s="127"/>
      <c r="Z793" s="127"/>
      <c r="AA793" s="127"/>
      <c r="AB793" s="127"/>
      <c r="AC793" s="127"/>
      <c r="AD793" s="127"/>
      <c r="AE793" s="127"/>
      <c r="AF793" s="127"/>
      <c r="AG793" s="127"/>
      <c r="AH793" s="127"/>
      <c r="AI793" s="127"/>
      <c r="AJ793" s="127"/>
      <c r="AK793" s="127"/>
      <c r="AL793" s="127"/>
      <c r="AM793" s="127"/>
      <c r="AN793" s="127"/>
      <c r="AO793" s="127"/>
      <c r="AP793" s="127"/>
      <c r="AQ793" s="127"/>
      <c r="AR793" s="127"/>
      <c r="AS793" s="127"/>
      <c r="AT793" s="127"/>
      <c r="AU793" s="127"/>
      <c r="AV793" s="127"/>
      <c r="AW793" s="127"/>
      <c r="AX793" s="127"/>
      <c r="AY793" s="127"/>
      <c r="AZ793" s="127"/>
      <c r="BA793" s="127"/>
      <c r="BB793" s="127"/>
      <c r="BC793" s="127"/>
      <c r="BD793" s="127"/>
      <c r="BE793" s="127"/>
      <c r="BF793" s="127"/>
      <c r="BG793" s="127"/>
      <c r="BH793" s="127"/>
      <c r="BI793" s="127"/>
      <c r="BJ793" s="127"/>
      <c r="BK793" s="127"/>
      <c r="BL793" s="127"/>
      <c r="BM793" s="127"/>
      <c r="BN793" s="386"/>
      <c r="BO793" s="127"/>
      <c r="BP793" s="104"/>
    </row>
    <row r="794" spans="1:68" ht="14.5" x14ac:dyDescent="0.35">
      <c r="A794" s="136"/>
      <c r="B794" s="136"/>
      <c r="C794" s="136"/>
      <c r="D794" s="127"/>
      <c r="E794" s="127"/>
      <c r="F794" s="127"/>
      <c r="G794" s="127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  <c r="R794" s="127"/>
      <c r="S794" s="127"/>
      <c r="T794" s="127"/>
      <c r="U794" s="127"/>
      <c r="V794" s="127"/>
      <c r="W794" s="127"/>
      <c r="X794" s="127"/>
      <c r="Y794" s="127"/>
      <c r="Z794" s="127"/>
      <c r="AA794" s="127"/>
      <c r="AB794" s="127"/>
      <c r="AC794" s="127"/>
      <c r="AD794" s="127"/>
      <c r="AE794" s="127"/>
      <c r="AF794" s="127"/>
      <c r="AG794" s="127"/>
      <c r="AH794" s="127"/>
      <c r="AI794" s="127"/>
      <c r="AJ794" s="127"/>
      <c r="AK794" s="127"/>
      <c r="AL794" s="127"/>
      <c r="AM794" s="127"/>
      <c r="AN794" s="127"/>
      <c r="AO794" s="127"/>
      <c r="AP794" s="127"/>
      <c r="AQ794" s="127"/>
      <c r="AR794" s="127"/>
      <c r="AS794" s="127"/>
      <c r="AT794" s="127"/>
      <c r="AU794" s="127"/>
      <c r="AV794" s="127"/>
      <c r="AW794" s="127"/>
      <c r="AX794" s="127"/>
      <c r="AY794" s="127"/>
      <c r="AZ794" s="127"/>
      <c r="BA794" s="127"/>
      <c r="BB794" s="127"/>
      <c r="BC794" s="127"/>
      <c r="BD794" s="127"/>
      <c r="BE794" s="127"/>
      <c r="BF794" s="127"/>
      <c r="BG794" s="127"/>
      <c r="BH794" s="127"/>
      <c r="BI794" s="127"/>
      <c r="BJ794" s="127"/>
      <c r="BK794" s="127"/>
      <c r="BL794" s="127"/>
      <c r="BM794" s="127"/>
      <c r="BN794" s="386"/>
      <c r="BO794" s="127"/>
      <c r="BP794" s="104"/>
    </row>
    <row r="795" spans="1:68" ht="14.5" x14ac:dyDescent="0.35">
      <c r="A795" s="136"/>
      <c r="B795" s="136"/>
      <c r="C795" s="136"/>
      <c r="D795" s="127"/>
      <c r="E795" s="127"/>
      <c r="F795" s="127"/>
      <c r="G795" s="127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  <c r="R795" s="127"/>
      <c r="S795" s="127"/>
      <c r="T795" s="127"/>
      <c r="U795" s="127"/>
      <c r="V795" s="127"/>
      <c r="W795" s="127"/>
      <c r="X795" s="127"/>
      <c r="Y795" s="127"/>
      <c r="Z795" s="127"/>
      <c r="AA795" s="127"/>
      <c r="AB795" s="127"/>
      <c r="AC795" s="127"/>
      <c r="AD795" s="127"/>
      <c r="AE795" s="127"/>
      <c r="AF795" s="127"/>
      <c r="AG795" s="127"/>
      <c r="AH795" s="127"/>
      <c r="AI795" s="127"/>
      <c r="AJ795" s="127"/>
      <c r="AK795" s="127"/>
      <c r="AL795" s="127"/>
      <c r="AM795" s="127"/>
      <c r="AN795" s="127"/>
      <c r="AO795" s="127"/>
      <c r="AP795" s="127"/>
      <c r="AQ795" s="127"/>
      <c r="AR795" s="127"/>
      <c r="AS795" s="127"/>
      <c r="AT795" s="127"/>
      <c r="AU795" s="127"/>
      <c r="AV795" s="127"/>
      <c r="AW795" s="127"/>
      <c r="AX795" s="127"/>
      <c r="AY795" s="127"/>
      <c r="AZ795" s="127"/>
      <c r="BA795" s="127"/>
      <c r="BB795" s="127"/>
      <c r="BC795" s="127"/>
      <c r="BD795" s="127"/>
      <c r="BE795" s="127"/>
      <c r="BF795" s="127"/>
      <c r="BG795" s="127"/>
      <c r="BH795" s="127"/>
      <c r="BI795" s="127"/>
      <c r="BJ795" s="127"/>
      <c r="BK795" s="127"/>
      <c r="BL795" s="127"/>
      <c r="BM795" s="127"/>
      <c r="BN795" s="386"/>
      <c r="BO795" s="127"/>
      <c r="BP795" s="104"/>
    </row>
    <row r="796" spans="1:68" ht="14.5" x14ac:dyDescent="0.35">
      <c r="A796" s="136"/>
      <c r="B796" s="136"/>
      <c r="C796" s="136"/>
      <c r="D796" s="127"/>
      <c r="E796" s="127"/>
      <c r="F796" s="127"/>
      <c r="G796" s="127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  <c r="R796" s="127"/>
      <c r="S796" s="127"/>
      <c r="T796" s="127"/>
      <c r="U796" s="127"/>
      <c r="V796" s="127"/>
      <c r="W796" s="127"/>
      <c r="X796" s="127"/>
      <c r="Y796" s="127"/>
      <c r="Z796" s="127"/>
      <c r="AA796" s="127"/>
      <c r="AB796" s="127"/>
      <c r="AC796" s="127"/>
      <c r="AD796" s="127"/>
      <c r="AE796" s="127"/>
      <c r="AF796" s="127"/>
      <c r="AG796" s="127"/>
      <c r="AH796" s="127"/>
      <c r="AI796" s="127"/>
      <c r="AJ796" s="127"/>
      <c r="AK796" s="127"/>
      <c r="AL796" s="127"/>
      <c r="AM796" s="127"/>
      <c r="AN796" s="127"/>
      <c r="AO796" s="127"/>
      <c r="AP796" s="127"/>
      <c r="AQ796" s="127"/>
      <c r="AR796" s="127"/>
      <c r="AS796" s="127"/>
      <c r="AT796" s="127"/>
      <c r="AU796" s="127"/>
      <c r="AV796" s="127"/>
      <c r="AW796" s="127"/>
      <c r="AX796" s="127"/>
      <c r="AY796" s="127"/>
      <c r="AZ796" s="127"/>
      <c r="BA796" s="127"/>
      <c r="BB796" s="127"/>
      <c r="BC796" s="127"/>
      <c r="BD796" s="127"/>
      <c r="BE796" s="127"/>
      <c r="BF796" s="127"/>
      <c r="BG796" s="127"/>
      <c r="BH796" s="127"/>
      <c r="BI796" s="127"/>
      <c r="BJ796" s="127"/>
      <c r="BK796" s="127"/>
      <c r="BL796" s="127"/>
      <c r="BM796" s="127"/>
      <c r="BN796" s="386"/>
      <c r="BO796" s="127"/>
      <c r="BP796" s="104"/>
    </row>
    <row r="797" spans="1:68" ht="14.5" x14ac:dyDescent="0.35">
      <c r="A797" s="136"/>
      <c r="B797" s="136"/>
      <c r="C797" s="136"/>
      <c r="D797" s="127"/>
      <c r="E797" s="127"/>
      <c r="F797" s="127"/>
      <c r="G797" s="127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  <c r="R797" s="127"/>
      <c r="S797" s="127"/>
      <c r="T797" s="127"/>
      <c r="U797" s="127"/>
      <c r="V797" s="127"/>
      <c r="W797" s="127"/>
      <c r="X797" s="127"/>
      <c r="Y797" s="127"/>
      <c r="Z797" s="127"/>
      <c r="AA797" s="127"/>
      <c r="AB797" s="127"/>
      <c r="AC797" s="127"/>
      <c r="AD797" s="127"/>
      <c r="AE797" s="127"/>
      <c r="AF797" s="127"/>
      <c r="AG797" s="127"/>
      <c r="AH797" s="127"/>
      <c r="AI797" s="127"/>
      <c r="AJ797" s="127"/>
      <c r="AK797" s="127"/>
      <c r="AL797" s="127"/>
      <c r="AM797" s="127"/>
      <c r="AN797" s="127"/>
      <c r="AO797" s="127"/>
      <c r="AP797" s="127"/>
      <c r="AQ797" s="127"/>
      <c r="AR797" s="127"/>
      <c r="AS797" s="127"/>
      <c r="AT797" s="127"/>
      <c r="AU797" s="127"/>
      <c r="AV797" s="127"/>
      <c r="AW797" s="127"/>
      <c r="AX797" s="127"/>
      <c r="AY797" s="127"/>
      <c r="AZ797" s="127"/>
      <c r="BA797" s="127"/>
      <c r="BB797" s="127"/>
      <c r="BC797" s="127"/>
      <c r="BD797" s="127"/>
      <c r="BE797" s="127"/>
      <c r="BF797" s="127"/>
      <c r="BG797" s="127"/>
      <c r="BH797" s="127"/>
      <c r="BI797" s="127"/>
      <c r="BJ797" s="127"/>
      <c r="BK797" s="127"/>
      <c r="BL797" s="127"/>
      <c r="BM797" s="127"/>
      <c r="BN797" s="386"/>
      <c r="BO797" s="127"/>
      <c r="BP797" s="104"/>
    </row>
    <row r="798" spans="1:68" ht="14.5" x14ac:dyDescent="0.35">
      <c r="A798" s="136"/>
      <c r="B798" s="136"/>
      <c r="C798" s="136"/>
      <c r="D798" s="127"/>
      <c r="E798" s="127"/>
      <c r="F798" s="127"/>
      <c r="G798" s="127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  <c r="R798" s="127"/>
      <c r="S798" s="127"/>
      <c r="T798" s="127"/>
      <c r="U798" s="127"/>
      <c r="V798" s="127"/>
      <c r="W798" s="127"/>
      <c r="X798" s="127"/>
      <c r="Y798" s="127"/>
      <c r="Z798" s="127"/>
      <c r="AA798" s="127"/>
      <c r="AB798" s="127"/>
      <c r="AC798" s="127"/>
      <c r="AD798" s="127"/>
      <c r="AE798" s="127"/>
      <c r="AF798" s="127"/>
      <c r="AG798" s="127"/>
      <c r="AH798" s="127"/>
      <c r="AI798" s="127"/>
      <c r="AJ798" s="127"/>
      <c r="AK798" s="127"/>
      <c r="AL798" s="127"/>
      <c r="AM798" s="127"/>
      <c r="AN798" s="127"/>
      <c r="AO798" s="127"/>
      <c r="AP798" s="127"/>
      <c r="AQ798" s="127"/>
      <c r="AR798" s="127"/>
      <c r="AS798" s="127"/>
      <c r="AT798" s="127"/>
      <c r="AU798" s="127"/>
      <c r="AV798" s="127"/>
      <c r="AW798" s="127"/>
      <c r="AX798" s="127"/>
      <c r="AY798" s="127"/>
      <c r="AZ798" s="127"/>
      <c r="BA798" s="127"/>
      <c r="BB798" s="127"/>
      <c r="BC798" s="127"/>
      <c r="BD798" s="127"/>
      <c r="BE798" s="127"/>
      <c r="BF798" s="127"/>
      <c r="BG798" s="127"/>
      <c r="BH798" s="127"/>
      <c r="BI798" s="127"/>
      <c r="BJ798" s="127"/>
      <c r="BK798" s="127"/>
      <c r="BL798" s="127"/>
      <c r="BM798" s="127"/>
      <c r="BN798" s="386"/>
      <c r="BO798" s="127"/>
      <c r="BP798" s="104"/>
    </row>
    <row r="799" spans="1:68" ht="14.5" x14ac:dyDescent="0.35">
      <c r="A799" s="136"/>
      <c r="B799" s="136"/>
      <c r="C799" s="136"/>
      <c r="D799" s="127"/>
      <c r="E799" s="127"/>
      <c r="F799" s="127"/>
      <c r="G799" s="127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  <c r="R799" s="127"/>
      <c r="S799" s="127"/>
      <c r="T799" s="127"/>
      <c r="U799" s="127"/>
      <c r="V799" s="127"/>
      <c r="W799" s="127"/>
      <c r="X799" s="127"/>
      <c r="Y799" s="127"/>
      <c r="Z799" s="127"/>
      <c r="AA799" s="127"/>
      <c r="AB799" s="127"/>
      <c r="AC799" s="127"/>
      <c r="AD799" s="127"/>
      <c r="AE799" s="127"/>
      <c r="AF799" s="127"/>
      <c r="AG799" s="127"/>
      <c r="AH799" s="127"/>
      <c r="AI799" s="127"/>
      <c r="AJ799" s="127"/>
      <c r="AK799" s="127"/>
      <c r="AL799" s="127"/>
      <c r="AM799" s="127"/>
      <c r="AN799" s="127"/>
      <c r="AO799" s="127"/>
      <c r="AP799" s="127"/>
      <c r="AQ799" s="127"/>
      <c r="AR799" s="127"/>
      <c r="AS799" s="127"/>
      <c r="AT799" s="127"/>
      <c r="AU799" s="127"/>
      <c r="AV799" s="127"/>
      <c r="AW799" s="127"/>
      <c r="AX799" s="127"/>
      <c r="AY799" s="127"/>
      <c r="AZ799" s="127"/>
      <c r="BA799" s="127"/>
      <c r="BB799" s="127"/>
      <c r="BC799" s="127"/>
      <c r="BD799" s="127"/>
      <c r="BE799" s="127"/>
      <c r="BF799" s="127"/>
      <c r="BG799" s="127"/>
      <c r="BH799" s="127"/>
      <c r="BI799" s="127"/>
      <c r="BJ799" s="127"/>
      <c r="BK799" s="127"/>
      <c r="BL799" s="127"/>
      <c r="BM799" s="127"/>
      <c r="BN799" s="386"/>
      <c r="BO799" s="127"/>
      <c r="BP799" s="104"/>
    </row>
    <row r="800" spans="1:68" ht="14.5" x14ac:dyDescent="0.35">
      <c r="A800" s="136"/>
      <c r="B800" s="136"/>
      <c r="C800" s="136"/>
      <c r="D800" s="127"/>
      <c r="E800" s="127"/>
      <c r="F800" s="127"/>
      <c r="G800" s="127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  <c r="R800" s="127"/>
      <c r="S800" s="127"/>
      <c r="T800" s="127"/>
      <c r="U800" s="127"/>
      <c r="V800" s="127"/>
      <c r="W800" s="127"/>
      <c r="X800" s="127"/>
      <c r="Y800" s="127"/>
      <c r="Z800" s="127"/>
      <c r="AA800" s="127"/>
      <c r="AB800" s="127"/>
      <c r="AC800" s="127"/>
      <c r="AD800" s="127"/>
      <c r="AE800" s="127"/>
      <c r="AF800" s="127"/>
      <c r="AG800" s="127"/>
      <c r="AH800" s="127"/>
      <c r="AI800" s="127"/>
      <c r="AJ800" s="127"/>
      <c r="AK800" s="127"/>
      <c r="AL800" s="127"/>
      <c r="AM800" s="127"/>
      <c r="AN800" s="127"/>
      <c r="AO800" s="127"/>
      <c r="AP800" s="127"/>
      <c r="AQ800" s="127"/>
      <c r="AR800" s="127"/>
      <c r="AS800" s="127"/>
      <c r="AT800" s="127"/>
      <c r="AU800" s="127"/>
      <c r="AV800" s="127"/>
      <c r="AW800" s="127"/>
      <c r="AX800" s="127"/>
      <c r="AY800" s="127"/>
      <c r="AZ800" s="127"/>
      <c r="BA800" s="127"/>
      <c r="BB800" s="127"/>
      <c r="BC800" s="127"/>
      <c r="BD800" s="127"/>
      <c r="BE800" s="127"/>
      <c r="BF800" s="127"/>
      <c r="BG800" s="127"/>
      <c r="BH800" s="127"/>
      <c r="BI800" s="127"/>
      <c r="BJ800" s="127"/>
      <c r="BK800" s="127"/>
      <c r="BL800" s="127"/>
      <c r="BM800" s="127"/>
      <c r="BN800" s="386"/>
      <c r="BO800" s="127"/>
      <c r="BP800" s="104"/>
    </row>
    <row r="801" spans="1:68" ht="14.5" x14ac:dyDescent="0.35">
      <c r="A801" s="136"/>
      <c r="B801" s="136"/>
      <c r="C801" s="136"/>
      <c r="D801" s="127"/>
      <c r="E801" s="127"/>
      <c r="F801" s="127"/>
      <c r="G801" s="127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  <c r="R801" s="127"/>
      <c r="S801" s="127"/>
      <c r="T801" s="127"/>
      <c r="U801" s="127"/>
      <c r="V801" s="127"/>
      <c r="W801" s="127"/>
      <c r="X801" s="127"/>
      <c r="Y801" s="127"/>
      <c r="Z801" s="127"/>
      <c r="AA801" s="127"/>
      <c r="AB801" s="127"/>
      <c r="AC801" s="127"/>
      <c r="AD801" s="127"/>
      <c r="AE801" s="127"/>
      <c r="AF801" s="127"/>
      <c r="AG801" s="127"/>
      <c r="AH801" s="127"/>
      <c r="AI801" s="127"/>
      <c r="AJ801" s="127"/>
      <c r="AK801" s="127"/>
      <c r="AL801" s="127"/>
      <c r="AM801" s="127"/>
      <c r="AN801" s="127"/>
      <c r="AO801" s="127"/>
      <c r="AP801" s="127"/>
      <c r="AQ801" s="127"/>
      <c r="AR801" s="127"/>
      <c r="AS801" s="127"/>
      <c r="AT801" s="127"/>
      <c r="AU801" s="127"/>
      <c r="AV801" s="127"/>
      <c r="AW801" s="127"/>
      <c r="AX801" s="127"/>
      <c r="AY801" s="127"/>
      <c r="AZ801" s="127"/>
      <c r="BA801" s="127"/>
      <c r="BB801" s="127"/>
      <c r="BC801" s="127"/>
      <c r="BD801" s="127"/>
      <c r="BE801" s="127"/>
      <c r="BF801" s="127"/>
      <c r="BG801" s="127"/>
      <c r="BH801" s="127"/>
      <c r="BI801" s="127"/>
      <c r="BJ801" s="127"/>
      <c r="BK801" s="127"/>
      <c r="BL801" s="127"/>
      <c r="BM801" s="127"/>
      <c r="BN801" s="386"/>
      <c r="BO801" s="127"/>
      <c r="BP801" s="104"/>
    </row>
    <row r="802" spans="1:68" ht="14.5" x14ac:dyDescent="0.35">
      <c r="A802" s="136"/>
      <c r="B802" s="136"/>
      <c r="C802" s="136"/>
      <c r="D802" s="127"/>
      <c r="E802" s="127"/>
      <c r="F802" s="127"/>
      <c r="G802" s="127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  <c r="R802" s="127"/>
      <c r="S802" s="127"/>
      <c r="T802" s="127"/>
      <c r="U802" s="127"/>
      <c r="V802" s="127"/>
      <c r="W802" s="127"/>
      <c r="X802" s="127"/>
      <c r="Y802" s="127"/>
      <c r="Z802" s="127"/>
      <c r="AA802" s="127"/>
      <c r="AB802" s="127"/>
      <c r="AC802" s="127"/>
      <c r="AD802" s="127"/>
      <c r="AE802" s="127"/>
      <c r="AF802" s="127"/>
      <c r="AG802" s="127"/>
      <c r="AH802" s="127"/>
      <c r="AI802" s="127"/>
      <c r="AJ802" s="127"/>
      <c r="AK802" s="127"/>
      <c r="AL802" s="127"/>
      <c r="AM802" s="127"/>
      <c r="AN802" s="127"/>
      <c r="AO802" s="127"/>
      <c r="AP802" s="127"/>
      <c r="AQ802" s="127"/>
      <c r="AR802" s="127"/>
      <c r="AS802" s="127"/>
      <c r="AT802" s="127"/>
      <c r="AU802" s="127"/>
      <c r="AV802" s="127"/>
      <c r="AW802" s="127"/>
      <c r="AX802" s="127"/>
      <c r="AY802" s="127"/>
      <c r="AZ802" s="127"/>
      <c r="BA802" s="127"/>
      <c r="BB802" s="127"/>
      <c r="BC802" s="127"/>
      <c r="BD802" s="127"/>
      <c r="BE802" s="127"/>
      <c r="BF802" s="127"/>
      <c r="BG802" s="127"/>
      <c r="BH802" s="127"/>
      <c r="BI802" s="127"/>
      <c r="BJ802" s="127"/>
      <c r="BK802" s="127"/>
      <c r="BL802" s="127"/>
      <c r="BM802" s="127"/>
      <c r="BN802" s="386"/>
      <c r="BO802" s="127"/>
      <c r="BP802" s="104"/>
    </row>
    <row r="803" spans="1:68" ht="14.5" x14ac:dyDescent="0.35">
      <c r="A803" s="136"/>
      <c r="B803" s="136"/>
      <c r="C803" s="136"/>
      <c r="D803" s="127"/>
      <c r="E803" s="127"/>
      <c r="F803" s="127"/>
      <c r="G803" s="127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  <c r="R803" s="127"/>
      <c r="S803" s="127"/>
      <c r="T803" s="127"/>
      <c r="U803" s="127"/>
      <c r="V803" s="127"/>
      <c r="W803" s="127"/>
      <c r="X803" s="127"/>
      <c r="Y803" s="127"/>
      <c r="Z803" s="127"/>
      <c r="AA803" s="127"/>
      <c r="AB803" s="127"/>
      <c r="AC803" s="127"/>
      <c r="AD803" s="127"/>
      <c r="AE803" s="127"/>
      <c r="AF803" s="127"/>
      <c r="AG803" s="127"/>
      <c r="AH803" s="127"/>
      <c r="AI803" s="127"/>
      <c r="AJ803" s="127"/>
      <c r="AK803" s="127"/>
      <c r="AL803" s="127"/>
      <c r="AM803" s="127"/>
      <c r="AN803" s="127"/>
      <c r="AO803" s="127"/>
      <c r="AP803" s="127"/>
      <c r="AQ803" s="127"/>
      <c r="AR803" s="127"/>
      <c r="AS803" s="127"/>
      <c r="AT803" s="127"/>
      <c r="AU803" s="127"/>
      <c r="AV803" s="127"/>
      <c r="AW803" s="127"/>
      <c r="AX803" s="127"/>
      <c r="AY803" s="127"/>
      <c r="AZ803" s="127"/>
      <c r="BA803" s="127"/>
      <c r="BB803" s="127"/>
      <c r="BC803" s="127"/>
      <c r="BD803" s="127"/>
      <c r="BE803" s="127"/>
      <c r="BF803" s="127"/>
      <c r="BG803" s="127"/>
      <c r="BH803" s="127"/>
      <c r="BI803" s="127"/>
      <c r="BJ803" s="127"/>
      <c r="BK803" s="127"/>
      <c r="BL803" s="127"/>
      <c r="BM803" s="127"/>
      <c r="BN803" s="386"/>
      <c r="BO803" s="127"/>
      <c r="BP803" s="104"/>
    </row>
    <row r="804" spans="1:68" ht="14.5" x14ac:dyDescent="0.35">
      <c r="A804" s="136"/>
      <c r="B804" s="136"/>
      <c r="C804" s="136"/>
      <c r="D804" s="127"/>
      <c r="E804" s="127"/>
      <c r="F804" s="127"/>
      <c r="G804" s="127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  <c r="R804" s="127"/>
      <c r="S804" s="127"/>
      <c r="T804" s="127"/>
      <c r="U804" s="127"/>
      <c r="V804" s="127"/>
      <c r="W804" s="127"/>
      <c r="X804" s="127"/>
      <c r="Y804" s="127"/>
      <c r="Z804" s="127"/>
      <c r="AA804" s="127"/>
      <c r="AB804" s="127"/>
      <c r="AC804" s="127"/>
      <c r="AD804" s="127"/>
      <c r="AE804" s="127"/>
      <c r="AF804" s="127"/>
      <c r="AG804" s="127"/>
      <c r="AH804" s="127"/>
      <c r="AI804" s="127"/>
      <c r="AJ804" s="127"/>
      <c r="AK804" s="127"/>
      <c r="AL804" s="127"/>
      <c r="AM804" s="127"/>
      <c r="AN804" s="127"/>
      <c r="AO804" s="127"/>
      <c r="AP804" s="127"/>
      <c r="AQ804" s="127"/>
      <c r="AR804" s="127"/>
      <c r="AS804" s="127"/>
      <c r="AT804" s="127"/>
      <c r="AU804" s="127"/>
      <c r="AV804" s="127"/>
      <c r="AW804" s="127"/>
      <c r="AX804" s="127"/>
      <c r="AY804" s="127"/>
      <c r="AZ804" s="127"/>
      <c r="BA804" s="127"/>
      <c r="BB804" s="127"/>
      <c r="BC804" s="127"/>
      <c r="BD804" s="127"/>
      <c r="BE804" s="127"/>
      <c r="BF804" s="127"/>
      <c r="BG804" s="127"/>
      <c r="BH804" s="127"/>
      <c r="BI804" s="127"/>
      <c r="BJ804" s="127"/>
      <c r="BK804" s="127"/>
      <c r="BL804" s="127"/>
      <c r="BM804" s="127"/>
      <c r="BN804" s="386"/>
      <c r="BO804" s="127"/>
      <c r="BP804" s="104"/>
    </row>
    <row r="805" spans="1:68" ht="14.5" x14ac:dyDescent="0.35">
      <c r="A805" s="136"/>
      <c r="B805" s="136"/>
      <c r="C805" s="136"/>
      <c r="D805" s="127"/>
      <c r="E805" s="127"/>
      <c r="F805" s="127"/>
      <c r="G805" s="127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  <c r="R805" s="127"/>
      <c r="S805" s="127"/>
      <c r="T805" s="127"/>
      <c r="U805" s="127"/>
      <c r="V805" s="127"/>
      <c r="W805" s="127"/>
      <c r="X805" s="127"/>
      <c r="Y805" s="127"/>
      <c r="Z805" s="127"/>
      <c r="AA805" s="127"/>
      <c r="AB805" s="127"/>
      <c r="AC805" s="127"/>
      <c r="AD805" s="127"/>
      <c r="AE805" s="127"/>
      <c r="AF805" s="127"/>
      <c r="AG805" s="127"/>
      <c r="AH805" s="127"/>
      <c r="AI805" s="127"/>
      <c r="AJ805" s="127"/>
      <c r="AK805" s="127"/>
      <c r="AL805" s="127"/>
      <c r="AM805" s="127"/>
      <c r="AN805" s="127"/>
      <c r="AO805" s="127"/>
      <c r="AP805" s="127"/>
      <c r="AQ805" s="127"/>
      <c r="AR805" s="127"/>
      <c r="AS805" s="127"/>
      <c r="AT805" s="127"/>
      <c r="AU805" s="127"/>
      <c r="AV805" s="127"/>
      <c r="AW805" s="127"/>
      <c r="AX805" s="127"/>
      <c r="AY805" s="127"/>
      <c r="AZ805" s="127"/>
      <c r="BA805" s="127"/>
      <c r="BB805" s="127"/>
      <c r="BC805" s="127"/>
      <c r="BD805" s="127"/>
      <c r="BE805" s="127"/>
      <c r="BF805" s="127"/>
      <c r="BG805" s="127"/>
      <c r="BH805" s="127"/>
      <c r="BI805" s="127"/>
      <c r="BJ805" s="127"/>
      <c r="BK805" s="127"/>
      <c r="BL805" s="127"/>
      <c r="BM805" s="127"/>
      <c r="BN805" s="386"/>
      <c r="BO805" s="127"/>
      <c r="BP805" s="104"/>
    </row>
    <row r="806" spans="1:68" ht="14.5" x14ac:dyDescent="0.35">
      <c r="A806" s="136"/>
      <c r="B806" s="136"/>
      <c r="C806" s="136"/>
      <c r="D806" s="127"/>
      <c r="E806" s="127"/>
      <c r="F806" s="127"/>
      <c r="G806" s="127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  <c r="R806" s="127"/>
      <c r="S806" s="127"/>
      <c r="T806" s="127"/>
      <c r="U806" s="127"/>
      <c r="V806" s="127"/>
      <c r="W806" s="127"/>
      <c r="X806" s="127"/>
      <c r="Y806" s="127"/>
      <c r="Z806" s="127"/>
      <c r="AA806" s="127"/>
      <c r="AB806" s="127"/>
      <c r="AC806" s="127"/>
      <c r="AD806" s="127"/>
      <c r="AE806" s="127"/>
      <c r="AF806" s="127"/>
      <c r="AG806" s="127"/>
      <c r="AH806" s="127"/>
      <c r="AI806" s="127"/>
      <c r="AJ806" s="127"/>
      <c r="AK806" s="127"/>
      <c r="AL806" s="127"/>
      <c r="AM806" s="127"/>
      <c r="AN806" s="127"/>
      <c r="AO806" s="127"/>
      <c r="AP806" s="127"/>
      <c r="AQ806" s="127"/>
      <c r="AR806" s="127"/>
      <c r="AS806" s="127"/>
      <c r="AT806" s="127"/>
      <c r="AU806" s="127"/>
      <c r="AV806" s="127"/>
      <c r="AW806" s="127"/>
      <c r="AX806" s="127"/>
      <c r="AY806" s="127"/>
      <c r="AZ806" s="127"/>
      <c r="BA806" s="127"/>
      <c r="BB806" s="127"/>
      <c r="BC806" s="127"/>
      <c r="BD806" s="127"/>
      <c r="BE806" s="127"/>
      <c r="BF806" s="127"/>
      <c r="BG806" s="127"/>
      <c r="BH806" s="127"/>
      <c r="BI806" s="127"/>
      <c r="BJ806" s="127"/>
      <c r="BK806" s="127"/>
      <c r="BL806" s="127"/>
      <c r="BM806" s="127"/>
      <c r="BN806" s="386"/>
      <c r="BO806" s="127"/>
      <c r="BP806" s="104"/>
    </row>
    <row r="807" spans="1:68" ht="14.5" x14ac:dyDescent="0.35">
      <c r="A807" s="136"/>
      <c r="B807" s="136"/>
      <c r="C807" s="136"/>
      <c r="D807" s="127"/>
      <c r="E807" s="127"/>
      <c r="F807" s="127"/>
      <c r="G807" s="127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  <c r="R807" s="127"/>
      <c r="S807" s="127"/>
      <c r="T807" s="127"/>
      <c r="U807" s="127"/>
      <c r="V807" s="127"/>
      <c r="W807" s="127"/>
      <c r="X807" s="127"/>
      <c r="Y807" s="127"/>
      <c r="Z807" s="127"/>
      <c r="AA807" s="127"/>
      <c r="AB807" s="127"/>
      <c r="AC807" s="127"/>
      <c r="AD807" s="127"/>
      <c r="AE807" s="127"/>
      <c r="AF807" s="127"/>
      <c r="AG807" s="127"/>
      <c r="AH807" s="127"/>
      <c r="AI807" s="127"/>
      <c r="AJ807" s="127"/>
      <c r="AK807" s="127"/>
      <c r="AL807" s="127"/>
      <c r="AM807" s="127"/>
      <c r="AN807" s="127"/>
      <c r="AO807" s="127"/>
      <c r="AP807" s="127"/>
      <c r="AQ807" s="127"/>
      <c r="AR807" s="127"/>
      <c r="AS807" s="127"/>
      <c r="AT807" s="127"/>
      <c r="AU807" s="127"/>
      <c r="AV807" s="127"/>
      <c r="AW807" s="127"/>
      <c r="AX807" s="127"/>
      <c r="AY807" s="127"/>
      <c r="AZ807" s="127"/>
      <c r="BA807" s="127"/>
      <c r="BB807" s="127"/>
      <c r="BC807" s="127"/>
      <c r="BD807" s="127"/>
      <c r="BE807" s="127"/>
      <c r="BF807" s="127"/>
      <c r="BG807" s="127"/>
      <c r="BH807" s="127"/>
      <c r="BI807" s="127"/>
      <c r="BJ807" s="127"/>
      <c r="BK807" s="127"/>
      <c r="BL807" s="127"/>
      <c r="BM807" s="127"/>
      <c r="BN807" s="386"/>
      <c r="BO807" s="127"/>
      <c r="BP807" s="104"/>
    </row>
    <row r="808" spans="1:68" ht="14.5" x14ac:dyDescent="0.35">
      <c r="A808" s="136"/>
      <c r="B808" s="136"/>
      <c r="C808" s="136"/>
      <c r="D808" s="127"/>
      <c r="E808" s="127"/>
      <c r="F808" s="127"/>
      <c r="G808" s="127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  <c r="R808" s="127"/>
      <c r="S808" s="127"/>
      <c r="T808" s="127"/>
      <c r="U808" s="127"/>
      <c r="V808" s="127"/>
      <c r="W808" s="127"/>
      <c r="X808" s="127"/>
      <c r="Y808" s="127"/>
      <c r="Z808" s="127"/>
      <c r="AA808" s="127"/>
      <c r="AB808" s="127"/>
      <c r="AC808" s="127"/>
      <c r="AD808" s="127"/>
      <c r="AE808" s="127"/>
      <c r="AF808" s="127"/>
      <c r="AG808" s="127"/>
      <c r="AH808" s="127"/>
      <c r="AI808" s="127"/>
      <c r="AJ808" s="127"/>
      <c r="AK808" s="127"/>
      <c r="AL808" s="127"/>
      <c r="AM808" s="127"/>
      <c r="AN808" s="127"/>
      <c r="AO808" s="127"/>
      <c r="AP808" s="127"/>
      <c r="AQ808" s="127"/>
      <c r="AR808" s="127"/>
      <c r="AS808" s="127"/>
      <c r="AT808" s="127"/>
      <c r="AU808" s="127"/>
      <c r="AV808" s="127"/>
      <c r="AW808" s="127"/>
      <c r="AX808" s="127"/>
      <c r="AY808" s="127"/>
      <c r="AZ808" s="127"/>
      <c r="BA808" s="127"/>
      <c r="BB808" s="127"/>
      <c r="BC808" s="127"/>
      <c r="BD808" s="127"/>
      <c r="BE808" s="127"/>
      <c r="BF808" s="127"/>
      <c r="BG808" s="127"/>
      <c r="BH808" s="127"/>
      <c r="BI808" s="127"/>
      <c r="BJ808" s="127"/>
      <c r="BK808" s="127"/>
      <c r="BL808" s="127"/>
      <c r="BM808" s="127"/>
      <c r="BN808" s="386"/>
      <c r="BO808" s="127"/>
      <c r="BP808" s="104"/>
    </row>
    <row r="809" spans="1:68" ht="14.5" x14ac:dyDescent="0.35">
      <c r="A809" s="136"/>
      <c r="B809" s="136"/>
      <c r="C809" s="136"/>
      <c r="D809" s="127"/>
      <c r="E809" s="127"/>
      <c r="F809" s="127"/>
      <c r="G809" s="127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  <c r="R809" s="127"/>
      <c r="S809" s="127"/>
      <c r="T809" s="127"/>
      <c r="U809" s="127"/>
      <c r="V809" s="127"/>
      <c r="W809" s="127"/>
      <c r="X809" s="127"/>
      <c r="Y809" s="127"/>
      <c r="Z809" s="127"/>
      <c r="AA809" s="127"/>
      <c r="AB809" s="127"/>
      <c r="AC809" s="127"/>
      <c r="AD809" s="127"/>
      <c r="AE809" s="127"/>
      <c r="AF809" s="127"/>
      <c r="AG809" s="127"/>
      <c r="AH809" s="127"/>
      <c r="AI809" s="127"/>
      <c r="AJ809" s="127"/>
      <c r="AK809" s="127"/>
      <c r="AL809" s="127"/>
      <c r="AM809" s="127"/>
      <c r="AN809" s="127"/>
      <c r="AO809" s="127"/>
      <c r="AP809" s="127"/>
      <c r="AQ809" s="127"/>
      <c r="AR809" s="127"/>
      <c r="AS809" s="127"/>
      <c r="AT809" s="127"/>
      <c r="AU809" s="127"/>
      <c r="AV809" s="127"/>
      <c r="AW809" s="127"/>
      <c r="AX809" s="127"/>
      <c r="AY809" s="127"/>
      <c r="AZ809" s="127"/>
      <c r="BA809" s="127"/>
      <c r="BB809" s="127"/>
      <c r="BC809" s="127"/>
      <c r="BD809" s="127"/>
      <c r="BE809" s="127"/>
      <c r="BF809" s="127"/>
      <c r="BG809" s="127"/>
      <c r="BH809" s="127"/>
      <c r="BI809" s="127"/>
      <c r="BJ809" s="127"/>
      <c r="BK809" s="127"/>
      <c r="BL809" s="127"/>
      <c r="BM809" s="127"/>
      <c r="BN809" s="386"/>
      <c r="BO809" s="127"/>
      <c r="BP809" s="104"/>
    </row>
    <row r="810" spans="1:68" ht="14.5" x14ac:dyDescent="0.35">
      <c r="A810" s="136"/>
      <c r="B810" s="136"/>
      <c r="C810" s="136"/>
      <c r="D810" s="127"/>
      <c r="E810" s="127"/>
      <c r="F810" s="127"/>
      <c r="G810" s="127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  <c r="R810" s="127"/>
      <c r="S810" s="127"/>
      <c r="T810" s="127"/>
      <c r="U810" s="127"/>
      <c r="V810" s="127"/>
      <c r="W810" s="127"/>
      <c r="X810" s="127"/>
      <c r="Y810" s="127"/>
      <c r="Z810" s="127"/>
      <c r="AA810" s="127"/>
      <c r="AB810" s="127"/>
      <c r="AC810" s="127"/>
      <c r="AD810" s="127"/>
      <c r="AE810" s="127"/>
      <c r="AF810" s="127"/>
      <c r="AG810" s="127"/>
      <c r="AH810" s="127"/>
      <c r="AI810" s="127"/>
      <c r="AJ810" s="127"/>
      <c r="AK810" s="127"/>
      <c r="AL810" s="127"/>
      <c r="AM810" s="127"/>
      <c r="AN810" s="127"/>
      <c r="AO810" s="127"/>
      <c r="AP810" s="127"/>
      <c r="AQ810" s="127"/>
      <c r="AR810" s="127"/>
      <c r="AS810" s="127"/>
      <c r="AT810" s="127"/>
      <c r="AU810" s="127"/>
      <c r="AV810" s="127"/>
      <c r="AW810" s="127"/>
      <c r="AX810" s="127"/>
      <c r="AY810" s="127"/>
      <c r="AZ810" s="127"/>
      <c r="BA810" s="127"/>
      <c r="BB810" s="127"/>
      <c r="BC810" s="127"/>
      <c r="BD810" s="127"/>
      <c r="BE810" s="127"/>
      <c r="BF810" s="127"/>
      <c r="BG810" s="127"/>
      <c r="BH810" s="127"/>
      <c r="BI810" s="127"/>
      <c r="BJ810" s="127"/>
      <c r="BK810" s="127"/>
      <c r="BL810" s="127"/>
      <c r="BM810" s="127"/>
      <c r="BN810" s="386"/>
      <c r="BO810" s="127"/>
      <c r="BP810" s="104"/>
    </row>
    <row r="811" spans="1:68" ht="14.5" x14ac:dyDescent="0.35">
      <c r="A811" s="136"/>
      <c r="B811" s="136"/>
      <c r="C811" s="136"/>
      <c r="D811" s="127"/>
      <c r="E811" s="127"/>
      <c r="F811" s="127"/>
      <c r="G811" s="127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  <c r="R811" s="127"/>
      <c r="S811" s="127"/>
      <c r="T811" s="127"/>
      <c r="U811" s="127"/>
      <c r="V811" s="127"/>
      <c r="W811" s="127"/>
      <c r="X811" s="127"/>
      <c r="Y811" s="127"/>
      <c r="Z811" s="127"/>
      <c r="AA811" s="127"/>
      <c r="AB811" s="127"/>
      <c r="AC811" s="127"/>
      <c r="AD811" s="127"/>
      <c r="AE811" s="127"/>
      <c r="AF811" s="127"/>
      <c r="AG811" s="127"/>
      <c r="AH811" s="127"/>
      <c r="AI811" s="127"/>
      <c r="AJ811" s="127"/>
      <c r="AK811" s="127"/>
      <c r="AL811" s="127"/>
      <c r="AM811" s="127"/>
      <c r="AN811" s="127"/>
      <c r="AO811" s="127"/>
      <c r="AP811" s="127"/>
      <c r="AQ811" s="127"/>
      <c r="AR811" s="127"/>
      <c r="AS811" s="127"/>
      <c r="AT811" s="127"/>
      <c r="AU811" s="127"/>
      <c r="AV811" s="127"/>
      <c r="AW811" s="127"/>
      <c r="AX811" s="127"/>
      <c r="AY811" s="127"/>
      <c r="AZ811" s="127"/>
      <c r="BA811" s="127"/>
      <c r="BB811" s="127"/>
      <c r="BC811" s="127"/>
      <c r="BD811" s="127"/>
      <c r="BE811" s="127"/>
      <c r="BF811" s="127"/>
      <c r="BG811" s="127"/>
      <c r="BH811" s="127"/>
      <c r="BI811" s="127"/>
      <c r="BJ811" s="127"/>
      <c r="BK811" s="127"/>
      <c r="BL811" s="127"/>
      <c r="BM811" s="127"/>
      <c r="BN811" s="386"/>
      <c r="BO811" s="127"/>
      <c r="BP811" s="104"/>
    </row>
    <row r="812" spans="1:68" ht="14.5" x14ac:dyDescent="0.35">
      <c r="A812" s="136"/>
      <c r="B812" s="136"/>
      <c r="C812" s="136"/>
      <c r="D812" s="127"/>
      <c r="E812" s="127"/>
      <c r="F812" s="127"/>
      <c r="G812" s="127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  <c r="R812" s="127"/>
      <c r="S812" s="127"/>
      <c r="T812" s="127"/>
      <c r="U812" s="127"/>
      <c r="V812" s="127"/>
      <c r="W812" s="127"/>
      <c r="X812" s="127"/>
      <c r="Y812" s="127"/>
      <c r="Z812" s="127"/>
      <c r="AA812" s="127"/>
      <c r="AB812" s="127"/>
      <c r="AC812" s="127"/>
      <c r="AD812" s="127"/>
      <c r="AE812" s="127"/>
      <c r="AF812" s="127"/>
      <c r="AG812" s="127"/>
      <c r="AH812" s="127"/>
      <c r="AI812" s="127"/>
      <c r="AJ812" s="127"/>
      <c r="AK812" s="127"/>
      <c r="AL812" s="127"/>
      <c r="AM812" s="127"/>
      <c r="AN812" s="127"/>
      <c r="AO812" s="127"/>
      <c r="AP812" s="127"/>
      <c r="AQ812" s="127"/>
      <c r="AR812" s="127"/>
      <c r="AS812" s="127"/>
      <c r="AT812" s="127"/>
      <c r="AU812" s="127"/>
      <c r="AV812" s="127"/>
      <c r="AW812" s="127"/>
      <c r="AX812" s="127"/>
      <c r="AY812" s="127"/>
      <c r="AZ812" s="127"/>
      <c r="BA812" s="127"/>
      <c r="BB812" s="127"/>
      <c r="BC812" s="127"/>
      <c r="BD812" s="127"/>
      <c r="BE812" s="127"/>
      <c r="BF812" s="127"/>
      <c r="BG812" s="127"/>
      <c r="BH812" s="127"/>
      <c r="BI812" s="127"/>
      <c r="BJ812" s="127"/>
      <c r="BK812" s="127"/>
      <c r="BL812" s="127"/>
      <c r="BM812" s="127"/>
      <c r="BN812" s="386"/>
      <c r="BO812" s="127"/>
      <c r="BP812" s="104"/>
    </row>
    <row r="813" spans="1:68" ht="14.5" x14ac:dyDescent="0.35">
      <c r="A813" s="136"/>
      <c r="B813" s="136"/>
      <c r="C813" s="136"/>
      <c r="D813" s="127"/>
      <c r="E813" s="127"/>
      <c r="F813" s="127"/>
      <c r="G813" s="127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  <c r="R813" s="127"/>
      <c r="S813" s="127"/>
      <c r="T813" s="127"/>
      <c r="U813" s="127"/>
      <c r="V813" s="127"/>
      <c r="W813" s="127"/>
      <c r="X813" s="127"/>
      <c r="Y813" s="127"/>
      <c r="Z813" s="127"/>
      <c r="AA813" s="127"/>
      <c r="AB813" s="127"/>
      <c r="AC813" s="127"/>
      <c r="AD813" s="127"/>
      <c r="AE813" s="127"/>
      <c r="AF813" s="127"/>
      <c r="AG813" s="127"/>
      <c r="AH813" s="127"/>
      <c r="AI813" s="127"/>
      <c r="AJ813" s="127"/>
      <c r="AK813" s="127"/>
      <c r="AL813" s="127"/>
      <c r="AM813" s="127"/>
      <c r="AN813" s="127"/>
      <c r="AO813" s="127"/>
      <c r="AP813" s="127"/>
      <c r="AQ813" s="127"/>
      <c r="AR813" s="127"/>
      <c r="AS813" s="127"/>
      <c r="AT813" s="127"/>
      <c r="AU813" s="127"/>
      <c r="AV813" s="127"/>
      <c r="AW813" s="127"/>
      <c r="AX813" s="127"/>
      <c r="AY813" s="127"/>
      <c r="AZ813" s="127"/>
      <c r="BA813" s="127"/>
      <c r="BB813" s="127"/>
      <c r="BC813" s="127"/>
      <c r="BD813" s="127"/>
      <c r="BE813" s="127"/>
      <c r="BF813" s="127"/>
      <c r="BG813" s="127"/>
      <c r="BH813" s="127"/>
      <c r="BI813" s="127"/>
      <c r="BJ813" s="127"/>
      <c r="BK813" s="127"/>
      <c r="BL813" s="127"/>
      <c r="BM813" s="127"/>
      <c r="BN813" s="386"/>
      <c r="BO813" s="127"/>
      <c r="BP813" s="104"/>
    </row>
    <row r="814" spans="1:68" ht="14.5" x14ac:dyDescent="0.35">
      <c r="A814" s="136"/>
      <c r="B814" s="136"/>
      <c r="C814" s="136"/>
      <c r="D814" s="127"/>
      <c r="E814" s="127"/>
      <c r="F814" s="127"/>
      <c r="G814" s="127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  <c r="R814" s="127"/>
      <c r="S814" s="127"/>
      <c r="T814" s="127"/>
      <c r="U814" s="127"/>
      <c r="V814" s="127"/>
      <c r="W814" s="127"/>
      <c r="X814" s="127"/>
      <c r="Y814" s="127"/>
      <c r="Z814" s="127"/>
      <c r="AA814" s="127"/>
      <c r="AB814" s="127"/>
      <c r="AC814" s="127"/>
      <c r="AD814" s="127"/>
      <c r="AE814" s="127"/>
      <c r="AF814" s="127"/>
      <c r="AG814" s="127"/>
      <c r="AH814" s="127"/>
      <c r="AI814" s="127"/>
      <c r="AJ814" s="127"/>
      <c r="AK814" s="127"/>
      <c r="AL814" s="127"/>
      <c r="AM814" s="127"/>
      <c r="AN814" s="127"/>
      <c r="AO814" s="127"/>
      <c r="AP814" s="127"/>
      <c r="AQ814" s="127"/>
      <c r="AR814" s="127"/>
      <c r="AS814" s="127"/>
      <c r="AT814" s="127"/>
      <c r="AU814" s="127"/>
      <c r="AV814" s="127"/>
      <c r="AW814" s="127"/>
      <c r="AX814" s="127"/>
      <c r="AY814" s="127"/>
      <c r="AZ814" s="127"/>
      <c r="BA814" s="127"/>
      <c r="BB814" s="127"/>
      <c r="BC814" s="127"/>
      <c r="BD814" s="127"/>
      <c r="BE814" s="127"/>
      <c r="BF814" s="127"/>
      <c r="BG814" s="127"/>
      <c r="BH814" s="127"/>
      <c r="BI814" s="127"/>
      <c r="BJ814" s="127"/>
      <c r="BK814" s="127"/>
      <c r="BL814" s="127"/>
      <c r="BM814" s="127"/>
      <c r="BN814" s="386"/>
      <c r="BO814" s="127"/>
      <c r="BP814" s="104"/>
    </row>
    <row r="815" spans="1:68" ht="14.5" x14ac:dyDescent="0.35">
      <c r="A815" s="136"/>
      <c r="B815" s="136"/>
      <c r="C815" s="136"/>
      <c r="D815" s="127"/>
      <c r="E815" s="127"/>
      <c r="F815" s="127"/>
      <c r="G815" s="127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  <c r="R815" s="127"/>
      <c r="S815" s="127"/>
      <c r="T815" s="127"/>
      <c r="U815" s="127"/>
      <c r="V815" s="127"/>
      <c r="W815" s="127"/>
      <c r="X815" s="127"/>
      <c r="Y815" s="127"/>
      <c r="Z815" s="127"/>
      <c r="AA815" s="127"/>
      <c r="AB815" s="127"/>
      <c r="AC815" s="127"/>
      <c r="AD815" s="127"/>
      <c r="AE815" s="127"/>
      <c r="AF815" s="127"/>
      <c r="AG815" s="127"/>
      <c r="AH815" s="127"/>
      <c r="AI815" s="127"/>
      <c r="AJ815" s="127"/>
      <c r="AK815" s="127"/>
      <c r="AL815" s="127"/>
      <c r="AM815" s="127"/>
      <c r="AN815" s="127"/>
      <c r="AO815" s="127"/>
      <c r="AP815" s="127"/>
      <c r="AQ815" s="127"/>
      <c r="AR815" s="127"/>
      <c r="AS815" s="127"/>
      <c r="AT815" s="127"/>
      <c r="AU815" s="127"/>
      <c r="AV815" s="127"/>
      <c r="AW815" s="127"/>
      <c r="AX815" s="127"/>
      <c r="AY815" s="127"/>
      <c r="AZ815" s="127"/>
      <c r="BA815" s="127"/>
      <c r="BB815" s="127"/>
      <c r="BC815" s="127"/>
      <c r="BD815" s="127"/>
      <c r="BE815" s="127"/>
      <c r="BF815" s="127"/>
      <c r="BG815" s="127"/>
      <c r="BH815" s="127"/>
      <c r="BI815" s="127"/>
      <c r="BJ815" s="127"/>
      <c r="BK815" s="127"/>
      <c r="BL815" s="127"/>
      <c r="BM815" s="127"/>
      <c r="BN815" s="386"/>
      <c r="BO815" s="127"/>
      <c r="BP815" s="104"/>
    </row>
    <row r="816" spans="1:68" ht="14.5" x14ac:dyDescent="0.35">
      <c r="A816" s="136"/>
      <c r="B816" s="136"/>
      <c r="C816" s="136"/>
      <c r="D816" s="127"/>
      <c r="E816" s="127"/>
      <c r="F816" s="127"/>
      <c r="G816" s="127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  <c r="R816" s="127"/>
      <c r="S816" s="127"/>
      <c r="T816" s="127"/>
      <c r="U816" s="127"/>
      <c r="V816" s="127"/>
      <c r="W816" s="127"/>
      <c r="X816" s="127"/>
      <c r="Y816" s="127"/>
      <c r="Z816" s="127"/>
      <c r="AA816" s="127"/>
      <c r="AB816" s="127"/>
      <c r="AC816" s="127"/>
      <c r="AD816" s="127"/>
      <c r="AE816" s="127"/>
      <c r="AF816" s="127"/>
      <c r="AG816" s="127"/>
      <c r="AH816" s="127"/>
      <c r="AI816" s="127"/>
      <c r="AJ816" s="127"/>
      <c r="AK816" s="127"/>
      <c r="AL816" s="127"/>
      <c r="AM816" s="127"/>
      <c r="AN816" s="127"/>
      <c r="AO816" s="127"/>
      <c r="AP816" s="127"/>
      <c r="AQ816" s="127"/>
      <c r="AR816" s="127"/>
      <c r="AS816" s="127"/>
      <c r="AT816" s="127"/>
      <c r="AU816" s="127"/>
      <c r="AV816" s="127"/>
      <c r="AW816" s="127"/>
      <c r="AX816" s="127"/>
      <c r="AY816" s="127"/>
      <c r="AZ816" s="127"/>
      <c r="BA816" s="127"/>
      <c r="BB816" s="127"/>
      <c r="BC816" s="127"/>
      <c r="BD816" s="127"/>
      <c r="BE816" s="127"/>
      <c r="BF816" s="127"/>
      <c r="BG816" s="127"/>
      <c r="BH816" s="127"/>
      <c r="BI816" s="127"/>
      <c r="BJ816" s="127"/>
      <c r="BK816" s="127"/>
      <c r="BL816" s="127"/>
      <c r="BM816" s="127"/>
      <c r="BN816" s="386"/>
      <c r="BO816" s="127"/>
      <c r="BP816" s="104"/>
    </row>
    <row r="817" spans="1:68" ht="14.5" x14ac:dyDescent="0.35">
      <c r="A817" s="136"/>
      <c r="B817" s="136"/>
      <c r="C817" s="136"/>
      <c r="D817" s="127"/>
      <c r="E817" s="127"/>
      <c r="F817" s="127"/>
      <c r="G817" s="127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  <c r="R817" s="127"/>
      <c r="S817" s="127"/>
      <c r="T817" s="127"/>
      <c r="U817" s="127"/>
      <c r="V817" s="127"/>
      <c r="W817" s="127"/>
      <c r="X817" s="127"/>
      <c r="Y817" s="127"/>
      <c r="Z817" s="127"/>
      <c r="AA817" s="127"/>
      <c r="AB817" s="127"/>
      <c r="AC817" s="127"/>
      <c r="AD817" s="127"/>
      <c r="AE817" s="127"/>
      <c r="AF817" s="127"/>
      <c r="AG817" s="127"/>
      <c r="AH817" s="127"/>
      <c r="AI817" s="127"/>
      <c r="AJ817" s="127"/>
      <c r="AK817" s="127"/>
      <c r="AL817" s="127"/>
      <c r="AM817" s="127"/>
      <c r="AN817" s="127"/>
      <c r="AO817" s="127"/>
      <c r="AP817" s="127"/>
      <c r="AQ817" s="127"/>
      <c r="AR817" s="127"/>
      <c r="AS817" s="127"/>
      <c r="AT817" s="127"/>
      <c r="AU817" s="127"/>
      <c r="AV817" s="127"/>
      <c r="AW817" s="127"/>
      <c r="AX817" s="127"/>
      <c r="AY817" s="127"/>
      <c r="AZ817" s="127"/>
      <c r="BA817" s="127"/>
      <c r="BB817" s="127"/>
      <c r="BC817" s="127"/>
      <c r="BD817" s="127"/>
      <c r="BE817" s="127"/>
      <c r="BF817" s="127"/>
      <c r="BG817" s="127"/>
      <c r="BH817" s="127"/>
      <c r="BI817" s="127"/>
      <c r="BJ817" s="127"/>
      <c r="BK817" s="127"/>
      <c r="BL817" s="127"/>
      <c r="BM817" s="127"/>
      <c r="BN817" s="386"/>
      <c r="BO817" s="127"/>
      <c r="BP817" s="104"/>
    </row>
    <row r="818" spans="1:68" ht="14.5" x14ac:dyDescent="0.35">
      <c r="A818" s="136"/>
      <c r="B818" s="136"/>
      <c r="C818" s="136"/>
      <c r="D818" s="127"/>
      <c r="E818" s="127"/>
      <c r="F818" s="127"/>
      <c r="G818" s="127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  <c r="R818" s="127"/>
      <c r="S818" s="127"/>
      <c r="T818" s="127"/>
      <c r="U818" s="127"/>
      <c r="V818" s="127"/>
      <c r="W818" s="127"/>
      <c r="X818" s="127"/>
      <c r="Y818" s="127"/>
      <c r="Z818" s="127"/>
      <c r="AA818" s="127"/>
      <c r="AB818" s="127"/>
      <c r="AC818" s="127"/>
      <c r="AD818" s="127"/>
      <c r="AE818" s="127"/>
      <c r="AF818" s="127"/>
      <c r="AG818" s="127"/>
      <c r="AH818" s="127"/>
      <c r="AI818" s="127"/>
      <c r="AJ818" s="127"/>
      <c r="AK818" s="127"/>
      <c r="AL818" s="127"/>
      <c r="AM818" s="127"/>
      <c r="AN818" s="127"/>
      <c r="AO818" s="127"/>
      <c r="AP818" s="127"/>
      <c r="AQ818" s="127"/>
      <c r="AR818" s="127"/>
      <c r="AS818" s="127"/>
      <c r="AT818" s="127"/>
      <c r="AU818" s="127"/>
      <c r="AV818" s="127"/>
      <c r="AW818" s="127"/>
      <c r="AX818" s="127"/>
      <c r="AY818" s="127"/>
      <c r="AZ818" s="127"/>
      <c r="BA818" s="127"/>
      <c r="BB818" s="127"/>
      <c r="BC818" s="127"/>
      <c r="BD818" s="127"/>
      <c r="BE818" s="127"/>
      <c r="BF818" s="127"/>
      <c r="BG818" s="127"/>
      <c r="BH818" s="127"/>
      <c r="BI818" s="127"/>
      <c r="BJ818" s="127"/>
      <c r="BK818" s="127"/>
      <c r="BL818" s="127"/>
      <c r="BM818" s="127"/>
      <c r="BN818" s="386"/>
      <c r="BO818" s="127"/>
      <c r="BP818" s="104"/>
    </row>
    <row r="819" spans="1:68" ht="14.5" x14ac:dyDescent="0.35">
      <c r="A819" s="136"/>
      <c r="B819" s="136"/>
      <c r="C819" s="136"/>
      <c r="D819" s="127"/>
      <c r="E819" s="127"/>
      <c r="F819" s="127"/>
      <c r="G819" s="127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  <c r="R819" s="127"/>
      <c r="S819" s="127"/>
      <c r="T819" s="127"/>
      <c r="U819" s="127"/>
      <c r="V819" s="127"/>
      <c r="W819" s="127"/>
      <c r="X819" s="127"/>
      <c r="Y819" s="127"/>
      <c r="Z819" s="127"/>
      <c r="AA819" s="127"/>
      <c r="AB819" s="127"/>
      <c r="AC819" s="127"/>
      <c r="AD819" s="127"/>
      <c r="AE819" s="127"/>
      <c r="AF819" s="127"/>
      <c r="AG819" s="127"/>
      <c r="AH819" s="127"/>
      <c r="AI819" s="127"/>
      <c r="AJ819" s="127"/>
      <c r="AK819" s="127"/>
      <c r="AL819" s="127"/>
      <c r="AM819" s="127"/>
      <c r="AN819" s="127"/>
      <c r="AO819" s="127"/>
      <c r="AP819" s="127"/>
      <c r="AQ819" s="127"/>
      <c r="AR819" s="127"/>
      <c r="AS819" s="127"/>
      <c r="AT819" s="127"/>
      <c r="AU819" s="127"/>
      <c r="AV819" s="127"/>
      <c r="AW819" s="127"/>
      <c r="AX819" s="127"/>
      <c r="AY819" s="127"/>
      <c r="AZ819" s="127"/>
      <c r="BA819" s="127"/>
      <c r="BB819" s="127"/>
      <c r="BC819" s="127"/>
      <c r="BD819" s="127"/>
      <c r="BE819" s="127"/>
      <c r="BF819" s="127"/>
      <c r="BG819" s="127"/>
      <c r="BH819" s="127"/>
      <c r="BI819" s="127"/>
      <c r="BJ819" s="127"/>
      <c r="BK819" s="127"/>
      <c r="BL819" s="127"/>
      <c r="BM819" s="127"/>
      <c r="BN819" s="386"/>
      <c r="BO819" s="127"/>
      <c r="BP819" s="104"/>
    </row>
    <row r="820" spans="1:68" ht="14.5" x14ac:dyDescent="0.35">
      <c r="A820" s="136"/>
      <c r="B820" s="136"/>
      <c r="C820" s="136"/>
      <c r="D820" s="127"/>
      <c r="E820" s="127"/>
      <c r="F820" s="127"/>
      <c r="G820" s="127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  <c r="R820" s="127"/>
      <c r="S820" s="127"/>
      <c r="T820" s="127"/>
      <c r="U820" s="127"/>
      <c r="V820" s="127"/>
      <c r="W820" s="127"/>
      <c r="X820" s="127"/>
      <c r="Y820" s="127"/>
      <c r="Z820" s="127"/>
      <c r="AA820" s="127"/>
      <c r="AB820" s="127"/>
      <c r="AC820" s="127"/>
      <c r="AD820" s="127"/>
      <c r="AE820" s="127"/>
      <c r="AF820" s="127"/>
      <c r="AG820" s="127"/>
      <c r="AH820" s="127"/>
      <c r="AI820" s="127"/>
      <c r="AJ820" s="127"/>
      <c r="AK820" s="127"/>
      <c r="AL820" s="127"/>
      <c r="AM820" s="127"/>
      <c r="AN820" s="127"/>
      <c r="AO820" s="127"/>
      <c r="AP820" s="127"/>
      <c r="AQ820" s="127"/>
      <c r="AR820" s="127"/>
      <c r="AS820" s="127"/>
      <c r="AT820" s="127"/>
      <c r="AU820" s="127"/>
      <c r="AV820" s="127"/>
      <c r="AW820" s="127"/>
      <c r="AX820" s="127"/>
      <c r="AY820" s="127"/>
      <c r="AZ820" s="127"/>
      <c r="BA820" s="127"/>
      <c r="BB820" s="127"/>
      <c r="BC820" s="127"/>
      <c r="BD820" s="127"/>
      <c r="BE820" s="127"/>
      <c r="BF820" s="127"/>
      <c r="BG820" s="127"/>
      <c r="BH820" s="127"/>
      <c r="BI820" s="127"/>
      <c r="BJ820" s="127"/>
      <c r="BK820" s="127"/>
      <c r="BL820" s="127"/>
      <c r="BM820" s="127"/>
      <c r="BN820" s="386"/>
      <c r="BO820" s="127"/>
      <c r="BP820" s="104"/>
    </row>
    <row r="821" spans="1:68" ht="14.5" x14ac:dyDescent="0.35">
      <c r="A821" s="136"/>
      <c r="B821" s="136"/>
      <c r="C821" s="136"/>
      <c r="D821" s="127"/>
      <c r="E821" s="127"/>
      <c r="F821" s="127"/>
      <c r="G821" s="127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  <c r="R821" s="127"/>
      <c r="S821" s="127"/>
      <c r="T821" s="127"/>
      <c r="U821" s="127"/>
      <c r="V821" s="127"/>
      <c r="W821" s="127"/>
      <c r="X821" s="127"/>
      <c r="Y821" s="127"/>
      <c r="Z821" s="127"/>
      <c r="AA821" s="127"/>
      <c r="AB821" s="127"/>
      <c r="AC821" s="127"/>
      <c r="AD821" s="127"/>
      <c r="AE821" s="127"/>
      <c r="AF821" s="127"/>
      <c r="AG821" s="127"/>
      <c r="AH821" s="127"/>
      <c r="AI821" s="127"/>
      <c r="AJ821" s="127"/>
      <c r="AK821" s="127"/>
      <c r="AL821" s="127"/>
      <c r="AM821" s="127"/>
      <c r="AN821" s="127"/>
      <c r="AO821" s="127"/>
      <c r="AP821" s="127"/>
      <c r="AQ821" s="127"/>
      <c r="AR821" s="127"/>
      <c r="AS821" s="127"/>
      <c r="AT821" s="127"/>
      <c r="AU821" s="127"/>
      <c r="AV821" s="127"/>
      <c r="AW821" s="127"/>
      <c r="AX821" s="127"/>
      <c r="AY821" s="127"/>
      <c r="AZ821" s="127"/>
      <c r="BA821" s="127"/>
      <c r="BB821" s="127"/>
      <c r="BC821" s="127"/>
      <c r="BD821" s="127"/>
      <c r="BE821" s="127"/>
      <c r="BF821" s="127"/>
      <c r="BG821" s="127"/>
      <c r="BH821" s="127"/>
      <c r="BI821" s="127"/>
      <c r="BJ821" s="127"/>
      <c r="BK821" s="127"/>
      <c r="BL821" s="127"/>
      <c r="BM821" s="127"/>
      <c r="BN821" s="386"/>
      <c r="BO821" s="127"/>
      <c r="BP821" s="104"/>
    </row>
    <row r="822" spans="1:68" ht="14.5" x14ac:dyDescent="0.35">
      <c r="A822" s="136"/>
      <c r="B822" s="136"/>
      <c r="C822" s="136"/>
      <c r="D822" s="127"/>
      <c r="E822" s="127"/>
      <c r="F822" s="127"/>
      <c r="G822" s="127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  <c r="R822" s="127"/>
      <c r="S822" s="127"/>
      <c r="T822" s="127"/>
      <c r="U822" s="127"/>
      <c r="V822" s="127"/>
      <c r="W822" s="127"/>
      <c r="X822" s="127"/>
      <c r="Y822" s="127"/>
      <c r="Z822" s="127"/>
      <c r="AA822" s="127"/>
      <c r="AB822" s="127"/>
      <c r="AC822" s="127"/>
      <c r="AD822" s="127"/>
      <c r="AE822" s="127"/>
      <c r="AF822" s="127"/>
      <c r="AG822" s="127"/>
      <c r="AH822" s="127"/>
      <c r="AI822" s="127"/>
      <c r="AJ822" s="127"/>
      <c r="AK822" s="127"/>
      <c r="AL822" s="127"/>
      <c r="AM822" s="127"/>
      <c r="AN822" s="127"/>
      <c r="AO822" s="127"/>
      <c r="AP822" s="127"/>
      <c r="AQ822" s="127"/>
      <c r="AR822" s="127"/>
      <c r="AS822" s="127"/>
      <c r="AT822" s="127"/>
      <c r="AU822" s="127"/>
      <c r="AV822" s="127"/>
      <c r="AW822" s="127"/>
      <c r="AX822" s="127"/>
      <c r="AY822" s="127"/>
      <c r="AZ822" s="127"/>
      <c r="BA822" s="127"/>
      <c r="BB822" s="127"/>
      <c r="BC822" s="127"/>
      <c r="BD822" s="127"/>
      <c r="BE822" s="127"/>
      <c r="BF822" s="127"/>
      <c r="BG822" s="127"/>
      <c r="BH822" s="127"/>
      <c r="BI822" s="127"/>
      <c r="BJ822" s="127"/>
      <c r="BK822" s="127"/>
      <c r="BL822" s="127"/>
      <c r="BM822" s="127"/>
      <c r="BN822" s="386"/>
      <c r="BO822" s="127"/>
      <c r="BP822" s="104"/>
    </row>
    <row r="823" spans="1:68" ht="14.5" x14ac:dyDescent="0.35">
      <c r="A823" s="136"/>
      <c r="B823" s="136"/>
      <c r="C823" s="136"/>
      <c r="D823" s="127"/>
      <c r="E823" s="127"/>
      <c r="F823" s="127"/>
      <c r="G823" s="127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  <c r="R823" s="127"/>
      <c r="S823" s="127"/>
      <c r="T823" s="127"/>
      <c r="U823" s="127"/>
      <c r="V823" s="127"/>
      <c r="W823" s="127"/>
      <c r="X823" s="127"/>
      <c r="Y823" s="127"/>
      <c r="Z823" s="127"/>
      <c r="AA823" s="127"/>
      <c r="AB823" s="127"/>
      <c r="AC823" s="127"/>
      <c r="AD823" s="127"/>
      <c r="AE823" s="127"/>
      <c r="AF823" s="127"/>
      <c r="AG823" s="127"/>
      <c r="AH823" s="127"/>
      <c r="AI823" s="127"/>
      <c r="AJ823" s="127"/>
      <c r="AK823" s="127"/>
      <c r="AL823" s="127"/>
      <c r="AM823" s="127"/>
      <c r="AN823" s="127"/>
      <c r="AO823" s="127"/>
      <c r="AP823" s="127"/>
      <c r="AQ823" s="127"/>
      <c r="AR823" s="127"/>
      <c r="AS823" s="127"/>
      <c r="AT823" s="127"/>
      <c r="AU823" s="127"/>
      <c r="AV823" s="127"/>
      <c r="AW823" s="127"/>
      <c r="AX823" s="127"/>
      <c r="AY823" s="127"/>
      <c r="AZ823" s="127"/>
      <c r="BA823" s="127"/>
      <c r="BB823" s="127"/>
      <c r="BC823" s="127"/>
      <c r="BD823" s="127"/>
      <c r="BE823" s="127"/>
      <c r="BF823" s="127"/>
      <c r="BG823" s="127"/>
      <c r="BH823" s="127"/>
      <c r="BI823" s="127"/>
      <c r="BJ823" s="127"/>
      <c r="BK823" s="127"/>
      <c r="BL823" s="127"/>
      <c r="BM823" s="127"/>
      <c r="BN823" s="386"/>
      <c r="BO823" s="127"/>
      <c r="BP823" s="104"/>
    </row>
    <row r="824" spans="1:68" ht="14.5" x14ac:dyDescent="0.35">
      <c r="A824" s="136"/>
      <c r="B824" s="136"/>
      <c r="C824" s="136"/>
      <c r="D824" s="127"/>
      <c r="E824" s="127"/>
      <c r="F824" s="127"/>
      <c r="G824" s="127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  <c r="R824" s="127"/>
      <c r="S824" s="127"/>
      <c r="T824" s="127"/>
      <c r="U824" s="127"/>
      <c r="V824" s="127"/>
      <c r="W824" s="127"/>
      <c r="X824" s="127"/>
      <c r="Y824" s="127"/>
      <c r="Z824" s="127"/>
      <c r="AA824" s="127"/>
      <c r="AB824" s="127"/>
      <c r="AC824" s="127"/>
      <c r="AD824" s="127"/>
      <c r="AE824" s="127"/>
      <c r="AF824" s="127"/>
      <c r="AG824" s="127"/>
      <c r="AH824" s="127"/>
      <c r="AI824" s="127"/>
      <c r="AJ824" s="127"/>
      <c r="AK824" s="127"/>
      <c r="AL824" s="127"/>
      <c r="AM824" s="127"/>
      <c r="AN824" s="127"/>
      <c r="AO824" s="127"/>
      <c r="AP824" s="127"/>
      <c r="AQ824" s="127"/>
      <c r="AR824" s="127"/>
      <c r="AS824" s="127"/>
      <c r="AT824" s="127"/>
      <c r="AU824" s="127"/>
      <c r="AV824" s="127"/>
      <c r="AW824" s="127"/>
      <c r="AX824" s="127"/>
      <c r="AY824" s="127"/>
      <c r="AZ824" s="127"/>
      <c r="BA824" s="127"/>
      <c r="BB824" s="127"/>
      <c r="BC824" s="127"/>
      <c r="BD824" s="127"/>
      <c r="BE824" s="127"/>
      <c r="BF824" s="127"/>
      <c r="BG824" s="127"/>
      <c r="BH824" s="127"/>
      <c r="BI824" s="127"/>
      <c r="BJ824" s="127"/>
      <c r="BK824" s="127"/>
      <c r="BL824" s="127"/>
      <c r="BM824" s="127"/>
      <c r="BN824" s="386"/>
      <c r="BO824" s="127"/>
      <c r="BP824" s="104"/>
    </row>
    <row r="825" spans="1:68" ht="14.5" x14ac:dyDescent="0.35">
      <c r="A825" s="136"/>
      <c r="B825" s="136"/>
      <c r="C825" s="136"/>
      <c r="D825" s="127"/>
      <c r="E825" s="127"/>
      <c r="F825" s="127"/>
      <c r="G825" s="127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  <c r="R825" s="127"/>
      <c r="S825" s="127"/>
      <c r="T825" s="127"/>
      <c r="U825" s="127"/>
      <c r="V825" s="127"/>
      <c r="W825" s="127"/>
      <c r="X825" s="127"/>
      <c r="Y825" s="127"/>
      <c r="Z825" s="127"/>
      <c r="AA825" s="127"/>
      <c r="AB825" s="127"/>
      <c r="AC825" s="127"/>
      <c r="AD825" s="127"/>
      <c r="AE825" s="127"/>
      <c r="AF825" s="127"/>
      <c r="AG825" s="127"/>
      <c r="AH825" s="127"/>
      <c r="AI825" s="127"/>
      <c r="AJ825" s="127"/>
      <c r="AK825" s="127"/>
      <c r="AL825" s="127"/>
      <c r="AM825" s="127"/>
      <c r="AN825" s="127"/>
      <c r="AO825" s="127"/>
      <c r="AP825" s="127"/>
      <c r="AQ825" s="127"/>
      <c r="AR825" s="127"/>
      <c r="AS825" s="127"/>
      <c r="AT825" s="127"/>
      <c r="AU825" s="127"/>
      <c r="AV825" s="127"/>
      <c r="AW825" s="127"/>
      <c r="AX825" s="127"/>
      <c r="AY825" s="127"/>
      <c r="AZ825" s="127"/>
      <c r="BA825" s="127"/>
      <c r="BB825" s="127"/>
      <c r="BC825" s="127"/>
      <c r="BD825" s="127"/>
      <c r="BE825" s="127"/>
      <c r="BF825" s="127"/>
      <c r="BG825" s="127"/>
      <c r="BH825" s="127"/>
      <c r="BI825" s="127"/>
      <c r="BJ825" s="127"/>
      <c r="BK825" s="127"/>
      <c r="BL825" s="127"/>
      <c r="BM825" s="127"/>
      <c r="BN825" s="386"/>
      <c r="BO825" s="127"/>
      <c r="BP825" s="104"/>
    </row>
    <row r="826" spans="1:68" ht="14.5" x14ac:dyDescent="0.35">
      <c r="A826" s="136"/>
      <c r="B826" s="136"/>
      <c r="C826" s="136"/>
      <c r="D826" s="127"/>
      <c r="E826" s="127"/>
      <c r="F826" s="127"/>
      <c r="G826" s="127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  <c r="R826" s="127"/>
      <c r="S826" s="127"/>
      <c r="T826" s="127"/>
      <c r="U826" s="127"/>
      <c r="V826" s="127"/>
      <c r="W826" s="127"/>
      <c r="X826" s="127"/>
      <c r="Y826" s="127"/>
      <c r="Z826" s="127"/>
      <c r="AA826" s="127"/>
      <c r="AB826" s="127"/>
      <c r="AC826" s="127"/>
      <c r="AD826" s="127"/>
      <c r="AE826" s="127"/>
      <c r="AF826" s="127"/>
      <c r="AG826" s="127"/>
      <c r="AH826" s="127"/>
      <c r="AI826" s="127"/>
      <c r="AJ826" s="127"/>
      <c r="AK826" s="127"/>
      <c r="AL826" s="127"/>
      <c r="AM826" s="127"/>
      <c r="AN826" s="127"/>
      <c r="AO826" s="127"/>
      <c r="AP826" s="127"/>
      <c r="AQ826" s="127"/>
      <c r="AR826" s="127"/>
      <c r="AS826" s="127"/>
      <c r="AT826" s="127"/>
      <c r="AU826" s="127"/>
      <c r="AV826" s="127"/>
      <c r="AW826" s="127"/>
      <c r="AX826" s="127"/>
      <c r="AY826" s="127"/>
      <c r="AZ826" s="127"/>
      <c r="BA826" s="127"/>
      <c r="BB826" s="127"/>
      <c r="BC826" s="127"/>
      <c r="BD826" s="127"/>
      <c r="BE826" s="127"/>
      <c r="BF826" s="127"/>
      <c r="BG826" s="127"/>
      <c r="BH826" s="127"/>
      <c r="BI826" s="127"/>
      <c r="BJ826" s="127"/>
      <c r="BK826" s="127"/>
      <c r="BL826" s="127"/>
      <c r="BM826" s="127"/>
      <c r="BN826" s="386"/>
      <c r="BO826" s="127"/>
      <c r="BP826" s="104"/>
    </row>
    <row r="827" spans="1:68" ht="14.5" x14ac:dyDescent="0.35">
      <c r="A827" s="136"/>
      <c r="B827" s="136"/>
      <c r="C827" s="136"/>
      <c r="D827" s="127"/>
      <c r="E827" s="127"/>
      <c r="F827" s="127"/>
      <c r="G827" s="127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  <c r="R827" s="127"/>
      <c r="S827" s="127"/>
      <c r="T827" s="127"/>
      <c r="U827" s="127"/>
      <c r="V827" s="127"/>
      <c r="W827" s="127"/>
      <c r="X827" s="127"/>
      <c r="Y827" s="127"/>
      <c r="Z827" s="127"/>
      <c r="AA827" s="127"/>
      <c r="AB827" s="127"/>
      <c r="AC827" s="127"/>
      <c r="AD827" s="127"/>
      <c r="AE827" s="127"/>
      <c r="AF827" s="127"/>
      <c r="AG827" s="127"/>
      <c r="AH827" s="127"/>
      <c r="AI827" s="127"/>
      <c r="AJ827" s="127"/>
      <c r="AK827" s="127"/>
      <c r="AL827" s="127"/>
      <c r="AM827" s="127"/>
      <c r="AN827" s="127"/>
      <c r="AO827" s="127"/>
      <c r="AP827" s="127"/>
      <c r="AQ827" s="127"/>
      <c r="AR827" s="127"/>
      <c r="AS827" s="127"/>
      <c r="AT827" s="127"/>
      <c r="AU827" s="127"/>
      <c r="AV827" s="127"/>
      <c r="AW827" s="127"/>
      <c r="AX827" s="127"/>
      <c r="AY827" s="127"/>
      <c r="AZ827" s="127"/>
      <c r="BA827" s="127"/>
      <c r="BB827" s="127"/>
      <c r="BC827" s="127"/>
      <c r="BD827" s="127"/>
      <c r="BE827" s="127"/>
      <c r="BF827" s="127"/>
      <c r="BG827" s="127"/>
      <c r="BH827" s="127"/>
      <c r="BI827" s="127"/>
      <c r="BJ827" s="127"/>
      <c r="BK827" s="127"/>
      <c r="BL827" s="127"/>
      <c r="BM827" s="127"/>
      <c r="BN827" s="386"/>
      <c r="BO827" s="127"/>
      <c r="BP827" s="104"/>
    </row>
    <row r="828" spans="1:68" ht="14.5" x14ac:dyDescent="0.35">
      <c r="A828" s="136"/>
      <c r="B828" s="136"/>
      <c r="C828" s="136"/>
      <c r="D828" s="127"/>
      <c r="E828" s="127"/>
      <c r="F828" s="127"/>
      <c r="G828" s="127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  <c r="R828" s="127"/>
      <c r="S828" s="127"/>
      <c r="T828" s="127"/>
      <c r="U828" s="127"/>
      <c r="V828" s="127"/>
      <c r="W828" s="127"/>
      <c r="X828" s="127"/>
      <c r="Y828" s="127"/>
      <c r="Z828" s="127"/>
      <c r="AA828" s="127"/>
      <c r="AB828" s="127"/>
      <c r="AC828" s="127"/>
      <c r="AD828" s="127"/>
      <c r="AE828" s="127"/>
      <c r="AF828" s="127"/>
      <c r="AG828" s="127"/>
      <c r="AH828" s="127"/>
      <c r="AI828" s="127"/>
      <c r="AJ828" s="127"/>
      <c r="AK828" s="127"/>
      <c r="AL828" s="127"/>
      <c r="AM828" s="127"/>
      <c r="AN828" s="127"/>
      <c r="AO828" s="127"/>
      <c r="AP828" s="127"/>
      <c r="AQ828" s="127"/>
      <c r="AR828" s="127"/>
      <c r="AS828" s="127"/>
      <c r="AT828" s="127"/>
      <c r="AU828" s="127"/>
      <c r="AV828" s="127"/>
      <c r="AW828" s="127"/>
      <c r="AX828" s="127"/>
      <c r="AY828" s="127"/>
      <c r="AZ828" s="127"/>
      <c r="BA828" s="127"/>
      <c r="BB828" s="127"/>
      <c r="BC828" s="127"/>
      <c r="BD828" s="127"/>
      <c r="BE828" s="127"/>
      <c r="BF828" s="127"/>
      <c r="BG828" s="127"/>
      <c r="BH828" s="127"/>
      <c r="BI828" s="127"/>
      <c r="BJ828" s="127"/>
      <c r="BK828" s="127"/>
      <c r="BL828" s="127"/>
      <c r="BM828" s="127"/>
      <c r="BN828" s="386"/>
      <c r="BO828" s="127"/>
      <c r="BP828" s="104"/>
    </row>
    <row r="829" spans="1:68" ht="14.5" x14ac:dyDescent="0.35">
      <c r="A829" s="136"/>
      <c r="B829" s="136"/>
      <c r="C829" s="136"/>
      <c r="D829" s="127"/>
      <c r="E829" s="127"/>
      <c r="F829" s="127"/>
      <c r="G829" s="127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  <c r="R829" s="127"/>
      <c r="S829" s="127"/>
      <c r="T829" s="127"/>
      <c r="U829" s="127"/>
      <c r="V829" s="127"/>
      <c r="W829" s="127"/>
      <c r="X829" s="127"/>
      <c r="Y829" s="127"/>
      <c r="Z829" s="127"/>
      <c r="AA829" s="127"/>
      <c r="AB829" s="127"/>
      <c r="AC829" s="127"/>
      <c r="AD829" s="127"/>
      <c r="AE829" s="127"/>
      <c r="AF829" s="127"/>
      <c r="AG829" s="127"/>
      <c r="AH829" s="127"/>
      <c r="AI829" s="127"/>
      <c r="AJ829" s="127"/>
      <c r="AK829" s="127"/>
      <c r="AL829" s="127"/>
      <c r="AM829" s="127"/>
      <c r="AN829" s="127"/>
      <c r="AO829" s="127"/>
      <c r="AP829" s="127"/>
      <c r="AQ829" s="127"/>
      <c r="AR829" s="127"/>
      <c r="AS829" s="127"/>
      <c r="AT829" s="127"/>
      <c r="AU829" s="127"/>
      <c r="AV829" s="127"/>
      <c r="AW829" s="127"/>
      <c r="AX829" s="127"/>
      <c r="AY829" s="127"/>
      <c r="AZ829" s="127"/>
      <c r="BA829" s="127"/>
      <c r="BB829" s="127"/>
      <c r="BC829" s="127"/>
      <c r="BD829" s="127"/>
      <c r="BE829" s="127"/>
      <c r="BF829" s="127"/>
      <c r="BG829" s="127"/>
      <c r="BH829" s="127"/>
      <c r="BI829" s="127"/>
      <c r="BJ829" s="127"/>
      <c r="BK829" s="127"/>
      <c r="BL829" s="127"/>
      <c r="BM829" s="127"/>
      <c r="BN829" s="386"/>
      <c r="BO829" s="127"/>
      <c r="BP829" s="104"/>
    </row>
    <row r="830" spans="1:68" ht="14.5" x14ac:dyDescent="0.35">
      <c r="A830" s="136"/>
      <c r="B830" s="136"/>
      <c r="C830" s="136"/>
      <c r="D830" s="127"/>
      <c r="E830" s="127"/>
      <c r="F830" s="127"/>
      <c r="G830" s="127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  <c r="R830" s="127"/>
      <c r="S830" s="127"/>
      <c r="T830" s="127"/>
      <c r="U830" s="127"/>
      <c r="V830" s="127"/>
      <c r="W830" s="127"/>
      <c r="X830" s="127"/>
      <c r="Y830" s="127"/>
      <c r="Z830" s="127"/>
      <c r="AA830" s="127"/>
      <c r="AB830" s="127"/>
      <c r="AC830" s="127"/>
      <c r="AD830" s="127"/>
      <c r="AE830" s="127"/>
      <c r="AF830" s="127"/>
      <c r="AG830" s="127"/>
      <c r="AH830" s="127"/>
      <c r="AI830" s="127"/>
      <c r="AJ830" s="127"/>
      <c r="AK830" s="127"/>
      <c r="AL830" s="127"/>
      <c r="AM830" s="127"/>
      <c r="AN830" s="127"/>
      <c r="AO830" s="127"/>
      <c r="AP830" s="127"/>
      <c r="AQ830" s="127"/>
      <c r="AR830" s="127"/>
      <c r="AS830" s="127"/>
      <c r="AT830" s="127"/>
      <c r="AU830" s="127"/>
      <c r="AV830" s="127"/>
      <c r="AW830" s="127"/>
      <c r="AX830" s="127"/>
      <c r="AY830" s="127"/>
      <c r="AZ830" s="127"/>
      <c r="BA830" s="127"/>
      <c r="BB830" s="127"/>
      <c r="BC830" s="127"/>
      <c r="BD830" s="127"/>
      <c r="BE830" s="127"/>
      <c r="BF830" s="127"/>
      <c r="BG830" s="127"/>
      <c r="BH830" s="127"/>
      <c r="BI830" s="127"/>
      <c r="BJ830" s="127"/>
      <c r="BK830" s="127"/>
      <c r="BL830" s="127"/>
      <c r="BM830" s="127"/>
      <c r="BN830" s="386"/>
      <c r="BO830" s="127"/>
      <c r="BP830" s="104"/>
    </row>
    <row r="831" spans="1:68" ht="14.5" x14ac:dyDescent="0.35">
      <c r="A831" s="136"/>
      <c r="B831" s="136"/>
      <c r="C831" s="136"/>
      <c r="D831" s="127"/>
      <c r="E831" s="127"/>
      <c r="F831" s="127"/>
      <c r="G831" s="127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  <c r="R831" s="127"/>
      <c r="S831" s="127"/>
      <c r="T831" s="127"/>
      <c r="U831" s="127"/>
      <c r="V831" s="127"/>
      <c r="W831" s="127"/>
      <c r="X831" s="127"/>
      <c r="Y831" s="127"/>
      <c r="Z831" s="127"/>
      <c r="AA831" s="127"/>
      <c r="AB831" s="127"/>
      <c r="AC831" s="127"/>
      <c r="AD831" s="127"/>
      <c r="AE831" s="127"/>
      <c r="AF831" s="127"/>
      <c r="AG831" s="127"/>
      <c r="AH831" s="127"/>
      <c r="AI831" s="127"/>
      <c r="AJ831" s="127"/>
      <c r="AK831" s="127"/>
      <c r="AL831" s="127"/>
      <c r="AM831" s="127"/>
      <c r="AN831" s="127"/>
      <c r="AO831" s="127"/>
      <c r="AP831" s="127"/>
      <c r="AQ831" s="127"/>
      <c r="AR831" s="127"/>
      <c r="AS831" s="127"/>
      <c r="AT831" s="127"/>
      <c r="AU831" s="127"/>
      <c r="AV831" s="127"/>
      <c r="AW831" s="127"/>
      <c r="AX831" s="127"/>
      <c r="AY831" s="127"/>
      <c r="AZ831" s="127"/>
      <c r="BA831" s="127"/>
      <c r="BB831" s="127"/>
      <c r="BC831" s="127"/>
      <c r="BD831" s="127"/>
      <c r="BE831" s="127"/>
      <c r="BF831" s="127"/>
      <c r="BG831" s="127"/>
      <c r="BH831" s="127"/>
      <c r="BI831" s="127"/>
      <c r="BJ831" s="127"/>
      <c r="BK831" s="127"/>
      <c r="BL831" s="127"/>
      <c r="BM831" s="127"/>
      <c r="BN831" s="386"/>
      <c r="BO831" s="127"/>
      <c r="BP831" s="104"/>
    </row>
    <row r="832" spans="1:68" ht="14.5" x14ac:dyDescent="0.35">
      <c r="A832" s="136"/>
      <c r="B832" s="136"/>
      <c r="C832" s="136"/>
      <c r="D832" s="127"/>
      <c r="E832" s="127"/>
      <c r="F832" s="127"/>
      <c r="G832" s="127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  <c r="R832" s="127"/>
      <c r="S832" s="127"/>
      <c r="T832" s="127"/>
      <c r="U832" s="127"/>
      <c r="V832" s="127"/>
      <c r="W832" s="127"/>
      <c r="X832" s="127"/>
      <c r="Y832" s="127"/>
      <c r="Z832" s="127"/>
      <c r="AA832" s="127"/>
      <c r="AB832" s="127"/>
      <c r="AC832" s="127"/>
      <c r="AD832" s="127"/>
      <c r="AE832" s="127"/>
      <c r="AF832" s="127"/>
      <c r="AG832" s="127"/>
      <c r="AH832" s="127"/>
      <c r="AI832" s="127"/>
      <c r="AJ832" s="127"/>
      <c r="AK832" s="127"/>
      <c r="AL832" s="127"/>
      <c r="AM832" s="127"/>
      <c r="AN832" s="127"/>
      <c r="AO832" s="127"/>
      <c r="AP832" s="127"/>
      <c r="AQ832" s="127"/>
      <c r="AR832" s="127"/>
      <c r="AS832" s="127"/>
      <c r="AT832" s="127"/>
      <c r="AU832" s="127"/>
      <c r="AV832" s="127"/>
      <c r="AW832" s="127"/>
      <c r="AX832" s="127"/>
      <c r="AY832" s="127"/>
      <c r="AZ832" s="127"/>
      <c r="BA832" s="127"/>
      <c r="BB832" s="127"/>
      <c r="BC832" s="127"/>
      <c r="BD832" s="127"/>
      <c r="BE832" s="127"/>
      <c r="BF832" s="127"/>
      <c r="BG832" s="127"/>
      <c r="BH832" s="127"/>
      <c r="BI832" s="127"/>
      <c r="BJ832" s="127"/>
      <c r="BK832" s="127"/>
      <c r="BL832" s="127"/>
      <c r="BM832" s="127"/>
      <c r="BN832" s="386"/>
      <c r="BO832" s="127"/>
      <c r="BP832" s="104"/>
    </row>
    <row r="833" spans="1:68" ht="14.5" x14ac:dyDescent="0.35">
      <c r="A833" s="136"/>
      <c r="B833" s="136"/>
      <c r="C833" s="136"/>
      <c r="D833" s="127"/>
      <c r="E833" s="127"/>
      <c r="F833" s="127"/>
      <c r="G833" s="127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  <c r="R833" s="127"/>
      <c r="S833" s="127"/>
      <c r="T833" s="127"/>
      <c r="U833" s="127"/>
      <c r="V833" s="127"/>
      <c r="W833" s="127"/>
      <c r="X833" s="127"/>
      <c r="Y833" s="127"/>
      <c r="Z833" s="127"/>
      <c r="AA833" s="127"/>
      <c r="AB833" s="127"/>
      <c r="AC833" s="127"/>
      <c r="AD833" s="127"/>
      <c r="AE833" s="127"/>
      <c r="AF833" s="127"/>
      <c r="AG833" s="127"/>
      <c r="AH833" s="127"/>
      <c r="AI833" s="127"/>
      <c r="AJ833" s="127"/>
      <c r="AK833" s="127"/>
      <c r="AL833" s="127"/>
      <c r="AM833" s="127"/>
      <c r="AN833" s="127"/>
      <c r="AO833" s="127"/>
      <c r="AP833" s="127"/>
      <c r="AQ833" s="127"/>
      <c r="AR833" s="127"/>
      <c r="AS833" s="127"/>
      <c r="AT833" s="127"/>
      <c r="AU833" s="127"/>
      <c r="AV833" s="127"/>
      <c r="AW833" s="127"/>
      <c r="AX833" s="127"/>
      <c r="AY833" s="127"/>
      <c r="AZ833" s="127"/>
      <c r="BA833" s="127"/>
      <c r="BB833" s="127"/>
      <c r="BC833" s="127"/>
      <c r="BD833" s="127"/>
      <c r="BE833" s="127"/>
      <c r="BF833" s="127"/>
      <c r="BG833" s="127"/>
      <c r="BH833" s="127"/>
      <c r="BI833" s="127"/>
      <c r="BJ833" s="127"/>
      <c r="BK833" s="127"/>
      <c r="BL833" s="127"/>
      <c r="BM833" s="127"/>
      <c r="BN833" s="386"/>
      <c r="BO833" s="127"/>
      <c r="BP833" s="104"/>
    </row>
    <row r="834" spans="1:68" ht="14.5" x14ac:dyDescent="0.35">
      <c r="A834" s="136"/>
      <c r="B834" s="136"/>
      <c r="C834" s="136"/>
      <c r="D834" s="127"/>
      <c r="E834" s="127"/>
      <c r="F834" s="127"/>
      <c r="G834" s="127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  <c r="R834" s="127"/>
      <c r="S834" s="127"/>
      <c r="T834" s="127"/>
      <c r="U834" s="127"/>
      <c r="V834" s="127"/>
      <c r="W834" s="127"/>
      <c r="X834" s="127"/>
      <c r="Y834" s="127"/>
      <c r="Z834" s="127"/>
      <c r="AA834" s="127"/>
      <c r="AB834" s="127"/>
      <c r="AC834" s="127"/>
      <c r="AD834" s="127"/>
      <c r="AE834" s="127"/>
      <c r="AF834" s="127"/>
      <c r="AG834" s="127"/>
      <c r="AH834" s="127"/>
      <c r="AI834" s="127"/>
      <c r="AJ834" s="127"/>
      <c r="AK834" s="127"/>
      <c r="AL834" s="127"/>
      <c r="AM834" s="127"/>
      <c r="AN834" s="127"/>
      <c r="AO834" s="127"/>
      <c r="AP834" s="127"/>
      <c r="AQ834" s="127"/>
      <c r="AR834" s="127"/>
      <c r="AS834" s="127"/>
      <c r="AT834" s="127"/>
      <c r="AU834" s="127"/>
      <c r="AV834" s="127"/>
      <c r="AW834" s="127"/>
      <c r="AX834" s="127"/>
      <c r="AY834" s="127"/>
      <c r="AZ834" s="127"/>
      <c r="BA834" s="127"/>
      <c r="BB834" s="127"/>
      <c r="BC834" s="127"/>
      <c r="BD834" s="127"/>
      <c r="BE834" s="127"/>
      <c r="BF834" s="127"/>
      <c r="BG834" s="127"/>
      <c r="BH834" s="127"/>
      <c r="BI834" s="127"/>
      <c r="BJ834" s="127"/>
      <c r="BK834" s="127"/>
      <c r="BL834" s="127"/>
      <c r="BM834" s="127"/>
      <c r="BN834" s="386"/>
      <c r="BO834" s="127"/>
      <c r="BP834" s="104"/>
    </row>
    <row r="835" spans="1:68" ht="14.5" x14ac:dyDescent="0.35">
      <c r="A835" s="136"/>
      <c r="B835" s="136"/>
      <c r="C835" s="136"/>
      <c r="D835" s="127"/>
      <c r="E835" s="127"/>
      <c r="F835" s="127"/>
      <c r="G835" s="127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  <c r="R835" s="127"/>
      <c r="S835" s="127"/>
      <c r="T835" s="127"/>
      <c r="U835" s="127"/>
      <c r="V835" s="127"/>
      <c r="W835" s="127"/>
      <c r="X835" s="127"/>
      <c r="Y835" s="127"/>
      <c r="Z835" s="127"/>
      <c r="AA835" s="127"/>
      <c r="AB835" s="127"/>
      <c r="AC835" s="127"/>
      <c r="AD835" s="127"/>
      <c r="AE835" s="127"/>
      <c r="AF835" s="127"/>
      <c r="AG835" s="127"/>
      <c r="AH835" s="127"/>
      <c r="AI835" s="127"/>
      <c r="AJ835" s="127"/>
      <c r="AK835" s="127"/>
      <c r="AL835" s="127"/>
      <c r="AM835" s="127"/>
      <c r="AN835" s="127"/>
      <c r="AO835" s="127"/>
      <c r="AP835" s="127"/>
      <c r="AQ835" s="127"/>
      <c r="AR835" s="127"/>
      <c r="AS835" s="127"/>
      <c r="AT835" s="127"/>
      <c r="AU835" s="127"/>
      <c r="AV835" s="127"/>
      <c r="AW835" s="127"/>
      <c r="AX835" s="127"/>
      <c r="AY835" s="127"/>
      <c r="AZ835" s="127"/>
      <c r="BA835" s="127"/>
      <c r="BB835" s="127"/>
      <c r="BC835" s="127"/>
      <c r="BD835" s="127"/>
      <c r="BE835" s="127"/>
      <c r="BF835" s="127"/>
      <c r="BG835" s="127"/>
      <c r="BH835" s="127"/>
      <c r="BI835" s="127"/>
      <c r="BJ835" s="127"/>
      <c r="BK835" s="127"/>
      <c r="BL835" s="127"/>
      <c r="BM835" s="127"/>
      <c r="BN835" s="386"/>
      <c r="BO835" s="127"/>
      <c r="BP835" s="104"/>
    </row>
    <row r="836" spans="1:68" ht="14.5" x14ac:dyDescent="0.35">
      <c r="A836" s="136"/>
      <c r="B836" s="136"/>
      <c r="C836" s="136"/>
      <c r="D836" s="127"/>
      <c r="E836" s="127"/>
      <c r="F836" s="127"/>
      <c r="G836" s="127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  <c r="R836" s="127"/>
      <c r="S836" s="127"/>
      <c r="T836" s="127"/>
      <c r="U836" s="127"/>
      <c r="V836" s="127"/>
      <c r="W836" s="127"/>
      <c r="X836" s="127"/>
      <c r="Y836" s="127"/>
      <c r="Z836" s="127"/>
      <c r="AA836" s="127"/>
      <c r="AB836" s="127"/>
      <c r="AC836" s="127"/>
      <c r="AD836" s="127"/>
      <c r="AE836" s="127"/>
      <c r="AF836" s="127"/>
      <c r="AG836" s="127"/>
      <c r="AH836" s="127"/>
      <c r="AI836" s="127"/>
      <c r="AJ836" s="127"/>
      <c r="AK836" s="127"/>
      <c r="AL836" s="127"/>
      <c r="AM836" s="127"/>
      <c r="AN836" s="127"/>
      <c r="AO836" s="127"/>
      <c r="AP836" s="127"/>
      <c r="AQ836" s="127"/>
      <c r="AR836" s="127"/>
      <c r="AS836" s="127"/>
      <c r="AT836" s="127"/>
      <c r="AU836" s="127"/>
      <c r="AV836" s="127"/>
      <c r="AW836" s="127"/>
      <c r="AX836" s="127"/>
      <c r="AY836" s="127"/>
      <c r="AZ836" s="127"/>
      <c r="BA836" s="127"/>
      <c r="BB836" s="127"/>
      <c r="BC836" s="127"/>
      <c r="BD836" s="127"/>
      <c r="BE836" s="127"/>
      <c r="BF836" s="127"/>
      <c r="BG836" s="127"/>
      <c r="BH836" s="127"/>
      <c r="BI836" s="127"/>
      <c r="BJ836" s="127"/>
      <c r="BK836" s="127"/>
      <c r="BL836" s="127"/>
      <c r="BM836" s="127"/>
      <c r="BN836" s="386"/>
      <c r="BO836" s="127"/>
      <c r="BP836" s="104"/>
    </row>
    <row r="837" spans="1:68" ht="14.5" x14ac:dyDescent="0.35">
      <c r="A837" s="136"/>
      <c r="B837" s="136"/>
      <c r="C837" s="136"/>
      <c r="D837" s="127"/>
      <c r="E837" s="127"/>
      <c r="F837" s="127"/>
      <c r="G837" s="127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  <c r="R837" s="127"/>
      <c r="S837" s="127"/>
      <c r="T837" s="127"/>
      <c r="U837" s="127"/>
      <c r="V837" s="127"/>
      <c r="W837" s="127"/>
      <c r="X837" s="127"/>
      <c r="Y837" s="127"/>
      <c r="Z837" s="127"/>
      <c r="AA837" s="127"/>
      <c r="AB837" s="127"/>
      <c r="AC837" s="127"/>
      <c r="AD837" s="127"/>
      <c r="AE837" s="127"/>
      <c r="AF837" s="127"/>
      <c r="AG837" s="127"/>
      <c r="AH837" s="127"/>
      <c r="AI837" s="127"/>
      <c r="AJ837" s="127"/>
      <c r="AK837" s="127"/>
      <c r="AL837" s="127"/>
      <c r="AM837" s="127"/>
      <c r="AN837" s="127"/>
      <c r="AO837" s="127"/>
      <c r="AP837" s="127"/>
      <c r="AQ837" s="127"/>
      <c r="AR837" s="127"/>
      <c r="AS837" s="127"/>
      <c r="AT837" s="127"/>
      <c r="AU837" s="127"/>
      <c r="AV837" s="127"/>
      <c r="AW837" s="127"/>
      <c r="AX837" s="127"/>
      <c r="AY837" s="127"/>
      <c r="AZ837" s="127"/>
      <c r="BA837" s="127"/>
      <c r="BB837" s="127"/>
      <c r="BC837" s="127"/>
      <c r="BD837" s="127"/>
      <c r="BE837" s="127"/>
      <c r="BF837" s="127"/>
      <c r="BG837" s="127"/>
      <c r="BH837" s="127"/>
      <c r="BI837" s="127"/>
      <c r="BJ837" s="127"/>
      <c r="BK837" s="127"/>
      <c r="BL837" s="127"/>
      <c r="BM837" s="127"/>
      <c r="BN837" s="386"/>
      <c r="BO837" s="127"/>
      <c r="BP837" s="104"/>
    </row>
    <row r="838" spans="1:68" ht="14.5" x14ac:dyDescent="0.35">
      <c r="A838" s="136"/>
      <c r="B838" s="136"/>
      <c r="C838" s="136"/>
      <c r="D838" s="127"/>
      <c r="E838" s="127"/>
      <c r="F838" s="127"/>
      <c r="G838" s="127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  <c r="R838" s="127"/>
      <c r="S838" s="127"/>
      <c r="T838" s="127"/>
      <c r="U838" s="127"/>
      <c r="V838" s="127"/>
      <c r="W838" s="127"/>
      <c r="X838" s="127"/>
      <c r="Y838" s="127"/>
      <c r="Z838" s="127"/>
      <c r="AA838" s="127"/>
      <c r="AB838" s="127"/>
      <c r="AC838" s="127"/>
      <c r="AD838" s="127"/>
      <c r="AE838" s="127"/>
      <c r="AF838" s="127"/>
      <c r="AG838" s="127"/>
      <c r="AH838" s="127"/>
      <c r="AI838" s="127"/>
      <c r="AJ838" s="127"/>
      <c r="AK838" s="127"/>
      <c r="AL838" s="127"/>
      <c r="AM838" s="127"/>
      <c r="AN838" s="127"/>
      <c r="AO838" s="127"/>
      <c r="AP838" s="127"/>
      <c r="AQ838" s="127"/>
      <c r="AR838" s="127"/>
      <c r="AS838" s="127"/>
      <c r="AT838" s="127"/>
      <c r="AU838" s="127"/>
      <c r="AV838" s="127"/>
      <c r="AW838" s="127"/>
      <c r="AX838" s="127"/>
      <c r="AY838" s="127"/>
      <c r="AZ838" s="127"/>
      <c r="BA838" s="127"/>
      <c r="BB838" s="127"/>
      <c r="BC838" s="127"/>
      <c r="BD838" s="127"/>
      <c r="BE838" s="127"/>
      <c r="BF838" s="127"/>
      <c r="BG838" s="127"/>
      <c r="BH838" s="127"/>
      <c r="BI838" s="127"/>
      <c r="BJ838" s="127"/>
      <c r="BK838" s="127"/>
      <c r="BL838" s="127"/>
      <c r="BM838" s="127"/>
      <c r="BN838" s="386"/>
      <c r="BO838" s="127"/>
      <c r="BP838" s="104"/>
    </row>
    <row r="839" spans="1:68" ht="14.5" x14ac:dyDescent="0.35">
      <c r="A839" s="136"/>
      <c r="B839" s="136"/>
      <c r="C839" s="136"/>
      <c r="D839" s="127"/>
      <c r="E839" s="127"/>
      <c r="F839" s="127"/>
      <c r="G839" s="127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  <c r="R839" s="127"/>
      <c r="S839" s="127"/>
      <c r="T839" s="127"/>
      <c r="U839" s="127"/>
      <c r="V839" s="127"/>
      <c r="W839" s="127"/>
      <c r="X839" s="127"/>
      <c r="Y839" s="127"/>
      <c r="Z839" s="127"/>
      <c r="AA839" s="127"/>
      <c r="AB839" s="127"/>
      <c r="AC839" s="127"/>
      <c r="AD839" s="127"/>
      <c r="AE839" s="127"/>
      <c r="AF839" s="127"/>
      <c r="AG839" s="127"/>
      <c r="AH839" s="127"/>
      <c r="AI839" s="127"/>
      <c r="AJ839" s="127"/>
      <c r="AK839" s="127"/>
      <c r="AL839" s="127"/>
      <c r="AM839" s="127"/>
      <c r="AN839" s="127"/>
      <c r="AO839" s="127"/>
      <c r="AP839" s="127"/>
      <c r="AQ839" s="127"/>
      <c r="AR839" s="127"/>
      <c r="AS839" s="127"/>
      <c r="AT839" s="127"/>
      <c r="AU839" s="127"/>
      <c r="AV839" s="127"/>
      <c r="AW839" s="127"/>
      <c r="AX839" s="127"/>
      <c r="AY839" s="127"/>
      <c r="AZ839" s="127"/>
      <c r="BA839" s="127"/>
      <c r="BB839" s="127"/>
      <c r="BC839" s="127"/>
      <c r="BD839" s="127"/>
      <c r="BE839" s="127"/>
      <c r="BF839" s="127"/>
      <c r="BG839" s="127"/>
      <c r="BH839" s="127"/>
      <c r="BI839" s="127"/>
      <c r="BJ839" s="127"/>
      <c r="BK839" s="127"/>
      <c r="BL839" s="127"/>
      <c r="BM839" s="127"/>
      <c r="BN839" s="386"/>
      <c r="BO839" s="127"/>
      <c r="BP839" s="104"/>
    </row>
    <row r="840" spans="1:68" ht="14.5" x14ac:dyDescent="0.35">
      <c r="A840" s="136"/>
      <c r="B840" s="136"/>
      <c r="C840" s="136"/>
      <c r="D840" s="127"/>
      <c r="E840" s="127"/>
      <c r="F840" s="127"/>
      <c r="G840" s="127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  <c r="R840" s="127"/>
      <c r="S840" s="127"/>
      <c r="T840" s="127"/>
      <c r="U840" s="127"/>
      <c r="V840" s="127"/>
      <c r="W840" s="127"/>
      <c r="X840" s="127"/>
      <c r="Y840" s="127"/>
      <c r="Z840" s="127"/>
      <c r="AA840" s="127"/>
      <c r="AB840" s="127"/>
      <c r="AC840" s="127"/>
      <c r="AD840" s="127"/>
      <c r="AE840" s="127"/>
      <c r="AF840" s="127"/>
      <c r="AG840" s="127"/>
      <c r="AH840" s="127"/>
      <c r="AI840" s="127"/>
      <c r="AJ840" s="127"/>
      <c r="AK840" s="127"/>
      <c r="AL840" s="127"/>
      <c r="AM840" s="127"/>
      <c r="AN840" s="127"/>
      <c r="AO840" s="127"/>
      <c r="AP840" s="127"/>
      <c r="AQ840" s="127"/>
      <c r="AR840" s="127"/>
      <c r="AS840" s="127"/>
      <c r="AT840" s="127"/>
      <c r="AU840" s="127"/>
      <c r="AV840" s="127"/>
      <c r="AW840" s="127"/>
      <c r="AX840" s="127"/>
      <c r="AY840" s="127"/>
      <c r="AZ840" s="127"/>
      <c r="BA840" s="127"/>
      <c r="BB840" s="127"/>
      <c r="BC840" s="127"/>
      <c r="BD840" s="127"/>
      <c r="BE840" s="127"/>
      <c r="BF840" s="127"/>
      <c r="BG840" s="127"/>
      <c r="BH840" s="127"/>
      <c r="BI840" s="127"/>
      <c r="BJ840" s="127"/>
      <c r="BK840" s="127"/>
      <c r="BL840" s="127"/>
      <c r="BM840" s="127"/>
      <c r="BN840" s="386"/>
      <c r="BO840" s="127"/>
      <c r="BP840" s="104"/>
    </row>
    <row r="841" spans="1:68" ht="14.5" x14ac:dyDescent="0.35">
      <c r="A841" s="136"/>
      <c r="B841" s="136"/>
      <c r="C841" s="136"/>
      <c r="D841" s="127"/>
      <c r="E841" s="127"/>
      <c r="F841" s="127"/>
      <c r="G841" s="127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  <c r="R841" s="127"/>
      <c r="S841" s="127"/>
      <c r="T841" s="127"/>
      <c r="U841" s="127"/>
      <c r="V841" s="127"/>
      <c r="W841" s="127"/>
      <c r="X841" s="127"/>
      <c r="Y841" s="127"/>
      <c r="Z841" s="127"/>
      <c r="AA841" s="127"/>
      <c r="AB841" s="127"/>
      <c r="AC841" s="127"/>
      <c r="AD841" s="127"/>
      <c r="AE841" s="127"/>
      <c r="AF841" s="127"/>
      <c r="AG841" s="127"/>
      <c r="AH841" s="127"/>
      <c r="AI841" s="127"/>
      <c r="AJ841" s="127"/>
      <c r="AK841" s="127"/>
      <c r="AL841" s="127"/>
      <c r="AM841" s="127"/>
      <c r="AN841" s="127"/>
      <c r="AO841" s="127"/>
      <c r="AP841" s="127"/>
      <c r="AQ841" s="127"/>
      <c r="AR841" s="127"/>
      <c r="AS841" s="127"/>
      <c r="AT841" s="127"/>
      <c r="AU841" s="127"/>
      <c r="AV841" s="127"/>
      <c r="AW841" s="127"/>
      <c r="AX841" s="127"/>
      <c r="AY841" s="127"/>
      <c r="AZ841" s="127"/>
      <c r="BA841" s="127"/>
      <c r="BB841" s="127"/>
      <c r="BC841" s="127"/>
      <c r="BD841" s="127"/>
      <c r="BE841" s="127"/>
      <c r="BF841" s="127"/>
      <c r="BG841" s="127"/>
      <c r="BH841" s="127"/>
      <c r="BI841" s="127"/>
      <c r="BJ841" s="127"/>
      <c r="BK841" s="127"/>
      <c r="BL841" s="127"/>
      <c r="BM841" s="127"/>
      <c r="BN841" s="386"/>
      <c r="BO841" s="127"/>
      <c r="BP841" s="104"/>
    </row>
    <row r="842" spans="1:68" ht="14.5" x14ac:dyDescent="0.35">
      <c r="A842" s="136"/>
      <c r="B842" s="136"/>
      <c r="C842" s="136"/>
      <c r="D842" s="127"/>
      <c r="E842" s="127"/>
      <c r="F842" s="127"/>
      <c r="G842" s="127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  <c r="R842" s="127"/>
      <c r="S842" s="127"/>
      <c r="T842" s="127"/>
      <c r="U842" s="127"/>
      <c r="V842" s="127"/>
      <c r="W842" s="127"/>
      <c r="X842" s="127"/>
      <c r="Y842" s="127"/>
      <c r="Z842" s="127"/>
      <c r="AA842" s="127"/>
      <c r="AB842" s="127"/>
      <c r="AC842" s="127"/>
      <c r="AD842" s="127"/>
      <c r="AE842" s="127"/>
      <c r="AF842" s="127"/>
      <c r="AG842" s="127"/>
      <c r="AH842" s="127"/>
      <c r="AI842" s="127"/>
      <c r="AJ842" s="127"/>
      <c r="AK842" s="127"/>
      <c r="AL842" s="127"/>
      <c r="AM842" s="127"/>
      <c r="AN842" s="127"/>
      <c r="AO842" s="127"/>
      <c r="AP842" s="127"/>
      <c r="AQ842" s="127"/>
      <c r="AR842" s="127"/>
      <c r="AS842" s="127"/>
      <c r="AT842" s="127"/>
      <c r="AU842" s="127"/>
      <c r="AV842" s="127"/>
      <c r="AW842" s="127"/>
      <c r="AX842" s="127"/>
      <c r="AY842" s="127"/>
      <c r="AZ842" s="127"/>
      <c r="BA842" s="127"/>
      <c r="BB842" s="127"/>
      <c r="BC842" s="127"/>
      <c r="BD842" s="127"/>
      <c r="BE842" s="127"/>
      <c r="BF842" s="127"/>
      <c r="BG842" s="127"/>
      <c r="BH842" s="127"/>
      <c r="BI842" s="127"/>
      <c r="BJ842" s="127"/>
      <c r="BK842" s="127"/>
      <c r="BL842" s="127"/>
      <c r="BM842" s="127"/>
      <c r="BN842" s="386"/>
      <c r="BO842" s="127"/>
      <c r="BP842" s="104"/>
    </row>
    <row r="843" spans="1:68" ht="14.5" x14ac:dyDescent="0.35">
      <c r="A843" s="136"/>
      <c r="B843" s="136"/>
      <c r="C843" s="136"/>
      <c r="D843" s="127"/>
      <c r="E843" s="127"/>
      <c r="F843" s="127"/>
      <c r="G843" s="127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  <c r="R843" s="127"/>
      <c r="S843" s="127"/>
      <c r="T843" s="127"/>
      <c r="U843" s="127"/>
      <c r="V843" s="127"/>
      <c r="W843" s="127"/>
      <c r="X843" s="127"/>
      <c r="Y843" s="127"/>
      <c r="Z843" s="127"/>
      <c r="AA843" s="127"/>
      <c r="AB843" s="127"/>
      <c r="AC843" s="127"/>
      <c r="AD843" s="127"/>
      <c r="AE843" s="127"/>
      <c r="AF843" s="127"/>
      <c r="AG843" s="127"/>
      <c r="AH843" s="127"/>
      <c r="AI843" s="127"/>
      <c r="AJ843" s="127"/>
      <c r="AK843" s="127"/>
      <c r="AL843" s="127"/>
      <c r="AM843" s="127"/>
      <c r="AN843" s="127"/>
      <c r="AO843" s="127"/>
      <c r="AP843" s="127"/>
      <c r="AQ843" s="127"/>
      <c r="AR843" s="127"/>
      <c r="AS843" s="127"/>
      <c r="AT843" s="127"/>
      <c r="AU843" s="127"/>
      <c r="AV843" s="127"/>
      <c r="AW843" s="127"/>
      <c r="AX843" s="127"/>
      <c r="AY843" s="127"/>
      <c r="AZ843" s="127"/>
      <c r="BA843" s="127"/>
      <c r="BB843" s="127"/>
      <c r="BC843" s="127"/>
      <c r="BD843" s="127"/>
      <c r="BE843" s="127"/>
      <c r="BF843" s="127"/>
      <c r="BG843" s="127"/>
      <c r="BH843" s="127"/>
      <c r="BI843" s="127"/>
      <c r="BJ843" s="127"/>
      <c r="BK843" s="127"/>
      <c r="BL843" s="127"/>
      <c r="BM843" s="127"/>
      <c r="BN843" s="386"/>
      <c r="BO843" s="127"/>
      <c r="BP843" s="104"/>
    </row>
    <row r="844" spans="1:68" ht="14.5" x14ac:dyDescent="0.35">
      <c r="A844" s="136"/>
      <c r="B844" s="136"/>
      <c r="C844" s="136"/>
      <c r="D844" s="127"/>
      <c r="E844" s="127"/>
      <c r="F844" s="127"/>
      <c r="G844" s="127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  <c r="R844" s="127"/>
      <c r="S844" s="127"/>
      <c r="T844" s="127"/>
      <c r="U844" s="127"/>
      <c r="V844" s="127"/>
      <c r="W844" s="127"/>
      <c r="X844" s="127"/>
      <c r="Y844" s="127"/>
      <c r="Z844" s="127"/>
      <c r="AA844" s="127"/>
      <c r="AB844" s="127"/>
      <c r="AC844" s="127"/>
      <c r="AD844" s="127"/>
      <c r="AE844" s="127"/>
      <c r="AF844" s="127"/>
      <c r="AG844" s="127"/>
      <c r="AH844" s="127"/>
      <c r="AI844" s="127"/>
      <c r="AJ844" s="127"/>
      <c r="AK844" s="127"/>
      <c r="AL844" s="127"/>
      <c r="AM844" s="127"/>
      <c r="AN844" s="127"/>
      <c r="AO844" s="127"/>
      <c r="AP844" s="127"/>
      <c r="AQ844" s="127"/>
      <c r="AR844" s="127"/>
      <c r="AS844" s="127"/>
      <c r="AT844" s="127"/>
      <c r="AU844" s="127"/>
      <c r="AV844" s="127"/>
      <c r="AW844" s="127"/>
      <c r="AX844" s="127"/>
      <c r="AY844" s="127"/>
      <c r="AZ844" s="127"/>
      <c r="BA844" s="127"/>
      <c r="BB844" s="127"/>
      <c r="BC844" s="127"/>
      <c r="BD844" s="127"/>
      <c r="BE844" s="127"/>
      <c r="BF844" s="127"/>
      <c r="BG844" s="127"/>
      <c r="BH844" s="127"/>
      <c r="BI844" s="127"/>
      <c r="BJ844" s="127"/>
      <c r="BK844" s="127"/>
      <c r="BL844" s="127"/>
      <c r="BM844" s="127"/>
      <c r="BN844" s="386"/>
      <c r="BO844" s="127"/>
      <c r="BP844" s="104"/>
    </row>
    <row r="845" spans="1:68" ht="14.5" x14ac:dyDescent="0.35">
      <c r="A845" s="136"/>
      <c r="B845" s="136"/>
      <c r="C845" s="136"/>
      <c r="D845" s="127"/>
      <c r="E845" s="127"/>
      <c r="F845" s="127"/>
      <c r="G845" s="127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  <c r="R845" s="127"/>
      <c r="S845" s="127"/>
      <c r="T845" s="127"/>
      <c r="U845" s="127"/>
      <c r="V845" s="127"/>
      <c r="W845" s="127"/>
      <c r="X845" s="127"/>
      <c r="Y845" s="127"/>
      <c r="Z845" s="127"/>
      <c r="AA845" s="127"/>
      <c r="AB845" s="127"/>
      <c r="AC845" s="127"/>
      <c r="AD845" s="127"/>
      <c r="AE845" s="127"/>
      <c r="AF845" s="127"/>
      <c r="AG845" s="127"/>
      <c r="AH845" s="127"/>
      <c r="AI845" s="127"/>
      <c r="AJ845" s="127"/>
      <c r="AK845" s="127"/>
      <c r="AL845" s="127"/>
      <c r="AM845" s="127"/>
      <c r="AN845" s="127"/>
      <c r="AO845" s="127"/>
      <c r="AP845" s="127"/>
      <c r="AQ845" s="127"/>
      <c r="AR845" s="127"/>
      <c r="AS845" s="127"/>
      <c r="AT845" s="127"/>
      <c r="AU845" s="127"/>
      <c r="AV845" s="127"/>
      <c r="AW845" s="127"/>
      <c r="AX845" s="127"/>
      <c r="AY845" s="127"/>
      <c r="AZ845" s="127"/>
      <c r="BA845" s="127"/>
      <c r="BB845" s="127"/>
      <c r="BC845" s="127"/>
      <c r="BD845" s="127"/>
      <c r="BE845" s="127"/>
      <c r="BF845" s="127"/>
      <c r="BG845" s="127"/>
      <c r="BH845" s="127"/>
      <c r="BI845" s="127"/>
      <c r="BJ845" s="127"/>
      <c r="BK845" s="127"/>
      <c r="BL845" s="127"/>
      <c r="BM845" s="127"/>
      <c r="BN845" s="386"/>
      <c r="BO845" s="127"/>
      <c r="BP845" s="104"/>
    </row>
    <row r="846" spans="1:68" ht="14.5" x14ac:dyDescent="0.35">
      <c r="A846" s="136"/>
      <c r="B846" s="136"/>
      <c r="C846" s="136"/>
      <c r="D846" s="127"/>
      <c r="E846" s="127"/>
      <c r="F846" s="127"/>
      <c r="G846" s="127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  <c r="R846" s="127"/>
      <c r="S846" s="127"/>
      <c r="T846" s="127"/>
      <c r="U846" s="127"/>
      <c r="V846" s="127"/>
      <c r="W846" s="127"/>
      <c r="X846" s="127"/>
      <c r="Y846" s="127"/>
      <c r="Z846" s="127"/>
      <c r="AA846" s="127"/>
      <c r="AB846" s="127"/>
      <c r="AC846" s="127"/>
      <c r="AD846" s="127"/>
      <c r="AE846" s="127"/>
      <c r="AF846" s="127"/>
      <c r="AG846" s="127"/>
      <c r="AH846" s="127"/>
      <c r="AI846" s="127"/>
      <c r="AJ846" s="127"/>
      <c r="AK846" s="127"/>
      <c r="AL846" s="127"/>
      <c r="AM846" s="127"/>
      <c r="AN846" s="127"/>
      <c r="AO846" s="127"/>
      <c r="AP846" s="127"/>
      <c r="AQ846" s="127"/>
      <c r="AR846" s="127"/>
      <c r="AS846" s="127"/>
      <c r="AT846" s="127"/>
      <c r="AU846" s="127"/>
      <c r="AV846" s="127"/>
      <c r="AW846" s="127"/>
      <c r="AX846" s="127"/>
      <c r="AY846" s="127"/>
      <c r="AZ846" s="127"/>
      <c r="BA846" s="127"/>
      <c r="BB846" s="127"/>
      <c r="BC846" s="127"/>
      <c r="BD846" s="127"/>
      <c r="BE846" s="127"/>
      <c r="BF846" s="127"/>
      <c r="BG846" s="127"/>
      <c r="BH846" s="127"/>
      <c r="BI846" s="127"/>
      <c r="BJ846" s="127"/>
      <c r="BK846" s="127"/>
      <c r="BL846" s="127"/>
      <c r="BM846" s="127"/>
      <c r="BN846" s="386"/>
      <c r="BO846" s="127"/>
      <c r="BP846" s="104"/>
    </row>
    <row r="847" spans="1:68" ht="14.5" x14ac:dyDescent="0.35">
      <c r="A847" s="136"/>
      <c r="B847" s="136"/>
      <c r="C847" s="136"/>
      <c r="D847" s="127"/>
      <c r="E847" s="127"/>
      <c r="F847" s="127"/>
      <c r="G847" s="127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  <c r="R847" s="127"/>
      <c r="S847" s="127"/>
      <c r="T847" s="127"/>
      <c r="U847" s="127"/>
      <c r="V847" s="127"/>
      <c r="W847" s="127"/>
      <c r="X847" s="127"/>
      <c r="Y847" s="127"/>
      <c r="Z847" s="127"/>
      <c r="AA847" s="127"/>
      <c r="AB847" s="127"/>
      <c r="AC847" s="127"/>
      <c r="AD847" s="127"/>
      <c r="AE847" s="127"/>
      <c r="AF847" s="127"/>
      <c r="AG847" s="127"/>
      <c r="AH847" s="127"/>
      <c r="AI847" s="127"/>
      <c r="AJ847" s="127"/>
      <c r="AK847" s="127"/>
      <c r="AL847" s="127"/>
      <c r="AM847" s="127"/>
      <c r="AN847" s="127"/>
      <c r="AO847" s="127"/>
      <c r="AP847" s="127"/>
      <c r="AQ847" s="127"/>
      <c r="AR847" s="127"/>
      <c r="AS847" s="127"/>
      <c r="AT847" s="127"/>
      <c r="AU847" s="127"/>
      <c r="AV847" s="127"/>
      <c r="AW847" s="127"/>
      <c r="AX847" s="127"/>
      <c r="AY847" s="127"/>
      <c r="AZ847" s="127"/>
      <c r="BA847" s="127"/>
      <c r="BB847" s="127"/>
      <c r="BC847" s="127"/>
      <c r="BD847" s="127"/>
      <c r="BE847" s="127"/>
      <c r="BF847" s="127"/>
      <c r="BG847" s="127"/>
      <c r="BH847" s="127"/>
      <c r="BI847" s="127"/>
      <c r="BJ847" s="127"/>
      <c r="BK847" s="127"/>
      <c r="BL847" s="127"/>
      <c r="BM847" s="127"/>
      <c r="BN847" s="386"/>
      <c r="BO847" s="127"/>
      <c r="BP847" s="104"/>
    </row>
    <row r="848" spans="1:68" ht="14.5" x14ac:dyDescent="0.35">
      <c r="A848" s="136"/>
      <c r="B848" s="136"/>
      <c r="C848" s="136"/>
      <c r="D848" s="127"/>
      <c r="E848" s="127"/>
      <c r="F848" s="127"/>
      <c r="G848" s="127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  <c r="R848" s="127"/>
      <c r="S848" s="127"/>
      <c r="T848" s="127"/>
      <c r="U848" s="127"/>
      <c r="V848" s="127"/>
      <c r="W848" s="127"/>
      <c r="X848" s="127"/>
      <c r="Y848" s="127"/>
      <c r="Z848" s="127"/>
      <c r="AA848" s="127"/>
      <c r="AB848" s="127"/>
      <c r="AC848" s="127"/>
      <c r="AD848" s="127"/>
      <c r="AE848" s="127"/>
      <c r="AF848" s="127"/>
      <c r="AG848" s="127"/>
      <c r="AH848" s="127"/>
      <c r="AI848" s="127"/>
      <c r="AJ848" s="127"/>
      <c r="AK848" s="127"/>
      <c r="AL848" s="127"/>
      <c r="AM848" s="127"/>
      <c r="AN848" s="127"/>
      <c r="AO848" s="127"/>
      <c r="AP848" s="127"/>
      <c r="AQ848" s="127"/>
      <c r="AR848" s="127"/>
      <c r="AS848" s="127"/>
      <c r="AT848" s="127"/>
      <c r="AU848" s="127"/>
      <c r="AV848" s="127"/>
      <c r="AW848" s="127"/>
      <c r="AX848" s="127"/>
      <c r="AY848" s="127"/>
      <c r="AZ848" s="127"/>
      <c r="BA848" s="127"/>
      <c r="BB848" s="127"/>
      <c r="BC848" s="127"/>
      <c r="BD848" s="127"/>
      <c r="BE848" s="127"/>
      <c r="BF848" s="127"/>
      <c r="BG848" s="127"/>
      <c r="BH848" s="127"/>
      <c r="BI848" s="127"/>
      <c r="BJ848" s="127"/>
      <c r="BK848" s="127"/>
      <c r="BL848" s="127"/>
      <c r="BM848" s="127"/>
      <c r="BN848" s="386"/>
      <c r="BO848" s="127"/>
      <c r="BP848" s="104"/>
    </row>
    <row r="849" spans="1:68" ht="14.5" x14ac:dyDescent="0.35">
      <c r="A849" s="136"/>
      <c r="B849" s="136"/>
      <c r="C849" s="136"/>
      <c r="D849" s="127"/>
      <c r="E849" s="127"/>
      <c r="F849" s="127"/>
      <c r="G849" s="127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  <c r="R849" s="127"/>
      <c r="S849" s="127"/>
      <c r="T849" s="127"/>
      <c r="U849" s="127"/>
      <c r="V849" s="127"/>
      <c r="W849" s="127"/>
      <c r="X849" s="127"/>
      <c r="Y849" s="127"/>
      <c r="Z849" s="127"/>
      <c r="AA849" s="127"/>
      <c r="AB849" s="127"/>
      <c r="AC849" s="127"/>
      <c r="AD849" s="127"/>
      <c r="AE849" s="127"/>
      <c r="AF849" s="127"/>
      <c r="AG849" s="127"/>
      <c r="AH849" s="127"/>
      <c r="AI849" s="127"/>
      <c r="AJ849" s="127"/>
      <c r="AK849" s="127"/>
      <c r="AL849" s="127"/>
      <c r="AM849" s="127"/>
      <c r="AN849" s="127"/>
      <c r="AO849" s="127"/>
      <c r="AP849" s="127"/>
      <c r="AQ849" s="127"/>
      <c r="AR849" s="127"/>
      <c r="AS849" s="127"/>
      <c r="AT849" s="127"/>
      <c r="AU849" s="127"/>
      <c r="AV849" s="127"/>
      <c r="AW849" s="127"/>
      <c r="AX849" s="127"/>
      <c r="AY849" s="127"/>
      <c r="AZ849" s="127"/>
      <c r="BA849" s="127"/>
      <c r="BB849" s="127"/>
      <c r="BC849" s="127"/>
      <c r="BD849" s="127"/>
      <c r="BE849" s="127"/>
      <c r="BF849" s="127"/>
      <c r="BG849" s="127"/>
      <c r="BH849" s="127"/>
      <c r="BI849" s="127"/>
      <c r="BJ849" s="127"/>
      <c r="BK849" s="127"/>
      <c r="BL849" s="127"/>
      <c r="BM849" s="127"/>
      <c r="BN849" s="386"/>
      <c r="BO849" s="127"/>
      <c r="BP849" s="104"/>
    </row>
    <row r="850" spans="1:68" ht="14.5" x14ac:dyDescent="0.35">
      <c r="A850" s="136"/>
      <c r="B850" s="136"/>
      <c r="C850" s="136"/>
      <c r="D850" s="127"/>
      <c r="E850" s="127"/>
      <c r="F850" s="127"/>
      <c r="G850" s="127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  <c r="R850" s="127"/>
      <c r="S850" s="127"/>
      <c r="T850" s="127"/>
      <c r="U850" s="127"/>
      <c r="V850" s="127"/>
      <c r="W850" s="127"/>
      <c r="X850" s="127"/>
      <c r="Y850" s="127"/>
      <c r="Z850" s="127"/>
      <c r="AA850" s="127"/>
      <c r="AB850" s="127"/>
      <c r="AC850" s="127"/>
      <c r="AD850" s="127"/>
      <c r="AE850" s="127"/>
      <c r="AF850" s="127"/>
      <c r="AG850" s="127"/>
      <c r="AH850" s="127"/>
      <c r="AI850" s="127"/>
      <c r="AJ850" s="127"/>
      <c r="AK850" s="127"/>
      <c r="AL850" s="127"/>
      <c r="AM850" s="127"/>
      <c r="AN850" s="127"/>
      <c r="AO850" s="127"/>
      <c r="AP850" s="127"/>
      <c r="AQ850" s="127"/>
      <c r="AR850" s="127"/>
      <c r="AS850" s="127"/>
      <c r="AT850" s="127"/>
      <c r="AU850" s="127"/>
      <c r="AV850" s="127"/>
      <c r="AW850" s="127"/>
      <c r="AX850" s="127"/>
      <c r="AY850" s="127"/>
      <c r="AZ850" s="127"/>
      <c r="BA850" s="127"/>
      <c r="BB850" s="127"/>
      <c r="BC850" s="127"/>
      <c r="BD850" s="127"/>
      <c r="BE850" s="127"/>
      <c r="BF850" s="127"/>
      <c r="BG850" s="127"/>
      <c r="BH850" s="127"/>
      <c r="BI850" s="127"/>
      <c r="BJ850" s="127"/>
      <c r="BK850" s="127"/>
      <c r="BL850" s="127"/>
      <c r="BM850" s="127"/>
      <c r="BN850" s="386"/>
      <c r="BO850" s="127"/>
      <c r="BP850" s="104"/>
    </row>
    <row r="851" spans="1:68" ht="14.5" x14ac:dyDescent="0.35">
      <c r="A851" s="136"/>
      <c r="B851" s="136"/>
      <c r="C851" s="136"/>
      <c r="D851" s="127"/>
      <c r="E851" s="127"/>
      <c r="F851" s="127"/>
      <c r="G851" s="127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  <c r="R851" s="127"/>
      <c r="S851" s="127"/>
      <c r="T851" s="127"/>
      <c r="U851" s="127"/>
      <c r="V851" s="127"/>
      <c r="W851" s="127"/>
      <c r="X851" s="127"/>
      <c r="Y851" s="127"/>
      <c r="Z851" s="127"/>
      <c r="AA851" s="127"/>
      <c r="AB851" s="127"/>
      <c r="AC851" s="127"/>
      <c r="AD851" s="127"/>
      <c r="AE851" s="127"/>
      <c r="AF851" s="127"/>
      <c r="AG851" s="127"/>
      <c r="AH851" s="127"/>
      <c r="AI851" s="127"/>
      <c r="AJ851" s="127"/>
      <c r="AK851" s="127"/>
      <c r="AL851" s="127"/>
      <c r="AM851" s="127"/>
      <c r="AN851" s="127"/>
      <c r="AO851" s="127"/>
      <c r="AP851" s="127"/>
      <c r="AQ851" s="127"/>
      <c r="AR851" s="127"/>
      <c r="AS851" s="127"/>
      <c r="AT851" s="127"/>
      <c r="AU851" s="127"/>
      <c r="AV851" s="127"/>
      <c r="AW851" s="127"/>
      <c r="AX851" s="127"/>
      <c r="AY851" s="127"/>
      <c r="AZ851" s="127"/>
      <c r="BA851" s="127"/>
      <c r="BB851" s="127"/>
      <c r="BC851" s="127"/>
      <c r="BD851" s="127"/>
      <c r="BE851" s="127"/>
      <c r="BF851" s="127"/>
      <c r="BG851" s="127"/>
      <c r="BH851" s="127"/>
      <c r="BI851" s="127"/>
      <c r="BJ851" s="127"/>
      <c r="BK851" s="127"/>
      <c r="BL851" s="127"/>
      <c r="BM851" s="127"/>
      <c r="BN851" s="386"/>
      <c r="BO851" s="127"/>
      <c r="BP851" s="104"/>
    </row>
    <row r="852" spans="1:68" ht="14.5" x14ac:dyDescent="0.35">
      <c r="A852" s="136"/>
      <c r="B852" s="136"/>
      <c r="C852" s="136"/>
      <c r="D852" s="127"/>
      <c r="E852" s="127"/>
      <c r="F852" s="127"/>
      <c r="G852" s="127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  <c r="R852" s="127"/>
      <c r="S852" s="127"/>
      <c r="T852" s="127"/>
      <c r="U852" s="127"/>
      <c r="V852" s="127"/>
      <c r="W852" s="127"/>
      <c r="X852" s="127"/>
      <c r="Y852" s="127"/>
      <c r="Z852" s="127"/>
      <c r="AA852" s="127"/>
      <c r="AB852" s="127"/>
      <c r="AC852" s="127"/>
      <c r="AD852" s="127"/>
      <c r="AE852" s="127"/>
      <c r="AF852" s="127"/>
      <c r="AG852" s="127"/>
      <c r="AH852" s="127"/>
      <c r="AI852" s="127"/>
      <c r="AJ852" s="127"/>
      <c r="AK852" s="127"/>
      <c r="AL852" s="127"/>
      <c r="AM852" s="127"/>
      <c r="AN852" s="127"/>
      <c r="AO852" s="127"/>
      <c r="AP852" s="127"/>
      <c r="AQ852" s="127"/>
      <c r="AR852" s="127"/>
      <c r="AS852" s="127"/>
      <c r="AT852" s="127"/>
      <c r="AU852" s="127"/>
      <c r="AV852" s="127"/>
      <c r="AW852" s="127"/>
      <c r="AX852" s="127"/>
      <c r="AY852" s="127"/>
      <c r="AZ852" s="127"/>
      <c r="BA852" s="127"/>
      <c r="BB852" s="127"/>
      <c r="BC852" s="127"/>
      <c r="BD852" s="127"/>
      <c r="BE852" s="127"/>
      <c r="BF852" s="127"/>
      <c r="BG852" s="127"/>
      <c r="BH852" s="127"/>
      <c r="BI852" s="127"/>
      <c r="BJ852" s="127"/>
      <c r="BK852" s="127"/>
      <c r="BL852" s="127"/>
      <c r="BM852" s="127"/>
      <c r="BN852" s="386"/>
      <c r="BO852" s="127"/>
      <c r="BP852" s="104"/>
    </row>
    <row r="853" spans="1:68" ht="14.5" x14ac:dyDescent="0.35">
      <c r="A853" s="136"/>
      <c r="B853" s="136"/>
      <c r="C853" s="136"/>
      <c r="D853" s="127"/>
      <c r="E853" s="127"/>
      <c r="F853" s="127"/>
      <c r="G853" s="127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  <c r="R853" s="127"/>
      <c r="S853" s="127"/>
      <c r="T853" s="127"/>
      <c r="U853" s="127"/>
      <c r="V853" s="127"/>
      <c r="W853" s="127"/>
      <c r="X853" s="127"/>
      <c r="Y853" s="127"/>
      <c r="Z853" s="127"/>
      <c r="AA853" s="127"/>
      <c r="AB853" s="127"/>
      <c r="AC853" s="127"/>
      <c r="AD853" s="127"/>
      <c r="AE853" s="127"/>
      <c r="AF853" s="127"/>
      <c r="AG853" s="127"/>
      <c r="AH853" s="127"/>
      <c r="AI853" s="127"/>
      <c r="AJ853" s="127"/>
      <c r="AK853" s="127"/>
      <c r="AL853" s="127"/>
      <c r="AM853" s="127"/>
      <c r="AN853" s="127"/>
      <c r="AO853" s="127"/>
      <c r="AP853" s="127"/>
      <c r="AQ853" s="127"/>
      <c r="AR853" s="127"/>
      <c r="AS853" s="127"/>
      <c r="AT853" s="127"/>
      <c r="AU853" s="127"/>
      <c r="AV853" s="127"/>
      <c r="AW853" s="127"/>
      <c r="AX853" s="127"/>
      <c r="AY853" s="127"/>
      <c r="AZ853" s="127"/>
      <c r="BA853" s="127"/>
      <c r="BB853" s="127"/>
      <c r="BC853" s="127"/>
      <c r="BD853" s="127"/>
      <c r="BE853" s="127"/>
      <c r="BF853" s="127"/>
      <c r="BG853" s="127"/>
      <c r="BH853" s="127"/>
      <c r="BI853" s="127"/>
      <c r="BJ853" s="127"/>
      <c r="BK853" s="127"/>
      <c r="BL853" s="127"/>
      <c r="BM853" s="127"/>
      <c r="BN853" s="386"/>
      <c r="BO853" s="127"/>
      <c r="BP853" s="104"/>
    </row>
    <row r="854" spans="1:68" ht="14.5" x14ac:dyDescent="0.35">
      <c r="A854" s="136"/>
      <c r="B854" s="136"/>
      <c r="C854" s="136"/>
      <c r="D854" s="127"/>
      <c r="E854" s="127"/>
      <c r="F854" s="127"/>
      <c r="G854" s="127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  <c r="R854" s="127"/>
      <c r="S854" s="127"/>
      <c r="T854" s="127"/>
      <c r="U854" s="127"/>
      <c r="V854" s="127"/>
      <c r="W854" s="127"/>
      <c r="X854" s="127"/>
      <c r="Y854" s="127"/>
      <c r="Z854" s="127"/>
      <c r="AA854" s="127"/>
      <c r="AB854" s="127"/>
      <c r="AC854" s="127"/>
      <c r="AD854" s="127"/>
      <c r="AE854" s="127"/>
      <c r="AF854" s="127"/>
      <c r="AG854" s="127"/>
      <c r="AH854" s="127"/>
      <c r="AI854" s="127"/>
      <c r="AJ854" s="127"/>
      <c r="AK854" s="127"/>
      <c r="AL854" s="127"/>
      <c r="AM854" s="127"/>
      <c r="AN854" s="127"/>
      <c r="AO854" s="127"/>
      <c r="AP854" s="127"/>
      <c r="AQ854" s="127"/>
      <c r="AR854" s="127"/>
      <c r="AS854" s="127"/>
      <c r="AT854" s="127"/>
      <c r="AU854" s="127"/>
      <c r="AV854" s="127"/>
      <c r="AW854" s="127"/>
      <c r="AX854" s="127"/>
      <c r="AY854" s="127"/>
      <c r="AZ854" s="127"/>
      <c r="BA854" s="127"/>
      <c r="BB854" s="127"/>
      <c r="BC854" s="127"/>
      <c r="BD854" s="127"/>
      <c r="BE854" s="127"/>
      <c r="BF854" s="127"/>
      <c r="BG854" s="127"/>
      <c r="BH854" s="127"/>
      <c r="BI854" s="127"/>
      <c r="BJ854" s="127"/>
      <c r="BK854" s="127"/>
      <c r="BL854" s="127"/>
      <c r="BM854" s="127"/>
      <c r="BN854" s="386"/>
      <c r="BO854" s="127"/>
      <c r="BP854" s="104"/>
    </row>
    <row r="855" spans="1:68" ht="14.5" x14ac:dyDescent="0.35">
      <c r="A855" s="136"/>
      <c r="B855" s="136"/>
      <c r="C855" s="136"/>
      <c r="D855" s="127"/>
      <c r="E855" s="127"/>
      <c r="F855" s="127"/>
      <c r="G855" s="127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  <c r="R855" s="127"/>
      <c r="S855" s="127"/>
      <c r="T855" s="127"/>
      <c r="U855" s="127"/>
      <c r="V855" s="127"/>
      <c r="W855" s="127"/>
      <c r="X855" s="127"/>
      <c r="Y855" s="127"/>
      <c r="Z855" s="127"/>
      <c r="AA855" s="127"/>
      <c r="AB855" s="127"/>
      <c r="AC855" s="127"/>
      <c r="AD855" s="127"/>
      <c r="AE855" s="127"/>
      <c r="AF855" s="127"/>
      <c r="AG855" s="127"/>
      <c r="AH855" s="127"/>
      <c r="AI855" s="127"/>
      <c r="AJ855" s="127"/>
      <c r="AK855" s="127"/>
      <c r="AL855" s="127"/>
      <c r="AM855" s="127"/>
      <c r="AN855" s="127"/>
      <c r="AO855" s="127"/>
      <c r="AP855" s="127"/>
      <c r="AQ855" s="127"/>
      <c r="AR855" s="127"/>
      <c r="AS855" s="127"/>
      <c r="AT855" s="127"/>
      <c r="AU855" s="127"/>
      <c r="AV855" s="127"/>
      <c r="AW855" s="127"/>
      <c r="AX855" s="127"/>
      <c r="AY855" s="127"/>
      <c r="AZ855" s="127"/>
      <c r="BA855" s="127"/>
      <c r="BB855" s="127"/>
      <c r="BC855" s="127"/>
      <c r="BD855" s="127"/>
      <c r="BE855" s="127"/>
      <c r="BF855" s="127"/>
      <c r="BG855" s="127"/>
      <c r="BH855" s="127"/>
      <c r="BI855" s="127"/>
      <c r="BJ855" s="127"/>
      <c r="BK855" s="127"/>
      <c r="BL855" s="127"/>
      <c r="BM855" s="127"/>
      <c r="BN855" s="386"/>
      <c r="BO855" s="127"/>
      <c r="BP855" s="104"/>
    </row>
    <row r="856" spans="1:68" ht="14.5" x14ac:dyDescent="0.35">
      <c r="A856" s="136"/>
      <c r="B856" s="136"/>
      <c r="C856" s="136"/>
      <c r="D856" s="127"/>
      <c r="E856" s="127"/>
      <c r="F856" s="127"/>
      <c r="G856" s="127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  <c r="R856" s="127"/>
      <c r="S856" s="127"/>
      <c r="T856" s="127"/>
      <c r="U856" s="127"/>
      <c r="V856" s="127"/>
      <c r="W856" s="127"/>
      <c r="X856" s="127"/>
      <c r="Y856" s="127"/>
      <c r="Z856" s="127"/>
      <c r="AA856" s="127"/>
      <c r="AB856" s="127"/>
      <c r="AC856" s="127"/>
      <c r="AD856" s="127"/>
      <c r="AE856" s="127"/>
      <c r="AF856" s="127"/>
      <c r="AG856" s="127"/>
      <c r="AH856" s="127"/>
      <c r="AI856" s="127"/>
      <c r="AJ856" s="127"/>
      <c r="AK856" s="127"/>
      <c r="AL856" s="127"/>
      <c r="AM856" s="127"/>
      <c r="AN856" s="127"/>
      <c r="AO856" s="127"/>
      <c r="AP856" s="127"/>
      <c r="AQ856" s="127"/>
      <c r="AR856" s="127"/>
      <c r="AS856" s="127"/>
      <c r="AT856" s="127"/>
      <c r="AU856" s="127"/>
      <c r="AV856" s="127"/>
      <c r="AW856" s="127"/>
      <c r="AX856" s="127"/>
      <c r="AY856" s="127"/>
      <c r="AZ856" s="127"/>
      <c r="BA856" s="127"/>
      <c r="BB856" s="127"/>
      <c r="BC856" s="127"/>
      <c r="BD856" s="127"/>
      <c r="BE856" s="127"/>
      <c r="BF856" s="127"/>
      <c r="BG856" s="127"/>
      <c r="BH856" s="127"/>
      <c r="BI856" s="127"/>
      <c r="BJ856" s="127"/>
      <c r="BK856" s="127"/>
      <c r="BL856" s="127"/>
      <c r="BM856" s="127"/>
      <c r="BN856" s="386"/>
      <c r="BO856" s="127"/>
      <c r="BP856" s="104"/>
    </row>
    <row r="857" spans="1:68" ht="14.5" x14ac:dyDescent="0.35">
      <c r="A857" s="136"/>
      <c r="B857" s="136"/>
      <c r="C857" s="136"/>
      <c r="D857" s="127"/>
      <c r="E857" s="127"/>
      <c r="F857" s="127"/>
      <c r="G857" s="127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  <c r="R857" s="127"/>
      <c r="S857" s="127"/>
      <c r="T857" s="127"/>
      <c r="U857" s="127"/>
      <c r="V857" s="127"/>
      <c r="W857" s="127"/>
      <c r="X857" s="127"/>
      <c r="Y857" s="127"/>
      <c r="Z857" s="127"/>
      <c r="AA857" s="127"/>
      <c r="AB857" s="127"/>
      <c r="AC857" s="127"/>
      <c r="AD857" s="127"/>
      <c r="AE857" s="127"/>
      <c r="AF857" s="127"/>
      <c r="AG857" s="127"/>
      <c r="AH857" s="127"/>
      <c r="AI857" s="127"/>
      <c r="AJ857" s="127"/>
      <c r="AK857" s="127"/>
      <c r="AL857" s="127"/>
      <c r="AM857" s="127"/>
      <c r="AN857" s="127"/>
      <c r="AO857" s="127"/>
      <c r="AP857" s="127"/>
      <c r="AQ857" s="127"/>
      <c r="AR857" s="127"/>
      <c r="AS857" s="127"/>
      <c r="AT857" s="127"/>
      <c r="AU857" s="127"/>
      <c r="AV857" s="127"/>
      <c r="AW857" s="127"/>
      <c r="AX857" s="127"/>
      <c r="AY857" s="127"/>
      <c r="AZ857" s="127"/>
      <c r="BA857" s="127"/>
      <c r="BB857" s="127"/>
      <c r="BC857" s="127"/>
      <c r="BD857" s="127"/>
      <c r="BE857" s="127"/>
      <c r="BF857" s="127"/>
      <c r="BG857" s="127"/>
      <c r="BH857" s="127"/>
      <c r="BI857" s="127"/>
      <c r="BJ857" s="127"/>
      <c r="BK857" s="127"/>
      <c r="BL857" s="127"/>
      <c r="BM857" s="127"/>
      <c r="BN857" s="386"/>
      <c r="BO857" s="127"/>
      <c r="BP857" s="104"/>
    </row>
    <row r="858" spans="1:68" ht="14.5" x14ac:dyDescent="0.35">
      <c r="A858" s="136"/>
      <c r="B858" s="136"/>
      <c r="C858" s="136"/>
      <c r="D858" s="127"/>
      <c r="E858" s="127"/>
      <c r="F858" s="127"/>
      <c r="G858" s="127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  <c r="R858" s="127"/>
      <c r="S858" s="127"/>
      <c r="T858" s="127"/>
      <c r="U858" s="127"/>
      <c r="V858" s="127"/>
      <c r="W858" s="127"/>
      <c r="X858" s="127"/>
      <c r="Y858" s="127"/>
      <c r="Z858" s="127"/>
      <c r="AA858" s="127"/>
      <c r="AB858" s="127"/>
      <c r="AC858" s="127"/>
      <c r="AD858" s="127"/>
      <c r="AE858" s="127"/>
      <c r="AF858" s="127"/>
      <c r="AG858" s="127"/>
      <c r="AH858" s="127"/>
      <c r="AI858" s="127"/>
      <c r="AJ858" s="127"/>
      <c r="AK858" s="127"/>
      <c r="AL858" s="127"/>
      <c r="AM858" s="127"/>
      <c r="AN858" s="127"/>
      <c r="AO858" s="127"/>
      <c r="AP858" s="127"/>
      <c r="AQ858" s="127"/>
      <c r="AR858" s="127"/>
      <c r="AS858" s="127"/>
      <c r="AT858" s="127"/>
      <c r="AU858" s="127"/>
      <c r="AV858" s="127"/>
      <c r="AW858" s="127"/>
      <c r="AX858" s="127"/>
      <c r="AY858" s="127"/>
      <c r="AZ858" s="127"/>
      <c r="BA858" s="127"/>
      <c r="BB858" s="127"/>
      <c r="BC858" s="127"/>
      <c r="BD858" s="127"/>
      <c r="BE858" s="127"/>
      <c r="BF858" s="127"/>
      <c r="BG858" s="127"/>
      <c r="BH858" s="127"/>
      <c r="BI858" s="127"/>
      <c r="BJ858" s="127"/>
      <c r="BK858" s="127"/>
      <c r="BL858" s="127"/>
      <c r="BM858" s="127"/>
      <c r="BN858" s="386"/>
      <c r="BO858" s="127"/>
      <c r="BP858" s="104"/>
    </row>
    <row r="859" spans="1:68" ht="14.5" x14ac:dyDescent="0.35">
      <c r="A859" s="136"/>
      <c r="B859" s="136"/>
      <c r="C859" s="136"/>
      <c r="D859" s="127"/>
      <c r="E859" s="127"/>
      <c r="F859" s="127"/>
      <c r="G859" s="127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  <c r="R859" s="127"/>
      <c r="S859" s="127"/>
      <c r="T859" s="127"/>
      <c r="U859" s="127"/>
      <c r="V859" s="127"/>
      <c r="W859" s="127"/>
      <c r="X859" s="127"/>
      <c r="Y859" s="127"/>
      <c r="Z859" s="127"/>
      <c r="AA859" s="127"/>
      <c r="AB859" s="127"/>
      <c r="AC859" s="127"/>
      <c r="AD859" s="127"/>
      <c r="AE859" s="127"/>
      <c r="AF859" s="127"/>
      <c r="AG859" s="127"/>
      <c r="AH859" s="127"/>
      <c r="AI859" s="127"/>
      <c r="AJ859" s="127"/>
      <c r="AK859" s="127"/>
      <c r="AL859" s="127"/>
      <c r="AM859" s="127"/>
      <c r="AN859" s="127"/>
      <c r="AO859" s="127"/>
      <c r="AP859" s="127"/>
      <c r="AQ859" s="127"/>
      <c r="AR859" s="127"/>
      <c r="AS859" s="127"/>
      <c r="AT859" s="127"/>
      <c r="AU859" s="127"/>
      <c r="AV859" s="127"/>
      <c r="AW859" s="127"/>
      <c r="AX859" s="127"/>
      <c r="AY859" s="127"/>
      <c r="AZ859" s="127"/>
      <c r="BA859" s="127"/>
      <c r="BB859" s="127"/>
      <c r="BC859" s="127"/>
      <c r="BD859" s="127"/>
      <c r="BE859" s="127"/>
      <c r="BF859" s="127"/>
      <c r="BG859" s="127"/>
      <c r="BH859" s="127"/>
      <c r="BI859" s="127"/>
      <c r="BJ859" s="127"/>
      <c r="BK859" s="127"/>
      <c r="BL859" s="127"/>
      <c r="BM859" s="127"/>
      <c r="BN859" s="386"/>
      <c r="BO859" s="127"/>
      <c r="BP859" s="104"/>
    </row>
    <row r="860" spans="1:68" ht="14.5" x14ac:dyDescent="0.35">
      <c r="A860" s="136"/>
      <c r="B860" s="136"/>
      <c r="C860" s="136"/>
      <c r="D860" s="127"/>
      <c r="E860" s="127"/>
      <c r="F860" s="127"/>
      <c r="G860" s="127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  <c r="R860" s="127"/>
      <c r="S860" s="127"/>
      <c r="T860" s="127"/>
      <c r="U860" s="127"/>
      <c r="V860" s="127"/>
      <c r="W860" s="127"/>
      <c r="X860" s="127"/>
      <c r="Y860" s="127"/>
      <c r="Z860" s="127"/>
      <c r="AA860" s="127"/>
      <c r="AB860" s="127"/>
      <c r="AC860" s="127"/>
      <c r="AD860" s="127"/>
      <c r="AE860" s="127"/>
      <c r="AF860" s="127"/>
      <c r="AG860" s="127"/>
      <c r="AH860" s="127"/>
      <c r="AI860" s="127"/>
      <c r="AJ860" s="127"/>
      <c r="AK860" s="127"/>
      <c r="AL860" s="127"/>
      <c r="AM860" s="127"/>
      <c r="AN860" s="127"/>
      <c r="AO860" s="127"/>
      <c r="AP860" s="127"/>
      <c r="AQ860" s="127"/>
      <c r="AR860" s="127"/>
      <c r="AS860" s="127"/>
      <c r="AT860" s="127"/>
      <c r="AU860" s="127"/>
      <c r="AV860" s="127"/>
      <c r="AW860" s="127"/>
      <c r="AX860" s="127"/>
      <c r="AY860" s="127"/>
      <c r="AZ860" s="127"/>
      <c r="BA860" s="127"/>
      <c r="BB860" s="127"/>
      <c r="BC860" s="127"/>
      <c r="BD860" s="127"/>
      <c r="BE860" s="127"/>
      <c r="BF860" s="127"/>
      <c r="BG860" s="127"/>
      <c r="BH860" s="127"/>
      <c r="BI860" s="127"/>
      <c r="BJ860" s="127"/>
      <c r="BK860" s="127"/>
      <c r="BL860" s="127"/>
      <c r="BM860" s="127"/>
      <c r="BN860" s="386"/>
      <c r="BO860" s="127"/>
      <c r="BP860" s="104"/>
    </row>
    <row r="861" spans="1:68" ht="14.5" x14ac:dyDescent="0.35">
      <c r="A861" s="136"/>
      <c r="B861" s="136"/>
      <c r="C861" s="136"/>
      <c r="D861" s="127"/>
      <c r="E861" s="127"/>
      <c r="F861" s="127"/>
      <c r="G861" s="127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  <c r="R861" s="127"/>
      <c r="S861" s="127"/>
      <c r="T861" s="127"/>
      <c r="U861" s="127"/>
      <c r="V861" s="127"/>
      <c r="W861" s="127"/>
      <c r="X861" s="127"/>
      <c r="Y861" s="127"/>
      <c r="Z861" s="127"/>
      <c r="AA861" s="127"/>
      <c r="AB861" s="127"/>
      <c r="AC861" s="127"/>
      <c r="AD861" s="127"/>
      <c r="AE861" s="127"/>
      <c r="AF861" s="127"/>
      <c r="AG861" s="127"/>
      <c r="AH861" s="127"/>
      <c r="AI861" s="127"/>
      <c r="AJ861" s="127"/>
      <c r="AK861" s="127"/>
      <c r="AL861" s="127"/>
      <c r="AM861" s="127"/>
      <c r="AN861" s="127"/>
      <c r="AO861" s="127"/>
      <c r="AP861" s="127"/>
      <c r="AQ861" s="127"/>
      <c r="AR861" s="127"/>
      <c r="AS861" s="127"/>
      <c r="AT861" s="127"/>
      <c r="AU861" s="127"/>
      <c r="AV861" s="127"/>
      <c r="AW861" s="127"/>
      <c r="AX861" s="127"/>
      <c r="AY861" s="127"/>
      <c r="AZ861" s="127"/>
      <c r="BA861" s="127"/>
      <c r="BB861" s="127"/>
      <c r="BC861" s="127"/>
      <c r="BD861" s="127"/>
      <c r="BE861" s="127"/>
      <c r="BF861" s="127"/>
      <c r="BG861" s="127"/>
      <c r="BH861" s="127"/>
      <c r="BI861" s="127"/>
      <c r="BJ861" s="127"/>
      <c r="BK861" s="127"/>
      <c r="BL861" s="127"/>
      <c r="BM861" s="127"/>
      <c r="BN861" s="386"/>
      <c r="BO861" s="127"/>
      <c r="BP861" s="104"/>
    </row>
    <row r="862" spans="1:68" ht="14.5" x14ac:dyDescent="0.35">
      <c r="A862" s="136"/>
      <c r="B862" s="136"/>
      <c r="C862" s="136"/>
      <c r="D862" s="127"/>
      <c r="E862" s="127"/>
      <c r="F862" s="127"/>
      <c r="G862" s="127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  <c r="R862" s="127"/>
      <c r="S862" s="127"/>
      <c r="T862" s="127"/>
      <c r="U862" s="127"/>
      <c r="V862" s="127"/>
      <c r="W862" s="127"/>
      <c r="X862" s="127"/>
      <c r="Y862" s="127"/>
      <c r="Z862" s="127"/>
      <c r="AA862" s="127"/>
      <c r="AB862" s="127"/>
      <c r="AC862" s="127"/>
      <c r="AD862" s="127"/>
      <c r="AE862" s="127"/>
      <c r="AF862" s="127"/>
      <c r="AG862" s="127"/>
      <c r="AH862" s="127"/>
      <c r="AI862" s="127"/>
      <c r="AJ862" s="127"/>
      <c r="AK862" s="127"/>
      <c r="AL862" s="127"/>
      <c r="AM862" s="127"/>
      <c r="AN862" s="127"/>
      <c r="AO862" s="127"/>
      <c r="AP862" s="127"/>
      <c r="AQ862" s="127"/>
      <c r="AR862" s="127"/>
      <c r="AS862" s="127"/>
      <c r="AT862" s="127"/>
      <c r="AU862" s="127"/>
      <c r="AV862" s="127"/>
      <c r="AW862" s="127"/>
      <c r="AX862" s="127"/>
      <c r="AY862" s="127"/>
      <c r="AZ862" s="127"/>
      <c r="BA862" s="127"/>
      <c r="BB862" s="127"/>
      <c r="BC862" s="127"/>
      <c r="BD862" s="127"/>
      <c r="BE862" s="127"/>
      <c r="BF862" s="127"/>
      <c r="BG862" s="127"/>
      <c r="BH862" s="127"/>
      <c r="BI862" s="127"/>
      <c r="BJ862" s="127"/>
      <c r="BK862" s="127"/>
      <c r="BL862" s="127"/>
      <c r="BM862" s="127"/>
      <c r="BN862" s="386"/>
      <c r="BO862" s="127"/>
      <c r="BP862" s="104"/>
    </row>
    <row r="863" spans="1:68" ht="14.5" x14ac:dyDescent="0.35">
      <c r="A863" s="136"/>
      <c r="B863" s="136"/>
      <c r="C863" s="136"/>
      <c r="D863" s="127"/>
      <c r="E863" s="127"/>
      <c r="F863" s="127"/>
      <c r="G863" s="127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  <c r="R863" s="127"/>
      <c r="S863" s="127"/>
      <c r="T863" s="127"/>
      <c r="U863" s="127"/>
      <c r="V863" s="127"/>
      <c r="W863" s="127"/>
      <c r="X863" s="127"/>
      <c r="Y863" s="127"/>
      <c r="Z863" s="127"/>
      <c r="AA863" s="127"/>
      <c r="AB863" s="127"/>
      <c r="AC863" s="127"/>
      <c r="AD863" s="127"/>
      <c r="AE863" s="127"/>
      <c r="AF863" s="127"/>
      <c r="AG863" s="127"/>
      <c r="AH863" s="127"/>
      <c r="AI863" s="127"/>
      <c r="AJ863" s="127"/>
      <c r="AK863" s="127"/>
      <c r="AL863" s="127"/>
      <c r="AM863" s="127"/>
      <c r="AN863" s="127"/>
      <c r="AO863" s="127"/>
      <c r="AP863" s="127"/>
      <c r="AQ863" s="127"/>
      <c r="AR863" s="127"/>
      <c r="AS863" s="127"/>
      <c r="AT863" s="127"/>
      <c r="AU863" s="127"/>
      <c r="AV863" s="127"/>
      <c r="AW863" s="127"/>
      <c r="AX863" s="127"/>
      <c r="AY863" s="127"/>
      <c r="AZ863" s="127"/>
      <c r="BA863" s="127"/>
      <c r="BB863" s="127"/>
      <c r="BC863" s="127"/>
      <c r="BD863" s="127"/>
      <c r="BE863" s="127"/>
      <c r="BF863" s="127"/>
      <c r="BG863" s="127"/>
      <c r="BH863" s="127"/>
      <c r="BI863" s="127"/>
      <c r="BJ863" s="127"/>
      <c r="BK863" s="127"/>
      <c r="BL863" s="127"/>
      <c r="BM863" s="127"/>
      <c r="BN863" s="386"/>
      <c r="BO863" s="127"/>
      <c r="BP863" s="104"/>
    </row>
    <row r="864" spans="1:68" ht="14.5" x14ac:dyDescent="0.35">
      <c r="A864" s="136"/>
      <c r="B864" s="136"/>
      <c r="C864" s="136"/>
      <c r="D864" s="127"/>
      <c r="E864" s="127"/>
      <c r="F864" s="127"/>
      <c r="G864" s="127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  <c r="R864" s="127"/>
      <c r="S864" s="127"/>
      <c r="T864" s="127"/>
      <c r="U864" s="127"/>
      <c r="V864" s="127"/>
      <c r="W864" s="127"/>
      <c r="X864" s="127"/>
      <c r="Y864" s="127"/>
      <c r="Z864" s="127"/>
      <c r="AA864" s="127"/>
      <c r="AB864" s="127"/>
      <c r="AC864" s="127"/>
      <c r="AD864" s="127"/>
      <c r="AE864" s="127"/>
      <c r="AF864" s="127"/>
      <c r="AG864" s="127"/>
      <c r="AH864" s="127"/>
      <c r="AI864" s="127"/>
      <c r="AJ864" s="127"/>
      <c r="AK864" s="127"/>
      <c r="AL864" s="127"/>
      <c r="AM864" s="127"/>
      <c r="AN864" s="127"/>
      <c r="AO864" s="127"/>
      <c r="AP864" s="127"/>
      <c r="AQ864" s="127"/>
      <c r="AR864" s="127"/>
      <c r="AS864" s="127"/>
      <c r="AT864" s="127"/>
      <c r="AU864" s="127"/>
      <c r="AV864" s="127"/>
      <c r="AW864" s="127"/>
      <c r="AX864" s="127"/>
      <c r="AY864" s="127"/>
      <c r="AZ864" s="127"/>
      <c r="BA864" s="127"/>
      <c r="BB864" s="127"/>
      <c r="BC864" s="127"/>
      <c r="BD864" s="127"/>
      <c r="BE864" s="127"/>
      <c r="BF864" s="127"/>
      <c r="BG864" s="127"/>
      <c r="BH864" s="127"/>
      <c r="BI864" s="127"/>
      <c r="BJ864" s="127"/>
      <c r="BK864" s="127"/>
      <c r="BL864" s="127"/>
      <c r="BM864" s="127"/>
      <c r="BN864" s="386"/>
      <c r="BO864" s="127"/>
      <c r="BP864" s="104"/>
    </row>
    <row r="865" spans="1:68" ht="14.5" x14ac:dyDescent="0.35">
      <c r="A865" s="136"/>
      <c r="B865" s="136"/>
      <c r="C865" s="136"/>
      <c r="D865" s="127"/>
      <c r="E865" s="127"/>
      <c r="F865" s="127"/>
      <c r="G865" s="127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  <c r="R865" s="127"/>
      <c r="S865" s="127"/>
      <c r="T865" s="127"/>
      <c r="U865" s="127"/>
      <c r="V865" s="127"/>
      <c r="W865" s="127"/>
      <c r="X865" s="127"/>
      <c r="Y865" s="127"/>
      <c r="Z865" s="127"/>
      <c r="AA865" s="127"/>
      <c r="AB865" s="127"/>
      <c r="AC865" s="127"/>
      <c r="AD865" s="127"/>
      <c r="AE865" s="127"/>
      <c r="AF865" s="127"/>
      <c r="AG865" s="127"/>
      <c r="AH865" s="127"/>
      <c r="AI865" s="127"/>
      <c r="AJ865" s="127"/>
      <c r="AK865" s="127"/>
      <c r="AL865" s="127"/>
      <c r="AM865" s="127"/>
      <c r="AN865" s="127"/>
      <c r="AO865" s="127"/>
      <c r="AP865" s="127"/>
      <c r="AQ865" s="127"/>
      <c r="AR865" s="127"/>
      <c r="AS865" s="127"/>
      <c r="AT865" s="127"/>
      <c r="AU865" s="127"/>
      <c r="AV865" s="127"/>
      <c r="AW865" s="127"/>
      <c r="AX865" s="127"/>
      <c r="AY865" s="127"/>
      <c r="AZ865" s="127"/>
      <c r="BA865" s="127"/>
      <c r="BB865" s="127"/>
      <c r="BC865" s="127"/>
      <c r="BD865" s="127"/>
      <c r="BE865" s="127"/>
      <c r="BF865" s="127"/>
      <c r="BG865" s="127"/>
      <c r="BH865" s="127"/>
      <c r="BI865" s="127"/>
      <c r="BJ865" s="127"/>
      <c r="BK865" s="127"/>
      <c r="BL865" s="127"/>
      <c r="BM865" s="127"/>
      <c r="BN865" s="386"/>
      <c r="BO865" s="127"/>
      <c r="BP865" s="104"/>
    </row>
    <row r="866" spans="1:68" ht="14.5" x14ac:dyDescent="0.35">
      <c r="A866" s="136"/>
      <c r="B866" s="136"/>
      <c r="C866" s="136"/>
      <c r="D866" s="127"/>
      <c r="E866" s="127"/>
      <c r="F866" s="127"/>
      <c r="G866" s="127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  <c r="R866" s="127"/>
      <c r="S866" s="127"/>
      <c r="T866" s="127"/>
      <c r="U866" s="127"/>
      <c r="V866" s="127"/>
      <c r="W866" s="127"/>
      <c r="X866" s="127"/>
      <c r="Y866" s="127"/>
      <c r="Z866" s="127"/>
      <c r="AA866" s="127"/>
      <c r="AB866" s="127"/>
      <c r="AC866" s="127"/>
      <c r="AD866" s="127"/>
      <c r="AE866" s="127"/>
      <c r="AF866" s="127"/>
      <c r="AG866" s="127"/>
      <c r="AH866" s="127"/>
      <c r="AI866" s="127"/>
      <c r="AJ866" s="127"/>
      <c r="AK866" s="127"/>
      <c r="AL866" s="127"/>
      <c r="AM866" s="127"/>
      <c r="AN866" s="127"/>
      <c r="AO866" s="127"/>
      <c r="AP866" s="127"/>
      <c r="AQ866" s="127"/>
      <c r="AR866" s="127"/>
      <c r="AS866" s="127"/>
      <c r="AT866" s="127"/>
      <c r="AU866" s="127"/>
      <c r="AV866" s="127"/>
      <c r="AW866" s="127"/>
      <c r="AX866" s="127"/>
      <c r="AY866" s="127"/>
      <c r="AZ866" s="127"/>
      <c r="BA866" s="127"/>
      <c r="BB866" s="127"/>
      <c r="BC866" s="127"/>
      <c r="BD866" s="127"/>
      <c r="BE866" s="127"/>
      <c r="BF866" s="127"/>
      <c r="BG866" s="127"/>
      <c r="BH866" s="127"/>
      <c r="BI866" s="127"/>
      <c r="BJ866" s="127"/>
      <c r="BK866" s="127"/>
      <c r="BL866" s="127"/>
      <c r="BM866" s="127"/>
      <c r="BN866" s="386"/>
      <c r="BO866" s="127"/>
      <c r="BP866" s="104"/>
    </row>
    <row r="867" spans="1:68" ht="14.5" x14ac:dyDescent="0.35">
      <c r="A867" s="136"/>
      <c r="B867" s="136"/>
      <c r="C867" s="136"/>
      <c r="D867" s="127"/>
      <c r="E867" s="127"/>
      <c r="F867" s="127"/>
      <c r="G867" s="127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  <c r="R867" s="127"/>
      <c r="S867" s="127"/>
      <c r="T867" s="127"/>
      <c r="U867" s="127"/>
      <c r="V867" s="127"/>
      <c r="W867" s="127"/>
      <c r="X867" s="127"/>
      <c r="Y867" s="127"/>
      <c r="Z867" s="127"/>
      <c r="AA867" s="127"/>
      <c r="AB867" s="127"/>
      <c r="AC867" s="127"/>
      <c r="AD867" s="127"/>
      <c r="AE867" s="127"/>
      <c r="AF867" s="127"/>
      <c r="AG867" s="127"/>
      <c r="AH867" s="127"/>
      <c r="AI867" s="127"/>
      <c r="AJ867" s="127"/>
      <c r="AK867" s="127"/>
      <c r="AL867" s="127"/>
      <c r="AM867" s="127"/>
      <c r="AN867" s="127"/>
      <c r="AO867" s="127"/>
      <c r="AP867" s="127"/>
      <c r="AQ867" s="127"/>
      <c r="AR867" s="127"/>
      <c r="AS867" s="127"/>
      <c r="AT867" s="127"/>
      <c r="AU867" s="127"/>
      <c r="AV867" s="127"/>
      <c r="AW867" s="127"/>
      <c r="AX867" s="127"/>
      <c r="AY867" s="127"/>
      <c r="AZ867" s="127"/>
      <c r="BA867" s="127"/>
      <c r="BB867" s="127"/>
      <c r="BC867" s="127"/>
      <c r="BD867" s="127"/>
      <c r="BE867" s="127"/>
      <c r="BF867" s="127"/>
      <c r="BG867" s="127"/>
      <c r="BH867" s="127"/>
      <c r="BI867" s="127"/>
      <c r="BJ867" s="127"/>
      <c r="BK867" s="127"/>
      <c r="BL867" s="127"/>
      <c r="BM867" s="127"/>
      <c r="BN867" s="386"/>
      <c r="BO867" s="127"/>
      <c r="BP867" s="104"/>
    </row>
    <row r="868" spans="1:68" ht="14.5" x14ac:dyDescent="0.35">
      <c r="A868" s="136"/>
      <c r="B868" s="136"/>
      <c r="C868" s="136"/>
      <c r="D868" s="127"/>
      <c r="E868" s="127"/>
      <c r="F868" s="127"/>
      <c r="G868" s="127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  <c r="R868" s="127"/>
      <c r="S868" s="127"/>
      <c r="T868" s="127"/>
      <c r="U868" s="127"/>
      <c r="V868" s="127"/>
      <c r="W868" s="127"/>
      <c r="X868" s="127"/>
      <c r="Y868" s="127"/>
      <c r="Z868" s="127"/>
      <c r="AA868" s="127"/>
      <c r="AB868" s="127"/>
      <c r="AC868" s="127"/>
      <c r="AD868" s="127"/>
      <c r="AE868" s="127"/>
      <c r="AF868" s="127"/>
      <c r="AG868" s="127"/>
      <c r="AH868" s="127"/>
      <c r="AI868" s="127"/>
      <c r="AJ868" s="127"/>
      <c r="AK868" s="127"/>
      <c r="AL868" s="127"/>
      <c r="AM868" s="127"/>
      <c r="AN868" s="127"/>
      <c r="AO868" s="127"/>
      <c r="AP868" s="127"/>
      <c r="AQ868" s="127"/>
      <c r="AR868" s="127"/>
      <c r="AS868" s="127"/>
      <c r="AT868" s="127"/>
      <c r="AU868" s="127"/>
      <c r="AV868" s="127"/>
      <c r="AW868" s="127"/>
      <c r="AX868" s="127"/>
      <c r="AY868" s="127"/>
      <c r="AZ868" s="127"/>
      <c r="BA868" s="127"/>
      <c r="BB868" s="127"/>
      <c r="BC868" s="127"/>
      <c r="BD868" s="127"/>
      <c r="BE868" s="127"/>
      <c r="BF868" s="127"/>
      <c r="BG868" s="127"/>
      <c r="BH868" s="127"/>
      <c r="BI868" s="127"/>
      <c r="BJ868" s="127"/>
      <c r="BK868" s="127"/>
      <c r="BL868" s="127"/>
      <c r="BM868" s="127"/>
      <c r="BN868" s="386"/>
      <c r="BO868" s="127"/>
      <c r="BP868" s="104"/>
    </row>
    <row r="869" spans="1:68" ht="14.5" x14ac:dyDescent="0.35">
      <c r="A869" s="136"/>
      <c r="B869" s="136"/>
      <c r="C869" s="136"/>
      <c r="D869" s="127"/>
      <c r="E869" s="127"/>
      <c r="F869" s="127"/>
      <c r="G869" s="127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  <c r="R869" s="127"/>
      <c r="S869" s="127"/>
      <c r="T869" s="127"/>
      <c r="U869" s="127"/>
      <c r="V869" s="127"/>
      <c r="W869" s="127"/>
      <c r="X869" s="127"/>
      <c r="Y869" s="127"/>
      <c r="Z869" s="127"/>
      <c r="AA869" s="127"/>
      <c r="AB869" s="127"/>
      <c r="AC869" s="127"/>
      <c r="AD869" s="127"/>
      <c r="AE869" s="127"/>
      <c r="AF869" s="127"/>
      <c r="AG869" s="127"/>
      <c r="AH869" s="127"/>
      <c r="AI869" s="127"/>
      <c r="AJ869" s="127"/>
      <c r="AK869" s="127"/>
      <c r="AL869" s="127"/>
      <c r="AM869" s="127"/>
      <c r="AN869" s="127"/>
      <c r="AO869" s="127"/>
      <c r="AP869" s="127"/>
      <c r="AQ869" s="127"/>
      <c r="AR869" s="127"/>
      <c r="AS869" s="127"/>
      <c r="AT869" s="127"/>
      <c r="AU869" s="127"/>
      <c r="AV869" s="127"/>
      <c r="AW869" s="127"/>
      <c r="AX869" s="127"/>
      <c r="AY869" s="127"/>
      <c r="AZ869" s="127"/>
      <c r="BA869" s="127"/>
      <c r="BB869" s="127"/>
      <c r="BC869" s="127"/>
      <c r="BD869" s="127"/>
      <c r="BE869" s="127"/>
      <c r="BF869" s="127"/>
      <c r="BG869" s="127"/>
      <c r="BH869" s="127"/>
      <c r="BI869" s="127"/>
      <c r="BJ869" s="127"/>
      <c r="BK869" s="127"/>
      <c r="BL869" s="127"/>
      <c r="BM869" s="127"/>
      <c r="BN869" s="386"/>
      <c r="BO869" s="127"/>
      <c r="BP869" s="104"/>
    </row>
    <row r="870" spans="1:68" ht="14.5" x14ac:dyDescent="0.35">
      <c r="A870" s="136"/>
      <c r="B870" s="136"/>
      <c r="C870" s="136"/>
      <c r="D870" s="127"/>
      <c r="E870" s="127"/>
      <c r="F870" s="127"/>
      <c r="G870" s="127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  <c r="R870" s="127"/>
      <c r="S870" s="127"/>
      <c r="T870" s="127"/>
      <c r="U870" s="127"/>
      <c r="V870" s="127"/>
      <c r="W870" s="127"/>
      <c r="X870" s="127"/>
      <c r="Y870" s="127"/>
      <c r="Z870" s="127"/>
      <c r="AA870" s="127"/>
      <c r="AB870" s="127"/>
      <c r="AC870" s="127"/>
      <c r="AD870" s="127"/>
      <c r="AE870" s="127"/>
      <c r="AF870" s="127"/>
      <c r="AG870" s="127"/>
      <c r="AH870" s="127"/>
      <c r="AI870" s="127"/>
      <c r="AJ870" s="127"/>
      <c r="AK870" s="127"/>
      <c r="AL870" s="127"/>
      <c r="AM870" s="127"/>
      <c r="AN870" s="127"/>
      <c r="AO870" s="127"/>
      <c r="AP870" s="127"/>
      <c r="AQ870" s="127"/>
      <c r="AR870" s="127"/>
      <c r="AS870" s="127"/>
      <c r="AT870" s="127"/>
      <c r="AU870" s="127"/>
      <c r="AV870" s="127"/>
      <c r="AW870" s="127"/>
      <c r="AX870" s="127"/>
      <c r="AY870" s="127"/>
      <c r="AZ870" s="127"/>
      <c r="BA870" s="127"/>
      <c r="BB870" s="127"/>
      <c r="BC870" s="127"/>
      <c r="BD870" s="127"/>
      <c r="BE870" s="127"/>
      <c r="BF870" s="127"/>
      <c r="BG870" s="127"/>
      <c r="BH870" s="127"/>
      <c r="BI870" s="127"/>
      <c r="BJ870" s="127"/>
      <c r="BK870" s="127"/>
      <c r="BL870" s="127"/>
      <c r="BM870" s="127"/>
      <c r="BN870" s="386"/>
      <c r="BO870" s="127"/>
      <c r="BP870" s="104"/>
    </row>
    <row r="871" spans="1:68" ht="14.5" x14ac:dyDescent="0.35">
      <c r="A871" s="136"/>
      <c r="B871" s="136"/>
      <c r="C871" s="136"/>
      <c r="D871" s="127"/>
      <c r="E871" s="127"/>
      <c r="F871" s="127"/>
      <c r="G871" s="127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  <c r="R871" s="127"/>
      <c r="S871" s="127"/>
      <c r="T871" s="127"/>
      <c r="U871" s="127"/>
      <c r="V871" s="127"/>
      <c r="W871" s="127"/>
      <c r="X871" s="127"/>
      <c r="Y871" s="127"/>
      <c r="Z871" s="127"/>
      <c r="AA871" s="127"/>
      <c r="AB871" s="127"/>
      <c r="AC871" s="127"/>
      <c r="AD871" s="127"/>
      <c r="AE871" s="127"/>
      <c r="AF871" s="127"/>
      <c r="AG871" s="127"/>
      <c r="AH871" s="127"/>
      <c r="AI871" s="127"/>
      <c r="AJ871" s="127"/>
      <c r="AK871" s="127"/>
      <c r="AL871" s="127"/>
      <c r="AM871" s="127"/>
      <c r="AN871" s="127"/>
      <c r="AO871" s="127"/>
      <c r="AP871" s="127"/>
      <c r="AQ871" s="127"/>
      <c r="AR871" s="127"/>
      <c r="AS871" s="127"/>
      <c r="AT871" s="127"/>
      <c r="AU871" s="127"/>
      <c r="AV871" s="127"/>
      <c r="AW871" s="127"/>
      <c r="AX871" s="127"/>
      <c r="AY871" s="127"/>
      <c r="AZ871" s="127"/>
      <c r="BA871" s="127"/>
      <c r="BB871" s="127"/>
      <c r="BC871" s="127"/>
      <c r="BD871" s="127"/>
      <c r="BE871" s="127"/>
      <c r="BF871" s="127"/>
      <c r="BG871" s="127"/>
      <c r="BH871" s="127"/>
      <c r="BI871" s="127"/>
      <c r="BJ871" s="127"/>
      <c r="BK871" s="127"/>
      <c r="BL871" s="127"/>
      <c r="BM871" s="127"/>
      <c r="BN871" s="386"/>
      <c r="BO871" s="127"/>
      <c r="BP871" s="104"/>
    </row>
    <row r="872" spans="1:68" ht="14.5" x14ac:dyDescent="0.35">
      <c r="A872" s="136"/>
      <c r="B872" s="136"/>
      <c r="C872" s="136"/>
      <c r="D872" s="127"/>
      <c r="E872" s="127"/>
      <c r="F872" s="127"/>
      <c r="G872" s="127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  <c r="R872" s="127"/>
      <c r="S872" s="127"/>
      <c r="T872" s="127"/>
      <c r="U872" s="127"/>
      <c r="V872" s="127"/>
      <c r="W872" s="127"/>
      <c r="X872" s="127"/>
      <c r="Y872" s="127"/>
      <c r="Z872" s="127"/>
      <c r="AA872" s="127"/>
      <c r="AB872" s="127"/>
      <c r="AC872" s="127"/>
      <c r="AD872" s="127"/>
      <c r="AE872" s="127"/>
      <c r="AF872" s="127"/>
      <c r="AG872" s="127"/>
      <c r="AH872" s="127"/>
      <c r="AI872" s="127"/>
      <c r="AJ872" s="127"/>
      <c r="AK872" s="127"/>
      <c r="AL872" s="127"/>
      <c r="AM872" s="127"/>
      <c r="AN872" s="127"/>
      <c r="AO872" s="127"/>
      <c r="AP872" s="127"/>
      <c r="AQ872" s="127"/>
      <c r="AR872" s="127"/>
      <c r="AS872" s="127"/>
      <c r="AT872" s="127"/>
      <c r="AU872" s="127"/>
      <c r="AV872" s="127"/>
      <c r="AW872" s="127"/>
      <c r="AX872" s="127"/>
      <c r="AY872" s="127"/>
      <c r="AZ872" s="127"/>
      <c r="BA872" s="127"/>
      <c r="BB872" s="127"/>
      <c r="BC872" s="127"/>
      <c r="BD872" s="127"/>
      <c r="BE872" s="127"/>
      <c r="BF872" s="127"/>
      <c r="BG872" s="127"/>
      <c r="BH872" s="127"/>
      <c r="BI872" s="127"/>
      <c r="BJ872" s="127"/>
      <c r="BK872" s="127"/>
      <c r="BL872" s="127"/>
      <c r="BM872" s="127"/>
      <c r="BN872" s="386"/>
      <c r="BO872" s="127"/>
      <c r="BP872" s="104"/>
    </row>
    <row r="873" spans="1:68" ht="14.5" x14ac:dyDescent="0.35">
      <c r="A873" s="136"/>
      <c r="B873" s="136"/>
      <c r="C873" s="136"/>
      <c r="D873" s="127"/>
      <c r="E873" s="127"/>
      <c r="F873" s="127"/>
      <c r="G873" s="127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  <c r="R873" s="127"/>
      <c r="S873" s="127"/>
      <c r="T873" s="127"/>
      <c r="U873" s="127"/>
      <c r="V873" s="127"/>
      <c r="W873" s="127"/>
      <c r="X873" s="127"/>
      <c r="Y873" s="127"/>
      <c r="Z873" s="127"/>
      <c r="AA873" s="127"/>
      <c r="AB873" s="127"/>
      <c r="AC873" s="127"/>
      <c r="AD873" s="127"/>
      <c r="AE873" s="127"/>
      <c r="AF873" s="127"/>
      <c r="AG873" s="127"/>
      <c r="AH873" s="127"/>
      <c r="AI873" s="127"/>
      <c r="AJ873" s="127"/>
      <c r="AK873" s="127"/>
      <c r="AL873" s="127"/>
      <c r="AM873" s="127"/>
      <c r="AN873" s="127"/>
      <c r="AO873" s="127"/>
      <c r="AP873" s="127"/>
      <c r="AQ873" s="127"/>
      <c r="AR873" s="127"/>
      <c r="AS873" s="127"/>
      <c r="AT873" s="127"/>
      <c r="AU873" s="127"/>
      <c r="AV873" s="127"/>
      <c r="AW873" s="127"/>
      <c r="AX873" s="127"/>
      <c r="AY873" s="127"/>
      <c r="AZ873" s="127"/>
      <c r="BA873" s="127"/>
      <c r="BB873" s="127"/>
      <c r="BC873" s="127"/>
      <c r="BD873" s="127"/>
      <c r="BE873" s="127"/>
      <c r="BF873" s="127"/>
      <c r="BG873" s="127"/>
      <c r="BH873" s="127"/>
      <c r="BI873" s="127"/>
      <c r="BJ873" s="127"/>
      <c r="BK873" s="127"/>
      <c r="BL873" s="127"/>
      <c r="BM873" s="127"/>
      <c r="BN873" s="386"/>
      <c r="BO873" s="127"/>
      <c r="BP873" s="104"/>
    </row>
    <row r="874" spans="1:68" ht="14.5" x14ac:dyDescent="0.35">
      <c r="A874" s="136"/>
      <c r="B874" s="136"/>
      <c r="C874" s="136"/>
      <c r="D874" s="127"/>
      <c r="E874" s="127"/>
      <c r="F874" s="127"/>
      <c r="G874" s="127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  <c r="R874" s="127"/>
      <c r="S874" s="127"/>
      <c r="T874" s="127"/>
      <c r="U874" s="127"/>
      <c r="V874" s="127"/>
      <c r="W874" s="127"/>
      <c r="X874" s="127"/>
      <c r="Y874" s="127"/>
      <c r="Z874" s="127"/>
      <c r="AA874" s="127"/>
      <c r="AB874" s="127"/>
      <c r="AC874" s="127"/>
      <c r="AD874" s="127"/>
      <c r="AE874" s="127"/>
      <c r="AF874" s="127"/>
      <c r="AG874" s="127"/>
      <c r="AH874" s="127"/>
      <c r="AI874" s="127"/>
      <c r="AJ874" s="127"/>
      <c r="AK874" s="127"/>
      <c r="AL874" s="127"/>
      <c r="AM874" s="127"/>
      <c r="AN874" s="127"/>
      <c r="AO874" s="127"/>
      <c r="AP874" s="127"/>
      <c r="AQ874" s="127"/>
      <c r="AR874" s="127"/>
      <c r="AS874" s="127"/>
      <c r="AT874" s="127"/>
      <c r="AU874" s="127"/>
      <c r="AV874" s="127"/>
      <c r="AW874" s="127"/>
      <c r="AX874" s="127"/>
      <c r="AY874" s="127"/>
      <c r="AZ874" s="127"/>
      <c r="BA874" s="127"/>
      <c r="BB874" s="127"/>
      <c r="BC874" s="127"/>
      <c r="BD874" s="127"/>
      <c r="BE874" s="127"/>
      <c r="BF874" s="127"/>
      <c r="BG874" s="127"/>
      <c r="BH874" s="127"/>
      <c r="BI874" s="127"/>
      <c r="BJ874" s="127"/>
      <c r="BK874" s="127"/>
      <c r="BL874" s="127"/>
      <c r="BM874" s="127"/>
      <c r="BN874" s="386"/>
      <c r="BO874" s="127"/>
      <c r="BP874" s="104"/>
    </row>
    <row r="875" spans="1:68" ht="14.5" x14ac:dyDescent="0.35">
      <c r="A875" s="136"/>
      <c r="B875" s="136"/>
      <c r="C875" s="136"/>
      <c r="D875" s="127"/>
      <c r="E875" s="127"/>
      <c r="F875" s="127"/>
      <c r="G875" s="127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  <c r="R875" s="127"/>
      <c r="S875" s="127"/>
      <c r="T875" s="127"/>
      <c r="U875" s="127"/>
      <c r="V875" s="127"/>
      <c r="W875" s="127"/>
      <c r="X875" s="127"/>
      <c r="Y875" s="127"/>
      <c r="Z875" s="127"/>
      <c r="AA875" s="127"/>
      <c r="AB875" s="127"/>
      <c r="AC875" s="127"/>
      <c r="AD875" s="127"/>
      <c r="AE875" s="127"/>
      <c r="AF875" s="127"/>
      <c r="AG875" s="127"/>
      <c r="AH875" s="127"/>
      <c r="AI875" s="127"/>
      <c r="AJ875" s="127"/>
      <c r="AK875" s="127"/>
      <c r="AL875" s="127"/>
      <c r="AM875" s="127"/>
      <c r="AN875" s="127"/>
      <c r="AO875" s="127"/>
      <c r="AP875" s="127"/>
      <c r="AQ875" s="127"/>
      <c r="AR875" s="127"/>
      <c r="AS875" s="127"/>
      <c r="AT875" s="127"/>
      <c r="AU875" s="127"/>
      <c r="AV875" s="127"/>
      <c r="AW875" s="127"/>
      <c r="AX875" s="127"/>
      <c r="AY875" s="127"/>
      <c r="AZ875" s="127"/>
      <c r="BA875" s="127"/>
      <c r="BB875" s="127"/>
      <c r="BC875" s="127"/>
      <c r="BD875" s="127"/>
      <c r="BE875" s="127"/>
      <c r="BF875" s="127"/>
      <c r="BG875" s="127"/>
      <c r="BH875" s="127"/>
      <c r="BI875" s="127"/>
      <c r="BJ875" s="127"/>
      <c r="BK875" s="127"/>
      <c r="BL875" s="127"/>
      <c r="BM875" s="127"/>
      <c r="BN875" s="386"/>
      <c r="BO875" s="127"/>
      <c r="BP875" s="104"/>
    </row>
    <row r="876" spans="1:68" ht="14.5" x14ac:dyDescent="0.35">
      <c r="A876" s="136"/>
      <c r="B876" s="136"/>
      <c r="C876" s="136"/>
      <c r="D876" s="127"/>
      <c r="E876" s="127"/>
      <c r="F876" s="127"/>
      <c r="G876" s="127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  <c r="R876" s="127"/>
      <c r="S876" s="127"/>
      <c r="T876" s="127"/>
      <c r="U876" s="127"/>
      <c r="V876" s="127"/>
      <c r="W876" s="127"/>
      <c r="X876" s="127"/>
      <c r="Y876" s="127"/>
      <c r="Z876" s="127"/>
      <c r="AA876" s="127"/>
      <c r="AB876" s="127"/>
      <c r="AC876" s="127"/>
      <c r="AD876" s="127"/>
      <c r="AE876" s="127"/>
      <c r="AF876" s="127"/>
      <c r="AG876" s="127"/>
      <c r="AH876" s="127"/>
      <c r="AI876" s="127"/>
      <c r="AJ876" s="127"/>
      <c r="AK876" s="127"/>
      <c r="AL876" s="127"/>
      <c r="AM876" s="127"/>
      <c r="AN876" s="127"/>
      <c r="AO876" s="127"/>
      <c r="AP876" s="127"/>
      <c r="AQ876" s="127"/>
      <c r="AR876" s="127"/>
      <c r="AS876" s="127"/>
      <c r="AT876" s="127"/>
      <c r="AU876" s="127"/>
      <c r="AV876" s="127"/>
      <c r="AW876" s="127"/>
      <c r="AX876" s="127"/>
      <c r="AY876" s="127"/>
      <c r="AZ876" s="127"/>
      <c r="BA876" s="127"/>
      <c r="BB876" s="127"/>
      <c r="BC876" s="127"/>
      <c r="BD876" s="127"/>
      <c r="BE876" s="127"/>
      <c r="BF876" s="127"/>
      <c r="BG876" s="127"/>
      <c r="BH876" s="127"/>
      <c r="BI876" s="127"/>
      <c r="BJ876" s="127"/>
      <c r="BK876" s="127"/>
      <c r="BL876" s="127"/>
      <c r="BM876" s="127"/>
      <c r="BN876" s="386"/>
      <c r="BO876" s="127"/>
      <c r="BP876" s="104"/>
    </row>
    <row r="877" spans="1:68" ht="14.5" x14ac:dyDescent="0.35">
      <c r="A877" s="136"/>
      <c r="B877" s="136"/>
      <c r="C877" s="136"/>
      <c r="D877" s="127"/>
      <c r="E877" s="127"/>
      <c r="F877" s="127"/>
      <c r="G877" s="127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  <c r="R877" s="127"/>
      <c r="S877" s="127"/>
      <c r="T877" s="127"/>
      <c r="U877" s="127"/>
      <c r="V877" s="127"/>
      <c r="W877" s="127"/>
      <c r="X877" s="127"/>
      <c r="Y877" s="127"/>
      <c r="Z877" s="127"/>
      <c r="AA877" s="127"/>
      <c r="AB877" s="127"/>
      <c r="AC877" s="127"/>
      <c r="AD877" s="127"/>
      <c r="AE877" s="127"/>
      <c r="AF877" s="127"/>
      <c r="AG877" s="127"/>
      <c r="AH877" s="127"/>
      <c r="AI877" s="127"/>
      <c r="AJ877" s="127"/>
      <c r="AK877" s="127"/>
      <c r="AL877" s="127"/>
      <c r="AM877" s="127"/>
      <c r="AN877" s="127"/>
      <c r="AO877" s="127"/>
      <c r="AP877" s="127"/>
      <c r="AQ877" s="127"/>
      <c r="AR877" s="127"/>
      <c r="AS877" s="127"/>
      <c r="AT877" s="127"/>
      <c r="AU877" s="127"/>
      <c r="AV877" s="127"/>
      <c r="AW877" s="127"/>
      <c r="AX877" s="127"/>
      <c r="AY877" s="127"/>
      <c r="AZ877" s="127"/>
      <c r="BA877" s="127"/>
      <c r="BB877" s="127"/>
      <c r="BC877" s="127"/>
      <c r="BD877" s="127"/>
      <c r="BE877" s="127"/>
      <c r="BF877" s="127"/>
      <c r="BG877" s="127"/>
      <c r="BH877" s="127"/>
      <c r="BI877" s="127"/>
      <c r="BJ877" s="127"/>
      <c r="BK877" s="127"/>
      <c r="BL877" s="127"/>
      <c r="BM877" s="127"/>
      <c r="BN877" s="386"/>
      <c r="BO877" s="127"/>
      <c r="BP877" s="104"/>
    </row>
    <row r="878" spans="1:68" ht="14.5" x14ac:dyDescent="0.35">
      <c r="A878" s="136"/>
      <c r="B878" s="136"/>
      <c r="C878" s="136"/>
      <c r="D878" s="127"/>
      <c r="E878" s="127"/>
      <c r="F878" s="127"/>
      <c r="G878" s="127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  <c r="R878" s="127"/>
      <c r="S878" s="127"/>
      <c r="T878" s="127"/>
      <c r="U878" s="127"/>
      <c r="V878" s="127"/>
      <c r="W878" s="127"/>
      <c r="X878" s="127"/>
      <c r="Y878" s="127"/>
      <c r="Z878" s="127"/>
      <c r="AA878" s="127"/>
      <c r="AB878" s="127"/>
      <c r="AC878" s="127"/>
      <c r="AD878" s="127"/>
      <c r="AE878" s="127"/>
      <c r="AF878" s="127"/>
      <c r="AG878" s="127"/>
      <c r="AH878" s="127"/>
      <c r="AI878" s="127"/>
      <c r="AJ878" s="127"/>
      <c r="AK878" s="127"/>
      <c r="AL878" s="127"/>
      <c r="AM878" s="127"/>
      <c r="AN878" s="127"/>
      <c r="AO878" s="127"/>
      <c r="AP878" s="127"/>
      <c r="AQ878" s="127"/>
      <c r="AR878" s="127"/>
      <c r="AS878" s="127"/>
      <c r="AT878" s="127"/>
      <c r="AU878" s="127"/>
      <c r="AV878" s="127"/>
      <c r="AW878" s="127"/>
      <c r="AX878" s="127"/>
      <c r="AY878" s="127"/>
      <c r="AZ878" s="127"/>
      <c r="BA878" s="127"/>
      <c r="BB878" s="127"/>
      <c r="BC878" s="127"/>
      <c r="BD878" s="127"/>
      <c r="BE878" s="127"/>
      <c r="BF878" s="127"/>
      <c r="BG878" s="127"/>
      <c r="BH878" s="127"/>
      <c r="BI878" s="127"/>
      <c r="BJ878" s="127"/>
      <c r="BK878" s="127"/>
      <c r="BL878" s="127"/>
      <c r="BM878" s="127"/>
      <c r="BN878" s="386"/>
      <c r="BO878" s="127"/>
      <c r="BP878" s="104"/>
    </row>
    <row r="879" spans="1:68" ht="14.5" x14ac:dyDescent="0.35">
      <c r="A879" s="136"/>
      <c r="B879" s="136"/>
      <c r="C879" s="136"/>
      <c r="D879" s="127"/>
      <c r="E879" s="127"/>
      <c r="F879" s="127"/>
      <c r="G879" s="127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  <c r="R879" s="127"/>
      <c r="S879" s="127"/>
      <c r="T879" s="127"/>
      <c r="U879" s="127"/>
      <c r="V879" s="127"/>
      <c r="W879" s="127"/>
      <c r="X879" s="127"/>
      <c r="Y879" s="127"/>
      <c r="Z879" s="127"/>
      <c r="AA879" s="127"/>
      <c r="AB879" s="127"/>
      <c r="AC879" s="127"/>
      <c r="AD879" s="127"/>
      <c r="AE879" s="127"/>
      <c r="AF879" s="127"/>
      <c r="AG879" s="127"/>
      <c r="AH879" s="127"/>
      <c r="AI879" s="127"/>
      <c r="AJ879" s="127"/>
      <c r="AK879" s="127"/>
      <c r="AL879" s="127"/>
      <c r="AM879" s="127"/>
      <c r="AN879" s="127"/>
      <c r="AO879" s="127"/>
      <c r="AP879" s="127"/>
      <c r="AQ879" s="127"/>
      <c r="AR879" s="127"/>
      <c r="AS879" s="127"/>
      <c r="AT879" s="127"/>
      <c r="AU879" s="127"/>
      <c r="AV879" s="127"/>
      <c r="AW879" s="127"/>
      <c r="AX879" s="127"/>
      <c r="AY879" s="127"/>
      <c r="AZ879" s="127"/>
      <c r="BA879" s="127"/>
      <c r="BB879" s="127"/>
      <c r="BC879" s="127"/>
      <c r="BD879" s="127"/>
      <c r="BE879" s="127"/>
      <c r="BF879" s="127"/>
      <c r="BG879" s="127"/>
      <c r="BH879" s="127"/>
      <c r="BI879" s="127"/>
      <c r="BJ879" s="127"/>
      <c r="BK879" s="127"/>
      <c r="BL879" s="127"/>
      <c r="BM879" s="127"/>
      <c r="BN879" s="386"/>
      <c r="BO879" s="127"/>
      <c r="BP879" s="104"/>
    </row>
    <row r="880" spans="1:68" ht="14.5" x14ac:dyDescent="0.35">
      <c r="A880" s="136"/>
      <c r="B880" s="136"/>
      <c r="C880" s="136"/>
      <c r="D880" s="127"/>
      <c r="E880" s="127"/>
      <c r="F880" s="127"/>
      <c r="G880" s="127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  <c r="R880" s="127"/>
      <c r="S880" s="127"/>
      <c r="T880" s="127"/>
      <c r="U880" s="127"/>
      <c r="V880" s="127"/>
      <c r="W880" s="127"/>
      <c r="X880" s="127"/>
      <c r="Y880" s="127"/>
      <c r="Z880" s="127"/>
      <c r="AA880" s="127"/>
      <c r="AB880" s="127"/>
      <c r="AC880" s="127"/>
      <c r="AD880" s="127"/>
      <c r="AE880" s="127"/>
      <c r="AF880" s="127"/>
      <c r="AG880" s="127"/>
      <c r="AH880" s="127"/>
      <c r="AI880" s="127"/>
      <c r="AJ880" s="127"/>
      <c r="AK880" s="127"/>
      <c r="AL880" s="127"/>
      <c r="AM880" s="127"/>
      <c r="AN880" s="127"/>
      <c r="AO880" s="127"/>
      <c r="AP880" s="127"/>
      <c r="AQ880" s="127"/>
      <c r="AR880" s="127"/>
      <c r="AS880" s="127"/>
      <c r="AT880" s="127"/>
      <c r="AU880" s="127"/>
      <c r="AV880" s="127"/>
      <c r="AW880" s="127"/>
      <c r="AX880" s="127"/>
      <c r="AY880" s="127"/>
      <c r="AZ880" s="127"/>
      <c r="BA880" s="127"/>
      <c r="BB880" s="127"/>
      <c r="BC880" s="127"/>
      <c r="BD880" s="127"/>
      <c r="BE880" s="127"/>
      <c r="BF880" s="127"/>
      <c r="BG880" s="127"/>
      <c r="BH880" s="127"/>
      <c r="BI880" s="127"/>
      <c r="BJ880" s="127"/>
      <c r="BK880" s="127"/>
      <c r="BL880" s="127"/>
      <c r="BM880" s="127"/>
      <c r="BN880" s="386"/>
      <c r="BO880" s="127"/>
      <c r="BP880" s="104"/>
    </row>
    <row r="881" spans="1:68" ht="14.5" x14ac:dyDescent="0.35">
      <c r="A881" s="136"/>
      <c r="B881" s="136"/>
      <c r="C881" s="136"/>
      <c r="D881" s="127"/>
      <c r="E881" s="127"/>
      <c r="F881" s="127"/>
      <c r="G881" s="127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  <c r="R881" s="127"/>
      <c r="S881" s="127"/>
      <c r="T881" s="127"/>
      <c r="U881" s="127"/>
      <c r="V881" s="127"/>
      <c r="W881" s="127"/>
      <c r="X881" s="127"/>
      <c r="Y881" s="127"/>
      <c r="Z881" s="127"/>
      <c r="AA881" s="127"/>
      <c r="AB881" s="127"/>
      <c r="AC881" s="127"/>
      <c r="AD881" s="127"/>
      <c r="AE881" s="127"/>
      <c r="AF881" s="127"/>
      <c r="AG881" s="127"/>
      <c r="AH881" s="127"/>
      <c r="AI881" s="127"/>
      <c r="AJ881" s="127"/>
      <c r="AK881" s="127"/>
      <c r="AL881" s="127"/>
      <c r="AM881" s="127"/>
      <c r="AN881" s="127"/>
      <c r="AO881" s="127"/>
      <c r="AP881" s="127"/>
      <c r="AQ881" s="127"/>
      <c r="AR881" s="127"/>
      <c r="AS881" s="127"/>
      <c r="AT881" s="127"/>
      <c r="AU881" s="127"/>
      <c r="AV881" s="127"/>
      <c r="AW881" s="127"/>
      <c r="AX881" s="127"/>
      <c r="AY881" s="127"/>
      <c r="AZ881" s="127"/>
      <c r="BA881" s="127"/>
      <c r="BB881" s="127"/>
      <c r="BC881" s="127"/>
      <c r="BD881" s="127"/>
      <c r="BE881" s="127"/>
      <c r="BF881" s="127"/>
      <c r="BG881" s="127"/>
      <c r="BH881" s="127"/>
      <c r="BI881" s="127"/>
      <c r="BJ881" s="127"/>
      <c r="BK881" s="127"/>
      <c r="BL881" s="127"/>
      <c r="BM881" s="127"/>
      <c r="BN881" s="386"/>
      <c r="BO881" s="127"/>
      <c r="BP881" s="104"/>
    </row>
    <row r="882" spans="1:68" ht="14.5" x14ac:dyDescent="0.35">
      <c r="A882" s="136"/>
      <c r="B882" s="136"/>
      <c r="C882" s="136"/>
      <c r="D882" s="127"/>
      <c r="E882" s="127"/>
      <c r="F882" s="127"/>
      <c r="G882" s="127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  <c r="R882" s="127"/>
      <c r="S882" s="127"/>
      <c r="T882" s="127"/>
      <c r="U882" s="127"/>
      <c r="V882" s="127"/>
      <c r="W882" s="127"/>
      <c r="X882" s="127"/>
      <c r="Y882" s="127"/>
      <c r="Z882" s="127"/>
      <c r="AA882" s="127"/>
      <c r="AB882" s="127"/>
      <c r="AC882" s="127"/>
      <c r="AD882" s="127"/>
      <c r="AE882" s="127"/>
      <c r="AF882" s="127"/>
      <c r="AG882" s="127"/>
      <c r="AH882" s="127"/>
      <c r="AI882" s="127"/>
      <c r="AJ882" s="127"/>
      <c r="AK882" s="127"/>
      <c r="AL882" s="127"/>
      <c r="AM882" s="127"/>
      <c r="AN882" s="127"/>
      <c r="AO882" s="127"/>
      <c r="AP882" s="127"/>
      <c r="AQ882" s="127"/>
      <c r="AR882" s="127"/>
      <c r="AS882" s="127"/>
      <c r="AT882" s="127"/>
      <c r="AU882" s="127"/>
      <c r="AV882" s="127"/>
      <c r="AW882" s="127"/>
      <c r="AX882" s="127"/>
      <c r="AY882" s="127"/>
      <c r="AZ882" s="127"/>
      <c r="BA882" s="127"/>
      <c r="BB882" s="127"/>
      <c r="BC882" s="127"/>
      <c r="BD882" s="127"/>
      <c r="BE882" s="127"/>
      <c r="BF882" s="127"/>
      <c r="BG882" s="127"/>
      <c r="BH882" s="127"/>
      <c r="BI882" s="127"/>
      <c r="BJ882" s="127"/>
      <c r="BK882" s="127"/>
      <c r="BL882" s="127"/>
      <c r="BM882" s="127"/>
      <c r="BN882" s="386"/>
      <c r="BO882" s="127"/>
      <c r="BP882" s="104"/>
    </row>
    <row r="883" spans="1:68" ht="14.5" x14ac:dyDescent="0.35">
      <c r="A883" s="136"/>
      <c r="B883" s="136"/>
      <c r="C883" s="136"/>
      <c r="D883" s="127"/>
      <c r="E883" s="127"/>
      <c r="F883" s="127"/>
      <c r="G883" s="127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  <c r="R883" s="127"/>
      <c r="S883" s="127"/>
      <c r="T883" s="127"/>
      <c r="U883" s="127"/>
      <c r="V883" s="127"/>
      <c r="W883" s="127"/>
      <c r="X883" s="127"/>
      <c r="Y883" s="127"/>
      <c r="Z883" s="127"/>
      <c r="AA883" s="127"/>
      <c r="AB883" s="127"/>
      <c r="AC883" s="127"/>
      <c r="AD883" s="127"/>
      <c r="AE883" s="127"/>
      <c r="AF883" s="127"/>
      <c r="AG883" s="127"/>
      <c r="AH883" s="127"/>
      <c r="AI883" s="127"/>
      <c r="AJ883" s="127"/>
      <c r="AK883" s="127"/>
      <c r="AL883" s="127"/>
      <c r="AM883" s="127"/>
      <c r="AN883" s="127"/>
      <c r="AO883" s="127"/>
      <c r="AP883" s="127"/>
      <c r="AQ883" s="127"/>
      <c r="AR883" s="127"/>
      <c r="AS883" s="127"/>
      <c r="AT883" s="127"/>
      <c r="AU883" s="127"/>
      <c r="AV883" s="127"/>
      <c r="AW883" s="127"/>
      <c r="AX883" s="127"/>
      <c r="AY883" s="127"/>
      <c r="AZ883" s="127"/>
      <c r="BA883" s="127"/>
      <c r="BB883" s="127"/>
      <c r="BC883" s="127"/>
      <c r="BD883" s="127"/>
      <c r="BE883" s="127"/>
      <c r="BF883" s="127"/>
      <c r="BG883" s="127"/>
      <c r="BH883" s="127"/>
      <c r="BI883" s="127"/>
      <c r="BJ883" s="127"/>
      <c r="BK883" s="127"/>
      <c r="BL883" s="127"/>
      <c r="BM883" s="127"/>
      <c r="BN883" s="386"/>
      <c r="BO883" s="127"/>
      <c r="BP883" s="104"/>
    </row>
    <row r="884" spans="1:68" ht="14.5" x14ac:dyDescent="0.35">
      <c r="A884" s="136"/>
      <c r="B884" s="136"/>
      <c r="C884" s="136"/>
      <c r="D884" s="127"/>
      <c r="E884" s="127"/>
      <c r="F884" s="127"/>
      <c r="G884" s="127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  <c r="R884" s="127"/>
      <c r="S884" s="127"/>
      <c r="T884" s="127"/>
      <c r="U884" s="127"/>
      <c r="V884" s="127"/>
      <c r="W884" s="127"/>
      <c r="X884" s="127"/>
      <c r="Y884" s="127"/>
      <c r="Z884" s="127"/>
      <c r="AA884" s="127"/>
      <c r="AB884" s="127"/>
      <c r="AC884" s="127"/>
      <c r="AD884" s="127"/>
      <c r="AE884" s="127"/>
      <c r="AF884" s="127"/>
      <c r="AG884" s="127"/>
      <c r="AH884" s="127"/>
      <c r="AI884" s="127"/>
      <c r="AJ884" s="127"/>
      <c r="AK884" s="127"/>
      <c r="AL884" s="127"/>
      <c r="AM884" s="127"/>
      <c r="AN884" s="127"/>
      <c r="AO884" s="127"/>
      <c r="AP884" s="127"/>
      <c r="AQ884" s="127"/>
      <c r="AR884" s="127"/>
      <c r="AS884" s="127"/>
      <c r="AT884" s="127"/>
      <c r="AU884" s="127"/>
      <c r="AV884" s="127"/>
      <c r="AW884" s="127"/>
      <c r="AX884" s="127"/>
      <c r="AY884" s="127"/>
      <c r="AZ884" s="127"/>
      <c r="BA884" s="127"/>
      <c r="BB884" s="127"/>
      <c r="BC884" s="127"/>
      <c r="BD884" s="127"/>
      <c r="BE884" s="127"/>
      <c r="BF884" s="127"/>
      <c r="BG884" s="127"/>
      <c r="BH884" s="127"/>
      <c r="BI884" s="127"/>
      <c r="BJ884" s="127"/>
      <c r="BK884" s="127"/>
      <c r="BL884" s="127"/>
      <c r="BM884" s="127"/>
      <c r="BN884" s="386"/>
      <c r="BO884" s="127"/>
      <c r="BP884" s="104"/>
    </row>
    <row r="885" spans="1:68" ht="14.5" x14ac:dyDescent="0.35">
      <c r="A885" s="136"/>
      <c r="B885" s="136"/>
      <c r="C885" s="136"/>
      <c r="D885" s="127"/>
      <c r="E885" s="127"/>
      <c r="F885" s="127"/>
      <c r="G885" s="127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  <c r="R885" s="127"/>
      <c r="S885" s="127"/>
      <c r="T885" s="127"/>
      <c r="U885" s="127"/>
      <c r="V885" s="127"/>
      <c r="W885" s="127"/>
      <c r="X885" s="127"/>
      <c r="Y885" s="127"/>
      <c r="Z885" s="127"/>
      <c r="AA885" s="127"/>
      <c r="AB885" s="127"/>
      <c r="AC885" s="127"/>
      <c r="AD885" s="127"/>
      <c r="AE885" s="127"/>
      <c r="AF885" s="127"/>
      <c r="AG885" s="127"/>
      <c r="AH885" s="127"/>
      <c r="AI885" s="127"/>
      <c r="AJ885" s="127"/>
      <c r="AK885" s="127"/>
      <c r="AL885" s="127"/>
      <c r="AM885" s="127"/>
      <c r="AN885" s="127"/>
      <c r="AO885" s="127"/>
      <c r="AP885" s="127"/>
      <c r="AQ885" s="127"/>
      <c r="AR885" s="127"/>
      <c r="AS885" s="127"/>
      <c r="AT885" s="127"/>
      <c r="AU885" s="127"/>
      <c r="AV885" s="127"/>
      <c r="AW885" s="127"/>
      <c r="AX885" s="127"/>
      <c r="AY885" s="127"/>
      <c r="AZ885" s="127"/>
      <c r="BA885" s="127"/>
      <c r="BB885" s="127"/>
      <c r="BC885" s="127"/>
      <c r="BD885" s="127"/>
      <c r="BE885" s="127"/>
      <c r="BF885" s="127"/>
      <c r="BG885" s="127"/>
      <c r="BH885" s="127"/>
      <c r="BI885" s="127"/>
      <c r="BJ885" s="127"/>
      <c r="BK885" s="127"/>
      <c r="BL885" s="127"/>
      <c r="BM885" s="127"/>
      <c r="BN885" s="386"/>
      <c r="BO885" s="127"/>
      <c r="BP885" s="104"/>
    </row>
    <row r="886" spans="1:68" ht="14.5" x14ac:dyDescent="0.35">
      <c r="A886" s="136"/>
      <c r="B886" s="136"/>
      <c r="C886" s="136"/>
      <c r="D886" s="127"/>
      <c r="E886" s="127"/>
      <c r="F886" s="127"/>
      <c r="G886" s="127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  <c r="R886" s="127"/>
      <c r="S886" s="127"/>
      <c r="T886" s="127"/>
      <c r="U886" s="127"/>
      <c r="V886" s="127"/>
      <c r="W886" s="127"/>
      <c r="X886" s="127"/>
      <c r="Y886" s="127"/>
      <c r="Z886" s="127"/>
      <c r="AA886" s="127"/>
      <c r="AB886" s="127"/>
      <c r="AC886" s="127"/>
      <c r="AD886" s="127"/>
      <c r="AE886" s="127"/>
      <c r="AF886" s="127"/>
      <c r="AG886" s="127"/>
      <c r="AH886" s="127"/>
      <c r="AI886" s="127"/>
      <c r="AJ886" s="127"/>
      <c r="AK886" s="127"/>
      <c r="AL886" s="127"/>
      <c r="AM886" s="127"/>
      <c r="AN886" s="127"/>
      <c r="AO886" s="127"/>
      <c r="AP886" s="127"/>
      <c r="AQ886" s="127"/>
      <c r="AR886" s="127"/>
      <c r="AS886" s="127"/>
      <c r="AT886" s="127"/>
      <c r="AU886" s="127"/>
      <c r="AV886" s="127"/>
      <c r="AW886" s="127"/>
      <c r="AX886" s="127"/>
      <c r="AY886" s="127"/>
      <c r="AZ886" s="127"/>
      <c r="BA886" s="127"/>
      <c r="BB886" s="127"/>
      <c r="BC886" s="127"/>
      <c r="BD886" s="127"/>
      <c r="BE886" s="127"/>
      <c r="BF886" s="127"/>
      <c r="BG886" s="127"/>
      <c r="BH886" s="127"/>
      <c r="BI886" s="127"/>
      <c r="BJ886" s="127"/>
      <c r="BK886" s="127"/>
      <c r="BL886" s="127"/>
      <c r="BM886" s="127"/>
      <c r="BN886" s="386"/>
      <c r="BO886" s="127"/>
      <c r="BP886" s="104"/>
    </row>
    <row r="887" spans="1:68" ht="14.5" x14ac:dyDescent="0.35">
      <c r="A887" s="136"/>
      <c r="B887" s="136"/>
      <c r="C887" s="136"/>
      <c r="D887" s="127"/>
      <c r="E887" s="127"/>
      <c r="F887" s="127"/>
      <c r="G887" s="127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  <c r="R887" s="127"/>
      <c r="S887" s="127"/>
      <c r="T887" s="127"/>
      <c r="U887" s="127"/>
      <c r="V887" s="127"/>
      <c r="W887" s="127"/>
      <c r="X887" s="127"/>
      <c r="Y887" s="127"/>
      <c r="Z887" s="127"/>
      <c r="AA887" s="127"/>
      <c r="AB887" s="127"/>
      <c r="AC887" s="127"/>
      <c r="AD887" s="127"/>
      <c r="AE887" s="127"/>
      <c r="AF887" s="127"/>
      <c r="AG887" s="127"/>
      <c r="AH887" s="127"/>
      <c r="AI887" s="127"/>
      <c r="AJ887" s="127"/>
      <c r="AK887" s="127"/>
      <c r="AL887" s="127"/>
      <c r="AM887" s="127"/>
      <c r="AN887" s="127"/>
      <c r="AO887" s="127"/>
      <c r="AP887" s="127"/>
      <c r="AQ887" s="127"/>
      <c r="AR887" s="127"/>
      <c r="AS887" s="127"/>
      <c r="AT887" s="127"/>
      <c r="AU887" s="127"/>
      <c r="AV887" s="127"/>
      <c r="AW887" s="127"/>
      <c r="AX887" s="127"/>
      <c r="AY887" s="127"/>
      <c r="AZ887" s="127"/>
      <c r="BA887" s="127"/>
      <c r="BB887" s="127"/>
      <c r="BC887" s="127"/>
      <c r="BD887" s="127"/>
      <c r="BE887" s="127"/>
      <c r="BF887" s="127"/>
      <c r="BG887" s="127"/>
      <c r="BH887" s="127"/>
      <c r="BI887" s="127"/>
      <c r="BJ887" s="127"/>
      <c r="BK887" s="127"/>
      <c r="BL887" s="127"/>
      <c r="BM887" s="127"/>
      <c r="BN887" s="386"/>
      <c r="BO887" s="127"/>
      <c r="BP887" s="104"/>
    </row>
    <row r="888" spans="1:68" ht="14.5" x14ac:dyDescent="0.35">
      <c r="A888" s="136"/>
      <c r="B888" s="136"/>
      <c r="C888" s="136"/>
      <c r="D888" s="127"/>
      <c r="E888" s="127"/>
      <c r="F888" s="127"/>
      <c r="G888" s="127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  <c r="R888" s="127"/>
      <c r="S888" s="127"/>
      <c r="T888" s="127"/>
      <c r="U888" s="127"/>
      <c r="V888" s="127"/>
      <c r="W888" s="127"/>
      <c r="X888" s="127"/>
      <c r="Y888" s="127"/>
      <c r="Z888" s="127"/>
      <c r="AA888" s="127"/>
      <c r="AB888" s="127"/>
      <c r="AC888" s="127"/>
      <c r="AD888" s="127"/>
      <c r="AE888" s="127"/>
      <c r="AF888" s="127"/>
      <c r="AG888" s="127"/>
      <c r="AH888" s="127"/>
      <c r="AI888" s="127"/>
      <c r="AJ888" s="127"/>
      <c r="AK888" s="127"/>
      <c r="AL888" s="127"/>
      <c r="AM888" s="127"/>
      <c r="AN888" s="127"/>
      <c r="AO888" s="127"/>
      <c r="AP888" s="127"/>
      <c r="AQ888" s="127"/>
      <c r="AR888" s="127"/>
      <c r="AS888" s="127"/>
      <c r="AT888" s="127"/>
      <c r="AU888" s="127"/>
      <c r="AV888" s="127"/>
      <c r="AW888" s="127"/>
      <c r="AX888" s="127"/>
      <c r="AY888" s="127"/>
      <c r="AZ888" s="127"/>
      <c r="BA888" s="127"/>
      <c r="BB888" s="127"/>
      <c r="BC888" s="127"/>
      <c r="BD888" s="127"/>
      <c r="BE888" s="127"/>
      <c r="BF888" s="127"/>
      <c r="BG888" s="127"/>
      <c r="BH888" s="127"/>
      <c r="BI888" s="127"/>
      <c r="BJ888" s="127"/>
      <c r="BK888" s="127"/>
      <c r="BL888" s="127"/>
      <c r="BM888" s="127"/>
      <c r="BN888" s="386"/>
      <c r="BO888" s="127"/>
      <c r="BP888" s="104"/>
    </row>
    <row r="889" spans="1:68" ht="14.5" x14ac:dyDescent="0.35">
      <c r="A889" s="136"/>
      <c r="B889" s="136"/>
      <c r="C889" s="136"/>
      <c r="D889" s="127"/>
      <c r="E889" s="127"/>
      <c r="F889" s="127"/>
      <c r="G889" s="127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  <c r="R889" s="127"/>
      <c r="S889" s="127"/>
      <c r="T889" s="127"/>
      <c r="U889" s="127"/>
      <c r="V889" s="127"/>
      <c r="W889" s="127"/>
      <c r="X889" s="127"/>
      <c r="Y889" s="127"/>
      <c r="Z889" s="127"/>
      <c r="AA889" s="127"/>
      <c r="AB889" s="127"/>
      <c r="AC889" s="127"/>
      <c r="AD889" s="127"/>
      <c r="AE889" s="127"/>
      <c r="AF889" s="127"/>
      <c r="AG889" s="127"/>
      <c r="AH889" s="127"/>
      <c r="AI889" s="127"/>
      <c r="AJ889" s="127"/>
      <c r="AK889" s="127"/>
      <c r="AL889" s="127"/>
      <c r="AM889" s="127"/>
      <c r="AN889" s="127"/>
      <c r="AO889" s="127"/>
      <c r="AP889" s="127"/>
      <c r="AQ889" s="127"/>
      <c r="AR889" s="127"/>
      <c r="AS889" s="127"/>
      <c r="AT889" s="127"/>
      <c r="AU889" s="127"/>
      <c r="AV889" s="127"/>
      <c r="AW889" s="127"/>
      <c r="AX889" s="127"/>
      <c r="AY889" s="127"/>
      <c r="AZ889" s="127"/>
      <c r="BA889" s="127"/>
      <c r="BB889" s="127"/>
      <c r="BC889" s="127"/>
      <c r="BD889" s="127"/>
      <c r="BE889" s="127"/>
      <c r="BF889" s="127"/>
      <c r="BG889" s="127"/>
      <c r="BH889" s="127"/>
      <c r="BI889" s="127"/>
      <c r="BJ889" s="127"/>
      <c r="BK889" s="127"/>
      <c r="BL889" s="127"/>
      <c r="BM889" s="127"/>
      <c r="BN889" s="386"/>
      <c r="BO889" s="127"/>
      <c r="BP889" s="104"/>
    </row>
    <row r="890" spans="1:68" ht="14.5" x14ac:dyDescent="0.35">
      <c r="A890" s="136"/>
      <c r="B890" s="136"/>
      <c r="C890" s="136"/>
      <c r="D890" s="127"/>
      <c r="E890" s="127"/>
      <c r="F890" s="127"/>
      <c r="G890" s="127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  <c r="R890" s="127"/>
      <c r="S890" s="127"/>
      <c r="T890" s="127"/>
      <c r="U890" s="127"/>
      <c r="V890" s="127"/>
      <c r="W890" s="127"/>
      <c r="X890" s="127"/>
      <c r="Y890" s="127"/>
      <c r="Z890" s="127"/>
      <c r="AA890" s="127"/>
      <c r="AB890" s="127"/>
      <c r="AC890" s="127"/>
      <c r="AD890" s="127"/>
      <c r="AE890" s="127"/>
      <c r="AF890" s="127"/>
      <c r="AG890" s="127"/>
      <c r="AH890" s="127"/>
      <c r="AI890" s="127"/>
      <c r="AJ890" s="127"/>
      <c r="AK890" s="127"/>
      <c r="AL890" s="127"/>
      <c r="AM890" s="127"/>
      <c r="AN890" s="127"/>
      <c r="AO890" s="127"/>
      <c r="AP890" s="127"/>
      <c r="AQ890" s="127"/>
      <c r="AR890" s="127"/>
      <c r="AS890" s="127"/>
      <c r="AT890" s="127"/>
      <c r="AU890" s="127"/>
      <c r="AV890" s="127"/>
      <c r="AW890" s="127"/>
      <c r="AX890" s="127"/>
      <c r="AY890" s="127"/>
      <c r="AZ890" s="127"/>
      <c r="BA890" s="127"/>
      <c r="BB890" s="127"/>
      <c r="BC890" s="127"/>
      <c r="BD890" s="127"/>
      <c r="BE890" s="127"/>
      <c r="BF890" s="127"/>
      <c r="BG890" s="127"/>
      <c r="BH890" s="127"/>
      <c r="BI890" s="127"/>
      <c r="BJ890" s="127"/>
      <c r="BK890" s="127"/>
      <c r="BL890" s="127"/>
      <c r="BM890" s="127"/>
      <c r="BN890" s="386"/>
      <c r="BO890" s="127"/>
      <c r="BP890" s="104"/>
    </row>
    <row r="891" spans="1:68" ht="14.5" x14ac:dyDescent="0.35">
      <c r="A891" s="136"/>
      <c r="B891" s="136"/>
      <c r="C891" s="136"/>
      <c r="D891" s="127"/>
      <c r="E891" s="127"/>
      <c r="F891" s="127"/>
      <c r="G891" s="127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  <c r="R891" s="127"/>
      <c r="S891" s="127"/>
      <c r="T891" s="127"/>
      <c r="U891" s="127"/>
      <c r="V891" s="127"/>
      <c r="W891" s="127"/>
      <c r="X891" s="127"/>
      <c r="Y891" s="127"/>
      <c r="Z891" s="127"/>
      <c r="AA891" s="127"/>
      <c r="AB891" s="127"/>
      <c r="AC891" s="127"/>
      <c r="AD891" s="127"/>
      <c r="AE891" s="127"/>
      <c r="AF891" s="127"/>
      <c r="AG891" s="127"/>
      <c r="AH891" s="127"/>
      <c r="AI891" s="127"/>
      <c r="AJ891" s="127"/>
      <c r="AK891" s="127"/>
      <c r="AL891" s="127"/>
      <c r="AM891" s="127"/>
      <c r="AN891" s="127"/>
      <c r="AO891" s="127"/>
      <c r="AP891" s="127"/>
      <c r="AQ891" s="127"/>
      <c r="AR891" s="127"/>
      <c r="AS891" s="127"/>
      <c r="AT891" s="127"/>
      <c r="AU891" s="127"/>
      <c r="AV891" s="127"/>
      <c r="AW891" s="127"/>
      <c r="AX891" s="127"/>
      <c r="AY891" s="127"/>
      <c r="AZ891" s="127"/>
      <c r="BA891" s="127"/>
      <c r="BB891" s="127"/>
      <c r="BC891" s="127"/>
      <c r="BD891" s="127"/>
      <c r="BE891" s="127"/>
      <c r="BF891" s="127"/>
      <c r="BG891" s="127"/>
      <c r="BH891" s="127"/>
      <c r="BI891" s="127"/>
      <c r="BJ891" s="127"/>
      <c r="BK891" s="127"/>
      <c r="BL891" s="127"/>
      <c r="BM891" s="127"/>
      <c r="BN891" s="386"/>
      <c r="BO891" s="127"/>
      <c r="BP891" s="104"/>
    </row>
    <row r="892" spans="1:68" ht="14.5" x14ac:dyDescent="0.35">
      <c r="A892" s="136"/>
      <c r="B892" s="136"/>
      <c r="C892" s="136"/>
      <c r="D892" s="127"/>
      <c r="E892" s="127"/>
      <c r="F892" s="127"/>
      <c r="G892" s="127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  <c r="R892" s="127"/>
      <c r="S892" s="127"/>
      <c r="T892" s="127"/>
      <c r="U892" s="127"/>
      <c r="V892" s="127"/>
      <c r="W892" s="127"/>
      <c r="X892" s="127"/>
      <c r="Y892" s="127"/>
      <c r="Z892" s="127"/>
      <c r="AA892" s="127"/>
      <c r="AB892" s="127"/>
      <c r="AC892" s="127"/>
      <c r="AD892" s="127"/>
      <c r="AE892" s="127"/>
      <c r="AF892" s="127"/>
      <c r="AG892" s="127"/>
      <c r="AH892" s="127"/>
      <c r="AI892" s="127"/>
      <c r="AJ892" s="127"/>
      <c r="AK892" s="127"/>
      <c r="AL892" s="127"/>
      <c r="AM892" s="127"/>
      <c r="AN892" s="127"/>
      <c r="AO892" s="127"/>
      <c r="AP892" s="127"/>
      <c r="AQ892" s="127"/>
      <c r="AR892" s="127"/>
      <c r="AS892" s="127"/>
      <c r="AT892" s="127"/>
      <c r="AU892" s="127"/>
      <c r="AV892" s="127"/>
      <c r="AW892" s="127"/>
      <c r="AX892" s="127"/>
      <c r="AY892" s="127"/>
      <c r="AZ892" s="127"/>
      <c r="BA892" s="127"/>
      <c r="BB892" s="127"/>
      <c r="BC892" s="127"/>
      <c r="BD892" s="127"/>
      <c r="BE892" s="127"/>
      <c r="BF892" s="127"/>
      <c r="BG892" s="127"/>
      <c r="BH892" s="127"/>
      <c r="BI892" s="127"/>
      <c r="BJ892" s="127"/>
      <c r="BK892" s="127"/>
      <c r="BL892" s="127"/>
      <c r="BM892" s="127"/>
      <c r="BN892" s="386"/>
      <c r="BO892" s="127"/>
      <c r="BP892" s="104"/>
    </row>
    <row r="893" spans="1:68" ht="14.5" x14ac:dyDescent="0.35">
      <c r="A893" s="136"/>
      <c r="B893" s="136"/>
      <c r="C893" s="136"/>
      <c r="D893" s="127"/>
      <c r="E893" s="127"/>
      <c r="F893" s="127"/>
      <c r="G893" s="127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  <c r="R893" s="127"/>
      <c r="S893" s="127"/>
      <c r="T893" s="127"/>
      <c r="U893" s="127"/>
      <c r="V893" s="127"/>
      <c r="W893" s="127"/>
      <c r="X893" s="127"/>
      <c r="Y893" s="127"/>
      <c r="Z893" s="127"/>
      <c r="AA893" s="127"/>
      <c r="AB893" s="127"/>
      <c r="AC893" s="127"/>
      <c r="AD893" s="127"/>
      <c r="AE893" s="127"/>
      <c r="AF893" s="127"/>
      <c r="AG893" s="127"/>
      <c r="AH893" s="127"/>
      <c r="AI893" s="127"/>
      <c r="AJ893" s="127"/>
      <c r="AK893" s="127"/>
      <c r="AL893" s="127"/>
      <c r="AM893" s="127"/>
      <c r="AN893" s="127"/>
      <c r="AO893" s="127"/>
      <c r="AP893" s="127"/>
      <c r="AQ893" s="127"/>
      <c r="AR893" s="127"/>
      <c r="AS893" s="127"/>
      <c r="AT893" s="127"/>
      <c r="AU893" s="127"/>
      <c r="AV893" s="127"/>
      <c r="AW893" s="127"/>
      <c r="AX893" s="127"/>
      <c r="AY893" s="127"/>
      <c r="AZ893" s="127"/>
      <c r="BA893" s="127"/>
      <c r="BB893" s="127"/>
      <c r="BC893" s="127"/>
      <c r="BD893" s="127"/>
      <c r="BE893" s="127"/>
      <c r="BF893" s="127"/>
      <c r="BG893" s="127"/>
      <c r="BH893" s="127"/>
      <c r="BI893" s="127"/>
      <c r="BJ893" s="127"/>
      <c r="BK893" s="127"/>
      <c r="BL893" s="127"/>
      <c r="BM893" s="127"/>
      <c r="BN893" s="386"/>
      <c r="BO893" s="127"/>
      <c r="BP893" s="104"/>
    </row>
    <row r="894" spans="1:68" ht="14.5" x14ac:dyDescent="0.35">
      <c r="A894" s="136"/>
      <c r="B894" s="136"/>
      <c r="C894" s="136"/>
      <c r="D894" s="127"/>
      <c r="E894" s="127"/>
      <c r="F894" s="127"/>
      <c r="G894" s="127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  <c r="R894" s="127"/>
      <c r="S894" s="127"/>
      <c r="T894" s="127"/>
      <c r="U894" s="127"/>
      <c r="V894" s="127"/>
      <c r="W894" s="127"/>
      <c r="X894" s="127"/>
      <c r="Y894" s="127"/>
      <c r="Z894" s="127"/>
      <c r="AA894" s="127"/>
      <c r="AB894" s="127"/>
      <c r="AC894" s="127"/>
      <c r="AD894" s="127"/>
      <c r="AE894" s="127"/>
      <c r="AF894" s="127"/>
      <c r="AG894" s="127"/>
      <c r="AH894" s="127"/>
      <c r="AI894" s="127"/>
      <c r="AJ894" s="127"/>
      <c r="AK894" s="127"/>
      <c r="AL894" s="127"/>
      <c r="AM894" s="127"/>
      <c r="AN894" s="127"/>
      <c r="AO894" s="127"/>
      <c r="AP894" s="127"/>
      <c r="AQ894" s="127"/>
      <c r="AR894" s="127"/>
      <c r="AS894" s="127"/>
      <c r="AT894" s="127"/>
      <c r="AU894" s="127"/>
      <c r="AV894" s="127"/>
      <c r="AW894" s="127"/>
      <c r="AX894" s="127"/>
      <c r="AY894" s="127"/>
      <c r="AZ894" s="127"/>
      <c r="BA894" s="127"/>
      <c r="BB894" s="127"/>
      <c r="BC894" s="127"/>
      <c r="BD894" s="127"/>
      <c r="BE894" s="127"/>
      <c r="BF894" s="127"/>
      <c r="BG894" s="127"/>
      <c r="BH894" s="127"/>
      <c r="BI894" s="127"/>
      <c r="BJ894" s="127"/>
      <c r="BK894" s="127"/>
      <c r="BL894" s="127"/>
      <c r="BM894" s="127"/>
      <c r="BN894" s="386"/>
      <c r="BO894" s="127"/>
      <c r="BP894" s="104"/>
    </row>
    <row r="895" spans="1:68" ht="14.5" x14ac:dyDescent="0.35">
      <c r="A895" s="136"/>
      <c r="B895" s="136"/>
      <c r="C895" s="136"/>
      <c r="D895" s="127"/>
      <c r="E895" s="127"/>
      <c r="F895" s="127"/>
      <c r="G895" s="127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  <c r="R895" s="127"/>
      <c r="S895" s="127"/>
      <c r="T895" s="127"/>
      <c r="U895" s="127"/>
      <c r="V895" s="127"/>
      <c r="W895" s="127"/>
      <c r="X895" s="127"/>
      <c r="Y895" s="127"/>
      <c r="Z895" s="127"/>
      <c r="AA895" s="127"/>
      <c r="AB895" s="127"/>
      <c r="AC895" s="127"/>
      <c r="AD895" s="127"/>
      <c r="AE895" s="127"/>
      <c r="AF895" s="127"/>
      <c r="AG895" s="127"/>
      <c r="AH895" s="127"/>
      <c r="AI895" s="127"/>
      <c r="AJ895" s="127"/>
      <c r="AK895" s="127"/>
      <c r="AL895" s="127"/>
      <c r="AM895" s="127"/>
      <c r="AN895" s="127"/>
      <c r="AO895" s="127"/>
      <c r="AP895" s="127"/>
      <c r="AQ895" s="127"/>
      <c r="AR895" s="127"/>
      <c r="AS895" s="127"/>
      <c r="AT895" s="127"/>
      <c r="AU895" s="127"/>
      <c r="AV895" s="127"/>
      <c r="AW895" s="127"/>
      <c r="AX895" s="127"/>
      <c r="AY895" s="127"/>
      <c r="AZ895" s="127"/>
      <c r="BA895" s="127"/>
      <c r="BB895" s="127"/>
      <c r="BC895" s="127"/>
      <c r="BD895" s="127"/>
      <c r="BE895" s="127"/>
      <c r="BF895" s="127"/>
      <c r="BG895" s="127"/>
      <c r="BH895" s="127"/>
      <c r="BI895" s="127"/>
      <c r="BJ895" s="127"/>
      <c r="BK895" s="127"/>
      <c r="BL895" s="127"/>
      <c r="BM895" s="127"/>
      <c r="BN895" s="386"/>
      <c r="BO895" s="127"/>
      <c r="BP895" s="104"/>
    </row>
    <row r="896" spans="1:68" ht="14.5" x14ac:dyDescent="0.35">
      <c r="A896" s="136"/>
      <c r="B896" s="136"/>
      <c r="C896" s="136"/>
      <c r="D896" s="127"/>
      <c r="E896" s="127"/>
      <c r="F896" s="127"/>
      <c r="G896" s="127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  <c r="R896" s="127"/>
      <c r="S896" s="127"/>
      <c r="T896" s="127"/>
      <c r="U896" s="127"/>
      <c r="V896" s="127"/>
      <c r="W896" s="127"/>
      <c r="X896" s="127"/>
      <c r="Y896" s="127"/>
      <c r="Z896" s="127"/>
      <c r="AA896" s="127"/>
      <c r="AB896" s="127"/>
      <c r="AC896" s="127"/>
      <c r="AD896" s="127"/>
      <c r="AE896" s="127"/>
      <c r="AF896" s="127"/>
      <c r="AG896" s="127"/>
      <c r="AH896" s="127"/>
      <c r="AI896" s="127"/>
      <c r="AJ896" s="127"/>
      <c r="AK896" s="127"/>
      <c r="AL896" s="127"/>
      <c r="AM896" s="127"/>
      <c r="AN896" s="127"/>
      <c r="AO896" s="127"/>
      <c r="AP896" s="127"/>
      <c r="AQ896" s="127"/>
      <c r="AR896" s="127"/>
      <c r="AS896" s="127"/>
      <c r="AT896" s="127"/>
      <c r="AU896" s="127"/>
      <c r="AV896" s="127"/>
      <c r="AW896" s="127"/>
      <c r="AX896" s="127"/>
      <c r="AY896" s="127"/>
      <c r="AZ896" s="127"/>
      <c r="BA896" s="127"/>
      <c r="BB896" s="127"/>
      <c r="BC896" s="127"/>
      <c r="BD896" s="127"/>
      <c r="BE896" s="127"/>
      <c r="BF896" s="127"/>
      <c r="BG896" s="127"/>
      <c r="BH896" s="127"/>
      <c r="BI896" s="127"/>
      <c r="BJ896" s="127"/>
      <c r="BK896" s="127"/>
      <c r="BL896" s="127"/>
      <c r="BM896" s="127"/>
      <c r="BN896" s="386"/>
      <c r="BO896" s="127"/>
      <c r="BP896" s="104"/>
    </row>
    <row r="897" spans="1:68" ht="14.5" x14ac:dyDescent="0.35">
      <c r="A897" s="136"/>
      <c r="B897" s="136"/>
      <c r="C897" s="136"/>
      <c r="D897" s="127"/>
      <c r="E897" s="127"/>
      <c r="F897" s="127"/>
      <c r="G897" s="127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  <c r="R897" s="127"/>
      <c r="S897" s="127"/>
      <c r="T897" s="127"/>
      <c r="U897" s="127"/>
      <c r="V897" s="127"/>
      <c r="W897" s="127"/>
      <c r="X897" s="127"/>
      <c r="Y897" s="127"/>
      <c r="Z897" s="127"/>
      <c r="AA897" s="127"/>
      <c r="AB897" s="127"/>
      <c r="AC897" s="127"/>
      <c r="AD897" s="127"/>
      <c r="AE897" s="127"/>
      <c r="AF897" s="127"/>
      <c r="AG897" s="127"/>
      <c r="AH897" s="127"/>
      <c r="AI897" s="127"/>
      <c r="AJ897" s="127"/>
      <c r="AK897" s="127"/>
      <c r="AL897" s="127"/>
      <c r="AM897" s="127"/>
      <c r="AN897" s="127"/>
      <c r="AO897" s="127"/>
      <c r="AP897" s="127"/>
      <c r="AQ897" s="127"/>
      <c r="AR897" s="127"/>
      <c r="AS897" s="127"/>
      <c r="AT897" s="127"/>
      <c r="AU897" s="127"/>
      <c r="AV897" s="127"/>
      <c r="AW897" s="127"/>
      <c r="AX897" s="127"/>
      <c r="AY897" s="127"/>
      <c r="AZ897" s="127"/>
      <c r="BA897" s="127"/>
      <c r="BB897" s="127"/>
      <c r="BC897" s="127"/>
      <c r="BD897" s="127"/>
      <c r="BE897" s="127"/>
      <c r="BF897" s="127"/>
      <c r="BG897" s="127"/>
      <c r="BH897" s="127"/>
      <c r="BI897" s="127"/>
      <c r="BJ897" s="127"/>
      <c r="BK897" s="127"/>
      <c r="BL897" s="127"/>
      <c r="BM897" s="127"/>
      <c r="BN897" s="386"/>
      <c r="BO897" s="127"/>
      <c r="BP897" s="104"/>
    </row>
    <row r="898" spans="1:68" ht="14.5" x14ac:dyDescent="0.35">
      <c r="A898" s="136"/>
      <c r="B898" s="136"/>
      <c r="C898" s="136"/>
      <c r="D898" s="127"/>
      <c r="E898" s="127"/>
      <c r="F898" s="127"/>
      <c r="G898" s="127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  <c r="R898" s="127"/>
      <c r="S898" s="127"/>
      <c r="T898" s="127"/>
      <c r="U898" s="127"/>
      <c r="V898" s="127"/>
      <c r="W898" s="127"/>
      <c r="X898" s="127"/>
      <c r="Y898" s="127"/>
      <c r="Z898" s="127"/>
      <c r="AA898" s="127"/>
      <c r="AB898" s="127"/>
      <c r="AC898" s="127"/>
      <c r="AD898" s="127"/>
      <c r="AE898" s="127"/>
      <c r="AF898" s="127"/>
      <c r="AG898" s="127"/>
      <c r="AH898" s="127"/>
      <c r="AI898" s="127"/>
      <c r="AJ898" s="127"/>
      <c r="AK898" s="127"/>
      <c r="AL898" s="127"/>
      <c r="AM898" s="127"/>
      <c r="AN898" s="127"/>
      <c r="AO898" s="127"/>
      <c r="AP898" s="127"/>
      <c r="AQ898" s="127"/>
      <c r="AR898" s="127"/>
      <c r="AS898" s="127"/>
      <c r="AT898" s="127"/>
      <c r="AU898" s="127"/>
      <c r="AV898" s="127"/>
      <c r="AW898" s="127"/>
      <c r="AX898" s="127"/>
      <c r="AY898" s="127"/>
      <c r="AZ898" s="127"/>
      <c r="BA898" s="127"/>
      <c r="BB898" s="127"/>
      <c r="BC898" s="127"/>
      <c r="BD898" s="127"/>
      <c r="BE898" s="127"/>
      <c r="BF898" s="127"/>
      <c r="BG898" s="127"/>
      <c r="BH898" s="127"/>
      <c r="BI898" s="127"/>
      <c r="BJ898" s="127"/>
      <c r="BK898" s="127"/>
      <c r="BL898" s="127"/>
      <c r="BM898" s="127"/>
      <c r="BN898" s="386"/>
      <c r="BO898" s="127"/>
      <c r="BP898" s="104"/>
    </row>
    <row r="899" spans="1:68" ht="14.5" x14ac:dyDescent="0.35">
      <c r="A899" s="136"/>
      <c r="B899" s="136"/>
      <c r="C899" s="136"/>
      <c r="D899" s="127"/>
      <c r="E899" s="127"/>
      <c r="F899" s="127"/>
      <c r="G899" s="127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  <c r="R899" s="127"/>
      <c r="S899" s="127"/>
      <c r="T899" s="127"/>
      <c r="U899" s="127"/>
      <c r="V899" s="127"/>
      <c r="W899" s="127"/>
      <c r="X899" s="127"/>
      <c r="Y899" s="127"/>
      <c r="Z899" s="127"/>
      <c r="AA899" s="127"/>
      <c r="AB899" s="127"/>
      <c r="AC899" s="127"/>
      <c r="AD899" s="127"/>
      <c r="AE899" s="127"/>
      <c r="AF899" s="127"/>
      <c r="AG899" s="127"/>
      <c r="AH899" s="127"/>
      <c r="AI899" s="127"/>
      <c r="AJ899" s="127"/>
      <c r="AK899" s="127"/>
      <c r="AL899" s="127"/>
      <c r="AM899" s="127"/>
      <c r="AN899" s="127"/>
      <c r="AO899" s="127"/>
      <c r="AP899" s="127"/>
      <c r="AQ899" s="127"/>
      <c r="AR899" s="127"/>
      <c r="AS899" s="127"/>
      <c r="AT899" s="127"/>
      <c r="AU899" s="127"/>
      <c r="AV899" s="127"/>
      <c r="AW899" s="127"/>
      <c r="AX899" s="127"/>
      <c r="AY899" s="127"/>
      <c r="AZ899" s="127"/>
      <c r="BA899" s="127"/>
      <c r="BB899" s="127"/>
      <c r="BC899" s="127"/>
      <c r="BD899" s="127"/>
      <c r="BE899" s="127"/>
      <c r="BF899" s="127"/>
      <c r="BG899" s="127"/>
      <c r="BH899" s="127"/>
      <c r="BI899" s="127"/>
      <c r="BJ899" s="127"/>
      <c r="BK899" s="127"/>
      <c r="BL899" s="127"/>
      <c r="BM899" s="127"/>
      <c r="BN899" s="386"/>
      <c r="BO899" s="127"/>
      <c r="BP899" s="104"/>
    </row>
    <row r="900" spans="1:68" ht="14.5" x14ac:dyDescent="0.35">
      <c r="A900" s="136"/>
      <c r="B900" s="136"/>
      <c r="C900" s="136"/>
      <c r="D900" s="127"/>
      <c r="E900" s="127"/>
      <c r="F900" s="127"/>
      <c r="G900" s="127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  <c r="R900" s="127"/>
      <c r="S900" s="127"/>
      <c r="T900" s="127"/>
      <c r="U900" s="127"/>
      <c r="V900" s="127"/>
      <c r="W900" s="127"/>
      <c r="X900" s="127"/>
      <c r="Y900" s="127"/>
      <c r="Z900" s="127"/>
      <c r="AA900" s="127"/>
      <c r="AB900" s="127"/>
      <c r="AC900" s="127"/>
      <c r="AD900" s="127"/>
      <c r="AE900" s="127"/>
      <c r="AF900" s="127"/>
      <c r="AG900" s="127"/>
      <c r="AH900" s="127"/>
      <c r="AI900" s="127"/>
      <c r="AJ900" s="127"/>
      <c r="AK900" s="127"/>
      <c r="AL900" s="127"/>
      <c r="AM900" s="127"/>
      <c r="AN900" s="127"/>
      <c r="AO900" s="127"/>
      <c r="AP900" s="127"/>
      <c r="AQ900" s="127"/>
      <c r="AR900" s="127"/>
      <c r="AS900" s="127"/>
      <c r="AT900" s="127"/>
      <c r="AU900" s="127"/>
      <c r="AV900" s="127"/>
      <c r="AW900" s="127"/>
      <c r="AX900" s="127"/>
      <c r="AY900" s="127"/>
      <c r="AZ900" s="127"/>
      <c r="BA900" s="127"/>
      <c r="BB900" s="127"/>
      <c r="BC900" s="127"/>
      <c r="BD900" s="127"/>
      <c r="BE900" s="127"/>
      <c r="BF900" s="127"/>
      <c r="BG900" s="127"/>
      <c r="BH900" s="127"/>
      <c r="BI900" s="127"/>
      <c r="BJ900" s="127"/>
      <c r="BK900" s="127"/>
      <c r="BL900" s="127"/>
      <c r="BM900" s="127"/>
      <c r="BN900" s="386"/>
      <c r="BO900" s="127"/>
      <c r="BP900" s="104"/>
    </row>
    <row r="901" spans="1:68" ht="14.5" x14ac:dyDescent="0.35">
      <c r="A901" s="136"/>
      <c r="B901" s="136"/>
      <c r="C901" s="136"/>
      <c r="D901" s="127"/>
      <c r="E901" s="127"/>
      <c r="F901" s="127"/>
      <c r="G901" s="127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  <c r="R901" s="127"/>
      <c r="S901" s="127"/>
      <c r="T901" s="127"/>
      <c r="U901" s="127"/>
      <c r="V901" s="127"/>
      <c r="W901" s="127"/>
      <c r="X901" s="127"/>
      <c r="Y901" s="127"/>
      <c r="Z901" s="127"/>
      <c r="AA901" s="127"/>
      <c r="AB901" s="127"/>
      <c r="AC901" s="127"/>
      <c r="AD901" s="127"/>
      <c r="AE901" s="127"/>
      <c r="AF901" s="127"/>
      <c r="AG901" s="127"/>
      <c r="AH901" s="127"/>
      <c r="AI901" s="127"/>
      <c r="AJ901" s="127"/>
      <c r="AK901" s="127"/>
      <c r="AL901" s="127"/>
      <c r="AM901" s="127"/>
      <c r="AN901" s="127"/>
      <c r="AO901" s="127"/>
      <c r="AP901" s="127"/>
      <c r="AQ901" s="127"/>
      <c r="AR901" s="127"/>
      <c r="AS901" s="127"/>
      <c r="AT901" s="127"/>
      <c r="AU901" s="127"/>
      <c r="AV901" s="127"/>
      <c r="AW901" s="127"/>
      <c r="AX901" s="127"/>
      <c r="AY901" s="127"/>
      <c r="AZ901" s="127"/>
      <c r="BA901" s="127"/>
      <c r="BB901" s="127"/>
      <c r="BC901" s="127"/>
      <c r="BD901" s="127"/>
      <c r="BE901" s="127"/>
      <c r="BF901" s="127"/>
      <c r="BG901" s="127"/>
      <c r="BH901" s="127"/>
      <c r="BI901" s="127"/>
      <c r="BJ901" s="127"/>
      <c r="BK901" s="127"/>
      <c r="BL901" s="127"/>
      <c r="BM901" s="127"/>
      <c r="BN901" s="386"/>
      <c r="BO901" s="127"/>
      <c r="BP901" s="104"/>
    </row>
    <row r="902" spans="1:68" ht="14.5" x14ac:dyDescent="0.35">
      <c r="A902" s="136"/>
      <c r="B902" s="136"/>
      <c r="C902" s="136"/>
      <c r="D902" s="127"/>
      <c r="E902" s="127"/>
      <c r="F902" s="127"/>
      <c r="G902" s="127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  <c r="R902" s="127"/>
      <c r="S902" s="127"/>
      <c r="T902" s="127"/>
      <c r="U902" s="127"/>
      <c r="V902" s="127"/>
      <c r="W902" s="127"/>
      <c r="X902" s="127"/>
      <c r="Y902" s="127"/>
      <c r="Z902" s="127"/>
      <c r="AA902" s="127"/>
      <c r="AB902" s="127"/>
      <c r="AC902" s="127"/>
      <c r="AD902" s="127"/>
      <c r="AE902" s="127"/>
      <c r="AF902" s="127"/>
      <c r="AG902" s="127"/>
      <c r="AH902" s="127"/>
      <c r="AI902" s="127"/>
      <c r="AJ902" s="127"/>
      <c r="AK902" s="127"/>
      <c r="AL902" s="127"/>
      <c r="AM902" s="127"/>
      <c r="AN902" s="127"/>
      <c r="AO902" s="127"/>
      <c r="AP902" s="127"/>
      <c r="AQ902" s="127"/>
      <c r="AR902" s="127"/>
      <c r="AS902" s="127"/>
      <c r="AT902" s="127"/>
      <c r="AU902" s="127"/>
      <c r="AV902" s="127"/>
      <c r="AW902" s="127"/>
      <c r="AX902" s="127"/>
      <c r="AY902" s="127"/>
      <c r="AZ902" s="127"/>
      <c r="BA902" s="127"/>
      <c r="BB902" s="127"/>
      <c r="BC902" s="127"/>
      <c r="BD902" s="127"/>
      <c r="BE902" s="127"/>
      <c r="BF902" s="127"/>
      <c r="BG902" s="127"/>
      <c r="BH902" s="127"/>
      <c r="BI902" s="127"/>
      <c r="BJ902" s="127"/>
      <c r="BK902" s="127"/>
      <c r="BL902" s="127"/>
      <c r="BM902" s="127"/>
      <c r="BN902" s="386"/>
      <c r="BO902" s="127"/>
      <c r="BP902" s="104"/>
    </row>
    <row r="903" spans="1:68" ht="14.5" x14ac:dyDescent="0.35">
      <c r="A903" s="136"/>
      <c r="B903" s="136"/>
      <c r="C903" s="136"/>
      <c r="D903" s="127"/>
      <c r="E903" s="127"/>
      <c r="F903" s="127"/>
      <c r="G903" s="127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  <c r="R903" s="127"/>
      <c r="S903" s="127"/>
      <c r="T903" s="127"/>
      <c r="U903" s="127"/>
      <c r="V903" s="127"/>
      <c r="W903" s="127"/>
      <c r="X903" s="127"/>
      <c r="Y903" s="127"/>
      <c r="Z903" s="127"/>
      <c r="AA903" s="127"/>
      <c r="AB903" s="127"/>
      <c r="AC903" s="127"/>
      <c r="AD903" s="127"/>
      <c r="AE903" s="127"/>
      <c r="AF903" s="127"/>
      <c r="AG903" s="127"/>
      <c r="AH903" s="127"/>
      <c r="AI903" s="127"/>
      <c r="AJ903" s="127"/>
      <c r="AK903" s="127"/>
      <c r="AL903" s="127"/>
      <c r="AM903" s="127"/>
      <c r="AN903" s="127"/>
      <c r="AO903" s="127"/>
      <c r="AP903" s="127"/>
      <c r="AQ903" s="127"/>
      <c r="AR903" s="127"/>
      <c r="AS903" s="127"/>
      <c r="AT903" s="127"/>
      <c r="AU903" s="127"/>
      <c r="AV903" s="127"/>
      <c r="AW903" s="127"/>
      <c r="AX903" s="127"/>
      <c r="AY903" s="127"/>
      <c r="AZ903" s="127"/>
      <c r="BA903" s="127"/>
      <c r="BB903" s="127"/>
      <c r="BC903" s="127"/>
      <c r="BD903" s="127"/>
      <c r="BE903" s="127"/>
      <c r="BF903" s="127"/>
      <c r="BG903" s="127"/>
      <c r="BH903" s="127"/>
      <c r="BI903" s="127"/>
      <c r="BJ903" s="127"/>
      <c r="BK903" s="127"/>
      <c r="BL903" s="127"/>
      <c r="BM903" s="127"/>
      <c r="BN903" s="386"/>
      <c r="BO903" s="127"/>
      <c r="BP903" s="104"/>
    </row>
    <row r="904" spans="1:68" ht="14.5" x14ac:dyDescent="0.35">
      <c r="A904" s="136"/>
      <c r="B904" s="136"/>
      <c r="C904" s="136"/>
      <c r="D904" s="127"/>
      <c r="E904" s="127"/>
      <c r="F904" s="127"/>
      <c r="G904" s="127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  <c r="R904" s="127"/>
      <c r="S904" s="127"/>
      <c r="T904" s="127"/>
      <c r="U904" s="127"/>
      <c r="V904" s="127"/>
      <c r="W904" s="127"/>
      <c r="X904" s="127"/>
      <c r="Y904" s="127"/>
      <c r="Z904" s="127"/>
      <c r="AA904" s="127"/>
      <c r="AB904" s="127"/>
      <c r="AC904" s="127"/>
      <c r="AD904" s="127"/>
      <c r="AE904" s="127"/>
      <c r="AF904" s="127"/>
      <c r="AG904" s="127"/>
      <c r="AH904" s="127"/>
      <c r="AI904" s="127"/>
      <c r="AJ904" s="127"/>
      <c r="AK904" s="127"/>
      <c r="AL904" s="127"/>
      <c r="AM904" s="127"/>
      <c r="AN904" s="127"/>
      <c r="AO904" s="127"/>
      <c r="AP904" s="127"/>
      <c r="AQ904" s="127"/>
      <c r="AR904" s="127"/>
      <c r="AS904" s="127"/>
      <c r="AT904" s="127"/>
      <c r="AU904" s="127"/>
      <c r="AV904" s="127"/>
      <c r="AW904" s="127"/>
      <c r="AX904" s="127"/>
      <c r="AY904" s="127"/>
      <c r="AZ904" s="127"/>
      <c r="BA904" s="127"/>
      <c r="BB904" s="127"/>
      <c r="BC904" s="127"/>
      <c r="BD904" s="127"/>
      <c r="BE904" s="127"/>
      <c r="BF904" s="127"/>
      <c r="BG904" s="127"/>
      <c r="BH904" s="127"/>
      <c r="BI904" s="127"/>
      <c r="BJ904" s="127"/>
      <c r="BK904" s="127"/>
      <c r="BL904" s="127"/>
      <c r="BM904" s="127"/>
      <c r="BN904" s="386"/>
      <c r="BO904" s="127"/>
      <c r="BP904" s="104"/>
    </row>
    <row r="905" spans="1:68" ht="14.5" x14ac:dyDescent="0.35">
      <c r="A905" s="136"/>
      <c r="B905" s="136"/>
      <c r="C905" s="136"/>
      <c r="D905" s="127"/>
      <c r="E905" s="127"/>
      <c r="F905" s="127"/>
      <c r="G905" s="127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  <c r="R905" s="127"/>
      <c r="S905" s="127"/>
      <c r="T905" s="127"/>
      <c r="U905" s="127"/>
      <c r="V905" s="127"/>
      <c r="W905" s="127"/>
      <c r="X905" s="127"/>
      <c r="Y905" s="127"/>
      <c r="Z905" s="127"/>
      <c r="AA905" s="127"/>
      <c r="AB905" s="127"/>
      <c r="AC905" s="127"/>
      <c r="AD905" s="127"/>
      <c r="AE905" s="127"/>
      <c r="AF905" s="127"/>
      <c r="AG905" s="127"/>
      <c r="AH905" s="127"/>
      <c r="AI905" s="127"/>
      <c r="AJ905" s="127"/>
      <c r="AK905" s="127"/>
      <c r="AL905" s="127"/>
      <c r="AM905" s="127"/>
      <c r="AN905" s="127"/>
      <c r="AO905" s="127"/>
      <c r="AP905" s="127"/>
      <c r="AQ905" s="127"/>
      <c r="AR905" s="127"/>
      <c r="AS905" s="127"/>
      <c r="AT905" s="127"/>
      <c r="AU905" s="127"/>
      <c r="AV905" s="127"/>
      <c r="AW905" s="127"/>
      <c r="AX905" s="127"/>
      <c r="AY905" s="127"/>
      <c r="AZ905" s="127"/>
      <c r="BA905" s="127"/>
      <c r="BB905" s="127"/>
      <c r="BC905" s="127"/>
      <c r="BD905" s="127"/>
      <c r="BE905" s="127"/>
      <c r="BF905" s="127"/>
      <c r="BG905" s="127"/>
      <c r="BH905" s="127"/>
      <c r="BI905" s="127"/>
      <c r="BJ905" s="127"/>
      <c r="BK905" s="127"/>
      <c r="BL905" s="127"/>
      <c r="BM905" s="127"/>
      <c r="BN905" s="386"/>
      <c r="BO905" s="127"/>
      <c r="BP905" s="104"/>
    </row>
    <row r="906" spans="1:68" ht="14.5" x14ac:dyDescent="0.35">
      <c r="A906" s="136"/>
      <c r="B906" s="136"/>
      <c r="C906" s="136"/>
      <c r="D906" s="127"/>
      <c r="E906" s="127"/>
      <c r="F906" s="127"/>
      <c r="G906" s="127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  <c r="R906" s="127"/>
      <c r="S906" s="127"/>
      <c r="T906" s="127"/>
      <c r="U906" s="127"/>
      <c r="V906" s="127"/>
      <c r="W906" s="127"/>
      <c r="X906" s="127"/>
      <c r="Y906" s="127"/>
      <c r="Z906" s="127"/>
      <c r="AA906" s="127"/>
      <c r="AB906" s="127"/>
      <c r="AC906" s="127"/>
      <c r="AD906" s="127"/>
      <c r="AE906" s="127"/>
      <c r="AF906" s="127"/>
      <c r="AG906" s="127"/>
      <c r="AH906" s="127"/>
      <c r="AI906" s="127"/>
      <c r="AJ906" s="127"/>
      <c r="AK906" s="127"/>
      <c r="AL906" s="127"/>
      <c r="AM906" s="127"/>
      <c r="AN906" s="127"/>
      <c r="AO906" s="127"/>
      <c r="AP906" s="127"/>
      <c r="AQ906" s="127"/>
      <c r="AR906" s="127"/>
      <c r="AS906" s="127"/>
      <c r="AT906" s="127"/>
      <c r="AU906" s="127"/>
      <c r="AV906" s="127"/>
      <c r="AW906" s="127"/>
      <c r="AX906" s="127"/>
      <c r="AY906" s="127"/>
      <c r="AZ906" s="127"/>
      <c r="BA906" s="127"/>
      <c r="BB906" s="127"/>
      <c r="BC906" s="127"/>
      <c r="BD906" s="127"/>
      <c r="BE906" s="127"/>
      <c r="BF906" s="127"/>
      <c r="BG906" s="127"/>
      <c r="BH906" s="127"/>
      <c r="BI906" s="127"/>
      <c r="BJ906" s="127"/>
      <c r="BK906" s="127"/>
      <c r="BL906" s="127"/>
      <c r="BM906" s="127"/>
      <c r="BN906" s="386"/>
      <c r="BO906" s="127"/>
      <c r="BP906" s="104"/>
    </row>
    <row r="907" spans="1:68" ht="14.5" x14ac:dyDescent="0.35">
      <c r="A907" s="136"/>
      <c r="B907" s="136"/>
      <c r="C907" s="136"/>
      <c r="D907" s="127"/>
      <c r="E907" s="127"/>
      <c r="F907" s="127"/>
      <c r="G907" s="127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  <c r="R907" s="127"/>
      <c r="S907" s="127"/>
      <c r="T907" s="127"/>
      <c r="U907" s="127"/>
      <c r="V907" s="127"/>
      <c r="W907" s="127"/>
      <c r="X907" s="127"/>
      <c r="Y907" s="127"/>
      <c r="Z907" s="127"/>
      <c r="AA907" s="127"/>
      <c r="AB907" s="127"/>
      <c r="AC907" s="127"/>
      <c r="AD907" s="127"/>
      <c r="AE907" s="127"/>
      <c r="AF907" s="127"/>
      <c r="AG907" s="127"/>
      <c r="AH907" s="127"/>
      <c r="AI907" s="127"/>
      <c r="AJ907" s="127"/>
      <c r="AK907" s="127"/>
      <c r="AL907" s="127"/>
      <c r="AM907" s="127"/>
      <c r="AN907" s="127"/>
      <c r="AO907" s="127"/>
      <c r="AP907" s="127"/>
      <c r="AQ907" s="127"/>
      <c r="AR907" s="127"/>
      <c r="AS907" s="127"/>
      <c r="AT907" s="127"/>
      <c r="AU907" s="127"/>
      <c r="AV907" s="127"/>
      <c r="AW907" s="127"/>
      <c r="AX907" s="127"/>
      <c r="AY907" s="127"/>
      <c r="AZ907" s="127"/>
      <c r="BA907" s="127"/>
      <c r="BB907" s="127"/>
      <c r="BC907" s="127"/>
      <c r="BD907" s="127"/>
      <c r="BE907" s="127"/>
      <c r="BF907" s="127"/>
      <c r="BG907" s="127"/>
      <c r="BH907" s="127"/>
      <c r="BI907" s="127"/>
      <c r="BJ907" s="127"/>
      <c r="BK907" s="127"/>
      <c r="BL907" s="127"/>
      <c r="BM907" s="127"/>
      <c r="BN907" s="386"/>
      <c r="BO907" s="127"/>
      <c r="BP907" s="104"/>
    </row>
    <row r="908" spans="1:68" ht="14.5" x14ac:dyDescent="0.35">
      <c r="A908" s="136"/>
      <c r="B908" s="136"/>
      <c r="C908" s="136"/>
      <c r="D908" s="127"/>
      <c r="E908" s="127"/>
      <c r="F908" s="127"/>
      <c r="G908" s="127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  <c r="R908" s="127"/>
      <c r="S908" s="127"/>
      <c r="T908" s="127"/>
      <c r="U908" s="127"/>
      <c r="V908" s="127"/>
      <c r="W908" s="127"/>
      <c r="X908" s="127"/>
      <c r="Y908" s="127"/>
      <c r="Z908" s="127"/>
      <c r="AA908" s="127"/>
      <c r="AB908" s="127"/>
      <c r="AC908" s="127"/>
      <c r="AD908" s="127"/>
      <c r="AE908" s="127"/>
      <c r="AF908" s="127"/>
      <c r="AG908" s="127"/>
      <c r="AH908" s="127"/>
      <c r="AI908" s="127"/>
      <c r="AJ908" s="127"/>
      <c r="AK908" s="127"/>
      <c r="AL908" s="127"/>
      <c r="AM908" s="127"/>
      <c r="AN908" s="127"/>
      <c r="AO908" s="127"/>
      <c r="AP908" s="127"/>
      <c r="AQ908" s="127"/>
      <c r="AR908" s="127"/>
      <c r="AS908" s="127"/>
      <c r="AT908" s="127"/>
      <c r="AU908" s="127"/>
      <c r="AV908" s="127"/>
      <c r="AW908" s="127"/>
      <c r="AX908" s="127"/>
      <c r="AY908" s="127"/>
      <c r="AZ908" s="127"/>
      <c r="BA908" s="127"/>
      <c r="BB908" s="127"/>
      <c r="BC908" s="127"/>
      <c r="BD908" s="127"/>
      <c r="BE908" s="127"/>
      <c r="BF908" s="127"/>
      <c r="BG908" s="127"/>
      <c r="BH908" s="127"/>
      <c r="BI908" s="127"/>
      <c r="BJ908" s="127"/>
      <c r="BK908" s="127"/>
      <c r="BL908" s="127"/>
      <c r="BM908" s="127"/>
      <c r="BN908" s="386"/>
      <c r="BO908" s="127"/>
      <c r="BP908" s="104"/>
    </row>
    <row r="909" spans="1:68" ht="14.5" x14ac:dyDescent="0.35">
      <c r="A909" s="136"/>
      <c r="B909" s="136"/>
      <c r="C909" s="136"/>
      <c r="D909" s="127"/>
      <c r="E909" s="127"/>
      <c r="F909" s="127"/>
      <c r="G909" s="127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  <c r="R909" s="127"/>
      <c r="S909" s="127"/>
      <c r="T909" s="127"/>
      <c r="U909" s="127"/>
      <c r="V909" s="127"/>
      <c r="W909" s="127"/>
      <c r="X909" s="127"/>
      <c r="Y909" s="127"/>
      <c r="Z909" s="127"/>
      <c r="AA909" s="127"/>
      <c r="AB909" s="127"/>
      <c r="AC909" s="127"/>
      <c r="AD909" s="127"/>
      <c r="AE909" s="127"/>
      <c r="AF909" s="127"/>
      <c r="AG909" s="127"/>
      <c r="AH909" s="127"/>
      <c r="AI909" s="127"/>
      <c r="AJ909" s="127"/>
      <c r="AK909" s="127"/>
      <c r="AL909" s="127"/>
      <c r="AM909" s="127"/>
      <c r="AN909" s="127"/>
      <c r="AO909" s="127"/>
      <c r="AP909" s="127"/>
      <c r="AQ909" s="127"/>
      <c r="AR909" s="127"/>
      <c r="AS909" s="127"/>
      <c r="AT909" s="127"/>
      <c r="AU909" s="127"/>
      <c r="AV909" s="127"/>
      <c r="AW909" s="127"/>
      <c r="AX909" s="127"/>
      <c r="AY909" s="127"/>
      <c r="AZ909" s="127"/>
      <c r="BA909" s="127"/>
      <c r="BB909" s="127"/>
      <c r="BC909" s="127"/>
      <c r="BD909" s="127"/>
      <c r="BE909" s="127"/>
      <c r="BF909" s="127"/>
      <c r="BG909" s="127"/>
      <c r="BH909" s="127"/>
      <c r="BI909" s="127"/>
      <c r="BJ909" s="127"/>
      <c r="BK909" s="127"/>
      <c r="BL909" s="127"/>
      <c r="BM909" s="127"/>
      <c r="BN909" s="386"/>
      <c r="BO909" s="127"/>
      <c r="BP909" s="104"/>
    </row>
    <row r="910" spans="1:68" ht="14.5" x14ac:dyDescent="0.35">
      <c r="A910" s="136"/>
      <c r="B910" s="136"/>
      <c r="C910" s="136"/>
      <c r="D910" s="127"/>
      <c r="E910" s="127"/>
      <c r="F910" s="127"/>
      <c r="G910" s="127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  <c r="R910" s="127"/>
      <c r="S910" s="127"/>
      <c r="T910" s="127"/>
      <c r="U910" s="127"/>
      <c r="V910" s="127"/>
      <c r="W910" s="127"/>
      <c r="X910" s="127"/>
      <c r="Y910" s="127"/>
      <c r="Z910" s="127"/>
      <c r="AA910" s="127"/>
      <c r="AB910" s="127"/>
      <c r="AC910" s="127"/>
      <c r="AD910" s="127"/>
      <c r="AE910" s="127"/>
      <c r="AF910" s="127"/>
      <c r="AG910" s="127"/>
      <c r="AH910" s="127"/>
      <c r="AI910" s="127"/>
      <c r="AJ910" s="127"/>
      <c r="AK910" s="127"/>
      <c r="AL910" s="127"/>
      <c r="AM910" s="127"/>
      <c r="AN910" s="127"/>
      <c r="AO910" s="127"/>
      <c r="AP910" s="127"/>
      <c r="AQ910" s="127"/>
      <c r="AR910" s="127"/>
      <c r="AS910" s="127"/>
      <c r="AT910" s="127"/>
      <c r="AU910" s="127"/>
      <c r="AV910" s="127"/>
      <c r="AW910" s="127"/>
      <c r="AX910" s="127"/>
      <c r="AY910" s="127"/>
      <c r="AZ910" s="127"/>
      <c r="BA910" s="127"/>
      <c r="BB910" s="127"/>
      <c r="BC910" s="127"/>
      <c r="BD910" s="127"/>
      <c r="BE910" s="127"/>
      <c r="BF910" s="127"/>
      <c r="BG910" s="127"/>
      <c r="BH910" s="127"/>
      <c r="BI910" s="127"/>
      <c r="BJ910" s="127"/>
      <c r="BK910" s="127"/>
      <c r="BL910" s="127"/>
      <c r="BM910" s="127"/>
      <c r="BN910" s="386"/>
      <c r="BO910" s="127"/>
      <c r="BP910" s="104"/>
    </row>
    <row r="911" spans="1:68" ht="14.5" x14ac:dyDescent="0.35">
      <c r="A911" s="136"/>
      <c r="B911" s="136"/>
      <c r="C911" s="136"/>
      <c r="D911" s="127"/>
      <c r="E911" s="127"/>
      <c r="F911" s="127"/>
      <c r="G911" s="127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  <c r="R911" s="127"/>
      <c r="S911" s="127"/>
      <c r="T911" s="127"/>
      <c r="U911" s="127"/>
      <c r="V911" s="127"/>
      <c r="W911" s="127"/>
      <c r="X911" s="127"/>
      <c r="Y911" s="127"/>
      <c r="Z911" s="127"/>
      <c r="AA911" s="127"/>
      <c r="AB911" s="127"/>
      <c r="AC911" s="127"/>
      <c r="AD911" s="127"/>
      <c r="AE911" s="127"/>
      <c r="AF911" s="127"/>
      <c r="AG911" s="127"/>
      <c r="AH911" s="127"/>
      <c r="AI911" s="127"/>
      <c r="AJ911" s="127"/>
      <c r="AK911" s="127"/>
      <c r="AL911" s="127"/>
      <c r="AM911" s="127"/>
      <c r="AN911" s="127"/>
      <c r="AO911" s="127"/>
      <c r="AP911" s="127"/>
      <c r="AQ911" s="127"/>
      <c r="AR911" s="127"/>
      <c r="AS911" s="127"/>
      <c r="AT911" s="127"/>
      <c r="AU911" s="127"/>
      <c r="AV911" s="127"/>
      <c r="AW911" s="127"/>
      <c r="AX911" s="127"/>
      <c r="AY911" s="127"/>
      <c r="AZ911" s="127"/>
      <c r="BA911" s="127"/>
      <c r="BB911" s="127"/>
      <c r="BC911" s="127"/>
      <c r="BD911" s="127"/>
      <c r="BE911" s="127"/>
      <c r="BF911" s="127"/>
      <c r="BG911" s="127"/>
      <c r="BH911" s="127"/>
      <c r="BI911" s="127"/>
      <c r="BJ911" s="127"/>
      <c r="BK911" s="127"/>
      <c r="BL911" s="127"/>
      <c r="BM911" s="127"/>
      <c r="BN911" s="386"/>
      <c r="BO911" s="127"/>
      <c r="BP911" s="104"/>
    </row>
    <row r="912" spans="1:68" ht="14.5" x14ac:dyDescent="0.35">
      <c r="A912" s="136"/>
      <c r="B912" s="136"/>
      <c r="C912" s="136"/>
      <c r="D912" s="127"/>
      <c r="E912" s="127"/>
      <c r="F912" s="127"/>
      <c r="G912" s="127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  <c r="R912" s="127"/>
      <c r="S912" s="127"/>
      <c r="T912" s="127"/>
      <c r="U912" s="127"/>
      <c r="V912" s="127"/>
      <c r="W912" s="127"/>
      <c r="X912" s="127"/>
      <c r="Y912" s="127"/>
      <c r="Z912" s="127"/>
      <c r="AA912" s="127"/>
      <c r="AB912" s="127"/>
      <c r="AC912" s="127"/>
      <c r="AD912" s="127"/>
      <c r="AE912" s="127"/>
      <c r="AF912" s="127"/>
      <c r="AG912" s="127"/>
      <c r="AH912" s="127"/>
      <c r="AI912" s="127"/>
      <c r="AJ912" s="127"/>
      <c r="AK912" s="127"/>
      <c r="AL912" s="127"/>
      <c r="AM912" s="127"/>
      <c r="AN912" s="127"/>
      <c r="AO912" s="127"/>
      <c r="AP912" s="127"/>
      <c r="AQ912" s="127"/>
      <c r="AR912" s="127"/>
      <c r="AS912" s="127"/>
      <c r="AT912" s="127"/>
      <c r="AU912" s="127"/>
      <c r="AV912" s="127"/>
      <c r="AW912" s="127"/>
      <c r="AX912" s="127"/>
      <c r="AY912" s="127"/>
      <c r="AZ912" s="127"/>
      <c r="BA912" s="127"/>
      <c r="BB912" s="127"/>
      <c r="BC912" s="127"/>
      <c r="BD912" s="127"/>
      <c r="BE912" s="127"/>
      <c r="BF912" s="127"/>
      <c r="BG912" s="127"/>
      <c r="BH912" s="127"/>
      <c r="BI912" s="127"/>
      <c r="BJ912" s="127"/>
      <c r="BK912" s="127"/>
      <c r="BL912" s="127"/>
      <c r="BM912" s="127"/>
      <c r="BN912" s="386"/>
      <c r="BO912" s="127"/>
      <c r="BP912" s="104"/>
    </row>
    <row r="913" spans="1:68" ht="14.5" x14ac:dyDescent="0.35">
      <c r="A913" s="136"/>
      <c r="B913" s="136"/>
      <c r="C913" s="136"/>
      <c r="D913" s="127"/>
      <c r="E913" s="127"/>
      <c r="F913" s="127"/>
      <c r="G913" s="127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  <c r="R913" s="127"/>
      <c r="S913" s="127"/>
      <c r="T913" s="127"/>
      <c r="U913" s="127"/>
      <c r="V913" s="127"/>
      <c r="W913" s="127"/>
      <c r="X913" s="127"/>
      <c r="Y913" s="127"/>
      <c r="Z913" s="127"/>
      <c r="AA913" s="127"/>
      <c r="AB913" s="127"/>
      <c r="AC913" s="127"/>
      <c r="AD913" s="127"/>
      <c r="AE913" s="127"/>
      <c r="AF913" s="127"/>
      <c r="AG913" s="127"/>
      <c r="AH913" s="127"/>
      <c r="AI913" s="127"/>
      <c r="AJ913" s="127"/>
      <c r="AK913" s="127"/>
      <c r="AL913" s="127"/>
      <c r="AM913" s="127"/>
      <c r="AN913" s="127"/>
      <c r="AO913" s="127"/>
      <c r="AP913" s="127"/>
      <c r="AQ913" s="127"/>
      <c r="AR913" s="127"/>
      <c r="AS913" s="127"/>
      <c r="AT913" s="127"/>
      <c r="AU913" s="127"/>
      <c r="AV913" s="127"/>
      <c r="AW913" s="127"/>
      <c r="AX913" s="127"/>
      <c r="AY913" s="127"/>
      <c r="AZ913" s="127"/>
      <c r="BA913" s="127"/>
      <c r="BB913" s="127"/>
      <c r="BC913" s="127"/>
      <c r="BD913" s="127"/>
      <c r="BE913" s="127"/>
      <c r="BF913" s="127"/>
      <c r="BG913" s="127"/>
      <c r="BH913" s="127"/>
      <c r="BI913" s="127"/>
      <c r="BJ913" s="127"/>
      <c r="BK913" s="127"/>
      <c r="BL913" s="127"/>
      <c r="BM913" s="127"/>
      <c r="BN913" s="386"/>
      <c r="BO913" s="127"/>
      <c r="BP913" s="104"/>
    </row>
    <row r="914" spans="1:68" ht="14.5" x14ac:dyDescent="0.35">
      <c r="A914" s="136"/>
      <c r="B914" s="136"/>
      <c r="C914" s="136"/>
      <c r="D914" s="127"/>
      <c r="E914" s="127"/>
      <c r="F914" s="127"/>
      <c r="G914" s="127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  <c r="R914" s="127"/>
      <c r="S914" s="127"/>
      <c r="T914" s="127"/>
      <c r="U914" s="127"/>
      <c r="V914" s="127"/>
      <c r="W914" s="127"/>
      <c r="X914" s="127"/>
      <c r="Y914" s="127"/>
      <c r="Z914" s="127"/>
      <c r="AA914" s="127"/>
      <c r="AB914" s="127"/>
      <c r="AC914" s="127"/>
      <c r="AD914" s="127"/>
      <c r="AE914" s="127"/>
      <c r="AF914" s="127"/>
      <c r="AG914" s="127"/>
      <c r="AH914" s="127"/>
      <c r="AI914" s="127"/>
      <c r="AJ914" s="127"/>
      <c r="AK914" s="127"/>
      <c r="AL914" s="127"/>
      <c r="AM914" s="127"/>
      <c r="AN914" s="127"/>
      <c r="AO914" s="127"/>
      <c r="AP914" s="127"/>
      <c r="AQ914" s="127"/>
      <c r="AR914" s="127"/>
      <c r="AS914" s="127"/>
      <c r="AT914" s="127"/>
      <c r="AU914" s="127"/>
      <c r="AV914" s="127"/>
      <c r="AW914" s="127"/>
      <c r="AX914" s="127"/>
      <c r="AY914" s="127"/>
      <c r="AZ914" s="127"/>
      <c r="BA914" s="127"/>
      <c r="BB914" s="127"/>
      <c r="BC914" s="127"/>
      <c r="BD914" s="127"/>
      <c r="BE914" s="127"/>
      <c r="BF914" s="127"/>
      <c r="BG914" s="127"/>
      <c r="BH914" s="127"/>
      <c r="BI914" s="127"/>
      <c r="BJ914" s="127"/>
      <c r="BK914" s="127"/>
      <c r="BL914" s="127"/>
      <c r="BM914" s="127"/>
      <c r="BN914" s="386"/>
      <c r="BO914" s="127"/>
      <c r="BP914" s="104"/>
    </row>
    <row r="915" spans="1:68" ht="14.5" x14ac:dyDescent="0.35">
      <c r="A915" s="136"/>
      <c r="B915" s="136"/>
      <c r="C915" s="136"/>
      <c r="D915" s="127"/>
      <c r="E915" s="127"/>
      <c r="F915" s="127"/>
      <c r="G915" s="127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  <c r="R915" s="127"/>
      <c r="S915" s="127"/>
      <c r="T915" s="127"/>
      <c r="U915" s="127"/>
      <c r="V915" s="127"/>
      <c r="W915" s="127"/>
      <c r="X915" s="127"/>
      <c r="Y915" s="127"/>
      <c r="Z915" s="127"/>
      <c r="AA915" s="127"/>
      <c r="AB915" s="127"/>
      <c r="AC915" s="127"/>
      <c r="AD915" s="127"/>
      <c r="AE915" s="127"/>
      <c r="AF915" s="127"/>
      <c r="AG915" s="127"/>
      <c r="AH915" s="127"/>
      <c r="AI915" s="127"/>
      <c r="AJ915" s="127"/>
      <c r="AK915" s="127"/>
      <c r="AL915" s="127"/>
      <c r="AM915" s="127"/>
      <c r="AN915" s="127"/>
      <c r="AO915" s="127"/>
      <c r="AP915" s="127"/>
      <c r="AQ915" s="127"/>
      <c r="AR915" s="127"/>
      <c r="AS915" s="127"/>
      <c r="AT915" s="127"/>
      <c r="AU915" s="127"/>
      <c r="AV915" s="127"/>
      <c r="AW915" s="127"/>
      <c r="AX915" s="127"/>
      <c r="AY915" s="127"/>
      <c r="AZ915" s="127"/>
      <c r="BA915" s="127"/>
      <c r="BB915" s="127"/>
      <c r="BC915" s="127"/>
      <c r="BD915" s="127"/>
      <c r="BE915" s="127"/>
      <c r="BF915" s="127"/>
      <c r="BG915" s="127"/>
      <c r="BH915" s="127"/>
      <c r="BI915" s="127"/>
      <c r="BJ915" s="127"/>
      <c r="BK915" s="127"/>
      <c r="BL915" s="127"/>
      <c r="BM915" s="127"/>
      <c r="BN915" s="386"/>
      <c r="BO915" s="127"/>
      <c r="BP915" s="104"/>
    </row>
    <row r="916" spans="1:68" ht="14.5" x14ac:dyDescent="0.35">
      <c r="A916" s="136"/>
      <c r="B916" s="136"/>
      <c r="C916" s="136"/>
      <c r="D916" s="127"/>
      <c r="E916" s="127"/>
      <c r="F916" s="127"/>
      <c r="G916" s="127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  <c r="R916" s="127"/>
      <c r="S916" s="127"/>
      <c r="T916" s="127"/>
      <c r="U916" s="127"/>
      <c r="V916" s="127"/>
      <c r="W916" s="127"/>
      <c r="X916" s="127"/>
      <c r="Y916" s="127"/>
      <c r="Z916" s="127"/>
      <c r="AA916" s="127"/>
      <c r="AB916" s="127"/>
      <c r="AC916" s="127"/>
      <c r="AD916" s="127"/>
      <c r="AE916" s="127"/>
      <c r="AF916" s="127"/>
      <c r="AG916" s="127"/>
      <c r="AH916" s="127"/>
      <c r="AI916" s="127"/>
      <c r="AJ916" s="127"/>
      <c r="AK916" s="127"/>
      <c r="AL916" s="127"/>
      <c r="AM916" s="127"/>
      <c r="AN916" s="127"/>
      <c r="AO916" s="127"/>
      <c r="AP916" s="127"/>
      <c r="AQ916" s="127"/>
      <c r="AR916" s="127"/>
      <c r="AS916" s="127"/>
      <c r="AT916" s="127"/>
      <c r="AU916" s="127"/>
      <c r="AV916" s="127"/>
      <c r="AW916" s="127"/>
      <c r="AX916" s="127"/>
      <c r="AY916" s="127"/>
      <c r="AZ916" s="127"/>
      <c r="BA916" s="127"/>
      <c r="BB916" s="127"/>
      <c r="BC916" s="127"/>
      <c r="BD916" s="127"/>
      <c r="BE916" s="127"/>
      <c r="BF916" s="127"/>
      <c r="BG916" s="127"/>
      <c r="BH916" s="127"/>
      <c r="BI916" s="127"/>
      <c r="BJ916" s="127"/>
      <c r="BK916" s="127"/>
      <c r="BL916" s="127"/>
      <c r="BM916" s="127"/>
      <c r="BN916" s="386"/>
      <c r="BO916" s="127"/>
      <c r="BP916" s="104"/>
    </row>
    <row r="917" spans="1:68" ht="14.5" x14ac:dyDescent="0.35">
      <c r="A917" s="136"/>
      <c r="B917" s="136"/>
      <c r="C917" s="136"/>
      <c r="D917" s="127"/>
      <c r="E917" s="127"/>
      <c r="F917" s="127"/>
      <c r="G917" s="127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  <c r="R917" s="127"/>
      <c r="S917" s="127"/>
      <c r="T917" s="127"/>
      <c r="U917" s="127"/>
      <c r="V917" s="127"/>
      <c r="W917" s="127"/>
      <c r="X917" s="127"/>
      <c r="Y917" s="127"/>
      <c r="Z917" s="127"/>
      <c r="AA917" s="127"/>
      <c r="AB917" s="127"/>
      <c r="AC917" s="127"/>
      <c r="AD917" s="127"/>
      <c r="AE917" s="127"/>
      <c r="AF917" s="127"/>
      <c r="AG917" s="127"/>
      <c r="AH917" s="127"/>
      <c r="AI917" s="127"/>
      <c r="AJ917" s="127"/>
      <c r="AK917" s="127"/>
      <c r="AL917" s="127"/>
      <c r="AM917" s="127"/>
      <c r="AN917" s="127"/>
      <c r="AO917" s="127"/>
      <c r="AP917" s="127"/>
      <c r="AQ917" s="127"/>
      <c r="AR917" s="127"/>
      <c r="AS917" s="127"/>
      <c r="AT917" s="127"/>
      <c r="AU917" s="127"/>
      <c r="AV917" s="127"/>
      <c r="AW917" s="127"/>
      <c r="AX917" s="127"/>
      <c r="AY917" s="127"/>
      <c r="AZ917" s="127"/>
      <c r="BA917" s="127"/>
      <c r="BB917" s="127"/>
      <c r="BC917" s="127"/>
      <c r="BD917" s="127"/>
      <c r="BE917" s="127"/>
      <c r="BF917" s="127"/>
      <c r="BG917" s="127"/>
      <c r="BH917" s="127"/>
      <c r="BI917" s="127"/>
      <c r="BJ917" s="127"/>
      <c r="BK917" s="127"/>
      <c r="BL917" s="127"/>
      <c r="BM917" s="127"/>
      <c r="BN917" s="386"/>
      <c r="BO917" s="127"/>
      <c r="BP917" s="104"/>
    </row>
    <row r="918" spans="1:68" ht="14.5" x14ac:dyDescent="0.35">
      <c r="A918" s="136"/>
      <c r="B918" s="136"/>
      <c r="C918" s="136"/>
      <c r="D918" s="127"/>
      <c r="E918" s="127"/>
      <c r="F918" s="127"/>
      <c r="G918" s="127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  <c r="R918" s="127"/>
      <c r="S918" s="127"/>
      <c r="T918" s="127"/>
      <c r="U918" s="127"/>
      <c r="V918" s="127"/>
      <c r="W918" s="127"/>
      <c r="X918" s="127"/>
      <c r="Y918" s="127"/>
      <c r="Z918" s="127"/>
      <c r="AA918" s="127"/>
      <c r="AB918" s="127"/>
      <c r="AC918" s="127"/>
      <c r="AD918" s="127"/>
      <c r="AE918" s="127"/>
      <c r="AF918" s="127"/>
      <c r="AG918" s="127"/>
      <c r="AH918" s="127"/>
      <c r="AI918" s="127"/>
      <c r="AJ918" s="127"/>
      <c r="AK918" s="127"/>
      <c r="AL918" s="127"/>
      <c r="AM918" s="127"/>
      <c r="AN918" s="127"/>
      <c r="AO918" s="127"/>
      <c r="AP918" s="127"/>
      <c r="AQ918" s="127"/>
      <c r="AR918" s="127"/>
      <c r="AS918" s="127"/>
      <c r="AT918" s="127"/>
      <c r="AU918" s="127"/>
      <c r="AV918" s="127"/>
      <c r="AW918" s="127"/>
      <c r="AX918" s="127"/>
      <c r="AY918" s="127"/>
      <c r="AZ918" s="127"/>
      <c r="BA918" s="127"/>
      <c r="BB918" s="127"/>
      <c r="BC918" s="127"/>
      <c r="BD918" s="127"/>
      <c r="BE918" s="127"/>
      <c r="BF918" s="127"/>
      <c r="BG918" s="127"/>
      <c r="BH918" s="127"/>
      <c r="BI918" s="127"/>
      <c r="BJ918" s="127"/>
      <c r="BK918" s="127"/>
      <c r="BL918" s="127"/>
      <c r="BM918" s="127"/>
      <c r="BN918" s="386"/>
      <c r="BO918" s="127"/>
      <c r="BP918" s="104"/>
    </row>
    <row r="919" spans="1:68" ht="14.5" x14ac:dyDescent="0.35">
      <c r="A919" s="136"/>
      <c r="B919" s="136"/>
      <c r="C919" s="136"/>
      <c r="D919" s="127"/>
      <c r="E919" s="127"/>
      <c r="F919" s="127"/>
      <c r="G919" s="127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  <c r="R919" s="127"/>
      <c r="S919" s="127"/>
      <c r="T919" s="127"/>
      <c r="U919" s="127"/>
      <c r="V919" s="127"/>
      <c r="W919" s="127"/>
      <c r="X919" s="127"/>
      <c r="Y919" s="127"/>
      <c r="Z919" s="127"/>
      <c r="AA919" s="127"/>
      <c r="AB919" s="127"/>
      <c r="AC919" s="127"/>
      <c r="AD919" s="127"/>
      <c r="AE919" s="127"/>
      <c r="AF919" s="127"/>
      <c r="AG919" s="127"/>
      <c r="AH919" s="127"/>
      <c r="AI919" s="127"/>
      <c r="AJ919" s="127"/>
      <c r="AK919" s="127"/>
      <c r="AL919" s="127"/>
      <c r="AM919" s="127"/>
      <c r="AN919" s="127"/>
      <c r="AO919" s="127"/>
      <c r="AP919" s="127"/>
      <c r="AQ919" s="127"/>
      <c r="AR919" s="127"/>
      <c r="AS919" s="127"/>
      <c r="AT919" s="127"/>
      <c r="AU919" s="127"/>
      <c r="AV919" s="127"/>
      <c r="AW919" s="127"/>
      <c r="AX919" s="127"/>
      <c r="AY919" s="127"/>
      <c r="AZ919" s="127"/>
      <c r="BA919" s="127"/>
      <c r="BB919" s="127"/>
      <c r="BC919" s="127"/>
      <c r="BD919" s="127"/>
      <c r="BE919" s="127"/>
      <c r="BF919" s="127"/>
      <c r="BG919" s="127"/>
      <c r="BH919" s="127"/>
      <c r="BI919" s="127"/>
      <c r="BJ919" s="127"/>
      <c r="BK919" s="127"/>
      <c r="BL919" s="127"/>
      <c r="BM919" s="127"/>
      <c r="BN919" s="386"/>
      <c r="BO919" s="127"/>
      <c r="BP919" s="104"/>
    </row>
    <row r="920" spans="1:68" ht="14.5" x14ac:dyDescent="0.35">
      <c r="A920" s="136"/>
      <c r="B920" s="136"/>
      <c r="C920" s="136"/>
      <c r="D920" s="127"/>
      <c r="E920" s="127"/>
      <c r="F920" s="127"/>
      <c r="G920" s="127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  <c r="R920" s="127"/>
      <c r="S920" s="127"/>
      <c r="T920" s="127"/>
      <c r="U920" s="127"/>
      <c r="V920" s="127"/>
      <c r="W920" s="127"/>
      <c r="X920" s="127"/>
      <c r="Y920" s="127"/>
      <c r="Z920" s="127"/>
      <c r="AA920" s="127"/>
      <c r="AB920" s="127"/>
      <c r="AC920" s="127"/>
      <c r="AD920" s="127"/>
      <c r="AE920" s="127"/>
      <c r="AF920" s="127"/>
      <c r="AG920" s="127"/>
      <c r="AH920" s="127"/>
      <c r="AI920" s="127"/>
      <c r="AJ920" s="127"/>
      <c r="AK920" s="127"/>
      <c r="AL920" s="127"/>
      <c r="AM920" s="127"/>
      <c r="AN920" s="127"/>
      <c r="AO920" s="127"/>
      <c r="AP920" s="127"/>
      <c r="AQ920" s="127"/>
      <c r="AR920" s="127"/>
      <c r="AS920" s="127"/>
      <c r="AT920" s="127"/>
      <c r="AU920" s="127"/>
      <c r="AV920" s="127"/>
      <c r="AW920" s="127"/>
      <c r="AX920" s="127"/>
      <c r="AY920" s="127"/>
      <c r="AZ920" s="127"/>
      <c r="BA920" s="127"/>
      <c r="BB920" s="127"/>
      <c r="BC920" s="127"/>
      <c r="BD920" s="127"/>
      <c r="BE920" s="127"/>
      <c r="BF920" s="127"/>
      <c r="BG920" s="127"/>
      <c r="BH920" s="127"/>
      <c r="BI920" s="127"/>
      <c r="BJ920" s="127"/>
      <c r="BK920" s="127"/>
      <c r="BL920" s="127"/>
      <c r="BM920" s="127"/>
      <c r="BN920" s="386"/>
      <c r="BO920" s="127"/>
      <c r="BP920" s="104"/>
    </row>
    <row r="921" spans="1:68" ht="14.5" x14ac:dyDescent="0.35">
      <c r="A921" s="136"/>
      <c r="B921" s="136"/>
      <c r="C921" s="136"/>
      <c r="D921" s="127"/>
      <c r="E921" s="127"/>
      <c r="F921" s="127"/>
      <c r="G921" s="127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  <c r="R921" s="127"/>
      <c r="S921" s="127"/>
      <c r="T921" s="127"/>
      <c r="U921" s="127"/>
      <c r="V921" s="127"/>
      <c r="W921" s="127"/>
      <c r="X921" s="127"/>
      <c r="Y921" s="127"/>
      <c r="Z921" s="127"/>
      <c r="AA921" s="127"/>
      <c r="AB921" s="127"/>
      <c r="AC921" s="127"/>
      <c r="AD921" s="127"/>
      <c r="AE921" s="127"/>
      <c r="AF921" s="127"/>
      <c r="AG921" s="127"/>
      <c r="AH921" s="127"/>
      <c r="AI921" s="127"/>
      <c r="AJ921" s="127"/>
      <c r="AK921" s="127"/>
      <c r="AL921" s="127"/>
      <c r="AM921" s="127"/>
      <c r="AN921" s="127"/>
      <c r="AO921" s="127"/>
      <c r="AP921" s="127"/>
      <c r="AQ921" s="127"/>
      <c r="AR921" s="127"/>
      <c r="AS921" s="127"/>
      <c r="AT921" s="127"/>
      <c r="AU921" s="127"/>
      <c r="AV921" s="127"/>
      <c r="AW921" s="127"/>
      <c r="AX921" s="127"/>
      <c r="AY921" s="127"/>
      <c r="AZ921" s="127"/>
      <c r="BA921" s="127"/>
      <c r="BB921" s="127"/>
      <c r="BC921" s="127"/>
      <c r="BD921" s="127"/>
      <c r="BE921" s="127"/>
      <c r="BF921" s="127"/>
      <c r="BG921" s="127"/>
      <c r="BH921" s="127"/>
      <c r="BI921" s="127"/>
      <c r="BJ921" s="127"/>
      <c r="BK921" s="127"/>
      <c r="BL921" s="127"/>
      <c r="BM921" s="127"/>
      <c r="BN921" s="386"/>
      <c r="BO921" s="127"/>
      <c r="BP921" s="104"/>
    </row>
    <row r="922" spans="1:68" ht="14.5" x14ac:dyDescent="0.35">
      <c r="A922" s="136"/>
      <c r="B922" s="136"/>
      <c r="C922" s="136"/>
      <c r="D922" s="127"/>
      <c r="E922" s="127"/>
      <c r="F922" s="127"/>
      <c r="G922" s="127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  <c r="R922" s="127"/>
      <c r="S922" s="127"/>
      <c r="T922" s="127"/>
      <c r="U922" s="127"/>
      <c r="V922" s="127"/>
      <c r="W922" s="127"/>
      <c r="X922" s="127"/>
      <c r="Y922" s="127"/>
      <c r="Z922" s="127"/>
      <c r="AA922" s="127"/>
      <c r="AB922" s="127"/>
      <c r="AC922" s="127"/>
      <c r="AD922" s="127"/>
      <c r="AE922" s="127"/>
      <c r="AF922" s="127"/>
      <c r="AG922" s="127"/>
      <c r="AH922" s="127"/>
      <c r="AI922" s="127"/>
      <c r="AJ922" s="127"/>
      <c r="AK922" s="127"/>
      <c r="AL922" s="127"/>
      <c r="AM922" s="127"/>
      <c r="AN922" s="127"/>
      <c r="AO922" s="127"/>
      <c r="AP922" s="127"/>
      <c r="AQ922" s="127"/>
      <c r="AR922" s="127"/>
      <c r="AS922" s="127"/>
      <c r="AT922" s="127"/>
      <c r="AU922" s="127"/>
      <c r="AV922" s="127"/>
      <c r="AW922" s="127"/>
      <c r="AX922" s="127"/>
      <c r="AY922" s="127"/>
      <c r="AZ922" s="127"/>
      <c r="BA922" s="127"/>
      <c r="BB922" s="127"/>
      <c r="BC922" s="127"/>
      <c r="BD922" s="127"/>
      <c r="BE922" s="127"/>
      <c r="BF922" s="127"/>
      <c r="BG922" s="127"/>
      <c r="BH922" s="127"/>
      <c r="BI922" s="127"/>
      <c r="BJ922" s="127"/>
      <c r="BK922" s="127"/>
      <c r="BL922" s="127"/>
      <c r="BM922" s="127"/>
      <c r="BN922" s="386"/>
      <c r="BO922" s="127"/>
      <c r="BP922" s="104"/>
    </row>
    <row r="923" spans="1:68" ht="14.5" x14ac:dyDescent="0.35">
      <c r="A923" s="136"/>
      <c r="B923" s="136"/>
      <c r="C923" s="136"/>
      <c r="D923" s="127"/>
      <c r="E923" s="127"/>
      <c r="F923" s="127"/>
      <c r="G923" s="127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  <c r="R923" s="127"/>
      <c r="S923" s="127"/>
      <c r="T923" s="127"/>
      <c r="U923" s="127"/>
      <c r="V923" s="127"/>
      <c r="W923" s="127"/>
      <c r="X923" s="127"/>
      <c r="Y923" s="127"/>
      <c r="Z923" s="127"/>
      <c r="AA923" s="127"/>
      <c r="AB923" s="127"/>
      <c r="AC923" s="127"/>
      <c r="AD923" s="127"/>
      <c r="AE923" s="127"/>
      <c r="AF923" s="127"/>
      <c r="AG923" s="127"/>
      <c r="AH923" s="127"/>
      <c r="AI923" s="127"/>
      <c r="AJ923" s="127"/>
      <c r="AK923" s="127"/>
      <c r="AL923" s="127"/>
      <c r="AM923" s="127"/>
      <c r="AN923" s="127"/>
      <c r="AO923" s="127"/>
      <c r="AP923" s="127"/>
      <c r="AQ923" s="127"/>
      <c r="AR923" s="127"/>
      <c r="AS923" s="127"/>
      <c r="AT923" s="127"/>
      <c r="AU923" s="127"/>
      <c r="AV923" s="127"/>
      <c r="AW923" s="127"/>
      <c r="AX923" s="127"/>
      <c r="AY923" s="127"/>
      <c r="AZ923" s="127"/>
      <c r="BA923" s="127"/>
      <c r="BB923" s="127"/>
      <c r="BC923" s="127"/>
      <c r="BD923" s="127"/>
      <c r="BE923" s="127"/>
      <c r="BF923" s="127"/>
      <c r="BG923" s="127"/>
      <c r="BH923" s="127"/>
      <c r="BI923" s="127"/>
      <c r="BJ923" s="127"/>
      <c r="BK923" s="127"/>
      <c r="BL923" s="127"/>
      <c r="BM923" s="127"/>
      <c r="BN923" s="386"/>
      <c r="BO923" s="127"/>
      <c r="BP923" s="104"/>
    </row>
    <row r="924" spans="1:68" ht="14.5" x14ac:dyDescent="0.35">
      <c r="A924" s="136"/>
      <c r="B924" s="136"/>
      <c r="C924" s="136"/>
      <c r="D924" s="127"/>
      <c r="E924" s="127"/>
      <c r="F924" s="127"/>
      <c r="G924" s="127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  <c r="R924" s="127"/>
      <c r="S924" s="127"/>
      <c r="T924" s="127"/>
      <c r="U924" s="127"/>
      <c r="V924" s="127"/>
      <c r="W924" s="127"/>
      <c r="X924" s="127"/>
      <c r="Y924" s="127"/>
      <c r="Z924" s="127"/>
      <c r="AA924" s="127"/>
      <c r="AB924" s="127"/>
      <c r="AC924" s="127"/>
      <c r="AD924" s="127"/>
      <c r="AE924" s="127"/>
      <c r="AF924" s="127"/>
      <c r="AG924" s="127"/>
      <c r="AH924" s="127"/>
      <c r="AI924" s="127"/>
      <c r="AJ924" s="127"/>
      <c r="AK924" s="127"/>
      <c r="AL924" s="127"/>
      <c r="AM924" s="127"/>
      <c r="AN924" s="127"/>
      <c r="AO924" s="127"/>
      <c r="AP924" s="127"/>
      <c r="AQ924" s="127"/>
      <c r="AR924" s="127"/>
      <c r="AS924" s="127"/>
      <c r="AT924" s="127"/>
      <c r="AU924" s="127"/>
      <c r="AV924" s="127"/>
      <c r="AW924" s="127"/>
      <c r="AX924" s="127"/>
      <c r="AY924" s="127"/>
      <c r="AZ924" s="127"/>
      <c r="BA924" s="127"/>
      <c r="BB924" s="127"/>
      <c r="BC924" s="127"/>
      <c r="BD924" s="127"/>
      <c r="BE924" s="127"/>
      <c r="BF924" s="127"/>
      <c r="BG924" s="127"/>
      <c r="BH924" s="127"/>
      <c r="BI924" s="127"/>
      <c r="BJ924" s="127"/>
      <c r="BK924" s="127"/>
      <c r="BL924" s="127"/>
      <c r="BM924" s="127"/>
      <c r="BN924" s="386"/>
      <c r="BO924" s="127"/>
      <c r="BP924" s="104"/>
    </row>
    <row r="925" spans="1:68" ht="14.5" x14ac:dyDescent="0.35">
      <c r="A925" s="136"/>
      <c r="B925" s="136"/>
      <c r="C925" s="136"/>
      <c r="D925" s="127"/>
      <c r="E925" s="127"/>
      <c r="F925" s="127"/>
      <c r="G925" s="127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  <c r="R925" s="127"/>
      <c r="S925" s="127"/>
      <c r="T925" s="127"/>
      <c r="U925" s="127"/>
      <c r="V925" s="127"/>
      <c r="W925" s="127"/>
      <c r="X925" s="127"/>
      <c r="Y925" s="127"/>
      <c r="Z925" s="127"/>
      <c r="AA925" s="127"/>
      <c r="AB925" s="127"/>
      <c r="AC925" s="127"/>
      <c r="AD925" s="127"/>
      <c r="AE925" s="127"/>
      <c r="AF925" s="127"/>
      <c r="AG925" s="127"/>
      <c r="AH925" s="127"/>
      <c r="AI925" s="127"/>
      <c r="AJ925" s="127"/>
      <c r="AK925" s="127"/>
      <c r="AL925" s="127"/>
      <c r="AM925" s="127"/>
      <c r="AN925" s="127"/>
      <c r="AO925" s="127"/>
      <c r="AP925" s="127"/>
      <c r="AQ925" s="127"/>
      <c r="AR925" s="127"/>
      <c r="AS925" s="127"/>
      <c r="AT925" s="127"/>
      <c r="AU925" s="127"/>
      <c r="AV925" s="127"/>
      <c r="AW925" s="127"/>
      <c r="AX925" s="127"/>
      <c r="AY925" s="127"/>
      <c r="AZ925" s="127"/>
      <c r="BA925" s="127"/>
      <c r="BB925" s="127"/>
      <c r="BC925" s="127"/>
      <c r="BD925" s="127"/>
      <c r="BE925" s="127"/>
      <c r="BF925" s="127"/>
      <c r="BG925" s="127"/>
      <c r="BH925" s="127"/>
      <c r="BI925" s="127"/>
      <c r="BJ925" s="127"/>
      <c r="BK925" s="127"/>
      <c r="BL925" s="127"/>
      <c r="BM925" s="127"/>
      <c r="BN925" s="386"/>
      <c r="BO925" s="127"/>
      <c r="BP925" s="104"/>
    </row>
    <row r="926" spans="1:68" ht="14.5" x14ac:dyDescent="0.35">
      <c r="A926" s="136"/>
      <c r="B926" s="136"/>
      <c r="C926" s="136"/>
      <c r="D926" s="127"/>
      <c r="E926" s="127"/>
      <c r="F926" s="127"/>
      <c r="G926" s="127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  <c r="R926" s="127"/>
      <c r="S926" s="127"/>
      <c r="T926" s="127"/>
      <c r="U926" s="127"/>
      <c r="V926" s="127"/>
      <c r="W926" s="127"/>
      <c r="X926" s="127"/>
      <c r="Y926" s="127"/>
      <c r="Z926" s="127"/>
      <c r="AA926" s="127"/>
      <c r="AB926" s="127"/>
      <c r="AC926" s="127"/>
      <c r="AD926" s="127"/>
      <c r="AE926" s="127"/>
      <c r="AF926" s="127"/>
      <c r="AG926" s="127"/>
      <c r="AH926" s="127"/>
      <c r="AI926" s="127"/>
      <c r="AJ926" s="127"/>
      <c r="AK926" s="127"/>
      <c r="AL926" s="127"/>
      <c r="AM926" s="127"/>
      <c r="AN926" s="127"/>
      <c r="AO926" s="127"/>
      <c r="AP926" s="127"/>
      <c r="AQ926" s="127"/>
      <c r="AR926" s="127"/>
      <c r="AS926" s="127"/>
      <c r="AT926" s="127"/>
      <c r="AU926" s="127"/>
      <c r="AV926" s="127"/>
      <c r="AW926" s="127"/>
      <c r="AX926" s="127"/>
      <c r="AY926" s="127"/>
      <c r="AZ926" s="127"/>
      <c r="BA926" s="127"/>
      <c r="BB926" s="127"/>
      <c r="BC926" s="127"/>
      <c r="BD926" s="127"/>
      <c r="BE926" s="127"/>
      <c r="BF926" s="127"/>
      <c r="BG926" s="127"/>
      <c r="BH926" s="127"/>
      <c r="BI926" s="127"/>
      <c r="BJ926" s="127"/>
      <c r="BK926" s="127"/>
      <c r="BL926" s="127"/>
      <c r="BM926" s="127"/>
      <c r="BN926" s="386"/>
      <c r="BO926" s="127"/>
      <c r="BP926" s="104"/>
    </row>
    <row r="927" spans="1:68" ht="14.5" x14ac:dyDescent="0.35">
      <c r="A927" s="136"/>
      <c r="B927" s="136"/>
      <c r="C927" s="136"/>
      <c r="D927" s="127"/>
      <c r="E927" s="127"/>
      <c r="F927" s="127"/>
      <c r="G927" s="127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  <c r="R927" s="127"/>
      <c r="S927" s="127"/>
      <c r="T927" s="127"/>
      <c r="U927" s="127"/>
      <c r="V927" s="127"/>
      <c r="W927" s="127"/>
      <c r="X927" s="127"/>
      <c r="Y927" s="127"/>
      <c r="Z927" s="127"/>
      <c r="AA927" s="127"/>
      <c r="AB927" s="127"/>
      <c r="AC927" s="127"/>
      <c r="AD927" s="127"/>
      <c r="AE927" s="127"/>
      <c r="AF927" s="127"/>
      <c r="AG927" s="127"/>
      <c r="AH927" s="127"/>
      <c r="AI927" s="127"/>
      <c r="AJ927" s="127"/>
      <c r="AK927" s="127"/>
      <c r="AL927" s="127"/>
      <c r="AM927" s="127"/>
      <c r="AN927" s="127"/>
      <c r="AO927" s="127"/>
      <c r="AP927" s="127"/>
      <c r="AQ927" s="127"/>
      <c r="AR927" s="127"/>
      <c r="AS927" s="127"/>
      <c r="AT927" s="127"/>
      <c r="AU927" s="127"/>
      <c r="AV927" s="127"/>
      <c r="AW927" s="127"/>
      <c r="AX927" s="127"/>
      <c r="AY927" s="127"/>
      <c r="AZ927" s="127"/>
      <c r="BA927" s="127"/>
      <c r="BB927" s="127"/>
      <c r="BC927" s="127"/>
      <c r="BD927" s="127"/>
      <c r="BE927" s="127"/>
      <c r="BF927" s="127"/>
      <c r="BG927" s="127"/>
      <c r="BH927" s="127"/>
      <c r="BI927" s="127"/>
      <c r="BJ927" s="127"/>
      <c r="BK927" s="127"/>
      <c r="BL927" s="127"/>
      <c r="BM927" s="127"/>
      <c r="BN927" s="386"/>
      <c r="BO927" s="127"/>
      <c r="BP927" s="104"/>
    </row>
    <row r="928" spans="1:68" ht="14.5" x14ac:dyDescent="0.35">
      <c r="A928" s="136"/>
      <c r="B928" s="136"/>
      <c r="C928" s="136"/>
      <c r="D928" s="127"/>
      <c r="E928" s="127"/>
      <c r="F928" s="127"/>
      <c r="G928" s="127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  <c r="R928" s="127"/>
      <c r="S928" s="127"/>
      <c r="T928" s="127"/>
      <c r="U928" s="127"/>
      <c r="V928" s="127"/>
      <c r="W928" s="127"/>
      <c r="X928" s="127"/>
      <c r="Y928" s="127"/>
      <c r="Z928" s="127"/>
      <c r="AA928" s="127"/>
      <c r="AB928" s="127"/>
      <c r="AC928" s="127"/>
      <c r="AD928" s="127"/>
      <c r="AE928" s="127"/>
      <c r="AF928" s="127"/>
      <c r="AG928" s="127"/>
      <c r="AH928" s="127"/>
      <c r="AI928" s="127"/>
      <c r="AJ928" s="127"/>
      <c r="AK928" s="127"/>
      <c r="AL928" s="127"/>
      <c r="AM928" s="127"/>
      <c r="AN928" s="127"/>
      <c r="AO928" s="127"/>
      <c r="AP928" s="127"/>
      <c r="AQ928" s="127"/>
      <c r="AR928" s="127"/>
      <c r="AS928" s="127"/>
      <c r="AT928" s="127"/>
      <c r="AU928" s="127"/>
      <c r="AV928" s="127"/>
      <c r="AW928" s="127"/>
      <c r="AX928" s="127"/>
      <c r="AY928" s="127"/>
      <c r="AZ928" s="127"/>
      <c r="BA928" s="127"/>
      <c r="BB928" s="127"/>
      <c r="BC928" s="127"/>
      <c r="BD928" s="127"/>
      <c r="BE928" s="127"/>
      <c r="BF928" s="127"/>
      <c r="BG928" s="127"/>
      <c r="BH928" s="127"/>
      <c r="BI928" s="127"/>
      <c r="BJ928" s="127"/>
      <c r="BK928" s="127"/>
      <c r="BL928" s="127"/>
      <c r="BM928" s="127"/>
      <c r="BN928" s="386"/>
      <c r="BO928" s="127"/>
      <c r="BP928" s="104"/>
    </row>
    <row r="929" spans="1:68" ht="14.5" x14ac:dyDescent="0.35">
      <c r="A929" s="136"/>
      <c r="B929" s="136"/>
      <c r="C929" s="136"/>
      <c r="D929" s="127"/>
      <c r="E929" s="127"/>
      <c r="F929" s="127"/>
      <c r="G929" s="127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  <c r="R929" s="127"/>
      <c r="S929" s="127"/>
      <c r="T929" s="127"/>
      <c r="U929" s="127"/>
      <c r="V929" s="127"/>
      <c r="W929" s="127"/>
      <c r="X929" s="127"/>
      <c r="Y929" s="127"/>
      <c r="Z929" s="127"/>
      <c r="AA929" s="127"/>
      <c r="AB929" s="127"/>
      <c r="AC929" s="127"/>
      <c r="AD929" s="127"/>
      <c r="AE929" s="127"/>
      <c r="AF929" s="127"/>
      <c r="AG929" s="127"/>
      <c r="AH929" s="127"/>
      <c r="AI929" s="127"/>
      <c r="AJ929" s="127"/>
      <c r="AK929" s="127"/>
      <c r="AL929" s="127"/>
      <c r="AM929" s="127"/>
      <c r="AN929" s="127"/>
      <c r="AO929" s="127"/>
      <c r="AP929" s="127"/>
      <c r="AQ929" s="127"/>
      <c r="AR929" s="127"/>
      <c r="AS929" s="127"/>
      <c r="AT929" s="127"/>
      <c r="AU929" s="127"/>
      <c r="AV929" s="127"/>
      <c r="AW929" s="127"/>
      <c r="AX929" s="127"/>
      <c r="AY929" s="127"/>
      <c r="AZ929" s="127"/>
      <c r="BA929" s="127"/>
      <c r="BB929" s="127"/>
      <c r="BC929" s="127"/>
      <c r="BD929" s="127"/>
      <c r="BE929" s="127"/>
      <c r="BF929" s="127"/>
      <c r="BG929" s="127"/>
      <c r="BH929" s="127"/>
      <c r="BI929" s="127"/>
      <c r="BJ929" s="127"/>
      <c r="BK929" s="127"/>
      <c r="BL929" s="127"/>
      <c r="BM929" s="127"/>
      <c r="BN929" s="386"/>
      <c r="BO929" s="127"/>
      <c r="BP929" s="104"/>
    </row>
    <row r="930" spans="1:68" ht="14.5" x14ac:dyDescent="0.35">
      <c r="A930" s="136"/>
      <c r="B930" s="136"/>
      <c r="C930" s="136"/>
      <c r="D930" s="127"/>
      <c r="E930" s="127"/>
      <c r="F930" s="127"/>
      <c r="G930" s="127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  <c r="R930" s="127"/>
      <c r="S930" s="127"/>
      <c r="T930" s="127"/>
      <c r="U930" s="127"/>
      <c r="V930" s="127"/>
      <c r="W930" s="127"/>
      <c r="X930" s="127"/>
      <c r="Y930" s="127"/>
      <c r="Z930" s="127"/>
      <c r="AA930" s="127"/>
      <c r="AB930" s="127"/>
      <c r="AC930" s="127"/>
      <c r="AD930" s="127"/>
      <c r="AE930" s="127"/>
      <c r="AF930" s="127"/>
      <c r="AG930" s="127"/>
      <c r="AH930" s="127"/>
      <c r="AI930" s="127"/>
      <c r="AJ930" s="127"/>
      <c r="AK930" s="127"/>
      <c r="AL930" s="127"/>
      <c r="AM930" s="127"/>
      <c r="AN930" s="127"/>
      <c r="AO930" s="127"/>
      <c r="AP930" s="127"/>
      <c r="AQ930" s="127"/>
      <c r="AR930" s="127"/>
      <c r="AS930" s="127"/>
      <c r="AT930" s="127"/>
      <c r="AU930" s="127"/>
      <c r="AV930" s="127"/>
      <c r="AW930" s="127"/>
      <c r="AX930" s="127"/>
      <c r="AY930" s="127"/>
      <c r="AZ930" s="127"/>
      <c r="BA930" s="127"/>
      <c r="BB930" s="127"/>
      <c r="BC930" s="127"/>
      <c r="BD930" s="127"/>
      <c r="BE930" s="127"/>
      <c r="BF930" s="127"/>
      <c r="BG930" s="127"/>
      <c r="BH930" s="127"/>
      <c r="BI930" s="127"/>
      <c r="BJ930" s="127"/>
      <c r="BK930" s="127"/>
      <c r="BL930" s="127"/>
      <c r="BM930" s="127"/>
      <c r="BN930" s="386"/>
      <c r="BO930" s="127"/>
      <c r="BP930" s="104"/>
    </row>
    <row r="931" spans="1:68" ht="14.5" x14ac:dyDescent="0.35">
      <c r="A931" s="136"/>
      <c r="B931" s="136"/>
      <c r="C931" s="136"/>
      <c r="D931" s="127"/>
      <c r="E931" s="127"/>
      <c r="F931" s="127"/>
      <c r="G931" s="127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  <c r="R931" s="127"/>
      <c r="S931" s="127"/>
      <c r="T931" s="127"/>
      <c r="U931" s="127"/>
      <c r="V931" s="127"/>
      <c r="W931" s="127"/>
      <c r="X931" s="127"/>
      <c r="Y931" s="127"/>
      <c r="Z931" s="127"/>
      <c r="AA931" s="127"/>
      <c r="AB931" s="127"/>
      <c r="AC931" s="127"/>
      <c r="AD931" s="127"/>
      <c r="AE931" s="127"/>
      <c r="AF931" s="127"/>
      <c r="AG931" s="127"/>
      <c r="AH931" s="127"/>
      <c r="AI931" s="127"/>
      <c r="AJ931" s="127"/>
      <c r="AK931" s="127"/>
      <c r="AL931" s="127"/>
      <c r="AM931" s="127"/>
      <c r="AN931" s="127"/>
      <c r="AO931" s="127"/>
      <c r="AP931" s="127"/>
      <c r="AQ931" s="127"/>
      <c r="AR931" s="127"/>
      <c r="AS931" s="127"/>
      <c r="AT931" s="127"/>
      <c r="AU931" s="127"/>
      <c r="AV931" s="127"/>
      <c r="AW931" s="127"/>
      <c r="AX931" s="127"/>
      <c r="AY931" s="127"/>
      <c r="AZ931" s="127"/>
      <c r="BA931" s="127"/>
      <c r="BB931" s="127"/>
      <c r="BC931" s="127"/>
      <c r="BD931" s="127"/>
      <c r="BE931" s="127"/>
      <c r="BF931" s="127"/>
      <c r="BG931" s="127"/>
      <c r="BH931" s="127"/>
      <c r="BI931" s="127"/>
      <c r="BJ931" s="127"/>
      <c r="BK931" s="127"/>
      <c r="BL931" s="127"/>
      <c r="BM931" s="127"/>
      <c r="BN931" s="386"/>
      <c r="BO931" s="127"/>
      <c r="BP931" s="104"/>
    </row>
    <row r="932" spans="1:68" ht="14.5" x14ac:dyDescent="0.35">
      <c r="A932" s="136"/>
      <c r="B932" s="136"/>
      <c r="C932" s="136"/>
      <c r="D932" s="127"/>
      <c r="E932" s="127"/>
      <c r="F932" s="127"/>
      <c r="G932" s="127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  <c r="R932" s="127"/>
      <c r="S932" s="127"/>
      <c r="T932" s="127"/>
      <c r="U932" s="127"/>
      <c r="V932" s="127"/>
      <c r="W932" s="127"/>
      <c r="X932" s="127"/>
      <c r="Y932" s="127"/>
      <c r="Z932" s="127"/>
      <c r="AA932" s="127"/>
      <c r="AB932" s="127"/>
      <c r="AC932" s="127"/>
      <c r="AD932" s="127"/>
      <c r="AE932" s="127"/>
      <c r="AF932" s="127"/>
      <c r="AG932" s="127"/>
      <c r="AH932" s="127"/>
      <c r="AI932" s="127"/>
      <c r="AJ932" s="127"/>
      <c r="AK932" s="127"/>
      <c r="AL932" s="127"/>
      <c r="AM932" s="127"/>
      <c r="AN932" s="127"/>
      <c r="AO932" s="127"/>
      <c r="AP932" s="127"/>
      <c r="AQ932" s="127"/>
      <c r="AR932" s="127"/>
      <c r="AS932" s="127"/>
      <c r="AT932" s="127"/>
      <c r="AU932" s="127"/>
      <c r="AV932" s="127"/>
      <c r="AW932" s="127"/>
      <c r="AX932" s="127"/>
      <c r="AY932" s="127"/>
      <c r="AZ932" s="127"/>
      <c r="BA932" s="127"/>
      <c r="BB932" s="127"/>
      <c r="BC932" s="127"/>
      <c r="BD932" s="127"/>
      <c r="BE932" s="127"/>
      <c r="BF932" s="127"/>
      <c r="BG932" s="127"/>
      <c r="BH932" s="127"/>
      <c r="BI932" s="127"/>
      <c r="BJ932" s="127"/>
      <c r="BK932" s="127"/>
      <c r="BL932" s="127"/>
      <c r="BM932" s="127"/>
      <c r="BN932" s="386"/>
      <c r="BO932" s="127"/>
      <c r="BP932" s="104"/>
    </row>
    <row r="933" spans="1:68" ht="14.5" x14ac:dyDescent="0.35">
      <c r="A933" s="136"/>
      <c r="B933" s="136"/>
      <c r="C933" s="136"/>
      <c r="D933" s="127"/>
      <c r="E933" s="127"/>
      <c r="F933" s="127"/>
      <c r="G933" s="127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  <c r="R933" s="127"/>
      <c r="S933" s="127"/>
      <c r="T933" s="127"/>
      <c r="U933" s="127"/>
      <c r="V933" s="127"/>
      <c r="W933" s="127"/>
      <c r="X933" s="127"/>
      <c r="Y933" s="127"/>
      <c r="Z933" s="127"/>
      <c r="AA933" s="127"/>
      <c r="AB933" s="127"/>
      <c r="AC933" s="127"/>
      <c r="AD933" s="127"/>
      <c r="AE933" s="127"/>
      <c r="AF933" s="127"/>
      <c r="AG933" s="127"/>
      <c r="AH933" s="127"/>
      <c r="AI933" s="127"/>
      <c r="AJ933" s="127"/>
      <c r="AK933" s="127"/>
      <c r="AL933" s="127"/>
      <c r="AM933" s="127"/>
      <c r="AN933" s="127"/>
      <c r="AO933" s="127"/>
      <c r="AP933" s="127"/>
      <c r="AQ933" s="127"/>
      <c r="AR933" s="127"/>
      <c r="AS933" s="127"/>
      <c r="AT933" s="127"/>
      <c r="AU933" s="127"/>
      <c r="AV933" s="127"/>
      <c r="AW933" s="127"/>
      <c r="AX933" s="127"/>
      <c r="AY933" s="127"/>
      <c r="AZ933" s="127"/>
      <c r="BA933" s="127"/>
      <c r="BB933" s="127"/>
      <c r="BC933" s="127"/>
      <c r="BD933" s="127"/>
      <c r="BE933" s="127"/>
      <c r="BF933" s="127"/>
      <c r="BG933" s="127"/>
      <c r="BH933" s="127"/>
      <c r="BI933" s="127"/>
      <c r="BJ933" s="127"/>
      <c r="BK933" s="127"/>
      <c r="BL933" s="127"/>
      <c r="BM933" s="127"/>
      <c r="BN933" s="386"/>
      <c r="BO933" s="127"/>
      <c r="BP933" s="104"/>
    </row>
    <row r="934" spans="1:68" ht="14.5" x14ac:dyDescent="0.35">
      <c r="A934" s="136"/>
      <c r="B934" s="136"/>
      <c r="C934" s="136"/>
      <c r="D934" s="127"/>
      <c r="E934" s="127"/>
      <c r="F934" s="127"/>
      <c r="G934" s="127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  <c r="R934" s="127"/>
      <c r="S934" s="127"/>
      <c r="T934" s="127"/>
      <c r="U934" s="127"/>
      <c r="V934" s="127"/>
      <c r="W934" s="127"/>
      <c r="X934" s="127"/>
      <c r="Y934" s="127"/>
      <c r="Z934" s="127"/>
      <c r="AA934" s="127"/>
      <c r="AB934" s="127"/>
      <c r="AC934" s="127"/>
      <c r="AD934" s="127"/>
      <c r="AE934" s="127"/>
      <c r="AF934" s="127"/>
      <c r="AG934" s="127"/>
      <c r="AH934" s="127"/>
      <c r="AI934" s="127"/>
      <c r="AJ934" s="127"/>
      <c r="AK934" s="127"/>
      <c r="AL934" s="127"/>
      <c r="AM934" s="127"/>
      <c r="AN934" s="127"/>
      <c r="AO934" s="127"/>
      <c r="AP934" s="127"/>
      <c r="AQ934" s="127"/>
      <c r="AR934" s="127"/>
      <c r="AS934" s="127"/>
      <c r="AT934" s="127"/>
      <c r="AU934" s="127"/>
      <c r="AV934" s="127"/>
      <c r="AW934" s="127"/>
      <c r="AX934" s="127"/>
      <c r="AY934" s="127"/>
      <c r="AZ934" s="127"/>
      <c r="BA934" s="127"/>
      <c r="BB934" s="127"/>
      <c r="BC934" s="127"/>
      <c r="BD934" s="127"/>
      <c r="BE934" s="127"/>
      <c r="BF934" s="127"/>
      <c r="BG934" s="127"/>
      <c r="BH934" s="127"/>
      <c r="BI934" s="127"/>
      <c r="BJ934" s="127"/>
      <c r="BK934" s="127"/>
      <c r="BL934" s="127"/>
      <c r="BM934" s="127"/>
      <c r="BN934" s="386"/>
      <c r="BO934" s="127"/>
      <c r="BP934" s="104"/>
    </row>
    <row r="935" spans="1:68" ht="14.5" x14ac:dyDescent="0.35">
      <c r="A935" s="136"/>
      <c r="B935" s="136"/>
      <c r="C935" s="136"/>
      <c r="D935" s="127"/>
      <c r="E935" s="127"/>
      <c r="F935" s="127"/>
      <c r="G935" s="127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  <c r="R935" s="127"/>
      <c r="S935" s="127"/>
      <c r="T935" s="127"/>
      <c r="U935" s="127"/>
      <c r="V935" s="127"/>
      <c r="W935" s="127"/>
      <c r="X935" s="127"/>
      <c r="Y935" s="127"/>
      <c r="Z935" s="127"/>
      <c r="AA935" s="127"/>
      <c r="AB935" s="127"/>
      <c r="AC935" s="127"/>
      <c r="AD935" s="127"/>
      <c r="AE935" s="127"/>
      <c r="AF935" s="127"/>
      <c r="AG935" s="127"/>
      <c r="AH935" s="127"/>
      <c r="AI935" s="127"/>
      <c r="AJ935" s="127"/>
      <c r="AK935" s="127"/>
      <c r="AL935" s="127"/>
      <c r="AM935" s="127"/>
      <c r="AN935" s="127"/>
      <c r="AO935" s="127"/>
      <c r="AP935" s="127"/>
      <c r="AQ935" s="127"/>
      <c r="AR935" s="127"/>
      <c r="AS935" s="127"/>
      <c r="AT935" s="127"/>
      <c r="AU935" s="127"/>
      <c r="AV935" s="127"/>
      <c r="AW935" s="127"/>
      <c r="AX935" s="127"/>
      <c r="AY935" s="127"/>
      <c r="AZ935" s="127"/>
      <c r="BA935" s="127"/>
      <c r="BB935" s="127"/>
      <c r="BC935" s="127"/>
      <c r="BD935" s="127"/>
      <c r="BE935" s="127"/>
      <c r="BF935" s="127"/>
      <c r="BG935" s="127"/>
      <c r="BH935" s="127"/>
      <c r="BI935" s="127"/>
      <c r="BJ935" s="127"/>
      <c r="BK935" s="127"/>
      <c r="BL935" s="127"/>
      <c r="BM935" s="127"/>
      <c r="BN935" s="386"/>
      <c r="BO935" s="127"/>
      <c r="BP935" s="104"/>
    </row>
    <row r="936" spans="1:68" ht="14.5" x14ac:dyDescent="0.35">
      <c r="A936" s="136"/>
      <c r="B936" s="136"/>
      <c r="C936" s="136"/>
      <c r="D936" s="127"/>
      <c r="E936" s="127"/>
      <c r="F936" s="127"/>
      <c r="G936" s="127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  <c r="R936" s="127"/>
      <c r="S936" s="127"/>
      <c r="T936" s="127"/>
      <c r="U936" s="127"/>
      <c r="V936" s="127"/>
      <c r="W936" s="127"/>
      <c r="X936" s="127"/>
      <c r="Y936" s="127"/>
      <c r="Z936" s="127"/>
      <c r="AA936" s="127"/>
      <c r="AB936" s="127"/>
      <c r="AC936" s="127"/>
      <c r="AD936" s="127"/>
      <c r="AE936" s="127"/>
      <c r="AF936" s="127"/>
      <c r="AG936" s="127"/>
      <c r="AH936" s="127"/>
      <c r="AI936" s="127"/>
      <c r="AJ936" s="127"/>
      <c r="AK936" s="127"/>
      <c r="AL936" s="127"/>
      <c r="AM936" s="127"/>
      <c r="AN936" s="127"/>
      <c r="AO936" s="127"/>
      <c r="AP936" s="127"/>
      <c r="AQ936" s="127"/>
      <c r="AR936" s="127"/>
      <c r="AS936" s="127"/>
      <c r="AT936" s="127"/>
      <c r="AU936" s="127"/>
      <c r="AV936" s="127"/>
      <c r="AW936" s="127"/>
      <c r="AX936" s="127"/>
      <c r="AY936" s="127"/>
      <c r="AZ936" s="127"/>
      <c r="BA936" s="127"/>
      <c r="BB936" s="127"/>
      <c r="BC936" s="127"/>
      <c r="BD936" s="127"/>
      <c r="BE936" s="127"/>
      <c r="BF936" s="127"/>
      <c r="BG936" s="127"/>
      <c r="BH936" s="127"/>
      <c r="BI936" s="127"/>
      <c r="BJ936" s="127"/>
      <c r="BK936" s="127"/>
      <c r="BL936" s="127"/>
      <c r="BM936" s="127"/>
      <c r="BN936" s="386"/>
      <c r="BO936" s="127"/>
      <c r="BP936" s="104"/>
    </row>
    <row r="937" spans="1:68" ht="14.5" x14ac:dyDescent="0.35">
      <c r="A937" s="136"/>
      <c r="B937" s="136"/>
      <c r="C937" s="136"/>
      <c r="D937" s="127"/>
      <c r="E937" s="127"/>
      <c r="F937" s="127"/>
      <c r="G937" s="127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  <c r="R937" s="127"/>
      <c r="S937" s="127"/>
      <c r="T937" s="127"/>
      <c r="U937" s="127"/>
      <c r="V937" s="127"/>
      <c r="W937" s="127"/>
      <c r="X937" s="127"/>
      <c r="Y937" s="127"/>
      <c r="Z937" s="127"/>
      <c r="AA937" s="127"/>
      <c r="AB937" s="127"/>
      <c r="AC937" s="127"/>
      <c r="AD937" s="127"/>
      <c r="AE937" s="127"/>
      <c r="AF937" s="127"/>
      <c r="AG937" s="127"/>
      <c r="AH937" s="127"/>
      <c r="AI937" s="127"/>
      <c r="AJ937" s="127"/>
      <c r="AK937" s="127"/>
      <c r="AL937" s="127"/>
      <c r="AM937" s="127"/>
      <c r="AN937" s="127"/>
      <c r="AO937" s="127"/>
      <c r="AP937" s="127"/>
      <c r="AQ937" s="127"/>
      <c r="AR937" s="127"/>
      <c r="AS937" s="127"/>
      <c r="AT937" s="127"/>
      <c r="AU937" s="127"/>
      <c r="AV937" s="127"/>
      <c r="AW937" s="127"/>
      <c r="AX937" s="127"/>
      <c r="AY937" s="127"/>
      <c r="AZ937" s="127"/>
      <c r="BA937" s="127"/>
      <c r="BB937" s="127"/>
      <c r="BC937" s="127"/>
      <c r="BD937" s="127"/>
      <c r="BE937" s="127"/>
      <c r="BF937" s="127"/>
      <c r="BG937" s="127"/>
      <c r="BH937" s="127"/>
      <c r="BI937" s="127"/>
      <c r="BJ937" s="127"/>
      <c r="BK937" s="127"/>
      <c r="BL937" s="127"/>
      <c r="BM937" s="127"/>
      <c r="BN937" s="386"/>
      <c r="BO937" s="127"/>
      <c r="BP937" s="104"/>
    </row>
    <row r="938" spans="1:68" ht="14.5" x14ac:dyDescent="0.35">
      <c r="A938" s="136"/>
      <c r="B938" s="136"/>
      <c r="C938" s="136"/>
      <c r="D938" s="127"/>
      <c r="E938" s="127"/>
      <c r="F938" s="127"/>
      <c r="G938" s="127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  <c r="R938" s="127"/>
      <c r="S938" s="127"/>
      <c r="T938" s="127"/>
      <c r="U938" s="127"/>
      <c r="V938" s="127"/>
      <c r="W938" s="127"/>
      <c r="X938" s="127"/>
      <c r="Y938" s="127"/>
      <c r="Z938" s="127"/>
      <c r="AA938" s="127"/>
      <c r="AB938" s="127"/>
      <c r="AC938" s="127"/>
      <c r="AD938" s="127"/>
      <c r="AE938" s="127"/>
      <c r="AF938" s="127"/>
      <c r="AG938" s="127"/>
      <c r="AH938" s="127"/>
      <c r="AI938" s="127"/>
      <c r="AJ938" s="127"/>
      <c r="AK938" s="127"/>
      <c r="AL938" s="127"/>
      <c r="AM938" s="127"/>
      <c r="AN938" s="127"/>
      <c r="AO938" s="127"/>
      <c r="AP938" s="127"/>
      <c r="AQ938" s="127"/>
      <c r="AR938" s="127"/>
      <c r="AS938" s="127"/>
      <c r="AT938" s="127"/>
      <c r="AU938" s="127"/>
      <c r="AV938" s="127"/>
      <c r="AW938" s="127"/>
      <c r="AX938" s="127"/>
      <c r="AY938" s="127"/>
      <c r="AZ938" s="127"/>
      <c r="BA938" s="127"/>
      <c r="BB938" s="127"/>
      <c r="BC938" s="127"/>
      <c r="BD938" s="127"/>
      <c r="BE938" s="127"/>
      <c r="BF938" s="127"/>
      <c r="BG938" s="127"/>
      <c r="BH938" s="127"/>
      <c r="BI938" s="127"/>
      <c r="BJ938" s="127"/>
      <c r="BK938" s="127"/>
      <c r="BL938" s="127"/>
      <c r="BM938" s="127"/>
      <c r="BN938" s="386"/>
      <c r="BO938" s="127"/>
      <c r="BP938" s="104"/>
    </row>
    <row r="939" spans="1:68" ht="14.5" x14ac:dyDescent="0.35">
      <c r="A939" s="136"/>
      <c r="B939" s="136"/>
      <c r="C939" s="136"/>
      <c r="D939" s="127"/>
      <c r="E939" s="127"/>
      <c r="F939" s="127"/>
      <c r="G939" s="127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  <c r="R939" s="127"/>
      <c r="S939" s="127"/>
      <c r="T939" s="127"/>
      <c r="U939" s="127"/>
      <c r="V939" s="127"/>
      <c r="W939" s="127"/>
      <c r="X939" s="127"/>
      <c r="Y939" s="127"/>
      <c r="Z939" s="127"/>
      <c r="AA939" s="127"/>
      <c r="AB939" s="127"/>
      <c r="AC939" s="127"/>
      <c r="AD939" s="127"/>
      <c r="AE939" s="127"/>
      <c r="AF939" s="127"/>
      <c r="AG939" s="127"/>
      <c r="AH939" s="127"/>
      <c r="AI939" s="127"/>
      <c r="AJ939" s="127"/>
      <c r="AK939" s="127"/>
      <c r="AL939" s="127"/>
      <c r="AM939" s="127"/>
      <c r="AN939" s="127"/>
      <c r="AO939" s="127"/>
      <c r="AP939" s="127"/>
      <c r="AQ939" s="127"/>
      <c r="AR939" s="127"/>
      <c r="AS939" s="127"/>
      <c r="AT939" s="127"/>
      <c r="AU939" s="127"/>
      <c r="AV939" s="127"/>
      <c r="AW939" s="127"/>
      <c r="AX939" s="127"/>
      <c r="AY939" s="127"/>
      <c r="AZ939" s="127"/>
      <c r="BA939" s="127"/>
      <c r="BB939" s="127"/>
      <c r="BC939" s="127"/>
      <c r="BD939" s="127"/>
      <c r="BE939" s="127"/>
      <c r="BF939" s="127"/>
      <c r="BG939" s="127"/>
      <c r="BH939" s="127"/>
      <c r="BI939" s="127"/>
      <c r="BJ939" s="127"/>
      <c r="BK939" s="127"/>
      <c r="BL939" s="127"/>
      <c r="BM939" s="127"/>
      <c r="BN939" s="386"/>
      <c r="BO939" s="127"/>
      <c r="BP939" s="104"/>
    </row>
    <row r="940" spans="1:68" ht="14.5" x14ac:dyDescent="0.35">
      <c r="A940" s="136"/>
      <c r="B940" s="136"/>
      <c r="C940" s="136"/>
      <c r="D940" s="127"/>
      <c r="E940" s="127"/>
      <c r="F940" s="127"/>
      <c r="G940" s="127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  <c r="R940" s="127"/>
      <c r="S940" s="127"/>
      <c r="T940" s="127"/>
      <c r="U940" s="127"/>
      <c r="V940" s="127"/>
      <c r="W940" s="127"/>
      <c r="X940" s="127"/>
      <c r="Y940" s="127"/>
      <c r="Z940" s="127"/>
      <c r="AA940" s="127"/>
      <c r="AB940" s="127"/>
      <c r="AC940" s="127"/>
      <c r="AD940" s="127"/>
      <c r="AE940" s="127"/>
      <c r="AF940" s="127"/>
      <c r="AG940" s="127"/>
      <c r="AH940" s="127"/>
      <c r="AI940" s="127"/>
      <c r="AJ940" s="127"/>
      <c r="AK940" s="127"/>
      <c r="AL940" s="127"/>
      <c r="AM940" s="127"/>
      <c r="AN940" s="127"/>
      <c r="AO940" s="127"/>
      <c r="AP940" s="127"/>
      <c r="AQ940" s="127"/>
      <c r="AR940" s="127"/>
      <c r="AS940" s="127"/>
      <c r="AT940" s="127"/>
      <c r="AU940" s="127"/>
      <c r="AV940" s="127"/>
      <c r="AW940" s="127"/>
      <c r="AX940" s="127"/>
      <c r="AY940" s="127"/>
      <c r="AZ940" s="127"/>
      <c r="BA940" s="127"/>
      <c r="BB940" s="127"/>
      <c r="BC940" s="127"/>
      <c r="BD940" s="127"/>
      <c r="BE940" s="127"/>
      <c r="BF940" s="127"/>
      <c r="BG940" s="127"/>
      <c r="BH940" s="127"/>
      <c r="BI940" s="127"/>
      <c r="BJ940" s="127"/>
      <c r="BK940" s="127"/>
      <c r="BL940" s="127"/>
      <c r="BM940" s="127"/>
      <c r="BN940" s="386"/>
      <c r="BO940" s="127"/>
      <c r="BP940" s="104"/>
    </row>
    <row r="941" spans="1:68" ht="14.5" x14ac:dyDescent="0.35">
      <c r="A941" s="136"/>
      <c r="B941" s="136"/>
      <c r="C941" s="136"/>
      <c r="D941" s="127"/>
      <c r="E941" s="127"/>
      <c r="F941" s="127"/>
      <c r="G941" s="127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  <c r="R941" s="127"/>
      <c r="S941" s="127"/>
      <c r="T941" s="127"/>
      <c r="U941" s="127"/>
      <c r="V941" s="127"/>
      <c r="W941" s="127"/>
      <c r="X941" s="127"/>
      <c r="Y941" s="127"/>
      <c r="Z941" s="127"/>
      <c r="AA941" s="127"/>
      <c r="AB941" s="127"/>
      <c r="AC941" s="127"/>
      <c r="AD941" s="127"/>
      <c r="AE941" s="127"/>
      <c r="AF941" s="127"/>
      <c r="AG941" s="127"/>
      <c r="AH941" s="127"/>
      <c r="AI941" s="127"/>
      <c r="AJ941" s="127"/>
      <c r="AK941" s="127"/>
      <c r="AL941" s="127"/>
      <c r="AM941" s="127"/>
      <c r="AN941" s="127"/>
      <c r="AO941" s="127"/>
      <c r="AP941" s="127"/>
      <c r="AQ941" s="127"/>
      <c r="AR941" s="127"/>
      <c r="AS941" s="127"/>
      <c r="AT941" s="127"/>
      <c r="AU941" s="127"/>
      <c r="AV941" s="127"/>
      <c r="AW941" s="127"/>
      <c r="AX941" s="127"/>
      <c r="AY941" s="127"/>
      <c r="AZ941" s="127"/>
      <c r="BA941" s="127"/>
      <c r="BB941" s="127"/>
      <c r="BC941" s="127"/>
      <c r="BD941" s="127"/>
      <c r="BE941" s="127"/>
      <c r="BF941" s="127"/>
      <c r="BG941" s="127"/>
      <c r="BH941" s="127"/>
      <c r="BI941" s="127"/>
      <c r="BJ941" s="127"/>
      <c r="BK941" s="127"/>
      <c r="BL941" s="127"/>
      <c r="BM941" s="127"/>
      <c r="BN941" s="386"/>
      <c r="BO941" s="127"/>
      <c r="BP941" s="104"/>
    </row>
    <row r="942" spans="1:68" ht="14.5" x14ac:dyDescent="0.35">
      <c r="A942" s="136"/>
      <c r="B942" s="136"/>
      <c r="C942" s="136"/>
      <c r="D942" s="127"/>
      <c r="E942" s="127"/>
      <c r="F942" s="127"/>
      <c r="G942" s="127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  <c r="R942" s="127"/>
      <c r="S942" s="127"/>
      <c r="T942" s="127"/>
      <c r="U942" s="127"/>
      <c r="V942" s="127"/>
      <c r="W942" s="127"/>
      <c r="X942" s="127"/>
      <c r="Y942" s="127"/>
      <c r="Z942" s="127"/>
      <c r="AA942" s="127"/>
      <c r="AB942" s="127"/>
      <c r="AC942" s="127"/>
      <c r="AD942" s="127"/>
      <c r="AE942" s="127"/>
      <c r="AF942" s="127"/>
      <c r="AG942" s="127"/>
      <c r="AH942" s="127"/>
      <c r="AI942" s="127"/>
      <c r="AJ942" s="127"/>
      <c r="AK942" s="127"/>
      <c r="AL942" s="127"/>
      <c r="AM942" s="127"/>
      <c r="AN942" s="127"/>
      <c r="AO942" s="127"/>
      <c r="AP942" s="127"/>
      <c r="AQ942" s="127"/>
      <c r="AR942" s="127"/>
      <c r="AS942" s="127"/>
      <c r="AT942" s="127"/>
      <c r="AU942" s="127"/>
      <c r="AV942" s="127"/>
      <c r="AW942" s="127"/>
      <c r="AX942" s="127"/>
      <c r="AY942" s="127"/>
      <c r="AZ942" s="127"/>
      <c r="BA942" s="127"/>
      <c r="BB942" s="127"/>
      <c r="BC942" s="127"/>
      <c r="BD942" s="127"/>
      <c r="BE942" s="127"/>
      <c r="BF942" s="127"/>
      <c r="BG942" s="127"/>
      <c r="BH942" s="127"/>
      <c r="BI942" s="127"/>
      <c r="BJ942" s="127"/>
      <c r="BK942" s="127"/>
      <c r="BL942" s="127"/>
      <c r="BM942" s="127"/>
      <c r="BN942" s="386"/>
      <c r="BO942" s="127"/>
      <c r="BP942" s="104"/>
    </row>
    <row r="943" spans="1:68" ht="14.5" x14ac:dyDescent="0.35">
      <c r="A943" s="136"/>
      <c r="B943" s="136"/>
      <c r="C943" s="136"/>
      <c r="D943" s="127"/>
      <c r="E943" s="127"/>
      <c r="F943" s="127"/>
      <c r="G943" s="127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  <c r="R943" s="127"/>
      <c r="S943" s="127"/>
      <c r="T943" s="127"/>
      <c r="U943" s="127"/>
      <c r="V943" s="127"/>
      <c r="W943" s="127"/>
      <c r="X943" s="127"/>
      <c r="Y943" s="127"/>
      <c r="Z943" s="127"/>
      <c r="AA943" s="127"/>
      <c r="AB943" s="127"/>
      <c r="AC943" s="127"/>
      <c r="AD943" s="127"/>
      <c r="AE943" s="127"/>
      <c r="AF943" s="127"/>
      <c r="AG943" s="127"/>
      <c r="AH943" s="127"/>
      <c r="AI943" s="127"/>
      <c r="AJ943" s="127"/>
      <c r="AK943" s="127"/>
      <c r="AL943" s="127"/>
      <c r="AM943" s="127"/>
      <c r="AN943" s="127"/>
      <c r="AO943" s="127"/>
      <c r="AP943" s="127"/>
      <c r="AQ943" s="127"/>
      <c r="AR943" s="127"/>
      <c r="AS943" s="127"/>
      <c r="AT943" s="127"/>
      <c r="AU943" s="127"/>
      <c r="AV943" s="127"/>
      <c r="AW943" s="127"/>
      <c r="AX943" s="127"/>
      <c r="AY943" s="127"/>
      <c r="AZ943" s="127"/>
      <c r="BA943" s="127"/>
      <c r="BB943" s="127"/>
      <c r="BC943" s="127"/>
      <c r="BD943" s="127"/>
      <c r="BE943" s="127"/>
      <c r="BF943" s="127"/>
      <c r="BG943" s="127"/>
      <c r="BH943" s="127"/>
      <c r="BI943" s="127"/>
      <c r="BJ943" s="127"/>
      <c r="BK943" s="127"/>
      <c r="BL943" s="127"/>
      <c r="BM943" s="127"/>
      <c r="BN943" s="386"/>
      <c r="BO943" s="127"/>
      <c r="BP943" s="104"/>
    </row>
    <row r="944" spans="1:68" ht="14.5" x14ac:dyDescent="0.35">
      <c r="A944" s="136"/>
      <c r="B944" s="136"/>
      <c r="C944" s="136"/>
      <c r="D944" s="127"/>
      <c r="E944" s="127"/>
      <c r="F944" s="127"/>
      <c r="G944" s="127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  <c r="R944" s="127"/>
      <c r="S944" s="127"/>
      <c r="T944" s="127"/>
      <c r="U944" s="127"/>
      <c r="V944" s="127"/>
      <c r="W944" s="127"/>
      <c r="X944" s="127"/>
      <c r="Y944" s="127"/>
      <c r="Z944" s="127"/>
      <c r="AA944" s="127"/>
      <c r="AB944" s="127"/>
      <c r="AC944" s="127"/>
      <c r="AD944" s="127"/>
      <c r="AE944" s="127"/>
      <c r="AF944" s="127"/>
      <c r="AG944" s="127"/>
      <c r="AH944" s="127"/>
      <c r="AI944" s="127"/>
      <c r="AJ944" s="127"/>
      <c r="AK944" s="127"/>
      <c r="AL944" s="127"/>
      <c r="AM944" s="127"/>
      <c r="AN944" s="127"/>
      <c r="AO944" s="127"/>
      <c r="AP944" s="127"/>
      <c r="AQ944" s="127"/>
      <c r="AR944" s="127"/>
      <c r="AS944" s="127"/>
      <c r="AT944" s="127"/>
      <c r="AU944" s="127"/>
      <c r="AV944" s="127"/>
      <c r="AW944" s="127"/>
      <c r="AX944" s="127"/>
      <c r="AY944" s="127"/>
      <c r="AZ944" s="127"/>
      <c r="BA944" s="127"/>
      <c r="BB944" s="127"/>
      <c r="BC944" s="127"/>
      <c r="BD944" s="127"/>
      <c r="BE944" s="127"/>
      <c r="BF944" s="127"/>
      <c r="BG944" s="127"/>
      <c r="BH944" s="127"/>
      <c r="BI944" s="127"/>
      <c r="BJ944" s="127"/>
      <c r="BK944" s="127"/>
      <c r="BL944" s="127"/>
      <c r="BM944" s="127"/>
      <c r="BN944" s="386"/>
      <c r="BO944" s="127"/>
      <c r="BP944" s="104"/>
    </row>
    <row r="945" spans="1:68" ht="14.5" x14ac:dyDescent="0.35">
      <c r="A945" s="136"/>
      <c r="B945" s="136"/>
      <c r="C945" s="136"/>
      <c r="D945" s="127"/>
      <c r="E945" s="127"/>
      <c r="F945" s="127"/>
      <c r="G945" s="127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  <c r="R945" s="127"/>
      <c r="S945" s="127"/>
      <c r="T945" s="127"/>
      <c r="U945" s="127"/>
      <c r="V945" s="127"/>
      <c r="W945" s="127"/>
      <c r="X945" s="127"/>
      <c r="Y945" s="127"/>
      <c r="Z945" s="127"/>
      <c r="AA945" s="127"/>
      <c r="AB945" s="127"/>
      <c r="AC945" s="127"/>
      <c r="AD945" s="127"/>
      <c r="AE945" s="127"/>
      <c r="AF945" s="127"/>
      <c r="AG945" s="127"/>
      <c r="AH945" s="127"/>
      <c r="AI945" s="127"/>
      <c r="AJ945" s="127"/>
      <c r="AK945" s="127"/>
      <c r="AL945" s="127"/>
      <c r="AM945" s="127"/>
      <c r="AN945" s="127"/>
      <c r="AO945" s="127"/>
      <c r="AP945" s="127"/>
      <c r="AQ945" s="127"/>
      <c r="AR945" s="127"/>
      <c r="AS945" s="127"/>
      <c r="AT945" s="127"/>
      <c r="AU945" s="127"/>
      <c r="AV945" s="127"/>
      <c r="AW945" s="127"/>
      <c r="AX945" s="127"/>
      <c r="AY945" s="127"/>
      <c r="AZ945" s="127"/>
      <c r="BA945" s="127"/>
      <c r="BB945" s="127"/>
      <c r="BC945" s="127"/>
      <c r="BD945" s="127"/>
      <c r="BE945" s="127"/>
      <c r="BF945" s="127"/>
      <c r="BG945" s="127"/>
      <c r="BH945" s="127"/>
      <c r="BI945" s="127"/>
      <c r="BJ945" s="127"/>
      <c r="BK945" s="127"/>
      <c r="BL945" s="127"/>
      <c r="BM945" s="127"/>
      <c r="BN945" s="386"/>
      <c r="BO945" s="127"/>
      <c r="BP945" s="104"/>
    </row>
    <row r="946" spans="1:68" ht="14.5" x14ac:dyDescent="0.35">
      <c r="A946" s="136"/>
      <c r="B946" s="136"/>
      <c r="C946" s="136"/>
      <c r="D946" s="127"/>
      <c r="E946" s="127"/>
      <c r="F946" s="127"/>
      <c r="G946" s="127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  <c r="R946" s="127"/>
      <c r="S946" s="127"/>
      <c r="T946" s="127"/>
      <c r="U946" s="127"/>
      <c r="V946" s="127"/>
      <c r="W946" s="127"/>
      <c r="X946" s="127"/>
      <c r="Y946" s="127"/>
      <c r="Z946" s="127"/>
      <c r="AA946" s="127"/>
      <c r="AB946" s="127"/>
      <c r="AC946" s="127"/>
      <c r="AD946" s="127"/>
      <c r="AE946" s="127"/>
      <c r="AF946" s="127"/>
      <c r="AG946" s="127"/>
      <c r="AH946" s="127"/>
      <c r="AI946" s="127"/>
      <c r="AJ946" s="127"/>
      <c r="AK946" s="127"/>
      <c r="AL946" s="127"/>
      <c r="AM946" s="127"/>
      <c r="AN946" s="127"/>
      <c r="AO946" s="127"/>
      <c r="AP946" s="127"/>
      <c r="AQ946" s="127"/>
      <c r="AR946" s="127"/>
      <c r="AS946" s="127"/>
      <c r="AT946" s="127"/>
      <c r="AU946" s="127"/>
      <c r="AV946" s="127"/>
      <c r="AW946" s="127"/>
      <c r="AX946" s="127"/>
      <c r="AY946" s="127"/>
      <c r="AZ946" s="127"/>
      <c r="BA946" s="127"/>
      <c r="BB946" s="127"/>
      <c r="BC946" s="127"/>
      <c r="BD946" s="127"/>
      <c r="BE946" s="127"/>
      <c r="BF946" s="127"/>
      <c r="BG946" s="127"/>
      <c r="BH946" s="127"/>
      <c r="BI946" s="127"/>
      <c r="BJ946" s="127"/>
      <c r="BK946" s="127"/>
      <c r="BL946" s="127"/>
      <c r="BM946" s="127"/>
      <c r="BN946" s="386"/>
      <c r="BO946" s="127"/>
      <c r="BP946" s="104"/>
    </row>
    <row r="947" spans="1:68" ht="14.5" x14ac:dyDescent="0.35">
      <c r="A947" s="136"/>
      <c r="B947" s="136"/>
      <c r="C947" s="136"/>
      <c r="D947" s="127"/>
      <c r="E947" s="127"/>
      <c r="F947" s="127"/>
      <c r="G947" s="127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  <c r="R947" s="127"/>
      <c r="S947" s="127"/>
      <c r="T947" s="127"/>
      <c r="U947" s="127"/>
      <c r="V947" s="127"/>
      <c r="W947" s="127"/>
      <c r="X947" s="127"/>
      <c r="Y947" s="127"/>
      <c r="Z947" s="127"/>
      <c r="AA947" s="127"/>
      <c r="AB947" s="127"/>
      <c r="AC947" s="127"/>
      <c r="AD947" s="127"/>
      <c r="AE947" s="127"/>
      <c r="AF947" s="127"/>
      <c r="AG947" s="127"/>
      <c r="AH947" s="127"/>
      <c r="AI947" s="127"/>
      <c r="AJ947" s="127"/>
      <c r="AK947" s="127"/>
      <c r="AL947" s="127"/>
      <c r="AM947" s="127"/>
      <c r="AN947" s="127"/>
      <c r="AO947" s="127"/>
      <c r="AP947" s="127"/>
      <c r="AQ947" s="127"/>
      <c r="AR947" s="127"/>
      <c r="AS947" s="127"/>
      <c r="AT947" s="127"/>
      <c r="AU947" s="127"/>
      <c r="AV947" s="127"/>
      <c r="AW947" s="127"/>
      <c r="AX947" s="127"/>
      <c r="AY947" s="127"/>
      <c r="AZ947" s="127"/>
      <c r="BA947" s="127"/>
      <c r="BB947" s="127"/>
      <c r="BC947" s="127"/>
      <c r="BD947" s="127"/>
      <c r="BE947" s="127"/>
      <c r="BF947" s="127"/>
      <c r="BG947" s="127"/>
      <c r="BH947" s="127"/>
      <c r="BI947" s="127"/>
      <c r="BJ947" s="127"/>
      <c r="BK947" s="127"/>
      <c r="BL947" s="127"/>
      <c r="BM947" s="127"/>
      <c r="BN947" s="386"/>
      <c r="BO947" s="127"/>
      <c r="BP947" s="104"/>
    </row>
    <row r="948" spans="1:68" ht="14.5" x14ac:dyDescent="0.35">
      <c r="A948" s="136"/>
      <c r="B948" s="136"/>
      <c r="C948" s="136"/>
      <c r="D948" s="127"/>
      <c r="E948" s="127"/>
      <c r="F948" s="127"/>
      <c r="G948" s="127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  <c r="R948" s="127"/>
      <c r="S948" s="127"/>
      <c r="T948" s="127"/>
      <c r="U948" s="127"/>
      <c r="V948" s="127"/>
      <c r="W948" s="127"/>
      <c r="X948" s="127"/>
      <c r="Y948" s="127"/>
      <c r="Z948" s="127"/>
      <c r="AA948" s="127"/>
      <c r="AB948" s="127"/>
      <c r="AC948" s="127"/>
      <c r="AD948" s="127"/>
      <c r="AE948" s="127"/>
      <c r="AF948" s="127"/>
      <c r="AG948" s="127"/>
      <c r="AH948" s="127"/>
      <c r="AI948" s="127"/>
      <c r="AJ948" s="127"/>
      <c r="AK948" s="127"/>
      <c r="AL948" s="127"/>
      <c r="AM948" s="127"/>
      <c r="AN948" s="127"/>
      <c r="AO948" s="127"/>
      <c r="AP948" s="127"/>
      <c r="AQ948" s="127"/>
      <c r="AR948" s="127"/>
      <c r="AS948" s="127"/>
      <c r="AT948" s="127"/>
      <c r="AU948" s="127"/>
      <c r="AV948" s="127"/>
      <c r="AW948" s="127"/>
      <c r="AX948" s="127"/>
      <c r="AY948" s="127"/>
      <c r="AZ948" s="127"/>
      <c r="BA948" s="127"/>
      <c r="BB948" s="127"/>
      <c r="BC948" s="127"/>
      <c r="BD948" s="127"/>
      <c r="BE948" s="127"/>
      <c r="BF948" s="127"/>
      <c r="BG948" s="127"/>
      <c r="BH948" s="127"/>
      <c r="BI948" s="127"/>
      <c r="BJ948" s="127"/>
      <c r="BK948" s="127"/>
      <c r="BL948" s="127"/>
      <c r="BM948" s="127"/>
      <c r="BN948" s="386"/>
      <c r="BO948" s="127"/>
      <c r="BP948" s="104"/>
    </row>
    <row r="949" spans="1:68" ht="14.5" x14ac:dyDescent="0.35">
      <c r="A949" s="136"/>
      <c r="B949" s="136"/>
      <c r="C949" s="136"/>
      <c r="D949" s="127"/>
      <c r="E949" s="127"/>
      <c r="F949" s="127"/>
      <c r="G949" s="127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  <c r="R949" s="127"/>
      <c r="S949" s="127"/>
      <c r="T949" s="127"/>
      <c r="U949" s="127"/>
      <c r="V949" s="127"/>
      <c r="W949" s="127"/>
      <c r="X949" s="127"/>
      <c r="Y949" s="127"/>
      <c r="Z949" s="127"/>
      <c r="AA949" s="127"/>
      <c r="AB949" s="127"/>
      <c r="AC949" s="127"/>
      <c r="AD949" s="127"/>
      <c r="AE949" s="127"/>
      <c r="AF949" s="127"/>
      <c r="AG949" s="127"/>
      <c r="AH949" s="127"/>
      <c r="AI949" s="127"/>
      <c r="AJ949" s="127"/>
      <c r="AK949" s="127"/>
      <c r="AL949" s="127"/>
      <c r="AM949" s="127"/>
      <c r="AN949" s="127"/>
      <c r="AO949" s="127"/>
      <c r="AP949" s="127"/>
      <c r="AQ949" s="127"/>
      <c r="AR949" s="127"/>
      <c r="AS949" s="127"/>
      <c r="AT949" s="127"/>
      <c r="AU949" s="127"/>
      <c r="AV949" s="127"/>
      <c r="AW949" s="127"/>
      <c r="AX949" s="127"/>
      <c r="AY949" s="127"/>
      <c r="AZ949" s="127"/>
      <c r="BA949" s="127"/>
      <c r="BB949" s="127"/>
      <c r="BC949" s="127"/>
      <c r="BD949" s="127"/>
      <c r="BE949" s="127"/>
      <c r="BF949" s="127"/>
      <c r="BG949" s="127"/>
      <c r="BH949" s="127"/>
      <c r="BI949" s="127"/>
      <c r="BJ949" s="127"/>
      <c r="BK949" s="127"/>
      <c r="BL949" s="127"/>
      <c r="BM949" s="127"/>
      <c r="BN949" s="386"/>
      <c r="BO949" s="127"/>
      <c r="BP949" s="104"/>
    </row>
    <row r="950" spans="1:68" ht="14.5" x14ac:dyDescent="0.35">
      <c r="A950" s="136"/>
      <c r="B950" s="136"/>
      <c r="C950" s="136"/>
      <c r="D950" s="127"/>
      <c r="E950" s="127"/>
      <c r="F950" s="127"/>
      <c r="G950" s="127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  <c r="R950" s="127"/>
      <c r="S950" s="127"/>
      <c r="T950" s="127"/>
      <c r="U950" s="127"/>
      <c r="V950" s="127"/>
      <c r="W950" s="127"/>
      <c r="X950" s="127"/>
      <c r="Y950" s="127"/>
      <c r="Z950" s="127"/>
      <c r="AA950" s="127"/>
      <c r="AB950" s="127"/>
      <c r="AC950" s="127"/>
      <c r="AD950" s="127"/>
      <c r="AE950" s="127"/>
      <c r="AF950" s="127"/>
      <c r="AG950" s="127"/>
      <c r="AH950" s="127"/>
      <c r="AI950" s="127"/>
      <c r="AJ950" s="127"/>
      <c r="AK950" s="127"/>
      <c r="AL950" s="127"/>
      <c r="AM950" s="127"/>
      <c r="AN950" s="127"/>
      <c r="AO950" s="127"/>
      <c r="AP950" s="127"/>
      <c r="AQ950" s="127"/>
      <c r="AR950" s="127"/>
      <c r="AS950" s="127"/>
      <c r="AT950" s="127"/>
      <c r="AU950" s="127"/>
      <c r="AV950" s="127"/>
      <c r="AW950" s="127"/>
      <c r="AX950" s="127"/>
      <c r="AY950" s="127"/>
      <c r="AZ950" s="127"/>
      <c r="BA950" s="127"/>
      <c r="BB950" s="127"/>
      <c r="BC950" s="127"/>
      <c r="BD950" s="127"/>
      <c r="BE950" s="127"/>
      <c r="BF950" s="127"/>
      <c r="BG950" s="127"/>
      <c r="BH950" s="127"/>
      <c r="BI950" s="127"/>
      <c r="BJ950" s="127"/>
      <c r="BK950" s="127"/>
      <c r="BL950" s="127"/>
      <c r="BM950" s="127"/>
      <c r="BN950" s="386"/>
      <c r="BO950" s="127"/>
      <c r="BP950" s="104"/>
    </row>
    <row r="951" spans="1:68" ht="14.5" x14ac:dyDescent="0.35">
      <c r="A951" s="136"/>
      <c r="B951" s="136"/>
      <c r="C951" s="136"/>
      <c r="D951" s="127"/>
      <c r="E951" s="127"/>
      <c r="F951" s="127"/>
      <c r="G951" s="127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  <c r="R951" s="127"/>
      <c r="S951" s="127"/>
      <c r="T951" s="127"/>
      <c r="U951" s="127"/>
      <c r="V951" s="127"/>
      <c r="W951" s="127"/>
      <c r="X951" s="127"/>
      <c r="Y951" s="127"/>
      <c r="Z951" s="127"/>
      <c r="AA951" s="127"/>
      <c r="AB951" s="127"/>
      <c r="AC951" s="127"/>
      <c r="AD951" s="127"/>
      <c r="AE951" s="127"/>
      <c r="AF951" s="127"/>
      <c r="AG951" s="127"/>
      <c r="AH951" s="127"/>
      <c r="AI951" s="127"/>
      <c r="AJ951" s="127"/>
      <c r="AK951" s="127"/>
      <c r="AL951" s="127"/>
      <c r="AM951" s="127"/>
      <c r="AN951" s="127"/>
      <c r="AO951" s="127"/>
      <c r="AP951" s="127"/>
      <c r="AQ951" s="127"/>
      <c r="AR951" s="127"/>
      <c r="AS951" s="127"/>
      <c r="AT951" s="127"/>
      <c r="AU951" s="127"/>
      <c r="AV951" s="127"/>
      <c r="AW951" s="127"/>
      <c r="AX951" s="127"/>
      <c r="AY951" s="127"/>
      <c r="AZ951" s="127"/>
      <c r="BA951" s="127"/>
      <c r="BB951" s="127"/>
      <c r="BC951" s="127"/>
      <c r="BD951" s="127"/>
      <c r="BE951" s="127"/>
      <c r="BF951" s="127"/>
      <c r="BG951" s="127"/>
      <c r="BH951" s="127"/>
      <c r="BI951" s="127"/>
      <c r="BJ951" s="127"/>
      <c r="BK951" s="127"/>
      <c r="BL951" s="127"/>
      <c r="BM951" s="127"/>
      <c r="BN951" s="386"/>
      <c r="BO951" s="127"/>
      <c r="BP951" s="104"/>
    </row>
    <row r="952" spans="1:68" ht="14.5" x14ac:dyDescent="0.35">
      <c r="A952" s="136"/>
      <c r="B952" s="136"/>
      <c r="C952" s="136"/>
      <c r="D952" s="127"/>
      <c r="E952" s="127"/>
      <c r="F952" s="127"/>
      <c r="G952" s="127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  <c r="R952" s="127"/>
      <c r="S952" s="127"/>
      <c r="T952" s="127"/>
      <c r="U952" s="127"/>
      <c r="V952" s="127"/>
      <c r="W952" s="127"/>
      <c r="X952" s="127"/>
      <c r="Y952" s="127"/>
      <c r="Z952" s="127"/>
      <c r="AA952" s="127"/>
      <c r="AB952" s="127"/>
      <c r="AC952" s="127"/>
      <c r="AD952" s="127"/>
      <c r="AE952" s="127"/>
      <c r="AF952" s="127"/>
      <c r="AG952" s="127"/>
      <c r="AH952" s="127"/>
      <c r="AI952" s="127"/>
      <c r="AJ952" s="127"/>
      <c r="AK952" s="127"/>
      <c r="AL952" s="127"/>
      <c r="AM952" s="127"/>
      <c r="AN952" s="127"/>
      <c r="AO952" s="127"/>
      <c r="AP952" s="127"/>
      <c r="AQ952" s="127"/>
      <c r="AR952" s="127"/>
      <c r="AS952" s="127"/>
      <c r="AT952" s="127"/>
      <c r="AU952" s="127"/>
      <c r="AV952" s="127"/>
      <c r="AW952" s="127"/>
      <c r="AX952" s="127"/>
      <c r="AY952" s="127"/>
      <c r="AZ952" s="127"/>
      <c r="BA952" s="127"/>
      <c r="BB952" s="127"/>
      <c r="BC952" s="127"/>
      <c r="BD952" s="127"/>
      <c r="BE952" s="127"/>
      <c r="BF952" s="127"/>
      <c r="BG952" s="127"/>
      <c r="BH952" s="127"/>
      <c r="BI952" s="127"/>
      <c r="BJ952" s="127"/>
      <c r="BK952" s="127"/>
      <c r="BL952" s="127"/>
      <c r="BM952" s="127"/>
      <c r="BN952" s="386"/>
      <c r="BO952" s="127"/>
      <c r="BP952" s="104"/>
    </row>
    <row r="953" spans="1:68" ht="14.5" x14ac:dyDescent="0.35">
      <c r="A953" s="136"/>
      <c r="B953" s="136"/>
      <c r="C953" s="136"/>
      <c r="D953" s="127"/>
      <c r="E953" s="127"/>
      <c r="F953" s="127"/>
      <c r="G953" s="127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  <c r="R953" s="127"/>
      <c r="S953" s="127"/>
      <c r="T953" s="127"/>
      <c r="U953" s="127"/>
      <c r="V953" s="127"/>
      <c r="W953" s="127"/>
      <c r="X953" s="127"/>
      <c r="Y953" s="127"/>
      <c r="Z953" s="127"/>
      <c r="AA953" s="127"/>
      <c r="AB953" s="127"/>
      <c r="AC953" s="127"/>
      <c r="AD953" s="127"/>
      <c r="AE953" s="127"/>
      <c r="AF953" s="127"/>
      <c r="AG953" s="127"/>
      <c r="AH953" s="127"/>
      <c r="AI953" s="127"/>
      <c r="AJ953" s="127"/>
      <c r="AK953" s="127"/>
      <c r="AL953" s="127"/>
      <c r="AM953" s="127"/>
      <c r="AN953" s="127"/>
      <c r="AO953" s="127"/>
      <c r="AP953" s="127"/>
      <c r="AQ953" s="127"/>
      <c r="AR953" s="127"/>
      <c r="AS953" s="127"/>
      <c r="AT953" s="127"/>
      <c r="AU953" s="127"/>
      <c r="AV953" s="127"/>
      <c r="AW953" s="127"/>
      <c r="AX953" s="127"/>
      <c r="AY953" s="127"/>
      <c r="AZ953" s="127"/>
      <c r="BA953" s="127"/>
      <c r="BB953" s="127"/>
      <c r="BC953" s="127"/>
      <c r="BD953" s="127"/>
      <c r="BE953" s="127"/>
      <c r="BF953" s="127"/>
      <c r="BG953" s="127"/>
      <c r="BH953" s="127"/>
      <c r="BI953" s="127"/>
      <c r="BJ953" s="127"/>
      <c r="BK953" s="127"/>
      <c r="BL953" s="127"/>
      <c r="BM953" s="127"/>
      <c r="BN953" s="386"/>
      <c r="BO953" s="127"/>
      <c r="BP953" s="104"/>
    </row>
    <row r="954" spans="1:68" ht="14.5" x14ac:dyDescent="0.35">
      <c r="A954" s="136"/>
      <c r="B954" s="136"/>
      <c r="C954" s="136"/>
      <c r="D954" s="127"/>
      <c r="E954" s="127"/>
      <c r="F954" s="127"/>
      <c r="G954" s="127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  <c r="R954" s="127"/>
      <c r="S954" s="127"/>
      <c r="T954" s="127"/>
      <c r="U954" s="127"/>
      <c r="V954" s="127"/>
      <c r="W954" s="127"/>
      <c r="X954" s="127"/>
      <c r="Y954" s="127"/>
      <c r="Z954" s="127"/>
      <c r="AA954" s="127"/>
      <c r="AB954" s="127"/>
      <c r="AC954" s="127"/>
      <c r="AD954" s="127"/>
      <c r="AE954" s="127"/>
      <c r="AF954" s="127"/>
      <c r="AG954" s="127"/>
      <c r="AH954" s="127"/>
      <c r="AI954" s="127"/>
      <c r="AJ954" s="127"/>
      <c r="AK954" s="127"/>
      <c r="AL954" s="127"/>
      <c r="AM954" s="127"/>
      <c r="AN954" s="127"/>
      <c r="AO954" s="127"/>
      <c r="AP954" s="127"/>
      <c r="AQ954" s="127"/>
      <c r="AR954" s="127"/>
      <c r="AS954" s="127"/>
      <c r="AT954" s="127"/>
      <c r="AU954" s="127"/>
      <c r="AV954" s="127"/>
      <c r="AW954" s="127"/>
      <c r="AX954" s="127"/>
      <c r="AY954" s="127"/>
      <c r="AZ954" s="127"/>
      <c r="BA954" s="127"/>
      <c r="BB954" s="127"/>
      <c r="BC954" s="127"/>
      <c r="BD954" s="127"/>
      <c r="BE954" s="127"/>
      <c r="BF954" s="127"/>
      <c r="BG954" s="127"/>
      <c r="BH954" s="127"/>
      <c r="BI954" s="127"/>
      <c r="BJ954" s="127"/>
      <c r="BK954" s="127"/>
      <c r="BL954" s="127"/>
      <c r="BM954" s="127"/>
      <c r="BN954" s="386"/>
      <c r="BO954" s="127"/>
      <c r="BP954" s="104"/>
    </row>
    <row r="955" spans="1:68" ht="14.5" x14ac:dyDescent="0.35">
      <c r="A955" s="136"/>
      <c r="B955" s="136"/>
      <c r="C955" s="136"/>
      <c r="D955" s="127"/>
      <c r="E955" s="127"/>
      <c r="F955" s="127"/>
      <c r="G955" s="127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  <c r="R955" s="127"/>
      <c r="S955" s="127"/>
      <c r="T955" s="127"/>
      <c r="U955" s="127"/>
      <c r="V955" s="127"/>
      <c r="W955" s="127"/>
      <c r="X955" s="127"/>
      <c r="Y955" s="127"/>
      <c r="Z955" s="127"/>
      <c r="AA955" s="127"/>
      <c r="AB955" s="127"/>
      <c r="AC955" s="127"/>
      <c r="AD955" s="127"/>
      <c r="AE955" s="127"/>
      <c r="AF955" s="127"/>
      <c r="AG955" s="127"/>
      <c r="AH955" s="127"/>
      <c r="AI955" s="127"/>
      <c r="AJ955" s="127"/>
      <c r="AK955" s="127"/>
      <c r="AL955" s="127"/>
      <c r="AM955" s="127"/>
      <c r="AN955" s="127"/>
      <c r="AO955" s="127"/>
      <c r="AP955" s="127"/>
      <c r="AQ955" s="127"/>
      <c r="AR955" s="127"/>
      <c r="AS955" s="127"/>
      <c r="AT955" s="127"/>
      <c r="AU955" s="127"/>
      <c r="AV955" s="127"/>
      <c r="AW955" s="127"/>
      <c r="AX955" s="127"/>
      <c r="AY955" s="127"/>
      <c r="AZ955" s="127"/>
      <c r="BA955" s="127"/>
      <c r="BB955" s="127"/>
      <c r="BC955" s="127"/>
      <c r="BD955" s="127"/>
      <c r="BE955" s="127"/>
      <c r="BF955" s="127"/>
      <c r="BG955" s="127"/>
      <c r="BH955" s="127"/>
      <c r="BI955" s="127"/>
      <c r="BJ955" s="127"/>
      <c r="BK955" s="127"/>
      <c r="BL955" s="127"/>
      <c r="BM955" s="127"/>
      <c r="BN955" s="386"/>
      <c r="BO955" s="127"/>
      <c r="BP955" s="104"/>
    </row>
    <row r="956" spans="1:68" ht="14.5" x14ac:dyDescent="0.35">
      <c r="A956" s="136"/>
      <c r="B956" s="136"/>
      <c r="C956" s="136"/>
      <c r="D956" s="127"/>
      <c r="E956" s="127"/>
      <c r="F956" s="127"/>
      <c r="G956" s="127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  <c r="R956" s="127"/>
      <c r="S956" s="127"/>
      <c r="T956" s="127"/>
      <c r="U956" s="127"/>
      <c r="V956" s="127"/>
      <c r="W956" s="127"/>
      <c r="X956" s="127"/>
      <c r="Y956" s="127"/>
      <c r="Z956" s="127"/>
      <c r="AA956" s="127"/>
      <c r="AB956" s="127"/>
      <c r="AC956" s="127"/>
      <c r="AD956" s="127"/>
      <c r="AE956" s="127"/>
      <c r="AF956" s="127"/>
      <c r="AG956" s="127"/>
      <c r="AH956" s="127"/>
      <c r="AI956" s="127"/>
      <c r="AJ956" s="127"/>
      <c r="AK956" s="127"/>
      <c r="AL956" s="127"/>
      <c r="AM956" s="127"/>
      <c r="AN956" s="127"/>
      <c r="AO956" s="127"/>
      <c r="AP956" s="127"/>
      <c r="AQ956" s="127"/>
      <c r="AR956" s="127"/>
      <c r="AS956" s="127"/>
      <c r="AT956" s="127"/>
      <c r="AU956" s="127"/>
      <c r="AV956" s="127"/>
      <c r="AW956" s="127"/>
      <c r="AX956" s="127"/>
      <c r="AY956" s="127"/>
      <c r="AZ956" s="127"/>
      <c r="BA956" s="127"/>
      <c r="BB956" s="127"/>
      <c r="BC956" s="127"/>
      <c r="BD956" s="127"/>
      <c r="BE956" s="127"/>
      <c r="BF956" s="127"/>
      <c r="BG956" s="127"/>
      <c r="BH956" s="127"/>
      <c r="BI956" s="127"/>
      <c r="BJ956" s="127"/>
      <c r="BK956" s="127"/>
      <c r="BL956" s="127"/>
      <c r="BM956" s="127"/>
      <c r="BN956" s="386"/>
      <c r="BO956" s="127"/>
      <c r="BP956" s="104"/>
    </row>
    <row r="957" spans="1:68" ht="14.5" x14ac:dyDescent="0.35">
      <c r="A957" s="136"/>
      <c r="B957" s="136"/>
      <c r="C957" s="136"/>
      <c r="D957" s="127"/>
      <c r="E957" s="127"/>
      <c r="F957" s="127"/>
      <c r="G957" s="127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  <c r="R957" s="127"/>
      <c r="S957" s="127"/>
      <c r="T957" s="127"/>
      <c r="U957" s="127"/>
      <c r="V957" s="127"/>
      <c r="W957" s="127"/>
      <c r="X957" s="127"/>
      <c r="Y957" s="127"/>
      <c r="Z957" s="127"/>
      <c r="AA957" s="127"/>
      <c r="AB957" s="127"/>
      <c r="AC957" s="127"/>
      <c r="AD957" s="127"/>
      <c r="AE957" s="127"/>
      <c r="AF957" s="127"/>
      <c r="AG957" s="127"/>
      <c r="AH957" s="127"/>
      <c r="AI957" s="127"/>
      <c r="AJ957" s="127"/>
      <c r="AK957" s="127"/>
      <c r="AL957" s="127"/>
      <c r="AM957" s="127"/>
      <c r="AN957" s="127"/>
      <c r="AO957" s="127"/>
      <c r="AP957" s="127"/>
      <c r="AQ957" s="127"/>
      <c r="AR957" s="127"/>
      <c r="AS957" s="127"/>
      <c r="AT957" s="127"/>
      <c r="AU957" s="127"/>
      <c r="AV957" s="127"/>
      <c r="AW957" s="127"/>
      <c r="AX957" s="127"/>
      <c r="AY957" s="127"/>
      <c r="AZ957" s="127"/>
      <c r="BA957" s="127"/>
      <c r="BB957" s="127"/>
      <c r="BC957" s="127"/>
      <c r="BD957" s="127"/>
      <c r="BE957" s="127"/>
      <c r="BF957" s="127"/>
      <c r="BG957" s="127"/>
      <c r="BH957" s="127"/>
      <c r="BI957" s="127"/>
      <c r="BJ957" s="127"/>
      <c r="BK957" s="127"/>
      <c r="BL957" s="127"/>
      <c r="BM957" s="127"/>
      <c r="BN957" s="386"/>
      <c r="BO957" s="127"/>
      <c r="BP957" s="104"/>
    </row>
    <row r="958" spans="1:68" ht="14.5" x14ac:dyDescent="0.35">
      <c r="A958" s="136"/>
      <c r="B958" s="136"/>
      <c r="C958" s="136"/>
      <c r="D958" s="127"/>
      <c r="E958" s="127"/>
      <c r="F958" s="127"/>
      <c r="G958" s="127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  <c r="R958" s="127"/>
      <c r="S958" s="127"/>
      <c r="T958" s="127"/>
      <c r="U958" s="127"/>
      <c r="V958" s="127"/>
      <c r="W958" s="127"/>
      <c r="X958" s="127"/>
      <c r="Y958" s="127"/>
      <c r="Z958" s="127"/>
      <c r="AA958" s="127"/>
      <c r="AB958" s="127"/>
      <c r="AC958" s="127"/>
      <c r="AD958" s="127"/>
      <c r="AE958" s="127"/>
      <c r="AF958" s="127"/>
      <c r="AG958" s="127"/>
      <c r="AH958" s="127"/>
      <c r="AI958" s="127"/>
      <c r="AJ958" s="127"/>
      <c r="AK958" s="127"/>
      <c r="AL958" s="127"/>
      <c r="AM958" s="127"/>
      <c r="AN958" s="127"/>
      <c r="AO958" s="127"/>
      <c r="AP958" s="127"/>
      <c r="AQ958" s="127"/>
      <c r="AR958" s="127"/>
      <c r="AS958" s="127"/>
      <c r="AT958" s="127"/>
      <c r="AU958" s="127"/>
      <c r="AV958" s="127"/>
      <c r="AW958" s="127"/>
      <c r="AX958" s="127"/>
      <c r="AY958" s="127"/>
      <c r="AZ958" s="127"/>
      <c r="BA958" s="127"/>
      <c r="BB958" s="127"/>
      <c r="BC958" s="127"/>
      <c r="BD958" s="127"/>
      <c r="BE958" s="127"/>
      <c r="BF958" s="127"/>
      <c r="BG958" s="127"/>
      <c r="BH958" s="127"/>
      <c r="BI958" s="127"/>
      <c r="BJ958" s="127"/>
      <c r="BK958" s="127"/>
      <c r="BL958" s="127"/>
      <c r="BM958" s="127"/>
      <c r="BN958" s="386"/>
      <c r="BO958" s="127"/>
      <c r="BP958" s="104"/>
    </row>
    <row r="959" spans="1:68" ht="14.5" x14ac:dyDescent="0.35">
      <c r="A959" s="136"/>
      <c r="B959" s="136"/>
      <c r="C959" s="136"/>
      <c r="D959" s="127"/>
      <c r="E959" s="127"/>
      <c r="F959" s="127"/>
      <c r="G959" s="127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  <c r="R959" s="127"/>
      <c r="S959" s="127"/>
      <c r="T959" s="127"/>
      <c r="U959" s="127"/>
      <c r="V959" s="127"/>
      <c r="W959" s="127"/>
      <c r="X959" s="127"/>
      <c r="Y959" s="127"/>
      <c r="Z959" s="127"/>
      <c r="AA959" s="127"/>
      <c r="AB959" s="127"/>
      <c r="AC959" s="127"/>
      <c r="AD959" s="127"/>
      <c r="AE959" s="127"/>
      <c r="AF959" s="127"/>
      <c r="AG959" s="127"/>
      <c r="AH959" s="127"/>
      <c r="AI959" s="127"/>
      <c r="AJ959" s="127"/>
      <c r="AK959" s="127"/>
      <c r="AL959" s="127"/>
      <c r="AM959" s="127"/>
      <c r="AN959" s="127"/>
      <c r="AO959" s="127"/>
      <c r="AP959" s="127"/>
      <c r="AQ959" s="127"/>
      <c r="AR959" s="127"/>
      <c r="AS959" s="127"/>
      <c r="AT959" s="127"/>
      <c r="AU959" s="127"/>
      <c r="AV959" s="127"/>
      <c r="AW959" s="127"/>
      <c r="AX959" s="127"/>
      <c r="AY959" s="127"/>
      <c r="AZ959" s="127"/>
      <c r="BA959" s="127"/>
      <c r="BB959" s="127"/>
      <c r="BC959" s="127"/>
      <c r="BD959" s="127"/>
      <c r="BE959" s="127"/>
      <c r="BF959" s="127"/>
      <c r="BG959" s="127"/>
      <c r="BH959" s="127"/>
      <c r="BI959" s="127"/>
      <c r="BJ959" s="127"/>
      <c r="BK959" s="127"/>
      <c r="BL959" s="127"/>
      <c r="BM959" s="127"/>
      <c r="BN959" s="386"/>
      <c r="BO959" s="127"/>
      <c r="BP959" s="104"/>
    </row>
    <row r="960" spans="1:68" ht="14.5" x14ac:dyDescent="0.35">
      <c r="A960" s="136"/>
      <c r="B960" s="136"/>
      <c r="C960" s="136"/>
      <c r="D960" s="127"/>
      <c r="E960" s="127"/>
      <c r="F960" s="127"/>
      <c r="G960" s="127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  <c r="R960" s="127"/>
      <c r="S960" s="127"/>
      <c r="T960" s="127"/>
      <c r="U960" s="127"/>
      <c r="V960" s="127"/>
      <c r="W960" s="127"/>
      <c r="X960" s="127"/>
      <c r="Y960" s="127"/>
      <c r="Z960" s="127"/>
      <c r="AA960" s="127"/>
      <c r="AB960" s="127"/>
      <c r="AC960" s="127"/>
      <c r="AD960" s="127"/>
      <c r="AE960" s="127"/>
      <c r="AF960" s="127"/>
      <c r="AG960" s="127"/>
      <c r="AH960" s="127"/>
      <c r="AI960" s="127"/>
      <c r="AJ960" s="127"/>
      <c r="AK960" s="127"/>
      <c r="AL960" s="127"/>
      <c r="AM960" s="127"/>
      <c r="AN960" s="127"/>
      <c r="AO960" s="127"/>
      <c r="AP960" s="127"/>
      <c r="AQ960" s="127"/>
      <c r="AR960" s="127"/>
      <c r="AS960" s="127"/>
      <c r="AT960" s="127"/>
      <c r="AU960" s="127"/>
      <c r="AV960" s="127"/>
      <c r="AW960" s="127"/>
      <c r="AX960" s="127"/>
      <c r="AY960" s="127"/>
      <c r="AZ960" s="127"/>
      <c r="BA960" s="127"/>
      <c r="BB960" s="127"/>
      <c r="BC960" s="127"/>
      <c r="BD960" s="127"/>
      <c r="BE960" s="127"/>
      <c r="BF960" s="127"/>
      <c r="BG960" s="127"/>
      <c r="BH960" s="127"/>
      <c r="BI960" s="127"/>
      <c r="BJ960" s="127"/>
      <c r="BK960" s="127"/>
      <c r="BL960" s="127"/>
      <c r="BM960" s="127"/>
      <c r="BN960" s="386"/>
      <c r="BO960" s="127"/>
      <c r="BP960" s="104"/>
    </row>
    <row r="961" spans="1:68" ht="14.5" x14ac:dyDescent="0.35">
      <c r="A961" s="136"/>
      <c r="B961" s="136"/>
      <c r="C961" s="136"/>
      <c r="D961" s="127"/>
      <c r="E961" s="127"/>
      <c r="F961" s="127"/>
      <c r="G961" s="127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  <c r="R961" s="127"/>
      <c r="S961" s="127"/>
      <c r="T961" s="127"/>
      <c r="U961" s="127"/>
      <c r="V961" s="127"/>
      <c r="W961" s="127"/>
      <c r="X961" s="127"/>
      <c r="Y961" s="127"/>
      <c r="Z961" s="127"/>
      <c r="AA961" s="127"/>
      <c r="AB961" s="127"/>
      <c r="AC961" s="127"/>
      <c r="AD961" s="127"/>
      <c r="AE961" s="127"/>
      <c r="AF961" s="127"/>
      <c r="AG961" s="127"/>
      <c r="AH961" s="127"/>
      <c r="AI961" s="127"/>
      <c r="AJ961" s="127"/>
      <c r="AK961" s="127"/>
      <c r="AL961" s="127"/>
      <c r="AM961" s="127"/>
      <c r="AN961" s="127"/>
      <c r="AO961" s="127"/>
      <c r="AP961" s="127"/>
      <c r="AQ961" s="127"/>
      <c r="AR961" s="127"/>
      <c r="AS961" s="127"/>
      <c r="AT961" s="127"/>
      <c r="AU961" s="127"/>
      <c r="AV961" s="127"/>
      <c r="AW961" s="127"/>
      <c r="AX961" s="127"/>
      <c r="AY961" s="127"/>
      <c r="AZ961" s="127"/>
      <c r="BA961" s="127"/>
      <c r="BB961" s="127"/>
      <c r="BC961" s="127"/>
      <c r="BD961" s="127"/>
      <c r="BE961" s="127"/>
      <c r="BF961" s="127"/>
      <c r="BG961" s="127"/>
      <c r="BH961" s="127"/>
      <c r="BI961" s="127"/>
      <c r="BJ961" s="127"/>
      <c r="BK961" s="127"/>
      <c r="BL961" s="127"/>
      <c r="BM961" s="127"/>
      <c r="BN961" s="386"/>
      <c r="BO961" s="127"/>
      <c r="BP961" s="104"/>
    </row>
    <row r="962" spans="1:68" ht="14.5" x14ac:dyDescent="0.35">
      <c r="A962" s="136"/>
      <c r="B962" s="136"/>
      <c r="C962" s="136"/>
      <c r="D962" s="127"/>
      <c r="E962" s="127"/>
      <c r="F962" s="127"/>
      <c r="G962" s="127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  <c r="R962" s="127"/>
      <c r="S962" s="127"/>
      <c r="T962" s="127"/>
      <c r="U962" s="127"/>
      <c r="V962" s="127"/>
      <c r="W962" s="127"/>
      <c r="X962" s="127"/>
      <c r="Y962" s="127"/>
      <c r="Z962" s="127"/>
      <c r="AA962" s="127"/>
      <c r="AB962" s="127"/>
      <c r="AC962" s="127"/>
      <c r="AD962" s="127"/>
      <c r="AE962" s="127"/>
      <c r="AF962" s="127"/>
      <c r="AG962" s="127"/>
      <c r="AH962" s="127"/>
      <c r="AI962" s="127"/>
      <c r="AJ962" s="127"/>
      <c r="AK962" s="127"/>
      <c r="AL962" s="127"/>
      <c r="AM962" s="127"/>
      <c r="AN962" s="127"/>
      <c r="AO962" s="127"/>
      <c r="AP962" s="127"/>
      <c r="AQ962" s="127"/>
      <c r="AR962" s="127"/>
      <c r="AS962" s="127"/>
      <c r="AT962" s="127"/>
      <c r="AU962" s="127"/>
      <c r="AV962" s="127"/>
      <c r="AW962" s="127"/>
      <c r="AX962" s="127"/>
      <c r="AY962" s="127"/>
      <c r="AZ962" s="127"/>
      <c r="BA962" s="127"/>
      <c r="BB962" s="127"/>
      <c r="BC962" s="127"/>
      <c r="BD962" s="127"/>
      <c r="BE962" s="127"/>
      <c r="BF962" s="127"/>
      <c r="BG962" s="127"/>
      <c r="BH962" s="127"/>
      <c r="BI962" s="127"/>
      <c r="BJ962" s="127"/>
      <c r="BK962" s="127"/>
      <c r="BL962" s="127"/>
      <c r="BM962" s="127"/>
      <c r="BN962" s="386"/>
      <c r="BO962" s="127"/>
      <c r="BP962" s="104"/>
    </row>
    <row r="963" spans="1:68" ht="14.5" x14ac:dyDescent="0.35">
      <c r="A963" s="136"/>
      <c r="B963" s="136"/>
      <c r="C963" s="136"/>
      <c r="D963" s="127"/>
      <c r="E963" s="127"/>
      <c r="F963" s="127"/>
      <c r="G963" s="127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  <c r="R963" s="127"/>
      <c r="S963" s="127"/>
      <c r="T963" s="127"/>
      <c r="U963" s="127"/>
      <c r="V963" s="127"/>
      <c r="W963" s="127"/>
      <c r="X963" s="127"/>
      <c r="Y963" s="127"/>
      <c r="Z963" s="127"/>
      <c r="AA963" s="127"/>
      <c r="AB963" s="127"/>
      <c r="AC963" s="127"/>
      <c r="AD963" s="127"/>
      <c r="AE963" s="127"/>
      <c r="AF963" s="127"/>
      <c r="AG963" s="127"/>
      <c r="AH963" s="127"/>
      <c r="AI963" s="127"/>
      <c r="AJ963" s="127"/>
      <c r="AK963" s="127"/>
      <c r="AL963" s="127"/>
      <c r="AM963" s="127"/>
      <c r="AN963" s="127"/>
      <c r="AO963" s="127"/>
      <c r="AP963" s="127"/>
      <c r="AQ963" s="127"/>
      <c r="AR963" s="127"/>
      <c r="AS963" s="127"/>
      <c r="AT963" s="127"/>
      <c r="AU963" s="127"/>
      <c r="AV963" s="127"/>
      <c r="AW963" s="127"/>
      <c r="AX963" s="127"/>
      <c r="AY963" s="127"/>
      <c r="AZ963" s="127"/>
      <c r="BA963" s="127"/>
      <c r="BB963" s="127"/>
      <c r="BC963" s="127"/>
      <c r="BD963" s="127"/>
      <c r="BE963" s="127"/>
      <c r="BF963" s="127"/>
      <c r="BG963" s="127"/>
      <c r="BH963" s="127"/>
      <c r="BI963" s="127"/>
      <c r="BJ963" s="127"/>
      <c r="BK963" s="127"/>
      <c r="BL963" s="127"/>
      <c r="BM963" s="127"/>
      <c r="BN963" s="386"/>
      <c r="BO963" s="127"/>
      <c r="BP963" s="104"/>
    </row>
    <row r="964" spans="1:68" ht="14.5" x14ac:dyDescent="0.35">
      <c r="A964" s="136"/>
      <c r="B964" s="136"/>
      <c r="C964" s="136"/>
      <c r="D964" s="127"/>
      <c r="E964" s="127"/>
      <c r="F964" s="127"/>
      <c r="G964" s="127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  <c r="R964" s="127"/>
      <c r="S964" s="127"/>
      <c r="T964" s="127"/>
      <c r="U964" s="127"/>
      <c r="V964" s="127"/>
      <c r="W964" s="127"/>
      <c r="X964" s="127"/>
      <c r="Y964" s="127"/>
      <c r="Z964" s="127"/>
      <c r="AA964" s="127"/>
      <c r="AB964" s="127"/>
      <c r="AC964" s="127"/>
      <c r="AD964" s="127"/>
      <c r="AE964" s="127"/>
      <c r="AF964" s="127"/>
      <c r="AG964" s="127"/>
      <c r="AH964" s="127"/>
      <c r="AI964" s="127"/>
      <c r="AJ964" s="127"/>
      <c r="AK964" s="127"/>
      <c r="AL964" s="127"/>
      <c r="AM964" s="127"/>
      <c r="AN964" s="127"/>
      <c r="AO964" s="127"/>
      <c r="AP964" s="127"/>
      <c r="AQ964" s="127"/>
      <c r="AR964" s="127"/>
      <c r="AS964" s="127"/>
      <c r="AT964" s="127"/>
      <c r="AU964" s="127"/>
      <c r="AV964" s="127"/>
      <c r="AW964" s="127"/>
      <c r="AX964" s="127"/>
      <c r="AY964" s="127"/>
      <c r="AZ964" s="127"/>
      <c r="BA964" s="127"/>
      <c r="BB964" s="127"/>
      <c r="BC964" s="127"/>
      <c r="BD964" s="127"/>
      <c r="BE964" s="127"/>
      <c r="BF964" s="127"/>
      <c r="BG964" s="127"/>
      <c r="BH964" s="127"/>
      <c r="BI964" s="127"/>
      <c r="BJ964" s="127"/>
      <c r="BK964" s="127"/>
      <c r="BL964" s="127"/>
      <c r="BM964" s="127"/>
      <c r="BN964" s="386"/>
      <c r="BO964" s="127"/>
      <c r="BP964" s="104"/>
    </row>
    <row r="965" spans="1:68" ht="14.5" x14ac:dyDescent="0.35">
      <c r="A965" s="136"/>
      <c r="B965" s="136"/>
      <c r="C965" s="136"/>
      <c r="D965" s="127"/>
      <c r="E965" s="127"/>
      <c r="F965" s="127"/>
      <c r="G965" s="127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  <c r="R965" s="127"/>
      <c r="S965" s="127"/>
      <c r="T965" s="127"/>
      <c r="U965" s="127"/>
      <c r="V965" s="127"/>
      <c r="W965" s="127"/>
      <c r="X965" s="127"/>
      <c r="Y965" s="127"/>
      <c r="Z965" s="127"/>
      <c r="AA965" s="127"/>
      <c r="AB965" s="127"/>
      <c r="AC965" s="127"/>
      <c r="AD965" s="127"/>
      <c r="AE965" s="127"/>
      <c r="AF965" s="127"/>
      <c r="AG965" s="127"/>
      <c r="AH965" s="127"/>
      <c r="AI965" s="127"/>
      <c r="AJ965" s="127"/>
      <c r="AK965" s="127"/>
      <c r="AL965" s="127"/>
      <c r="AM965" s="127"/>
      <c r="AN965" s="127"/>
      <c r="AO965" s="127"/>
      <c r="AP965" s="127"/>
      <c r="AQ965" s="127"/>
      <c r="AR965" s="127"/>
      <c r="AS965" s="127"/>
      <c r="AT965" s="127"/>
      <c r="AU965" s="127"/>
      <c r="AV965" s="127"/>
      <c r="AW965" s="127"/>
      <c r="AX965" s="127"/>
      <c r="AY965" s="127"/>
      <c r="AZ965" s="127"/>
      <c r="BA965" s="127"/>
      <c r="BB965" s="127"/>
      <c r="BC965" s="127"/>
      <c r="BD965" s="127"/>
      <c r="BE965" s="127"/>
      <c r="BF965" s="127"/>
      <c r="BG965" s="127"/>
      <c r="BH965" s="127"/>
      <c r="BI965" s="127"/>
      <c r="BJ965" s="127"/>
      <c r="BK965" s="127"/>
      <c r="BL965" s="127"/>
      <c r="BM965" s="127"/>
      <c r="BN965" s="386"/>
      <c r="BO965" s="127"/>
      <c r="BP965" s="104"/>
    </row>
    <row r="966" spans="1:68" ht="14.5" x14ac:dyDescent="0.35">
      <c r="A966" s="136"/>
      <c r="B966" s="136"/>
      <c r="C966" s="136"/>
      <c r="D966" s="127"/>
      <c r="E966" s="127"/>
      <c r="F966" s="127"/>
      <c r="G966" s="127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  <c r="R966" s="127"/>
      <c r="S966" s="127"/>
      <c r="T966" s="127"/>
      <c r="U966" s="127"/>
      <c r="V966" s="127"/>
      <c r="W966" s="127"/>
      <c r="X966" s="127"/>
      <c r="Y966" s="127"/>
      <c r="Z966" s="127"/>
      <c r="AA966" s="127"/>
      <c r="AB966" s="127"/>
      <c r="AC966" s="127"/>
      <c r="AD966" s="127"/>
      <c r="AE966" s="127"/>
      <c r="AF966" s="127"/>
      <c r="AG966" s="127"/>
      <c r="AH966" s="127"/>
      <c r="AI966" s="127"/>
      <c r="AJ966" s="127"/>
      <c r="AK966" s="127"/>
      <c r="AL966" s="127"/>
      <c r="AM966" s="127"/>
      <c r="AN966" s="127"/>
      <c r="AO966" s="127"/>
      <c r="AP966" s="127"/>
      <c r="AQ966" s="127"/>
      <c r="AR966" s="127"/>
      <c r="AS966" s="127"/>
      <c r="AT966" s="127"/>
      <c r="AU966" s="127"/>
      <c r="AV966" s="127"/>
      <c r="AW966" s="127"/>
      <c r="AX966" s="127"/>
      <c r="AY966" s="127"/>
      <c r="AZ966" s="127"/>
      <c r="BA966" s="127"/>
      <c r="BB966" s="127"/>
      <c r="BC966" s="127"/>
      <c r="BD966" s="127"/>
      <c r="BE966" s="127"/>
      <c r="BF966" s="127"/>
      <c r="BG966" s="127"/>
      <c r="BH966" s="127"/>
      <c r="BI966" s="127"/>
      <c r="BJ966" s="127"/>
      <c r="BK966" s="127"/>
      <c r="BL966" s="127"/>
      <c r="BM966" s="127"/>
      <c r="BN966" s="386"/>
      <c r="BO966" s="127"/>
      <c r="BP966" s="104"/>
    </row>
    <row r="967" spans="1:68" ht="14.5" x14ac:dyDescent="0.35">
      <c r="A967" s="136"/>
      <c r="B967" s="136"/>
      <c r="C967" s="136"/>
      <c r="D967" s="127"/>
      <c r="E967" s="127"/>
      <c r="F967" s="127"/>
      <c r="G967" s="127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  <c r="R967" s="127"/>
      <c r="S967" s="127"/>
      <c r="T967" s="127"/>
      <c r="U967" s="127"/>
      <c r="V967" s="127"/>
      <c r="W967" s="127"/>
      <c r="X967" s="127"/>
      <c r="Y967" s="127"/>
      <c r="Z967" s="127"/>
      <c r="AA967" s="127"/>
      <c r="AB967" s="127"/>
      <c r="AC967" s="127"/>
      <c r="AD967" s="127"/>
      <c r="AE967" s="127"/>
      <c r="AF967" s="127"/>
      <c r="AG967" s="127"/>
      <c r="AH967" s="127"/>
      <c r="AI967" s="127"/>
      <c r="AJ967" s="127"/>
      <c r="AK967" s="127"/>
      <c r="AL967" s="127"/>
      <c r="AM967" s="127"/>
      <c r="AN967" s="127"/>
      <c r="AO967" s="127"/>
      <c r="AP967" s="127"/>
      <c r="AQ967" s="127"/>
      <c r="AR967" s="127"/>
      <c r="AS967" s="127"/>
      <c r="AT967" s="127"/>
      <c r="AU967" s="127"/>
      <c r="AV967" s="127"/>
      <c r="AW967" s="127"/>
      <c r="AX967" s="127"/>
      <c r="AY967" s="127"/>
      <c r="AZ967" s="127"/>
      <c r="BA967" s="127"/>
      <c r="BB967" s="127"/>
      <c r="BC967" s="127"/>
      <c r="BD967" s="127"/>
      <c r="BE967" s="127"/>
      <c r="BF967" s="127"/>
      <c r="BG967" s="127"/>
      <c r="BH967" s="127"/>
      <c r="BI967" s="127"/>
      <c r="BJ967" s="127"/>
      <c r="BK967" s="127"/>
      <c r="BL967" s="127"/>
      <c r="BM967" s="127"/>
      <c r="BN967" s="386"/>
      <c r="BO967" s="127"/>
      <c r="BP967" s="104"/>
    </row>
    <row r="968" spans="1:68" ht="14.5" x14ac:dyDescent="0.35">
      <c r="A968" s="136"/>
      <c r="B968" s="136"/>
      <c r="C968" s="136"/>
      <c r="D968" s="127"/>
      <c r="E968" s="127"/>
      <c r="F968" s="127"/>
      <c r="G968" s="127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  <c r="R968" s="127"/>
      <c r="S968" s="127"/>
      <c r="T968" s="127"/>
      <c r="U968" s="127"/>
      <c r="V968" s="127"/>
      <c r="W968" s="127"/>
      <c r="X968" s="127"/>
      <c r="Y968" s="127"/>
      <c r="Z968" s="127"/>
      <c r="AA968" s="127"/>
      <c r="AB968" s="127"/>
      <c r="AC968" s="127"/>
      <c r="AD968" s="127"/>
      <c r="AE968" s="127"/>
      <c r="AF968" s="127"/>
      <c r="AG968" s="127"/>
      <c r="AH968" s="127"/>
      <c r="AI968" s="127"/>
      <c r="AJ968" s="127"/>
      <c r="AK968" s="127"/>
      <c r="AL968" s="127"/>
      <c r="AM968" s="127"/>
      <c r="AN968" s="127"/>
      <c r="AO968" s="127"/>
      <c r="AP968" s="127"/>
      <c r="AQ968" s="127"/>
      <c r="AR968" s="127"/>
      <c r="AS968" s="127"/>
      <c r="AT968" s="127"/>
      <c r="AU968" s="127"/>
      <c r="AV968" s="127"/>
      <c r="AW968" s="127"/>
      <c r="AX968" s="127"/>
      <c r="AY968" s="127"/>
      <c r="AZ968" s="127"/>
      <c r="BA968" s="127"/>
      <c r="BB968" s="127"/>
      <c r="BC968" s="127"/>
      <c r="BD968" s="127"/>
      <c r="BE968" s="127"/>
      <c r="BF968" s="127"/>
      <c r="BG968" s="127"/>
      <c r="BH968" s="127"/>
      <c r="BI968" s="127"/>
      <c r="BJ968" s="127"/>
      <c r="BK968" s="127"/>
      <c r="BL968" s="127"/>
      <c r="BM968" s="127"/>
      <c r="BN968" s="386"/>
      <c r="BO968" s="127"/>
      <c r="BP968" s="104"/>
    </row>
    <row r="969" spans="1:68" ht="14.5" x14ac:dyDescent="0.35">
      <c r="A969" s="136"/>
      <c r="B969" s="136"/>
      <c r="C969" s="136"/>
      <c r="D969" s="127"/>
      <c r="E969" s="127"/>
      <c r="F969" s="127"/>
      <c r="G969" s="127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  <c r="R969" s="127"/>
      <c r="S969" s="127"/>
      <c r="T969" s="127"/>
      <c r="U969" s="127"/>
      <c r="V969" s="127"/>
      <c r="W969" s="127"/>
      <c r="X969" s="127"/>
      <c r="Y969" s="127"/>
      <c r="Z969" s="127"/>
      <c r="AA969" s="127"/>
      <c r="AB969" s="127"/>
      <c r="AC969" s="127"/>
      <c r="AD969" s="127"/>
      <c r="AE969" s="127"/>
      <c r="AF969" s="127"/>
      <c r="AG969" s="127"/>
      <c r="AH969" s="127"/>
      <c r="AI969" s="127"/>
      <c r="AJ969" s="127"/>
      <c r="AK969" s="127"/>
      <c r="AL969" s="127"/>
      <c r="AM969" s="127"/>
      <c r="AN969" s="127"/>
      <c r="AO969" s="127"/>
      <c r="AP969" s="127"/>
      <c r="AQ969" s="127"/>
      <c r="AR969" s="127"/>
      <c r="AS969" s="127"/>
      <c r="AT969" s="127"/>
      <c r="AU969" s="127"/>
      <c r="AV969" s="127"/>
      <c r="AW969" s="127"/>
      <c r="AX969" s="127"/>
      <c r="AY969" s="127"/>
      <c r="AZ969" s="127"/>
      <c r="BA969" s="127"/>
      <c r="BB969" s="127"/>
      <c r="BC969" s="127"/>
      <c r="BD969" s="127"/>
      <c r="BE969" s="127"/>
      <c r="BF969" s="127"/>
      <c r="BG969" s="127"/>
      <c r="BH969" s="127"/>
      <c r="BI969" s="127"/>
      <c r="BJ969" s="127"/>
      <c r="BK969" s="127"/>
      <c r="BL969" s="127"/>
      <c r="BM969" s="127"/>
      <c r="BN969" s="386"/>
      <c r="BO969" s="127"/>
      <c r="BP969" s="104"/>
    </row>
    <row r="970" spans="1:68" ht="14.5" x14ac:dyDescent="0.35">
      <c r="A970" s="136"/>
      <c r="B970" s="136"/>
      <c r="C970" s="136"/>
      <c r="D970" s="127"/>
      <c r="E970" s="127"/>
      <c r="F970" s="127"/>
      <c r="G970" s="127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  <c r="R970" s="127"/>
      <c r="S970" s="127"/>
      <c r="T970" s="127"/>
      <c r="U970" s="127"/>
      <c r="V970" s="127"/>
      <c r="W970" s="127"/>
      <c r="X970" s="127"/>
      <c r="Y970" s="127"/>
      <c r="Z970" s="127"/>
      <c r="AA970" s="127"/>
      <c r="AB970" s="127"/>
      <c r="AC970" s="127"/>
      <c r="AD970" s="127"/>
      <c r="AE970" s="127"/>
      <c r="AF970" s="127"/>
      <c r="AG970" s="127"/>
      <c r="AH970" s="127"/>
      <c r="AI970" s="127"/>
      <c r="AJ970" s="127"/>
      <c r="AK970" s="127"/>
      <c r="AL970" s="127"/>
      <c r="AM970" s="127"/>
      <c r="AN970" s="127"/>
      <c r="AO970" s="127"/>
      <c r="AP970" s="127"/>
      <c r="AQ970" s="127"/>
      <c r="AR970" s="127"/>
      <c r="AS970" s="127"/>
      <c r="AT970" s="127"/>
      <c r="AU970" s="127"/>
      <c r="AV970" s="127"/>
      <c r="AW970" s="127"/>
      <c r="AX970" s="127"/>
      <c r="AY970" s="127"/>
      <c r="AZ970" s="127"/>
      <c r="BA970" s="127"/>
      <c r="BB970" s="127"/>
      <c r="BC970" s="127"/>
      <c r="BD970" s="127"/>
      <c r="BE970" s="127"/>
      <c r="BF970" s="127"/>
      <c r="BG970" s="127"/>
      <c r="BH970" s="127"/>
      <c r="BI970" s="127"/>
      <c r="BJ970" s="127"/>
      <c r="BK970" s="127"/>
      <c r="BL970" s="127"/>
      <c r="BM970" s="127"/>
      <c r="BN970" s="386"/>
      <c r="BO970" s="127"/>
      <c r="BP970" s="104"/>
    </row>
    <row r="971" spans="1:68" ht="14.5" x14ac:dyDescent="0.35">
      <c r="A971" s="136"/>
      <c r="B971" s="136"/>
      <c r="C971" s="136"/>
      <c r="D971" s="127"/>
      <c r="E971" s="127"/>
      <c r="F971" s="127"/>
      <c r="G971" s="127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  <c r="R971" s="127"/>
      <c r="S971" s="127"/>
      <c r="T971" s="127"/>
      <c r="U971" s="127"/>
      <c r="V971" s="127"/>
      <c r="W971" s="127"/>
      <c r="X971" s="127"/>
      <c r="Y971" s="127"/>
      <c r="Z971" s="127"/>
      <c r="AA971" s="127"/>
      <c r="AB971" s="127"/>
      <c r="AC971" s="127"/>
      <c r="AD971" s="127"/>
      <c r="AE971" s="127"/>
      <c r="AF971" s="127"/>
      <c r="AG971" s="127"/>
      <c r="AH971" s="127"/>
      <c r="AI971" s="127"/>
      <c r="AJ971" s="127"/>
      <c r="AK971" s="127"/>
      <c r="AL971" s="127"/>
      <c r="AM971" s="127"/>
      <c r="AN971" s="127"/>
      <c r="AO971" s="127"/>
      <c r="AP971" s="127"/>
      <c r="AQ971" s="127"/>
      <c r="AR971" s="127"/>
      <c r="AS971" s="127"/>
      <c r="AT971" s="127"/>
      <c r="AU971" s="127"/>
      <c r="AV971" s="127"/>
      <c r="AW971" s="127"/>
      <c r="AX971" s="127"/>
      <c r="AY971" s="127"/>
      <c r="AZ971" s="127"/>
      <c r="BA971" s="127"/>
      <c r="BB971" s="127"/>
      <c r="BC971" s="127"/>
      <c r="BD971" s="127"/>
      <c r="BE971" s="127"/>
      <c r="BF971" s="127"/>
      <c r="BG971" s="127"/>
      <c r="BH971" s="127"/>
      <c r="BI971" s="127"/>
      <c r="BJ971" s="127"/>
      <c r="BK971" s="127"/>
      <c r="BL971" s="127"/>
      <c r="BM971" s="127"/>
      <c r="BN971" s="386"/>
      <c r="BO971" s="127"/>
      <c r="BP971" s="104"/>
    </row>
    <row r="972" spans="1:68" ht="14.5" x14ac:dyDescent="0.35">
      <c r="A972" s="136"/>
      <c r="B972" s="136"/>
      <c r="C972" s="136"/>
      <c r="D972" s="127"/>
      <c r="E972" s="127"/>
      <c r="F972" s="127"/>
      <c r="G972" s="127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  <c r="R972" s="127"/>
      <c r="S972" s="127"/>
      <c r="T972" s="127"/>
      <c r="U972" s="127"/>
      <c r="V972" s="127"/>
      <c r="W972" s="127"/>
      <c r="X972" s="127"/>
      <c r="Y972" s="127"/>
      <c r="Z972" s="127"/>
      <c r="AA972" s="127"/>
      <c r="AB972" s="127"/>
      <c r="AC972" s="127"/>
      <c r="AD972" s="127"/>
      <c r="AE972" s="127"/>
      <c r="AF972" s="127"/>
      <c r="AG972" s="127"/>
      <c r="AH972" s="127"/>
      <c r="AI972" s="127"/>
      <c r="AJ972" s="127"/>
      <c r="AK972" s="127"/>
      <c r="AL972" s="127"/>
      <c r="AM972" s="127"/>
      <c r="AN972" s="127"/>
      <c r="AO972" s="127"/>
      <c r="AP972" s="127"/>
      <c r="AQ972" s="127"/>
      <c r="AR972" s="127"/>
      <c r="AS972" s="127"/>
      <c r="AT972" s="127"/>
      <c r="AU972" s="127"/>
      <c r="AV972" s="127"/>
      <c r="AW972" s="127"/>
      <c r="AX972" s="127"/>
      <c r="AY972" s="127"/>
      <c r="AZ972" s="127"/>
      <c r="BA972" s="127"/>
      <c r="BB972" s="127"/>
      <c r="BC972" s="127"/>
      <c r="BD972" s="127"/>
      <c r="BE972" s="127"/>
      <c r="BF972" s="127"/>
      <c r="BG972" s="127"/>
      <c r="BH972" s="127"/>
      <c r="BI972" s="127"/>
      <c r="BJ972" s="127"/>
      <c r="BK972" s="127"/>
      <c r="BL972" s="127"/>
      <c r="BM972" s="127"/>
      <c r="BN972" s="386"/>
      <c r="BO972" s="127"/>
      <c r="BP972" s="104"/>
    </row>
    <row r="973" spans="1:68" ht="14.5" x14ac:dyDescent="0.35">
      <c r="A973" s="136"/>
      <c r="B973" s="136"/>
      <c r="C973" s="136"/>
      <c r="D973" s="127"/>
      <c r="E973" s="127"/>
      <c r="F973" s="127"/>
      <c r="G973" s="127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  <c r="R973" s="127"/>
      <c r="S973" s="127"/>
      <c r="T973" s="127"/>
      <c r="U973" s="127"/>
      <c r="V973" s="127"/>
      <c r="W973" s="127"/>
      <c r="X973" s="127"/>
      <c r="Y973" s="127"/>
      <c r="Z973" s="127"/>
      <c r="AA973" s="127"/>
      <c r="AB973" s="127"/>
      <c r="AC973" s="127"/>
      <c r="AD973" s="127"/>
      <c r="AE973" s="127"/>
      <c r="AF973" s="127"/>
      <c r="AG973" s="127"/>
      <c r="AH973" s="127"/>
      <c r="AI973" s="127"/>
      <c r="AJ973" s="127"/>
      <c r="AK973" s="127"/>
      <c r="AL973" s="127"/>
      <c r="AM973" s="127"/>
      <c r="AN973" s="127"/>
      <c r="AO973" s="127"/>
      <c r="AP973" s="127"/>
      <c r="AQ973" s="127"/>
      <c r="AR973" s="127"/>
      <c r="AS973" s="127"/>
      <c r="AT973" s="127"/>
      <c r="AU973" s="127"/>
      <c r="AV973" s="127"/>
      <c r="AW973" s="127"/>
      <c r="AX973" s="127"/>
      <c r="AY973" s="127"/>
      <c r="AZ973" s="127"/>
      <c r="BA973" s="127"/>
      <c r="BB973" s="127"/>
      <c r="BC973" s="127"/>
      <c r="BD973" s="127"/>
      <c r="BE973" s="127"/>
      <c r="BF973" s="127"/>
      <c r="BG973" s="127"/>
      <c r="BH973" s="127"/>
      <c r="BI973" s="127"/>
      <c r="BJ973" s="127"/>
      <c r="BK973" s="127"/>
      <c r="BL973" s="127"/>
      <c r="BM973" s="127"/>
      <c r="BN973" s="386"/>
      <c r="BO973" s="127"/>
      <c r="BP973" s="104"/>
    </row>
    <row r="974" spans="1:68" ht="14.5" x14ac:dyDescent="0.35">
      <c r="A974" s="136"/>
      <c r="B974" s="136"/>
      <c r="C974" s="136"/>
      <c r="D974" s="127"/>
      <c r="E974" s="127"/>
      <c r="F974" s="127"/>
      <c r="G974" s="127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  <c r="R974" s="127"/>
      <c r="S974" s="127"/>
      <c r="T974" s="127"/>
      <c r="U974" s="127"/>
      <c r="V974" s="127"/>
      <c r="W974" s="127"/>
      <c r="X974" s="127"/>
      <c r="Y974" s="127"/>
      <c r="Z974" s="127"/>
      <c r="AA974" s="127"/>
      <c r="AB974" s="127"/>
      <c r="AC974" s="127"/>
      <c r="AD974" s="127"/>
      <c r="AE974" s="127"/>
      <c r="AF974" s="127"/>
      <c r="AG974" s="127"/>
      <c r="AH974" s="127"/>
      <c r="AI974" s="127"/>
      <c r="AJ974" s="127"/>
      <c r="AK974" s="127"/>
      <c r="AL974" s="127"/>
      <c r="AM974" s="127"/>
      <c r="AN974" s="127"/>
      <c r="AO974" s="127"/>
      <c r="AP974" s="127"/>
      <c r="AQ974" s="127"/>
      <c r="AR974" s="127"/>
      <c r="AS974" s="127"/>
      <c r="AT974" s="127"/>
      <c r="AU974" s="127"/>
      <c r="AV974" s="127"/>
      <c r="AW974" s="127"/>
      <c r="AX974" s="127"/>
      <c r="AY974" s="127"/>
      <c r="AZ974" s="127"/>
      <c r="BA974" s="127"/>
      <c r="BB974" s="127"/>
      <c r="BC974" s="127"/>
      <c r="BD974" s="127"/>
      <c r="BE974" s="127"/>
      <c r="BF974" s="127"/>
      <c r="BG974" s="127"/>
      <c r="BH974" s="127"/>
      <c r="BI974" s="127"/>
      <c r="BJ974" s="127"/>
      <c r="BK974" s="127"/>
      <c r="BL974" s="127"/>
      <c r="BM974" s="127"/>
      <c r="BN974" s="386"/>
      <c r="BO974" s="127"/>
      <c r="BP974" s="104"/>
    </row>
    <row r="975" spans="1:68" ht="14.5" x14ac:dyDescent="0.35">
      <c r="A975" s="136"/>
      <c r="B975" s="136"/>
      <c r="C975" s="136"/>
      <c r="D975" s="127"/>
      <c r="E975" s="127"/>
      <c r="F975" s="127"/>
      <c r="G975" s="127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  <c r="R975" s="127"/>
      <c r="S975" s="127"/>
      <c r="T975" s="127"/>
      <c r="U975" s="127"/>
      <c r="V975" s="127"/>
      <c r="W975" s="127"/>
      <c r="X975" s="127"/>
      <c r="Y975" s="127"/>
      <c r="Z975" s="127"/>
      <c r="AA975" s="127"/>
      <c r="AB975" s="127"/>
      <c r="AC975" s="127"/>
      <c r="AD975" s="127"/>
      <c r="AE975" s="127"/>
      <c r="AF975" s="127"/>
      <c r="AG975" s="127"/>
      <c r="AH975" s="127"/>
      <c r="AI975" s="127"/>
      <c r="AJ975" s="127"/>
      <c r="AK975" s="127"/>
      <c r="AL975" s="127"/>
      <c r="AM975" s="127"/>
      <c r="AN975" s="127"/>
      <c r="AO975" s="127"/>
      <c r="AP975" s="127"/>
      <c r="AQ975" s="127"/>
      <c r="AR975" s="127"/>
      <c r="AS975" s="127"/>
      <c r="AT975" s="127"/>
      <c r="AU975" s="127"/>
      <c r="AV975" s="127"/>
      <c r="AW975" s="127"/>
      <c r="AX975" s="127"/>
      <c r="AY975" s="127"/>
      <c r="AZ975" s="127"/>
      <c r="BA975" s="127"/>
      <c r="BB975" s="127"/>
      <c r="BC975" s="127"/>
      <c r="BD975" s="127"/>
      <c r="BE975" s="127"/>
      <c r="BF975" s="127"/>
      <c r="BG975" s="127"/>
      <c r="BH975" s="127"/>
      <c r="BI975" s="127"/>
      <c r="BJ975" s="127"/>
      <c r="BK975" s="127"/>
      <c r="BL975" s="127"/>
      <c r="BM975" s="127"/>
      <c r="BN975" s="386"/>
      <c r="BO975" s="127"/>
      <c r="BP975" s="104"/>
    </row>
    <row r="976" spans="1:68" ht="14.5" x14ac:dyDescent="0.35">
      <c r="A976" s="136"/>
      <c r="B976" s="136"/>
      <c r="C976" s="136"/>
      <c r="D976" s="127"/>
      <c r="E976" s="127"/>
      <c r="F976" s="127"/>
      <c r="G976" s="127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  <c r="R976" s="127"/>
      <c r="S976" s="127"/>
      <c r="T976" s="127"/>
      <c r="U976" s="127"/>
      <c r="V976" s="127"/>
      <c r="W976" s="127"/>
      <c r="X976" s="127"/>
      <c r="Y976" s="127"/>
      <c r="Z976" s="127"/>
      <c r="AA976" s="127"/>
      <c r="AB976" s="127"/>
      <c r="AC976" s="127"/>
      <c r="AD976" s="127"/>
      <c r="AE976" s="127"/>
      <c r="AF976" s="127"/>
      <c r="AG976" s="127"/>
      <c r="AH976" s="127"/>
      <c r="AI976" s="127"/>
      <c r="AJ976" s="127"/>
      <c r="AK976" s="127"/>
      <c r="AL976" s="127"/>
      <c r="AM976" s="127"/>
      <c r="AN976" s="127"/>
      <c r="AO976" s="127"/>
      <c r="AP976" s="127"/>
      <c r="AQ976" s="127"/>
      <c r="AR976" s="127"/>
      <c r="AS976" s="127"/>
      <c r="AT976" s="127"/>
      <c r="AU976" s="127"/>
      <c r="AV976" s="127"/>
      <c r="AW976" s="127"/>
      <c r="AX976" s="127"/>
      <c r="AY976" s="127"/>
      <c r="AZ976" s="127"/>
      <c r="BA976" s="127"/>
      <c r="BB976" s="127"/>
      <c r="BC976" s="127"/>
      <c r="BD976" s="127"/>
      <c r="BE976" s="127"/>
      <c r="BF976" s="127"/>
      <c r="BG976" s="127"/>
      <c r="BH976" s="127"/>
      <c r="BI976" s="127"/>
      <c r="BJ976" s="127"/>
      <c r="BK976" s="127"/>
      <c r="BL976" s="127"/>
      <c r="BM976" s="127"/>
      <c r="BN976" s="386"/>
      <c r="BO976" s="127"/>
      <c r="BP976" s="104"/>
    </row>
    <row r="977" spans="1:68" ht="14.5" x14ac:dyDescent="0.35">
      <c r="A977" s="136"/>
      <c r="B977" s="136"/>
      <c r="C977" s="136"/>
      <c r="D977" s="127"/>
      <c r="E977" s="127"/>
      <c r="F977" s="127"/>
      <c r="G977" s="127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  <c r="R977" s="127"/>
      <c r="S977" s="127"/>
      <c r="T977" s="127"/>
      <c r="U977" s="127"/>
      <c r="V977" s="127"/>
      <c r="W977" s="127"/>
      <c r="X977" s="127"/>
      <c r="Y977" s="127"/>
      <c r="Z977" s="127"/>
      <c r="AA977" s="127"/>
      <c r="AB977" s="127"/>
      <c r="AC977" s="127"/>
      <c r="AD977" s="127"/>
      <c r="AE977" s="127"/>
      <c r="AF977" s="127"/>
      <c r="AG977" s="127"/>
      <c r="AH977" s="127"/>
      <c r="AI977" s="127"/>
      <c r="AJ977" s="127"/>
      <c r="AK977" s="127"/>
      <c r="AL977" s="127"/>
      <c r="AM977" s="127"/>
      <c r="AN977" s="127"/>
      <c r="AO977" s="127"/>
      <c r="AP977" s="127"/>
      <c r="AQ977" s="127"/>
      <c r="AR977" s="127"/>
      <c r="AS977" s="127"/>
      <c r="AT977" s="127"/>
      <c r="AU977" s="127"/>
      <c r="AV977" s="127"/>
      <c r="AW977" s="127"/>
      <c r="AX977" s="127"/>
      <c r="AY977" s="127"/>
      <c r="AZ977" s="127"/>
      <c r="BA977" s="127"/>
      <c r="BB977" s="127"/>
      <c r="BC977" s="127"/>
      <c r="BD977" s="127"/>
      <c r="BE977" s="127"/>
      <c r="BF977" s="127"/>
      <c r="BG977" s="127"/>
      <c r="BH977" s="127"/>
      <c r="BI977" s="127"/>
      <c r="BJ977" s="127"/>
      <c r="BK977" s="127"/>
      <c r="BL977" s="127"/>
      <c r="BM977" s="127"/>
      <c r="BN977" s="386"/>
      <c r="BO977" s="127"/>
      <c r="BP977" s="104"/>
    </row>
    <row r="978" spans="1:68" ht="14.5" x14ac:dyDescent="0.35">
      <c r="A978" s="136"/>
      <c r="B978" s="136"/>
      <c r="C978" s="136"/>
      <c r="D978" s="127"/>
      <c r="E978" s="127"/>
      <c r="F978" s="127"/>
      <c r="G978" s="127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  <c r="R978" s="127"/>
      <c r="S978" s="127"/>
      <c r="T978" s="127"/>
      <c r="U978" s="127"/>
      <c r="V978" s="127"/>
      <c r="W978" s="127"/>
      <c r="X978" s="127"/>
      <c r="Y978" s="127"/>
      <c r="Z978" s="127"/>
      <c r="AA978" s="127"/>
      <c r="AB978" s="127"/>
      <c r="AC978" s="127"/>
      <c r="AD978" s="127"/>
      <c r="AE978" s="127"/>
      <c r="AF978" s="127"/>
      <c r="AG978" s="127"/>
      <c r="AH978" s="127"/>
      <c r="AI978" s="127"/>
      <c r="AJ978" s="127"/>
      <c r="AK978" s="127"/>
      <c r="AL978" s="127"/>
      <c r="AM978" s="127"/>
      <c r="AN978" s="127"/>
      <c r="AO978" s="127"/>
      <c r="AP978" s="127"/>
      <c r="AQ978" s="127"/>
      <c r="AR978" s="127"/>
      <c r="AS978" s="127"/>
      <c r="AT978" s="127"/>
      <c r="AU978" s="127"/>
      <c r="AV978" s="127"/>
      <c r="AW978" s="127"/>
      <c r="AX978" s="127"/>
      <c r="AY978" s="127"/>
      <c r="AZ978" s="127"/>
      <c r="BA978" s="127"/>
      <c r="BB978" s="127"/>
      <c r="BC978" s="127"/>
      <c r="BD978" s="127"/>
      <c r="BE978" s="127"/>
      <c r="BF978" s="127"/>
      <c r="BG978" s="127"/>
      <c r="BH978" s="127"/>
      <c r="BI978" s="127"/>
      <c r="BJ978" s="127"/>
      <c r="BK978" s="127"/>
      <c r="BL978" s="127"/>
      <c r="BM978" s="127"/>
      <c r="BN978" s="386"/>
      <c r="BO978" s="127"/>
      <c r="BP978" s="104"/>
    </row>
    <row r="979" spans="1:68" ht="14.5" x14ac:dyDescent="0.35">
      <c r="A979" s="136"/>
      <c r="B979" s="136"/>
      <c r="C979" s="136"/>
      <c r="D979" s="127"/>
      <c r="E979" s="127"/>
      <c r="F979" s="127"/>
      <c r="G979" s="127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  <c r="R979" s="127"/>
      <c r="S979" s="127"/>
      <c r="T979" s="127"/>
      <c r="U979" s="127"/>
      <c r="V979" s="127"/>
      <c r="W979" s="127"/>
      <c r="X979" s="127"/>
      <c r="Y979" s="127"/>
      <c r="Z979" s="127"/>
      <c r="AA979" s="127"/>
      <c r="AB979" s="127"/>
      <c r="AC979" s="127"/>
      <c r="AD979" s="127"/>
      <c r="AE979" s="127"/>
      <c r="AF979" s="127"/>
      <c r="AG979" s="127"/>
      <c r="AH979" s="127"/>
      <c r="AI979" s="127"/>
      <c r="AJ979" s="127"/>
      <c r="AK979" s="127"/>
      <c r="AL979" s="127"/>
      <c r="AM979" s="127"/>
      <c r="AN979" s="127"/>
      <c r="AO979" s="127"/>
      <c r="AP979" s="127"/>
      <c r="AQ979" s="127"/>
      <c r="AR979" s="127"/>
      <c r="AS979" s="127"/>
      <c r="AT979" s="127"/>
      <c r="AU979" s="127"/>
      <c r="AV979" s="127"/>
      <c r="AW979" s="127"/>
      <c r="AX979" s="127"/>
      <c r="AY979" s="127"/>
      <c r="AZ979" s="127"/>
      <c r="BA979" s="127"/>
      <c r="BB979" s="127"/>
      <c r="BC979" s="127"/>
      <c r="BD979" s="127"/>
      <c r="BE979" s="127"/>
      <c r="BF979" s="127"/>
      <c r="BG979" s="127"/>
      <c r="BH979" s="127"/>
      <c r="BI979" s="127"/>
      <c r="BJ979" s="127"/>
      <c r="BK979" s="127"/>
      <c r="BL979" s="127"/>
      <c r="BM979" s="127"/>
      <c r="BN979" s="386"/>
      <c r="BO979" s="127"/>
      <c r="BP979" s="104"/>
    </row>
    <row r="980" spans="1:68" ht="14.5" x14ac:dyDescent="0.35">
      <c r="A980" s="136"/>
      <c r="B980" s="136"/>
      <c r="C980" s="136"/>
      <c r="D980" s="127"/>
      <c r="E980" s="127"/>
      <c r="F980" s="127"/>
      <c r="G980" s="127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  <c r="R980" s="127"/>
      <c r="S980" s="127"/>
      <c r="T980" s="127"/>
      <c r="U980" s="127"/>
      <c r="V980" s="127"/>
      <c r="W980" s="127"/>
      <c r="X980" s="127"/>
      <c r="Y980" s="127"/>
      <c r="Z980" s="127"/>
      <c r="AA980" s="127"/>
      <c r="AB980" s="127"/>
      <c r="AC980" s="127"/>
      <c r="AD980" s="127"/>
      <c r="AE980" s="127"/>
      <c r="AF980" s="127"/>
      <c r="AG980" s="127"/>
      <c r="AH980" s="127"/>
      <c r="AI980" s="127"/>
      <c r="AJ980" s="127"/>
      <c r="AK980" s="127"/>
      <c r="AL980" s="127"/>
      <c r="AM980" s="127"/>
      <c r="AN980" s="127"/>
      <c r="AO980" s="127"/>
      <c r="AP980" s="127"/>
      <c r="AQ980" s="127"/>
      <c r="AR980" s="127"/>
      <c r="AS980" s="127"/>
      <c r="AT980" s="127"/>
      <c r="AU980" s="127"/>
      <c r="AV980" s="127"/>
      <c r="AW980" s="127"/>
      <c r="AX980" s="127"/>
      <c r="AY980" s="127"/>
      <c r="AZ980" s="127"/>
      <c r="BA980" s="127"/>
      <c r="BB980" s="127"/>
      <c r="BC980" s="127"/>
      <c r="BD980" s="127"/>
      <c r="BE980" s="127"/>
      <c r="BF980" s="127"/>
      <c r="BG980" s="127"/>
      <c r="BH980" s="127"/>
      <c r="BI980" s="127"/>
      <c r="BJ980" s="127"/>
      <c r="BK980" s="127"/>
      <c r="BL980" s="127"/>
      <c r="BM980" s="127"/>
      <c r="BN980" s="386"/>
      <c r="BO980" s="127"/>
      <c r="BP980" s="104"/>
    </row>
    <row r="981" spans="1:68" ht="14.5" x14ac:dyDescent="0.35">
      <c r="A981" s="136"/>
      <c r="B981" s="136"/>
      <c r="C981" s="136"/>
      <c r="D981" s="127"/>
      <c r="E981" s="127"/>
      <c r="F981" s="127"/>
      <c r="G981" s="127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  <c r="R981" s="127"/>
      <c r="S981" s="127"/>
      <c r="T981" s="127"/>
      <c r="U981" s="127"/>
      <c r="V981" s="127"/>
      <c r="W981" s="127"/>
      <c r="X981" s="127"/>
      <c r="Y981" s="127"/>
      <c r="Z981" s="127"/>
      <c r="AA981" s="127"/>
      <c r="AB981" s="127"/>
      <c r="AC981" s="127"/>
      <c r="AD981" s="127"/>
      <c r="AE981" s="127"/>
      <c r="AF981" s="127"/>
      <c r="AG981" s="127"/>
      <c r="AH981" s="127"/>
      <c r="AI981" s="127"/>
      <c r="AJ981" s="127"/>
      <c r="AK981" s="127"/>
      <c r="AL981" s="127"/>
      <c r="AM981" s="127"/>
      <c r="AN981" s="127"/>
      <c r="AO981" s="127"/>
      <c r="AP981" s="127"/>
      <c r="AQ981" s="127"/>
      <c r="AR981" s="127"/>
      <c r="AS981" s="127"/>
      <c r="AT981" s="127"/>
      <c r="AU981" s="127"/>
      <c r="AV981" s="127"/>
      <c r="AW981" s="127"/>
      <c r="AX981" s="127"/>
      <c r="AY981" s="127"/>
      <c r="AZ981" s="127"/>
      <c r="BA981" s="127"/>
      <c r="BB981" s="127"/>
      <c r="BC981" s="127"/>
      <c r="BD981" s="127"/>
      <c r="BE981" s="127"/>
      <c r="BF981" s="127"/>
      <c r="BG981" s="127"/>
      <c r="BH981" s="127"/>
      <c r="BI981" s="127"/>
      <c r="BJ981" s="127"/>
      <c r="BK981" s="127"/>
      <c r="BL981" s="127"/>
      <c r="BM981" s="127"/>
      <c r="BN981" s="386"/>
      <c r="BO981" s="127"/>
      <c r="BP981" s="104"/>
    </row>
    <row r="982" spans="1:68" ht="14.5" x14ac:dyDescent="0.35">
      <c r="A982" s="136"/>
      <c r="B982" s="136"/>
      <c r="C982" s="136"/>
      <c r="D982" s="127"/>
      <c r="E982" s="127"/>
      <c r="F982" s="127"/>
      <c r="G982" s="127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  <c r="R982" s="127"/>
      <c r="S982" s="127"/>
      <c r="T982" s="127"/>
      <c r="U982" s="127"/>
      <c r="V982" s="127"/>
      <c r="W982" s="127"/>
      <c r="X982" s="127"/>
      <c r="Y982" s="127"/>
      <c r="Z982" s="127"/>
      <c r="AA982" s="127"/>
      <c r="AB982" s="127"/>
      <c r="AC982" s="127"/>
      <c r="AD982" s="127"/>
      <c r="AE982" s="127"/>
      <c r="AF982" s="127"/>
      <c r="AG982" s="127"/>
      <c r="AH982" s="127"/>
      <c r="AI982" s="127"/>
      <c r="AJ982" s="127"/>
      <c r="AK982" s="127"/>
      <c r="AL982" s="127"/>
      <c r="AM982" s="127"/>
      <c r="AN982" s="127"/>
      <c r="AO982" s="127"/>
      <c r="AP982" s="127"/>
      <c r="AQ982" s="127"/>
      <c r="AR982" s="127"/>
      <c r="AS982" s="127"/>
      <c r="AT982" s="127"/>
      <c r="AU982" s="127"/>
      <c r="AV982" s="127"/>
      <c r="AW982" s="127"/>
      <c r="AX982" s="127"/>
      <c r="AY982" s="127"/>
      <c r="AZ982" s="127"/>
      <c r="BA982" s="127"/>
      <c r="BB982" s="127"/>
      <c r="BC982" s="127"/>
      <c r="BD982" s="127"/>
      <c r="BE982" s="127"/>
      <c r="BF982" s="127"/>
      <c r="BG982" s="127"/>
      <c r="BH982" s="127"/>
      <c r="BI982" s="127"/>
      <c r="BJ982" s="127"/>
      <c r="BK982" s="127"/>
      <c r="BL982" s="127"/>
      <c r="BM982" s="127"/>
      <c r="BN982" s="386"/>
      <c r="BO982" s="127"/>
      <c r="BP982" s="104"/>
    </row>
    <row r="983" spans="1:68" ht="14.5" x14ac:dyDescent="0.35">
      <c r="A983" s="136"/>
      <c r="B983" s="136"/>
      <c r="C983" s="136"/>
      <c r="D983" s="127"/>
      <c r="E983" s="127"/>
      <c r="F983" s="127"/>
      <c r="G983" s="127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  <c r="R983" s="127"/>
      <c r="S983" s="127"/>
      <c r="T983" s="127"/>
      <c r="U983" s="127"/>
      <c r="V983" s="127"/>
      <c r="W983" s="127"/>
      <c r="X983" s="127"/>
      <c r="Y983" s="127"/>
      <c r="Z983" s="127"/>
      <c r="AA983" s="127"/>
      <c r="AB983" s="127"/>
      <c r="AC983" s="127"/>
      <c r="AD983" s="127"/>
      <c r="AE983" s="127"/>
      <c r="AF983" s="127"/>
      <c r="AG983" s="127"/>
      <c r="AH983" s="127"/>
      <c r="AI983" s="127"/>
      <c r="AJ983" s="127"/>
      <c r="AK983" s="127"/>
      <c r="AL983" s="127"/>
      <c r="AM983" s="127"/>
      <c r="AN983" s="127"/>
      <c r="AO983" s="127"/>
      <c r="AP983" s="127"/>
      <c r="AQ983" s="127"/>
      <c r="AR983" s="127"/>
      <c r="AS983" s="127"/>
      <c r="AT983" s="127"/>
      <c r="AU983" s="127"/>
      <c r="AV983" s="127"/>
      <c r="AW983" s="127"/>
      <c r="AX983" s="127"/>
      <c r="AY983" s="127"/>
      <c r="AZ983" s="127"/>
      <c r="BA983" s="127"/>
      <c r="BB983" s="127"/>
      <c r="BC983" s="127"/>
      <c r="BD983" s="127"/>
      <c r="BE983" s="127"/>
      <c r="BF983" s="127"/>
      <c r="BG983" s="127"/>
      <c r="BH983" s="127"/>
      <c r="BI983" s="127"/>
      <c r="BJ983" s="127"/>
      <c r="BK983" s="127"/>
      <c r="BL983" s="127"/>
      <c r="BM983" s="127"/>
      <c r="BN983" s="386"/>
      <c r="BO983" s="127"/>
      <c r="BP983" s="104"/>
    </row>
    <row r="984" spans="1:68" ht="14.5" x14ac:dyDescent="0.35">
      <c r="A984" s="136"/>
      <c r="B984" s="136"/>
      <c r="C984" s="136"/>
      <c r="D984" s="127"/>
      <c r="E984" s="127"/>
      <c r="F984" s="127"/>
      <c r="G984" s="127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  <c r="R984" s="127"/>
      <c r="S984" s="127"/>
      <c r="T984" s="127"/>
      <c r="U984" s="127"/>
      <c r="V984" s="127"/>
      <c r="W984" s="127"/>
      <c r="X984" s="127"/>
      <c r="Y984" s="127"/>
      <c r="Z984" s="127"/>
      <c r="AA984" s="127"/>
      <c r="AB984" s="127"/>
      <c r="AC984" s="127"/>
      <c r="AD984" s="127"/>
      <c r="AE984" s="127"/>
      <c r="AF984" s="127"/>
      <c r="AG984" s="127"/>
      <c r="AH984" s="127"/>
      <c r="AI984" s="127"/>
      <c r="AJ984" s="127"/>
      <c r="AK984" s="127"/>
      <c r="AL984" s="127"/>
      <c r="AM984" s="127"/>
      <c r="AN984" s="127"/>
      <c r="AO984" s="127"/>
      <c r="AP984" s="127"/>
      <c r="AQ984" s="127"/>
      <c r="AR984" s="127"/>
      <c r="AS984" s="127"/>
      <c r="AT984" s="127"/>
      <c r="AU984" s="127"/>
      <c r="AV984" s="127"/>
      <c r="AW984" s="127"/>
      <c r="AX984" s="127"/>
      <c r="AY984" s="127"/>
      <c r="AZ984" s="127"/>
      <c r="BA984" s="127"/>
      <c r="BB984" s="127"/>
      <c r="BC984" s="127"/>
      <c r="BD984" s="127"/>
      <c r="BE984" s="127"/>
      <c r="BF984" s="127"/>
      <c r="BG984" s="127"/>
      <c r="BH984" s="127"/>
      <c r="BI984" s="127"/>
      <c r="BJ984" s="127"/>
      <c r="BK984" s="127"/>
      <c r="BL984" s="127"/>
      <c r="BM984" s="127"/>
      <c r="BN984" s="386"/>
      <c r="BO984" s="127"/>
      <c r="BP984" s="104"/>
    </row>
    <row r="985" spans="1:68" ht="14.5" x14ac:dyDescent="0.35">
      <c r="A985" s="136"/>
      <c r="B985" s="136"/>
      <c r="C985" s="136"/>
      <c r="D985" s="127"/>
      <c r="E985" s="127"/>
      <c r="F985" s="127"/>
      <c r="G985" s="127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  <c r="R985" s="127"/>
      <c r="S985" s="127"/>
      <c r="T985" s="127"/>
      <c r="U985" s="127"/>
      <c r="V985" s="127"/>
      <c r="W985" s="127"/>
      <c r="X985" s="127"/>
      <c r="Y985" s="127"/>
      <c r="Z985" s="127"/>
      <c r="AA985" s="127"/>
      <c r="AB985" s="127"/>
      <c r="AC985" s="127"/>
      <c r="AD985" s="127"/>
      <c r="AE985" s="127"/>
      <c r="AF985" s="127"/>
      <c r="AG985" s="127"/>
      <c r="AH985" s="127"/>
      <c r="AI985" s="127"/>
      <c r="AJ985" s="127"/>
      <c r="AK985" s="127"/>
      <c r="AL985" s="127"/>
      <c r="AM985" s="127"/>
      <c r="AN985" s="127"/>
      <c r="AO985" s="127"/>
      <c r="AP985" s="127"/>
      <c r="AQ985" s="127"/>
      <c r="AR985" s="127"/>
      <c r="AS985" s="127"/>
      <c r="AT985" s="127"/>
      <c r="AU985" s="127"/>
      <c r="AV985" s="127"/>
      <c r="AW985" s="127"/>
      <c r="AX985" s="127"/>
      <c r="AY985" s="127"/>
      <c r="AZ985" s="127"/>
      <c r="BA985" s="127"/>
      <c r="BB985" s="127"/>
      <c r="BC985" s="127"/>
      <c r="BD985" s="127"/>
      <c r="BE985" s="127"/>
      <c r="BF985" s="127"/>
      <c r="BG985" s="127"/>
      <c r="BH985" s="127"/>
      <c r="BI985" s="127"/>
      <c r="BJ985" s="127"/>
      <c r="BK985" s="127"/>
      <c r="BL985" s="127"/>
      <c r="BM985" s="127"/>
      <c r="BN985" s="386"/>
      <c r="BO985" s="127"/>
      <c r="BP985" s="104"/>
    </row>
    <row r="986" spans="1:68" ht="14.5" x14ac:dyDescent="0.35">
      <c r="A986" s="136"/>
      <c r="B986" s="136"/>
      <c r="C986" s="136"/>
      <c r="D986" s="127"/>
      <c r="E986" s="127"/>
      <c r="F986" s="127"/>
      <c r="G986" s="127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  <c r="R986" s="127"/>
      <c r="S986" s="127"/>
      <c r="T986" s="127"/>
      <c r="U986" s="127"/>
      <c r="V986" s="127"/>
      <c r="W986" s="127"/>
      <c r="X986" s="127"/>
      <c r="Y986" s="127"/>
      <c r="Z986" s="127"/>
      <c r="AA986" s="127"/>
      <c r="AB986" s="127"/>
      <c r="AC986" s="127"/>
      <c r="AD986" s="127"/>
      <c r="AE986" s="127"/>
      <c r="AF986" s="127"/>
      <c r="AG986" s="127"/>
      <c r="AH986" s="127"/>
      <c r="AI986" s="127"/>
      <c r="AJ986" s="127"/>
      <c r="AK986" s="127"/>
      <c r="AL986" s="127"/>
      <c r="AM986" s="127"/>
      <c r="AN986" s="127"/>
      <c r="AO986" s="127"/>
      <c r="AP986" s="127"/>
      <c r="AQ986" s="127"/>
      <c r="AR986" s="127"/>
      <c r="AS986" s="127"/>
      <c r="AT986" s="127"/>
      <c r="AU986" s="127"/>
      <c r="AV986" s="127"/>
      <c r="AW986" s="127"/>
      <c r="AX986" s="127"/>
      <c r="AY986" s="127"/>
      <c r="AZ986" s="127"/>
      <c r="BA986" s="127"/>
      <c r="BB986" s="127"/>
      <c r="BC986" s="127"/>
      <c r="BD986" s="127"/>
      <c r="BE986" s="127"/>
      <c r="BF986" s="127"/>
      <c r="BG986" s="127"/>
      <c r="BH986" s="127"/>
      <c r="BI986" s="127"/>
      <c r="BJ986" s="127"/>
      <c r="BK986" s="127"/>
      <c r="BL986" s="127"/>
      <c r="BM986" s="127"/>
      <c r="BN986" s="386"/>
      <c r="BO986" s="127"/>
      <c r="BP986" s="104"/>
    </row>
    <row r="987" spans="1:68" ht="14.5" x14ac:dyDescent="0.35">
      <c r="A987" s="136"/>
      <c r="B987" s="136"/>
      <c r="C987" s="136"/>
      <c r="D987" s="127"/>
      <c r="E987" s="127"/>
      <c r="F987" s="127"/>
      <c r="G987" s="127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  <c r="R987" s="127"/>
      <c r="S987" s="127"/>
      <c r="T987" s="127"/>
      <c r="U987" s="127"/>
      <c r="V987" s="127"/>
      <c r="W987" s="127"/>
      <c r="X987" s="127"/>
      <c r="Y987" s="127"/>
      <c r="Z987" s="127"/>
      <c r="AA987" s="127"/>
      <c r="AB987" s="127"/>
      <c r="AC987" s="127"/>
      <c r="AD987" s="127"/>
      <c r="AE987" s="127"/>
      <c r="AF987" s="127"/>
      <c r="AG987" s="127"/>
      <c r="AH987" s="127"/>
      <c r="AI987" s="127"/>
      <c r="AJ987" s="127"/>
      <c r="AK987" s="127"/>
      <c r="AL987" s="127"/>
      <c r="AM987" s="127"/>
      <c r="AN987" s="127"/>
      <c r="AO987" s="127"/>
      <c r="AP987" s="127"/>
      <c r="AQ987" s="127"/>
      <c r="AR987" s="127"/>
      <c r="AS987" s="127"/>
      <c r="AT987" s="127"/>
      <c r="AU987" s="127"/>
      <c r="AV987" s="127"/>
      <c r="AW987" s="127"/>
      <c r="AX987" s="127"/>
      <c r="AY987" s="127"/>
      <c r="AZ987" s="127"/>
      <c r="BA987" s="127"/>
      <c r="BB987" s="127"/>
      <c r="BC987" s="127"/>
      <c r="BD987" s="127"/>
      <c r="BE987" s="127"/>
      <c r="BF987" s="127"/>
      <c r="BG987" s="127"/>
      <c r="BH987" s="127"/>
      <c r="BI987" s="127"/>
      <c r="BJ987" s="127"/>
      <c r="BK987" s="127"/>
      <c r="BL987" s="127"/>
      <c r="BM987" s="127"/>
      <c r="BN987" s="386"/>
      <c r="BO987" s="127"/>
      <c r="BP987" s="104"/>
    </row>
    <row r="988" spans="1:68" ht="14.5" x14ac:dyDescent="0.35">
      <c r="A988" s="136"/>
      <c r="B988" s="136"/>
      <c r="C988" s="136"/>
      <c r="D988" s="127"/>
      <c r="E988" s="127"/>
      <c r="F988" s="127"/>
      <c r="G988" s="127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  <c r="R988" s="127"/>
      <c r="S988" s="127"/>
      <c r="T988" s="127"/>
      <c r="U988" s="127"/>
      <c r="V988" s="127"/>
      <c r="W988" s="127"/>
      <c r="X988" s="127"/>
      <c r="Y988" s="127"/>
      <c r="Z988" s="127"/>
      <c r="AA988" s="127"/>
      <c r="AB988" s="127"/>
      <c r="AC988" s="127"/>
      <c r="AD988" s="127"/>
      <c r="AE988" s="127"/>
      <c r="AF988" s="127"/>
      <c r="AG988" s="127"/>
      <c r="AH988" s="127"/>
      <c r="AI988" s="127"/>
      <c r="AJ988" s="127"/>
      <c r="AK988" s="127"/>
      <c r="AL988" s="127"/>
      <c r="AM988" s="127"/>
      <c r="AN988" s="127"/>
      <c r="AO988" s="127"/>
      <c r="AP988" s="127"/>
      <c r="AQ988" s="127"/>
      <c r="AR988" s="127"/>
      <c r="AS988" s="127"/>
      <c r="AT988" s="127"/>
      <c r="AU988" s="127"/>
      <c r="AV988" s="127"/>
      <c r="AW988" s="127"/>
      <c r="AX988" s="127"/>
      <c r="AY988" s="127"/>
      <c r="AZ988" s="127"/>
      <c r="BA988" s="127"/>
      <c r="BB988" s="127"/>
      <c r="BC988" s="127"/>
      <c r="BD988" s="127"/>
      <c r="BE988" s="127"/>
      <c r="BF988" s="127"/>
      <c r="BG988" s="127"/>
      <c r="BH988" s="127"/>
      <c r="BI988" s="127"/>
      <c r="BJ988" s="127"/>
      <c r="BK988" s="127"/>
      <c r="BL988" s="127"/>
      <c r="BM988" s="127"/>
      <c r="BN988" s="386"/>
      <c r="BO988" s="127"/>
      <c r="BP988" s="104"/>
    </row>
    <row r="989" spans="1:68" ht="14.5" x14ac:dyDescent="0.35">
      <c r="A989" s="136"/>
      <c r="B989" s="136"/>
      <c r="C989" s="136"/>
      <c r="D989" s="127"/>
      <c r="E989" s="127"/>
      <c r="F989" s="127"/>
      <c r="G989" s="127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  <c r="R989" s="127"/>
      <c r="S989" s="127"/>
      <c r="T989" s="127"/>
      <c r="U989" s="127"/>
      <c r="V989" s="127"/>
      <c r="W989" s="127"/>
      <c r="X989" s="127"/>
      <c r="Y989" s="127"/>
      <c r="Z989" s="127"/>
      <c r="AA989" s="127"/>
      <c r="AB989" s="127"/>
      <c r="AC989" s="127"/>
      <c r="AD989" s="127"/>
      <c r="AE989" s="127"/>
      <c r="AF989" s="127"/>
      <c r="AG989" s="127"/>
      <c r="AH989" s="127"/>
      <c r="AI989" s="127"/>
      <c r="AJ989" s="127"/>
      <c r="AK989" s="127"/>
      <c r="AL989" s="127"/>
      <c r="AM989" s="127"/>
      <c r="AN989" s="127"/>
      <c r="AO989" s="127"/>
      <c r="AP989" s="127"/>
      <c r="AQ989" s="127"/>
      <c r="AR989" s="127"/>
      <c r="AS989" s="127"/>
      <c r="AT989" s="127"/>
      <c r="AU989" s="127"/>
      <c r="AV989" s="127"/>
      <c r="AW989" s="127"/>
      <c r="AX989" s="127"/>
      <c r="AY989" s="127"/>
      <c r="AZ989" s="127"/>
      <c r="BA989" s="127"/>
      <c r="BB989" s="127"/>
      <c r="BC989" s="127"/>
      <c r="BD989" s="127"/>
      <c r="BE989" s="127"/>
      <c r="BF989" s="127"/>
      <c r="BG989" s="127"/>
      <c r="BH989" s="127"/>
      <c r="BI989" s="127"/>
      <c r="BJ989" s="127"/>
      <c r="BK989" s="127"/>
      <c r="BL989" s="127"/>
      <c r="BM989" s="127"/>
      <c r="BN989" s="386"/>
      <c r="BO989" s="127"/>
      <c r="BP989" s="104"/>
    </row>
    <row r="990" spans="1:68" ht="14.5" x14ac:dyDescent="0.35">
      <c r="A990" s="136"/>
      <c r="B990" s="136"/>
      <c r="C990" s="136"/>
      <c r="D990" s="127"/>
      <c r="E990" s="127"/>
      <c r="F990" s="127"/>
      <c r="G990" s="127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  <c r="R990" s="127"/>
      <c r="S990" s="127"/>
      <c r="T990" s="127"/>
      <c r="U990" s="127"/>
      <c r="V990" s="127"/>
      <c r="W990" s="127"/>
      <c r="X990" s="127"/>
      <c r="Y990" s="127"/>
      <c r="Z990" s="127"/>
      <c r="AA990" s="127"/>
      <c r="AB990" s="127"/>
      <c r="AC990" s="127"/>
      <c r="AD990" s="127"/>
      <c r="AE990" s="127"/>
      <c r="AF990" s="127"/>
      <c r="AG990" s="127"/>
      <c r="AH990" s="127"/>
      <c r="AI990" s="127"/>
      <c r="AJ990" s="127"/>
      <c r="AK990" s="127"/>
      <c r="AL990" s="127"/>
      <c r="AM990" s="127"/>
      <c r="AN990" s="127"/>
      <c r="AO990" s="127"/>
      <c r="AP990" s="127"/>
      <c r="AQ990" s="127"/>
      <c r="AR990" s="127"/>
      <c r="AS990" s="127"/>
      <c r="AT990" s="127"/>
      <c r="AU990" s="127"/>
      <c r="AV990" s="127"/>
      <c r="AW990" s="127"/>
      <c r="AX990" s="127"/>
      <c r="AY990" s="127"/>
      <c r="AZ990" s="127"/>
      <c r="BA990" s="127"/>
      <c r="BB990" s="127"/>
      <c r="BC990" s="127"/>
      <c r="BD990" s="127"/>
      <c r="BE990" s="127"/>
      <c r="BF990" s="127"/>
      <c r="BG990" s="127"/>
      <c r="BH990" s="127"/>
      <c r="BI990" s="127"/>
      <c r="BJ990" s="127"/>
      <c r="BK990" s="127"/>
      <c r="BL990" s="127"/>
      <c r="BM990" s="127"/>
      <c r="BN990" s="386"/>
      <c r="BO990" s="127"/>
      <c r="BP990" s="104"/>
    </row>
    <row r="991" spans="1:68" ht="14.5" x14ac:dyDescent="0.35">
      <c r="A991" s="136"/>
      <c r="B991" s="136"/>
      <c r="C991" s="136"/>
      <c r="D991" s="127"/>
      <c r="E991" s="127"/>
      <c r="F991" s="127"/>
      <c r="G991" s="127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  <c r="R991" s="127"/>
      <c r="S991" s="127"/>
      <c r="T991" s="127"/>
      <c r="U991" s="127"/>
      <c r="V991" s="127"/>
      <c r="W991" s="127"/>
      <c r="X991" s="127"/>
      <c r="Y991" s="127"/>
      <c r="Z991" s="127"/>
      <c r="AA991" s="127"/>
      <c r="AB991" s="127"/>
      <c r="AC991" s="127"/>
      <c r="AD991" s="127"/>
      <c r="AE991" s="127"/>
      <c r="AF991" s="127"/>
      <c r="AG991" s="127"/>
      <c r="AH991" s="127"/>
      <c r="AI991" s="127"/>
      <c r="AJ991" s="127"/>
      <c r="AK991" s="127"/>
      <c r="AL991" s="127"/>
      <c r="AM991" s="127"/>
      <c r="AN991" s="127"/>
      <c r="AO991" s="127"/>
      <c r="AP991" s="127"/>
      <c r="AQ991" s="127"/>
      <c r="AR991" s="127"/>
      <c r="AS991" s="127"/>
      <c r="AT991" s="127"/>
      <c r="AU991" s="127"/>
      <c r="AV991" s="127"/>
      <c r="AW991" s="127"/>
      <c r="AX991" s="127"/>
      <c r="AY991" s="127"/>
      <c r="AZ991" s="127"/>
      <c r="BA991" s="127"/>
      <c r="BB991" s="127"/>
      <c r="BC991" s="127"/>
      <c r="BD991" s="127"/>
      <c r="BE991" s="127"/>
      <c r="BF991" s="127"/>
      <c r="BG991" s="127"/>
      <c r="BH991" s="127"/>
      <c r="BI991" s="127"/>
      <c r="BJ991" s="127"/>
      <c r="BK991" s="127"/>
      <c r="BL991" s="127"/>
      <c r="BM991" s="127"/>
      <c r="BN991" s="386"/>
      <c r="BO991" s="127"/>
      <c r="BP991" s="104"/>
    </row>
    <row r="992" spans="1:68" ht="14.5" x14ac:dyDescent="0.35">
      <c r="A992" s="136"/>
      <c r="B992" s="136"/>
      <c r="C992" s="136"/>
      <c r="D992" s="127"/>
      <c r="E992" s="127"/>
      <c r="F992" s="127"/>
      <c r="G992" s="127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  <c r="R992" s="127"/>
      <c r="S992" s="127"/>
      <c r="T992" s="127"/>
      <c r="U992" s="127"/>
      <c r="V992" s="127"/>
      <c r="W992" s="127"/>
      <c r="X992" s="127"/>
      <c r="Y992" s="127"/>
      <c r="Z992" s="127"/>
      <c r="AA992" s="127"/>
      <c r="AB992" s="127"/>
      <c r="AC992" s="127"/>
      <c r="AD992" s="127"/>
      <c r="AE992" s="127"/>
      <c r="AF992" s="127"/>
      <c r="AG992" s="127"/>
      <c r="AH992" s="127"/>
      <c r="AI992" s="127"/>
      <c r="AJ992" s="127"/>
      <c r="AK992" s="127"/>
      <c r="AL992" s="127"/>
      <c r="AM992" s="127"/>
      <c r="AN992" s="127"/>
      <c r="AO992" s="127"/>
      <c r="AP992" s="127"/>
      <c r="AQ992" s="127"/>
      <c r="AR992" s="127"/>
      <c r="AS992" s="127"/>
      <c r="AT992" s="127"/>
      <c r="AU992" s="127"/>
      <c r="AV992" s="127"/>
      <c r="AW992" s="127"/>
      <c r="AX992" s="127"/>
      <c r="AY992" s="127"/>
      <c r="AZ992" s="127"/>
      <c r="BA992" s="127"/>
      <c r="BB992" s="127"/>
      <c r="BC992" s="127"/>
      <c r="BD992" s="127"/>
      <c r="BE992" s="127"/>
      <c r="BF992" s="127"/>
      <c r="BG992" s="127"/>
      <c r="BH992" s="127"/>
      <c r="BI992" s="127"/>
      <c r="BJ992" s="127"/>
      <c r="BK992" s="127"/>
      <c r="BL992" s="127"/>
      <c r="BM992" s="127"/>
      <c r="BN992" s="386"/>
      <c r="BO992" s="127"/>
      <c r="BP992" s="104"/>
    </row>
    <row r="993" spans="1:68" ht="14.5" x14ac:dyDescent="0.35">
      <c r="A993" s="136"/>
      <c r="B993" s="136"/>
      <c r="C993" s="136"/>
      <c r="D993" s="127"/>
      <c r="E993" s="127"/>
      <c r="F993" s="127"/>
      <c r="G993" s="127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  <c r="R993" s="127"/>
      <c r="S993" s="127"/>
      <c r="T993" s="127"/>
      <c r="U993" s="127"/>
      <c r="V993" s="127"/>
      <c r="W993" s="127"/>
      <c r="X993" s="127"/>
      <c r="Y993" s="127"/>
      <c r="Z993" s="127"/>
      <c r="AA993" s="127"/>
      <c r="AB993" s="127"/>
      <c r="AC993" s="127"/>
      <c r="AD993" s="127"/>
      <c r="AE993" s="127"/>
      <c r="AF993" s="127"/>
      <c r="AG993" s="127"/>
      <c r="AH993" s="127"/>
      <c r="AI993" s="127"/>
      <c r="AJ993" s="127"/>
      <c r="AK993" s="127"/>
      <c r="AL993" s="127"/>
      <c r="AM993" s="127"/>
      <c r="AN993" s="127"/>
      <c r="AO993" s="127"/>
      <c r="AP993" s="127"/>
      <c r="AQ993" s="127"/>
      <c r="AR993" s="127"/>
      <c r="AS993" s="127"/>
      <c r="AT993" s="127"/>
      <c r="AU993" s="127"/>
      <c r="AV993" s="127"/>
      <c r="AW993" s="127"/>
      <c r="AX993" s="127"/>
      <c r="AY993" s="127"/>
      <c r="AZ993" s="127"/>
      <c r="BA993" s="127"/>
      <c r="BB993" s="127"/>
      <c r="BC993" s="127"/>
      <c r="BD993" s="127"/>
      <c r="BE993" s="127"/>
      <c r="BF993" s="127"/>
      <c r="BG993" s="127"/>
      <c r="BH993" s="127"/>
      <c r="BI993" s="127"/>
      <c r="BJ993" s="127"/>
      <c r="BK993" s="127"/>
      <c r="BL993" s="127"/>
      <c r="BM993" s="127"/>
      <c r="BN993" s="386"/>
      <c r="BO993" s="127"/>
      <c r="BP993" s="104"/>
    </row>
    <row r="994" spans="1:68" ht="14.5" x14ac:dyDescent="0.35">
      <c r="A994" s="136"/>
      <c r="B994" s="136"/>
      <c r="C994" s="136"/>
      <c r="D994" s="127"/>
      <c r="E994" s="127"/>
      <c r="F994" s="127"/>
      <c r="G994" s="127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  <c r="R994" s="127"/>
      <c r="S994" s="127"/>
      <c r="T994" s="127"/>
      <c r="U994" s="127"/>
      <c r="V994" s="127"/>
      <c r="W994" s="127"/>
      <c r="X994" s="127"/>
      <c r="Y994" s="127"/>
      <c r="Z994" s="127"/>
      <c r="AA994" s="127"/>
      <c r="AB994" s="127"/>
      <c r="AC994" s="127"/>
      <c r="AD994" s="127"/>
      <c r="AE994" s="127"/>
      <c r="AF994" s="127"/>
      <c r="AG994" s="127"/>
      <c r="AH994" s="127"/>
      <c r="AI994" s="127"/>
      <c r="AJ994" s="127"/>
      <c r="AK994" s="127"/>
      <c r="AL994" s="127"/>
      <c r="AM994" s="127"/>
      <c r="AN994" s="127"/>
      <c r="AO994" s="127"/>
      <c r="AP994" s="127"/>
      <c r="AQ994" s="127"/>
      <c r="AR994" s="127"/>
      <c r="AS994" s="127"/>
      <c r="AT994" s="127"/>
      <c r="AU994" s="127"/>
      <c r="AV994" s="127"/>
      <c r="AW994" s="127"/>
      <c r="AX994" s="127"/>
      <c r="AY994" s="127"/>
      <c r="AZ994" s="127"/>
      <c r="BA994" s="127"/>
      <c r="BB994" s="127"/>
      <c r="BC994" s="127"/>
      <c r="BD994" s="127"/>
      <c r="BE994" s="127"/>
      <c r="BF994" s="127"/>
      <c r="BG994" s="127"/>
      <c r="BH994" s="127"/>
      <c r="BI994" s="127"/>
      <c r="BJ994" s="127"/>
      <c r="BK994" s="127"/>
      <c r="BL994" s="127"/>
      <c r="BM994" s="127"/>
      <c r="BN994" s="386"/>
      <c r="BO994" s="127"/>
      <c r="BP994" s="104"/>
    </row>
    <row r="995" spans="1:68" ht="14.5" x14ac:dyDescent="0.35">
      <c r="A995" s="136"/>
      <c r="B995" s="136"/>
      <c r="C995" s="136"/>
      <c r="D995" s="127"/>
      <c r="E995" s="127"/>
      <c r="F995" s="127"/>
      <c r="G995" s="127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  <c r="R995" s="127"/>
      <c r="S995" s="127"/>
      <c r="T995" s="127"/>
      <c r="U995" s="127"/>
      <c r="V995" s="127"/>
      <c r="W995" s="127"/>
      <c r="X995" s="127"/>
      <c r="Y995" s="127"/>
      <c r="Z995" s="127"/>
      <c r="AA995" s="127"/>
      <c r="AB995" s="127"/>
      <c r="AC995" s="127"/>
      <c r="AD995" s="127"/>
      <c r="AE995" s="127"/>
      <c r="AF995" s="127"/>
      <c r="AG995" s="127"/>
      <c r="AH995" s="127"/>
      <c r="AI995" s="127"/>
      <c r="AJ995" s="127"/>
      <c r="AK995" s="127"/>
      <c r="AL995" s="127"/>
      <c r="AM995" s="127"/>
      <c r="AN995" s="127"/>
      <c r="AO995" s="127"/>
      <c r="AP995" s="127"/>
      <c r="AQ995" s="127"/>
      <c r="AR995" s="127"/>
      <c r="AS995" s="127"/>
      <c r="AT995" s="127"/>
      <c r="AU995" s="127"/>
      <c r="AV995" s="127"/>
      <c r="AW995" s="127"/>
      <c r="AX995" s="127"/>
      <c r="AY995" s="127"/>
      <c r="AZ995" s="127"/>
      <c r="BA995" s="127"/>
      <c r="BB995" s="127"/>
      <c r="BC995" s="127"/>
      <c r="BD995" s="127"/>
      <c r="BE995" s="127"/>
      <c r="BF995" s="127"/>
      <c r="BG995" s="127"/>
      <c r="BH995" s="127"/>
      <c r="BI995" s="127"/>
      <c r="BJ995" s="127"/>
      <c r="BK995" s="127"/>
      <c r="BL995" s="127"/>
      <c r="BM995" s="127"/>
      <c r="BN995" s="386"/>
      <c r="BO995" s="127"/>
      <c r="BP995" s="104"/>
    </row>
    <row r="996" spans="1:68" ht="14.5" x14ac:dyDescent="0.35">
      <c r="A996" s="136"/>
      <c r="B996" s="136"/>
      <c r="C996" s="136"/>
      <c r="D996" s="127"/>
      <c r="E996" s="127"/>
      <c r="F996" s="127"/>
      <c r="G996" s="127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  <c r="R996" s="127"/>
      <c r="S996" s="127"/>
      <c r="T996" s="127"/>
      <c r="U996" s="127"/>
      <c r="V996" s="127"/>
      <c r="W996" s="127"/>
      <c r="X996" s="127"/>
      <c r="Y996" s="127"/>
      <c r="Z996" s="127"/>
      <c r="AA996" s="127"/>
      <c r="AB996" s="127"/>
      <c r="AC996" s="127"/>
      <c r="AD996" s="127"/>
      <c r="AE996" s="127"/>
      <c r="AF996" s="127"/>
      <c r="AG996" s="127"/>
      <c r="AH996" s="127"/>
      <c r="AI996" s="127"/>
      <c r="AJ996" s="127"/>
      <c r="AK996" s="127"/>
      <c r="AL996" s="127"/>
      <c r="AM996" s="127"/>
      <c r="AN996" s="127"/>
      <c r="AO996" s="127"/>
      <c r="AP996" s="127"/>
      <c r="AQ996" s="127"/>
      <c r="AR996" s="127"/>
      <c r="AS996" s="127"/>
      <c r="AT996" s="127"/>
      <c r="AU996" s="127"/>
      <c r="AV996" s="127"/>
      <c r="AW996" s="127"/>
      <c r="AX996" s="127"/>
      <c r="AY996" s="127"/>
      <c r="AZ996" s="127"/>
      <c r="BA996" s="127"/>
      <c r="BB996" s="127"/>
      <c r="BC996" s="127"/>
      <c r="BD996" s="127"/>
      <c r="BE996" s="127"/>
      <c r="BF996" s="127"/>
      <c r="BG996" s="127"/>
      <c r="BH996" s="127"/>
      <c r="BI996" s="127"/>
      <c r="BJ996" s="127"/>
      <c r="BK996" s="127"/>
      <c r="BL996" s="127"/>
      <c r="BM996" s="127"/>
      <c r="BN996" s="386"/>
      <c r="BO996" s="127"/>
      <c r="BP996" s="104"/>
    </row>
    <row r="997" spans="1:68" ht="14.5" x14ac:dyDescent="0.35">
      <c r="A997" s="136"/>
      <c r="B997" s="136"/>
      <c r="C997" s="136"/>
      <c r="D997" s="127"/>
      <c r="E997" s="127"/>
      <c r="F997" s="127"/>
      <c r="G997" s="127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  <c r="R997" s="127"/>
      <c r="S997" s="127"/>
      <c r="T997" s="127"/>
      <c r="U997" s="127"/>
      <c r="V997" s="127"/>
      <c r="W997" s="127"/>
      <c r="X997" s="127"/>
      <c r="Y997" s="127"/>
      <c r="Z997" s="127"/>
      <c r="AA997" s="127"/>
      <c r="AB997" s="127"/>
      <c r="AC997" s="127"/>
      <c r="AD997" s="127"/>
      <c r="AE997" s="127"/>
      <c r="AF997" s="127"/>
      <c r="AG997" s="127"/>
      <c r="AH997" s="127"/>
      <c r="AI997" s="127"/>
      <c r="AJ997" s="127"/>
      <c r="AK997" s="127"/>
      <c r="AL997" s="127"/>
      <c r="AM997" s="127"/>
      <c r="AN997" s="127"/>
      <c r="AO997" s="127"/>
      <c r="AP997" s="127"/>
      <c r="AQ997" s="127"/>
      <c r="AR997" s="127"/>
      <c r="AS997" s="127"/>
      <c r="AT997" s="127"/>
      <c r="AU997" s="127"/>
      <c r="AV997" s="127"/>
      <c r="AW997" s="127"/>
      <c r="AX997" s="127"/>
      <c r="AY997" s="127"/>
      <c r="AZ997" s="127"/>
      <c r="BA997" s="127"/>
      <c r="BB997" s="127"/>
      <c r="BC997" s="127"/>
      <c r="BD997" s="127"/>
      <c r="BE997" s="127"/>
      <c r="BF997" s="127"/>
      <c r="BG997" s="127"/>
      <c r="BH997" s="127"/>
      <c r="BI997" s="127"/>
      <c r="BJ997" s="127"/>
      <c r="BK997" s="127"/>
      <c r="BL997" s="127"/>
      <c r="BM997" s="127"/>
      <c r="BN997" s="386"/>
      <c r="BO997" s="127"/>
      <c r="BP997" s="104"/>
    </row>
    <row r="998" spans="1:68" ht="14.5" x14ac:dyDescent="0.35">
      <c r="A998" s="136"/>
      <c r="B998" s="136"/>
      <c r="C998" s="136"/>
      <c r="D998" s="127"/>
      <c r="E998" s="127"/>
      <c r="F998" s="127"/>
      <c r="G998" s="127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  <c r="R998" s="127"/>
      <c r="S998" s="127"/>
      <c r="T998" s="127"/>
      <c r="U998" s="127"/>
      <c r="V998" s="127"/>
      <c r="W998" s="127"/>
      <c r="X998" s="127"/>
      <c r="Y998" s="127"/>
      <c r="Z998" s="127"/>
      <c r="AA998" s="127"/>
      <c r="AB998" s="127"/>
      <c r="AC998" s="127"/>
      <c r="AD998" s="127"/>
      <c r="AE998" s="127"/>
      <c r="AF998" s="127"/>
      <c r="AG998" s="127"/>
      <c r="AH998" s="127"/>
      <c r="AI998" s="127"/>
      <c r="AJ998" s="127"/>
      <c r="AK998" s="127"/>
      <c r="AL998" s="127"/>
      <c r="AM998" s="127"/>
      <c r="AN998" s="127"/>
      <c r="AO998" s="127"/>
      <c r="AP998" s="127"/>
      <c r="AQ998" s="127"/>
      <c r="AR998" s="127"/>
      <c r="AS998" s="127"/>
      <c r="AT998" s="127"/>
      <c r="AU998" s="127"/>
      <c r="AV998" s="127"/>
      <c r="AW998" s="127"/>
      <c r="AX998" s="127"/>
      <c r="AY998" s="127"/>
      <c r="AZ998" s="127"/>
      <c r="BA998" s="127"/>
      <c r="BB998" s="127"/>
      <c r="BC998" s="127"/>
      <c r="BD998" s="127"/>
      <c r="BE998" s="127"/>
      <c r="BF998" s="127"/>
      <c r="BG998" s="127"/>
      <c r="BH998" s="127"/>
      <c r="BI998" s="127"/>
      <c r="BJ998" s="127"/>
      <c r="BK998" s="127"/>
      <c r="BL998" s="127"/>
      <c r="BM998" s="127"/>
      <c r="BN998" s="386"/>
      <c r="BO998" s="127"/>
      <c r="BP998" s="104"/>
    </row>
    <row r="999" spans="1:68" ht="14.5" x14ac:dyDescent="0.35">
      <c r="A999" s="136"/>
      <c r="B999" s="136"/>
      <c r="C999" s="136"/>
      <c r="D999" s="127"/>
      <c r="E999" s="127"/>
      <c r="F999" s="127"/>
      <c r="G999" s="127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  <c r="R999" s="127"/>
      <c r="S999" s="127"/>
      <c r="T999" s="127"/>
      <c r="U999" s="127"/>
      <c r="V999" s="127"/>
      <c r="W999" s="127"/>
      <c r="X999" s="127"/>
      <c r="Y999" s="127"/>
      <c r="Z999" s="127"/>
      <c r="AA999" s="127"/>
      <c r="AB999" s="127"/>
      <c r="AC999" s="127"/>
      <c r="AD999" s="127"/>
      <c r="AE999" s="127"/>
      <c r="AF999" s="127"/>
      <c r="AG999" s="127"/>
      <c r="AH999" s="127"/>
      <c r="AI999" s="127"/>
      <c r="AJ999" s="127"/>
      <c r="AK999" s="127"/>
      <c r="AL999" s="127"/>
      <c r="AM999" s="127"/>
      <c r="AN999" s="127"/>
      <c r="AO999" s="127"/>
      <c r="AP999" s="127"/>
      <c r="AQ999" s="127"/>
      <c r="AR999" s="127"/>
      <c r="AS999" s="127"/>
      <c r="AT999" s="127"/>
      <c r="AU999" s="127"/>
      <c r="AV999" s="127"/>
      <c r="AW999" s="127"/>
      <c r="AX999" s="127"/>
      <c r="AY999" s="127"/>
      <c r="AZ999" s="127"/>
      <c r="BA999" s="127"/>
      <c r="BB999" s="127"/>
      <c r="BC999" s="127"/>
      <c r="BD999" s="127"/>
      <c r="BE999" s="127"/>
      <c r="BF999" s="127"/>
      <c r="BG999" s="127"/>
      <c r="BH999" s="127"/>
      <c r="BI999" s="127"/>
      <c r="BJ999" s="127"/>
      <c r="BK999" s="127"/>
      <c r="BL999" s="127"/>
      <c r="BM999" s="127"/>
      <c r="BN999" s="386"/>
      <c r="BO999" s="127"/>
      <c r="BP999" s="104"/>
    </row>
    <row r="1000" spans="1:68" ht="14.5" x14ac:dyDescent="0.35">
      <c r="A1000" s="136"/>
      <c r="B1000" s="136"/>
      <c r="C1000" s="136"/>
      <c r="D1000" s="127"/>
      <c r="E1000" s="127"/>
      <c r="F1000" s="127"/>
      <c r="G1000" s="127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  <c r="R1000" s="127"/>
      <c r="S1000" s="127"/>
      <c r="T1000" s="127"/>
      <c r="U1000" s="127"/>
      <c r="V1000" s="127"/>
      <c r="W1000" s="127"/>
      <c r="X1000" s="127"/>
      <c r="Y1000" s="127"/>
      <c r="Z1000" s="127"/>
      <c r="AA1000" s="127"/>
      <c r="AB1000" s="127"/>
      <c r="AC1000" s="127"/>
      <c r="AD1000" s="127"/>
      <c r="AE1000" s="127"/>
      <c r="AF1000" s="127"/>
      <c r="AG1000" s="127"/>
      <c r="AH1000" s="127"/>
      <c r="AI1000" s="127"/>
      <c r="AJ1000" s="127"/>
      <c r="AK1000" s="127"/>
      <c r="AL1000" s="127"/>
      <c r="AM1000" s="127"/>
      <c r="AN1000" s="127"/>
      <c r="AO1000" s="127"/>
      <c r="AP1000" s="127"/>
      <c r="AQ1000" s="127"/>
      <c r="AR1000" s="127"/>
      <c r="AS1000" s="127"/>
      <c r="AT1000" s="127"/>
      <c r="AU1000" s="127"/>
      <c r="AV1000" s="127"/>
      <c r="AW1000" s="127"/>
      <c r="AX1000" s="127"/>
      <c r="AY1000" s="127"/>
      <c r="AZ1000" s="127"/>
      <c r="BA1000" s="127"/>
      <c r="BB1000" s="127"/>
      <c r="BC1000" s="127"/>
      <c r="BD1000" s="127"/>
      <c r="BE1000" s="127"/>
      <c r="BF1000" s="127"/>
      <c r="BG1000" s="127"/>
      <c r="BH1000" s="127"/>
      <c r="BI1000" s="127"/>
      <c r="BJ1000" s="127"/>
      <c r="BK1000" s="127"/>
      <c r="BL1000" s="127"/>
      <c r="BM1000" s="127"/>
      <c r="BN1000" s="386"/>
      <c r="BO1000" s="127"/>
      <c r="BP1000" s="104"/>
    </row>
    <row r="1001" spans="1:68" ht="14.5" x14ac:dyDescent="0.35">
      <c r="A1001" s="136"/>
      <c r="B1001" s="136"/>
      <c r="C1001" s="136"/>
      <c r="D1001" s="127"/>
      <c r="E1001" s="127"/>
      <c r="F1001" s="127"/>
      <c r="G1001" s="127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  <c r="R1001" s="127"/>
      <c r="S1001" s="127"/>
      <c r="T1001" s="127"/>
      <c r="U1001" s="127"/>
      <c r="V1001" s="127"/>
      <c r="W1001" s="127"/>
      <c r="X1001" s="127"/>
      <c r="Y1001" s="127"/>
      <c r="Z1001" s="127"/>
      <c r="AA1001" s="127"/>
      <c r="AB1001" s="127"/>
      <c r="AC1001" s="127"/>
      <c r="AD1001" s="127"/>
      <c r="AE1001" s="127"/>
      <c r="AF1001" s="127"/>
      <c r="AG1001" s="127"/>
      <c r="AH1001" s="127"/>
      <c r="AI1001" s="127"/>
      <c r="AJ1001" s="127"/>
      <c r="AK1001" s="127"/>
      <c r="AL1001" s="127"/>
      <c r="AM1001" s="127"/>
      <c r="AN1001" s="127"/>
      <c r="AO1001" s="127"/>
      <c r="AP1001" s="127"/>
      <c r="AQ1001" s="127"/>
      <c r="AR1001" s="127"/>
      <c r="AS1001" s="127"/>
      <c r="AT1001" s="127"/>
      <c r="AU1001" s="127"/>
      <c r="AV1001" s="127"/>
      <c r="AW1001" s="127"/>
      <c r="AX1001" s="127"/>
      <c r="AY1001" s="127"/>
      <c r="AZ1001" s="127"/>
      <c r="BA1001" s="127"/>
      <c r="BB1001" s="127"/>
      <c r="BC1001" s="127"/>
      <c r="BD1001" s="127"/>
      <c r="BE1001" s="127"/>
      <c r="BF1001" s="127"/>
      <c r="BG1001" s="127"/>
      <c r="BH1001" s="127"/>
      <c r="BI1001" s="127"/>
      <c r="BJ1001" s="127"/>
      <c r="BK1001" s="127"/>
      <c r="BL1001" s="127"/>
      <c r="BM1001" s="127"/>
      <c r="BN1001" s="386"/>
      <c r="BO1001" s="127"/>
      <c r="BP1001" s="104"/>
    </row>
    <row r="1002" spans="1:68" ht="14.5" x14ac:dyDescent="0.35">
      <c r="A1002" s="136"/>
      <c r="B1002" s="136"/>
      <c r="C1002" s="136"/>
      <c r="D1002" s="127"/>
      <c r="E1002" s="127"/>
      <c r="F1002" s="127"/>
      <c r="G1002" s="127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  <c r="R1002" s="127"/>
      <c r="S1002" s="127"/>
      <c r="T1002" s="127"/>
      <c r="U1002" s="127"/>
      <c r="V1002" s="127"/>
      <c r="W1002" s="127"/>
      <c r="X1002" s="127"/>
      <c r="Y1002" s="127"/>
      <c r="Z1002" s="127"/>
      <c r="AA1002" s="127"/>
      <c r="AB1002" s="127"/>
      <c r="AC1002" s="127"/>
      <c r="AD1002" s="127"/>
      <c r="AE1002" s="127"/>
      <c r="AF1002" s="127"/>
      <c r="AG1002" s="127"/>
      <c r="AH1002" s="127"/>
      <c r="AI1002" s="127"/>
      <c r="AJ1002" s="127"/>
      <c r="AK1002" s="127"/>
      <c r="AL1002" s="127"/>
      <c r="AM1002" s="127"/>
      <c r="AN1002" s="127"/>
      <c r="AO1002" s="127"/>
      <c r="AP1002" s="127"/>
      <c r="AQ1002" s="127"/>
      <c r="AR1002" s="127"/>
      <c r="AS1002" s="127"/>
      <c r="AT1002" s="127"/>
      <c r="AU1002" s="127"/>
      <c r="AV1002" s="127"/>
      <c r="AW1002" s="127"/>
      <c r="AX1002" s="127"/>
      <c r="AY1002" s="127"/>
      <c r="AZ1002" s="127"/>
      <c r="BA1002" s="127"/>
      <c r="BB1002" s="127"/>
      <c r="BC1002" s="127"/>
      <c r="BD1002" s="127"/>
      <c r="BE1002" s="127"/>
      <c r="BF1002" s="127"/>
      <c r="BG1002" s="127"/>
      <c r="BH1002" s="127"/>
      <c r="BI1002" s="127"/>
      <c r="BJ1002" s="127"/>
      <c r="BK1002" s="127"/>
      <c r="BL1002" s="127"/>
      <c r="BM1002" s="127"/>
      <c r="BN1002" s="386"/>
      <c r="BO1002" s="127"/>
      <c r="BP1002" s="104"/>
    </row>
    <row r="1003" spans="1:68" ht="14.5" x14ac:dyDescent="0.35">
      <c r="A1003" s="136"/>
      <c r="B1003" s="136"/>
      <c r="C1003" s="136"/>
      <c r="D1003" s="127"/>
      <c r="E1003" s="127"/>
      <c r="F1003" s="127"/>
      <c r="G1003" s="127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  <c r="R1003" s="127"/>
      <c r="S1003" s="127"/>
      <c r="T1003" s="127"/>
      <c r="U1003" s="127"/>
      <c r="V1003" s="127"/>
      <c r="W1003" s="127"/>
      <c r="X1003" s="127"/>
      <c r="Y1003" s="127"/>
      <c r="Z1003" s="127"/>
      <c r="AA1003" s="127"/>
      <c r="AB1003" s="127"/>
      <c r="AC1003" s="127"/>
      <c r="AD1003" s="127"/>
      <c r="AE1003" s="127"/>
      <c r="AF1003" s="127"/>
      <c r="AG1003" s="127"/>
      <c r="AH1003" s="127"/>
      <c r="AI1003" s="127"/>
      <c r="AJ1003" s="127"/>
      <c r="AK1003" s="127"/>
      <c r="AL1003" s="127"/>
      <c r="AM1003" s="127"/>
      <c r="AN1003" s="127"/>
      <c r="AO1003" s="127"/>
      <c r="AP1003" s="127"/>
      <c r="AQ1003" s="127"/>
      <c r="AR1003" s="127"/>
      <c r="AS1003" s="127"/>
      <c r="AT1003" s="127"/>
      <c r="AU1003" s="127"/>
      <c r="AV1003" s="127"/>
      <c r="AW1003" s="127"/>
      <c r="AX1003" s="127"/>
      <c r="AY1003" s="127"/>
      <c r="AZ1003" s="127"/>
      <c r="BA1003" s="127"/>
      <c r="BB1003" s="127"/>
      <c r="BC1003" s="127"/>
      <c r="BD1003" s="127"/>
      <c r="BE1003" s="127"/>
      <c r="BF1003" s="127"/>
      <c r="BG1003" s="127"/>
      <c r="BH1003" s="127"/>
      <c r="BI1003" s="127"/>
      <c r="BJ1003" s="127"/>
      <c r="BK1003" s="127"/>
      <c r="BL1003" s="127"/>
      <c r="BM1003" s="127"/>
      <c r="BN1003" s="386"/>
      <c r="BO1003" s="127"/>
      <c r="BP1003" s="104"/>
    </row>
    <row r="1004" spans="1:68" ht="14.5" x14ac:dyDescent="0.35">
      <c r="A1004" s="136"/>
      <c r="B1004" s="136"/>
      <c r="C1004" s="136"/>
      <c r="D1004" s="127"/>
      <c r="E1004" s="127"/>
      <c r="F1004" s="127"/>
      <c r="G1004" s="127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  <c r="R1004" s="127"/>
      <c r="S1004" s="127"/>
      <c r="T1004" s="127"/>
      <c r="U1004" s="127"/>
      <c r="V1004" s="127"/>
      <c r="W1004" s="127"/>
      <c r="X1004" s="127"/>
      <c r="Y1004" s="127"/>
      <c r="Z1004" s="127"/>
      <c r="AA1004" s="127"/>
      <c r="AB1004" s="127"/>
      <c r="AC1004" s="127"/>
      <c r="AD1004" s="127"/>
      <c r="AE1004" s="127"/>
      <c r="AF1004" s="127"/>
      <c r="AG1004" s="127"/>
      <c r="AH1004" s="127"/>
      <c r="AI1004" s="127"/>
      <c r="AJ1004" s="127"/>
      <c r="AK1004" s="127"/>
      <c r="AL1004" s="127"/>
      <c r="AM1004" s="127"/>
      <c r="AN1004" s="127"/>
      <c r="AO1004" s="127"/>
      <c r="AP1004" s="127"/>
      <c r="AQ1004" s="127"/>
      <c r="AR1004" s="127"/>
      <c r="AS1004" s="127"/>
      <c r="AT1004" s="127"/>
      <c r="AU1004" s="127"/>
      <c r="AV1004" s="127"/>
      <c r="AW1004" s="127"/>
      <c r="AX1004" s="127"/>
      <c r="AY1004" s="127"/>
      <c r="AZ1004" s="127"/>
      <c r="BA1004" s="127"/>
      <c r="BB1004" s="127"/>
      <c r="BC1004" s="127"/>
      <c r="BD1004" s="127"/>
      <c r="BE1004" s="127"/>
      <c r="BF1004" s="127"/>
      <c r="BG1004" s="127"/>
      <c r="BH1004" s="127"/>
      <c r="BI1004" s="127"/>
      <c r="BJ1004" s="127"/>
      <c r="BK1004" s="127"/>
      <c r="BL1004" s="127"/>
      <c r="BM1004" s="127"/>
      <c r="BN1004" s="386"/>
      <c r="BO1004" s="127"/>
      <c r="BP1004" s="104"/>
    </row>
    <row r="1005" spans="1:68" ht="14.5" x14ac:dyDescent="0.35">
      <c r="A1005" s="136"/>
      <c r="B1005" s="136"/>
      <c r="C1005" s="136"/>
      <c r="D1005" s="127"/>
      <c r="E1005" s="127"/>
      <c r="F1005" s="127"/>
      <c r="G1005" s="127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  <c r="R1005" s="127"/>
      <c r="S1005" s="127"/>
      <c r="T1005" s="127"/>
      <c r="U1005" s="127"/>
      <c r="V1005" s="127"/>
      <c r="W1005" s="127"/>
      <c r="X1005" s="127"/>
      <c r="Y1005" s="127"/>
      <c r="Z1005" s="127"/>
      <c r="AA1005" s="127"/>
      <c r="AB1005" s="127"/>
      <c r="AC1005" s="127"/>
      <c r="AD1005" s="127"/>
      <c r="AE1005" s="127"/>
      <c r="AF1005" s="127"/>
      <c r="AG1005" s="127"/>
      <c r="AH1005" s="127"/>
      <c r="AI1005" s="127"/>
      <c r="AJ1005" s="127"/>
      <c r="AK1005" s="127"/>
      <c r="AL1005" s="127"/>
      <c r="AM1005" s="127"/>
      <c r="AN1005" s="127"/>
      <c r="AO1005" s="127"/>
      <c r="AP1005" s="127"/>
      <c r="AQ1005" s="127"/>
      <c r="AR1005" s="127"/>
      <c r="AS1005" s="127"/>
      <c r="AT1005" s="127"/>
      <c r="AU1005" s="127"/>
      <c r="AV1005" s="127"/>
      <c r="AW1005" s="127"/>
      <c r="AX1005" s="127"/>
      <c r="AY1005" s="127"/>
      <c r="AZ1005" s="127"/>
      <c r="BA1005" s="127"/>
      <c r="BB1005" s="127"/>
      <c r="BC1005" s="127"/>
      <c r="BD1005" s="127"/>
      <c r="BE1005" s="127"/>
      <c r="BF1005" s="127"/>
      <c r="BG1005" s="127"/>
      <c r="BH1005" s="127"/>
      <c r="BI1005" s="127"/>
      <c r="BJ1005" s="127"/>
      <c r="BK1005" s="127"/>
      <c r="BL1005" s="127"/>
      <c r="BM1005" s="127"/>
      <c r="BN1005" s="386"/>
      <c r="BO1005" s="127"/>
      <c r="BP1005" s="104"/>
    </row>
    <row r="1006" spans="1:68" ht="14.5" x14ac:dyDescent="0.35">
      <c r="A1006" s="136"/>
      <c r="B1006" s="136"/>
      <c r="C1006" s="136"/>
      <c r="D1006" s="127"/>
      <c r="E1006" s="127"/>
      <c r="F1006" s="127"/>
      <c r="G1006" s="127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  <c r="R1006" s="127"/>
      <c r="S1006" s="127"/>
      <c r="T1006" s="127"/>
      <c r="U1006" s="127"/>
      <c r="V1006" s="127"/>
      <c r="W1006" s="127"/>
      <c r="X1006" s="127"/>
      <c r="Y1006" s="127"/>
      <c r="Z1006" s="127"/>
      <c r="AA1006" s="127"/>
      <c r="AB1006" s="127"/>
      <c r="AC1006" s="127"/>
      <c r="AD1006" s="127"/>
      <c r="AE1006" s="127"/>
      <c r="AF1006" s="127"/>
      <c r="AG1006" s="127"/>
      <c r="AH1006" s="127"/>
      <c r="AI1006" s="127"/>
      <c r="AJ1006" s="127"/>
      <c r="AK1006" s="127"/>
      <c r="AL1006" s="127"/>
      <c r="AM1006" s="127"/>
      <c r="AN1006" s="127"/>
      <c r="AO1006" s="127"/>
      <c r="AP1006" s="127"/>
      <c r="AQ1006" s="127"/>
      <c r="AR1006" s="127"/>
      <c r="AS1006" s="127"/>
      <c r="AT1006" s="127"/>
      <c r="AU1006" s="127"/>
      <c r="AV1006" s="127"/>
      <c r="AW1006" s="127"/>
      <c r="AX1006" s="127"/>
      <c r="AY1006" s="127"/>
      <c r="AZ1006" s="127"/>
      <c r="BA1006" s="127"/>
      <c r="BB1006" s="127"/>
      <c r="BC1006" s="127"/>
      <c r="BD1006" s="127"/>
      <c r="BE1006" s="127"/>
      <c r="BF1006" s="127"/>
      <c r="BG1006" s="127"/>
      <c r="BH1006" s="127"/>
      <c r="BI1006" s="127"/>
      <c r="BJ1006" s="127"/>
      <c r="BK1006" s="127"/>
      <c r="BL1006" s="127"/>
      <c r="BM1006" s="127"/>
      <c r="BN1006" s="386"/>
      <c r="BO1006" s="127"/>
      <c r="BP1006" s="104"/>
    </row>
    <row r="1007" spans="1:68" ht="14.5" x14ac:dyDescent="0.35">
      <c r="A1007" s="136"/>
      <c r="B1007" s="136"/>
      <c r="C1007" s="136"/>
      <c r="D1007" s="127"/>
      <c r="E1007" s="127"/>
      <c r="F1007" s="127"/>
      <c r="G1007" s="127"/>
      <c r="H1007" s="127"/>
      <c r="I1007" s="127"/>
      <c r="J1007" s="127"/>
      <c r="K1007" s="127"/>
      <c r="L1007" s="127"/>
      <c r="M1007" s="127"/>
      <c r="N1007" s="127"/>
      <c r="O1007" s="127"/>
      <c r="P1007" s="127"/>
      <c r="Q1007" s="127"/>
      <c r="R1007" s="127"/>
      <c r="S1007" s="127"/>
      <c r="T1007" s="127"/>
      <c r="U1007" s="127"/>
      <c r="V1007" s="127"/>
      <c r="W1007" s="127"/>
      <c r="X1007" s="127"/>
      <c r="Y1007" s="127"/>
      <c r="Z1007" s="127"/>
      <c r="AA1007" s="127"/>
      <c r="AB1007" s="127"/>
      <c r="AC1007" s="127"/>
      <c r="AD1007" s="127"/>
      <c r="AE1007" s="127"/>
      <c r="AF1007" s="127"/>
      <c r="AG1007" s="127"/>
      <c r="AH1007" s="127"/>
      <c r="AI1007" s="127"/>
      <c r="AJ1007" s="127"/>
      <c r="AK1007" s="127"/>
      <c r="AL1007" s="127"/>
      <c r="AM1007" s="127"/>
      <c r="AN1007" s="127"/>
      <c r="AO1007" s="127"/>
      <c r="AP1007" s="127"/>
      <c r="AQ1007" s="127"/>
      <c r="AR1007" s="127"/>
      <c r="AS1007" s="127"/>
      <c r="AT1007" s="127"/>
      <c r="AU1007" s="127"/>
      <c r="AV1007" s="127"/>
      <c r="AW1007" s="127"/>
      <c r="AX1007" s="127"/>
      <c r="AY1007" s="127"/>
      <c r="AZ1007" s="127"/>
      <c r="BA1007" s="127"/>
      <c r="BB1007" s="127"/>
      <c r="BC1007" s="127"/>
      <c r="BD1007" s="127"/>
      <c r="BE1007" s="127"/>
      <c r="BF1007" s="127"/>
      <c r="BG1007" s="127"/>
      <c r="BH1007" s="127"/>
      <c r="BI1007" s="127"/>
      <c r="BJ1007" s="127"/>
      <c r="BK1007" s="127"/>
      <c r="BL1007" s="127"/>
      <c r="BM1007" s="127"/>
      <c r="BN1007" s="386"/>
      <c r="BO1007" s="127"/>
      <c r="BP1007" s="104"/>
    </row>
    <row r="1008" spans="1:68" ht="14.5" x14ac:dyDescent="0.35">
      <c r="A1008" s="136"/>
      <c r="B1008" s="136"/>
      <c r="C1008" s="136"/>
      <c r="D1008" s="127"/>
      <c r="E1008" s="127"/>
      <c r="F1008" s="127"/>
      <c r="G1008" s="127"/>
      <c r="H1008" s="127"/>
      <c r="I1008" s="127"/>
      <c r="J1008" s="127"/>
      <c r="K1008" s="127"/>
      <c r="L1008" s="127"/>
      <c r="M1008" s="127"/>
      <c r="N1008" s="127"/>
      <c r="O1008" s="127"/>
      <c r="P1008" s="127"/>
      <c r="Q1008" s="127"/>
      <c r="R1008" s="127"/>
      <c r="S1008" s="127"/>
      <c r="T1008" s="127"/>
      <c r="U1008" s="127"/>
      <c r="V1008" s="127"/>
      <c r="W1008" s="127"/>
      <c r="X1008" s="127"/>
      <c r="Y1008" s="127"/>
      <c r="Z1008" s="127"/>
      <c r="AA1008" s="127"/>
      <c r="AB1008" s="127"/>
      <c r="AC1008" s="127"/>
      <c r="AD1008" s="127"/>
      <c r="AE1008" s="127"/>
      <c r="AF1008" s="127"/>
      <c r="AG1008" s="127"/>
      <c r="AH1008" s="127"/>
      <c r="AI1008" s="127"/>
      <c r="AJ1008" s="127"/>
      <c r="AK1008" s="127"/>
      <c r="AL1008" s="127"/>
      <c r="AM1008" s="127"/>
      <c r="AN1008" s="127"/>
      <c r="AO1008" s="127"/>
      <c r="AP1008" s="127"/>
      <c r="AQ1008" s="127"/>
      <c r="AR1008" s="127"/>
      <c r="AS1008" s="127"/>
      <c r="AT1008" s="127"/>
      <c r="AU1008" s="127"/>
      <c r="AV1008" s="127"/>
      <c r="AW1008" s="127"/>
      <c r="AX1008" s="127"/>
      <c r="AY1008" s="127"/>
      <c r="AZ1008" s="127"/>
      <c r="BA1008" s="127"/>
      <c r="BB1008" s="127"/>
      <c r="BC1008" s="127"/>
      <c r="BD1008" s="127"/>
      <c r="BE1008" s="127"/>
      <c r="BF1008" s="127"/>
      <c r="BG1008" s="127"/>
      <c r="BH1008" s="127"/>
      <c r="BI1008" s="127"/>
      <c r="BJ1008" s="127"/>
      <c r="BK1008" s="127"/>
      <c r="BL1008" s="127"/>
      <c r="BM1008" s="127"/>
      <c r="BN1008" s="386"/>
      <c r="BO1008" s="127"/>
      <c r="BP1008" s="104"/>
    </row>
    <row r="1009" spans="1:68" ht="14.5" x14ac:dyDescent="0.35">
      <c r="A1009" s="136"/>
      <c r="B1009" s="136"/>
      <c r="C1009" s="136"/>
      <c r="D1009" s="127"/>
      <c r="E1009" s="127"/>
      <c r="F1009" s="127"/>
      <c r="G1009" s="127"/>
      <c r="H1009" s="127"/>
      <c r="I1009" s="127"/>
      <c r="J1009" s="127"/>
      <c r="K1009" s="127"/>
      <c r="L1009" s="127"/>
      <c r="M1009" s="127"/>
      <c r="N1009" s="127"/>
      <c r="O1009" s="127"/>
      <c r="P1009" s="127"/>
      <c r="Q1009" s="127"/>
      <c r="R1009" s="127"/>
      <c r="S1009" s="127"/>
      <c r="T1009" s="127"/>
      <c r="U1009" s="127"/>
      <c r="V1009" s="127"/>
      <c r="W1009" s="127"/>
      <c r="X1009" s="127"/>
      <c r="Y1009" s="127"/>
      <c r="Z1009" s="127"/>
      <c r="AA1009" s="127"/>
      <c r="AB1009" s="127"/>
      <c r="AC1009" s="127"/>
      <c r="AD1009" s="127"/>
      <c r="AE1009" s="127"/>
      <c r="AF1009" s="127"/>
      <c r="AG1009" s="127"/>
      <c r="AH1009" s="127"/>
      <c r="AI1009" s="127"/>
      <c r="AJ1009" s="127"/>
      <c r="AK1009" s="127"/>
      <c r="AL1009" s="127"/>
      <c r="AM1009" s="127"/>
      <c r="AN1009" s="127"/>
      <c r="AO1009" s="127"/>
      <c r="AP1009" s="127"/>
      <c r="AQ1009" s="127"/>
      <c r="AR1009" s="127"/>
      <c r="AS1009" s="127"/>
      <c r="AT1009" s="127"/>
      <c r="AU1009" s="127"/>
      <c r="AV1009" s="127"/>
      <c r="AW1009" s="127"/>
      <c r="AX1009" s="127"/>
      <c r="AY1009" s="127"/>
      <c r="AZ1009" s="127"/>
      <c r="BA1009" s="127"/>
      <c r="BB1009" s="127"/>
      <c r="BC1009" s="127"/>
      <c r="BD1009" s="127"/>
      <c r="BE1009" s="127"/>
      <c r="BF1009" s="127"/>
      <c r="BG1009" s="127"/>
      <c r="BH1009" s="127"/>
      <c r="BI1009" s="127"/>
      <c r="BJ1009" s="127"/>
      <c r="BK1009" s="127"/>
      <c r="BL1009" s="127"/>
      <c r="BM1009" s="127"/>
      <c r="BN1009" s="386"/>
      <c r="BO1009" s="127"/>
      <c r="BP1009" s="104"/>
    </row>
    <row r="1010" spans="1:68" ht="14.5" x14ac:dyDescent="0.35">
      <c r="A1010" s="136"/>
      <c r="B1010" s="136"/>
      <c r="C1010" s="136"/>
      <c r="D1010" s="127"/>
      <c r="E1010" s="127"/>
      <c r="F1010" s="127"/>
      <c r="G1010" s="127"/>
      <c r="H1010" s="127"/>
      <c r="I1010" s="127"/>
      <c r="J1010" s="127"/>
      <c r="K1010" s="127"/>
      <c r="L1010" s="127"/>
      <c r="M1010" s="127"/>
      <c r="N1010" s="127"/>
      <c r="O1010" s="127"/>
      <c r="P1010" s="127"/>
      <c r="Q1010" s="127"/>
      <c r="R1010" s="127"/>
      <c r="S1010" s="127"/>
      <c r="T1010" s="127"/>
      <c r="U1010" s="127"/>
      <c r="V1010" s="127"/>
      <c r="W1010" s="127"/>
      <c r="X1010" s="127"/>
      <c r="Y1010" s="127"/>
      <c r="Z1010" s="127"/>
      <c r="AA1010" s="127"/>
      <c r="AB1010" s="127"/>
      <c r="AC1010" s="127"/>
      <c r="AD1010" s="127"/>
      <c r="AE1010" s="127"/>
      <c r="AF1010" s="127"/>
      <c r="AG1010" s="127"/>
      <c r="AH1010" s="127"/>
      <c r="AI1010" s="127"/>
      <c r="AJ1010" s="127"/>
      <c r="AK1010" s="127"/>
      <c r="AL1010" s="127"/>
      <c r="AM1010" s="127"/>
      <c r="AN1010" s="127"/>
      <c r="AO1010" s="127"/>
      <c r="AP1010" s="127"/>
      <c r="AQ1010" s="127"/>
      <c r="AR1010" s="127"/>
      <c r="AS1010" s="127"/>
      <c r="AT1010" s="127"/>
      <c r="AU1010" s="127"/>
      <c r="AV1010" s="127"/>
      <c r="AW1010" s="127"/>
      <c r="AX1010" s="127"/>
      <c r="AY1010" s="127"/>
      <c r="AZ1010" s="127"/>
      <c r="BA1010" s="127"/>
      <c r="BB1010" s="127"/>
      <c r="BC1010" s="127"/>
      <c r="BD1010" s="127"/>
      <c r="BE1010" s="127"/>
      <c r="BF1010" s="127"/>
      <c r="BG1010" s="127"/>
      <c r="BH1010" s="127"/>
      <c r="BI1010" s="127"/>
      <c r="BJ1010" s="127"/>
      <c r="BK1010" s="127"/>
      <c r="BL1010" s="127"/>
      <c r="BM1010" s="127"/>
      <c r="BN1010" s="386"/>
      <c r="BO1010" s="127"/>
      <c r="BP1010" s="104"/>
    </row>
    <row r="1011" spans="1:68" ht="14.5" x14ac:dyDescent="0.35">
      <c r="A1011" s="136"/>
      <c r="B1011" s="136"/>
      <c r="C1011" s="136"/>
      <c r="D1011" s="127"/>
      <c r="E1011" s="127"/>
      <c r="F1011" s="127"/>
      <c r="G1011" s="127"/>
      <c r="H1011" s="127"/>
      <c r="I1011" s="127"/>
      <c r="J1011" s="127"/>
      <c r="K1011" s="127"/>
      <c r="L1011" s="127"/>
      <c r="M1011" s="127"/>
      <c r="N1011" s="127"/>
      <c r="O1011" s="127"/>
      <c r="P1011" s="127"/>
      <c r="Q1011" s="127"/>
      <c r="R1011" s="127"/>
      <c r="S1011" s="127"/>
      <c r="T1011" s="127"/>
      <c r="U1011" s="127"/>
      <c r="V1011" s="127"/>
      <c r="W1011" s="127"/>
      <c r="X1011" s="127"/>
      <c r="Y1011" s="127"/>
      <c r="Z1011" s="127"/>
      <c r="AA1011" s="127"/>
      <c r="AB1011" s="127"/>
      <c r="AC1011" s="127"/>
      <c r="AD1011" s="127"/>
      <c r="AE1011" s="127"/>
      <c r="AF1011" s="127"/>
      <c r="AG1011" s="127"/>
      <c r="AH1011" s="127"/>
      <c r="AI1011" s="127"/>
      <c r="AJ1011" s="127"/>
      <c r="AK1011" s="127"/>
      <c r="AL1011" s="127"/>
      <c r="AM1011" s="127"/>
      <c r="AN1011" s="127"/>
      <c r="AO1011" s="127"/>
      <c r="AP1011" s="127"/>
      <c r="AQ1011" s="127"/>
      <c r="AR1011" s="127"/>
      <c r="AS1011" s="127"/>
      <c r="AT1011" s="127"/>
      <c r="AU1011" s="127"/>
      <c r="AV1011" s="127"/>
      <c r="AW1011" s="127"/>
      <c r="AX1011" s="127"/>
      <c r="AY1011" s="127"/>
      <c r="AZ1011" s="127"/>
      <c r="BA1011" s="127"/>
      <c r="BB1011" s="127"/>
      <c r="BC1011" s="127"/>
      <c r="BD1011" s="127"/>
      <c r="BE1011" s="127"/>
      <c r="BF1011" s="127"/>
      <c r="BG1011" s="127"/>
      <c r="BH1011" s="127"/>
      <c r="BI1011" s="127"/>
      <c r="BJ1011" s="127"/>
      <c r="BK1011" s="127"/>
      <c r="BL1011" s="127"/>
      <c r="BM1011" s="127"/>
      <c r="BN1011" s="386"/>
      <c r="BO1011" s="127"/>
      <c r="BP1011" s="104"/>
    </row>
    <row r="1012" spans="1:68" ht="14.5" x14ac:dyDescent="0.35">
      <c r="A1012" s="136"/>
      <c r="B1012" s="136"/>
      <c r="C1012" s="136"/>
      <c r="D1012" s="127"/>
      <c r="E1012" s="127"/>
      <c r="F1012" s="127"/>
      <c r="G1012" s="127"/>
      <c r="H1012" s="127"/>
      <c r="I1012" s="127"/>
      <c r="J1012" s="127"/>
      <c r="K1012" s="127"/>
      <c r="L1012" s="127"/>
      <c r="M1012" s="127"/>
      <c r="N1012" s="127"/>
      <c r="O1012" s="127"/>
      <c r="P1012" s="127"/>
      <c r="Q1012" s="127"/>
      <c r="R1012" s="127"/>
      <c r="S1012" s="127"/>
      <c r="T1012" s="127"/>
      <c r="U1012" s="127"/>
      <c r="V1012" s="127"/>
      <c r="W1012" s="127"/>
      <c r="X1012" s="127"/>
      <c r="Y1012" s="127"/>
      <c r="Z1012" s="127"/>
      <c r="AA1012" s="127"/>
      <c r="AB1012" s="127"/>
      <c r="AC1012" s="127"/>
      <c r="AD1012" s="127"/>
      <c r="AE1012" s="127"/>
      <c r="AF1012" s="127"/>
      <c r="AG1012" s="127"/>
      <c r="AH1012" s="127"/>
      <c r="AI1012" s="127"/>
      <c r="AJ1012" s="127"/>
      <c r="AK1012" s="127"/>
      <c r="AL1012" s="127"/>
      <c r="AM1012" s="127"/>
      <c r="AN1012" s="127"/>
      <c r="AO1012" s="127"/>
      <c r="AP1012" s="127"/>
      <c r="AQ1012" s="127"/>
      <c r="AR1012" s="127"/>
      <c r="AS1012" s="127"/>
      <c r="AT1012" s="127"/>
      <c r="AU1012" s="127"/>
      <c r="AV1012" s="127"/>
      <c r="AW1012" s="127"/>
      <c r="AX1012" s="127"/>
      <c r="AY1012" s="127"/>
      <c r="AZ1012" s="127"/>
      <c r="BA1012" s="127"/>
      <c r="BB1012" s="127"/>
      <c r="BC1012" s="127"/>
      <c r="BD1012" s="127"/>
      <c r="BE1012" s="127"/>
      <c r="BF1012" s="127"/>
      <c r="BG1012" s="127"/>
      <c r="BH1012" s="127"/>
      <c r="BI1012" s="127"/>
      <c r="BJ1012" s="127"/>
      <c r="BK1012" s="127"/>
      <c r="BL1012" s="127"/>
      <c r="BM1012" s="127"/>
      <c r="BN1012" s="386"/>
      <c r="BO1012" s="127"/>
      <c r="BP1012" s="104"/>
    </row>
    <row r="1013" spans="1:68" ht="14.5" x14ac:dyDescent="0.35">
      <c r="A1013" s="136"/>
      <c r="B1013" s="136"/>
      <c r="C1013" s="136"/>
      <c r="D1013" s="127"/>
      <c r="E1013" s="127"/>
      <c r="F1013" s="127"/>
      <c r="G1013" s="127"/>
      <c r="H1013" s="127"/>
      <c r="I1013" s="127"/>
      <c r="J1013" s="127"/>
      <c r="K1013" s="127"/>
      <c r="L1013" s="127"/>
      <c r="M1013" s="127"/>
      <c r="N1013" s="127"/>
      <c r="O1013" s="127"/>
      <c r="P1013" s="127"/>
      <c r="Q1013" s="127"/>
      <c r="R1013" s="127"/>
      <c r="S1013" s="127"/>
      <c r="T1013" s="127"/>
      <c r="U1013" s="127"/>
      <c r="V1013" s="127"/>
      <c r="W1013" s="127"/>
      <c r="X1013" s="127"/>
      <c r="Y1013" s="127"/>
      <c r="Z1013" s="127"/>
      <c r="AA1013" s="127"/>
      <c r="AB1013" s="127"/>
      <c r="AC1013" s="127"/>
      <c r="AD1013" s="127"/>
      <c r="AE1013" s="127"/>
      <c r="AF1013" s="127"/>
      <c r="AG1013" s="127"/>
      <c r="AH1013" s="127"/>
      <c r="AI1013" s="127"/>
      <c r="AJ1013" s="127"/>
      <c r="AK1013" s="127"/>
      <c r="AL1013" s="127"/>
      <c r="AM1013" s="127"/>
      <c r="AN1013" s="127"/>
      <c r="AO1013" s="127"/>
      <c r="AP1013" s="127"/>
      <c r="AQ1013" s="127"/>
      <c r="AR1013" s="127"/>
      <c r="AS1013" s="127"/>
      <c r="AT1013" s="127"/>
      <c r="AU1013" s="127"/>
      <c r="AV1013" s="127"/>
      <c r="AW1013" s="127"/>
      <c r="AX1013" s="127"/>
      <c r="AY1013" s="127"/>
      <c r="AZ1013" s="127"/>
      <c r="BA1013" s="127"/>
      <c r="BB1013" s="127"/>
      <c r="BC1013" s="127"/>
      <c r="BD1013" s="127"/>
      <c r="BE1013" s="127"/>
      <c r="BF1013" s="127"/>
      <c r="BG1013" s="127"/>
      <c r="BH1013" s="127"/>
      <c r="BI1013" s="127"/>
      <c r="BJ1013" s="127"/>
      <c r="BK1013" s="127"/>
      <c r="BL1013" s="127"/>
      <c r="BM1013" s="127"/>
      <c r="BN1013" s="386"/>
      <c r="BO1013" s="127"/>
      <c r="BP1013" s="104"/>
    </row>
    <row r="1014" spans="1:68" ht="14.5" x14ac:dyDescent="0.35">
      <c r="A1014" s="136"/>
      <c r="B1014" s="136"/>
      <c r="C1014" s="136"/>
      <c r="D1014" s="127"/>
      <c r="E1014" s="127"/>
      <c r="F1014" s="127"/>
      <c r="G1014" s="127"/>
      <c r="H1014" s="127"/>
      <c r="I1014" s="127"/>
      <c r="J1014" s="127"/>
      <c r="K1014" s="127"/>
      <c r="L1014" s="127"/>
      <c r="M1014" s="127"/>
      <c r="N1014" s="127"/>
      <c r="O1014" s="127"/>
      <c r="P1014" s="127"/>
      <c r="Q1014" s="127"/>
      <c r="R1014" s="127"/>
      <c r="S1014" s="127"/>
      <c r="T1014" s="127"/>
      <c r="U1014" s="127"/>
      <c r="V1014" s="127"/>
      <c r="W1014" s="127"/>
      <c r="X1014" s="127"/>
      <c r="Y1014" s="127"/>
      <c r="Z1014" s="127"/>
      <c r="AA1014" s="127"/>
      <c r="AB1014" s="127"/>
      <c r="AC1014" s="127"/>
      <c r="AD1014" s="127"/>
      <c r="AE1014" s="127"/>
      <c r="AF1014" s="127"/>
      <c r="AG1014" s="127"/>
      <c r="AH1014" s="127"/>
      <c r="AI1014" s="127"/>
      <c r="AJ1014" s="127"/>
      <c r="AK1014" s="127"/>
      <c r="AL1014" s="127"/>
      <c r="AM1014" s="127"/>
      <c r="AN1014" s="127"/>
      <c r="AO1014" s="127"/>
      <c r="AP1014" s="127"/>
      <c r="AQ1014" s="127"/>
      <c r="AR1014" s="127"/>
      <c r="AS1014" s="127"/>
      <c r="AT1014" s="127"/>
      <c r="AU1014" s="127"/>
      <c r="AV1014" s="127"/>
      <c r="AW1014" s="127"/>
      <c r="AX1014" s="127"/>
      <c r="AY1014" s="127"/>
      <c r="AZ1014" s="127"/>
      <c r="BA1014" s="127"/>
      <c r="BB1014" s="127"/>
      <c r="BC1014" s="127"/>
      <c r="BD1014" s="127"/>
      <c r="BE1014" s="127"/>
      <c r="BF1014" s="127"/>
      <c r="BG1014" s="127"/>
      <c r="BH1014" s="127"/>
      <c r="BI1014" s="127"/>
      <c r="BJ1014" s="127"/>
      <c r="BK1014" s="127"/>
      <c r="BL1014" s="127"/>
      <c r="BM1014" s="127"/>
      <c r="BN1014" s="386"/>
      <c r="BO1014" s="127"/>
      <c r="BP1014" s="104"/>
    </row>
    <row r="1015" spans="1:68" ht="14.5" x14ac:dyDescent="0.35">
      <c r="A1015" s="136"/>
      <c r="B1015" s="136"/>
      <c r="C1015" s="136"/>
      <c r="D1015" s="127"/>
      <c r="E1015" s="127"/>
      <c r="F1015" s="127"/>
      <c r="G1015" s="127"/>
      <c r="H1015" s="127"/>
      <c r="I1015" s="127"/>
      <c r="J1015" s="127"/>
      <c r="K1015" s="127"/>
      <c r="L1015" s="127"/>
      <c r="M1015" s="127"/>
      <c r="N1015" s="127"/>
      <c r="O1015" s="127"/>
      <c r="P1015" s="127"/>
      <c r="Q1015" s="127"/>
      <c r="R1015" s="127"/>
      <c r="S1015" s="127"/>
      <c r="T1015" s="127"/>
      <c r="U1015" s="127"/>
      <c r="V1015" s="127"/>
      <c r="W1015" s="127"/>
      <c r="X1015" s="127"/>
      <c r="Y1015" s="127"/>
      <c r="Z1015" s="127"/>
      <c r="AA1015" s="127"/>
      <c r="AB1015" s="127"/>
      <c r="AC1015" s="127"/>
      <c r="AD1015" s="127"/>
      <c r="AE1015" s="127"/>
      <c r="AF1015" s="127"/>
      <c r="AG1015" s="127"/>
      <c r="AH1015" s="127"/>
      <c r="AI1015" s="127"/>
      <c r="AJ1015" s="127"/>
      <c r="AK1015" s="127"/>
      <c r="AL1015" s="127"/>
      <c r="AM1015" s="127"/>
      <c r="AN1015" s="127"/>
      <c r="AO1015" s="127"/>
      <c r="AP1015" s="127"/>
      <c r="AQ1015" s="127"/>
      <c r="AR1015" s="127"/>
      <c r="AS1015" s="127"/>
      <c r="AT1015" s="127"/>
      <c r="AU1015" s="127"/>
      <c r="AV1015" s="127"/>
      <c r="AW1015" s="127"/>
      <c r="AX1015" s="127"/>
      <c r="AY1015" s="127"/>
      <c r="AZ1015" s="127"/>
      <c r="BA1015" s="127"/>
      <c r="BB1015" s="127"/>
      <c r="BC1015" s="127"/>
      <c r="BD1015" s="127"/>
      <c r="BE1015" s="127"/>
      <c r="BF1015" s="127"/>
      <c r="BG1015" s="127"/>
      <c r="BH1015" s="127"/>
      <c r="BI1015" s="127"/>
      <c r="BJ1015" s="127"/>
      <c r="BK1015" s="127"/>
      <c r="BL1015" s="127"/>
      <c r="BM1015" s="127"/>
      <c r="BN1015" s="386"/>
      <c r="BO1015" s="127"/>
      <c r="BP1015" s="104"/>
    </row>
    <row r="1016" spans="1:68" ht="14.5" x14ac:dyDescent="0.35">
      <c r="A1016" s="136"/>
      <c r="B1016" s="136"/>
      <c r="C1016" s="136"/>
      <c r="D1016" s="127"/>
      <c r="E1016" s="127"/>
      <c r="F1016" s="127"/>
      <c r="G1016" s="127"/>
      <c r="H1016" s="127"/>
      <c r="I1016" s="127"/>
      <c r="J1016" s="127"/>
      <c r="K1016" s="127"/>
      <c r="L1016" s="127"/>
      <c r="M1016" s="127"/>
      <c r="N1016" s="127"/>
      <c r="O1016" s="127"/>
      <c r="P1016" s="127"/>
      <c r="Q1016" s="127"/>
      <c r="R1016" s="127"/>
      <c r="S1016" s="127"/>
      <c r="T1016" s="127"/>
      <c r="U1016" s="127"/>
      <c r="V1016" s="127"/>
      <c r="W1016" s="127"/>
      <c r="X1016" s="127"/>
      <c r="Y1016" s="127"/>
      <c r="Z1016" s="127"/>
      <c r="AA1016" s="127"/>
      <c r="AB1016" s="127"/>
      <c r="AC1016" s="127"/>
      <c r="AD1016" s="127"/>
      <c r="AE1016" s="127"/>
      <c r="AF1016" s="127"/>
      <c r="AG1016" s="127"/>
      <c r="AH1016" s="127"/>
      <c r="AI1016" s="127"/>
      <c r="AJ1016" s="127"/>
      <c r="AK1016" s="127"/>
      <c r="AL1016" s="127"/>
      <c r="AM1016" s="127"/>
      <c r="AN1016" s="127"/>
      <c r="AO1016" s="127"/>
      <c r="AP1016" s="127"/>
      <c r="AQ1016" s="127"/>
      <c r="AR1016" s="127"/>
      <c r="AS1016" s="127"/>
      <c r="AT1016" s="127"/>
      <c r="AU1016" s="127"/>
      <c r="AV1016" s="127"/>
      <c r="AW1016" s="127"/>
      <c r="AX1016" s="127"/>
      <c r="AY1016" s="127"/>
      <c r="AZ1016" s="127"/>
      <c r="BA1016" s="127"/>
      <c r="BB1016" s="127"/>
      <c r="BC1016" s="127"/>
      <c r="BD1016" s="127"/>
      <c r="BE1016" s="127"/>
      <c r="BF1016" s="127"/>
      <c r="BG1016" s="127"/>
      <c r="BH1016" s="127"/>
      <c r="BI1016" s="127"/>
      <c r="BJ1016" s="127"/>
      <c r="BK1016" s="127"/>
      <c r="BL1016" s="127"/>
      <c r="BM1016" s="127"/>
      <c r="BN1016" s="386"/>
      <c r="BO1016" s="127"/>
      <c r="BP1016" s="104"/>
    </row>
    <row r="1017" spans="1:68" ht="14.5" x14ac:dyDescent="0.35">
      <c r="A1017" s="136"/>
      <c r="B1017" s="136"/>
      <c r="C1017" s="136"/>
      <c r="D1017" s="127"/>
      <c r="E1017" s="127"/>
      <c r="F1017" s="127"/>
      <c r="G1017" s="127"/>
      <c r="H1017" s="127"/>
      <c r="I1017" s="127"/>
      <c r="J1017" s="127"/>
      <c r="K1017" s="127"/>
      <c r="L1017" s="127"/>
      <c r="M1017" s="127"/>
      <c r="N1017" s="127"/>
      <c r="O1017" s="127"/>
      <c r="P1017" s="127"/>
      <c r="Q1017" s="127"/>
      <c r="R1017" s="127"/>
      <c r="S1017" s="127"/>
      <c r="T1017" s="127"/>
      <c r="U1017" s="127"/>
      <c r="V1017" s="127"/>
      <c r="W1017" s="127"/>
      <c r="X1017" s="127"/>
      <c r="Y1017" s="127"/>
      <c r="Z1017" s="127"/>
      <c r="AA1017" s="127"/>
      <c r="AB1017" s="127"/>
      <c r="AC1017" s="127"/>
      <c r="AD1017" s="127"/>
      <c r="AE1017" s="127"/>
      <c r="AF1017" s="127"/>
      <c r="AG1017" s="127"/>
      <c r="AH1017" s="127"/>
      <c r="AI1017" s="127"/>
      <c r="AJ1017" s="127"/>
      <c r="AK1017" s="127"/>
      <c r="AL1017" s="127"/>
      <c r="AM1017" s="127"/>
      <c r="AN1017" s="127"/>
      <c r="AO1017" s="127"/>
      <c r="AP1017" s="127"/>
      <c r="AQ1017" s="127"/>
      <c r="AR1017" s="127"/>
      <c r="AS1017" s="127"/>
      <c r="AT1017" s="127"/>
      <c r="AU1017" s="127"/>
      <c r="AV1017" s="127"/>
      <c r="AW1017" s="127"/>
      <c r="AX1017" s="127"/>
      <c r="AY1017" s="127"/>
      <c r="AZ1017" s="127"/>
      <c r="BA1017" s="127"/>
      <c r="BB1017" s="127"/>
      <c r="BC1017" s="127"/>
      <c r="BD1017" s="127"/>
      <c r="BE1017" s="127"/>
      <c r="BF1017" s="127"/>
      <c r="BG1017" s="127"/>
      <c r="BH1017" s="127"/>
      <c r="BI1017" s="127"/>
      <c r="BJ1017" s="127"/>
      <c r="BK1017" s="127"/>
      <c r="BL1017" s="127"/>
      <c r="BM1017" s="127"/>
      <c r="BN1017" s="386"/>
      <c r="BO1017" s="127"/>
      <c r="BP1017" s="104"/>
    </row>
    <row r="1018" spans="1:68" ht="14.5" x14ac:dyDescent="0.35">
      <c r="A1018" s="136"/>
      <c r="B1018" s="136"/>
      <c r="C1018" s="136"/>
      <c r="D1018" s="127"/>
      <c r="E1018" s="127"/>
      <c r="F1018" s="127"/>
      <c r="G1018" s="127"/>
      <c r="H1018" s="127"/>
      <c r="I1018" s="127"/>
      <c r="J1018" s="127"/>
      <c r="K1018" s="127"/>
      <c r="L1018" s="127"/>
      <c r="M1018" s="127"/>
      <c r="N1018" s="127"/>
      <c r="O1018" s="127"/>
      <c r="P1018" s="127"/>
      <c r="Q1018" s="127"/>
      <c r="R1018" s="127"/>
      <c r="S1018" s="127"/>
      <c r="T1018" s="127"/>
      <c r="U1018" s="127"/>
      <c r="V1018" s="127"/>
      <c r="W1018" s="127"/>
      <c r="X1018" s="127"/>
      <c r="Y1018" s="127"/>
      <c r="Z1018" s="127"/>
      <c r="AA1018" s="127"/>
      <c r="AB1018" s="127"/>
      <c r="AC1018" s="127"/>
      <c r="AD1018" s="127"/>
      <c r="AE1018" s="127"/>
      <c r="AF1018" s="127"/>
      <c r="AG1018" s="127"/>
      <c r="AH1018" s="127"/>
      <c r="AI1018" s="127"/>
      <c r="AJ1018" s="127"/>
      <c r="AK1018" s="127"/>
      <c r="AL1018" s="127"/>
      <c r="AM1018" s="127"/>
      <c r="AN1018" s="127"/>
      <c r="AO1018" s="127"/>
      <c r="AP1018" s="127"/>
      <c r="AQ1018" s="127"/>
      <c r="AR1018" s="127"/>
      <c r="AS1018" s="127"/>
      <c r="AT1018" s="127"/>
      <c r="AU1018" s="127"/>
      <c r="AV1018" s="127"/>
      <c r="AW1018" s="127"/>
      <c r="AX1018" s="127"/>
      <c r="AY1018" s="127"/>
      <c r="AZ1018" s="127"/>
      <c r="BA1018" s="127"/>
      <c r="BB1018" s="127"/>
      <c r="BC1018" s="127"/>
      <c r="BD1018" s="127"/>
      <c r="BE1018" s="127"/>
      <c r="BF1018" s="127"/>
      <c r="BG1018" s="127"/>
      <c r="BH1018" s="127"/>
      <c r="BI1018" s="127"/>
      <c r="BJ1018" s="127"/>
      <c r="BK1018" s="127"/>
      <c r="BL1018" s="127"/>
      <c r="BM1018" s="127"/>
      <c r="BN1018" s="386"/>
      <c r="BO1018" s="127"/>
      <c r="BP1018" s="104"/>
    </row>
    <row r="1019" spans="1:68" ht="14.5" x14ac:dyDescent="0.35">
      <c r="A1019" s="136"/>
      <c r="B1019" s="136"/>
      <c r="C1019" s="136"/>
      <c r="D1019" s="127"/>
      <c r="E1019" s="127"/>
      <c r="F1019" s="127"/>
      <c r="G1019" s="127"/>
      <c r="H1019" s="127"/>
      <c r="I1019" s="127"/>
      <c r="J1019" s="127"/>
      <c r="K1019" s="127"/>
      <c r="L1019" s="127"/>
      <c r="M1019" s="127"/>
      <c r="N1019" s="127"/>
      <c r="O1019" s="127"/>
      <c r="P1019" s="127"/>
      <c r="Q1019" s="127"/>
      <c r="R1019" s="127"/>
      <c r="S1019" s="127"/>
      <c r="T1019" s="127"/>
      <c r="U1019" s="127"/>
      <c r="V1019" s="127"/>
      <c r="W1019" s="127"/>
      <c r="X1019" s="127"/>
      <c r="Y1019" s="127"/>
      <c r="Z1019" s="127"/>
      <c r="AA1019" s="127"/>
      <c r="AB1019" s="127"/>
      <c r="AC1019" s="127"/>
      <c r="AD1019" s="127"/>
      <c r="AE1019" s="127"/>
      <c r="AF1019" s="127"/>
      <c r="AG1019" s="127"/>
      <c r="AH1019" s="127"/>
      <c r="AI1019" s="127"/>
      <c r="AJ1019" s="127"/>
      <c r="AK1019" s="127"/>
      <c r="AL1019" s="127"/>
      <c r="AM1019" s="127"/>
      <c r="AN1019" s="127"/>
      <c r="AO1019" s="127"/>
      <c r="AP1019" s="127"/>
      <c r="AQ1019" s="127"/>
      <c r="AR1019" s="127"/>
      <c r="AS1019" s="127"/>
      <c r="AT1019" s="127"/>
      <c r="AU1019" s="127"/>
      <c r="AV1019" s="127"/>
      <c r="AW1019" s="127"/>
      <c r="AX1019" s="127"/>
      <c r="AY1019" s="127"/>
      <c r="AZ1019" s="127"/>
      <c r="BA1019" s="127"/>
      <c r="BB1019" s="127"/>
      <c r="BC1019" s="127"/>
      <c r="BD1019" s="127"/>
      <c r="BE1019" s="127"/>
      <c r="BF1019" s="127"/>
      <c r="BG1019" s="127"/>
      <c r="BH1019" s="127"/>
      <c r="BI1019" s="127"/>
      <c r="BJ1019" s="127"/>
      <c r="BK1019" s="127"/>
      <c r="BL1019" s="127"/>
      <c r="BM1019" s="127"/>
      <c r="BN1019" s="386"/>
      <c r="BO1019" s="127"/>
      <c r="BP1019" s="104"/>
    </row>
    <row r="1020" spans="1:68" ht="14.5" x14ac:dyDescent="0.35">
      <c r="A1020" s="136"/>
      <c r="B1020" s="136"/>
      <c r="C1020" s="136"/>
      <c r="D1020" s="127"/>
      <c r="E1020" s="127"/>
      <c r="F1020" s="127"/>
      <c r="G1020" s="127"/>
      <c r="H1020" s="127"/>
      <c r="I1020" s="127"/>
      <c r="J1020" s="127"/>
      <c r="K1020" s="127"/>
      <c r="L1020" s="127"/>
      <c r="M1020" s="127"/>
      <c r="N1020" s="127"/>
      <c r="O1020" s="127"/>
      <c r="P1020" s="127"/>
      <c r="Q1020" s="127"/>
      <c r="R1020" s="127"/>
      <c r="S1020" s="127"/>
      <c r="T1020" s="127"/>
      <c r="U1020" s="127"/>
      <c r="V1020" s="127"/>
      <c r="W1020" s="127"/>
      <c r="X1020" s="127"/>
      <c r="Y1020" s="127"/>
      <c r="Z1020" s="127"/>
      <c r="AA1020" s="127"/>
      <c r="AB1020" s="127"/>
      <c r="AC1020" s="127"/>
      <c r="AD1020" s="127"/>
      <c r="AE1020" s="127"/>
      <c r="AF1020" s="127"/>
      <c r="AG1020" s="127"/>
      <c r="AH1020" s="127"/>
      <c r="AI1020" s="127"/>
      <c r="AJ1020" s="127"/>
      <c r="AK1020" s="127"/>
      <c r="AL1020" s="127"/>
      <c r="AM1020" s="127"/>
      <c r="AN1020" s="127"/>
      <c r="AO1020" s="127"/>
      <c r="AP1020" s="127"/>
      <c r="AQ1020" s="127"/>
      <c r="AR1020" s="127"/>
      <c r="AS1020" s="127"/>
      <c r="AT1020" s="127"/>
      <c r="AU1020" s="127"/>
      <c r="AV1020" s="127"/>
      <c r="AW1020" s="127"/>
      <c r="AX1020" s="127"/>
      <c r="AY1020" s="127"/>
      <c r="AZ1020" s="127"/>
      <c r="BA1020" s="127"/>
      <c r="BB1020" s="127"/>
      <c r="BC1020" s="127"/>
      <c r="BD1020" s="127"/>
      <c r="BE1020" s="127"/>
      <c r="BF1020" s="127"/>
      <c r="BG1020" s="127"/>
      <c r="BH1020" s="127"/>
      <c r="BI1020" s="127"/>
      <c r="BJ1020" s="127"/>
      <c r="BK1020" s="127"/>
      <c r="BL1020" s="127"/>
      <c r="BM1020" s="127"/>
      <c r="BN1020" s="386"/>
      <c r="BO1020" s="127"/>
      <c r="BP1020" s="104"/>
    </row>
    <row r="1021" spans="1:68" ht="14.5" x14ac:dyDescent="0.35">
      <c r="A1021" s="136"/>
      <c r="B1021" s="136"/>
      <c r="C1021" s="136"/>
      <c r="D1021" s="127"/>
      <c r="E1021" s="127"/>
      <c r="F1021" s="127"/>
      <c r="G1021" s="127"/>
      <c r="H1021" s="127"/>
      <c r="I1021" s="127"/>
      <c r="J1021" s="127"/>
      <c r="K1021" s="127"/>
      <c r="L1021" s="127"/>
      <c r="M1021" s="127"/>
      <c r="N1021" s="127"/>
      <c r="O1021" s="127"/>
      <c r="P1021" s="127"/>
      <c r="Q1021" s="127"/>
      <c r="R1021" s="127"/>
      <c r="S1021" s="127"/>
      <c r="T1021" s="127"/>
      <c r="U1021" s="127"/>
      <c r="V1021" s="127"/>
      <c r="W1021" s="127"/>
      <c r="X1021" s="127"/>
      <c r="Y1021" s="127"/>
      <c r="Z1021" s="127"/>
      <c r="AA1021" s="127"/>
      <c r="AB1021" s="127"/>
      <c r="AC1021" s="127"/>
      <c r="AD1021" s="127"/>
      <c r="AE1021" s="127"/>
      <c r="AF1021" s="127"/>
      <c r="AG1021" s="127"/>
      <c r="AH1021" s="127"/>
      <c r="AI1021" s="127"/>
      <c r="AJ1021" s="127"/>
      <c r="AK1021" s="127"/>
      <c r="AL1021" s="127"/>
      <c r="AM1021" s="127"/>
      <c r="AN1021" s="127"/>
      <c r="AO1021" s="127"/>
      <c r="AP1021" s="127"/>
      <c r="AQ1021" s="127"/>
      <c r="AR1021" s="127"/>
      <c r="AS1021" s="127"/>
      <c r="AT1021" s="127"/>
      <c r="AU1021" s="127"/>
      <c r="AV1021" s="127"/>
      <c r="AW1021" s="127"/>
      <c r="AX1021" s="127"/>
      <c r="AY1021" s="127"/>
      <c r="AZ1021" s="127"/>
      <c r="BA1021" s="127"/>
      <c r="BB1021" s="127"/>
      <c r="BC1021" s="127"/>
      <c r="BD1021" s="127"/>
      <c r="BE1021" s="127"/>
      <c r="BF1021" s="127"/>
      <c r="BG1021" s="127"/>
      <c r="BH1021" s="127"/>
      <c r="BI1021" s="127"/>
      <c r="BJ1021" s="127"/>
      <c r="BK1021" s="127"/>
      <c r="BL1021" s="127"/>
      <c r="BM1021" s="127"/>
      <c r="BN1021" s="386"/>
      <c r="BO1021" s="127"/>
      <c r="BP1021" s="104"/>
    </row>
    <row r="1022" spans="1:68" ht="14.5" x14ac:dyDescent="0.35">
      <c r="A1022" s="136"/>
      <c r="B1022" s="136"/>
      <c r="C1022" s="136"/>
      <c r="D1022" s="127"/>
      <c r="E1022" s="127"/>
      <c r="F1022" s="127"/>
      <c r="G1022" s="127"/>
      <c r="H1022" s="127"/>
      <c r="I1022" s="127"/>
      <c r="J1022" s="127"/>
      <c r="K1022" s="127"/>
      <c r="L1022" s="127"/>
      <c r="M1022" s="127"/>
      <c r="N1022" s="127"/>
      <c r="O1022" s="127"/>
      <c r="P1022" s="127"/>
      <c r="Q1022" s="127"/>
      <c r="R1022" s="127"/>
      <c r="S1022" s="127"/>
      <c r="T1022" s="127"/>
      <c r="U1022" s="127"/>
      <c r="V1022" s="127"/>
      <c r="W1022" s="127"/>
      <c r="X1022" s="127"/>
      <c r="Y1022" s="127"/>
      <c r="Z1022" s="127"/>
      <c r="AA1022" s="127"/>
      <c r="AB1022" s="127"/>
      <c r="AC1022" s="127"/>
      <c r="AD1022" s="127"/>
      <c r="AE1022" s="127"/>
      <c r="AF1022" s="127"/>
      <c r="AG1022" s="127"/>
      <c r="AH1022" s="127"/>
      <c r="AI1022" s="127"/>
      <c r="AJ1022" s="127"/>
      <c r="AK1022" s="127"/>
      <c r="AL1022" s="127"/>
      <c r="AM1022" s="127"/>
      <c r="AN1022" s="127"/>
      <c r="AO1022" s="127"/>
      <c r="AP1022" s="127"/>
      <c r="AQ1022" s="127"/>
      <c r="AR1022" s="127"/>
      <c r="AS1022" s="127"/>
      <c r="AT1022" s="127"/>
      <c r="AU1022" s="127"/>
      <c r="AV1022" s="127"/>
      <c r="AW1022" s="127"/>
      <c r="AX1022" s="127"/>
      <c r="AY1022" s="127"/>
      <c r="AZ1022" s="127"/>
      <c r="BA1022" s="127"/>
      <c r="BB1022" s="127"/>
      <c r="BC1022" s="127"/>
      <c r="BD1022" s="127"/>
      <c r="BE1022" s="127"/>
      <c r="BF1022" s="127"/>
      <c r="BG1022" s="127"/>
      <c r="BH1022" s="127"/>
      <c r="BI1022" s="127"/>
      <c r="BJ1022" s="127"/>
      <c r="BK1022" s="127"/>
      <c r="BL1022" s="127"/>
      <c r="BM1022" s="127"/>
      <c r="BN1022" s="386"/>
      <c r="BO1022" s="127"/>
      <c r="BP1022" s="104"/>
    </row>
    <row r="1023" spans="1:68" ht="14.5" x14ac:dyDescent="0.35">
      <c r="A1023" s="136"/>
      <c r="B1023" s="136"/>
      <c r="C1023" s="136"/>
      <c r="D1023" s="127"/>
      <c r="E1023" s="127"/>
      <c r="F1023" s="127"/>
      <c r="G1023" s="127"/>
      <c r="H1023" s="127"/>
      <c r="I1023" s="127"/>
      <c r="J1023" s="127"/>
      <c r="K1023" s="127"/>
      <c r="L1023" s="127"/>
      <c r="M1023" s="127"/>
      <c r="N1023" s="127"/>
      <c r="O1023" s="127"/>
      <c r="P1023" s="127"/>
      <c r="Q1023" s="127"/>
      <c r="R1023" s="127"/>
      <c r="S1023" s="127"/>
      <c r="T1023" s="127"/>
      <c r="U1023" s="127"/>
      <c r="V1023" s="127"/>
      <c r="W1023" s="127"/>
      <c r="X1023" s="127"/>
      <c r="Y1023" s="127"/>
      <c r="Z1023" s="127"/>
      <c r="AA1023" s="127"/>
      <c r="AB1023" s="127"/>
      <c r="AC1023" s="127"/>
      <c r="AD1023" s="127"/>
      <c r="AE1023" s="127"/>
      <c r="AF1023" s="127"/>
      <c r="AG1023" s="127"/>
      <c r="AH1023" s="127"/>
      <c r="AI1023" s="127"/>
      <c r="AJ1023" s="127"/>
      <c r="AK1023" s="127"/>
      <c r="AL1023" s="127"/>
      <c r="AM1023" s="127"/>
      <c r="AN1023" s="127"/>
      <c r="AO1023" s="127"/>
      <c r="AP1023" s="127"/>
      <c r="AQ1023" s="127"/>
      <c r="AR1023" s="127"/>
      <c r="AS1023" s="127"/>
      <c r="AT1023" s="127"/>
      <c r="AU1023" s="127"/>
      <c r="AV1023" s="127"/>
      <c r="AW1023" s="127"/>
      <c r="AX1023" s="127"/>
      <c r="AY1023" s="127"/>
      <c r="AZ1023" s="127"/>
      <c r="BA1023" s="127"/>
      <c r="BB1023" s="127"/>
      <c r="BC1023" s="127"/>
      <c r="BD1023" s="127"/>
      <c r="BE1023" s="127"/>
      <c r="BF1023" s="127"/>
      <c r="BG1023" s="127"/>
      <c r="BH1023" s="127"/>
      <c r="BI1023" s="127"/>
      <c r="BJ1023" s="127"/>
      <c r="BK1023" s="127"/>
      <c r="BL1023" s="127"/>
      <c r="BM1023" s="127"/>
      <c r="BN1023" s="386"/>
      <c r="BO1023" s="127"/>
      <c r="BP1023" s="104"/>
    </row>
    <row r="1024" spans="1:68" ht="14.5" x14ac:dyDescent="0.35">
      <c r="A1024" s="136"/>
      <c r="B1024" s="136"/>
      <c r="C1024" s="136"/>
      <c r="D1024" s="127"/>
      <c r="E1024" s="127"/>
      <c r="F1024" s="127"/>
      <c r="G1024" s="127"/>
      <c r="H1024" s="127"/>
      <c r="I1024" s="127"/>
      <c r="J1024" s="127"/>
      <c r="K1024" s="127"/>
      <c r="L1024" s="127"/>
      <c r="M1024" s="127"/>
      <c r="N1024" s="127"/>
      <c r="O1024" s="127"/>
      <c r="P1024" s="127"/>
      <c r="Q1024" s="127"/>
      <c r="R1024" s="127"/>
      <c r="S1024" s="127"/>
      <c r="T1024" s="127"/>
      <c r="U1024" s="127"/>
      <c r="V1024" s="127"/>
      <c r="W1024" s="127"/>
      <c r="X1024" s="127"/>
      <c r="Y1024" s="127"/>
      <c r="Z1024" s="127"/>
      <c r="AA1024" s="127"/>
      <c r="AB1024" s="127"/>
      <c r="AC1024" s="127"/>
      <c r="AD1024" s="127"/>
      <c r="AE1024" s="127"/>
      <c r="AF1024" s="127"/>
      <c r="AG1024" s="127"/>
      <c r="AH1024" s="127"/>
      <c r="AI1024" s="127"/>
      <c r="AJ1024" s="127"/>
      <c r="AK1024" s="127"/>
      <c r="AL1024" s="127"/>
      <c r="AM1024" s="127"/>
      <c r="AN1024" s="127"/>
      <c r="AO1024" s="127"/>
      <c r="AP1024" s="127"/>
      <c r="AQ1024" s="127"/>
      <c r="AR1024" s="127"/>
      <c r="AS1024" s="127"/>
      <c r="AT1024" s="127"/>
      <c r="AU1024" s="127"/>
      <c r="AV1024" s="127"/>
      <c r="AW1024" s="127"/>
      <c r="AX1024" s="127"/>
      <c r="AY1024" s="127"/>
      <c r="AZ1024" s="127"/>
      <c r="BA1024" s="127"/>
      <c r="BB1024" s="127"/>
      <c r="BC1024" s="127"/>
      <c r="BD1024" s="127"/>
      <c r="BE1024" s="127"/>
      <c r="BF1024" s="127"/>
      <c r="BG1024" s="127"/>
      <c r="BH1024" s="127"/>
      <c r="BI1024" s="127"/>
      <c r="BJ1024" s="127"/>
      <c r="BK1024" s="127"/>
      <c r="BL1024" s="127"/>
      <c r="BM1024" s="127"/>
      <c r="BN1024" s="386"/>
      <c r="BO1024" s="127"/>
      <c r="BP1024" s="104"/>
    </row>
    <row r="1025" spans="1:68" ht="14.5" x14ac:dyDescent="0.35">
      <c r="A1025" s="136"/>
      <c r="B1025" s="136"/>
      <c r="C1025" s="136"/>
      <c r="D1025" s="127"/>
      <c r="E1025" s="127"/>
      <c r="F1025" s="127"/>
      <c r="G1025" s="127"/>
      <c r="H1025" s="127"/>
      <c r="I1025" s="127"/>
      <c r="J1025" s="127"/>
      <c r="K1025" s="127"/>
      <c r="L1025" s="127"/>
      <c r="M1025" s="127"/>
      <c r="N1025" s="127"/>
      <c r="O1025" s="127"/>
      <c r="P1025" s="127"/>
      <c r="Q1025" s="127"/>
      <c r="R1025" s="127"/>
      <c r="S1025" s="127"/>
      <c r="T1025" s="127"/>
      <c r="U1025" s="127"/>
      <c r="V1025" s="127"/>
      <c r="W1025" s="127"/>
      <c r="X1025" s="127"/>
      <c r="Y1025" s="127"/>
      <c r="Z1025" s="127"/>
      <c r="AA1025" s="127"/>
      <c r="AB1025" s="127"/>
      <c r="AC1025" s="127"/>
      <c r="AD1025" s="127"/>
      <c r="AE1025" s="127"/>
      <c r="AF1025" s="127"/>
      <c r="AG1025" s="127"/>
      <c r="AH1025" s="127"/>
      <c r="AI1025" s="127"/>
      <c r="AJ1025" s="127"/>
      <c r="AK1025" s="127"/>
      <c r="AL1025" s="127"/>
      <c r="AM1025" s="127"/>
      <c r="AN1025" s="127"/>
      <c r="AO1025" s="127"/>
      <c r="AP1025" s="127"/>
      <c r="AQ1025" s="127"/>
      <c r="AR1025" s="127"/>
      <c r="AS1025" s="127"/>
      <c r="AT1025" s="127"/>
      <c r="AU1025" s="127"/>
      <c r="AV1025" s="127"/>
      <c r="AW1025" s="127"/>
      <c r="AX1025" s="127"/>
      <c r="AY1025" s="127"/>
      <c r="AZ1025" s="127"/>
      <c r="BA1025" s="127"/>
      <c r="BB1025" s="127"/>
      <c r="BC1025" s="127"/>
      <c r="BD1025" s="127"/>
      <c r="BE1025" s="127"/>
      <c r="BF1025" s="127"/>
      <c r="BG1025" s="127"/>
      <c r="BH1025" s="127"/>
      <c r="BI1025" s="127"/>
      <c r="BJ1025" s="127"/>
      <c r="BK1025" s="127"/>
      <c r="BL1025" s="127"/>
      <c r="BM1025" s="127"/>
      <c r="BN1025" s="386"/>
      <c r="BO1025" s="127"/>
      <c r="BP1025" s="104"/>
    </row>
    <row r="1026" spans="1:68" ht="14.5" x14ac:dyDescent="0.35">
      <c r="A1026" s="136"/>
      <c r="B1026" s="136"/>
      <c r="C1026" s="136"/>
      <c r="D1026" s="127"/>
      <c r="E1026" s="127"/>
      <c r="F1026" s="127"/>
      <c r="G1026" s="127"/>
      <c r="H1026" s="127"/>
      <c r="I1026" s="127"/>
      <c r="J1026" s="127"/>
      <c r="K1026" s="127"/>
      <c r="L1026" s="127"/>
      <c r="M1026" s="127"/>
      <c r="N1026" s="127"/>
      <c r="O1026" s="127"/>
      <c r="P1026" s="127"/>
      <c r="Q1026" s="127"/>
      <c r="R1026" s="127"/>
      <c r="S1026" s="127"/>
      <c r="T1026" s="127"/>
      <c r="U1026" s="127"/>
      <c r="V1026" s="127"/>
      <c r="W1026" s="127"/>
      <c r="X1026" s="127"/>
      <c r="Y1026" s="127"/>
      <c r="Z1026" s="127"/>
      <c r="AA1026" s="127"/>
      <c r="AB1026" s="127"/>
      <c r="AC1026" s="127"/>
      <c r="AD1026" s="127"/>
      <c r="AE1026" s="127"/>
      <c r="AF1026" s="127"/>
      <c r="AG1026" s="127"/>
      <c r="AH1026" s="127"/>
      <c r="AI1026" s="127"/>
      <c r="AJ1026" s="127"/>
      <c r="AK1026" s="127"/>
      <c r="AL1026" s="127"/>
      <c r="AM1026" s="127"/>
      <c r="AN1026" s="127"/>
      <c r="AO1026" s="127"/>
      <c r="AP1026" s="127"/>
      <c r="AQ1026" s="127"/>
      <c r="AR1026" s="127"/>
      <c r="AS1026" s="127"/>
      <c r="AT1026" s="127"/>
      <c r="AU1026" s="127"/>
      <c r="AV1026" s="127"/>
      <c r="AW1026" s="127"/>
      <c r="AX1026" s="127"/>
      <c r="AY1026" s="127"/>
      <c r="AZ1026" s="127"/>
      <c r="BA1026" s="127"/>
      <c r="BB1026" s="127"/>
      <c r="BC1026" s="127"/>
      <c r="BD1026" s="127"/>
      <c r="BE1026" s="127"/>
      <c r="BF1026" s="127"/>
      <c r="BG1026" s="127"/>
      <c r="BH1026" s="127"/>
      <c r="BI1026" s="127"/>
      <c r="BJ1026" s="127"/>
      <c r="BK1026" s="127"/>
      <c r="BL1026" s="127"/>
      <c r="BM1026" s="127"/>
      <c r="BN1026" s="386"/>
      <c r="BO1026" s="127"/>
      <c r="BP1026" s="104"/>
    </row>
    <row r="1027" spans="1:68" ht="14.5" x14ac:dyDescent="0.35">
      <c r="A1027" s="136"/>
      <c r="B1027" s="136"/>
      <c r="C1027" s="136"/>
      <c r="D1027" s="127"/>
      <c r="E1027" s="127"/>
      <c r="F1027" s="127"/>
      <c r="G1027" s="127"/>
      <c r="H1027" s="127"/>
      <c r="I1027" s="127"/>
      <c r="J1027" s="127"/>
      <c r="K1027" s="127"/>
      <c r="L1027" s="127"/>
      <c r="M1027" s="127"/>
      <c r="N1027" s="127"/>
      <c r="O1027" s="127"/>
      <c r="P1027" s="127"/>
      <c r="Q1027" s="127"/>
      <c r="R1027" s="127"/>
      <c r="S1027" s="127"/>
      <c r="T1027" s="127"/>
      <c r="U1027" s="127"/>
      <c r="V1027" s="127"/>
      <c r="W1027" s="127"/>
      <c r="X1027" s="127"/>
      <c r="Y1027" s="127"/>
      <c r="Z1027" s="127"/>
      <c r="AA1027" s="127"/>
      <c r="AB1027" s="127"/>
      <c r="AC1027" s="127"/>
      <c r="AD1027" s="127"/>
      <c r="AE1027" s="127"/>
      <c r="AF1027" s="127"/>
      <c r="AG1027" s="127"/>
      <c r="AH1027" s="127"/>
      <c r="AI1027" s="127"/>
      <c r="AJ1027" s="127"/>
      <c r="AK1027" s="127"/>
      <c r="AL1027" s="127"/>
      <c r="AM1027" s="127"/>
      <c r="AN1027" s="127"/>
      <c r="AO1027" s="127"/>
      <c r="AP1027" s="127"/>
      <c r="AQ1027" s="127"/>
      <c r="AR1027" s="127"/>
      <c r="AS1027" s="127"/>
      <c r="AT1027" s="127"/>
      <c r="AU1027" s="127"/>
      <c r="AV1027" s="127"/>
      <c r="AW1027" s="127"/>
      <c r="AX1027" s="127"/>
      <c r="AY1027" s="127"/>
      <c r="AZ1027" s="127"/>
      <c r="BA1027" s="127"/>
      <c r="BB1027" s="127"/>
      <c r="BC1027" s="127"/>
      <c r="BD1027" s="127"/>
      <c r="BE1027" s="127"/>
      <c r="BF1027" s="127"/>
      <c r="BG1027" s="127"/>
      <c r="BH1027" s="127"/>
      <c r="BI1027" s="127"/>
      <c r="BJ1027" s="127"/>
      <c r="BK1027" s="127"/>
      <c r="BL1027" s="127"/>
      <c r="BM1027" s="127"/>
      <c r="BN1027" s="386"/>
      <c r="BO1027" s="127"/>
      <c r="BP1027" s="104"/>
    </row>
    <row r="1028" spans="1:68" ht="14.5" x14ac:dyDescent="0.35">
      <c r="A1028" s="136"/>
      <c r="B1028" s="136"/>
      <c r="C1028" s="136"/>
      <c r="D1028" s="127"/>
      <c r="E1028" s="127"/>
      <c r="F1028" s="127"/>
      <c r="G1028" s="127"/>
      <c r="H1028" s="127"/>
      <c r="I1028" s="127"/>
      <c r="J1028" s="127"/>
      <c r="K1028" s="127"/>
      <c r="L1028" s="127"/>
      <c r="M1028" s="127"/>
      <c r="N1028" s="127"/>
      <c r="O1028" s="127"/>
      <c r="P1028" s="127"/>
      <c r="Q1028" s="127"/>
      <c r="R1028" s="127"/>
      <c r="S1028" s="127"/>
      <c r="T1028" s="127"/>
      <c r="U1028" s="127"/>
      <c r="V1028" s="127"/>
      <c r="W1028" s="127"/>
      <c r="X1028" s="127"/>
      <c r="Y1028" s="127"/>
      <c r="Z1028" s="127"/>
      <c r="AA1028" s="127"/>
      <c r="AB1028" s="127"/>
      <c r="AC1028" s="127"/>
      <c r="AD1028" s="127"/>
      <c r="AE1028" s="127"/>
      <c r="AF1028" s="127"/>
      <c r="AG1028" s="127"/>
      <c r="AH1028" s="127"/>
      <c r="AI1028" s="127"/>
      <c r="AJ1028" s="127"/>
      <c r="AK1028" s="127"/>
      <c r="AL1028" s="127"/>
      <c r="AM1028" s="127"/>
      <c r="AN1028" s="127"/>
      <c r="AO1028" s="127"/>
      <c r="AP1028" s="127"/>
      <c r="AQ1028" s="127"/>
      <c r="AR1028" s="127"/>
      <c r="AS1028" s="127"/>
      <c r="AT1028" s="127"/>
      <c r="AU1028" s="127"/>
      <c r="AV1028" s="127"/>
      <c r="AW1028" s="127"/>
      <c r="AX1028" s="127"/>
      <c r="AY1028" s="127"/>
      <c r="AZ1028" s="127"/>
      <c r="BA1028" s="127"/>
      <c r="BB1028" s="127"/>
      <c r="BC1028" s="127"/>
      <c r="BD1028" s="127"/>
      <c r="BE1028" s="127"/>
      <c r="BF1028" s="127"/>
      <c r="BG1028" s="127"/>
      <c r="BH1028" s="127"/>
      <c r="BI1028" s="127"/>
      <c r="BJ1028" s="127"/>
      <c r="BK1028" s="127"/>
      <c r="BL1028" s="127"/>
      <c r="BM1028" s="127"/>
      <c r="BN1028" s="386"/>
      <c r="BO1028" s="127"/>
      <c r="BP1028" s="104"/>
    </row>
    <row r="1029" spans="1:68" ht="14.5" x14ac:dyDescent="0.35">
      <c r="A1029" s="136"/>
      <c r="B1029" s="136"/>
      <c r="C1029" s="136"/>
      <c r="D1029" s="127"/>
      <c r="E1029" s="127"/>
      <c r="F1029" s="127"/>
      <c r="G1029" s="127"/>
      <c r="H1029" s="127"/>
      <c r="I1029" s="127"/>
      <c r="J1029" s="127"/>
      <c r="K1029" s="127"/>
      <c r="L1029" s="127"/>
      <c r="M1029" s="127"/>
      <c r="N1029" s="127"/>
      <c r="O1029" s="127"/>
      <c r="P1029" s="127"/>
      <c r="Q1029" s="127"/>
      <c r="R1029" s="127"/>
      <c r="S1029" s="127"/>
      <c r="T1029" s="127"/>
      <c r="U1029" s="127"/>
      <c r="V1029" s="127"/>
      <c r="W1029" s="127"/>
      <c r="X1029" s="127"/>
      <c r="Y1029" s="127"/>
      <c r="Z1029" s="127"/>
      <c r="AA1029" s="127"/>
      <c r="AB1029" s="127"/>
      <c r="AC1029" s="127"/>
      <c r="AD1029" s="127"/>
      <c r="AE1029" s="127"/>
      <c r="AF1029" s="127"/>
      <c r="AG1029" s="127"/>
      <c r="AH1029" s="127"/>
      <c r="AI1029" s="127"/>
      <c r="AJ1029" s="127"/>
      <c r="AK1029" s="127"/>
      <c r="AL1029" s="127"/>
      <c r="AM1029" s="127"/>
      <c r="AN1029" s="127"/>
      <c r="AO1029" s="127"/>
      <c r="AP1029" s="127"/>
      <c r="AQ1029" s="127"/>
      <c r="AR1029" s="127"/>
      <c r="AS1029" s="127"/>
      <c r="AT1029" s="127"/>
      <c r="AU1029" s="127"/>
      <c r="AV1029" s="127"/>
      <c r="AW1029" s="127"/>
      <c r="AX1029" s="127"/>
      <c r="AY1029" s="127"/>
      <c r="AZ1029" s="127"/>
      <c r="BA1029" s="127"/>
      <c r="BB1029" s="127"/>
      <c r="BC1029" s="127"/>
      <c r="BD1029" s="127"/>
      <c r="BE1029" s="127"/>
      <c r="BF1029" s="127"/>
      <c r="BG1029" s="127"/>
      <c r="BH1029" s="127"/>
      <c r="BI1029" s="127"/>
      <c r="BJ1029" s="127"/>
      <c r="BK1029" s="127"/>
      <c r="BL1029" s="127"/>
      <c r="BM1029" s="127"/>
      <c r="BN1029" s="386"/>
      <c r="BO1029" s="127"/>
      <c r="BP1029" s="104"/>
    </row>
    <row r="1030" spans="1:68" ht="14.5" x14ac:dyDescent="0.35">
      <c r="A1030" s="136"/>
      <c r="B1030" s="136"/>
      <c r="C1030" s="136"/>
      <c r="D1030" s="127"/>
      <c r="E1030" s="127"/>
      <c r="F1030" s="127"/>
      <c r="G1030" s="127"/>
      <c r="H1030" s="127"/>
      <c r="I1030" s="127"/>
      <c r="J1030" s="127"/>
      <c r="K1030" s="127"/>
      <c r="L1030" s="127"/>
      <c r="M1030" s="127"/>
      <c r="N1030" s="127"/>
      <c r="O1030" s="127"/>
      <c r="P1030" s="127"/>
      <c r="Q1030" s="127"/>
      <c r="R1030" s="127"/>
      <c r="S1030" s="127"/>
      <c r="T1030" s="127"/>
      <c r="U1030" s="127"/>
      <c r="V1030" s="127"/>
      <c r="W1030" s="127"/>
      <c r="X1030" s="127"/>
      <c r="Y1030" s="127"/>
      <c r="Z1030" s="127"/>
      <c r="AA1030" s="127"/>
      <c r="AB1030" s="127"/>
      <c r="AC1030" s="127"/>
      <c r="AD1030" s="127"/>
      <c r="AE1030" s="127"/>
      <c r="AF1030" s="127"/>
      <c r="AG1030" s="127"/>
      <c r="AH1030" s="127"/>
      <c r="AI1030" s="127"/>
      <c r="AJ1030" s="127"/>
      <c r="AK1030" s="127"/>
      <c r="AL1030" s="127"/>
      <c r="AM1030" s="127"/>
      <c r="AN1030" s="127"/>
      <c r="AO1030" s="127"/>
      <c r="AP1030" s="127"/>
      <c r="AQ1030" s="127"/>
      <c r="AR1030" s="127"/>
      <c r="AS1030" s="127"/>
      <c r="AT1030" s="127"/>
      <c r="AU1030" s="127"/>
      <c r="AV1030" s="127"/>
      <c r="AW1030" s="127"/>
      <c r="AX1030" s="127"/>
      <c r="AY1030" s="127"/>
      <c r="AZ1030" s="127"/>
      <c r="BA1030" s="127"/>
      <c r="BB1030" s="127"/>
      <c r="BC1030" s="127"/>
      <c r="BD1030" s="127"/>
      <c r="BE1030" s="127"/>
      <c r="BF1030" s="127"/>
      <c r="BG1030" s="127"/>
      <c r="BH1030" s="127"/>
      <c r="BI1030" s="127"/>
      <c r="BJ1030" s="127"/>
      <c r="BK1030" s="127"/>
      <c r="BL1030" s="127"/>
      <c r="BM1030" s="127"/>
      <c r="BN1030" s="386"/>
      <c r="BO1030" s="127"/>
      <c r="BP1030" s="104"/>
    </row>
    <row r="1031" spans="1:68" ht="14.5" x14ac:dyDescent="0.35">
      <c r="A1031" s="136"/>
      <c r="B1031" s="136"/>
      <c r="C1031" s="136"/>
      <c r="D1031" s="127"/>
      <c r="E1031" s="127"/>
      <c r="F1031" s="127"/>
      <c r="G1031" s="127"/>
      <c r="H1031" s="127"/>
      <c r="I1031" s="127"/>
      <c r="J1031" s="127"/>
      <c r="K1031" s="127"/>
      <c r="L1031" s="127"/>
      <c r="M1031" s="127"/>
      <c r="N1031" s="127"/>
      <c r="O1031" s="127"/>
      <c r="P1031" s="127"/>
      <c r="Q1031" s="127"/>
      <c r="R1031" s="127"/>
      <c r="S1031" s="127"/>
      <c r="T1031" s="127"/>
      <c r="U1031" s="127"/>
      <c r="V1031" s="127"/>
      <c r="W1031" s="127"/>
      <c r="X1031" s="127"/>
      <c r="Y1031" s="127"/>
      <c r="Z1031" s="127"/>
      <c r="AA1031" s="127"/>
      <c r="AB1031" s="127"/>
      <c r="AC1031" s="127"/>
      <c r="AD1031" s="127"/>
      <c r="AE1031" s="127"/>
      <c r="AF1031" s="127"/>
      <c r="AG1031" s="127"/>
      <c r="AH1031" s="127"/>
      <c r="AI1031" s="127"/>
      <c r="AJ1031" s="127"/>
      <c r="AK1031" s="127"/>
      <c r="AL1031" s="127"/>
      <c r="AM1031" s="127"/>
      <c r="AN1031" s="127"/>
      <c r="AO1031" s="127"/>
      <c r="AP1031" s="127"/>
      <c r="AQ1031" s="127"/>
      <c r="AR1031" s="127"/>
      <c r="AS1031" s="127"/>
      <c r="AT1031" s="127"/>
      <c r="AU1031" s="127"/>
      <c r="AV1031" s="127"/>
      <c r="AW1031" s="127"/>
      <c r="AX1031" s="127"/>
      <c r="AY1031" s="127"/>
      <c r="AZ1031" s="127"/>
      <c r="BA1031" s="127"/>
      <c r="BB1031" s="127"/>
      <c r="BC1031" s="127"/>
      <c r="BD1031" s="127"/>
      <c r="BE1031" s="127"/>
      <c r="BF1031" s="127"/>
      <c r="BG1031" s="127"/>
      <c r="BH1031" s="127"/>
      <c r="BI1031" s="127"/>
      <c r="BJ1031" s="127"/>
      <c r="BK1031" s="127"/>
      <c r="BL1031" s="127"/>
      <c r="BM1031" s="127"/>
      <c r="BN1031" s="386"/>
      <c r="BO1031" s="127"/>
      <c r="BP1031" s="104"/>
    </row>
    <row r="1032" spans="1:68" ht="14.5" x14ac:dyDescent="0.35">
      <c r="A1032" s="136"/>
      <c r="B1032" s="136"/>
      <c r="C1032" s="136"/>
      <c r="D1032" s="127"/>
      <c r="E1032" s="127"/>
      <c r="F1032" s="127"/>
      <c r="G1032" s="127"/>
      <c r="H1032" s="127"/>
      <c r="I1032" s="127"/>
      <c r="J1032" s="127"/>
      <c r="K1032" s="127"/>
      <c r="L1032" s="127"/>
      <c r="M1032" s="127"/>
      <c r="N1032" s="127"/>
      <c r="O1032" s="127"/>
      <c r="P1032" s="127"/>
      <c r="Q1032" s="127"/>
      <c r="R1032" s="127"/>
      <c r="S1032" s="127"/>
      <c r="T1032" s="127"/>
      <c r="U1032" s="127"/>
      <c r="V1032" s="127"/>
      <c r="W1032" s="127"/>
      <c r="X1032" s="127"/>
      <c r="Y1032" s="127"/>
      <c r="Z1032" s="127"/>
      <c r="AA1032" s="127"/>
      <c r="AB1032" s="127"/>
      <c r="AC1032" s="127"/>
      <c r="AD1032" s="127"/>
      <c r="AE1032" s="127"/>
      <c r="AF1032" s="127"/>
      <c r="AG1032" s="127"/>
      <c r="AH1032" s="127"/>
      <c r="AI1032" s="127"/>
      <c r="AJ1032" s="127"/>
      <c r="AK1032" s="127"/>
      <c r="AL1032" s="127"/>
      <c r="AM1032" s="127"/>
      <c r="AN1032" s="127"/>
      <c r="AO1032" s="127"/>
      <c r="AP1032" s="127"/>
      <c r="AQ1032" s="127"/>
      <c r="AR1032" s="127"/>
      <c r="AS1032" s="127"/>
      <c r="AT1032" s="127"/>
      <c r="AU1032" s="127"/>
      <c r="AV1032" s="127"/>
      <c r="AW1032" s="127"/>
      <c r="AX1032" s="127"/>
      <c r="AY1032" s="127"/>
      <c r="AZ1032" s="127"/>
      <c r="BA1032" s="127"/>
      <c r="BB1032" s="127"/>
      <c r="BC1032" s="127"/>
      <c r="BD1032" s="127"/>
      <c r="BE1032" s="127"/>
      <c r="BF1032" s="127"/>
      <c r="BG1032" s="127"/>
      <c r="BH1032" s="127"/>
      <c r="BI1032" s="127"/>
      <c r="BJ1032" s="127"/>
      <c r="BK1032" s="127"/>
      <c r="BL1032" s="127"/>
      <c r="BM1032" s="127"/>
      <c r="BN1032" s="386"/>
      <c r="BO1032" s="127"/>
      <c r="BP1032" s="104"/>
    </row>
    <row r="1033" spans="1:68" ht="14.5" x14ac:dyDescent="0.35">
      <c r="A1033" s="136"/>
      <c r="B1033" s="136"/>
      <c r="C1033" s="136"/>
      <c r="D1033" s="127"/>
      <c r="E1033" s="127"/>
      <c r="F1033" s="127"/>
      <c r="G1033" s="127"/>
      <c r="H1033" s="127"/>
      <c r="I1033" s="127"/>
      <c r="J1033" s="127"/>
      <c r="K1033" s="127"/>
      <c r="L1033" s="127"/>
      <c r="M1033" s="127"/>
      <c r="N1033" s="127"/>
      <c r="O1033" s="127"/>
      <c r="P1033" s="127"/>
      <c r="Q1033" s="127"/>
      <c r="R1033" s="127"/>
      <c r="S1033" s="127"/>
      <c r="T1033" s="127"/>
      <c r="U1033" s="127"/>
      <c r="V1033" s="127"/>
      <c r="W1033" s="127"/>
      <c r="X1033" s="127"/>
      <c r="Y1033" s="127"/>
      <c r="Z1033" s="127"/>
      <c r="AA1033" s="127"/>
      <c r="AB1033" s="127"/>
      <c r="AC1033" s="127"/>
      <c r="AD1033" s="127"/>
      <c r="AE1033" s="127"/>
      <c r="AF1033" s="127"/>
      <c r="AG1033" s="127"/>
      <c r="AH1033" s="127"/>
      <c r="AI1033" s="127"/>
      <c r="AJ1033" s="127"/>
      <c r="AK1033" s="127"/>
      <c r="AL1033" s="127"/>
      <c r="AM1033" s="127"/>
      <c r="AN1033" s="127"/>
      <c r="AO1033" s="127"/>
      <c r="AP1033" s="127"/>
      <c r="AQ1033" s="127"/>
      <c r="AR1033" s="127"/>
      <c r="AS1033" s="127"/>
      <c r="AT1033" s="127"/>
      <c r="AU1033" s="127"/>
      <c r="AV1033" s="127"/>
      <c r="AW1033" s="127"/>
      <c r="AX1033" s="127"/>
      <c r="AY1033" s="127"/>
      <c r="AZ1033" s="127"/>
      <c r="BA1033" s="127"/>
      <c r="BB1033" s="127"/>
      <c r="BC1033" s="127"/>
      <c r="BD1033" s="127"/>
      <c r="BE1033" s="127"/>
      <c r="BF1033" s="127"/>
      <c r="BG1033" s="127"/>
      <c r="BH1033" s="127"/>
      <c r="BI1033" s="127"/>
      <c r="BJ1033" s="127"/>
      <c r="BK1033" s="127"/>
      <c r="BL1033" s="127"/>
      <c r="BM1033" s="127"/>
      <c r="BN1033" s="386"/>
      <c r="BO1033" s="127"/>
      <c r="BP1033" s="104"/>
    </row>
    <row r="1034" spans="1:68" ht="14.5" x14ac:dyDescent="0.35">
      <c r="A1034" s="136"/>
      <c r="B1034" s="136"/>
      <c r="C1034" s="136"/>
      <c r="D1034" s="127"/>
      <c r="E1034" s="127"/>
      <c r="F1034" s="127"/>
      <c r="G1034" s="127"/>
      <c r="H1034" s="127"/>
      <c r="I1034" s="127"/>
      <c r="J1034" s="127"/>
      <c r="K1034" s="127"/>
      <c r="L1034" s="127"/>
      <c r="M1034" s="127"/>
      <c r="N1034" s="127"/>
      <c r="O1034" s="127"/>
      <c r="P1034" s="127"/>
      <c r="Q1034" s="127"/>
      <c r="R1034" s="127"/>
      <c r="S1034" s="127"/>
      <c r="T1034" s="127"/>
      <c r="U1034" s="127"/>
      <c r="V1034" s="127"/>
      <c r="W1034" s="127"/>
      <c r="X1034" s="127"/>
      <c r="Y1034" s="127"/>
      <c r="Z1034" s="127"/>
      <c r="AA1034" s="127"/>
      <c r="AB1034" s="127"/>
      <c r="AC1034" s="127"/>
      <c r="AD1034" s="127"/>
      <c r="AE1034" s="127"/>
      <c r="AF1034" s="127"/>
      <c r="AG1034" s="127"/>
      <c r="AH1034" s="127"/>
      <c r="AI1034" s="127"/>
      <c r="AJ1034" s="127"/>
      <c r="AK1034" s="127"/>
      <c r="AL1034" s="127"/>
      <c r="AM1034" s="127"/>
      <c r="AN1034" s="127"/>
      <c r="AO1034" s="127"/>
      <c r="AP1034" s="127"/>
      <c r="AQ1034" s="127"/>
      <c r="AR1034" s="127"/>
      <c r="AS1034" s="127"/>
      <c r="AT1034" s="127"/>
      <c r="AU1034" s="127"/>
      <c r="AV1034" s="127"/>
      <c r="AW1034" s="127"/>
      <c r="AX1034" s="127"/>
      <c r="AY1034" s="127"/>
      <c r="AZ1034" s="127"/>
      <c r="BA1034" s="127"/>
      <c r="BB1034" s="127"/>
      <c r="BC1034" s="127"/>
      <c r="BD1034" s="127"/>
      <c r="BE1034" s="127"/>
      <c r="BF1034" s="127"/>
      <c r="BG1034" s="127"/>
      <c r="BH1034" s="127"/>
      <c r="BI1034" s="127"/>
      <c r="BJ1034" s="127"/>
      <c r="BK1034" s="127"/>
      <c r="BL1034" s="127"/>
      <c r="BM1034" s="127"/>
      <c r="BN1034" s="386"/>
      <c r="BO1034" s="127"/>
      <c r="BP1034" s="104"/>
    </row>
    <row r="1035" spans="1:68" ht="14.5" x14ac:dyDescent="0.35">
      <c r="A1035" s="136"/>
      <c r="B1035" s="136"/>
      <c r="C1035" s="136"/>
      <c r="D1035" s="127"/>
      <c r="E1035" s="127"/>
      <c r="F1035" s="127"/>
      <c r="G1035" s="127"/>
      <c r="H1035" s="127"/>
      <c r="I1035" s="127"/>
      <c r="J1035" s="127"/>
      <c r="K1035" s="127"/>
      <c r="L1035" s="127"/>
      <c r="M1035" s="127"/>
      <c r="N1035" s="127"/>
      <c r="O1035" s="127"/>
      <c r="P1035" s="127"/>
      <c r="Q1035" s="127"/>
      <c r="R1035" s="127"/>
      <c r="S1035" s="127"/>
      <c r="T1035" s="127"/>
      <c r="U1035" s="127"/>
      <c r="V1035" s="127"/>
      <c r="W1035" s="127"/>
      <c r="X1035" s="127"/>
      <c r="Y1035" s="127"/>
      <c r="Z1035" s="127"/>
      <c r="AA1035" s="127"/>
      <c r="AB1035" s="127"/>
      <c r="AC1035" s="127"/>
      <c r="AD1035" s="127"/>
      <c r="AE1035" s="127"/>
      <c r="AF1035" s="127"/>
      <c r="AG1035" s="127"/>
      <c r="AH1035" s="127"/>
      <c r="AI1035" s="127"/>
      <c r="AJ1035" s="127"/>
      <c r="AK1035" s="127"/>
      <c r="AL1035" s="127"/>
      <c r="AM1035" s="127"/>
      <c r="AN1035" s="127"/>
      <c r="AO1035" s="127"/>
      <c r="AP1035" s="127"/>
      <c r="AQ1035" s="127"/>
      <c r="AR1035" s="127"/>
      <c r="AS1035" s="127"/>
      <c r="AT1035" s="127"/>
      <c r="AU1035" s="127"/>
      <c r="AV1035" s="127"/>
      <c r="AW1035" s="127"/>
      <c r="AX1035" s="127"/>
      <c r="AY1035" s="127"/>
      <c r="AZ1035" s="127"/>
      <c r="BA1035" s="127"/>
      <c r="BB1035" s="127"/>
      <c r="BC1035" s="127"/>
      <c r="BD1035" s="127"/>
      <c r="BE1035" s="127"/>
      <c r="BF1035" s="127"/>
      <c r="BG1035" s="127"/>
      <c r="BH1035" s="127"/>
      <c r="BI1035" s="127"/>
      <c r="BJ1035" s="127"/>
      <c r="BK1035" s="127"/>
      <c r="BL1035" s="127"/>
      <c r="BM1035" s="127"/>
      <c r="BN1035" s="386"/>
      <c r="BO1035" s="127"/>
      <c r="BP1035" s="104"/>
    </row>
    <row r="1036" spans="1:68" ht="14.5" x14ac:dyDescent="0.35">
      <c r="A1036" s="136"/>
      <c r="B1036" s="136"/>
      <c r="C1036" s="136"/>
      <c r="D1036" s="127"/>
      <c r="E1036" s="127"/>
      <c r="F1036" s="127"/>
      <c r="G1036" s="127"/>
      <c r="H1036" s="127"/>
      <c r="I1036" s="127"/>
      <c r="J1036" s="127"/>
      <c r="K1036" s="127"/>
      <c r="L1036" s="127"/>
      <c r="M1036" s="127"/>
      <c r="N1036" s="127"/>
      <c r="O1036" s="127"/>
      <c r="P1036" s="127"/>
      <c r="Q1036" s="127"/>
      <c r="R1036" s="127"/>
      <c r="S1036" s="127"/>
      <c r="T1036" s="127"/>
      <c r="U1036" s="127"/>
      <c r="V1036" s="127"/>
      <c r="W1036" s="127"/>
      <c r="X1036" s="127"/>
      <c r="Y1036" s="127"/>
      <c r="Z1036" s="127"/>
      <c r="AA1036" s="127"/>
      <c r="AB1036" s="127"/>
      <c r="AC1036" s="127"/>
      <c r="AD1036" s="127"/>
      <c r="AE1036" s="127"/>
      <c r="AF1036" s="127"/>
      <c r="AG1036" s="127"/>
      <c r="AH1036" s="127"/>
      <c r="AI1036" s="127"/>
      <c r="AJ1036" s="127"/>
      <c r="AK1036" s="127"/>
      <c r="AL1036" s="127"/>
      <c r="AM1036" s="127"/>
      <c r="AN1036" s="127"/>
      <c r="AO1036" s="127"/>
      <c r="AP1036" s="127"/>
      <c r="AQ1036" s="127"/>
      <c r="AR1036" s="127"/>
      <c r="AS1036" s="127"/>
      <c r="AT1036" s="127"/>
      <c r="AU1036" s="127"/>
      <c r="AV1036" s="127"/>
      <c r="AW1036" s="127"/>
      <c r="AX1036" s="127"/>
      <c r="AY1036" s="127"/>
      <c r="AZ1036" s="127"/>
      <c r="BA1036" s="127"/>
      <c r="BB1036" s="127"/>
      <c r="BC1036" s="127"/>
      <c r="BD1036" s="127"/>
      <c r="BE1036" s="127"/>
      <c r="BF1036" s="127"/>
      <c r="BG1036" s="127"/>
      <c r="BH1036" s="127"/>
      <c r="BI1036" s="127"/>
      <c r="BJ1036" s="127"/>
      <c r="BK1036" s="127"/>
      <c r="BL1036" s="127"/>
      <c r="BM1036" s="127"/>
      <c r="BN1036" s="386"/>
      <c r="BO1036" s="127"/>
      <c r="BP1036" s="104"/>
    </row>
    <row r="1037" spans="1:68" ht="14.5" x14ac:dyDescent="0.35">
      <c r="A1037" s="136"/>
      <c r="B1037" s="136"/>
      <c r="C1037" s="136"/>
      <c r="D1037" s="127"/>
      <c r="E1037" s="127"/>
      <c r="F1037" s="127"/>
      <c r="G1037" s="127"/>
      <c r="H1037" s="127"/>
      <c r="I1037" s="127"/>
      <c r="J1037" s="127"/>
      <c r="K1037" s="127"/>
      <c r="L1037" s="127"/>
      <c r="M1037" s="127"/>
      <c r="N1037" s="127"/>
      <c r="O1037" s="127"/>
      <c r="P1037" s="127"/>
      <c r="Q1037" s="127"/>
      <c r="R1037" s="127"/>
      <c r="S1037" s="127"/>
      <c r="T1037" s="127"/>
      <c r="U1037" s="127"/>
      <c r="V1037" s="127"/>
      <c r="W1037" s="127"/>
      <c r="X1037" s="127"/>
      <c r="Y1037" s="127"/>
      <c r="Z1037" s="127"/>
      <c r="AA1037" s="127"/>
      <c r="AB1037" s="127"/>
      <c r="AC1037" s="127"/>
      <c r="AD1037" s="127"/>
      <c r="AE1037" s="127"/>
      <c r="AF1037" s="127"/>
      <c r="AG1037" s="127"/>
      <c r="AH1037" s="127"/>
      <c r="AI1037" s="127"/>
      <c r="AJ1037" s="127"/>
      <c r="AK1037" s="127"/>
      <c r="AL1037" s="127"/>
      <c r="AM1037" s="127"/>
      <c r="AN1037" s="127"/>
      <c r="AO1037" s="127"/>
      <c r="AP1037" s="127"/>
      <c r="AQ1037" s="127"/>
      <c r="AR1037" s="127"/>
      <c r="AS1037" s="127"/>
      <c r="AT1037" s="127"/>
      <c r="AU1037" s="127"/>
      <c r="AV1037" s="127"/>
      <c r="AW1037" s="127"/>
      <c r="AX1037" s="127"/>
      <c r="AY1037" s="127"/>
      <c r="AZ1037" s="127"/>
      <c r="BA1037" s="127"/>
      <c r="BB1037" s="127"/>
      <c r="BC1037" s="127"/>
      <c r="BD1037" s="127"/>
      <c r="BE1037" s="127"/>
      <c r="BF1037" s="127"/>
      <c r="BG1037" s="127"/>
      <c r="BH1037" s="127"/>
      <c r="BI1037" s="127"/>
      <c r="BJ1037" s="127"/>
      <c r="BK1037" s="127"/>
      <c r="BL1037" s="127"/>
      <c r="BM1037" s="127"/>
      <c r="BN1037" s="386"/>
      <c r="BO1037" s="127"/>
      <c r="BP1037" s="104"/>
    </row>
    <row r="1038" spans="1:68" ht="14.5" x14ac:dyDescent="0.35">
      <c r="A1038" s="136"/>
      <c r="B1038" s="136"/>
      <c r="C1038" s="136"/>
      <c r="D1038" s="127"/>
      <c r="E1038" s="127"/>
      <c r="F1038" s="127"/>
      <c r="G1038" s="127"/>
      <c r="H1038" s="127"/>
      <c r="I1038" s="127"/>
      <c r="J1038" s="127"/>
      <c r="K1038" s="127"/>
      <c r="L1038" s="127"/>
      <c r="M1038" s="127"/>
      <c r="N1038" s="127"/>
      <c r="O1038" s="127"/>
      <c r="P1038" s="127"/>
      <c r="Q1038" s="127"/>
      <c r="R1038" s="127"/>
      <c r="S1038" s="127"/>
      <c r="T1038" s="127"/>
      <c r="U1038" s="127"/>
      <c r="V1038" s="127"/>
      <c r="W1038" s="127"/>
      <c r="X1038" s="127"/>
      <c r="Y1038" s="127"/>
      <c r="Z1038" s="127"/>
      <c r="AA1038" s="127"/>
      <c r="AB1038" s="127"/>
      <c r="AC1038" s="127"/>
      <c r="AD1038" s="127"/>
      <c r="AE1038" s="127"/>
      <c r="AF1038" s="127"/>
      <c r="AG1038" s="127"/>
      <c r="AH1038" s="127"/>
      <c r="AI1038" s="127"/>
      <c r="AJ1038" s="127"/>
      <c r="AK1038" s="127"/>
      <c r="AL1038" s="127"/>
      <c r="AM1038" s="127"/>
      <c r="AN1038" s="127"/>
      <c r="AO1038" s="127"/>
      <c r="AP1038" s="127"/>
      <c r="AQ1038" s="127"/>
      <c r="AR1038" s="127"/>
      <c r="AS1038" s="127"/>
      <c r="AT1038" s="127"/>
      <c r="AU1038" s="127"/>
      <c r="AV1038" s="127"/>
      <c r="AW1038" s="127"/>
      <c r="AX1038" s="127"/>
      <c r="AY1038" s="127"/>
      <c r="AZ1038" s="127"/>
      <c r="BA1038" s="127"/>
      <c r="BB1038" s="127"/>
      <c r="BC1038" s="127"/>
      <c r="BD1038" s="127"/>
      <c r="BE1038" s="127"/>
      <c r="BF1038" s="127"/>
      <c r="BG1038" s="127"/>
      <c r="BH1038" s="127"/>
      <c r="BI1038" s="127"/>
      <c r="BJ1038" s="127"/>
      <c r="BK1038" s="127"/>
      <c r="BL1038" s="127"/>
      <c r="BM1038" s="127"/>
      <c r="BN1038" s="386"/>
      <c r="BO1038" s="127"/>
      <c r="BP1038" s="104"/>
    </row>
    <row r="1039" spans="1:68" ht="14.5" x14ac:dyDescent="0.35">
      <c r="A1039" s="136"/>
      <c r="B1039" s="136"/>
      <c r="C1039" s="136"/>
      <c r="D1039" s="127"/>
      <c r="E1039" s="127"/>
      <c r="F1039" s="127"/>
      <c r="G1039" s="127"/>
      <c r="H1039" s="127"/>
      <c r="I1039" s="127"/>
      <c r="J1039" s="127"/>
      <c r="K1039" s="127"/>
      <c r="L1039" s="127"/>
      <c r="M1039" s="127"/>
      <c r="N1039" s="127"/>
      <c r="O1039" s="127"/>
      <c r="P1039" s="127"/>
      <c r="Q1039" s="127"/>
      <c r="R1039" s="127"/>
      <c r="S1039" s="127"/>
      <c r="T1039" s="127"/>
      <c r="U1039" s="127"/>
      <c r="V1039" s="127"/>
      <c r="W1039" s="127"/>
      <c r="X1039" s="127"/>
      <c r="Y1039" s="127"/>
      <c r="Z1039" s="127"/>
      <c r="AA1039" s="127"/>
      <c r="AB1039" s="127"/>
      <c r="AC1039" s="127"/>
      <c r="AD1039" s="127"/>
      <c r="AE1039" s="127"/>
      <c r="AF1039" s="127"/>
      <c r="AG1039" s="127"/>
      <c r="AH1039" s="127"/>
      <c r="AI1039" s="127"/>
      <c r="AJ1039" s="127"/>
      <c r="AK1039" s="127"/>
      <c r="AL1039" s="127"/>
      <c r="AM1039" s="127"/>
      <c r="AN1039" s="127"/>
      <c r="AO1039" s="127"/>
      <c r="AP1039" s="127"/>
      <c r="AQ1039" s="127"/>
      <c r="AR1039" s="127"/>
      <c r="AS1039" s="127"/>
      <c r="AT1039" s="127"/>
      <c r="AU1039" s="127"/>
      <c r="AV1039" s="127"/>
      <c r="AW1039" s="127"/>
      <c r="AX1039" s="127"/>
      <c r="AY1039" s="127"/>
      <c r="AZ1039" s="127"/>
      <c r="BA1039" s="127"/>
      <c r="BB1039" s="127"/>
      <c r="BC1039" s="127"/>
      <c r="BD1039" s="127"/>
      <c r="BE1039" s="127"/>
      <c r="BF1039" s="127"/>
      <c r="BG1039" s="127"/>
      <c r="BH1039" s="127"/>
      <c r="BI1039" s="127"/>
      <c r="BJ1039" s="127"/>
      <c r="BK1039" s="127"/>
      <c r="BL1039" s="127"/>
      <c r="BM1039" s="127"/>
      <c r="BN1039" s="386"/>
      <c r="BO1039" s="127"/>
      <c r="BP1039" s="104"/>
    </row>
    <row r="1040" spans="1:68" ht="14.5" x14ac:dyDescent="0.35">
      <c r="A1040" s="136"/>
      <c r="B1040" s="136"/>
      <c r="C1040" s="136"/>
      <c r="D1040" s="127"/>
      <c r="E1040" s="127"/>
      <c r="F1040" s="127"/>
      <c r="G1040" s="127"/>
      <c r="H1040" s="127"/>
      <c r="I1040" s="127"/>
      <c r="J1040" s="127"/>
      <c r="K1040" s="127"/>
      <c r="L1040" s="127"/>
      <c r="M1040" s="127"/>
      <c r="N1040" s="127"/>
      <c r="O1040" s="127"/>
      <c r="P1040" s="127"/>
      <c r="Q1040" s="127"/>
      <c r="R1040" s="127"/>
      <c r="S1040" s="127"/>
      <c r="T1040" s="127"/>
      <c r="U1040" s="127"/>
      <c r="V1040" s="127"/>
      <c r="W1040" s="127"/>
      <c r="X1040" s="127"/>
      <c r="Y1040" s="127"/>
      <c r="Z1040" s="127"/>
      <c r="AA1040" s="127"/>
      <c r="AB1040" s="127"/>
      <c r="AC1040" s="127"/>
      <c r="AD1040" s="127"/>
      <c r="AE1040" s="127"/>
      <c r="AF1040" s="127"/>
      <c r="AG1040" s="127"/>
      <c r="AH1040" s="127"/>
      <c r="AI1040" s="127"/>
      <c r="AJ1040" s="127"/>
      <c r="AK1040" s="127"/>
      <c r="AL1040" s="127"/>
      <c r="AM1040" s="127"/>
      <c r="AN1040" s="127"/>
      <c r="AO1040" s="127"/>
      <c r="AP1040" s="127"/>
      <c r="AQ1040" s="127"/>
      <c r="AR1040" s="127"/>
      <c r="AS1040" s="127"/>
      <c r="AT1040" s="127"/>
      <c r="AU1040" s="127"/>
      <c r="AV1040" s="127"/>
      <c r="AW1040" s="127"/>
      <c r="AX1040" s="127"/>
      <c r="AY1040" s="127"/>
      <c r="AZ1040" s="127"/>
      <c r="BA1040" s="127"/>
      <c r="BB1040" s="127"/>
      <c r="BC1040" s="127"/>
      <c r="BD1040" s="127"/>
      <c r="BE1040" s="127"/>
      <c r="BF1040" s="127"/>
      <c r="BG1040" s="127"/>
      <c r="BH1040" s="127"/>
      <c r="BI1040" s="127"/>
      <c r="BJ1040" s="127"/>
      <c r="BK1040" s="127"/>
      <c r="BL1040" s="127"/>
      <c r="BM1040" s="127"/>
      <c r="BN1040" s="386"/>
      <c r="BO1040" s="127"/>
      <c r="BP1040" s="104"/>
    </row>
    <row r="1041" spans="1:68" ht="14.5" x14ac:dyDescent="0.35">
      <c r="A1041" s="136"/>
      <c r="B1041" s="136"/>
      <c r="C1041" s="136"/>
      <c r="D1041" s="127"/>
      <c r="E1041" s="127"/>
      <c r="F1041" s="127"/>
      <c r="G1041" s="127"/>
      <c r="H1041" s="127"/>
      <c r="I1041" s="127"/>
      <c r="J1041" s="127"/>
      <c r="K1041" s="127"/>
      <c r="L1041" s="127"/>
      <c r="M1041" s="127"/>
      <c r="N1041" s="127"/>
      <c r="O1041" s="127"/>
      <c r="P1041" s="127"/>
      <c r="Q1041" s="127"/>
      <c r="R1041" s="127"/>
      <c r="S1041" s="127"/>
      <c r="T1041" s="127"/>
      <c r="U1041" s="127"/>
      <c r="V1041" s="127"/>
      <c r="W1041" s="127"/>
      <c r="X1041" s="127"/>
      <c r="Y1041" s="127"/>
      <c r="Z1041" s="127"/>
      <c r="AA1041" s="127"/>
      <c r="AB1041" s="127"/>
      <c r="AC1041" s="127"/>
      <c r="AD1041" s="127"/>
      <c r="AE1041" s="127"/>
      <c r="AF1041" s="127"/>
      <c r="AG1041" s="127"/>
      <c r="AH1041" s="127"/>
      <c r="AI1041" s="127"/>
      <c r="AJ1041" s="127"/>
      <c r="AK1041" s="127"/>
      <c r="AL1041" s="127"/>
      <c r="AM1041" s="127"/>
      <c r="AN1041" s="127"/>
      <c r="AO1041" s="127"/>
      <c r="AP1041" s="127"/>
      <c r="AQ1041" s="127"/>
      <c r="AR1041" s="127"/>
      <c r="AS1041" s="127"/>
      <c r="AT1041" s="127"/>
      <c r="AU1041" s="127"/>
      <c r="AV1041" s="127"/>
      <c r="AW1041" s="127"/>
      <c r="AX1041" s="127"/>
      <c r="AY1041" s="127"/>
      <c r="AZ1041" s="127"/>
      <c r="BA1041" s="127"/>
      <c r="BB1041" s="127"/>
      <c r="BC1041" s="127"/>
      <c r="BD1041" s="127"/>
      <c r="BE1041" s="127"/>
      <c r="BF1041" s="127"/>
      <c r="BG1041" s="127"/>
      <c r="BH1041" s="127"/>
      <c r="BI1041" s="127"/>
      <c r="BJ1041" s="127"/>
      <c r="BK1041" s="127"/>
      <c r="BL1041" s="127"/>
      <c r="BM1041" s="127"/>
      <c r="BN1041" s="386"/>
      <c r="BO1041" s="127"/>
      <c r="BP1041" s="104"/>
    </row>
    <row r="1042" spans="1:68" ht="14.5" x14ac:dyDescent="0.35">
      <c r="A1042" s="136"/>
      <c r="B1042" s="136"/>
      <c r="C1042" s="136"/>
      <c r="D1042" s="127"/>
      <c r="E1042" s="127"/>
      <c r="F1042" s="127"/>
      <c r="G1042" s="127"/>
      <c r="H1042" s="127"/>
      <c r="I1042" s="127"/>
      <c r="J1042" s="127"/>
      <c r="K1042" s="127"/>
      <c r="L1042" s="127"/>
      <c r="M1042" s="127"/>
      <c r="N1042" s="127"/>
      <c r="O1042" s="127"/>
      <c r="P1042" s="127"/>
      <c r="Q1042" s="127"/>
      <c r="R1042" s="127"/>
      <c r="S1042" s="127"/>
      <c r="T1042" s="127"/>
      <c r="U1042" s="127"/>
      <c r="V1042" s="127"/>
      <c r="W1042" s="127"/>
      <c r="X1042" s="127"/>
      <c r="Y1042" s="127"/>
      <c r="Z1042" s="127"/>
      <c r="AA1042" s="127"/>
      <c r="AB1042" s="127"/>
      <c r="AC1042" s="127"/>
      <c r="AD1042" s="127"/>
      <c r="AE1042" s="127"/>
      <c r="AF1042" s="127"/>
      <c r="AG1042" s="127"/>
      <c r="AH1042" s="127"/>
      <c r="AI1042" s="127"/>
      <c r="AJ1042" s="127"/>
      <c r="AK1042" s="127"/>
      <c r="AL1042" s="127"/>
      <c r="AM1042" s="127"/>
      <c r="AN1042" s="127"/>
      <c r="AO1042" s="127"/>
      <c r="AP1042" s="127"/>
      <c r="AQ1042" s="127"/>
      <c r="AR1042" s="127"/>
      <c r="AS1042" s="127"/>
      <c r="AT1042" s="127"/>
      <c r="AU1042" s="127"/>
      <c r="AV1042" s="127"/>
      <c r="AW1042" s="127"/>
      <c r="AX1042" s="127"/>
      <c r="AY1042" s="127"/>
      <c r="AZ1042" s="127"/>
      <c r="BA1042" s="127"/>
      <c r="BB1042" s="127"/>
      <c r="BC1042" s="127"/>
      <c r="BD1042" s="127"/>
      <c r="BE1042" s="127"/>
      <c r="BF1042" s="127"/>
      <c r="BG1042" s="127"/>
      <c r="BH1042" s="127"/>
      <c r="BI1042" s="127"/>
      <c r="BJ1042" s="127"/>
      <c r="BK1042" s="127"/>
      <c r="BL1042" s="127"/>
      <c r="BM1042" s="127"/>
      <c r="BN1042" s="386"/>
      <c r="BO1042" s="127"/>
      <c r="BP1042" s="104"/>
    </row>
    <row r="1043" spans="1:68" ht="14.5" x14ac:dyDescent="0.35">
      <c r="A1043" s="136"/>
      <c r="B1043" s="136"/>
      <c r="C1043" s="136"/>
      <c r="D1043" s="127"/>
      <c r="E1043" s="127"/>
      <c r="F1043" s="127"/>
      <c r="G1043" s="127"/>
      <c r="H1043" s="127"/>
      <c r="I1043" s="127"/>
      <c r="J1043" s="127"/>
      <c r="K1043" s="127"/>
      <c r="L1043" s="127"/>
      <c r="M1043" s="127"/>
      <c r="N1043" s="127"/>
      <c r="O1043" s="127"/>
      <c r="P1043" s="127"/>
      <c r="Q1043" s="127"/>
      <c r="R1043" s="127"/>
      <c r="S1043" s="127"/>
      <c r="T1043" s="127"/>
      <c r="U1043" s="127"/>
      <c r="V1043" s="127"/>
      <c r="W1043" s="127"/>
      <c r="X1043" s="127"/>
      <c r="Y1043" s="127"/>
      <c r="Z1043" s="127"/>
      <c r="AA1043" s="127"/>
      <c r="AB1043" s="127"/>
      <c r="AC1043" s="127"/>
      <c r="AD1043" s="127"/>
      <c r="AE1043" s="127"/>
      <c r="AF1043" s="127"/>
      <c r="AG1043" s="127"/>
      <c r="AH1043" s="127"/>
      <c r="AI1043" s="127"/>
      <c r="AJ1043" s="127"/>
      <c r="AK1043" s="127"/>
      <c r="AL1043" s="127"/>
      <c r="AM1043" s="127"/>
      <c r="AN1043" s="127"/>
      <c r="AO1043" s="127"/>
      <c r="AP1043" s="127"/>
      <c r="AQ1043" s="127"/>
      <c r="AR1043" s="127"/>
      <c r="AS1043" s="127"/>
      <c r="AT1043" s="127"/>
      <c r="AU1043" s="127"/>
      <c r="AV1043" s="127"/>
      <c r="AW1043" s="127"/>
      <c r="AX1043" s="127"/>
      <c r="AY1043" s="127"/>
      <c r="AZ1043" s="127"/>
      <c r="BA1043" s="127"/>
      <c r="BB1043" s="127"/>
      <c r="BC1043" s="127"/>
      <c r="BD1043" s="127"/>
      <c r="BE1043" s="127"/>
      <c r="BF1043" s="127"/>
      <c r="BG1043" s="127"/>
      <c r="BH1043" s="127"/>
      <c r="BI1043" s="127"/>
      <c r="BJ1043" s="127"/>
      <c r="BK1043" s="127"/>
      <c r="BL1043" s="127"/>
      <c r="BM1043" s="127"/>
      <c r="BN1043" s="386"/>
      <c r="BO1043" s="127"/>
      <c r="BP1043" s="104"/>
    </row>
    <row r="1044" spans="1:68" ht="14.5" x14ac:dyDescent="0.35">
      <c r="A1044" s="136"/>
      <c r="B1044" s="136"/>
      <c r="C1044" s="136"/>
      <c r="D1044" s="127"/>
      <c r="E1044" s="127"/>
      <c r="F1044" s="127"/>
      <c r="G1044" s="127"/>
      <c r="H1044" s="127"/>
      <c r="I1044" s="127"/>
      <c r="J1044" s="127"/>
      <c r="K1044" s="127"/>
      <c r="L1044" s="127"/>
      <c r="M1044" s="127"/>
      <c r="N1044" s="127"/>
      <c r="O1044" s="127"/>
      <c r="P1044" s="127"/>
      <c r="Q1044" s="127"/>
      <c r="R1044" s="127"/>
      <c r="S1044" s="127"/>
      <c r="T1044" s="127"/>
      <c r="U1044" s="127"/>
      <c r="V1044" s="127"/>
      <c r="W1044" s="127"/>
      <c r="X1044" s="127"/>
      <c r="Y1044" s="127"/>
      <c r="Z1044" s="127"/>
      <c r="AA1044" s="127"/>
      <c r="AB1044" s="127"/>
      <c r="AC1044" s="127"/>
      <c r="AD1044" s="127"/>
      <c r="AE1044" s="127"/>
      <c r="AF1044" s="127"/>
      <c r="AG1044" s="127"/>
      <c r="AH1044" s="127"/>
      <c r="AI1044" s="127"/>
      <c r="AJ1044" s="127"/>
      <c r="AK1044" s="127"/>
      <c r="AL1044" s="127"/>
      <c r="AM1044" s="127"/>
      <c r="AN1044" s="127"/>
      <c r="AO1044" s="127"/>
      <c r="AP1044" s="127"/>
      <c r="AQ1044" s="127"/>
      <c r="AR1044" s="127"/>
      <c r="AS1044" s="127"/>
      <c r="AT1044" s="127"/>
      <c r="AU1044" s="127"/>
      <c r="AV1044" s="127"/>
      <c r="AW1044" s="127"/>
      <c r="AX1044" s="127"/>
      <c r="AY1044" s="127"/>
      <c r="AZ1044" s="127"/>
      <c r="BA1044" s="127"/>
      <c r="BB1044" s="127"/>
      <c r="BC1044" s="127"/>
      <c r="BD1044" s="127"/>
      <c r="BE1044" s="127"/>
      <c r="BF1044" s="127"/>
      <c r="BG1044" s="127"/>
      <c r="BH1044" s="127"/>
      <c r="BI1044" s="127"/>
      <c r="BJ1044" s="127"/>
      <c r="BK1044" s="127"/>
      <c r="BL1044" s="127"/>
      <c r="BM1044" s="127"/>
      <c r="BN1044" s="386"/>
      <c r="BO1044" s="127"/>
      <c r="BP1044" s="104"/>
    </row>
    <row r="1045" spans="1:68" ht="14.5" x14ac:dyDescent="0.35">
      <c r="A1045" s="136"/>
      <c r="B1045" s="136"/>
      <c r="C1045" s="136"/>
      <c r="D1045" s="127"/>
      <c r="E1045" s="127"/>
      <c r="F1045" s="127"/>
      <c r="G1045" s="127"/>
      <c r="H1045" s="127"/>
      <c r="I1045" s="127"/>
      <c r="J1045" s="127"/>
      <c r="K1045" s="127"/>
      <c r="L1045" s="127"/>
      <c r="M1045" s="127"/>
      <c r="N1045" s="127"/>
      <c r="O1045" s="127"/>
      <c r="P1045" s="127"/>
      <c r="Q1045" s="127"/>
      <c r="R1045" s="127"/>
      <c r="S1045" s="127"/>
      <c r="T1045" s="127"/>
      <c r="U1045" s="127"/>
      <c r="V1045" s="127"/>
      <c r="W1045" s="127"/>
      <c r="X1045" s="127"/>
      <c r="Y1045" s="127"/>
      <c r="Z1045" s="127"/>
      <c r="AA1045" s="127"/>
      <c r="AB1045" s="127"/>
      <c r="AC1045" s="127"/>
      <c r="AD1045" s="127"/>
      <c r="AE1045" s="127"/>
      <c r="AF1045" s="127"/>
      <c r="AG1045" s="127"/>
      <c r="AH1045" s="127"/>
      <c r="AI1045" s="127"/>
      <c r="AJ1045" s="127"/>
      <c r="AK1045" s="127"/>
      <c r="AL1045" s="127"/>
      <c r="AM1045" s="127"/>
      <c r="AN1045" s="127"/>
      <c r="AO1045" s="127"/>
      <c r="AP1045" s="127"/>
      <c r="AQ1045" s="127"/>
      <c r="AR1045" s="127"/>
      <c r="AS1045" s="127"/>
      <c r="AT1045" s="127"/>
      <c r="AU1045" s="127"/>
      <c r="AV1045" s="127"/>
      <c r="AW1045" s="127"/>
      <c r="AX1045" s="127"/>
      <c r="AY1045" s="127"/>
      <c r="AZ1045" s="127"/>
      <c r="BA1045" s="127"/>
      <c r="BB1045" s="127"/>
      <c r="BC1045" s="127"/>
      <c r="BD1045" s="127"/>
      <c r="BE1045" s="127"/>
      <c r="BF1045" s="127"/>
      <c r="BG1045" s="127"/>
      <c r="BH1045" s="127"/>
      <c r="BI1045" s="127"/>
      <c r="BJ1045" s="127"/>
      <c r="BK1045" s="127"/>
      <c r="BL1045" s="127"/>
      <c r="BM1045" s="127"/>
      <c r="BN1045" s="386"/>
      <c r="BO1045" s="127"/>
      <c r="BP1045" s="104"/>
    </row>
    <row r="1046" spans="1:68" ht="14.5" x14ac:dyDescent="0.35">
      <c r="A1046" s="136"/>
      <c r="B1046" s="136"/>
      <c r="C1046" s="136"/>
      <c r="D1046" s="127"/>
      <c r="E1046" s="127"/>
      <c r="F1046" s="127"/>
      <c r="G1046" s="127"/>
      <c r="H1046" s="127"/>
      <c r="I1046" s="127"/>
      <c r="J1046" s="127"/>
      <c r="K1046" s="127"/>
      <c r="L1046" s="127"/>
      <c r="M1046" s="127"/>
      <c r="N1046" s="127"/>
      <c r="O1046" s="127"/>
      <c r="P1046" s="127"/>
      <c r="Q1046" s="127"/>
      <c r="R1046" s="127"/>
      <c r="S1046" s="127"/>
      <c r="T1046" s="127"/>
      <c r="U1046" s="127"/>
      <c r="V1046" s="127"/>
      <c r="W1046" s="127"/>
      <c r="X1046" s="127"/>
      <c r="Y1046" s="127"/>
      <c r="Z1046" s="127"/>
      <c r="AA1046" s="127"/>
      <c r="AB1046" s="127"/>
      <c r="AC1046" s="127"/>
      <c r="AD1046" s="127"/>
      <c r="AE1046" s="127"/>
      <c r="AF1046" s="127"/>
      <c r="AG1046" s="127"/>
      <c r="AH1046" s="127"/>
      <c r="AI1046" s="127"/>
      <c r="AJ1046" s="127"/>
      <c r="AK1046" s="127"/>
      <c r="AL1046" s="127"/>
      <c r="AM1046" s="127"/>
      <c r="AN1046" s="127"/>
      <c r="AO1046" s="127"/>
      <c r="AP1046" s="127"/>
      <c r="AQ1046" s="127"/>
      <c r="AR1046" s="127"/>
      <c r="AS1046" s="127"/>
      <c r="AT1046" s="127"/>
      <c r="AU1046" s="127"/>
      <c r="AV1046" s="127"/>
      <c r="AW1046" s="127"/>
      <c r="AX1046" s="127"/>
      <c r="AY1046" s="127"/>
      <c r="AZ1046" s="127"/>
      <c r="BA1046" s="127"/>
      <c r="BB1046" s="127"/>
      <c r="BC1046" s="127"/>
      <c r="BD1046" s="127"/>
      <c r="BE1046" s="127"/>
      <c r="BF1046" s="127"/>
      <c r="BG1046" s="127"/>
      <c r="BH1046" s="127"/>
      <c r="BI1046" s="127"/>
      <c r="BJ1046" s="127"/>
      <c r="BK1046" s="127"/>
      <c r="BL1046" s="127"/>
      <c r="BM1046" s="127"/>
      <c r="BN1046" s="386"/>
      <c r="BO1046" s="127"/>
      <c r="BP1046" s="104"/>
    </row>
    <row r="1047" spans="1:68" ht="14.5" x14ac:dyDescent="0.35">
      <c r="A1047" s="136"/>
      <c r="B1047" s="136"/>
      <c r="C1047" s="136"/>
      <c r="D1047" s="127"/>
      <c r="E1047" s="127"/>
      <c r="F1047" s="127"/>
      <c r="G1047" s="127"/>
      <c r="H1047" s="127"/>
      <c r="I1047" s="127"/>
      <c r="J1047" s="127"/>
      <c r="K1047" s="127"/>
      <c r="L1047" s="127"/>
      <c r="M1047" s="127"/>
      <c r="N1047" s="127"/>
      <c r="O1047" s="127"/>
      <c r="P1047" s="127"/>
      <c r="Q1047" s="127"/>
      <c r="R1047" s="127"/>
      <c r="S1047" s="127"/>
      <c r="T1047" s="127"/>
      <c r="U1047" s="127"/>
      <c r="V1047" s="127"/>
      <c r="W1047" s="127"/>
      <c r="X1047" s="127"/>
      <c r="Y1047" s="127"/>
      <c r="Z1047" s="127"/>
      <c r="AA1047" s="127"/>
      <c r="AB1047" s="127"/>
      <c r="AC1047" s="127"/>
      <c r="AD1047" s="127"/>
      <c r="AE1047" s="127"/>
      <c r="AF1047" s="127"/>
      <c r="AG1047" s="127"/>
      <c r="AH1047" s="127"/>
      <c r="AI1047" s="127"/>
      <c r="AJ1047" s="127"/>
      <c r="AK1047" s="127"/>
      <c r="AL1047" s="127"/>
      <c r="AM1047" s="127"/>
      <c r="AN1047" s="127"/>
      <c r="AO1047" s="127"/>
      <c r="AP1047" s="127"/>
      <c r="AQ1047" s="127"/>
      <c r="AR1047" s="127"/>
      <c r="AS1047" s="127"/>
      <c r="AT1047" s="127"/>
      <c r="AU1047" s="127"/>
      <c r="AV1047" s="127"/>
      <c r="AW1047" s="127"/>
      <c r="AX1047" s="127"/>
      <c r="AY1047" s="127"/>
      <c r="AZ1047" s="127"/>
      <c r="BA1047" s="127"/>
      <c r="BB1047" s="127"/>
      <c r="BC1047" s="127"/>
      <c r="BD1047" s="127"/>
      <c r="BE1047" s="127"/>
      <c r="BF1047" s="127"/>
      <c r="BG1047" s="127"/>
      <c r="BH1047" s="127"/>
      <c r="BI1047" s="127"/>
      <c r="BJ1047" s="127"/>
      <c r="BK1047" s="127"/>
      <c r="BL1047" s="127"/>
      <c r="BM1047" s="127"/>
      <c r="BN1047" s="386"/>
      <c r="BO1047" s="127"/>
      <c r="BP1047" s="104"/>
    </row>
    <row r="1048" spans="1:68" ht="14.5" x14ac:dyDescent="0.35">
      <c r="A1048" s="136"/>
      <c r="B1048" s="136"/>
      <c r="C1048" s="136"/>
      <c r="D1048" s="127"/>
      <c r="E1048" s="127"/>
      <c r="F1048" s="127"/>
      <c r="G1048" s="127"/>
      <c r="H1048" s="127"/>
      <c r="I1048" s="127"/>
      <c r="J1048" s="127"/>
      <c r="K1048" s="127"/>
      <c r="L1048" s="127"/>
      <c r="M1048" s="127"/>
      <c r="N1048" s="127"/>
      <c r="O1048" s="127"/>
      <c r="P1048" s="127"/>
      <c r="Q1048" s="127"/>
      <c r="R1048" s="127"/>
      <c r="S1048" s="127"/>
      <c r="T1048" s="127"/>
      <c r="U1048" s="127"/>
      <c r="V1048" s="127"/>
      <c r="W1048" s="127"/>
      <c r="X1048" s="127"/>
      <c r="Y1048" s="127"/>
      <c r="Z1048" s="127"/>
      <c r="AA1048" s="127"/>
      <c r="AB1048" s="127"/>
      <c r="AC1048" s="127"/>
      <c r="AD1048" s="127"/>
      <c r="AE1048" s="127"/>
      <c r="AF1048" s="127"/>
      <c r="AG1048" s="127"/>
      <c r="AH1048" s="127"/>
      <c r="AI1048" s="127"/>
      <c r="AJ1048" s="127"/>
      <c r="AK1048" s="127"/>
      <c r="AL1048" s="127"/>
      <c r="AM1048" s="127"/>
      <c r="AN1048" s="127"/>
      <c r="AO1048" s="127"/>
      <c r="AP1048" s="127"/>
      <c r="AQ1048" s="127"/>
      <c r="AR1048" s="127"/>
      <c r="AS1048" s="127"/>
      <c r="AT1048" s="127"/>
      <c r="AU1048" s="127"/>
      <c r="AV1048" s="127"/>
      <c r="AW1048" s="127"/>
      <c r="AX1048" s="127"/>
      <c r="AY1048" s="127"/>
      <c r="AZ1048" s="127"/>
      <c r="BA1048" s="127"/>
      <c r="BB1048" s="127"/>
      <c r="BC1048" s="127"/>
      <c r="BD1048" s="127"/>
      <c r="BE1048" s="127"/>
      <c r="BF1048" s="127"/>
      <c r="BG1048" s="127"/>
      <c r="BH1048" s="127"/>
      <c r="BI1048" s="127"/>
      <c r="BJ1048" s="127"/>
      <c r="BK1048" s="127"/>
      <c r="BL1048" s="127"/>
      <c r="BM1048" s="127"/>
      <c r="BN1048" s="386"/>
      <c r="BO1048" s="127"/>
      <c r="BP1048" s="104"/>
    </row>
    <row r="1049" spans="1:68" ht="14.5" x14ac:dyDescent="0.35">
      <c r="A1049" s="136"/>
      <c r="B1049" s="136"/>
      <c r="C1049" s="136"/>
      <c r="D1049" s="127"/>
      <c r="E1049" s="127"/>
      <c r="F1049" s="127"/>
      <c r="G1049" s="127"/>
      <c r="H1049" s="127"/>
      <c r="I1049" s="127"/>
      <c r="J1049" s="127"/>
      <c r="K1049" s="127"/>
      <c r="L1049" s="127"/>
      <c r="M1049" s="127"/>
      <c r="N1049" s="127"/>
      <c r="O1049" s="127"/>
      <c r="P1049" s="127"/>
      <c r="Q1049" s="127"/>
      <c r="R1049" s="127"/>
      <c r="S1049" s="127"/>
      <c r="T1049" s="127"/>
      <c r="U1049" s="127"/>
      <c r="V1049" s="127"/>
      <c r="W1049" s="127"/>
      <c r="X1049" s="127"/>
      <c r="Y1049" s="127"/>
      <c r="Z1049" s="127"/>
      <c r="AA1049" s="127"/>
      <c r="AB1049" s="127"/>
      <c r="AC1049" s="127"/>
      <c r="AD1049" s="127"/>
      <c r="AE1049" s="127"/>
      <c r="AF1049" s="127"/>
      <c r="AG1049" s="127"/>
      <c r="AH1049" s="127"/>
      <c r="AI1049" s="127"/>
      <c r="AJ1049" s="127"/>
      <c r="AK1049" s="127"/>
      <c r="AL1049" s="127"/>
      <c r="AM1049" s="127"/>
      <c r="AN1049" s="127"/>
      <c r="AO1049" s="127"/>
      <c r="AP1049" s="127"/>
      <c r="AQ1049" s="127"/>
      <c r="AR1049" s="127"/>
      <c r="AS1049" s="127"/>
      <c r="AT1049" s="127"/>
      <c r="AU1049" s="127"/>
      <c r="AV1049" s="127"/>
      <c r="AW1049" s="127"/>
      <c r="AX1049" s="127"/>
      <c r="AY1049" s="127"/>
      <c r="AZ1049" s="127"/>
      <c r="BA1049" s="127"/>
      <c r="BB1049" s="127"/>
      <c r="BC1049" s="127"/>
      <c r="BD1049" s="127"/>
      <c r="BE1049" s="127"/>
      <c r="BF1049" s="127"/>
      <c r="BG1049" s="127"/>
      <c r="BH1049" s="127"/>
      <c r="BI1049" s="127"/>
      <c r="BJ1049" s="127"/>
      <c r="BK1049" s="127"/>
      <c r="BL1049" s="127"/>
      <c r="BM1049" s="127"/>
      <c r="BN1049" s="386"/>
      <c r="BO1049" s="127"/>
      <c r="BP1049" s="104"/>
    </row>
    <row r="1050" spans="1:68" ht="14.5" x14ac:dyDescent="0.35">
      <c r="A1050" s="136"/>
      <c r="B1050" s="136"/>
      <c r="C1050" s="136"/>
      <c r="D1050" s="127"/>
      <c r="E1050" s="127"/>
      <c r="F1050" s="127"/>
      <c r="G1050" s="127"/>
      <c r="H1050" s="127"/>
      <c r="I1050" s="127"/>
      <c r="J1050" s="127"/>
      <c r="K1050" s="127"/>
      <c r="L1050" s="127"/>
      <c r="M1050" s="127"/>
      <c r="N1050" s="127"/>
      <c r="O1050" s="127"/>
      <c r="P1050" s="127"/>
      <c r="Q1050" s="127"/>
      <c r="R1050" s="127"/>
      <c r="S1050" s="127"/>
      <c r="T1050" s="127"/>
      <c r="U1050" s="127"/>
      <c r="V1050" s="127"/>
      <c r="W1050" s="127"/>
      <c r="X1050" s="127"/>
      <c r="Y1050" s="127"/>
      <c r="Z1050" s="127"/>
      <c r="AA1050" s="127"/>
      <c r="AB1050" s="127"/>
      <c r="AC1050" s="127"/>
      <c r="AD1050" s="127"/>
      <c r="AE1050" s="127"/>
      <c r="AF1050" s="127"/>
      <c r="AG1050" s="127"/>
      <c r="AH1050" s="127"/>
      <c r="AI1050" s="127"/>
      <c r="AJ1050" s="127"/>
      <c r="AK1050" s="127"/>
      <c r="AL1050" s="127"/>
      <c r="AM1050" s="127"/>
      <c r="AN1050" s="127"/>
      <c r="AO1050" s="127"/>
      <c r="AP1050" s="127"/>
      <c r="AQ1050" s="127"/>
      <c r="AR1050" s="127"/>
      <c r="AS1050" s="127"/>
      <c r="AT1050" s="127"/>
      <c r="AU1050" s="127"/>
      <c r="AV1050" s="127"/>
      <c r="AW1050" s="127"/>
      <c r="AX1050" s="127"/>
      <c r="AY1050" s="127"/>
      <c r="AZ1050" s="127"/>
      <c r="BA1050" s="127"/>
      <c r="BB1050" s="127"/>
      <c r="BC1050" s="127"/>
      <c r="BD1050" s="127"/>
      <c r="BE1050" s="127"/>
      <c r="BF1050" s="127"/>
      <c r="BG1050" s="127"/>
      <c r="BH1050" s="127"/>
      <c r="BI1050" s="127"/>
      <c r="BJ1050" s="127"/>
      <c r="BK1050" s="127"/>
      <c r="BL1050" s="127"/>
      <c r="BM1050" s="127"/>
      <c r="BN1050" s="386"/>
      <c r="BO1050" s="127"/>
      <c r="BP1050" s="104"/>
    </row>
    <row r="1051" spans="1:68" ht="14.5" x14ac:dyDescent="0.35">
      <c r="A1051" s="136"/>
      <c r="B1051" s="136"/>
      <c r="C1051" s="136"/>
      <c r="D1051" s="127"/>
      <c r="E1051" s="127"/>
      <c r="F1051" s="127"/>
      <c r="G1051" s="127"/>
      <c r="H1051" s="127"/>
      <c r="I1051" s="127"/>
      <c r="J1051" s="127"/>
      <c r="K1051" s="127"/>
      <c r="L1051" s="127"/>
      <c r="M1051" s="127"/>
      <c r="N1051" s="127"/>
      <c r="O1051" s="127"/>
      <c r="P1051" s="127"/>
      <c r="Q1051" s="127"/>
      <c r="R1051" s="127"/>
      <c r="S1051" s="127"/>
      <c r="T1051" s="127"/>
      <c r="U1051" s="127"/>
      <c r="V1051" s="127"/>
      <c r="W1051" s="127"/>
      <c r="X1051" s="127"/>
      <c r="Y1051" s="127"/>
      <c r="Z1051" s="127"/>
      <c r="AA1051" s="127"/>
      <c r="AB1051" s="127"/>
      <c r="AC1051" s="127"/>
      <c r="AD1051" s="127"/>
      <c r="AE1051" s="127"/>
      <c r="AF1051" s="127"/>
      <c r="AG1051" s="127"/>
      <c r="AH1051" s="127"/>
      <c r="AI1051" s="127"/>
      <c r="AJ1051" s="127"/>
      <c r="AK1051" s="127"/>
      <c r="AL1051" s="127"/>
      <c r="AM1051" s="127"/>
      <c r="AN1051" s="127"/>
      <c r="AO1051" s="127"/>
      <c r="AP1051" s="127"/>
      <c r="AQ1051" s="127"/>
      <c r="AR1051" s="127"/>
      <c r="AS1051" s="127"/>
      <c r="AT1051" s="127"/>
      <c r="AU1051" s="127"/>
      <c r="AV1051" s="127"/>
      <c r="AW1051" s="127"/>
      <c r="AX1051" s="127"/>
      <c r="AY1051" s="127"/>
      <c r="AZ1051" s="127"/>
      <c r="BA1051" s="127"/>
      <c r="BB1051" s="127"/>
      <c r="BC1051" s="127"/>
      <c r="BD1051" s="127"/>
      <c r="BE1051" s="127"/>
      <c r="BF1051" s="127"/>
      <c r="BG1051" s="127"/>
      <c r="BH1051" s="127"/>
      <c r="BI1051" s="127"/>
      <c r="BJ1051" s="127"/>
      <c r="BK1051" s="127"/>
      <c r="BL1051" s="127"/>
      <c r="BM1051" s="127"/>
      <c r="BN1051" s="386"/>
      <c r="BO1051" s="127"/>
      <c r="BP1051" s="104"/>
    </row>
    <row r="1052" spans="1:68" ht="14.5" x14ac:dyDescent="0.35">
      <c r="A1052" s="136"/>
      <c r="B1052" s="136"/>
      <c r="C1052" s="136"/>
      <c r="D1052" s="127"/>
      <c r="E1052" s="127"/>
      <c r="F1052" s="127"/>
      <c r="G1052" s="127"/>
      <c r="H1052" s="127"/>
      <c r="I1052" s="127"/>
      <c r="J1052" s="127"/>
      <c r="K1052" s="127"/>
      <c r="L1052" s="127"/>
      <c r="M1052" s="127"/>
      <c r="N1052" s="127"/>
      <c r="O1052" s="127"/>
      <c r="P1052" s="127"/>
      <c r="Q1052" s="127"/>
      <c r="R1052" s="127"/>
      <c r="S1052" s="127"/>
      <c r="T1052" s="127"/>
      <c r="U1052" s="127"/>
      <c r="V1052" s="127"/>
      <c r="W1052" s="127"/>
      <c r="X1052" s="127"/>
      <c r="Y1052" s="127"/>
      <c r="Z1052" s="127"/>
      <c r="AA1052" s="127"/>
      <c r="AB1052" s="127"/>
      <c r="AC1052" s="127"/>
      <c r="AD1052" s="127"/>
      <c r="AE1052" s="127"/>
      <c r="AF1052" s="127"/>
      <c r="AG1052" s="127"/>
      <c r="AH1052" s="127"/>
      <c r="AI1052" s="127"/>
      <c r="AJ1052" s="127"/>
      <c r="AK1052" s="127"/>
      <c r="AL1052" s="127"/>
      <c r="AM1052" s="127"/>
      <c r="AN1052" s="127"/>
      <c r="AO1052" s="127"/>
      <c r="AP1052" s="127"/>
      <c r="AQ1052" s="127"/>
      <c r="AR1052" s="127"/>
      <c r="AS1052" s="127"/>
      <c r="AT1052" s="127"/>
      <c r="AU1052" s="127"/>
      <c r="AV1052" s="127"/>
      <c r="AW1052" s="127"/>
      <c r="AX1052" s="127"/>
      <c r="AY1052" s="127"/>
      <c r="AZ1052" s="127"/>
      <c r="BA1052" s="127"/>
      <c r="BB1052" s="127"/>
      <c r="BC1052" s="127"/>
      <c r="BD1052" s="127"/>
      <c r="BE1052" s="127"/>
      <c r="BF1052" s="127"/>
      <c r="BG1052" s="127"/>
      <c r="BH1052" s="127"/>
      <c r="BI1052" s="127"/>
      <c r="BJ1052" s="127"/>
      <c r="BK1052" s="127"/>
      <c r="BL1052" s="127"/>
      <c r="BM1052" s="127"/>
      <c r="BN1052" s="386"/>
      <c r="BO1052" s="127"/>
      <c r="BP1052" s="104"/>
    </row>
    <row r="1053" spans="1:68" ht="14.5" x14ac:dyDescent="0.35">
      <c r="A1053" s="136"/>
      <c r="B1053" s="136"/>
      <c r="C1053" s="136"/>
      <c r="D1053" s="127"/>
      <c r="E1053" s="127"/>
      <c r="F1053" s="127"/>
      <c r="G1053" s="127"/>
      <c r="H1053" s="127"/>
      <c r="I1053" s="127"/>
      <c r="J1053" s="127"/>
      <c r="K1053" s="127"/>
      <c r="L1053" s="127"/>
      <c r="M1053" s="127"/>
      <c r="N1053" s="127"/>
      <c r="O1053" s="127"/>
      <c r="P1053" s="127"/>
      <c r="Q1053" s="127"/>
      <c r="R1053" s="127"/>
      <c r="S1053" s="127"/>
      <c r="T1053" s="127"/>
      <c r="U1053" s="127"/>
      <c r="V1053" s="127"/>
      <c r="W1053" s="127"/>
      <c r="X1053" s="127"/>
      <c r="Y1053" s="127"/>
      <c r="Z1053" s="127"/>
      <c r="AA1053" s="127"/>
      <c r="AB1053" s="127"/>
      <c r="AC1053" s="127"/>
      <c r="AD1053" s="127"/>
      <c r="AE1053" s="127"/>
      <c r="AF1053" s="127"/>
      <c r="AG1053" s="127"/>
      <c r="AH1053" s="127"/>
      <c r="AI1053" s="127"/>
      <c r="AJ1053" s="127"/>
      <c r="AK1053" s="127"/>
      <c r="AL1053" s="127"/>
      <c r="AM1053" s="127"/>
      <c r="AN1053" s="127"/>
      <c r="AO1053" s="127"/>
      <c r="AP1053" s="127"/>
      <c r="AQ1053" s="127"/>
      <c r="AR1053" s="127"/>
      <c r="AS1053" s="127"/>
      <c r="AT1053" s="127"/>
      <c r="AU1053" s="127"/>
      <c r="AV1053" s="127"/>
      <c r="AW1053" s="127"/>
      <c r="AX1053" s="127"/>
      <c r="AY1053" s="127"/>
      <c r="AZ1053" s="127"/>
      <c r="BA1053" s="127"/>
      <c r="BB1053" s="127"/>
      <c r="BC1053" s="127"/>
      <c r="BD1053" s="127"/>
      <c r="BE1053" s="127"/>
      <c r="BF1053" s="127"/>
      <c r="BG1053" s="127"/>
      <c r="BH1053" s="127"/>
      <c r="BI1053" s="127"/>
      <c r="BJ1053" s="127"/>
      <c r="BK1053" s="127"/>
      <c r="BL1053" s="127"/>
      <c r="BM1053" s="127"/>
      <c r="BN1053" s="386"/>
      <c r="BO1053" s="127"/>
      <c r="BP1053" s="104"/>
    </row>
    <row r="1054" spans="1:68" ht="14.5" x14ac:dyDescent="0.35">
      <c r="A1054" s="136"/>
      <c r="B1054" s="136"/>
      <c r="C1054" s="136"/>
      <c r="D1054" s="127"/>
      <c r="E1054" s="127"/>
      <c r="F1054" s="127"/>
      <c r="G1054" s="127"/>
      <c r="H1054" s="127"/>
      <c r="I1054" s="127"/>
      <c r="J1054" s="127"/>
      <c r="K1054" s="127"/>
      <c r="L1054" s="127"/>
      <c r="M1054" s="127"/>
      <c r="N1054" s="127"/>
      <c r="O1054" s="127"/>
      <c r="P1054" s="127"/>
      <c r="Q1054" s="127"/>
      <c r="R1054" s="127"/>
      <c r="S1054" s="127"/>
      <c r="T1054" s="127"/>
      <c r="U1054" s="127"/>
      <c r="V1054" s="127"/>
      <c r="W1054" s="127"/>
      <c r="X1054" s="127"/>
      <c r="Y1054" s="127"/>
      <c r="Z1054" s="127"/>
      <c r="AA1054" s="127"/>
      <c r="AB1054" s="127"/>
      <c r="AC1054" s="127"/>
      <c r="AD1054" s="127"/>
      <c r="AE1054" s="127"/>
      <c r="AF1054" s="127"/>
      <c r="AG1054" s="127"/>
      <c r="AH1054" s="127"/>
      <c r="AI1054" s="127"/>
      <c r="AJ1054" s="127"/>
      <c r="AK1054" s="127"/>
      <c r="AL1054" s="127"/>
      <c r="AM1054" s="127"/>
      <c r="AN1054" s="127"/>
      <c r="AO1054" s="127"/>
      <c r="AP1054" s="127"/>
      <c r="AQ1054" s="127"/>
      <c r="AR1054" s="127"/>
      <c r="AS1054" s="127"/>
      <c r="AT1054" s="127"/>
      <c r="AU1054" s="127"/>
      <c r="AV1054" s="127"/>
      <c r="AW1054" s="127"/>
      <c r="AX1054" s="127"/>
      <c r="AY1054" s="127"/>
      <c r="AZ1054" s="127"/>
      <c r="BA1054" s="127"/>
      <c r="BB1054" s="127"/>
      <c r="BC1054" s="127"/>
      <c r="BD1054" s="127"/>
      <c r="BE1054" s="127"/>
      <c r="BF1054" s="127"/>
      <c r="BG1054" s="127"/>
      <c r="BH1054" s="127"/>
      <c r="BI1054" s="127"/>
      <c r="BJ1054" s="127"/>
      <c r="BK1054" s="127"/>
      <c r="BL1054" s="127"/>
      <c r="BM1054" s="127"/>
      <c r="BN1054" s="386"/>
      <c r="BO1054" s="127"/>
      <c r="BP1054" s="104"/>
    </row>
    <row r="1055" spans="1:68" ht="14.5" x14ac:dyDescent="0.35">
      <c r="A1055" s="136"/>
      <c r="B1055" s="136"/>
      <c r="C1055" s="136"/>
      <c r="D1055" s="127"/>
      <c r="E1055" s="127"/>
      <c r="F1055" s="127"/>
      <c r="G1055" s="127"/>
      <c r="H1055" s="127"/>
      <c r="I1055" s="127"/>
      <c r="J1055" s="127"/>
      <c r="K1055" s="127"/>
      <c r="L1055" s="127"/>
      <c r="M1055" s="127"/>
      <c r="N1055" s="127"/>
      <c r="O1055" s="127"/>
      <c r="P1055" s="127"/>
      <c r="Q1055" s="127"/>
      <c r="R1055" s="127"/>
      <c r="S1055" s="127"/>
      <c r="T1055" s="127"/>
      <c r="U1055" s="127"/>
      <c r="V1055" s="127"/>
      <c r="W1055" s="127"/>
      <c r="X1055" s="127"/>
      <c r="Y1055" s="127"/>
      <c r="Z1055" s="127"/>
      <c r="AA1055" s="127"/>
      <c r="AB1055" s="127"/>
      <c r="AC1055" s="127"/>
      <c r="AD1055" s="127"/>
      <c r="AE1055" s="127"/>
      <c r="AF1055" s="127"/>
      <c r="AG1055" s="127"/>
      <c r="AH1055" s="127"/>
      <c r="AI1055" s="127"/>
      <c r="AJ1055" s="127"/>
      <c r="AK1055" s="127"/>
      <c r="AL1055" s="127"/>
      <c r="AM1055" s="127"/>
      <c r="AN1055" s="127"/>
      <c r="AO1055" s="127"/>
      <c r="AP1055" s="127"/>
      <c r="AQ1055" s="127"/>
      <c r="AR1055" s="127"/>
      <c r="AS1055" s="127"/>
      <c r="AT1055" s="127"/>
      <c r="AU1055" s="127"/>
      <c r="AV1055" s="127"/>
      <c r="AW1055" s="127"/>
      <c r="AX1055" s="127"/>
      <c r="AY1055" s="127"/>
      <c r="AZ1055" s="127"/>
      <c r="BA1055" s="127"/>
      <c r="BB1055" s="127"/>
      <c r="BC1055" s="127"/>
      <c r="BD1055" s="127"/>
      <c r="BE1055" s="127"/>
      <c r="BF1055" s="127"/>
      <c r="BG1055" s="127"/>
      <c r="BH1055" s="127"/>
      <c r="BI1055" s="127"/>
      <c r="BJ1055" s="127"/>
      <c r="BK1055" s="127"/>
      <c r="BL1055" s="127"/>
      <c r="BM1055" s="127"/>
      <c r="BN1055" s="386"/>
      <c r="BO1055" s="127"/>
      <c r="BP1055" s="104"/>
    </row>
    <row r="1056" spans="1:68" ht="14.5" x14ac:dyDescent="0.35">
      <c r="A1056" s="136"/>
      <c r="B1056" s="136"/>
      <c r="C1056" s="136"/>
      <c r="D1056" s="127"/>
      <c r="E1056" s="127"/>
      <c r="F1056" s="127"/>
      <c r="G1056" s="127"/>
      <c r="H1056" s="127"/>
      <c r="I1056" s="127"/>
      <c r="J1056" s="127"/>
      <c r="K1056" s="127"/>
      <c r="L1056" s="127"/>
      <c r="M1056" s="127"/>
      <c r="N1056" s="127"/>
      <c r="O1056" s="127"/>
      <c r="P1056" s="127"/>
      <c r="Q1056" s="127"/>
      <c r="R1056" s="127"/>
      <c r="S1056" s="127"/>
      <c r="T1056" s="127"/>
      <c r="U1056" s="127"/>
      <c r="V1056" s="127"/>
      <c r="W1056" s="127"/>
      <c r="X1056" s="127"/>
      <c r="Y1056" s="127"/>
      <c r="Z1056" s="127"/>
      <c r="AA1056" s="127"/>
      <c r="AB1056" s="127"/>
      <c r="AC1056" s="127"/>
      <c r="AD1056" s="127"/>
      <c r="AE1056" s="127"/>
      <c r="AF1056" s="127"/>
      <c r="AG1056" s="127"/>
      <c r="AH1056" s="127"/>
      <c r="AI1056" s="127"/>
      <c r="AJ1056" s="127"/>
      <c r="AK1056" s="127"/>
      <c r="AL1056" s="127"/>
      <c r="AM1056" s="127"/>
      <c r="AN1056" s="127"/>
      <c r="AO1056" s="127"/>
      <c r="AP1056" s="127"/>
      <c r="AQ1056" s="127"/>
      <c r="AR1056" s="127"/>
      <c r="AS1056" s="127"/>
      <c r="AT1056" s="127"/>
      <c r="AU1056" s="127"/>
      <c r="AV1056" s="127"/>
      <c r="AW1056" s="127"/>
      <c r="AX1056" s="127"/>
      <c r="AY1056" s="127"/>
      <c r="AZ1056" s="127"/>
      <c r="BA1056" s="127"/>
      <c r="BB1056" s="127"/>
      <c r="BC1056" s="127"/>
      <c r="BD1056" s="127"/>
      <c r="BE1056" s="127"/>
      <c r="BF1056" s="127"/>
      <c r="BG1056" s="127"/>
      <c r="BH1056" s="127"/>
      <c r="BI1056" s="127"/>
      <c r="BJ1056" s="127"/>
      <c r="BK1056" s="127"/>
      <c r="BL1056" s="127"/>
      <c r="BM1056" s="127"/>
      <c r="BN1056" s="386"/>
      <c r="BO1056" s="127"/>
      <c r="BP1056" s="104"/>
    </row>
    <row r="1057" spans="1:68" ht="14.5" x14ac:dyDescent="0.35">
      <c r="A1057" s="136"/>
      <c r="B1057" s="136"/>
      <c r="C1057" s="136"/>
      <c r="D1057" s="127"/>
      <c r="E1057" s="127"/>
      <c r="F1057" s="127"/>
      <c r="G1057" s="127"/>
      <c r="H1057" s="127"/>
      <c r="I1057" s="127"/>
      <c r="J1057" s="127"/>
      <c r="K1057" s="127"/>
      <c r="L1057" s="127"/>
      <c r="M1057" s="127"/>
      <c r="N1057" s="127"/>
      <c r="O1057" s="127"/>
      <c r="P1057" s="127"/>
      <c r="Q1057" s="127"/>
      <c r="R1057" s="127"/>
      <c r="S1057" s="127"/>
      <c r="T1057" s="127"/>
      <c r="U1057" s="127"/>
      <c r="V1057" s="127"/>
      <c r="W1057" s="127"/>
      <c r="X1057" s="127"/>
      <c r="Y1057" s="127"/>
      <c r="Z1057" s="127"/>
      <c r="AA1057" s="127"/>
      <c r="AB1057" s="127"/>
      <c r="AC1057" s="127"/>
      <c r="AD1057" s="127"/>
      <c r="AE1057" s="127"/>
      <c r="AF1057" s="127"/>
      <c r="AG1057" s="127"/>
      <c r="AH1057" s="127"/>
      <c r="AI1057" s="127"/>
      <c r="AJ1057" s="127"/>
      <c r="AK1057" s="127"/>
      <c r="AL1057" s="127"/>
      <c r="AM1057" s="127"/>
      <c r="AN1057" s="127"/>
      <c r="AO1057" s="127"/>
      <c r="AP1057" s="127"/>
      <c r="AQ1057" s="127"/>
      <c r="AR1057" s="127"/>
      <c r="AS1057" s="127"/>
      <c r="AT1057" s="127"/>
      <c r="AU1057" s="127"/>
      <c r="AV1057" s="127"/>
      <c r="AW1057" s="127"/>
      <c r="AX1057" s="127"/>
      <c r="AY1057" s="127"/>
      <c r="AZ1057" s="127"/>
      <c r="BA1057" s="127"/>
      <c r="BB1057" s="127"/>
      <c r="BC1057" s="127"/>
      <c r="BD1057" s="127"/>
      <c r="BE1057" s="127"/>
      <c r="BF1057" s="127"/>
      <c r="BG1057" s="127"/>
      <c r="BH1057" s="127"/>
      <c r="BI1057" s="127"/>
      <c r="BJ1057" s="127"/>
      <c r="BK1057" s="127"/>
      <c r="BL1057" s="127"/>
      <c r="BM1057" s="127"/>
      <c r="BN1057" s="386"/>
      <c r="BO1057" s="127"/>
      <c r="BP1057" s="104"/>
    </row>
    <row r="1058" spans="1:68" ht="14.5" x14ac:dyDescent="0.35">
      <c r="A1058" s="136"/>
      <c r="B1058" s="136"/>
      <c r="C1058" s="136"/>
      <c r="D1058" s="127"/>
      <c r="E1058" s="127"/>
      <c r="F1058" s="127"/>
      <c r="G1058" s="127"/>
      <c r="H1058" s="127"/>
      <c r="I1058" s="127"/>
      <c r="J1058" s="127"/>
      <c r="K1058" s="127"/>
      <c r="L1058" s="127"/>
      <c r="M1058" s="127"/>
      <c r="N1058" s="127"/>
      <c r="O1058" s="127"/>
      <c r="P1058" s="127"/>
      <c r="Q1058" s="127"/>
      <c r="R1058" s="127"/>
      <c r="S1058" s="127"/>
      <c r="T1058" s="127"/>
      <c r="U1058" s="127"/>
      <c r="V1058" s="127"/>
      <c r="W1058" s="127"/>
      <c r="X1058" s="127"/>
      <c r="Y1058" s="127"/>
      <c r="Z1058" s="127"/>
      <c r="AA1058" s="127"/>
      <c r="AB1058" s="127"/>
      <c r="AC1058" s="127"/>
      <c r="AD1058" s="127"/>
      <c r="AE1058" s="127"/>
      <c r="AF1058" s="127"/>
      <c r="AG1058" s="127"/>
      <c r="AH1058" s="127"/>
      <c r="AI1058" s="127"/>
      <c r="AJ1058" s="127"/>
      <c r="AK1058" s="127"/>
      <c r="AL1058" s="127"/>
      <c r="AM1058" s="127"/>
      <c r="AN1058" s="127"/>
      <c r="AO1058" s="127"/>
      <c r="AP1058" s="127"/>
      <c r="AQ1058" s="127"/>
      <c r="AR1058" s="127"/>
      <c r="AS1058" s="127"/>
      <c r="AT1058" s="127"/>
      <c r="AU1058" s="127"/>
      <c r="AV1058" s="127"/>
      <c r="AW1058" s="127"/>
      <c r="AX1058" s="127"/>
      <c r="AY1058" s="127"/>
      <c r="AZ1058" s="127"/>
      <c r="BA1058" s="127"/>
      <c r="BB1058" s="127"/>
      <c r="BC1058" s="127"/>
      <c r="BD1058" s="127"/>
      <c r="BE1058" s="127"/>
      <c r="BF1058" s="127"/>
      <c r="BG1058" s="127"/>
      <c r="BH1058" s="127"/>
      <c r="BI1058" s="127"/>
      <c r="BJ1058" s="127"/>
      <c r="BK1058" s="127"/>
      <c r="BL1058" s="127"/>
      <c r="BM1058" s="127"/>
      <c r="BN1058" s="386"/>
      <c r="BO1058" s="127"/>
      <c r="BP1058" s="104"/>
    </row>
    <row r="1059" spans="1:68" ht="14.5" x14ac:dyDescent="0.35">
      <c r="A1059" s="136"/>
      <c r="B1059" s="136"/>
      <c r="C1059" s="136"/>
      <c r="D1059" s="127"/>
      <c r="E1059" s="127"/>
      <c r="F1059" s="127"/>
      <c r="G1059" s="127"/>
      <c r="H1059" s="127"/>
      <c r="I1059" s="127"/>
      <c r="J1059" s="127"/>
      <c r="K1059" s="127"/>
      <c r="L1059" s="127"/>
      <c r="M1059" s="127"/>
      <c r="N1059" s="127"/>
      <c r="O1059" s="127"/>
      <c r="P1059" s="127"/>
      <c r="Q1059" s="127"/>
      <c r="R1059" s="127"/>
      <c r="S1059" s="127"/>
      <c r="T1059" s="127"/>
      <c r="U1059" s="127"/>
      <c r="V1059" s="127"/>
      <c r="W1059" s="127"/>
      <c r="X1059" s="127"/>
      <c r="Y1059" s="127"/>
      <c r="Z1059" s="127"/>
      <c r="AA1059" s="127"/>
      <c r="AB1059" s="127"/>
      <c r="AC1059" s="127"/>
      <c r="AD1059" s="127"/>
      <c r="AE1059" s="127"/>
      <c r="AF1059" s="127"/>
      <c r="AG1059" s="127"/>
      <c r="AH1059" s="127"/>
      <c r="AI1059" s="127"/>
      <c r="AJ1059" s="127"/>
      <c r="AK1059" s="127"/>
      <c r="AL1059" s="127"/>
      <c r="AM1059" s="127"/>
      <c r="AN1059" s="127"/>
      <c r="AO1059" s="127"/>
      <c r="AP1059" s="127"/>
      <c r="AQ1059" s="127"/>
      <c r="AR1059" s="127"/>
      <c r="AS1059" s="127"/>
      <c r="AT1059" s="127"/>
      <c r="AU1059" s="127"/>
      <c r="AV1059" s="127"/>
      <c r="AW1059" s="127"/>
      <c r="AX1059" s="127"/>
      <c r="AY1059" s="127"/>
      <c r="AZ1059" s="127"/>
      <c r="BA1059" s="127"/>
      <c r="BB1059" s="127"/>
      <c r="BC1059" s="127"/>
      <c r="BD1059" s="127"/>
      <c r="BE1059" s="127"/>
      <c r="BF1059" s="127"/>
      <c r="BG1059" s="127"/>
      <c r="BH1059" s="127"/>
      <c r="BI1059" s="127"/>
      <c r="BJ1059" s="127"/>
      <c r="BK1059" s="127"/>
      <c r="BL1059" s="127"/>
      <c r="BM1059" s="127"/>
      <c r="BN1059" s="386"/>
      <c r="BO1059" s="127"/>
      <c r="BP1059" s="104"/>
    </row>
    <row r="1060" spans="1:68" ht="14.5" x14ac:dyDescent="0.35">
      <c r="A1060" s="136"/>
      <c r="B1060" s="136"/>
      <c r="C1060" s="136"/>
      <c r="D1060" s="127"/>
      <c r="E1060" s="127"/>
      <c r="F1060" s="127"/>
      <c r="G1060" s="127"/>
      <c r="H1060" s="127"/>
      <c r="I1060" s="127"/>
      <c r="J1060" s="127"/>
      <c r="K1060" s="127"/>
      <c r="L1060" s="127"/>
      <c r="M1060" s="127"/>
      <c r="N1060" s="127"/>
      <c r="O1060" s="127"/>
      <c r="P1060" s="127"/>
      <c r="Q1060" s="127"/>
      <c r="R1060" s="127"/>
      <c r="S1060" s="127"/>
      <c r="T1060" s="127"/>
      <c r="U1060" s="127"/>
      <c r="V1060" s="127"/>
      <c r="W1060" s="127"/>
      <c r="X1060" s="127"/>
      <c r="Y1060" s="127"/>
      <c r="Z1060" s="127"/>
      <c r="AA1060" s="127"/>
      <c r="AB1060" s="127"/>
      <c r="AC1060" s="127"/>
      <c r="AD1060" s="127"/>
      <c r="AE1060" s="127"/>
      <c r="AF1060" s="127"/>
      <c r="AG1060" s="127"/>
      <c r="AH1060" s="127"/>
      <c r="AI1060" s="127"/>
      <c r="AJ1060" s="127"/>
      <c r="AK1060" s="127"/>
      <c r="AL1060" s="127"/>
      <c r="AM1060" s="127"/>
      <c r="AN1060" s="127"/>
      <c r="AO1060" s="127"/>
      <c r="AP1060" s="127"/>
      <c r="AQ1060" s="127"/>
      <c r="AR1060" s="127"/>
      <c r="AS1060" s="127"/>
      <c r="AT1060" s="127"/>
      <c r="AU1060" s="127"/>
      <c r="AV1060" s="127"/>
      <c r="AW1060" s="127"/>
      <c r="AX1060" s="127"/>
      <c r="AY1060" s="127"/>
      <c r="AZ1060" s="127"/>
      <c r="BA1060" s="127"/>
      <c r="BB1060" s="127"/>
      <c r="BC1060" s="127"/>
      <c r="BD1060" s="127"/>
      <c r="BE1060" s="127"/>
      <c r="BF1060" s="127"/>
      <c r="BG1060" s="127"/>
      <c r="BH1060" s="127"/>
      <c r="BI1060" s="127"/>
      <c r="BJ1060" s="127"/>
      <c r="BK1060" s="127"/>
      <c r="BL1060" s="127"/>
      <c r="BM1060" s="127"/>
      <c r="BN1060" s="386"/>
      <c r="BO1060" s="127"/>
      <c r="BP1060" s="104"/>
    </row>
    <row r="1061" spans="1:68" ht="14.5" x14ac:dyDescent="0.35">
      <c r="A1061" s="136"/>
      <c r="B1061" s="136"/>
      <c r="C1061" s="136"/>
      <c r="D1061" s="127"/>
      <c r="E1061" s="127"/>
      <c r="F1061" s="127"/>
      <c r="G1061" s="127"/>
      <c r="H1061" s="127"/>
      <c r="I1061" s="127"/>
      <c r="J1061" s="127"/>
      <c r="K1061" s="127"/>
      <c r="L1061" s="127"/>
      <c r="M1061" s="127"/>
      <c r="N1061" s="127"/>
      <c r="O1061" s="127"/>
      <c r="P1061" s="127"/>
      <c r="Q1061" s="127"/>
      <c r="R1061" s="127"/>
      <c r="S1061" s="127"/>
      <c r="T1061" s="127"/>
      <c r="U1061" s="127"/>
      <c r="V1061" s="127"/>
      <c r="W1061" s="127"/>
      <c r="X1061" s="127"/>
      <c r="Y1061" s="127"/>
      <c r="Z1061" s="127"/>
      <c r="AA1061" s="127"/>
      <c r="AB1061" s="127"/>
      <c r="AC1061" s="127"/>
      <c r="AD1061" s="127"/>
      <c r="AE1061" s="127"/>
      <c r="AF1061" s="127"/>
      <c r="AG1061" s="127"/>
      <c r="AH1061" s="127"/>
      <c r="AI1061" s="127"/>
      <c r="AJ1061" s="127"/>
      <c r="AK1061" s="127"/>
      <c r="AL1061" s="127"/>
      <c r="AM1061" s="127"/>
      <c r="AN1061" s="127"/>
      <c r="AO1061" s="127"/>
      <c r="AP1061" s="127"/>
      <c r="AQ1061" s="127"/>
      <c r="AR1061" s="127"/>
      <c r="AS1061" s="127"/>
      <c r="AT1061" s="127"/>
      <c r="AU1061" s="127"/>
      <c r="AV1061" s="127"/>
      <c r="AW1061" s="127"/>
      <c r="AX1061" s="127"/>
      <c r="AY1061" s="127"/>
      <c r="AZ1061" s="127"/>
      <c r="BA1061" s="127"/>
      <c r="BB1061" s="127"/>
      <c r="BC1061" s="127"/>
      <c r="BD1061" s="127"/>
      <c r="BE1061" s="127"/>
      <c r="BF1061" s="127"/>
      <c r="BG1061" s="127"/>
      <c r="BH1061" s="127"/>
      <c r="BI1061" s="127"/>
      <c r="BJ1061" s="127"/>
      <c r="BK1061" s="127"/>
      <c r="BL1061" s="127"/>
      <c r="BM1061" s="127"/>
      <c r="BN1061" s="386"/>
      <c r="BO1061" s="127"/>
      <c r="BP1061" s="104"/>
    </row>
    <row r="1062" spans="1:68" ht="14.5" x14ac:dyDescent="0.35">
      <c r="A1062" s="136"/>
      <c r="B1062" s="136"/>
      <c r="C1062" s="136"/>
      <c r="D1062" s="127"/>
      <c r="E1062" s="127"/>
      <c r="F1062" s="127"/>
      <c r="G1062" s="127"/>
      <c r="H1062" s="127"/>
      <c r="I1062" s="127"/>
      <c r="J1062" s="127"/>
      <c r="K1062" s="127"/>
      <c r="L1062" s="127"/>
      <c r="M1062" s="127"/>
      <c r="N1062" s="127"/>
      <c r="O1062" s="127"/>
      <c r="P1062" s="127"/>
      <c r="Q1062" s="127"/>
      <c r="R1062" s="127"/>
      <c r="S1062" s="127"/>
      <c r="T1062" s="127"/>
      <c r="U1062" s="127"/>
      <c r="V1062" s="127"/>
      <c r="W1062" s="127"/>
      <c r="X1062" s="127"/>
      <c r="Y1062" s="127"/>
      <c r="Z1062" s="127"/>
      <c r="AA1062" s="127"/>
      <c r="AB1062" s="127"/>
      <c r="AC1062" s="127"/>
      <c r="AD1062" s="127"/>
      <c r="AE1062" s="127"/>
      <c r="AF1062" s="127"/>
      <c r="AG1062" s="127"/>
      <c r="AH1062" s="127"/>
      <c r="AI1062" s="127"/>
      <c r="AJ1062" s="127"/>
      <c r="AK1062" s="127"/>
      <c r="AL1062" s="127"/>
      <c r="AM1062" s="127"/>
      <c r="AN1062" s="127"/>
      <c r="AO1062" s="127"/>
      <c r="AP1062" s="127"/>
      <c r="AQ1062" s="127"/>
      <c r="AR1062" s="127"/>
      <c r="AS1062" s="127"/>
      <c r="AT1062" s="127"/>
      <c r="AU1062" s="127"/>
      <c r="AV1062" s="127"/>
      <c r="AW1062" s="127"/>
      <c r="AX1062" s="127"/>
      <c r="AY1062" s="127"/>
      <c r="AZ1062" s="127"/>
      <c r="BA1062" s="127"/>
      <c r="BB1062" s="127"/>
      <c r="BC1062" s="127"/>
      <c r="BD1062" s="127"/>
      <c r="BE1062" s="127"/>
      <c r="BF1062" s="127"/>
      <c r="BG1062" s="127"/>
      <c r="BH1062" s="127"/>
      <c r="BI1062" s="127"/>
      <c r="BJ1062" s="127"/>
      <c r="BK1062" s="127"/>
      <c r="BL1062" s="127"/>
      <c r="BM1062" s="127"/>
      <c r="BN1062" s="386"/>
      <c r="BO1062" s="127"/>
      <c r="BP1062" s="104"/>
    </row>
    <row r="1063" spans="1:68" ht="14.5" x14ac:dyDescent="0.35">
      <c r="A1063" s="136"/>
      <c r="B1063" s="136"/>
      <c r="C1063" s="136"/>
      <c r="D1063" s="127"/>
      <c r="E1063" s="127"/>
      <c r="F1063" s="127"/>
      <c r="G1063" s="127"/>
      <c r="H1063" s="127"/>
      <c r="I1063" s="127"/>
      <c r="J1063" s="127"/>
      <c r="K1063" s="127"/>
      <c r="L1063" s="127"/>
      <c r="M1063" s="127"/>
      <c r="N1063" s="127"/>
      <c r="O1063" s="127"/>
      <c r="P1063" s="127"/>
      <c r="Q1063" s="127"/>
      <c r="R1063" s="127"/>
      <c r="S1063" s="127"/>
      <c r="T1063" s="127"/>
      <c r="U1063" s="127"/>
      <c r="V1063" s="127"/>
      <c r="W1063" s="127"/>
      <c r="X1063" s="127"/>
      <c r="Y1063" s="127"/>
      <c r="Z1063" s="127"/>
      <c r="AA1063" s="127"/>
      <c r="AB1063" s="127"/>
      <c r="AC1063" s="127"/>
      <c r="AD1063" s="127"/>
      <c r="AE1063" s="127"/>
      <c r="AF1063" s="127"/>
      <c r="AG1063" s="127"/>
      <c r="AH1063" s="127"/>
      <c r="AI1063" s="127"/>
      <c r="AJ1063" s="127"/>
      <c r="AK1063" s="127"/>
      <c r="AL1063" s="127"/>
      <c r="AM1063" s="127"/>
      <c r="AN1063" s="127"/>
      <c r="AO1063" s="127"/>
      <c r="AP1063" s="127"/>
      <c r="AQ1063" s="127"/>
      <c r="AR1063" s="127"/>
      <c r="AS1063" s="127"/>
      <c r="AT1063" s="127"/>
      <c r="AU1063" s="127"/>
      <c r="AV1063" s="127"/>
      <c r="AW1063" s="127"/>
      <c r="AX1063" s="127"/>
      <c r="AY1063" s="127"/>
      <c r="AZ1063" s="127"/>
      <c r="BA1063" s="127"/>
      <c r="BB1063" s="127"/>
      <c r="BC1063" s="127"/>
      <c r="BD1063" s="127"/>
      <c r="BE1063" s="127"/>
      <c r="BF1063" s="127"/>
      <c r="BG1063" s="127"/>
      <c r="BH1063" s="127"/>
      <c r="BI1063" s="127"/>
      <c r="BJ1063" s="127"/>
      <c r="BK1063" s="127"/>
      <c r="BL1063" s="127"/>
      <c r="BM1063" s="127"/>
      <c r="BN1063" s="386"/>
      <c r="BO1063" s="127"/>
      <c r="BP1063" s="104"/>
    </row>
    <row r="1064" spans="1:68" ht="14.5" x14ac:dyDescent="0.35">
      <c r="A1064" s="136"/>
      <c r="B1064" s="136"/>
      <c r="C1064" s="136"/>
      <c r="D1064" s="127"/>
      <c r="E1064" s="127"/>
      <c r="F1064" s="127"/>
      <c r="G1064" s="127"/>
      <c r="H1064" s="127"/>
      <c r="I1064" s="127"/>
      <c r="J1064" s="127"/>
      <c r="K1064" s="127"/>
      <c r="L1064" s="127"/>
      <c r="M1064" s="127"/>
      <c r="N1064" s="127"/>
      <c r="O1064" s="127"/>
      <c r="P1064" s="127"/>
      <c r="Q1064" s="127"/>
      <c r="R1064" s="127"/>
      <c r="S1064" s="127"/>
      <c r="T1064" s="127"/>
      <c r="U1064" s="127"/>
      <c r="V1064" s="127"/>
      <c r="W1064" s="127"/>
      <c r="X1064" s="127"/>
      <c r="Y1064" s="127"/>
      <c r="Z1064" s="127"/>
      <c r="AA1064" s="127"/>
      <c r="AB1064" s="127"/>
      <c r="AC1064" s="127"/>
      <c r="AD1064" s="127"/>
      <c r="AE1064" s="127"/>
      <c r="AF1064" s="127"/>
      <c r="AG1064" s="127"/>
      <c r="AH1064" s="127"/>
      <c r="AI1064" s="127"/>
      <c r="AJ1064" s="127"/>
      <c r="AK1064" s="127"/>
      <c r="AL1064" s="127"/>
      <c r="AM1064" s="127"/>
      <c r="AN1064" s="127"/>
      <c r="AO1064" s="127"/>
      <c r="AP1064" s="127"/>
      <c r="AQ1064" s="127"/>
      <c r="AR1064" s="127"/>
      <c r="AS1064" s="127"/>
      <c r="AT1064" s="127"/>
      <c r="AU1064" s="127"/>
      <c r="AV1064" s="127"/>
      <c r="AW1064" s="127"/>
      <c r="AX1064" s="127"/>
      <c r="AY1064" s="127"/>
      <c r="AZ1064" s="127"/>
      <c r="BA1064" s="127"/>
      <c r="BB1064" s="127"/>
      <c r="BC1064" s="127"/>
      <c r="BD1064" s="127"/>
      <c r="BE1064" s="127"/>
      <c r="BF1064" s="127"/>
      <c r="BG1064" s="127"/>
      <c r="BH1064" s="127"/>
      <c r="BI1064" s="127"/>
      <c r="BJ1064" s="127"/>
      <c r="BK1064" s="127"/>
      <c r="BL1064" s="127"/>
      <c r="BM1064" s="127"/>
      <c r="BN1064" s="386"/>
      <c r="BO1064" s="127"/>
      <c r="BP1064" s="104"/>
    </row>
    <row r="1065" spans="1:68" ht="14.5" x14ac:dyDescent="0.35">
      <c r="A1065" s="136"/>
      <c r="B1065" s="136"/>
      <c r="C1065" s="136"/>
      <c r="D1065" s="127"/>
      <c r="E1065" s="127"/>
      <c r="F1065" s="127"/>
      <c r="G1065" s="127"/>
      <c r="H1065" s="127"/>
      <c r="I1065" s="127"/>
      <c r="J1065" s="127"/>
      <c r="K1065" s="127"/>
      <c r="L1065" s="127"/>
      <c r="M1065" s="127"/>
      <c r="N1065" s="127"/>
      <c r="O1065" s="127"/>
      <c r="P1065" s="127"/>
      <c r="Q1065" s="127"/>
      <c r="R1065" s="127"/>
      <c r="S1065" s="127"/>
      <c r="T1065" s="127"/>
      <c r="U1065" s="127"/>
      <c r="V1065" s="127"/>
      <c r="W1065" s="127"/>
      <c r="X1065" s="127"/>
      <c r="Y1065" s="127"/>
      <c r="Z1065" s="127"/>
      <c r="AA1065" s="127"/>
      <c r="AB1065" s="127"/>
      <c r="AC1065" s="127"/>
      <c r="AD1065" s="127"/>
      <c r="AE1065" s="127"/>
      <c r="AF1065" s="127"/>
      <c r="AG1065" s="127"/>
      <c r="AH1065" s="127"/>
      <c r="AI1065" s="127"/>
      <c r="AJ1065" s="127"/>
      <c r="AK1065" s="127"/>
      <c r="AL1065" s="127"/>
      <c r="AM1065" s="127"/>
      <c r="AN1065" s="127"/>
      <c r="AO1065" s="127"/>
      <c r="AP1065" s="127"/>
      <c r="AQ1065" s="127"/>
      <c r="AR1065" s="127"/>
      <c r="AS1065" s="127"/>
      <c r="AT1065" s="127"/>
      <c r="AU1065" s="127"/>
      <c r="AV1065" s="127"/>
      <c r="AW1065" s="127"/>
      <c r="AX1065" s="127"/>
      <c r="AY1065" s="127"/>
      <c r="AZ1065" s="127"/>
      <c r="BA1065" s="127"/>
      <c r="BB1065" s="127"/>
      <c r="BC1065" s="127"/>
      <c r="BD1065" s="127"/>
      <c r="BE1065" s="127"/>
      <c r="BF1065" s="127"/>
      <c r="BG1065" s="127"/>
      <c r="BH1065" s="127"/>
      <c r="BI1065" s="127"/>
      <c r="BJ1065" s="127"/>
      <c r="BK1065" s="127"/>
      <c r="BL1065" s="127"/>
      <c r="BM1065" s="127"/>
      <c r="BN1065" s="386"/>
      <c r="BO1065" s="127"/>
      <c r="BP1065" s="104"/>
    </row>
    <row r="1066" spans="1:68" ht="14.5" x14ac:dyDescent="0.35">
      <c r="A1066" s="136"/>
      <c r="B1066" s="136"/>
      <c r="C1066" s="136"/>
      <c r="D1066" s="127"/>
      <c r="E1066" s="127"/>
      <c r="F1066" s="127"/>
      <c r="G1066" s="127"/>
      <c r="H1066" s="127"/>
      <c r="I1066" s="127"/>
      <c r="J1066" s="127"/>
      <c r="K1066" s="127"/>
      <c r="L1066" s="127"/>
      <c r="M1066" s="127"/>
      <c r="N1066" s="127"/>
      <c r="O1066" s="127"/>
      <c r="P1066" s="127"/>
      <c r="Q1066" s="127"/>
      <c r="R1066" s="127"/>
      <c r="S1066" s="127"/>
      <c r="T1066" s="127"/>
      <c r="U1066" s="127"/>
      <c r="V1066" s="127"/>
      <c r="W1066" s="127"/>
      <c r="X1066" s="127"/>
      <c r="Y1066" s="127"/>
      <c r="Z1066" s="127"/>
      <c r="AA1066" s="127"/>
      <c r="AB1066" s="127"/>
      <c r="AC1066" s="127"/>
      <c r="AD1066" s="127"/>
      <c r="AE1066" s="127"/>
      <c r="AF1066" s="127"/>
      <c r="AG1066" s="127"/>
      <c r="AH1066" s="127"/>
      <c r="AI1066" s="127"/>
      <c r="AJ1066" s="127"/>
      <c r="AK1066" s="127"/>
      <c r="AL1066" s="127"/>
      <c r="AM1066" s="127"/>
      <c r="AN1066" s="127"/>
      <c r="AO1066" s="127"/>
      <c r="AP1066" s="127"/>
      <c r="AQ1066" s="127"/>
      <c r="AR1066" s="127"/>
      <c r="AS1066" s="127"/>
      <c r="AT1066" s="127"/>
      <c r="AU1066" s="127"/>
      <c r="AV1066" s="127"/>
      <c r="AW1066" s="127"/>
      <c r="AX1066" s="127"/>
      <c r="AY1066" s="127"/>
      <c r="AZ1066" s="127"/>
      <c r="BA1066" s="127"/>
      <c r="BB1066" s="127"/>
      <c r="BC1066" s="127"/>
      <c r="BD1066" s="127"/>
      <c r="BE1066" s="127"/>
      <c r="BF1066" s="127"/>
      <c r="BG1066" s="127"/>
      <c r="BH1066" s="127"/>
      <c r="BI1066" s="127"/>
      <c r="BJ1066" s="127"/>
      <c r="BK1066" s="127"/>
      <c r="BL1066" s="127"/>
      <c r="BM1066" s="127"/>
      <c r="BN1066" s="386"/>
      <c r="BO1066" s="127"/>
      <c r="BP1066" s="104"/>
    </row>
    <row r="1067" spans="1:68" ht="14.5" x14ac:dyDescent="0.35">
      <c r="A1067" s="136"/>
      <c r="B1067" s="136"/>
      <c r="C1067" s="136"/>
      <c r="D1067" s="127"/>
      <c r="E1067" s="127"/>
      <c r="F1067" s="127"/>
      <c r="G1067" s="127"/>
      <c r="H1067" s="127"/>
      <c r="I1067" s="127"/>
      <c r="J1067" s="127"/>
      <c r="K1067" s="127"/>
      <c r="L1067" s="127"/>
      <c r="M1067" s="127"/>
      <c r="N1067" s="127"/>
      <c r="O1067" s="127"/>
      <c r="P1067" s="127"/>
      <c r="Q1067" s="127"/>
      <c r="R1067" s="127"/>
      <c r="S1067" s="127"/>
      <c r="T1067" s="127"/>
      <c r="U1067" s="127"/>
      <c r="V1067" s="127"/>
      <c r="W1067" s="127"/>
      <c r="X1067" s="127"/>
      <c r="Y1067" s="127"/>
      <c r="Z1067" s="127"/>
      <c r="AA1067" s="127"/>
      <c r="AB1067" s="127"/>
      <c r="AC1067" s="127"/>
      <c r="AD1067" s="127"/>
      <c r="AE1067" s="127"/>
      <c r="AF1067" s="127"/>
      <c r="AG1067" s="127"/>
      <c r="AH1067" s="127"/>
      <c r="AI1067" s="127"/>
      <c r="AJ1067" s="127"/>
      <c r="AK1067" s="127"/>
      <c r="AL1067" s="127"/>
      <c r="AM1067" s="127"/>
      <c r="AN1067" s="127"/>
      <c r="AO1067" s="127"/>
      <c r="AP1067" s="127"/>
      <c r="AQ1067" s="127"/>
      <c r="AR1067" s="127"/>
      <c r="AS1067" s="127"/>
      <c r="AT1067" s="127"/>
      <c r="AU1067" s="127"/>
      <c r="AV1067" s="127"/>
      <c r="AW1067" s="127"/>
      <c r="AX1067" s="127"/>
      <c r="AY1067" s="127"/>
      <c r="AZ1067" s="127"/>
      <c r="BA1067" s="127"/>
      <c r="BB1067" s="127"/>
      <c r="BC1067" s="127"/>
      <c r="BD1067" s="127"/>
      <c r="BE1067" s="127"/>
      <c r="BF1067" s="127"/>
      <c r="BG1067" s="127"/>
      <c r="BH1067" s="127"/>
      <c r="BI1067" s="127"/>
      <c r="BJ1067" s="127"/>
      <c r="BK1067" s="127"/>
      <c r="BL1067" s="127"/>
      <c r="BM1067" s="127"/>
      <c r="BN1067" s="386"/>
      <c r="BO1067" s="127"/>
      <c r="BP1067" s="104"/>
    </row>
    <row r="1068" spans="1:68" ht="14.5" x14ac:dyDescent="0.35">
      <c r="A1068" s="136"/>
      <c r="B1068" s="136"/>
      <c r="C1068" s="136"/>
      <c r="D1068" s="127"/>
      <c r="E1068" s="127"/>
      <c r="F1068" s="127"/>
      <c r="G1068" s="127"/>
      <c r="H1068" s="127"/>
      <c r="I1068" s="127"/>
      <c r="J1068" s="127"/>
      <c r="K1068" s="127"/>
      <c r="L1068" s="127"/>
      <c r="M1068" s="127"/>
      <c r="N1068" s="127"/>
      <c r="O1068" s="127"/>
      <c r="P1068" s="127"/>
      <c r="Q1068" s="127"/>
      <c r="R1068" s="127"/>
      <c r="S1068" s="127"/>
      <c r="T1068" s="127"/>
      <c r="U1068" s="127"/>
      <c r="V1068" s="127"/>
      <c r="W1068" s="127"/>
      <c r="X1068" s="127"/>
      <c r="Y1068" s="127"/>
      <c r="Z1068" s="127"/>
      <c r="AA1068" s="127"/>
      <c r="AB1068" s="127"/>
      <c r="AC1068" s="127"/>
      <c r="AD1068" s="127"/>
      <c r="AE1068" s="127"/>
      <c r="AF1068" s="127"/>
      <c r="AG1068" s="127"/>
      <c r="AH1068" s="127"/>
      <c r="AI1068" s="127"/>
      <c r="AJ1068" s="127"/>
      <c r="AK1068" s="127"/>
      <c r="AL1068" s="127"/>
      <c r="AM1068" s="127"/>
      <c r="AN1068" s="127"/>
      <c r="AO1068" s="127"/>
      <c r="AP1068" s="127"/>
      <c r="AQ1068" s="127"/>
      <c r="AR1068" s="127"/>
      <c r="AS1068" s="127"/>
      <c r="AT1068" s="127"/>
      <c r="AU1068" s="127"/>
      <c r="AV1068" s="127"/>
      <c r="AW1068" s="127"/>
      <c r="AX1068" s="127"/>
      <c r="AY1068" s="127"/>
      <c r="AZ1068" s="127"/>
      <c r="BA1068" s="127"/>
      <c r="BB1068" s="127"/>
      <c r="BC1068" s="127"/>
      <c r="BD1068" s="127"/>
      <c r="BE1068" s="127"/>
      <c r="BF1068" s="127"/>
      <c r="BG1068" s="127"/>
      <c r="BH1068" s="127"/>
      <c r="BI1068" s="127"/>
      <c r="BJ1068" s="127"/>
      <c r="BK1068" s="127"/>
      <c r="BL1068" s="127"/>
      <c r="BM1068" s="127"/>
      <c r="BN1068" s="386"/>
      <c r="BO1068" s="127"/>
      <c r="BP1068" s="104"/>
    </row>
    <row r="1069" spans="1:68" ht="14.5" x14ac:dyDescent="0.35">
      <c r="A1069" s="136"/>
      <c r="B1069" s="136"/>
      <c r="C1069" s="136"/>
      <c r="D1069" s="127"/>
      <c r="E1069" s="127"/>
      <c r="F1069" s="127"/>
      <c r="G1069" s="127"/>
      <c r="H1069" s="127"/>
      <c r="I1069" s="127"/>
      <c r="J1069" s="127"/>
      <c r="K1069" s="127"/>
      <c r="L1069" s="127"/>
      <c r="M1069" s="127"/>
      <c r="N1069" s="127"/>
      <c r="O1069" s="127"/>
      <c r="P1069" s="127"/>
      <c r="Q1069" s="127"/>
      <c r="R1069" s="127"/>
      <c r="S1069" s="127"/>
      <c r="T1069" s="127"/>
      <c r="U1069" s="127"/>
      <c r="V1069" s="127"/>
      <c r="W1069" s="127"/>
      <c r="X1069" s="127"/>
      <c r="Y1069" s="127"/>
      <c r="Z1069" s="127"/>
      <c r="AA1069" s="127"/>
      <c r="AB1069" s="127"/>
      <c r="AC1069" s="127"/>
      <c r="AD1069" s="127"/>
      <c r="AE1069" s="127"/>
      <c r="AF1069" s="127"/>
      <c r="AG1069" s="127"/>
      <c r="AH1069" s="127"/>
      <c r="AI1069" s="127"/>
      <c r="AJ1069" s="127"/>
      <c r="AK1069" s="127"/>
      <c r="AL1069" s="127"/>
      <c r="AM1069" s="127"/>
      <c r="AN1069" s="127"/>
      <c r="AO1069" s="127"/>
      <c r="AP1069" s="127"/>
      <c r="AQ1069" s="127"/>
      <c r="AR1069" s="127"/>
      <c r="AS1069" s="127"/>
      <c r="AT1069" s="127"/>
      <c r="AU1069" s="127"/>
      <c r="AV1069" s="127"/>
      <c r="AW1069" s="127"/>
      <c r="AX1069" s="127"/>
      <c r="AY1069" s="127"/>
      <c r="AZ1069" s="127"/>
      <c r="BA1069" s="127"/>
      <c r="BB1069" s="127"/>
      <c r="BC1069" s="127"/>
      <c r="BD1069" s="127"/>
      <c r="BE1069" s="127"/>
      <c r="BF1069" s="127"/>
      <c r="BG1069" s="127"/>
      <c r="BH1069" s="127"/>
      <c r="BI1069" s="127"/>
      <c r="BJ1069" s="127"/>
      <c r="BK1069" s="127"/>
      <c r="BL1069" s="127"/>
      <c r="BM1069" s="127"/>
      <c r="BN1069" s="386"/>
      <c r="BO1069" s="127"/>
      <c r="BP1069" s="104"/>
    </row>
    <row r="1070" spans="1:68" ht="14.5" x14ac:dyDescent="0.35">
      <c r="A1070" s="136"/>
      <c r="B1070" s="136"/>
      <c r="C1070" s="136"/>
      <c r="D1070" s="127"/>
      <c r="E1070" s="127"/>
      <c r="F1070" s="127"/>
      <c r="G1070" s="127"/>
      <c r="H1070" s="127"/>
      <c r="I1070" s="127"/>
      <c r="J1070" s="127"/>
      <c r="K1070" s="127"/>
      <c r="L1070" s="127"/>
      <c r="M1070" s="127"/>
      <c r="N1070" s="127"/>
      <c r="O1070" s="127"/>
      <c r="P1070" s="127"/>
      <c r="Q1070" s="127"/>
      <c r="R1070" s="127"/>
      <c r="S1070" s="127"/>
      <c r="T1070" s="127"/>
      <c r="U1070" s="127"/>
      <c r="V1070" s="127"/>
      <c r="W1070" s="127"/>
      <c r="X1070" s="127"/>
      <c r="Y1070" s="127"/>
      <c r="Z1070" s="127"/>
      <c r="AA1070" s="127"/>
      <c r="AB1070" s="127"/>
      <c r="AC1070" s="127"/>
      <c r="AD1070" s="127"/>
      <c r="AE1070" s="127"/>
      <c r="AF1070" s="127"/>
      <c r="AG1070" s="127"/>
      <c r="AH1070" s="127"/>
      <c r="AI1070" s="127"/>
      <c r="AJ1070" s="127"/>
      <c r="AK1070" s="127"/>
      <c r="AL1070" s="127"/>
      <c r="AM1070" s="127"/>
      <c r="AN1070" s="127"/>
      <c r="AO1070" s="127"/>
      <c r="AP1070" s="127"/>
      <c r="AQ1070" s="127"/>
      <c r="AR1070" s="127"/>
      <c r="AS1070" s="127"/>
      <c r="AT1070" s="127"/>
      <c r="AU1070" s="127"/>
      <c r="AV1070" s="127"/>
      <c r="AW1070" s="127"/>
      <c r="AX1070" s="127"/>
      <c r="AY1070" s="127"/>
      <c r="AZ1070" s="127"/>
      <c r="BA1070" s="127"/>
      <c r="BB1070" s="127"/>
      <c r="BC1070" s="127"/>
      <c r="BD1070" s="127"/>
      <c r="BE1070" s="127"/>
      <c r="BF1070" s="127"/>
      <c r="BG1070" s="127"/>
      <c r="BH1070" s="127"/>
      <c r="BI1070" s="127"/>
      <c r="BJ1070" s="127"/>
      <c r="BK1070" s="127"/>
      <c r="BL1070" s="127"/>
      <c r="BM1070" s="127"/>
      <c r="BN1070" s="386"/>
      <c r="BO1070" s="127"/>
      <c r="BP1070" s="104"/>
    </row>
    <row r="1071" spans="1:68" ht="14.5" x14ac:dyDescent="0.35">
      <c r="A1071" s="136"/>
      <c r="B1071" s="136"/>
      <c r="C1071" s="136"/>
      <c r="D1071" s="127"/>
      <c r="E1071" s="127"/>
      <c r="F1071" s="127"/>
      <c r="G1071" s="127"/>
      <c r="H1071" s="127"/>
      <c r="I1071" s="127"/>
      <c r="J1071" s="127"/>
      <c r="K1071" s="127"/>
      <c r="L1071" s="127"/>
      <c r="M1071" s="127"/>
      <c r="N1071" s="127"/>
      <c r="O1071" s="127"/>
      <c r="P1071" s="127"/>
      <c r="Q1071" s="127"/>
      <c r="R1071" s="127"/>
      <c r="S1071" s="127"/>
      <c r="T1071" s="127"/>
      <c r="U1071" s="127"/>
      <c r="V1071" s="127"/>
      <c r="W1071" s="127"/>
      <c r="X1071" s="127"/>
      <c r="Y1071" s="127"/>
      <c r="Z1071" s="127"/>
      <c r="AA1071" s="127"/>
      <c r="AB1071" s="127"/>
      <c r="AC1071" s="127"/>
      <c r="AD1071" s="127"/>
      <c r="AE1071" s="127"/>
      <c r="AF1071" s="127"/>
      <c r="AG1071" s="127"/>
      <c r="AH1071" s="127"/>
      <c r="AI1071" s="127"/>
      <c r="AJ1071" s="127"/>
      <c r="AK1071" s="127"/>
      <c r="AL1071" s="127"/>
      <c r="AM1071" s="127"/>
      <c r="AN1071" s="127"/>
      <c r="AO1071" s="127"/>
      <c r="AP1071" s="127"/>
      <c r="AQ1071" s="127"/>
      <c r="AR1071" s="127"/>
      <c r="AS1071" s="127"/>
      <c r="AT1071" s="127"/>
      <c r="AU1071" s="127"/>
      <c r="AV1071" s="127"/>
      <c r="AW1071" s="127"/>
      <c r="AX1071" s="127"/>
      <c r="AY1071" s="127"/>
      <c r="AZ1071" s="127"/>
      <c r="BA1071" s="127"/>
      <c r="BB1071" s="127"/>
      <c r="BC1071" s="127"/>
      <c r="BD1071" s="127"/>
      <c r="BE1071" s="127"/>
      <c r="BF1071" s="127"/>
      <c r="BG1071" s="127"/>
      <c r="BH1071" s="127"/>
      <c r="BI1071" s="127"/>
      <c r="BJ1071" s="127"/>
      <c r="BK1071" s="127"/>
      <c r="BL1071" s="127"/>
      <c r="BM1071" s="127"/>
      <c r="BN1071" s="386"/>
      <c r="BO1071" s="127"/>
      <c r="BP1071" s="104"/>
    </row>
    <row r="1072" spans="1:68" ht="14.5" x14ac:dyDescent="0.35">
      <c r="A1072" s="136"/>
      <c r="B1072" s="136"/>
      <c r="C1072" s="136"/>
      <c r="D1072" s="127"/>
      <c r="E1072" s="127"/>
      <c r="F1072" s="127"/>
      <c r="G1072" s="127"/>
      <c r="H1072" s="127"/>
      <c r="I1072" s="127"/>
      <c r="J1072" s="127"/>
      <c r="K1072" s="127"/>
      <c r="L1072" s="127"/>
      <c r="M1072" s="127"/>
      <c r="N1072" s="127"/>
      <c r="O1072" s="127"/>
      <c r="P1072" s="127"/>
      <c r="Q1072" s="127"/>
      <c r="R1072" s="127"/>
      <c r="S1072" s="127"/>
      <c r="T1072" s="127"/>
      <c r="U1072" s="127"/>
      <c r="V1072" s="127"/>
      <c r="W1072" s="127"/>
      <c r="X1072" s="127"/>
      <c r="Y1072" s="127"/>
      <c r="Z1072" s="127"/>
      <c r="AA1072" s="127"/>
      <c r="AB1072" s="127"/>
      <c r="AC1072" s="127"/>
      <c r="AD1072" s="127"/>
      <c r="AE1072" s="127"/>
      <c r="AF1072" s="127"/>
      <c r="AG1072" s="127"/>
      <c r="AH1072" s="127"/>
      <c r="AI1072" s="127"/>
      <c r="AJ1072" s="127"/>
      <c r="AK1072" s="127"/>
      <c r="AL1072" s="127"/>
      <c r="AM1072" s="127"/>
      <c r="AN1072" s="127"/>
      <c r="AO1072" s="127"/>
      <c r="AP1072" s="127"/>
      <c r="AQ1072" s="127"/>
      <c r="AR1072" s="127"/>
      <c r="AS1072" s="127"/>
      <c r="AT1072" s="127"/>
      <c r="AU1072" s="127"/>
      <c r="AV1072" s="127"/>
      <c r="AW1072" s="127"/>
      <c r="AX1072" s="127"/>
      <c r="AY1072" s="127"/>
      <c r="AZ1072" s="127"/>
      <c r="BA1072" s="127"/>
      <c r="BB1072" s="127"/>
      <c r="BC1072" s="127"/>
      <c r="BD1072" s="127"/>
      <c r="BE1072" s="127"/>
      <c r="BF1072" s="127"/>
      <c r="BG1072" s="127"/>
      <c r="BH1072" s="127"/>
      <c r="BI1072" s="127"/>
      <c r="BJ1072" s="127"/>
      <c r="BK1072" s="127"/>
      <c r="BL1072" s="127"/>
      <c r="BM1072" s="127"/>
      <c r="BN1072" s="386"/>
      <c r="BO1072" s="127"/>
      <c r="BP1072" s="104"/>
    </row>
    <row r="1073" spans="1:68" ht="14.5" x14ac:dyDescent="0.35">
      <c r="A1073" s="136"/>
      <c r="B1073" s="136"/>
      <c r="C1073" s="136"/>
      <c r="D1073" s="127"/>
      <c r="E1073" s="127"/>
      <c r="F1073" s="127"/>
      <c r="G1073" s="127"/>
      <c r="H1073" s="127"/>
      <c r="I1073" s="127"/>
      <c r="J1073" s="127"/>
      <c r="K1073" s="127"/>
      <c r="L1073" s="127"/>
      <c r="M1073" s="127"/>
      <c r="N1073" s="127"/>
      <c r="O1073" s="127"/>
      <c r="P1073" s="127"/>
      <c r="Q1073" s="127"/>
      <c r="R1073" s="127"/>
      <c r="S1073" s="127"/>
      <c r="T1073" s="127"/>
      <c r="U1073" s="127"/>
      <c r="V1073" s="127"/>
      <c r="W1073" s="127"/>
      <c r="X1073" s="127"/>
      <c r="Y1073" s="127"/>
      <c r="Z1073" s="127"/>
      <c r="AA1073" s="127"/>
      <c r="AB1073" s="127"/>
      <c r="AC1073" s="127"/>
      <c r="AD1073" s="127"/>
      <c r="AE1073" s="127"/>
      <c r="AF1073" s="127"/>
      <c r="AG1073" s="127"/>
      <c r="AH1073" s="127"/>
      <c r="AI1073" s="127"/>
      <c r="AJ1073" s="127"/>
      <c r="AK1073" s="127"/>
      <c r="AL1073" s="127"/>
      <c r="AM1073" s="127"/>
      <c r="AN1073" s="127"/>
      <c r="AO1073" s="127"/>
      <c r="AP1073" s="127"/>
      <c r="AQ1073" s="127"/>
      <c r="AR1073" s="127"/>
      <c r="AS1073" s="127"/>
      <c r="AT1073" s="127"/>
      <c r="AU1073" s="127"/>
      <c r="AV1073" s="127"/>
      <c r="AW1073" s="127"/>
      <c r="AX1073" s="127"/>
      <c r="AY1073" s="127"/>
      <c r="AZ1073" s="127"/>
      <c r="BA1073" s="127"/>
      <c r="BB1073" s="127"/>
      <c r="BC1073" s="127"/>
      <c r="BD1073" s="127"/>
      <c r="BE1073" s="127"/>
      <c r="BF1073" s="127"/>
      <c r="BG1073" s="127"/>
      <c r="BH1073" s="127"/>
      <c r="BI1073" s="127"/>
      <c r="BJ1073" s="127"/>
      <c r="BK1073" s="127"/>
      <c r="BL1073" s="127"/>
      <c r="BM1073" s="127"/>
      <c r="BN1073" s="386"/>
      <c r="BO1073" s="127"/>
      <c r="BP1073" s="104"/>
    </row>
    <row r="1074" spans="1:68" ht="14.5" x14ac:dyDescent="0.35">
      <c r="A1074" s="136"/>
      <c r="B1074" s="136"/>
      <c r="C1074" s="136"/>
      <c r="D1074" s="127"/>
      <c r="E1074" s="127"/>
      <c r="F1074" s="127"/>
      <c r="G1074" s="127"/>
      <c r="H1074" s="127"/>
      <c r="I1074" s="127"/>
      <c r="J1074" s="127"/>
      <c r="K1074" s="127"/>
      <c r="L1074" s="127"/>
      <c r="M1074" s="127"/>
      <c r="N1074" s="127"/>
      <c r="O1074" s="127"/>
      <c r="P1074" s="127"/>
      <c r="Q1074" s="127"/>
      <c r="R1074" s="127"/>
      <c r="S1074" s="127"/>
      <c r="T1074" s="127"/>
      <c r="U1074" s="127"/>
      <c r="V1074" s="127"/>
      <c r="W1074" s="127"/>
      <c r="X1074" s="127"/>
      <c r="Y1074" s="127"/>
      <c r="Z1074" s="127"/>
      <c r="AA1074" s="127"/>
      <c r="AB1074" s="127"/>
      <c r="AC1074" s="127"/>
      <c r="AD1074" s="127"/>
      <c r="AE1074" s="127"/>
      <c r="AF1074" s="127"/>
      <c r="AG1074" s="127"/>
      <c r="AH1074" s="127"/>
      <c r="AI1074" s="127"/>
      <c r="AJ1074" s="127"/>
      <c r="AK1074" s="127"/>
      <c r="AL1074" s="127"/>
      <c r="AM1074" s="127"/>
      <c r="AN1074" s="127"/>
      <c r="AO1074" s="127"/>
      <c r="AP1074" s="127"/>
      <c r="AQ1074" s="127"/>
      <c r="AR1074" s="127"/>
      <c r="AS1074" s="127"/>
      <c r="AT1074" s="127"/>
      <c r="AU1074" s="127"/>
      <c r="AV1074" s="127"/>
      <c r="AW1074" s="127"/>
      <c r="AX1074" s="127"/>
      <c r="AY1074" s="127"/>
      <c r="AZ1074" s="127"/>
      <c r="BA1074" s="127"/>
      <c r="BB1074" s="127"/>
      <c r="BC1074" s="127"/>
      <c r="BD1074" s="127"/>
      <c r="BE1074" s="127"/>
      <c r="BF1074" s="127"/>
      <c r="BG1074" s="127"/>
      <c r="BH1074" s="127"/>
      <c r="BI1074" s="127"/>
      <c r="BJ1074" s="127"/>
      <c r="BK1074" s="127"/>
      <c r="BL1074" s="127"/>
      <c r="BM1074" s="127"/>
      <c r="BN1074" s="386"/>
      <c r="BO1074" s="127"/>
      <c r="BP1074" s="104"/>
    </row>
    <row r="1075" spans="1:68" ht="14.5" x14ac:dyDescent="0.35">
      <c r="A1075" s="136"/>
      <c r="B1075" s="136"/>
      <c r="C1075" s="136"/>
      <c r="D1075" s="127"/>
      <c r="E1075" s="127"/>
      <c r="F1075" s="127"/>
      <c r="G1075" s="127"/>
      <c r="H1075" s="127"/>
      <c r="I1075" s="127"/>
      <c r="J1075" s="127"/>
      <c r="K1075" s="127"/>
      <c r="L1075" s="127"/>
      <c r="M1075" s="127"/>
      <c r="N1075" s="127"/>
      <c r="O1075" s="127"/>
      <c r="P1075" s="127"/>
      <c r="Q1075" s="127"/>
      <c r="R1075" s="127"/>
      <c r="S1075" s="127"/>
      <c r="T1075" s="127"/>
      <c r="U1075" s="127"/>
      <c r="V1075" s="127"/>
      <c r="W1075" s="127"/>
      <c r="X1075" s="127"/>
      <c r="Y1075" s="127"/>
      <c r="Z1075" s="127"/>
      <c r="AA1075" s="127"/>
      <c r="AB1075" s="127"/>
      <c r="AC1075" s="127"/>
      <c r="AD1075" s="127"/>
      <c r="AE1075" s="127"/>
      <c r="AF1075" s="127"/>
      <c r="AG1075" s="127"/>
      <c r="AH1075" s="127"/>
      <c r="AI1075" s="127"/>
      <c r="AJ1075" s="127"/>
      <c r="AK1075" s="127"/>
      <c r="AL1075" s="127"/>
      <c r="AM1075" s="127"/>
      <c r="AN1075" s="127"/>
      <c r="AO1075" s="127"/>
      <c r="AP1075" s="127"/>
      <c r="AQ1075" s="127"/>
      <c r="AR1075" s="127"/>
      <c r="AS1075" s="127"/>
      <c r="AT1075" s="127"/>
      <c r="AU1075" s="127"/>
      <c r="AV1075" s="127"/>
      <c r="AW1075" s="127"/>
      <c r="AX1075" s="127"/>
      <c r="AY1075" s="127"/>
      <c r="AZ1075" s="127"/>
      <c r="BA1075" s="127"/>
      <c r="BB1075" s="127"/>
      <c r="BC1075" s="127"/>
      <c r="BD1075" s="127"/>
      <c r="BE1075" s="127"/>
      <c r="BF1075" s="127"/>
      <c r="BG1075" s="127"/>
      <c r="BH1075" s="127"/>
      <c r="BI1075" s="127"/>
      <c r="BJ1075" s="127"/>
      <c r="BK1075" s="127"/>
      <c r="BL1075" s="127"/>
      <c r="BM1075" s="127"/>
      <c r="BN1075" s="386"/>
      <c r="BO1075" s="127"/>
      <c r="BP1075" s="104"/>
    </row>
    <row r="1076" spans="1:68" ht="14.5" x14ac:dyDescent="0.35">
      <c r="A1076" s="136"/>
      <c r="B1076" s="136"/>
      <c r="C1076" s="136"/>
      <c r="D1076" s="127"/>
      <c r="E1076" s="127"/>
      <c r="F1076" s="127"/>
      <c r="G1076" s="127"/>
      <c r="H1076" s="127"/>
      <c r="I1076" s="127"/>
      <c r="J1076" s="127"/>
      <c r="K1076" s="127"/>
      <c r="L1076" s="127"/>
      <c r="M1076" s="127"/>
      <c r="N1076" s="127"/>
      <c r="O1076" s="127"/>
      <c r="P1076" s="127"/>
      <c r="Q1076" s="127"/>
      <c r="R1076" s="127"/>
      <c r="S1076" s="127"/>
      <c r="T1076" s="127"/>
      <c r="U1076" s="127"/>
      <c r="V1076" s="127"/>
      <c r="W1076" s="127"/>
      <c r="X1076" s="127"/>
      <c r="Y1076" s="127"/>
      <c r="Z1076" s="127"/>
      <c r="AA1076" s="127"/>
      <c r="AB1076" s="127"/>
      <c r="AC1076" s="127"/>
      <c r="AD1076" s="127"/>
      <c r="AE1076" s="127"/>
      <c r="AF1076" s="127"/>
      <c r="AG1076" s="127"/>
      <c r="AH1076" s="127"/>
      <c r="AI1076" s="127"/>
      <c r="AJ1076" s="127"/>
      <c r="AK1076" s="127"/>
      <c r="AL1076" s="127"/>
      <c r="AM1076" s="127"/>
      <c r="AN1076" s="127"/>
      <c r="AO1076" s="127"/>
      <c r="AP1076" s="127"/>
      <c r="AQ1076" s="127"/>
      <c r="AR1076" s="127"/>
      <c r="AS1076" s="127"/>
      <c r="AT1076" s="127"/>
      <c r="AU1076" s="127"/>
      <c r="AV1076" s="127"/>
      <c r="AW1076" s="127"/>
      <c r="AX1076" s="127"/>
      <c r="AY1076" s="127"/>
      <c r="AZ1076" s="127"/>
      <c r="BA1076" s="127"/>
      <c r="BB1076" s="127"/>
      <c r="BC1076" s="127"/>
      <c r="BD1076" s="127"/>
      <c r="BE1076" s="127"/>
      <c r="BF1076" s="127"/>
      <c r="BG1076" s="127"/>
      <c r="BH1076" s="127"/>
      <c r="BI1076" s="127"/>
      <c r="BJ1076" s="127"/>
      <c r="BK1076" s="127"/>
      <c r="BL1076" s="127"/>
      <c r="BM1076" s="127"/>
      <c r="BN1076" s="386"/>
      <c r="BO1076" s="127"/>
      <c r="BP1076" s="104"/>
    </row>
    <row r="1077" spans="1:68" ht="14.5" x14ac:dyDescent="0.35">
      <c r="A1077" s="136"/>
      <c r="B1077" s="136"/>
      <c r="C1077" s="136"/>
      <c r="D1077" s="127"/>
      <c r="E1077" s="127"/>
      <c r="F1077" s="127"/>
      <c r="G1077" s="127"/>
      <c r="H1077" s="127"/>
      <c r="I1077" s="127"/>
      <c r="J1077" s="127"/>
      <c r="K1077" s="127"/>
      <c r="L1077" s="127"/>
      <c r="M1077" s="127"/>
      <c r="N1077" s="127"/>
      <c r="O1077" s="127"/>
      <c r="P1077" s="127"/>
      <c r="Q1077" s="127"/>
      <c r="R1077" s="127"/>
      <c r="S1077" s="127"/>
      <c r="T1077" s="127"/>
      <c r="U1077" s="127"/>
      <c r="V1077" s="127"/>
      <c r="W1077" s="127"/>
      <c r="X1077" s="127"/>
      <c r="Y1077" s="127"/>
      <c r="Z1077" s="127"/>
      <c r="AA1077" s="127"/>
      <c r="AB1077" s="127"/>
      <c r="AC1077" s="127"/>
      <c r="AD1077" s="127"/>
      <c r="AE1077" s="127"/>
      <c r="AF1077" s="127"/>
      <c r="AG1077" s="127"/>
      <c r="AH1077" s="127"/>
      <c r="AI1077" s="127"/>
      <c r="AJ1077" s="127"/>
      <c r="AK1077" s="127"/>
      <c r="AL1077" s="127"/>
      <c r="AM1077" s="127"/>
      <c r="AN1077" s="127"/>
      <c r="AO1077" s="127"/>
      <c r="AP1077" s="127"/>
      <c r="AQ1077" s="127"/>
      <c r="AR1077" s="127"/>
      <c r="AS1077" s="127"/>
      <c r="AT1077" s="127"/>
      <c r="AU1077" s="127"/>
      <c r="AV1077" s="127"/>
      <c r="AW1077" s="127"/>
      <c r="AX1077" s="127"/>
      <c r="AY1077" s="127"/>
      <c r="AZ1077" s="127"/>
      <c r="BA1077" s="127"/>
      <c r="BB1077" s="127"/>
      <c r="BC1077" s="127"/>
      <c r="BD1077" s="127"/>
      <c r="BE1077" s="127"/>
      <c r="BF1077" s="127"/>
      <c r="BG1077" s="127"/>
      <c r="BH1077" s="127"/>
      <c r="BI1077" s="127"/>
      <c r="BJ1077" s="127"/>
      <c r="BK1077" s="127"/>
      <c r="BL1077" s="127"/>
      <c r="BM1077" s="127"/>
      <c r="BN1077" s="386"/>
      <c r="BO1077" s="127"/>
      <c r="BP1077" s="104"/>
    </row>
    <row r="1078" spans="1:68" ht="14.5" x14ac:dyDescent="0.35">
      <c r="A1078" s="136"/>
      <c r="B1078" s="136"/>
      <c r="C1078" s="136"/>
      <c r="D1078" s="127"/>
      <c r="E1078" s="127"/>
      <c r="F1078" s="127"/>
      <c r="G1078" s="127"/>
      <c r="H1078" s="127"/>
      <c r="I1078" s="127"/>
      <c r="J1078" s="127"/>
      <c r="K1078" s="127"/>
      <c r="L1078" s="127"/>
      <c r="M1078" s="127"/>
      <c r="N1078" s="127"/>
      <c r="O1078" s="127"/>
      <c r="P1078" s="127"/>
      <c r="Q1078" s="127"/>
      <c r="R1078" s="127"/>
      <c r="S1078" s="127"/>
      <c r="T1078" s="127"/>
      <c r="U1078" s="127"/>
      <c r="V1078" s="127"/>
      <c r="W1078" s="127"/>
      <c r="X1078" s="127"/>
      <c r="Y1078" s="127"/>
      <c r="Z1078" s="127"/>
      <c r="AA1078" s="127"/>
      <c r="AB1078" s="127"/>
      <c r="AC1078" s="127"/>
      <c r="AD1078" s="127"/>
      <c r="AE1078" s="127"/>
      <c r="AF1078" s="127"/>
      <c r="AG1078" s="127"/>
      <c r="AH1078" s="127"/>
      <c r="AI1078" s="127"/>
      <c r="AJ1078" s="127"/>
      <c r="AK1078" s="127"/>
      <c r="AL1078" s="127"/>
      <c r="AM1078" s="127"/>
      <c r="AN1078" s="127"/>
      <c r="AO1078" s="127"/>
      <c r="AP1078" s="127"/>
      <c r="AQ1078" s="127"/>
      <c r="AR1078" s="127"/>
      <c r="AS1078" s="127"/>
      <c r="AT1078" s="127"/>
      <c r="AU1078" s="127"/>
      <c r="AV1078" s="127"/>
      <c r="AW1078" s="127"/>
      <c r="AX1078" s="127"/>
      <c r="AY1078" s="127"/>
      <c r="AZ1078" s="127"/>
      <c r="BA1078" s="127"/>
      <c r="BB1078" s="127"/>
      <c r="BC1078" s="127"/>
      <c r="BD1078" s="127"/>
      <c r="BE1078" s="127"/>
      <c r="BF1078" s="127"/>
      <c r="BG1078" s="127"/>
      <c r="BH1078" s="127"/>
      <c r="BI1078" s="127"/>
      <c r="BJ1078" s="127"/>
      <c r="BK1078" s="127"/>
      <c r="BL1078" s="127"/>
      <c r="BM1078" s="127"/>
      <c r="BN1078" s="386"/>
      <c r="BO1078" s="127"/>
      <c r="BP1078" s="104"/>
    </row>
    <row r="1079" spans="1:68" ht="14.5" x14ac:dyDescent="0.35">
      <c r="A1079" s="136"/>
      <c r="B1079" s="136"/>
      <c r="C1079" s="136"/>
      <c r="D1079" s="127"/>
      <c r="E1079" s="127"/>
      <c r="F1079" s="127"/>
      <c r="G1079" s="127"/>
      <c r="H1079" s="127"/>
      <c r="I1079" s="127"/>
      <c r="J1079" s="127"/>
      <c r="K1079" s="127"/>
      <c r="L1079" s="127"/>
      <c r="M1079" s="127"/>
      <c r="N1079" s="127"/>
      <c r="O1079" s="127"/>
      <c r="P1079" s="127"/>
      <c r="Q1079" s="127"/>
      <c r="R1079" s="127"/>
      <c r="S1079" s="127"/>
      <c r="T1079" s="127"/>
      <c r="U1079" s="127"/>
      <c r="V1079" s="127"/>
      <c r="W1079" s="127"/>
      <c r="X1079" s="127"/>
      <c r="Y1079" s="127"/>
      <c r="Z1079" s="127"/>
      <c r="AA1079" s="127"/>
      <c r="AB1079" s="127"/>
      <c r="AC1079" s="127"/>
      <c r="AD1079" s="127"/>
      <c r="AE1079" s="127"/>
      <c r="AF1079" s="127"/>
      <c r="AG1079" s="127"/>
      <c r="AH1079" s="127"/>
      <c r="AI1079" s="127"/>
      <c r="AJ1079" s="127"/>
      <c r="AK1079" s="127"/>
      <c r="AL1079" s="127"/>
      <c r="AM1079" s="127"/>
      <c r="AN1079" s="127"/>
      <c r="AO1079" s="127"/>
      <c r="AP1079" s="127"/>
      <c r="AQ1079" s="127"/>
      <c r="AR1079" s="127"/>
      <c r="AS1079" s="127"/>
      <c r="AT1079" s="127"/>
      <c r="AU1079" s="127"/>
      <c r="AV1079" s="127"/>
      <c r="AW1079" s="127"/>
      <c r="AX1079" s="127"/>
      <c r="AY1079" s="127"/>
      <c r="AZ1079" s="127"/>
      <c r="BA1079" s="127"/>
      <c r="BB1079" s="127"/>
      <c r="BC1079" s="127"/>
      <c r="BD1079" s="127"/>
      <c r="BE1079" s="127"/>
      <c r="BF1079" s="127"/>
      <c r="BG1079" s="127"/>
      <c r="BH1079" s="127"/>
      <c r="BI1079" s="127"/>
      <c r="BJ1079" s="127"/>
      <c r="BK1079" s="127"/>
      <c r="BL1079" s="127"/>
      <c r="BM1079" s="127"/>
      <c r="BN1079" s="386"/>
      <c r="BO1079" s="127"/>
      <c r="BP1079" s="104"/>
    </row>
    <row r="1080" spans="1:68" ht="14.5" x14ac:dyDescent="0.35">
      <c r="A1080" s="136"/>
      <c r="B1080" s="136"/>
      <c r="C1080" s="136"/>
      <c r="D1080" s="127"/>
      <c r="E1080" s="127"/>
      <c r="F1080" s="127"/>
      <c r="G1080" s="127"/>
      <c r="H1080" s="127"/>
      <c r="I1080" s="127"/>
      <c r="J1080" s="127"/>
      <c r="K1080" s="127"/>
      <c r="L1080" s="127"/>
      <c r="M1080" s="127"/>
      <c r="N1080" s="127"/>
      <c r="O1080" s="127"/>
      <c r="P1080" s="127"/>
      <c r="Q1080" s="127"/>
      <c r="R1080" s="127"/>
      <c r="S1080" s="127"/>
      <c r="T1080" s="127"/>
      <c r="U1080" s="127"/>
      <c r="V1080" s="127"/>
      <c r="W1080" s="127"/>
      <c r="X1080" s="127"/>
      <c r="Y1080" s="127"/>
      <c r="Z1080" s="127"/>
      <c r="AA1080" s="127"/>
      <c r="AB1080" s="127"/>
      <c r="AC1080" s="127"/>
      <c r="AD1080" s="127"/>
      <c r="AE1080" s="127"/>
      <c r="AF1080" s="127"/>
      <c r="AG1080" s="127"/>
      <c r="AH1080" s="127"/>
      <c r="AI1080" s="127"/>
      <c r="AJ1080" s="127"/>
      <c r="AK1080" s="127"/>
      <c r="AL1080" s="127"/>
      <c r="AM1080" s="127"/>
      <c r="AN1080" s="127"/>
      <c r="AO1080" s="127"/>
      <c r="AP1080" s="127"/>
      <c r="AQ1080" s="127"/>
      <c r="AR1080" s="127"/>
      <c r="AS1080" s="127"/>
      <c r="AT1080" s="127"/>
      <c r="AU1080" s="127"/>
      <c r="AV1080" s="127"/>
      <c r="AW1080" s="127"/>
      <c r="AX1080" s="127"/>
      <c r="AY1080" s="127"/>
      <c r="AZ1080" s="127"/>
      <c r="BA1080" s="127"/>
      <c r="BB1080" s="127"/>
      <c r="BC1080" s="127"/>
      <c r="BD1080" s="127"/>
      <c r="BE1080" s="127"/>
      <c r="BF1080" s="127"/>
      <c r="BG1080" s="127"/>
      <c r="BH1080" s="127"/>
      <c r="BI1080" s="127"/>
      <c r="BJ1080" s="127"/>
      <c r="BK1080" s="127"/>
      <c r="BL1080" s="127"/>
      <c r="BM1080" s="127"/>
      <c r="BN1080" s="386"/>
      <c r="BO1080" s="127"/>
      <c r="BP1080" s="104"/>
    </row>
    <row r="1081" spans="1:68" ht="14.5" x14ac:dyDescent="0.35">
      <c r="A1081" s="136"/>
      <c r="B1081" s="136"/>
      <c r="C1081" s="136"/>
      <c r="D1081" s="127"/>
      <c r="E1081" s="127"/>
      <c r="F1081" s="127"/>
      <c r="G1081" s="127"/>
      <c r="H1081" s="127"/>
      <c r="I1081" s="127"/>
      <c r="J1081" s="127"/>
      <c r="K1081" s="127"/>
      <c r="L1081" s="127"/>
      <c r="M1081" s="127"/>
      <c r="N1081" s="127"/>
      <c r="O1081" s="127"/>
      <c r="P1081" s="127"/>
      <c r="Q1081" s="127"/>
      <c r="R1081" s="127"/>
      <c r="S1081" s="127"/>
      <c r="T1081" s="127"/>
      <c r="U1081" s="127"/>
      <c r="V1081" s="127"/>
      <c r="W1081" s="127"/>
      <c r="X1081" s="127"/>
      <c r="Y1081" s="127"/>
      <c r="Z1081" s="127"/>
      <c r="AA1081" s="127"/>
      <c r="AB1081" s="127"/>
      <c r="AC1081" s="127"/>
      <c r="AD1081" s="127"/>
      <c r="AE1081" s="127"/>
      <c r="AF1081" s="127"/>
      <c r="AG1081" s="127"/>
      <c r="AH1081" s="127"/>
      <c r="AI1081" s="127"/>
      <c r="AJ1081" s="127"/>
      <c r="AK1081" s="127"/>
      <c r="AL1081" s="127"/>
      <c r="AM1081" s="127"/>
      <c r="AN1081" s="127"/>
      <c r="AO1081" s="127"/>
      <c r="AP1081" s="127"/>
      <c r="AQ1081" s="127"/>
      <c r="AR1081" s="127"/>
      <c r="AS1081" s="127"/>
      <c r="AT1081" s="127"/>
      <c r="AU1081" s="127"/>
      <c r="AV1081" s="127"/>
      <c r="AW1081" s="127"/>
      <c r="AX1081" s="127"/>
      <c r="AY1081" s="127"/>
      <c r="AZ1081" s="127"/>
      <c r="BA1081" s="127"/>
      <c r="BB1081" s="127"/>
      <c r="BC1081" s="127"/>
      <c r="BD1081" s="127"/>
      <c r="BE1081" s="127"/>
      <c r="BF1081" s="127"/>
      <c r="BG1081" s="127"/>
      <c r="BH1081" s="127"/>
      <c r="BI1081" s="127"/>
      <c r="BJ1081" s="127"/>
      <c r="BK1081" s="127"/>
      <c r="BL1081" s="127"/>
      <c r="BM1081" s="127"/>
      <c r="BN1081" s="386"/>
      <c r="BO1081" s="127"/>
      <c r="BP1081" s="104"/>
    </row>
    <row r="1082" spans="1:68" ht="14.5" x14ac:dyDescent="0.35">
      <c r="A1082" s="136"/>
      <c r="B1082" s="136"/>
      <c r="C1082" s="136"/>
      <c r="D1082" s="127"/>
      <c r="E1082" s="127"/>
      <c r="F1082" s="127"/>
      <c r="G1082" s="127"/>
      <c r="H1082" s="127"/>
      <c r="I1082" s="127"/>
      <c r="J1082" s="127"/>
      <c r="K1082" s="127"/>
      <c r="L1082" s="127"/>
      <c r="M1082" s="127"/>
      <c r="N1082" s="127"/>
      <c r="O1082" s="127"/>
      <c r="P1082" s="127"/>
      <c r="Q1082" s="127"/>
      <c r="R1082" s="127"/>
      <c r="S1082" s="127"/>
      <c r="T1082" s="127"/>
      <c r="U1082" s="127"/>
      <c r="V1082" s="127"/>
      <c r="W1082" s="127"/>
      <c r="X1082" s="127"/>
      <c r="Y1082" s="127"/>
      <c r="Z1082" s="127"/>
      <c r="AA1082" s="127"/>
      <c r="AB1082" s="127"/>
      <c r="AC1082" s="127"/>
      <c r="AD1082" s="127"/>
      <c r="AE1082" s="127"/>
      <c r="AF1082" s="127"/>
      <c r="AG1082" s="127"/>
      <c r="AH1082" s="127"/>
      <c r="AI1082" s="127"/>
      <c r="AJ1082" s="127"/>
      <c r="AK1082" s="127"/>
      <c r="AL1082" s="127"/>
      <c r="AM1082" s="127"/>
      <c r="AN1082" s="127"/>
      <c r="AO1082" s="127"/>
      <c r="AP1082" s="127"/>
      <c r="AQ1082" s="127"/>
      <c r="AR1082" s="127"/>
      <c r="AS1082" s="127"/>
      <c r="AT1082" s="127"/>
      <c r="AU1082" s="127"/>
      <c r="AV1082" s="127"/>
      <c r="AW1082" s="127"/>
      <c r="AX1082" s="127"/>
      <c r="AY1082" s="127"/>
      <c r="AZ1082" s="127"/>
      <c r="BA1082" s="127"/>
      <c r="BB1082" s="127"/>
      <c r="BC1082" s="127"/>
      <c r="BD1082" s="127"/>
      <c r="BE1082" s="127"/>
      <c r="BF1082" s="127"/>
      <c r="BG1082" s="127"/>
      <c r="BH1082" s="127"/>
      <c r="BI1082" s="127"/>
      <c r="BJ1082" s="127"/>
      <c r="BK1082" s="127"/>
      <c r="BL1082" s="127"/>
      <c r="BM1082" s="127"/>
      <c r="BN1082" s="386"/>
      <c r="BO1082" s="127"/>
      <c r="BP1082" s="104"/>
    </row>
    <row r="1083" spans="1:68" ht="14.5" x14ac:dyDescent="0.35">
      <c r="A1083" s="136"/>
      <c r="B1083" s="136"/>
      <c r="C1083" s="136"/>
      <c r="D1083" s="127"/>
      <c r="E1083" s="127"/>
      <c r="F1083" s="127"/>
      <c r="G1083" s="127"/>
      <c r="H1083" s="127"/>
      <c r="I1083" s="127"/>
      <c r="J1083" s="127"/>
      <c r="K1083" s="127"/>
      <c r="L1083" s="127"/>
      <c r="M1083" s="127"/>
      <c r="N1083" s="127"/>
      <c r="O1083" s="127"/>
      <c r="P1083" s="127"/>
      <c r="Q1083" s="127"/>
      <c r="R1083" s="127"/>
      <c r="S1083" s="127"/>
      <c r="T1083" s="127"/>
      <c r="U1083" s="127"/>
      <c r="V1083" s="127"/>
      <c r="W1083" s="127"/>
      <c r="X1083" s="127"/>
      <c r="Y1083" s="127"/>
      <c r="Z1083" s="127"/>
      <c r="AA1083" s="127"/>
      <c r="AB1083" s="127"/>
      <c r="AC1083" s="127"/>
      <c r="AD1083" s="127"/>
      <c r="AE1083" s="127"/>
      <c r="AF1083" s="127"/>
      <c r="AG1083" s="127"/>
      <c r="AH1083" s="127"/>
      <c r="AI1083" s="127"/>
      <c r="AJ1083" s="127"/>
      <c r="AK1083" s="127"/>
      <c r="AL1083" s="127"/>
      <c r="AM1083" s="127"/>
      <c r="AN1083" s="127"/>
      <c r="AO1083" s="127"/>
      <c r="AP1083" s="127"/>
      <c r="AQ1083" s="127"/>
      <c r="AR1083" s="127"/>
      <c r="AS1083" s="127"/>
      <c r="AT1083" s="127"/>
      <c r="AU1083" s="127"/>
      <c r="AV1083" s="127"/>
      <c r="AW1083" s="127"/>
      <c r="AX1083" s="127"/>
      <c r="AY1083" s="127"/>
      <c r="AZ1083" s="127"/>
      <c r="BA1083" s="127"/>
      <c r="BB1083" s="127"/>
      <c r="BC1083" s="127"/>
      <c r="BD1083" s="127"/>
      <c r="BE1083" s="127"/>
      <c r="BF1083" s="127"/>
      <c r="BG1083" s="127"/>
      <c r="BH1083" s="127"/>
      <c r="BI1083" s="127"/>
      <c r="BJ1083" s="127"/>
      <c r="BK1083" s="127"/>
      <c r="BL1083" s="127"/>
      <c r="BM1083" s="127"/>
      <c r="BN1083" s="386"/>
      <c r="BO1083" s="127"/>
      <c r="BP1083" s="104"/>
    </row>
    <row r="1084" spans="1:68" ht="14.5" x14ac:dyDescent="0.35">
      <c r="A1084" s="136"/>
      <c r="B1084" s="136"/>
      <c r="C1084" s="136"/>
      <c r="D1084" s="127"/>
      <c r="E1084" s="127"/>
      <c r="F1084" s="127"/>
      <c r="G1084" s="127"/>
      <c r="H1084" s="127"/>
      <c r="I1084" s="127"/>
      <c r="J1084" s="127"/>
      <c r="K1084" s="127"/>
      <c r="L1084" s="127"/>
      <c r="M1084" s="127"/>
      <c r="N1084" s="127"/>
      <c r="O1084" s="127"/>
      <c r="P1084" s="127"/>
      <c r="Q1084" s="127"/>
      <c r="R1084" s="127"/>
      <c r="S1084" s="127"/>
      <c r="T1084" s="127"/>
      <c r="U1084" s="127"/>
      <c r="V1084" s="127"/>
      <c r="W1084" s="127"/>
      <c r="X1084" s="127"/>
      <c r="Y1084" s="127"/>
      <c r="Z1084" s="127"/>
      <c r="AA1084" s="127"/>
      <c r="AB1084" s="127"/>
      <c r="AC1084" s="127"/>
      <c r="AD1084" s="127"/>
      <c r="AE1084" s="127"/>
      <c r="AF1084" s="127"/>
      <c r="AG1084" s="127"/>
      <c r="AH1084" s="127"/>
      <c r="AI1084" s="127"/>
      <c r="AJ1084" s="127"/>
      <c r="AK1084" s="127"/>
      <c r="AL1084" s="127"/>
      <c r="AM1084" s="127"/>
      <c r="AN1084" s="127"/>
      <c r="AO1084" s="127"/>
      <c r="AP1084" s="127"/>
      <c r="AQ1084" s="127"/>
      <c r="AR1084" s="127"/>
      <c r="AS1084" s="127"/>
      <c r="AT1084" s="127"/>
      <c r="AU1084" s="127"/>
      <c r="AV1084" s="127"/>
      <c r="AW1084" s="127"/>
      <c r="AX1084" s="127"/>
      <c r="AY1084" s="127"/>
      <c r="AZ1084" s="127"/>
      <c r="BA1084" s="127"/>
      <c r="BB1084" s="127"/>
      <c r="BC1084" s="127"/>
      <c r="BD1084" s="127"/>
      <c r="BE1084" s="127"/>
      <c r="BF1084" s="127"/>
      <c r="BG1084" s="127"/>
      <c r="BH1084" s="127"/>
      <c r="BI1084" s="127"/>
      <c r="BJ1084" s="127"/>
      <c r="BK1084" s="127"/>
      <c r="BL1084" s="127"/>
      <c r="BM1084" s="127"/>
      <c r="BN1084" s="386"/>
      <c r="BO1084" s="127"/>
      <c r="BP1084" s="104"/>
    </row>
    <row r="1085" spans="1:68" ht="14.5" x14ac:dyDescent="0.35">
      <c r="A1085" s="136"/>
      <c r="B1085" s="136"/>
      <c r="C1085" s="136"/>
      <c r="D1085" s="127"/>
      <c r="E1085" s="127"/>
      <c r="F1085" s="127"/>
      <c r="G1085" s="127"/>
      <c r="H1085" s="127"/>
      <c r="I1085" s="127"/>
      <c r="J1085" s="127"/>
      <c r="K1085" s="127"/>
      <c r="L1085" s="127"/>
      <c r="M1085" s="127"/>
      <c r="N1085" s="127"/>
      <c r="O1085" s="127"/>
      <c r="P1085" s="127"/>
      <c r="Q1085" s="127"/>
      <c r="R1085" s="127"/>
      <c r="S1085" s="127"/>
      <c r="T1085" s="127"/>
      <c r="U1085" s="127"/>
      <c r="V1085" s="127"/>
      <c r="W1085" s="127"/>
      <c r="X1085" s="127"/>
      <c r="Y1085" s="127"/>
      <c r="Z1085" s="127"/>
      <c r="AA1085" s="127"/>
      <c r="AB1085" s="127"/>
      <c r="AC1085" s="127"/>
      <c r="AD1085" s="127"/>
      <c r="AE1085" s="127"/>
      <c r="AF1085" s="127"/>
      <c r="AG1085" s="127"/>
      <c r="AH1085" s="127"/>
      <c r="AI1085" s="127"/>
      <c r="AJ1085" s="127"/>
      <c r="AK1085" s="127"/>
      <c r="AL1085" s="127"/>
      <c r="AM1085" s="127"/>
      <c r="AN1085" s="127"/>
      <c r="AO1085" s="127"/>
      <c r="AP1085" s="127"/>
      <c r="AQ1085" s="127"/>
      <c r="AR1085" s="127"/>
      <c r="AS1085" s="127"/>
      <c r="AT1085" s="127"/>
      <c r="AU1085" s="127"/>
      <c r="AV1085" s="127"/>
      <c r="AW1085" s="127"/>
      <c r="AX1085" s="127"/>
      <c r="AY1085" s="127"/>
      <c r="AZ1085" s="127"/>
      <c r="BA1085" s="127"/>
      <c r="BB1085" s="127"/>
      <c r="BC1085" s="127"/>
      <c r="BD1085" s="127"/>
      <c r="BE1085" s="127"/>
      <c r="BF1085" s="127"/>
      <c r="BG1085" s="127"/>
      <c r="BH1085" s="127"/>
      <c r="BI1085" s="127"/>
      <c r="BJ1085" s="127"/>
      <c r="BK1085" s="127"/>
      <c r="BL1085" s="127"/>
      <c r="BM1085" s="127"/>
      <c r="BN1085" s="386"/>
      <c r="BO1085" s="127"/>
      <c r="BP1085" s="104"/>
    </row>
    <row r="1086" spans="1:68" ht="14.5" x14ac:dyDescent="0.35">
      <c r="A1086" s="136"/>
      <c r="B1086" s="136"/>
      <c r="C1086" s="136"/>
      <c r="D1086" s="127"/>
      <c r="E1086" s="127"/>
      <c r="F1086" s="127"/>
      <c r="G1086" s="127"/>
      <c r="H1086" s="127"/>
      <c r="I1086" s="127"/>
      <c r="J1086" s="127"/>
      <c r="K1086" s="127"/>
      <c r="L1086" s="127"/>
      <c r="M1086" s="127"/>
      <c r="N1086" s="127"/>
      <c r="O1086" s="127"/>
      <c r="P1086" s="127"/>
      <c r="Q1086" s="127"/>
      <c r="R1086" s="127"/>
      <c r="S1086" s="127"/>
      <c r="T1086" s="127"/>
      <c r="U1086" s="127"/>
      <c r="V1086" s="127"/>
      <c r="W1086" s="127"/>
      <c r="X1086" s="127"/>
      <c r="Y1086" s="127"/>
      <c r="Z1086" s="127"/>
      <c r="AA1086" s="127"/>
      <c r="AB1086" s="127"/>
      <c r="AC1086" s="127"/>
      <c r="AD1086" s="127"/>
      <c r="AE1086" s="127"/>
      <c r="AF1086" s="127"/>
      <c r="AG1086" s="127"/>
      <c r="AH1086" s="127"/>
      <c r="AI1086" s="127"/>
      <c r="AJ1086" s="127"/>
      <c r="AK1086" s="127"/>
      <c r="AL1086" s="127"/>
      <c r="AM1086" s="127"/>
      <c r="AN1086" s="127"/>
      <c r="AO1086" s="127"/>
      <c r="AP1086" s="127"/>
      <c r="AQ1086" s="127"/>
      <c r="AR1086" s="127"/>
      <c r="AS1086" s="127"/>
      <c r="AT1086" s="127"/>
      <c r="AU1086" s="127"/>
      <c r="AV1086" s="127"/>
      <c r="AW1086" s="127"/>
      <c r="AX1086" s="127"/>
      <c r="AY1086" s="127"/>
      <c r="AZ1086" s="127"/>
      <c r="BA1086" s="127"/>
      <c r="BB1086" s="127"/>
      <c r="BC1086" s="127"/>
      <c r="BD1086" s="127"/>
      <c r="BE1086" s="127"/>
      <c r="BF1086" s="127"/>
      <c r="BG1086" s="127"/>
      <c r="BH1086" s="127"/>
      <c r="BI1086" s="127"/>
      <c r="BJ1086" s="127"/>
      <c r="BK1086" s="127"/>
      <c r="BL1086" s="127"/>
      <c r="BM1086" s="127"/>
      <c r="BN1086" s="386"/>
      <c r="BO1086" s="127"/>
      <c r="BP1086" s="104"/>
    </row>
    <row r="1087" spans="1:68" ht="14.5" x14ac:dyDescent="0.35">
      <c r="A1087" s="136"/>
      <c r="B1087" s="136"/>
      <c r="C1087" s="136"/>
      <c r="D1087" s="127"/>
      <c r="E1087" s="127"/>
      <c r="F1087" s="127"/>
      <c r="G1087" s="127"/>
      <c r="H1087" s="127"/>
      <c r="I1087" s="127"/>
      <c r="J1087" s="127"/>
      <c r="K1087" s="127"/>
      <c r="L1087" s="127"/>
      <c r="M1087" s="127"/>
      <c r="N1087" s="127"/>
      <c r="O1087" s="127"/>
      <c r="P1087" s="127"/>
      <c r="Q1087" s="127"/>
      <c r="R1087" s="127"/>
      <c r="S1087" s="127"/>
      <c r="T1087" s="127"/>
      <c r="U1087" s="127"/>
      <c r="V1087" s="127"/>
      <c r="W1087" s="127"/>
      <c r="X1087" s="127"/>
      <c r="Y1087" s="127"/>
      <c r="Z1087" s="127"/>
      <c r="AA1087" s="127"/>
      <c r="AB1087" s="127"/>
      <c r="AC1087" s="127"/>
      <c r="AD1087" s="127"/>
      <c r="AE1087" s="127"/>
      <c r="AF1087" s="127"/>
      <c r="AG1087" s="127"/>
      <c r="AH1087" s="127"/>
      <c r="AI1087" s="127"/>
      <c r="AJ1087" s="127"/>
      <c r="AK1087" s="127"/>
      <c r="AL1087" s="127"/>
      <c r="AM1087" s="127"/>
      <c r="AN1087" s="127"/>
      <c r="AO1087" s="127"/>
      <c r="AP1087" s="127"/>
      <c r="AQ1087" s="127"/>
      <c r="AR1087" s="127"/>
      <c r="AS1087" s="127"/>
      <c r="AT1087" s="127"/>
      <c r="AU1087" s="127"/>
      <c r="AV1087" s="127"/>
      <c r="AW1087" s="127"/>
      <c r="AX1087" s="127"/>
      <c r="AY1087" s="127"/>
      <c r="AZ1087" s="127"/>
      <c r="BA1087" s="127"/>
      <c r="BB1087" s="127"/>
      <c r="BC1087" s="127"/>
      <c r="BD1087" s="127"/>
      <c r="BE1087" s="127"/>
      <c r="BF1087" s="127"/>
      <c r="BG1087" s="127"/>
      <c r="BH1087" s="127"/>
      <c r="BI1087" s="127"/>
      <c r="BJ1087" s="127"/>
      <c r="BK1087" s="127"/>
      <c r="BL1087" s="127"/>
      <c r="BM1087" s="127"/>
      <c r="BN1087" s="386"/>
      <c r="BO1087" s="127"/>
      <c r="BP1087" s="104"/>
    </row>
    <row r="1088" spans="1:68" ht="14.5" x14ac:dyDescent="0.35">
      <c r="A1088" s="136"/>
      <c r="B1088" s="136"/>
      <c r="C1088" s="136"/>
      <c r="D1088" s="127"/>
      <c r="E1088" s="127"/>
      <c r="F1088" s="127"/>
      <c r="G1088" s="127"/>
      <c r="H1088" s="127"/>
      <c r="I1088" s="127"/>
      <c r="J1088" s="127"/>
      <c r="K1088" s="127"/>
      <c r="L1088" s="127"/>
      <c r="M1088" s="127"/>
      <c r="N1088" s="127"/>
      <c r="O1088" s="127"/>
      <c r="P1088" s="127"/>
      <c r="Q1088" s="127"/>
      <c r="R1088" s="127"/>
      <c r="S1088" s="127"/>
      <c r="T1088" s="127"/>
      <c r="U1088" s="127"/>
      <c r="V1088" s="127"/>
      <c r="W1088" s="127"/>
      <c r="X1088" s="127"/>
      <c r="Y1088" s="127"/>
      <c r="Z1088" s="127"/>
      <c r="AA1088" s="127"/>
      <c r="AB1088" s="127"/>
      <c r="AC1088" s="127"/>
      <c r="AD1088" s="127"/>
      <c r="AE1088" s="127"/>
      <c r="AF1088" s="127"/>
      <c r="AG1088" s="127"/>
      <c r="AH1088" s="127"/>
      <c r="AI1088" s="127"/>
      <c r="AJ1088" s="127"/>
      <c r="AK1088" s="127"/>
      <c r="AL1088" s="127"/>
      <c r="AM1088" s="127"/>
      <c r="AN1088" s="127"/>
      <c r="AO1088" s="127"/>
      <c r="AP1088" s="127"/>
      <c r="AQ1088" s="127"/>
      <c r="AR1088" s="127"/>
      <c r="AS1088" s="127"/>
      <c r="AT1088" s="127"/>
      <c r="AU1088" s="127"/>
      <c r="AV1088" s="127"/>
      <c r="AW1088" s="127"/>
      <c r="AX1088" s="127"/>
      <c r="AY1088" s="127"/>
      <c r="AZ1088" s="127"/>
      <c r="BA1088" s="127"/>
      <c r="BB1088" s="127"/>
      <c r="BC1088" s="127"/>
      <c r="BD1088" s="127"/>
      <c r="BE1088" s="127"/>
      <c r="BF1088" s="127"/>
      <c r="BG1088" s="127"/>
      <c r="BH1088" s="127"/>
      <c r="BI1088" s="127"/>
      <c r="BJ1088" s="127"/>
      <c r="BK1088" s="127"/>
      <c r="BL1088" s="127"/>
      <c r="BM1088" s="127"/>
      <c r="BN1088" s="386"/>
      <c r="BO1088" s="127"/>
      <c r="BP1088" s="104"/>
    </row>
    <row r="1089" spans="1:68" ht="14.5" x14ac:dyDescent="0.35">
      <c r="A1089" s="136"/>
      <c r="B1089" s="136"/>
      <c r="C1089" s="136"/>
      <c r="D1089" s="127"/>
      <c r="E1089" s="127"/>
      <c r="F1089" s="127"/>
      <c r="G1089" s="127"/>
      <c r="H1089" s="127"/>
      <c r="I1089" s="127"/>
      <c r="J1089" s="127"/>
      <c r="K1089" s="127"/>
      <c r="L1089" s="127"/>
      <c r="M1089" s="127"/>
      <c r="N1089" s="127"/>
      <c r="O1089" s="127"/>
      <c r="P1089" s="127"/>
      <c r="Q1089" s="127"/>
      <c r="R1089" s="127"/>
      <c r="S1089" s="127"/>
      <c r="T1089" s="127"/>
      <c r="U1089" s="127"/>
      <c r="V1089" s="127"/>
      <c r="W1089" s="127"/>
      <c r="X1089" s="127"/>
      <c r="Y1089" s="127"/>
      <c r="Z1089" s="127"/>
      <c r="AA1089" s="127"/>
      <c r="AB1089" s="127"/>
      <c r="AC1089" s="127"/>
      <c r="AD1089" s="127"/>
      <c r="AE1089" s="127"/>
      <c r="AF1089" s="127"/>
      <c r="AG1089" s="127"/>
      <c r="AH1089" s="127"/>
      <c r="AI1089" s="127"/>
      <c r="AJ1089" s="127"/>
      <c r="AK1089" s="127"/>
      <c r="AL1089" s="127"/>
      <c r="AM1089" s="127"/>
      <c r="AN1089" s="127"/>
      <c r="AO1089" s="127"/>
      <c r="AP1089" s="127"/>
      <c r="AQ1089" s="127"/>
      <c r="AR1089" s="127"/>
      <c r="AS1089" s="127"/>
      <c r="AT1089" s="127"/>
      <c r="AU1089" s="127"/>
      <c r="AV1089" s="127"/>
      <c r="AW1089" s="127"/>
      <c r="AX1089" s="127"/>
      <c r="AY1089" s="127"/>
      <c r="AZ1089" s="127"/>
      <c r="BA1089" s="127"/>
      <c r="BB1089" s="127"/>
      <c r="BC1089" s="127"/>
      <c r="BD1089" s="127"/>
      <c r="BE1089" s="127"/>
      <c r="BF1089" s="127"/>
      <c r="BG1089" s="127"/>
      <c r="BH1089" s="127"/>
      <c r="BI1089" s="127"/>
      <c r="BJ1089" s="127"/>
      <c r="BK1089" s="127"/>
      <c r="BL1089" s="127"/>
      <c r="BM1089" s="127"/>
      <c r="BN1089" s="386"/>
      <c r="BO1089" s="127"/>
      <c r="BP1089" s="104"/>
    </row>
    <row r="1090" spans="1:68" ht="14.5" x14ac:dyDescent="0.35">
      <c r="A1090" s="136"/>
      <c r="B1090" s="136"/>
      <c r="C1090" s="136"/>
      <c r="D1090" s="127"/>
      <c r="E1090" s="127"/>
      <c r="F1090" s="127"/>
      <c r="G1090" s="127"/>
      <c r="H1090" s="127"/>
      <c r="I1090" s="127"/>
      <c r="J1090" s="127"/>
      <c r="K1090" s="127"/>
      <c r="L1090" s="127"/>
      <c r="M1090" s="127"/>
      <c r="N1090" s="127"/>
      <c r="O1090" s="127"/>
      <c r="P1090" s="127"/>
      <c r="Q1090" s="127"/>
      <c r="R1090" s="127"/>
      <c r="S1090" s="127"/>
      <c r="T1090" s="127"/>
      <c r="U1090" s="127"/>
      <c r="V1090" s="127"/>
      <c r="W1090" s="127"/>
      <c r="X1090" s="127"/>
      <c r="Y1090" s="127"/>
      <c r="Z1090" s="127"/>
      <c r="AA1090" s="127"/>
      <c r="AB1090" s="127"/>
      <c r="AC1090" s="127"/>
      <c r="AD1090" s="127"/>
      <c r="AE1090" s="127"/>
      <c r="AF1090" s="127"/>
      <c r="AG1090" s="127"/>
      <c r="AH1090" s="127"/>
      <c r="AI1090" s="127"/>
      <c r="AJ1090" s="127"/>
      <c r="AK1090" s="127"/>
      <c r="AL1090" s="127"/>
      <c r="AM1090" s="127"/>
      <c r="AN1090" s="127"/>
      <c r="AO1090" s="127"/>
      <c r="AP1090" s="127"/>
      <c r="AQ1090" s="127"/>
      <c r="AR1090" s="127"/>
      <c r="AS1090" s="127"/>
      <c r="AT1090" s="127"/>
      <c r="AU1090" s="127"/>
      <c r="AV1090" s="127"/>
      <c r="AW1090" s="127"/>
      <c r="AX1090" s="127"/>
      <c r="AY1090" s="127"/>
      <c r="AZ1090" s="127"/>
      <c r="BA1090" s="127"/>
      <c r="BB1090" s="127"/>
      <c r="BC1090" s="127"/>
      <c r="BD1090" s="127"/>
      <c r="BE1090" s="127"/>
      <c r="BF1090" s="127"/>
      <c r="BG1090" s="127"/>
      <c r="BH1090" s="127"/>
      <c r="BI1090" s="127"/>
      <c r="BJ1090" s="127"/>
      <c r="BK1090" s="127"/>
      <c r="BL1090" s="127"/>
      <c r="BM1090" s="127"/>
      <c r="BN1090" s="386"/>
      <c r="BO1090" s="127"/>
      <c r="BP1090" s="104"/>
    </row>
    <row r="1091" spans="1:68" ht="14.5" x14ac:dyDescent="0.35">
      <c r="A1091" s="136"/>
      <c r="B1091" s="136"/>
      <c r="C1091" s="136"/>
      <c r="D1091" s="127"/>
      <c r="E1091" s="127"/>
      <c r="F1091" s="127"/>
      <c r="G1091" s="127"/>
      <c r="H1091" s="127"/>
      <c r="I1091" s="127"/>
      <c r="J1091" s="127"/>
      <c r="K1091" s="127"/>
      <c r="L1091" s="127"/>
      <c r="M1091" s="127"/>
      <c r="N1091" s="127"/>
      <c r="O1091" s="127"/>
      <c r="P1091" s="127"/>
      <c r="Q1091" s="127"/>
      <c r="R1091" s="127"/>
      <c r="S1091" s="127"/>
      <c r="T1091" s="127"/>
      <c r="U1091" s="127"/>
      <c r="V1091" s="127"/>
      <c r="W1091" s="127"/>
      <c r="X1091" s="127"/>
      <c r="Y1091" s="127"/>
      <c r="Z1091" s="127"/>
      <c r="AA1091" s="127"/>
      <c r="AB1091" s="127"/>
      <c r="AC1091" s="127"/>
      <c r="AD1091" s="127"/>
      <c r="AE1091" s="127"/>
      <c r="AF1091" s="127"/>
      <c r="AG1091" s="127"/>
      <c r="AH1091" s="127"/>
      <c r="AI1091" s="127"/>
      <c r="AJ1091" s="127"/>
      <c r="AK1091" s="127"/>
      <c r="AL1091" s="127"/>
      <c r="AM1091" s="127"/>
      <c r="AN1091" s="127"/>
      <c r="AO1091" s="127"/>
      <c r="AP1091" s="127"/>
      <c r="AQ1091" s="127"/>
      <c r="AR1091" s="127"/>
      <c r="AS1091" s="127"/>
      <c r="AT1091" s="127"/>
      <c r="AU1091" s="127"/>
      <c r="AV1091" s="127"/>
      <c r="AW1091" s="127"/>
      <c r="AX1091" s="127"/>
      <c r="AY1091" s="127"/>
      <c r="AZ1091" s="127"/>
      <c r="BA1091" s="127"/>
      <c r="BB1091" s="127"/>
      <c r="BC1091" s="127"/>
      <c r="BD1091" s="127"/>
      <c r="BE1091" s="127"/>
      <c r="BF1091" s="127"/>
      <c r="BG1091" s="127"/>
      <c r="BH1091" s="127"/>
      <c r="BI1091" s="127"/>
      <c r="BJ1091" s="127"/>
      <c r="BK1091" s="127"/>
      <c r="BL1091" s="127"/>
      <c r="BM1091" s="127"/>
      <c r="BN1091" s="386"/>
      <c r="BO1091" s="127"/>
      <c r="BP1091" s="104"/>
    </row>
    <row r="1092" spans="1:68" ht="14.5" x14ac:dyDescent="0.35">
      <c r="A1092" s="136"/>
      <c r="B1092" s="136"/>
      <c r="C1092" s="136"/>
      <c r="D1092" s="127"/>
      <c r="E1092" s="127"/>
      <c r="F1092" s="127"/>
      <c r="G1092" s="127"/>
      <c r="H1092" s="127"/>
      <c r="I1092" s="127"/>
      <c r="J1092" s="127"/>
      <c r="K1092" s="127"/>
      <c r="L1092" s="127"/>
      <c r="M1092" s="127"/>
      <c r="N1092" s="127"/>
      <c r="O1092" s="127"/>
      <c r="P1092" s="127"/>
      <c r="Q1092" s="127"/>
      <c r="R1092" s="127"/>
      <c r="S1092" s="127"/>
      <c r="T1092" s="127"/>
      <c r="U1092" s="127"/>
      <c r="V1092" s="127"/>
      <c r="W1092" s="127"/>
      <c r="X1092" s="127"/>
      <c r="Y1092" s="127"/>
      <c r="Z1092" s="127"/>
      <c r="AA1092" s="127"/>
      <c r="AB1092" s="127"/>
      <c r="AC1092" s="127"/>
      <c r="AD1092" s="127"/>
      <c r="AE1092" s="127"/>
      <c r="AF1092" s="127"/>
      <c r="AG1092" s="127"/>
      <c r="AH1092" s="127"/>
      <c r="AI1092" s="127"/>
      <c r="AJ1092" s="127"/>
      <c r="AK1092" s="127"/>
      <c r="AL1092" s="127"/>
      <c r="AM1092" s="127"/>
      <c r="AN1092" s="127"/>
      <c r="AO1092" s="127"/>
      <c r="AP1092" s="127"/>
      <c r="AQ1092" s="127"/>
      <c r="AR1092" s="127"/>
      <c r="AS1092" s="127"/>
      <c r="AT1092" s="127"/>
      <c r="AU1092" s="127"/>
      <c r="AV1092" s="127"/>
      <c r="AW1092" s="127"/>
      <c r="AX1092" s="127"/>
      <c r="AY1092" s="127"/>
      <c r="AZ1092" s="127"/>
      <c r="BA1092" s="127"/>
      <c r="BB1092" s="127"/>
      <c r="BC1092" s="127"/>
      <c r="BD1092" s="127"/>
      <c r="BE1092" s="127"/>
      <c r="BF1092" s="127"/>
      <c r="BG1092" s="127"/>
      <c r="BH1092" s="127"/>
      <c r="BI1092" s="127"/>
      <c r="BJ1092" s="127"/>
      <c r="BK1092" s="127"/>
      <c r="BL1092" s="127"/>
      <c r="BM1092" s="127"/>
      <c r="BN1092" s="386"/>
      <c r="BO1092" s="127"/>
      <c r="BP1092" s="104"/>
    </row>
    <row r="1093" spans="1:68" ht="14.5" x14ac:dyDescent="0.35">
      <c r="A1093" s="136"/>
      <c r="B1093" s="136"/>
      <c r="C1093" s="136"/>
      <c r="D1093" s="127"/>
      <c r="E1093" s="127"/>
      <c r="F1093" s="127"/>
      <c r="G1093" s="127"/>
      <c r="H1093" s="127"/>
      <c r="I1093" s="127"/>
      <c r="J1093" s="127"/>
      <c r="K1093" s="127"/>
      <c r="L1093" s="127"/>
      <c r="M1093" s="127"/>
      <c r="N1093" s="127"/>
      <c r="O1093" s="127"/>
      <c r="P1093" s="127"/>
      <c r="Q1093" s="127"/>
      <c r="R1093" s="127"/>
      <c r="S1093" s="127"/>
      <c r="T1093" s="127"/>
      <c r="U1093" s="127"/>
      <c r="V1093" s="127"/>
      <c r="W1093" s="127"/>
      <c r="X1093" s="127"/>
      <c r="Y1093" s="127"/>
      <c r="Z1093" s="127"/>
      <c r="AA1093" s="127"/>
      <c r="AB1093" s="127"/>
      <c r="AC1093" s="127"/>
      <c r="AD1093" s="127"/>
      <c r="AE1093" s="127"/>
      <c r="AF1093" s="127"/>
      <c r="AG1093" s="127"/>
      <c r="AH1093" s="127"/>
      <c r="AI1093" s="127"/>
      <c r="AJ1093" s="127"/>
      <c r="AK1093" s="127"/>
      <c r="AL1093" s="127"/>
      <c r="AM1093" s="127"/>
      <c r="AN1093" s="127"/>
      <c r="AO1093" s="127"/>
      <c r="AP1093" s="127"/>
      <c r="AQ1093" s="127"/>
      <c r="AR1093" s="127"/>
      <c r="AS1093" s="127"/>
      <c r="AT1093" s="127"/>
      <c r="AU1093" s="127"/>
      <c r="AV1093" s="127"/>
      <c r="AW1093" s="127"/>
      <c r="AX1093" s="127"/>
      <c r="AY1093" s="127"/>
      <c r="AZ1093" s="127"/>
      <c r="BA1093" s="127"/>
      <c r="BB1093" s="127"/>
      <c r="BC1093" s="127"/>
      <c r="BD1093" s="127"/>
      <c r="BE1093" s="127"/>
      <c r="BF1093" s="127"/>
      <c r="BG1093" s="127"/>
      <c r="BH1093" s="127"/>
      <c r="BI1093" s="127"/>
      <c r="BJ1093" s="127"/>
      <c r="BK1093" s="127"/>
      <c r="BL1093" s="127"/>
      <c r="BM1093" s="127"/>
      <c r="BN1093" s="386"/>
      <c r="BO1093" s="127"/>
      <c r="BP1093" s="104"/>
    </row>
    <row r="1094" spans="1:68" ht="14.5" x14ac:dyDescent="0.35">
      <c r="A1094" s="136"/>
      <c r="B1094" s="136"/>
      <c r="C1094" s="136"/>
      <c r="D1094" s="127"/>
      <c r="E1094" s="127"/>
      <c r="F1094" s="127"/>
      <c r="G1094" s="127"/>
      <c r="H1094" s="127"/>
      <c r="I1094" s="127"/>
      <c r="J1094" s="127"/>
      <c r="K1094" s="127"/>
      <c r="L1094" s="127"/>
      <c r="M1094" s="127"/>
      <c r="N1094" s="127"/>
      <c r="O1094" s="127"/>
      <c r="P1094" s="127"/>
      <c r="Q1094" s="127"/>
      <c r="R1094" s="127"/>
      <c r="S1094" s="127"/>
      <c r="T1094" s="127"/>
      <c r="U1094" s="127"/>
      <c r="V1094" s="127"/>
      <c r="W1094" s="127"/>
      <c r="X1094" s="127"/>
      <c r="Y1094" s="127"/>
      <c r="Z1094" s="127"/>
      <c r="AA1094" s="127"/>
      <c r="AB1094" s="127"/>
      <c r="AC1094" s="127"/>
      <c r="AD1094" s="127"/>
      <c r="AE1094" s="127"/>
      <c r="AF1094" s="127"/>
      <c r="AG1094" s="127"/>
      <c r="AH1094" s="127"/>
      <c r="AI1094" s="127"/>
      <c r="AJ1094" s="127"/>
      <c r="AK1094" s="127"/>
      <c r="AL1094" s="127"/>
      <c r="AM1094" s="127"/>
      <c r="AN1094" s="127"/>
      <c r="AO1094" s="127"/>
      <c r="AP1094" s="127"/>
      <c r="AQ1094" s="127"/>
      <c r="AR1094" s="127"/>
      <c r="AS1094" s="127"/>
      <c r="AT1094" s="127"/>
      <c r="AU1094" s="127"/>
      <c r="AV1094" s="127"/>
      <c r="AW1094" s="127"/>
      <c r="AX1094" s="127"/>
      <c r="AY1094" s="127"/>
      <c r="AZ1094" s="127"/>
      <c r="BA1094" s="127"/>
      <c r="BB1094" s="127"/>
      <c r="BC1094" s="127"/>
      <c r="BD1094" s="127"/>
      <c r="BE1094" s="127"/>
      <c r="BF1094" s="127"/>
      <c r="BG1094" s="127"/>
      <c r="BH1094" s="127"/>
      <c r="BI1094" s="127"/>
      <c r="BJ1094" s="127"/>
      <c r="BK1094" s="127"/>
      <c r="BL1094" s="127"/>
      <c r="BM1094" s="127"/>
      <c r="BN1094" s="386"/>
      <c r="BO1094" s="127"/>
      <c r="BP1094" s="104"/>
    </row>
    <row r="1095" spans="1:68" ht="14.5" x14ac:dyDescent="0.35">
      <c r="A1095" s="136"/>
      <c r="B1095" s="136"/>
      <c r="C1095" s="136"/>
      <c r="D1095" s="127"/>
      <c r="E1095" s="127"/>
      <c r="F1095" s="127"/>
      <c r="G1095" s="127"/>
      <c r="H1095" s="127"/>
      <c r="I1095" s="127"/>
      <c r="J1095" s="127"/>
      <c r="K1095" s="127"/>
      <c r="L1095" s="127"/>
      <c r="M1095" s="127"/>
      <c r="N1095" s="127"/>
      <c r="O1095" s="127"/>
      <c r="P1095" s="127"/>
      <c r="Q1095" s="127"/>
      <c r="R1095" s="127"/>
      <c r="S1095" s="127"/>
      <c r="T1095" s="127"/>
      <c r="U1095" s="127"/>
      <c r="V1095" s="127"/>
      <c r="W1095" s="127"/>
      <c r="X1095" s="127"/>
      <c r="Y1095" s="127"/>
      <c r="Z1095" s="127"/>
      <c r="AA1095" s="127"/>
      <c r="AB1095" s="127"/>
      <c r="AC1095" s="127"/>
      <c r="AD1095" s="127"/>
      <c r="AE1095" s="127"/>
      <c r="AF1095" s="127"/>
      <c r="AG1095" s="127"/>
      <c r="AH1095" s="127"/>
      <c r="AI1095" s="127"/>
      <c r="AJ1095" s="127"/>
      <c r="AK1095" s="127"/>
      <c r="AL1095" s="127"/>
      <c r="AM1095" s="127"/>
      <c r="AN1095" s="127"/>
      <c r="AO1095" s="127"/>
      <c r="AP1095" s="127"/>
      <c r="AQ1095" s="127"/>
      <c r="AR1095" s="127"/>
      <c r="AS1095" s="127"/>
      <c r="AT1095" s="127"/>
      <c r="AU1095" s="127"/>
      <c r="AV1095" s="127"/>
      <c r="AW1095" s="127"/>
      <c r="AX1095" s="127"/>
      <c r="AY1095" s="127"/>
      <c r="AZ1095" s="127"/>
      <c r="BA1095" s="127"/>
      <c r="BB1095" s="127"/>
      <c r="BC1095" s="127"/>
      <c r="BD1095" s="127"/>
      <c r="BE1095" s="127"/>
      <c r="BF1095" s="127"/>
      <c r="BG1095" s="127"/>
      <c r="BH1095" s="127"/>
      <c r="BI1095" s="127"/>
      <c r="BJ1095" s="127"/>
      <c r="BK1095" s="127"/>
      <c r="BL1095" s="127"/>
      <c r="BM1095" s="127"/>
      <c r="BN1095" s="386"/>
      <c r="BO1095" s="127"/>
      <c r="BP1095" s="104"/>
    </row>
    <row r="1096" spans="1:68" ht="14.5" x14ac:dyDescent="0.35">
      <c r="A1096" s="136"/>
      <c r="B1096" s="136"/>
      <c r="C1096" s="136"/>
      <c r="D1096" s="127"/>
      <c r="E1096" s="127"/>
      <c r="F1096" s="127"/>
      <c r="G1096" s="127"/>
      <c r="H1096" s="127"/>
      <c r="I1096" s="127"/>
      <c r="J1096" s="127"/>
      <c r="K1096" s="127"/>
      <c r="L1096" s="127"/>
      <c r="M1096" s="127"/>
      <c r="N1096" s="127"/>
      <c r="O1096" s="127"/>
      <c r="P1096" s="127"/>
      <c r="Q1096" s="127"/>
      <c r="R1096" s="127"/>
      <c r="S1096" s="127"/>
      <c r="T1096" s="127"/>
      <c r="U1096" s="127"/>
      <c r="V1096" s="127"/>
      <c r="W1096" s="127"/>
      <c r="X1096" s="127"/>
      <c r="Y1096" s="127"/>
      <c r="Z1096" s="127"/>
      <c r="AA1096" s="127"/>
      <c r="AB1096" s="127"/>
      <c r="AC1096" s="127"/>
      <c r="AD1096" s="127"/>
      <c r="AE1096" s="127"/>
      <c r="AF1096" s="127"/>
      <c r="AG1096" s="127"/>
      <c r="AH1096" s="127"/>
      <c r="AI1096" s="127"/>
      <c r="AJ1096" s="127"/>
      <c r="AK1096" s="127"/>
      <c r="AL1096" s="127"/>
      <c r="AM1096" s="127"/>
      <c r="AN1096" s="127"/>
      <c r="AO1096" s="127"/>
      <c r="AP1096" s="127"/>
      <c r="AQ1096" s="127"/>
      <c r="AR1096" s="127"/>
      <c r="AS1096" s="127"/>
      <c r="AT1096" s="127"/>
      <c r="AU1096" s="127"/>
      <c r="AV1096" s="127"/>
      <c r="AW1096" s="127"/>
      <c r="AX1096" s="127"/>
      <c r="AY1096" s="127"/>
      <c r="AZ1096" s="127"/>
      <c r="BA1096" s="127"/>
      <c r="BB1096" s="127"/>
      <c r="BC1096" s="127"/>
      <c r="BD1096" s="127"/>
      <c r="BE1096" s="127"/>
      <c r="BF1096" s="127"/>
      <c r="BG1096" s="127"/>
      <c r="BH1096" s="127"/>
      <c r="BI1096" s="127"/>
      <c r="BJ1096" s="127"/>
      <c r="BK1096" s="127"/>
      <c r="BL1096" s="127"/>
      <c r="BM1096" s="127"/>
      <c r="BN1096" s="386"/>
      <c r="BO1096" s="127"/>
      <c r="BP1096" s="104"/>
    </row>
    <row r="1097" spans="1:68" ht="14.5" x14ac:dyDescent="0.35">
      <c r="A1097" s="136"/>
      <c r="B1097" s="136"/>
      <c r="C1097" s="136"/>
      <c r="D1097" s="127"/>
      <c r="E1097" s="127"/>
      <c r="F1097" s="127"/>
      <c r="G1097" s="127"/>
      <c r="H1097" s="127"/>
      <c r="I1097" s="127"/>
      <c r="J1097" s="127"/>
      <c r="K1097" s="127"/>
      <c r="L1097" s="127"/>
      <c r="M1097" s="127"/>
      <c r="N1097" s="127"/>
      <c r="O1097" s="127"/>
      <c r="P1097" s="127"/>
      <c r="Q1097" s="127"/>
      <c r="R1097" s="127"/>
      <c r="S1097" s="127"/>
      <c r="T1097" s="127"/>
      <c r="U1097" s="127"/>
      <c r="V1097" s="127"/>
      <c r="W1097" s="127"/>
      <c r="X1097" s="127"/>
      <c r="Y1097" s="127"/>
      <c r="Z1097" s="127"/>
      <c r="AA1097" s="127"/>
      <c r="AB1097" s="127"/>
      <c r="AC1097" s="127"/>
      <c r="AD1097" s="127"/>
      <c r="AE1097" s="127"/>
      <c r="AF1097" s="127"/>
      <c r="AG1097" s="127"/>
      <c r="AH1097" s="127"/>
      <c r="AI1097" s="127"/>
      <c r="AJ1097" s="127"/>
      <c r="AK1097" s="127"/>
      <c r="AL1097" s="127"/>
      <c r="AM1097" s="127"/>
      <c r="AN1097" s="127"/>
      <c r="AO1097" s="127"/>
      <c r="AP1097" s="127"/>
      <c r="AQ1097" s="127"/>
      <c r="AR1097" s="127"/>
      <c r="AS1097" s="127"/>
      <c r="AT1097" s="127"/>
      <c r="AU1097" s="127"/>
      <c r="AV1097" s="127"/>
      <c r="AW1097" s="127"/>
      <c r="AX1097" s="127"/>
      <c r="AY1097" s="127"/>
      <c r="AZ1097" s="127"/>
      <c r="BA1097" s="127"/>
      <c r="BB1097" s="127"/>
      <c r="BC1097" s="127"/>
      <c r="BD1097" s="127"/>
      <c r="BE1097" s="127"/>
      <c r="BF1097" s="127"/>
      <c r="BG1097" s="127"/>
      <c r="BH1097" s="127"/>
      <c r="BI1097" s="127"/>
      <c r="BJ1097" s="127"/>
      <c r="BK1097" s="127"/>
      <c r="BL1097" s="127"/>
      <c r="BM1097" s="127"/>
      <c r="BN1097" s="386"/>
      <c r="BO1097" s="127"/>
      <c r="BP1097" s="104"/>
    </row>
    <row r="1098" spans="1:68" ht="14.5" x14ac:dyDescent="0.35">
      <c r="A1098" s="136"/>
      <c r="B1098" s="136"/>
      <c r="C1098" s="136"/>
      <c r="D1098" s="127"/>
      <c r="E1098" s="127"/>
      <c r="F1098" s="127"/>
      <c r="G1098" s="127"/>
      <c r="H1098" s="127"/>
      <c r="I1098" s="127"/>
      <c r="J1098" s="127"/>
      <c r="K1098" s="127"/>
      <c r="L1098" s="127"/>
      <c r="M1098" s="127"/>
      <c r="N1098" s="127"/>
      <c r="O1098" s="127"/>
      <c r="P1098" s="127"/>
      <c r="Q1098" s="127"/>
      <c r="R1098" s="127"/>
      <c r="S1098" s="127"/>
      <c r="T1098" s="127"/>
      <c r="U1098" s="127"/>
      <c r="V1098" s="127"/>
      <c r="W1098" s="127"/>
      <c r="X1098" s="127"/>
      <c r="Y1098" s="127"/>
      <c r="Z1098" s="127"/>
      <c r="AA1098" s="127"/>
      <c r="AB1098" s="127"/>
      <c r="AC1098" s="127"/>
      <c r="AD1098" s="127"/>
      <c r="AE1098" s="127"/>
      <c r="AF1098" s="127"/>
      <c r="AG1098" s="127"/>
      <c r="AH1098" s="127"/>
      <c r="AI1098" s="127"/>
      <c r="AJ1098" s="127"/>
      <c r="AK1098" s="127"/>
      <c r="AL1098" s="127"/>
      <c r="AM1098" s="127"/>
      <c r="AN1098" s="127"/>
      <c r="AO1098" s="127"/>
      <c r="AP1098" s="127"/>
      <c r="AQ1098" s="127"/>
      <c r="AR1098" s="127"/>
      <c r="AS1098" s="127"/>
      <c r="AT1098" s="127"/>
      <c r="AU1098" s="127"/>
      <c r="AV1098" s="127"/>
      <c r="AW1098" s="127"/>
      <c r="AX1098" s="127"/>
      <c r="AY1098" s="127"/>
      <c r="AZ1098" s="127"/>
      <c r="BA1098" s="127"/>
      <c r="BB1098" s="127"/>
      <c r="BC1098" s="127"/>
      <c r="BD1098" s="127"/>
      <c r="BE1098" s="127"/>
      <c r="BF1098" s="127"/>
      <c r="BG1098" s="127"/>
      <c r="BH1098" s="127"/>
      <c r="BI1098" s="127"/>
      <c r="BJ1098" s="127"/>
      <c r="BK1098" s="127"/>
      <c r="BL1098" s="127"/>
      <c r="BM1098" s="127"/>
      <c r="BN1098" s="386"/>
      <c r="BO1098" s="127"/>
      <c r="BP1098" s="104"/>
    </row>
    <row r="1099" spans="1:68" ht="14.5" x14ac:dyDescent="0.35">
      <c r="A1099" s="136"/>
      <c r="B1099" s="136"/>
      <c r="C1099" s="136"/>
      <c r="D1099" s="127"/>
      <c r="E1099" s="127"/>
      <c r="F1099" s="127"/>
      <c r="G1099" s="127"/>
      <c r="H1099" s="127"/>
      <c r="I1099" s="127"/>
      <c r="J1099" s="127"/>
      <c r="K1099" s="127"/>
      <c r="L1099" s="127"/>
      <c r="M1099" s="127"/>
      <c r="N1099" s="127"/>
      <c r="O1099" s="127"/>
      <c r="P1099" s="127"/>
      <c r="Q1099" s="127"/>
      <c r="R1099" s="127"/>
      <c r="S1099" s="127"/>
      <c r="T1099" s="127"/>
      <c r="U1099" s="127"/>
      <c r="V1099" s="127"/>
      <c r="W1099" s="127"/>
      <c r="X1099" s="127"/>
      <c r="Y1099" s="127"/>
      <c r="Z1099" s="127"/>
      <c r="AA1099" s="127"/>
      <c r="AB1099" s="127"/>
      <c r="AC1099" s="127"/>
      <c r="AD1099" s="127"/>
      <c r="AE1099" s="127"/>
      <c r="AF1099" s="127"/>
      <c r="AG1099" s="127"/>
      <c r="AH1099" s="127"/>
      <c r="AI1099" s="127"/>
      <c r="AJ1099" s="127"/>
      <c r="AK1099" s="127"/>
      <c r="AL1099" s="127"/>
      <c r="AM1099" s="127"/>
      <c r="AN1099" s="127"/>
      <c r="AO1099" s="127"/>
      <c r="AP1099" s="127"/>
      <c r="AQ1099" s="127"/>
      <c r="AR1099" s="127"/>
      <c r="AS1099" s="127"/>
      <c r="AT1099" s="127"/>
      <c r="AU1099" s="127"/>
      <c r="AV1099" s="127"/>
      <c r="AW1099" s="127"/>
      <c r="AX1099" s="127"/>
      <c r="AY1099" s="127"/>
      <c r="AZ1099" s="127"/>
      <c r="BA1099" s="127"/>
      <c r="BB1099" s="127"/>
      <c r="BC1099" s="127"/>
      <c r="BD1099" s="127"/>
      <c r="BE1099" s="127"/>
      <c r="BF1099" s="127"/>
      <c r="BG1099" s="127"/>
      <c r="BH1099" s="127"/>
      <c r="BI1099" s="127"/>
      <c r="BJ1099" s="127"/>
      <c r="BK1099" s="127"/>
      <c r="BL1099" s="127"/>
      <c r="BM1099" s="127"/>
      <c r="BN1099" s="386"/>
      <c r="BO1099" s="127"/>
      <c r="BP1099" s="104"/>
    </row>
    <row r="1100" spans="1:68" ht="14.5" x14ac:dyDescent="0.35">
      <c r="A1100" s="136"/>
      <c r="B1100" s="136"/>
      <c r="C1100" s="136"/>
      <c r="D1100" s="127"/>
      <c r="E1100" s="127"/>
      <c r="F1100" s="127"/>
      <c r="G1100" s="127"/>
      <c r="H1100" s="127"/>
      <c r="I1100" s="127"/>
      <c r="J1100" s="127"/>
      <c r="K1100" s="127"/>
      <c r="L1100" s="127"/>
      <c r="M1100" s="127"/>
      <c r="N1100" s="127"/>
      <c r="O1100" s="127"/>
      <c r="P1100" s="127"/>
      <c r="Q1100" s="127"/>
      <c r="R1100" s="127"/>
      <c r="S1100" s="127"/>
      <c r="T1100" s="127"/>
      <c r="U1100" s="127"/>
      <c r="V1100" s="127"/>
      <c r="W1100" s="127"/>
      <c r="X1100" s="127"/>
      <c r="Y1100" s="127"/>
      <c r="Z1100" s="127"/>
      <c r="AA1100" s="127"/>
      <c r="AB1100" s="127"/>
      <c r="AC1100" s="127"/>
      <c r="AD1100" s="127"/>
      <c r="AE1100" s="127"/>
      <c r="AF1100" s="127"/>
      <c r="AG1100" s="127"/>
      <c r="AH1100" s="127"/>
      <c r="AI1100" s="127"/>
      <c r="AJ1100" s="127"/>
      <c r="AK1100" s="127"/>
      <c r="AL1100" s="127"/>
      <c r="AM1100" s="127"/>
      <c r="AN1100" s="127"/>
      <c r="AO1100" s="127"/>
      <c r="AP1100" s="127"/>
      <c r="AQ1100" s="127"/>
      <c r="AR1100" s="127"/>
      <c r="AS1100" s="127"/>
      <c r="AT1100" s="127"/>
      <c r="AU1100" s="127"/>
      <c r="AV1100" s="127"/>
      <c r="AW1100" s="127"/>
      <c r="AX1100" s="127"/>
      <c r="AY1100" s="127"/>
      <c r="AZ1100" s="127"/>
      <c r="BA1100" s="127"/>
      <c r="BB1100" s="127"/>
      <c r="BC1100" s="127"/>
      <c r="BD1100" s="127"/>
      <c r="BE1100" s="127"/>
      <c r="BF1100" s="127"/>
      <c r="BG1100" s="127"/>
      <c r="BH1100" s="127"/>
      <c r="BI1100" s="127"/>
      <c r="BJ1100" s="127"/>
      <c r="BK1100" s="127"/>
      <c r="BL1100" s="127"/>
      <c r="BM1100" s="127"/>
      <c r="BN1100" s="386"/>
      <c r="BO1100" s="127"/>
      <c r="BP1100" s="104"/>
    </row>
    <row r="1101" spans="1:68" ht="14.5" x14ac:dyDescent="0.35">
      <c r="A1101" s="136"/>
      <c r="B1101" s="136"/>
      <c r="C1101" s="136"/>
      <c r="D1101" s="127"/>
      <c r="E1101" s="127"/>
      <c r="F1101" s="127"/>
      <c r="G1101" s="127"/>
      <c r="H1101" s="127"/>
      <c r="I1101" s="127"/>
      <c r="J1101" s="127"/>
      <c r="K1101" s="127"/>
      <c r="L1101" s="127"/>
      <c r="M1101" s="127"/>
      <c r="N1101" s="127"/>
      <c r="O1101" s="127"/>
      <c r="P1101" s="127"/>
      <c r="Q1101" s="127"/>
      <c r="R1101" s="127"/>
      <c r="S1101" s="127"/>
      <c r="T1101" s="127"/>
      <c r="U1101" s="127"/>
      <c r="V1101" s="127"/>
      <c r="W1101" s="127"/>
      <c r="X1101" s="127"/>
      <c r="Y1101" s="127"/>
      <c r="Z1101" s="127"/>
      <c r="AA1101" s="127"/>
      <c r="AB1101" s="127"/>
      <c r="AC1101" s="127"/>
      <c r="AD1101" s="127"/>
      <c r="AE1101" s="127"/>
      <c r="AF1101" s="127"/>
      <c r="AG1101" s="127"/>
      <c r="AH1101" s="127"/>
      <c r="AI1101" s="127"/>
      <c r="AJ1101" s="127"/>
      <c r="AK1101" s="127"/>
      <c r="AL1101" s="127"/>
      <c r="AM1101" s="127"/>
      <c r="AN1101" s="127"/>
      <c r="AO1101" s="127"/>
      <c r="AP1101" s="127"/>
      <c r="AQ1101" s="127"/>
      <c r="AR1101" s="127"/>
      <c r="AS1101" s="127"/>
      <c r="AT1101" s="127"/>
      <c r="AU1101" s="127"/>
      <c r="AV1101" s="127"/>
      <c r="AW1101" s="127"/>
      <c r="AX1101" s="127"/>
      <c r="AY1101" s="127"/>
      <c r="AZ1101" s="127"/>
      <c r="BA1101" s="127"/>
      <c r="BB1101" s="127"/>
      <c r="BC1101" s="127"/>
      <c r="BD1101" s="127"/>
      <c r="BE1101" s="127"/>
      <c r="BF1101" s="127"/>
      <c r="BG1101" s="127"/>
      <c r="BH1101" s="127"/>
      <c r="BI1101" s="127"/>
      <c r="BJ1101" s="127"/>
      <c r="BK1101" s="127"/>
      <c r="BL1101" s="127"/>
      <c r="BM1101" s="127"/>
      <c r="BN1101" s="386"/>
      <c r="BO1101" s="127"/>
      <c r="BP1101" s="104"/>
    </row>
    <row r="1102" spans="1:68" ht="14.5" x14ac:dyDescent="0.35">
      <c r="A1102" s="136"/>
      <c r="B1102" s="136"/>
      <c r="C1102" s="136"/>
      <c r="D1102" s="127"/>
      <c r="E1102" s="127"/>
      <c r="F1102" s="127"/>
      <c r="G1102" s="127"/>
      <c r="H1102" s="127"/>
      <c r="I1102" s="127"/>
      <c r="J1102" s="127"/>
      <c r="K1102" s="127"/>
      <c r="L1102" s="127"/>
      <c r="M1102" s="127"/>
      <c r="N1102" s="127"/>
      <c r="O1102" s="127"/>
      <c r="P1102" s="127"/>
      <c r="Q1102" s="127"/>
      <c r="R1102" s="127"/>
      <c r="S1102" s="127"/>
      <c r="T1102" s="127"/>
      <c r="U1102" s="127"/>
      <c r="V1102" s="127"/>
      <c r="W1102" s="127"/>
      <c r="X1102" s="127"/>
      <c r="Y1102" s="127"/>
      <c r="Z1102" s="127"/>
      <c r="AA1102" s="127"/>
      <c r="AB1102" s="127"/>
      <c r="AC1102" s="127"/>
      <c r="AD1102" s="127"/>
      <c r="AE1102" s="127"/>
      <c r="AF1102" s="127"/>
      <c r="AG1102" s="127"/>
      <c r="AH1102" s="127"/>
      <c r="AI1102" s="127"/>
      <c r="AJ1102" s="127"/>
      <c r="AK1102" s="127"/>
      <c r="AL1102" s="127"/>
      <c r="AM1102" s="127"/>
      <c r="AN1102" s="127"/>
      <c r="AO1102" s="127"/>
      <c r="AP1102" s="127"/>
      <c r="AQ1102" s="127"/>
      <c r="AR1102" s="127"/>
      <c r="AS1102" s="127"/>
      <c r="AT1102" s="127"/>
      <c r="AU1102" s="127"/>
      <c r="AV1102" s="127"/>
      <c r="AW1102" s="127"/>
      <c r="AX1102" s="127"/>
      <c r="AY1102" s="127"/>
      <c r="AZ1102" s="127"/>
      <c r="BA1102" s="127"/>
      <c r="BB1102" s="127"/>
      <c r="BC1102" s="127"/>
      <c r="BD1102" s="127"/>
      <c r="BE1102" s="127"/>
      <c r="BF1102" s="127"/>
      <c r="BG1102" s="127"/>
      <c r="BH1102" s="127"/>
      <c r="BI1102" s="127"/>
      <c r="BJ1102" s="127"/>
      <c r="BK1102" s="127"/>
      <c r="BL1102" s="127"/>
      <c r="BM1102" s="127"/>
      <c r="BN1102" s="386"/>
      <c r="BO1102" s="127"/>
      <c r="BP1102" s="104"/>
    </row>
    <row r="1103" spans="1:68" ht="14.5" x14ac:dyDescent="0.35">
      <c r="A1103" s="136"/>
      <c r="B1103" s="136"/>
      <c r="C1103" s="136"/>
      <c r="D1103" s="127"/>
      <c r="E1103" s="127"/>
      <c r="F1103" s="127"/>
      <c r="G1103" s="127"/>
      <c r="H1103" s="127"/>
      <c r="I1103" s="127"/>
      <c r="J1103" s="127"/>
      <c r="K1103" s="127"/>
      <c r="L1103" s="127"/>
      <c r="M1103" s="127"/>
      <c r="N1103" s="127"/>
      <c r="O1103" s="127"/>
      <c r="P1103" s="127"/>
      <c r="Q1103" s="127"/>
      <c r="R1103" s="127"/>
      <c r="S1103" s="127"/>
      <c r="T1103" s="127"/>
      <c r="U1103" s="127"/>
      <c r="V1103" s="127"/>
      <c r="W1103" s="127"/>
      <c r="X1103" s="127"/>
      <c r="Y1103" s="127"/>
      <c r="Z1103" s="127"/>
      <c r="AA1103" s="127"/>
      <c r="AB1103" s="127"/>
      <c r="AC1103" s="127"/>
      <c r="AD1103" s="127"/>
      <c r="AE1103" s="127"/>
      <c r="AF1103" s="127"/>
      <c r="AG1103" s="127"/>
      <c r="AH1103" s="127"/>
      <c r="AI1103" s="127"/>
      <c r="AJ1103" s="127"/>
      <c r="AK1103" s="127"/>
      <c r="AL1103" s="127"/>
      <c r="AM1103" s="127"/>
      <c r="AN1103" s="127"/>
      <c r="AO1103" s="127"/>
      <c r="AP1103" s="127"/>
      <c r="AQ1103" s="127"/>
      <c r="AR1103" s="127"/>
      <c r="AS1103" s="127"/>
      <c r="AT1103" s="127"/>
      <c r="AU1103" s="127"/>
      <c r="AV1103" s="127"/>
      <c r="AW1103" s="127"/>
      <c r="AX1103" s="127"/>
      <c r="AY1103" s="127"/>
      <c r="AZ1103" s="127"/>
      <c r="BA1103" s="127"/>
      <c r="BB1103" s="127"/>
      <c r="BC1103" s="127"/>
      <c r="BD1103" s="127"/>
      <c r="BE1103" s="127"/>
      <c r="BF1103" s="127"/>
      <c r="BG1103" s="127"/>
      <c r="BH1103" s="127"/>
      <c r="BI1103" s="127"/>
      <c r="BJ1103" s="127"/>
      <c r="BK1103" s="127"/>
      <c r="BL1103" s="127"/>
      <c r="BM1103" s="127"/>
      <c r="BN1103" s="386"/>
      <c r="BO1103" s="127"/>
      <c r="BP1103" s="104"/>
    </row>
    <row r="1104" spans="1:68" ht="14.5" x14ac:dyDescent="0.35">
      <c r="A1104" s="136"/>
      <c r="B1104" s="136"/>
      <c r="C1104" s="136"/>
      <c r="D1104" s="127"/>
      <c r="E1104" s="127"/>
      <c r="F1104" s="127"/>
      <c r="G1104" s="127"/>
      <c r="H1104" s="127"/>
      <c r="I1104" s="127"/>
      <c r="J1104" s="127"/>
      <c r="K1104" s="127"/>
      <c r="L1104" s="127"/>
      <c r="M1104" s="127"/>
      <c r="N1104" s="127"/>
      <c r="O1104" s="127"/>
      <c r="P1104" s="127"/>
      <c r="Q1104" s="127"/>
      <c r="R1104" s="127"/>
      <c r="S1104" s="127"/>
      <c r="T1104" s="127"/>
      <c r="U1104" s="127"/>
      <c r="V1104" s="127"/>
      <c r="W1104" s="127"/>
      <c r="X1104" s="127"/>
      <c r="Y1104" s="127"/>
      <c r="Z1104" s="127"/>
      <c r="AA1104" s="127"/>
      <c r="AB1104" s="127"/>
      <c r="AC1104" s="127"/>
      <c r="AD1104" s="127"/>
      <c r="AE1104" s="127"/>
      <c r="AF1104" s="127"/>
      <c r="AG1104" s="127"/>
      <c r="AH1104" s="127"/>
      <c r="AI1104" s="127"/>
      <c r="AJ1104" s="127"/>
      <c r="AK1104" s="127"/>
      <c r="AL1104" s="127"/>
      <c r="AM1104" s="127"/>
      <c r="AN1104" s="127"/>
      <c r="AO1104" s="127"/>
      <c r="AP1104" s="127"/>
      <c r="AQ1104" s="127"/>
      <c r="AR1104" s="127"/>
      <c r="AS1104" s="127"/>
      <c r="AT1104" s="127"/>
      <c r="AU1104" s="127"/>
      <c r="AV1104" s="127"/>
      <c r="AW1104" s="127"/>
      <c r="AX1104" s="127"/>
      <c r="AY1104" s="127"/>
      <c r="AZ1104" s="127"/>
      <c r="BA1104" s="127"/>
      <c r="BB1104" s="127"/>
      <c r="BC1104" s="127"/>
      <c r="BD1104" s="127"/>
      <c r="BE1104" s="127"/>
      <c r="BF1104" s="127"/>
      <c r="BG1104" s="127"/>
      <c r="BH1104" s="127"/>
      <c r="BI1104" s="127"/>
      <c r="BJ1104" s="127"/>
      <c r="BK1104" s="127"/>
      <c r="BL1104" s="127"/>
      <c r="BM1104" s="127"/>
      <c r="BN1104" s="386"/>
      <c r="BO1104" s="127"/>
      <c r="BP1104" s="104"/>
    </row>
    <row r="1105" spans="1:68" ht="14.5" x14ac:dyDescent="0.35">
      <c r="A1105" s="136"/>
      <c r="B1105" s="136"/>
      <c r="C1105" s="136"/>
      <c r="D1105" s="127"/>
      <c r="E1105" s="127"/>
      <c r="F1105" s="127"/>
      <c r="G1105" s="127"/>
      <c r="H1105" s="127"/>
      <c r="I1105" s="127"/>
      <c r="J1105" s="127"/>
      <c r="K1105" s="127"/>
      <c r="L1105" s="127"/>
      <c r="M1105" s="127"/>
      <c r="N1105" s="127"/>
      <c r="O1105" s="127"/>
      <c r="P1105" s="127"/>
      <c r="Q1105" s="127"/>
      <c r="R1105" s="127"/>
      <c r="S1105" s="127"/>
      <c r="T1105" s="127"/>
      <c r="U1105" s="127"/>
      <c r="V1105" s="127"/>
      <c r="W1105" s="127"/>
      <c r="X1105" s="127"/>
      <c r="Y1105" s="127"/>
      <c r="Z1105" s="127"/>
      <c r="AA1105" s="127"/>
      <c r="AB1105" s="127"/>
      <c r="AC1105" s="127"/>
      <c r="AD1105" s="127"/>
      <c r="AE1105" s="127"/>
      <c r="AF1105" s="127"/>
      <c r="AG1105" s="127"/>
      <c r="AH1105" s="127"/>
      <c r="AI1105" s="127"/>
      <c r="AJ1105" s="127"/>
      <c r="AK1105" s="127"/>
      <c r="AL1105" s="127"/>
      <c r="AM1105" s="127"/>
      <c r="AN1105" s="127"/>
      <c r="AO1105" s="127"/>
      <c r="AP1105" s="127"/>
      <c r="AQ1105" s="127"/>
      <c r="AR1105" s="127"/>
      <c r="AS1105" s="127"/>
      <c r="AT1105" s="127"/>
      <c r="AU1105" s="127"/>
      <c r="AV1105" s="127"/>
      <c r="AW1105" s="127"/>
      <c r="AX1105" s="127"/>
      <c r="AY1105" s="127"/>
      <c r="AZ1105" s="127"/>
      <c r="BA1105" s="127"/>
      <c r="BB1105" s="127"/>
      <c r="BC1105" s="127"/>
      <c r="BD1105" s="127"/>
      <c r="BE1105" s="127"/>
      <c r="BF1105" s="127"/>
      <c r="BG1105" s="127"/>
      <c r="BH1105" s="127"/>
      <c r="BI1105" s="127"/>
      <c r="BJ1105" s="127"/>
      <c r="BK1105" s="127"/>
      <c r="BL1105" s="127"/>
      <c r="BM1105" s="127"/>
      <c r="BN1105" s="386"/>
      <c r="BO1105" s="127"/>
      <c r="BP1105" s="104"/>
    </row>
    <row r="1106" spans="1:68" ht="14.5" x14ac:dyDescent="0.35">
      <c r="A1106" s="136"/>
      <c r="B1106" s="136"/>
      <c r="C1106" s="136"/>
      <c r="D1106" s="127"/>
      <c r="E1106" s="127"/>
      <c r="F1106" s="127"/>
      <c r="G1106" s="127"/>
      <c r="H1106" s="127"/>
      <c r="I1106" s="127"/>
      <c r="J1106" s="127"/>
      <c r="K1106" s="127"/>
      <c r="L1106" s="127"/>
      <c r="M1106" s="127"/>
      <c r="N1106" s="127"/>
      <c r="O1106" s="127"/>
      <c r="P1106" s="127"/>
      <c r="Q1106" s="127"/>
      <c r="R1106" s="127"/>
      <c r="S1106" s="127"/>
      <c r="T1106" s="127"/>
      <c r="U1106" s="127"/>
      <c r="V1106" s="127"/>
      <c r="W1106" s="127"/>
      <c r="X1106" s="127"/>
      <c r="Y1106" s="127"/>
      <c r="Z1106" s="127"/>
      <c r="AA1106" s="127"/>
      <c r="AB1106" s="127"/>
      <c r="AC1106" s="127"/>
      <c r="AD1106" s="127"/>
      <c r="AE1106" s="127"/>
      <c r="AF1106" s="127"/>
      <c r="AG1106" s="127"/>
      <c r="AH1106" s="127"/>
      <c r="AI1106" s="127"/>
      <c r="AJ1106" s="127"/>
      <c r="AK1106" s="127"/>
      <c r="AL1106" s="127"/>
      <c r="AM1106" s="127"/>
      <c r="AN1106" s="127"/>
      <c r="AO1106" s="127"/>
      <c r="AP1106" s="127"/>
      <c r="AQ1106" s="127"/>
      <c r="AR1106" s="127"/>
      <c r="AS1106" s="127"/>
      <c r="AT1106" s="127"/>
      <c r="AU1106" s="127"/>
      <c r="AV1106" s="127"/>
      <c r="AW1106" s="127"/>
      <c r="AX1106" s="127"/>
      <c r="AY1106" s="127"/>
      <c r="AZ1106" s="127"/>
      <c r="BA1106" s="127"/>
      <c r="BB1106" s="127"/>
      <c r="BC1106" s="127"/>
      <c r="BD1106" s="127"/>
      <c r="BE1106" s="127"/>
      <c r="BF1106" s="127"/>
      <c r="BG1106" s="127"/>
      <c r="BH1106" s="127"/>
      <c r="BI1106" s="127"/>
      <c r="BJ1106" s="127"/>
      <c r="BK1106" s="127"/>
      <c r="BL1106" s="127"/>
      <c r="BM1106" s="127"/>
      <c r="BN1106" s="386"/>
      <c r="BO1106" s="127"/>
      <c r="BP1106" s="104"/>
    </row>
    <row r="1107" spans="1:68" ht="14.5" x14ac:dyDescent="0.35">
      <c r="A1107" s="136"/>
      <c r="B1107" s="136"/>
      <c r="C1107" s="136"/>
      <c r="D1107" s="127"/>
      <c r="E1107" s="127"/>
      <c r="F1107" s="127"/>
      <c r="G1107" s="127"/>
      <c r="H1107" s="127"/>
      <c r="I1107" s="127"/>
      <c r="J1107" s="127"/>
      <c r="K1107" s="127"/>
      <c r="L1107" s="127"/>
      <c r="M1107" s="127"/>
      <c r="N1107" s="127"/>
      <c r="O1107" s="127"/>
      <c r="P1107" s="127"/>
      <c r="Q1107" s="127"/>
      <c r="R1107" s="127"/>
      <c r="S1107" s="127"/>
      <c r="T1107" s="127"/>
      <c r="U1107" s="127"/>
      <c r="V1107" s="127"/>
      <c r="W1107" s="127"/>
      <c r="X1107" s="127"/>
      <c r="Y1107" s="127"/>
      <c r="Z1107" s="127"/>
      <c r="AA1107" s="127"/>
      <c r="AB1107" s="127"/>
      <c r="AC1107" s="127"/>
      <c r="AD1107" s="127"/>
      <c r="AE1107" s="127"/>
      <c r="AF1107" s="127"/>
      <c r="AG1107" s="127"/>
      <c r="AH1107" s="127"/>
      <c r="AI1107" s="127"/>
      <c r="AJ1107" s="127"/>
      <c r="AK1107" s="127"/>
      <c r="AL1107" s="127"/>
      <c r="AM1107" s="127"/>
      <c r="AN1107" s="127"/>
      <c r="AO1107" s="127"/>
      <c r="AP1107" s="127"/>
      <c r="AQ1107" s="127"/>
      <c r="AR1107" s="127"/>
      <c r="AS1107" s="127"/>
      <c r="AT1107" s="127"/>
      <c r="AU1107" s="127"/>
      <c r="AV1107" s="127"/>
      <c r="AW1107" s="127"/>
      <c r="AX1107" s="127"/>
      <c r="AY1107" s="127"/>
      <c r="AZ1107" s="127"/>
      <c r="BA1107" s="127"/>
      <c r="BB1107" s="127"/>
      <c r="BC1107" s="127"/>
      <c r="BD1107" s="127"/>
      <c r="BE1107" s="127"/>
      <c r="BF1107" s="127"/>
      <c r="BG1107" s="127"/>
      <c r="BH1107" s="127"/>
      <c r="BI1107" s="127"/>
      <c r="BJ1107" s="127"/>
      <c r="BK1107" s="127"/>
      <c r="BL1107" s="127"/>
      <c r="BM1107" s="127"/>
      <c r="BN1107" s="386"/>
      <c r="BO1107" s="127"/>
      <c r="BP1107" s="104"/>
    </row>
    <row r="1108" spans="1:68" ht="14.5" x14ac:dyDescent="0.35">
      <c r="A1108" s="136"/>
      <c r="B1108" s="136"/>
      <c r="C1108" s="136"/>
      <c r="D1108" s="127"/>
      <c r="E1108" s="127"/>
      <c r="F1108" s="127"/>
      <c r="G1108" s="127"/>
      <c r="H1108" s="127"/>
      <c r="I1108" s="127"/>
      <c r="J1108" s="127"/>
      <c r="K1108" s="127"/>
      <c r="L1108" s="127"/>
      <c r="M1108" s="127"/>
      <c r="N1108" s="127"/>
      <c r="O1108" s="127"/>
      <c r="P1108" s="127"/>
      <c r="Q1108" s="127"/>
      <c r="R1108" s="127"/>
      <c r="S1108" s="127"/>
      <c r="T1108" s="127"/>
      <c r="U1108" s="127"/>
      <c r="V1108" s="127"/>
      <c r="W1108" s="127"/>
      <c r="X1108" s="127"/>
      <c r="Y1108" s="127"/>
      <c r="Z1108" s="127"/>
      <c r="AA1108" s="127"/>
      <c r="AB1108" s="127"/>
      <c r="AC1108" s="127"/>
      <c r="AD1108" s="127"/>
      <c r="AE1108" s="127"/>
      <c r="AF1108" s="127"/>
      <c r="AG1108" s="127"/>
      <c r="AH1108" s="127"/>
      <c r="AI1108" s="127"/>
      <c r="AJ1108" s="127"/>
      <c r="AK1108" s="127"/>
      <c r="AL1108" s="127"/>
      <c r="AM1108" s="127"/>
      <c r="AN1108" s="127"/>
      <c r="AO1108" s="127"/>
      <c r="AP1108" s="127"/>
      <c r="AQ1108" s="127"/>
      <c r="AR1108" s="127"/>
      <c r="AS1108" s="127"/>
      <c r="AT1108" s="127"/>
      <c r="AU1108" s="127"/>
      <c r="AV1108" s="127"/>
      <c r="AW1108" s="127"/>
      <c r="AX1108" s="127"/>
      <c r="AY1108" s="127"/>
      <c r="AZ1108" s="127"/>
      <c r="BA1108" s="127"/>
      <c r="BB1108" s="127"/>
      <c r="BC1108" s="127"/>
      <c r="BD1108" s="127"/>
      <c r="BE1108" s="127"/>
      <c r="BF1108" s="127"/>
      <c r="BG1108" s="127"/>
      <c r="BH1108" s="127"/>
      <c r="BI1108" s="127"/>
      <c r="BJ1108" s="127"/>
      <c r="BK1108" s="127"/>
      <c r="BL1108" s="127"/>
      <c r="BM1108" s="127"/>
      <c r="BN1108" s="386"/>
      <c r="BO1108" s="127"/>
      <c r="BP1108" s="104"/>
    </row>
    <row r="1109" spans="1:68" ht="14.5" x14ac:dyDescent="0.35">
      <c r="A1109" s="136"/>
      <c r="B1109" s="136"/>
      <c r="C1109" s="136"/>
      <c r="D1109" s="127"/>
      <c r="E1109" s="127"/>
      <c r="F1109" s="127"/>
      <c r="G1109" s="127"/>
      <c r="H1109" s="127"/>
      <c r="I1109" s="127"/>
      <c r="J1109" s="127"/>
      <c r="K1109" s="127"/>
      <c r="L1109" s="127"/>
      <c r="M1109" s="127"/>
      <c r="N1109" s="127"/>
      <c r="O1109" s="127"/>
      <c r="P1109" s="127"/>
      <c r="Q1109" s="127"/>
      <c r="R1109" s="127"/>
      <c r="S1109" s="127"/>
      <c r="T1109" s="127"/>
      <c r="U1109" s="127"/>
      <c r="V1109" s="127"/>
      <c r="W1109" s="127"/>
      <c r="X1109" s="127"/>
      <c r="Y1109" s="127"/>
      <c r="Z1109" s="127"/>
      <c r="AA1109" s="127"/>
      <c r="AB1109" s="127"/>
      <c r="AC1109" s="127"/>
      <c r="AD1109" s="127"/>
      <c r="AE1109" s="127"/>
      <c r="AF1109" s="127"/>
      <c r="AG1109" s="127"/>
      <c r="AH1109" s="127"/>
      <c r="AI1109" s="127"/>
      <c r="AJ1109" s="127"/>
      <c r="AK1109" s="127"/>
      <c r="AL1109" s="127"/>
      <c r="AM1109" s="127"/>
      <c r="AN1109" s="127"/>
      <c r="AO1109" s="127"/>
      <c r="AP1109" s="127"/>
      <c r="AQ1109" s="127"/>
      <c r="AR1109" s="127"/>
      <c r="AS1109" s="127"/>
      <c r="AT1109" s="127"/>
      <c r="AU1109" s="127"/>
      <c r="AV1109" s="127"/>
      <c r="AW1109" s="127"/>
      <c r="AX1109" s="127"/>
      <c r="AY1109" s="127"/>
      <c r="AZ1109" s="127"/>
      <c r="BA1109" s="127"/>
      <c r="BB1109" s="127"/>
      <c r="BC1109" s="127"/>
      <c r="BD1109" s="127"/>
      <c r="BE1109" s="127"/>
      <c r="BF1109" s="127"/>
      <c r="BG1109" s="127"/>
      <c r="BH1109" s="127"/>
      <c r="BI1109" s="127"/>
      <c r="BJ1109" s="127"/>
      <c r="BK1109" s="127"/>
      <c r="BL1109" s="127"/>
      <c r="BM1109" s="127"/>
      <c r="BN1109" s="386"/>
      <c r="BO1109" s="127"/>
      <c r="BP1109" s="104"/>
    </row>
    <row r="1110" spans="1:68" ht="14.5" x14ac:dyDescent="0.35">
      <c r="A1110" s="136"/>
      <c r="B1110" s="136"/>
      <c r="C1110" s="136"/>
      <c r="D1110" s="127"/>
      <c r="E1110" s="127"/>
      <c r="F1110" s="127"/>
      <c r="G1110" s="127"/>
      <c r="H1110" s="127"/>
      <c r="I1110" s="127"/>
      <c r="J1110" s="127"/>
      <c r="K1110" s="127"/>
      <c r="L1110" s="127"/>
      <c r="M1110" s="127"/>
      <c r="N1110" s="127"/>
      <c r="O1110" s="127"/>
      <c r="P1110" s="127"/>
      <c r="Q1110" s="127"/>
      <c r="R1110" s="127"/>
      <c r="S1110" s="127"/>
      <c r="T1110" s="127"/>
      <c r="U1110" s="127"/>
      <c r="V1110" s="127"/>
      <c r="W1110" s="127"/>
      <c r="X1110" s="127"/>
      <c r="Y1110" s="127"/>
      <c r="Z1110" s="127"/>
      <c r="AA1110" s="127"/>
      <c r="AB1110" s="127"/>
      <c r="AC1110" s="127"/>
      <c r="AD1110" s="127"/>
      <c r="AE1110" s="127"/>
      <c r="AF1110" s="127"/>
      <c r="AG1110" s="127"/>
      <c r="AH1110" s="127"/>
      <c r="AI1110" s="127"/>
      <c r="AJ1110" s="127"/>
      <c r="AK1110" s="127"/>
      <c r="AL1110" s="127"/>
      <c r="AM1110" s="127"/>
      <c r="AN1110" s="127"/>
      <c r="AO1110" s="127"/>
      <c r="AP1110" s="127"/>
      <c r="AQ1110" s="127"/>
      <c r="AR1110" s="127"/>
      <c r="AS1110" s="127"/>
      <c r="AT1110" s="127"/>
      <c r="AU1110" s="127"/>
      <c r="AV1110" s="127"/>
      <c r="AW1110" s="127"/>
      <c r="AX1110" s="127"/>
      <c r="AY1110" s="127"/>
      <c r="AZ1110" s="127"/>
      <c r="BA1110" s="127"/>
      <c r="BB1110" s="127"/>
      <c r="BC1110" s="127"/>
      <c r="BD1110" s="127"/>
      <c r="BE1110" s="127"/>
      <c r="BF1110" s="127"/>
      <c r="BG1110" s="127"/>
      <c r="BH1110" s="127"/>
      <c r="BI1110" s="127"/>
      <c r="BJ1110" s="127"/>
      <c r="BK1110" s="127"/>
      <c r="BL1110" s="127"/>
      <c r="BM1110" s="127"/>
      <c r="BN1110" s="386"/>
      <c r="BO1110" s="127"/>
      <c r="BP1110" s="104"/>
    </row>
    <row r="1111" spans="1:68" ht="14.5" x14ac:dyDescent="0.35">
      <c r="A1111" s="136"/>
      <c r="B1111" s="136"/>
      <c r="C1111" s="136"/>
      <c r="D1111" s="127"/>
      <c r="E1111" s="127"/>
      <c r="F1111" s="127"/>
      <c r="G1111" s="127"/>
      <c r="H1111" s="127"/>
      <c r="I1111" s="127"/>
      <c r="J1111" s="127"/>
      <c r="K1111" s="127"/>
      <c r="L1111" s="127"/>
      <c r="M1111" s="127"/>
      <c r="N1111" s="127"/>
      <c r="O1111" s="127"/>
      <c r="P1111" s="127"/>
      <c r="Q1111" s="127"/>
      <c r="R1111" s="127"/>
      <c r="S1111" s="127"/>
      <c r="T1111" s="127"/>
      <c r="U1111" s="127"/>
      <c r="V1111" s="127"/>
      <c r="W1111" s="127"/>
      <c r="X1111" s="127"/>
      <c r="Y1111" s="127"/>
      <c r="Z1111" s="127"/>
      <c r="AA1111" s="127"/>
      <c r="AB1111" s="127"/>
      <c r="AC1111" s="127"/>
      <c r="AD1111" s="127"/>
      <c r="AE1111" s="127"/>
      <c r="AF1111" s="127"/>
      <c r="AG1111" s="127"/>
      <c r="AH1111" s="127"/>
      <c r="AI1111" s="127"/>
      <c r="AJ1111" s="127"/>
      <c r="AK1111" s="127"/>
      <c r="AL1111" s="127"/>
      <c r="AM1111" s="127"/>
      <c r="AN1111" s="127"/>
      <c r="AO1111" s="127"/>
      <c r="AP1111" s="127"/>
      <c r="AQ1111" s="127"/>
      <c r="AR1111" s="127"/>
      <c r="AS1111" s="127"/>
      <c r="AT1111" s="127"/>
      <c r="AU1111" s="127"/>
      <c r="AV1111" s="127"/>
      <c r="AW1111" s="127"/>
      <c r="AX1111" s="127"/>
      <c r="AY1111" s="127"/>
      <c r="AZ1111" s="127"/>
      <c r="BA1111" s="127"/>
      <c r="BB1111" s="127"/>
      <c r="BC1111" s="127"/>
      <c r="BD1111" s="127"/>
      <c r="BE1111" s="127"/>
      <c r="BF1111" s="127"/>
      <c r="BG1111" s="127"/>
      <c r="BH1111" s="127"/>
      <c r="BI1111" s="127"/>
      <c r="BJ1111" s="127"/>
      <c r="BK1111" s="127"/>
      <c r="BL1111" s="127"/>
      <c r="BM1111" s="127"/>
      <c r="BN1111" s="386"/>
      <c r="BO1111" s="127"/>
      <c r="BP1111" s="104"/>
    </row>
    <row r="1112" spans="1:68" ht="14.5" x14ac:dyDescent="0.35">
      <c r="A1112" s="136"/>
      <c r="B1112" s="136"/>
      <c r="C1112" s="136"/>
      <c r="D1112" s="127"/>
      <c r="E1112" s="127"/>
      <c r="F1112" s="127"/>
      <c r="G1112" s="127"/>
      <c r="H1112" s="127"/>
      <c r="I1112" s="127"/>
      <c r="J1112" s="127"/>
      <c r="K1112" s="127"/>
      <c r="L1112" s="127"/>
      <c r="M1112" s="127"/>
      <c r="N1112" s="127"/>
      <c r="O1112" s="127"/>
      <c r="P1112" s="127"/>
      <c r="Q1112" s="127"/>
      <c r="R1112" s="127"/>
      <c r="S1112" s="127"/>
      <c r="T1112" s="127"/>
      <c r="U1112" s="127"/>
      <c r="V1112" s="127"/>
      <c r="W1112" s="127"/>
      <c r="X1112" s="127"/>
      <c r="Y1112" s="127"/>
      <c r="Z1112" s="127"/>
      <c r="AA1112" s="127"/>
      <c r="AB1112" s="127"/>
      <c r="AC1112" s="127"/>
      <c r="AD1112" s="127"/>
      <c r="AE1112" s="127"/>
      <c r="AF1112" s="127"/>
      <c r="AG1112" s="127"/>
      <c r="AH1112" s="127"/>
      <c r="AI1112" s="127"/>
      <c r="AJ1112" s="127"/>
      <c r="AK1112" s="127"/>
      <c r="AL1112" s="127"/>
      <c r="AM1112" s="127"/>
      <c r="AN1112" s="127"/>
      <c r="AO1112" s="127"/>
      <c r="AP1112" s="127"/>
      <c r="AQ1112" s="127"/>
      <c r="AR1112" s="127"/>
      <c r="AS1112" s="127"/>
      <c r="AT1112" s="127"/>
      <c r="AU1112" s="127"/>
      <c r="AV1112" s="127"/>
      <c r="AW1112" s="127"/>
      <c r="AX1112" s="127"/>
      <c r="AY1112" s="127"/>
      <c r="AZ1112" s="127"/>
      <c r="BA1112" s="127"/>
      <c r="BB1112" s="127"/>
      <c r="BC1112" s="127"/>
      <c r="BD1112" s="127"/>
      <c r="BE1112" s="127"/>
      <c r="BF1112" s="127"/>
      <c r="BG1112" s="127"/>
      <c r="BH1112" s="127"/>
      <c r="BI1112" s="127"/>
      <c r="BJ1112" s="127"/>
      <c r="BK1112" s="127"/>
      <c r="BL1112" s="127"/>
      <c r="BM1112" s="127"/>
      <c r="BN1112" s="386"/>
      <c r="BO1112" s="127"/>
      <c r="BP1112" s="104"/>
    </row>
    <row r="1113" spans="1:68" ht="14.5" x14ac:dyDescent="0.35">
      <c r="A1113" s="136"/>
      <c r="B1113" s="136"/>
      <c r="C1113" s="136"/>
      <c r="D1113" s="127"/>
      <c r="E1113" s="127"/>
      <c r="F1113" s="127"/>
      <c r="G1113" s="127"/>
      <c r="H1113" s="127"/>
      <c r="I1113" s="127"/>
      <c r="J1113" s="127"/>
      <c r="K1113" s="127"/>
      <c r="L1113" s="127"/>
      <c r="M1113" s="127"/>
      <c r="N1113" s="127"/>
      <c r="O1113" s="127"/>
      <c r="P1113" s="127"/>
      <c r="Q1113" s="127"/>
      <c r="R1113" s="127"/>
      <c r="S1113" s="127"/>
      <c r="T1113" s="127"/>
      <c r="U1113" s="127"/>
      <c r="V1113" s="127"/>
      <c r="W1113" s="127"/>
      <c r="X1113" s="127"/>
      <c r="Y1113" s="127"/>
      <c r="Z1113" s="127"/>
      <c r="AA1113" s="127"/>
      <c r="AB1113" s="127"/>
      <c r="AC1113" s="127"/>
      <c r="AD1113" s="127"/>
      <c r="AE1113" s="127"/>
      <c r="AF1113" s="127"/>
      <c r="AG1113" s="127"/>
      <c r="AH1113" s="127"/>
      <c r="AI1113" s="127"/>
      <c r="AJ1113" s="127"/>
      <c r="AK1113" s="127"/>
      <c r="AL1113" s="127"/>
      <c r="AM1113" s="127"/>
      <c r="AN1113" s="127"/>
      <c r="AO1113" s="127"/>
      <c r="AP1113" s="127"/>
      <c r="AQ1113" s="127"/>
      <c r="AR1113" s="127"/>
      <c r="AS1113" s="127"/>
      <c r="AT1113" s="127"/>
      <c r="AU1113" s="127"/>
      <c r="AV1113" s="127"/>
      <c r="AW1113" s="127"/>
      <c r="AX1113" s="127"/>
      <c r="AY1113" s="127"/>
      <c r="AZ1113" s="127"/>
      <c r="BA1113" s="127"/>
      <c r="BB1113" s="127"/>
      <c r="BC1113" s="127"/>
      <c r="BD1113" s="127"/>
      <c r="BE1113" s="127"/>
      <c r="BF1113" s="127"/>
      <c r="BG1113" s="127"/>
      <c r="BH1113" s="127"/>
      <c r="BI1113" s="127"/>
      <c r="BJ1113" s="127"/>
      <c r="BK1113" s="127"/>
      <c r="BL1113" s="127"/>
      <c r="BM1113" s="127"/>
      <c r="BN1113" s="386"/>
      <c r="BO1113" s="127"/>
      <c r="BP1113" s="104"/>
    </row>
    <row r="1114" spans="1:68" ht="14.5" x14ac:dyDescent="0.35">
      <c r="A1114" s="136"/>
      <c r="B1114" s="136"/>
      <c r="C1114" s="136"/>
      <c r="D1114" s="127"/>
      <c r="E1114" s="127"/>
      <c r="F1114" s="127"/>
      <c r="G1114" s="127"/>
      <c r="H1114" s="127"/>
      <c r="I1114" s="127"/>
      <c r="J1114" s="127"/>
      <c r="K1114" s="127"/>
      <c r="L1114" s="127"/>
      <c r="M1114" s="127"/>
      <c r="N1114" s="127"/>
      <c r="O1114" s="127"/>
      <c r="P1114" s="127"/>
      <c r="Q1114" s="127"/>
      <c r="R1114" s="127"/>
      <c r="S1114" s="127"/>
      <c r="T1114" s="127"/>
      <c r="U1114" s="127"/>
      <c r="V1114" s="127"/>
      <c r="W1114" s="127"/>
      <c r="X1114" s="127"/>
      <c r="Y1114" s="127"/>
      <c r="Z1114" s="127"/>
      <c r="AA1114" s="127"/>
      <c r="AB1114" s="127"/>
      <c r="AC1114" s="127"/>
      <c r="AD1114" s="127"/>
      <c r="AE1114" s="127"/>
      <c r="AF1114" s="127"/>
      <c r="AG1114" s="127"/>
      <c r="AH1114" s="127"/>
      <c r="AI1114" s="127"/>
      <c r="AJ1114" s="127"/>
      <c r="AK1114" s="127"/>
      <c r="AL1114" s="127"/>
      <c r="AM1114" s="127"/>
      <c r="AN1114" s="127"/>
      <c r="AO1114" s="127"/>
      <c r="AP1114" s="127"/>
      <c r="AQ1114" s="127"/>
      <c r="AR1114" s="127"/>
      <c r="AS1114" s="127"/>
      <c r="AT1114" s="127"/>
      <c r="AU1114" s="127"/>
      <c r="AV1114" s="127"/>
      <c r="AW1114" s="127"/>
      <c r="AX1114" s="127"/>
      <c r="AY1114" s="127"/>
      <c r="AZ1114" s="127"/>
      <c r="BA1114" s="127"/>
      <c r="BB1114" s="127"/>
      <c r="BC1114" s="127"/>
      <c r="BD1114" s="127"/>
      <c r="BE1114" s="127"/>
      <c r="BF1114" s="127"/>
      <c r="BG1114" s="127"/>
      <c r="BH1114" s="127"/>
      <c r="BI1114" s="127"/>
      <c r="BJ1114" s="127"/>
      <c r="BK1114" s="127"/>
      <c r="BL1114" s="127"/>
      <c r="BM1114" s="127"/>
      <c r="BN1114" s="386"/>
      <c r="BO1114" s="127"/>
      <c r="BP1114" s="104"/>
    </row>
    <row r="1115" spans="1:68" ht="14.5" x14ac:dyDescent="0.35">
      <c r="A1115" s="136"/>
      <c r="B1115" s="136"/>
      <c r="C1115" s="136"/>
      <c r="D1115" s="127"/>
      <c r="E1115" s="127"/>
      <c r="F1115" s="127"/>
      <c r="G1115" s="127"/>
      <c r="H1115" s="127"/>
      <c r="I1115" s="127"/>
      <c r="J1115" s="127"/>
      <c r="K1115" s="127"/>
      <c r="L1115" s="127"/>
      <c r="M1115" s="127"/>
      <c r="N1115" s="127"/>
      <c r="O1115" s="127"/>
      <c r="P1115" s="127"/>
      <c r="Q1115" s="127"/>
      <c r="R1115" s="127"/>
      <c r="S1115" s="127"/>
      <c r="T1115" s="127"/>
      <c r="U1115" s="127"/>
      <c r="V1115" s="127"/>
      <c r="W1115" s="127"/>
      <c r="X1115" s="127"/>
      <c r="Y1115" s="127"/>
      <c r="Z1115" s="127"/>
      <c r="AA1115" s="127"/>
      <c r="AB1115" s="127"/>
      <c r="AC1115" s="127"/>
      <c r="AD1115" s="127"/>
      <c r="AE1115" s="127"/>
      <c r="AF1115" s="127"/>
      <c r="AG1115" s="127"/>
      <c r="AH1115" s="127"/>
      <c r="AI1115" s="127"/>
      <c r="AJ1115" s="127"/>
      <c r="AK1115" s="127"/>
      <c r="AL1115" s="127"/>
      <c r="AM1115" s="127"/>
      <c r="AN1115" s="127"/>
      <c r="AO1115" s="127"/>
      <c r="AP1115" s="127"/>
      <c r="AQ1115" s="127"/>
      <c r="AR1115" s="127"/>
      <c r="AS1115" s="127"/>
      <c r="AT1115" s="127"/>
      <c r="AU1115" s="127"/>
      <c r="AV1115" s="127"/>
      <c r="AW1115" s="127"/>
      <c r="AX1115" s="127"/>
      <c r="AY1115" s="127"/>
      <c r="AZ1115" s="127"/>
      <c r="BA1115" s="127"/>
      <c r="BB1115" s="127"/>
      <c r="BC1115" s="127"/>
      <c r="BD1115" s="127"/>
      <c r="BE1115" s="127"/>
      <c r="BF1115" s="127"/>
      <c r="BG1115" s="127"/>
      <c r="BH1115" s="127"/>
      <c r="BI1115" s="127"/>
      <c r="BJ1115" s="127"/>
      <c r="BK1115" s="127"/>
      <c r="BL1115" s="127"/>
      <c r="BM1115" s="127"/>
      <c r="BN1115" s="386"/>
      <c r="BO1115" s="127"/>
      <c r="BP1115" s="104"/>
    </row>
    <row r="1116" spans="1:68" ht="14.5" x14ac:dyDescent="0.35">
      <c r="A1116" s="136"/>
      <c r="B1116" s="136"/>
      <c r="C1116" s="136"/>
      <c r="D1116" s="127"/>
      <c r="E1116" s="127"/>
      <c r="F1116" s="127"/>
      <c r="G1116" s="127"/>
      <c r="H1116" s="127"/>
      <c r="I1116" s="127"/>
      <c r="J1116" s="127"/>
      <c r="K1116" s="127"/>
      <c r="L1116" s="127"/>
      <c r="M1116" s="127"/>
      <c r="N1116" s="127"/>
      <c r="O1116" s="127"/>
      <c r="P1116" s="127"/>
      <c r="Q1116" s="127"/>
      <c r="R1116" s="127"/>
      <c r="S1116" s="127"/>
      <c r="T1116" s="127"/>
      <c r="U1116" s="127"/>
      <c r="V1116" s="127"/>
      <c r="W1116" s="127"/>
      <c r="X1116" s="127"/>
      <c r="Y1116" s="127"/>
      <c r="Z1116" s="127"/>
      <c r="AA1116" s="127"/>
      <c r="AB1116" s="127"/>
      <c r="AC1116" s="127"/>
      <c r="AD1116" s="127"/>
      <c r="AE1116" s="127"/>
      <c r="AF1116" s="127"/>
      <c r="AG1116" s="127"/>
      <c r="AH1116" s="127"/>
      <c r="AI1116" s="127"/>
      <c r="AJ1116" s="127"/>
      <c r="AK1116" s="127"/>
      <c r="AL1116" s="127"/>
      <c r="AM1116" s="127"/>
      <c r="AN1116" s="127"/>
      <c r="AO1116" s="127"/>
      <c r="AP1116" s="127"/>
      <c r="AQ1116" s="127"/>
      <c r="AR1116" s="127"/>
      <c r="AS1116" s="127"/>
      <c r="AT1116" s="127"/>
      <c r="AU1116" s="127"/>
      <c r="AV1116" s="127"/>
      <c r="AW1116" s="127"/>
      <c r="AX1116" s="127"/>
      <c r="AY1116" s="127"/>
      <c r="AZ1116" s="127"/>
      <c r="BA1116" s="127"/>
      <c r="BB1116" s="127"/>
      <c r="BC1116" s="127"/>
      <c r="BD1116" s="127"/>
      <c r="BE1116" s="127"/>
      <c r="BF1116" s="127"/>
      <c r="BG1116" s="127"/>
      <c r="BH1116" s="127"/>
      <c r="BI1116" s="127"/>
      <c r="BJ1116" s="127"/>
      <c r="BK1116" s="127"/>
      <c r="BL1116" s="127"/>
      <c r="BM1116" s="127"/>
      <c r="BN1116" s="386"/>
      <c r="BO1116" s="127"/>
      <c r="BP1116" s="104"/>
    </row>
    <row r="1117" spans="1:68" ht="14.5" x14ac:dyDescent="0.35">
      <c r="A1117" s="136"/>
      <c r="B1117" s="136"/>
      <c r="C1117" s="136"/>
      <c r="D1117" s="127"/>
      <c r="E1117" s="127"/>
      <c r="F1117" s="127"/>
      <c r="G1117" s="127"/>
      <c r="H1117" s="127"/>
      <c r="I1117" s="127"/>
      <c r="J1117" s="127"/>
      <c r="K1117" s="127"/>
      <c r="L1117" s="127"/>
      <c r="M1117" s="127"/>
      <c r="N1117" s="127"/>
      <c r="O1117" s="127"/>
      <c r="P1117" s="127"/>
      <c r="Q1117" s="127"/>
      <c r="R1117" s="127"/>
      <c r="S1117" s="127"/>
      <c r="T1117" s="127"/>
      <c r="U1117" s="127"/>
      <c r="V1117" s="127"/>
      <c r="W1117" s="127"/>
      <c r="X1117" s="127"/>
      <c r="Y1117" s="127"/>
      <c r="Z1117" s="127"/>
      <c r="AA1117" s="127"/>
      <c r="AB1117" s="127"/>
      <c r="AC1117" s="127"/>
      <c r="AD1117" s="127"/>
      <c r="AE1117" s="127"/>
      <c r="AF1117" s="127"/>
      <c r="AG1117" s="127"/>
      <c r="AH1117" s="127"/>
      <c r="AI1117" s="127"/>
      <c r="AJ1117" s="127"/>
      <c r="AK1117" s="127"/>
      <c r="AL1117" s="127"/>
      <c r="AM1117" s="127"/>
      <c r="AN1117" s="127"/>
      <c r="AO1117" s="127"/>
      <c r="AP1117" s="127"/>
      <c r="AQ1117" s="127"/>
      <c r="AR1117" s="127"/>
      <c r="AS1117" s="127"/>
      <c r="AT1117" s="127"/>
      <c r="AU1117" s="127"/>
      <c r="AV1117" s="127"/>
      <c r="AW1117" s="127"/>
      <c r="AX1117" s="127"/>
      <c r="AY1117" s="127"/>
      <c r="AZ1117" s="127"/>
      <c r="BA1117" s="127"/>
      <c r="BB1117" s="127"/>
      <c r="BC1117" s="127"/>
      <c r="BD1117" s="127"/>
      <c r="BE1117" s="127"/>
      <c r="BF1117" s="127"/>
      <c r="BG1117" s="127"/>
      <c r="BH1117" s="127"/>
      <c r="BI1117" s="127"/>
      <c r="BJ1117" s="127"/>
      <c r="BK1117" s="127"/>
      <c r="BL1117" s="127"/>
      <c r="BM1117" s="127"/>
      <c r="BN1117" s="386"/>
      <c r="BO1117" s="127"/>
      <c r="BP1117" s="104"/>
    </row>
    <row r="1118" spans="1:68" ht="14.5" x14ac:dyDescent="0.35">
      <c r="A1118" s="136"/>
      <c r="B1118" s="136"/>
      <c r="C1118" s="136"/>
      <c r="D1118" s="127"/>
      <c r="E1118" s="127"/>
      <c r="F1118" s="127"/>
      <c r="G1118" s="127"/>
      <c r="H1118" s="127"/>
      <c r="I1118" s="127"/>
      <c r="J1118" s="127"/>
      <c r="K1118" s="127"/>
      <c r="L1118" s="127"/>
      <c r="M1118" s="127"/>
      <c r="N1118" s="127"/>
      <c r="O1118" s="127"/>
      <c r="P1118" s="127"/>
      <c r="Q1118" s="127"/>
      <c r="R1118" s="127"/>
      <c r="S1118" s="127"/>
      <c r="T1118" s="127"/>
      <c r="U1118" s="127"/>
      <c r="V1118" s="127"/>
      <c r="W1118" s="127"/>
      <c r="X1118" s="127"/>
      <c r="Y1118" s="127"/>
      <c r="Z1118" s="127"/>
      <c r="AA1118" s="127"/>
      <c r="AB1118" s="127"/>
      <c r="AC1118" s="127"/>
      <c r="AD1118" s="127"/>
      <c r="AE1118" s="127"/>
      <c r="AF1118" s="127"/>
      <c r="AG1118" s="127"/>
      <c r="AH1118" s="127"/>
      <c r="AI1118" s="127"/>
      <c r="AJ1118" s="127"/>
      <c r="AK1118" s="127"/>
      <c r="AL1118" s="127"/>
      <c r="AM1118" s="127"/>
      <c r="AN1118" s="127"/>
      <c r="AO1118" s="127"/>
      <c r="AP1118" s="127"/>
      <c r="AQ1118" s="127"/>
      <c r="AR1118" s="127"/>
      <c r="AS1118" s="127"/>
      <c r="AT1118" s="127"/>
      <c r="AU1118" s="127"/>
      <c r="AV1118" s="127"/>
      <c r="AW1118" s="127"/>
      <c r="AX1118" s="127"/>
      <c r="AY1118" s="127"/>
      <c r="AZ1118" s="127"/>
      <c r="BA1118" s="127"/>
      <c r="BB1118" s="127"/>
      <c r="BC1118" s="127"/>
      <c r="BD1118" s="127"/>
      <c r="BE1118" s="127"/>
      <c r="BF1118" s="127"/>
      <c r="BG1118" s="127"/>
      <c r="BH1118" s="127"/>
      <c r="BI1118" s="127"/>
      <c r="BJ1118" s="127"/>
      <c r="BK1118" s="127"/>
      <c r="BL1118" s="127"/>
      <c r="BM1118" s="127"/>
      <c r="BN1118" s="386"/>
      <c r="BO1118" s="127"/>
      <c r="BP1118" s="104"/>
    </row>
    <row r="1119" spans="1:68" ht="14.5" x14ac:dyDescent="0.35">
      <c r="A1119" s="136"/>
      <c r="B1119" s="136"/>
      <c r="C1119" s="136"/>
      <c r="D1119" s="127"/>
      <c r="E1119" s="127"/>
      <c r="F1119" s="127"/>
      <c r="G1119" s="127"/>
      <c r="H1119" s="127"/>
      <c r="I1119" s="127"/>
      <c r="J1119" s="127"/>
      <c r="K1119" s="127"/>
      <c r="L1119" s="127"/>
      <c r="M1119" s="127"/>
      <c r="N1119" s="127"/>
      <c r="O1119" s="127"/>
      <c r="P1119" s="127"/>
      <c r="Q1119" s="127"/>
      <c r="R1119" s="127"/>
      <c r="S1119" s="127"/>
      <c r="T1119" s="127"/>
      <c r="U1119" s="127"/>
      <c r="V1119" s="127"/>
      <c r="W1119" s="127"/>
      <c r="X1119" s="127"/>
      <c r="Y1119" s="127"/>
      <c r="Z1119" s="127"/>
      <c r="AA1119" s="127"/>
      <c r="AB1119" s="127"/>
      <c r="AC1119" s="127"/>
      <c r="AD1119" s="127"/>
      <c r="AE1119" s="127"/>
      <c r="AF1119" s="127"/>
      <c r="AG1119" s="127"/>
      <c r="AH1119" s="127"/>
      <c r="AI1119" s="127"/>
      <c r="AJ1119" s="127"/>
      <c r="AK1119" s="127"/>
      <c r="AL1119" s="127"/>
      <c r="AM1119" s="127"/>
      <c r="AN1119" s="127"/>
      <c r="AO1119" s="127"/>
      <c r="AP1119" s="127"/>
      <c r="AQ1119" s="127"/>
      <c r="AR1119" s="127"/>
      <c r="AS1119" s="127"/>
      <c r="AT1119" s="127"/>
      <c r="AU1119" s="127"/>
      <c r="AV1119" s="127"/>
      <c r="AW1119" s="127"/>
      <c r="AX1119" s="127"/>
      <c r="AY1119" s="127"/>
      <c r="AZ1119" s="127"/>
      <c r="BA1119" s="127"/>
      <c r="BB1119" s="127"/>
      <c r="BC1119" s="127"/>
      <c r="BD1119" s="127"/>
      <c r="BE1119" s="127"/>
      <c r="BF1119" s="127"/>
      <c r="BG1119" s="127"/>
      <c r="BH1119" s="127"/>
      <c r="BI1119" s="127"/>
      <c r="BJ1119" s="127"/>
      <c r="BK1119" s="127"/>
      <c r="BL1119" s="127"/>
      <c r="BM1119" s="127"/>
      <c r="BN1119" s="386"/>
      <c r="BO1119" s="127"/>
      <c r="BP1119" s="104"/>
    </row>
    <row r="1120" spans="1:68" ht="14.5" x14ac:dyDescent="0.35">
      <c r="A1120" s="136"/>
      <c r="B1120" s="136"/>
      <c r="C1120" s="136"/>
      <c r="D1120" s="127"/>
      <c r="E1120" s="127"/>
      <c r="F1120" s="127"/>
      <c r="G1120" s="127"/>
      <c r="H1120" s="127"/>
      <c r="I1120" s="127"/>
      <c r="J1120" s="127"/>
      <c r="K1120" s="127"/>
      <c r="L1120" s="127"/>
      <c r="M1120" s="127"/>
      <c r="N1120" s="127"/>
      <c r="O1120" s="127"/>
      <c r="P1120" s="127"/>
      <c r="Q1120" s="127"/>
      <c r="R1120" s="127"/>
      <c r="S1120" s="127"/>
      <c r="T1120" s="127"/>
      <c r="U1120" s="127"/>
      <c r="V1120" s="127"/>
      <c r="W1120" s="127"/>
      <c r="X1120" s="127"/>
      <c r="Y1120" s="127"/>
      <c r="Z1120" s="127"/>
      <c r="AA1120" s="127"/>
      <c r="AB1120" s="127"/>
      <c r="AC1120" s="127"/>
      <c r="AD1120" s="127"/>
      <c r="AE1120" s="127"/>
      <c r="AF1120" s="127"/>
      <c r="AG1120" s="127"/>
      <c r="AH1120" s="127"/>
      <c r="AI1120" s="127"/>
      <c r="AJ1120" s="127"/>
      <c r="AK1120" s="127"/>
      <c r="AL1120" s="127"/>
      <c r="AM1120" s="127"/>
      <c r="AN1120" s="127"/>
      <c r="AO1120" s="127"/>
      <c r="AP1120" s="127"/>
      <c r="AQ1120" s="127"/>
      <c r="AR1120" s="127"/>
      <c r="AS1120" s="127"/>
      <c r="AT1120" s="127"/>
      <c r="AU1120" s="127"/>
      <c r="AV1120" s="127"/>
      <c r="AW1120" s="127"/>
      <c r="AX1120" s="127"/>
      <c r="AY1120" s="127"/>
      <c r="AZ1120" s="127"/>
      <c r="BA1120" s="127"/>
      <c r="BB1120" s="127"/>
      <c r="BC1120" s="127"/>
      <c r="BD1120" s="127"/>
      <c r="BE1120" s="127"/>
      <c r="BF1120" s="127"/>
      <c r="BG1120" s="127"/>
      <c r="BH1120" s="127"/>
      <c r="BI1120" s="127"/>
      <c r="BJ1120" s="127"/>
      <c r="BK1120" s="127"/>
      <c r="BL1120" s="127"/>
      <c r="BM1120" s="127"/>
      <c r="BN1120" s="386"/>
      <c r="BO1120" s="127"/>
      <c r="BP1120" s="104"/>
    </row>
    <row r="1121" spans="1:68" ht="14.5" x14ac:dyDescent="0.35">
      <c r="A1121" s="136"/>
      <c r="B1121" s="136"/>
      <c r="C1121" s="136"/>
      <c r="D1121" s="127"/>
      <c r="E1121" s="127"/>
      <c r="F1121" s="127"/>
      <c r="G1121" s="127"/>
      <c r="H1121" s="127"/>
      <c r="I1121" s="127"/>
      <c r="J1121" s="127"/>
      <c r="K1121" s="127"/>
      <c r="L1121" s="127"/>
      <c r="M1121" s="127"/>
      <c r="N1121" s="127"/>
      <c r="O1121" s="127"/>
      <c r="P1121" s="127"/>
      <c r="Q1121" s="127"/>
      <c r="R1121" s="127"/>
      <c r="S1121" s="127"/>
      <c r="T1121" s="127"/>
      <c r="U1121" s="127"/>
      <c r="V1121" s="127"/>
      <c r="W1121" s="127"/>
      <c r="X1121" s="127"/>
      <c r="Y1121" s="127"/>
      <c r="Z1121" s="127"/>
      <c r="AA1121" s="127"/>
      <c r="AB1121" s="127"/>
      <c r="AC1121" s="127"/>
      <c r="AD1121" s="127"/>
      <c r="AE1121" s="127"/>
      <c r="AF1121" s="127"/>
      <c r="AG1121" s="127"/>
      <c r="AH1121" s="127"/>
      <c r="AI1121" s="127"/>
      <c r="AJ1121" s="127"/>
      <c r="AK1121" s="127"/>
      <c r="AL1121" s="127"/>
      <c r="AM1121" s="127"/>
      <c r="AN1121" s="127"/>
      <c r="AO1121" s="127"/>
      <c r="AP1121" s="127"/>
      <c r="AQ1121" s="127"/>
      <c r="AR1121" s="127"/>
      <c r="AS1121" s="127"/>
      <c r="AT1121" s="127"/>
      <c r="AU1121" s="127"/>
      <c r="AV1121" s="127"/>
      <c r="AW1121" s="127"/>
      <c r="AX1121" s="127"/>
      <c r="AY1121" s="127"/>
      <c r="AZ1121" s="127"/>
      <c r="BA1121" s="127"/>
      <c r="BB1121" s="127"/>
      <c r="BC1121" s="127"/>
      <c r="BD1121" s="127"/>
      <c r="BE1121" s="127"/>
      <c r="BF1121" s="127"/>
      <c r="BG1121" s="127"/>
      <c r="BH1121" s="127"/>
      <c r="BI1121" s="127"/>
      <c r="BJ1121" s="127"/>
      <c r="BK1121" s="127"/>
      <c r="BL1121" s="127"/>
      <c r="BM1121" s="127"/>
      <c r="BN1121" s="386"/>
      <c r="BO1121" s="127"/>
      <c r="BP1121" s="104"/>
    </row>
    <row r="1122" spans="1:68" ht="14.5" x14ac:dyDescent="0.35">
      <c r="A1122" s="136"/>
      <c r="B1122" s="136"/>
      <c r="C1122" s="136"/>
      <c r="D1122" s="127"/>
      <c r="E1122" s="127"/>
      <c r="F1122" s="127"/>
      <c r="G1122" s="127"/>
      <c r="H1122" s="127"/>
      <c r="I1122" s="127"/>
      <c r="J1122" s="127"/>
      <c r="K1122" s="127"/>
      <c r="L1122" s="127"/>
      <c r="M1122" s="127"/>
      <c r="N1122" s="127"/>
      <c r="O1122" s="127"/>
      <c r="P1122" s="127"/>
      <c r="Q1122" s="127"/>
      <c r="R1122" s="127"/>
      <c r="S1122" s="127"/>
      <c r="T1122" s="127"/>
      <c r="U1122" s="127"/>
      <c r="V1122" s="127"/>
      <c r="W1122" s="127"/>
      <c r="X1122" s="127"/>
      <c r="Y1122" s="127"/>
      <c r="Z1122" s="127"/>
      <c r="AA1122" s="127"/>
      <c r="AB1122" s="127"/>
      <c r="AC1122" s="127"/>
      <c r="AD1122" s="127"/>
      <c r="AE1122" s="127"/>
      <c r="AF1122" s="127"/>
      <c r="AG1122" s="127"/>
      <c r="AH1122" s="127"/>
      <c r="AI1122" s="127"/>
      <c r="AJ1122" s="127"/>
      <c r="AK1122" s="127"/>
      <c r="AL1122" s="127"/>
      <c r="AM1122" s="127"/>
      <c r="AN1122" s="127"/>
      <c r="AO1122" s="127"/>
      <c r="AP1122" s="127"/>
      <c r="AQ1122" s="127"/>
      <c r="AR1122" s="127"/>
      <c r="AS1122" s="127"/>
      <c r="AT1122" s="127"/>
      <c r="AU1122" s="127"/>
      <c r="AV1122" s="127"/>
      <c r="AW1122" s="127"/>
      <c r="AX1122" s="127"/>
      <c r="AY1122" s="127"/>
      <c r="AZ1122" s="127"/>
      <c r="BA1122" s="127"/>
      <c r="BB1122" s="127"/>
      <c r="BC1122" s="127"/>
      <c r="BD1122" s="127"/>
      <c r="BE1122" s="127"/>
      <c r="BF1122" s="127"/>
      <c r="BG1122" s="127"/>
      <c r="BH1122" s="127"/>
      <c r="BI1122" s="127"/>
      <c r="BJ1122" s="127"/>
      <c r="BK1122" s="127"/>
      <c r="BL1122" s="127"/>
      <c r="BM1122" s="127"/>
      <c r="BN1122" s="386"/>
      <c r="BO1122" s="127"/>
      <c r="BP1122" s="104"/>
    </row>
    <row r="1123" spans="1:68" ht="14.5" x14ac:dyDescent="0.35">
      <c r="A1123" s="136"/>
      <c r="B1123" s="136"/>
      <c r="C1123" s="136"/>
      <c r="D1123" s="127"/>
      <c r="E1123" s="127"/>
      <c r="F1123" s="127"/>
      <c r="G1123" s="127"/>
      <c r="H1123" s="127"/>
      <c r="I1123" s="127"/>
      <c r="J1123" s="127"/>
      <c r="K1123" s="127"/>
      <c r="L1123" s="127"/>
      <c r="M1123" s="127"/>
      <c r="N1123" s="127"/>
      <c r="O1123" s="127"/>
      <c r="P1123" s="127"/>
      <c r="Q1123" s="127"/>
      <c r="R1123" s="127"/>
      <c r="S1123" s="127"/>
      <c r="T1123" s="127"/>
      <c r="U1123" s="127"/>
      <c r="V1123" s="127"/>
      <c r="W1123" s="127"/>
      <c r="X1123" s="127"/>
      <c r="Y1123" s="127"/>
      <c r="Z1123" s="127"/>
      <c r="AA1123" s="127"/>
      <c r="AB1123" s="127"/>
      <c r="AC1123" s="127"/>
      <c r="AD1123" s="127"/>
      <c r="AE1123" s="127"/>
      <c r="AF1123" s="127"/>
      <c r="AG1123" s="127"/>
      <c r="AH1123" s="127"/>
      <c r="AI1123" s="127"/>
      <c r="AJ1123" s="127"/>
      <c r="AK1123" s="127"/>
      <c r="AL1123" s="127"/>
      <c r="AM1123" s="127"/>
      <c r="AN1123" s="127"/>
      <c r="AO1123" s="127"/>
      <c r="AP1123" s="127"/>
      <c r="AQ1123" s="127"/>
      <c r="AR1123" s="127"/>
      <c r="AS1123" s="127"/>
      <c r="AT1123" s="127"/>
      <c r="AU1123" s="127"/>
      <c r="AV1123" s="127"/>
      <c r="AW1123" s="127"/>
      <c r="AX1123" s="127"/>
      <c r="AY1123" s="127"/>
      <c r="AZ1123" s="127"/>
      <c r="BA1123" s="127"/>
      <c r="BB1123" s="127"/>
      <c r="BC1123" s="127"/>
      <c r="BD1123" s="127"/>
      <c r="BE1123" s="127"/>
      <c r="BF1123" s="127"/>
      <c r="BG1123" s="127"/>
      <c r="BH1123" s="127"/>
      <c r="BI1123" s="127"/>
      <c r="BJ1123" s="127"/>
      <c r="BK1123" s="127"/>
      <c r="BL1123" s="127"/>
      <c r="BM1123" s="127"/>
      <c r="BN1123" s="386"/>
      <c r="BO1123" s="127"/>
      <c r="BP1123" s="104"/>
    </row>
    <row r="1124" spans="1:68" ht="14.5" x14ac:dyDescent="0.35">
      <c r="A1124" s="136"/>
      <c r="B1124" s="136"/>
      <c r="C1124" s="136"/>
      <c r="D1124" s="127"/>
      <c r="E1124" s="127"/>
      <c r="F1124" s="127"/>
      <c r="G1124" s="127"/>
      <c r="H1124" s="127"/>
      <c r="I1124" s="127"/>
      <c r="J1124" s="127"/>
      <c r="K1124" s="127"/>
      <c r="L1124" s="127"/>
      <c r="M1124" s="127"/>
      <c r="N1124" s="127"/>
      <c r="O1124" s="127"/>
      <c r="P1124" s="127"/>
      <c r="Q1124" s="127"/>
      <c r="R1124" s="127"/>
      <c r="S1124" s="127"/>
      <c r="T1124" s="127"/>
      <c r="U1124" s="127"/>
      <c r="V1124" s="127"/>
      <c r="W1124" s="127"/>
      <c r="X1124" s="127"/>
      <c r="Y1124" s="127"/>
      <c r="Z1124" s="127"/>
      <c r="AA1124" s="127"/>
      <c r="AB1124" s="127"/>
      <c r="AC1124" s="127"/>
      <c r="AD1124" s="127"/>
      <c r="AE1124" s="127"/>
      <c r="AF1124" s="127"/>
      <c r="AG1124" s="127"/>
      <c r="AH1124" s="127"/>
      <c r="AI1124" s="127"/>
      <c r="AJ1124" s="127"/>
      <c r="AK1124" s="127"/>
      <c r="AL1124" s="127"/>
      <c r="AM1124" s="127"/>
      <c r="AN1124" s="127"/>
      <c r="AO1124" s="127"/>
      <c r="AP1124" s="127"/>
      <c r="AQ1124" s="127"/>
      <c r="AR1124" s="127"/>
      <c r="AS1124" s="127"/>
      <c r="AT1124" s="127"/>
      <c r="AU1124" s="127"/>
      <c r="AV1124" s="127"/>
      <c r="AW1124" s="127"/>
      <c r="AX1124" s="127"/>
      <c r="AY1124" s="127"/>
      <c r="AZ1124" s="127"/>
      <c r="BA1124" s="127"/>
      <c r="BB1124" s="127"/>
      <c r="BC1124" s="127"/>
      <c r="BD1124" s="127"/>
      <c r="BE1124" s="127"/>
      <c r="BF1124" s="127"/>
      <c r="BG1124" s="127"/>
      <c r="BH1124" s="127"/>
      <c r="BI1124" s="127"/>
      <c r="BJ1124" s="127"/>
      <c r="BK1124" s="127"/>
      <c r="BL1124" s="127"/>
      <c r="BM1124" s="127"/>
      <c r="BN1124" s="386"/>
      <c r="BO1124" s="127"/>
      <c r="BP1124" s="104"/>
    </row>
    <row r="1125" spans="1:68" ht="14.5" x14ac:dyDescent="0.35">
      <c r="A1125" s="136"/>
      <c r="B1125" s="136"/>
      <c r="C1125" s="136"/>
      <c r="D1125" s="127"/>
      <c r="E1125" s="127"/>
      <c r="F1125" s="127"/>
      <c r="G1125" s="127"/>
      <c r="H1125" s="127"/>
      <c r="I1125" s="127"/>
      <c r="J1125" s="127"/>
      <c r="K1125" s="127"/>
      <c r="L1125" s="127"/>
      <c r="M1125" s="127"/>
      <c r="N1125" s="127"/>
      <c r="O1125" s="127"/>
      <c r="P1125" s="127"/>
      <c r="Q1125" s="127"/>
      <c r="R1125" s="127"/>
      <c r="S1125" s="127"/>
      <c r="T1125" s="127"/>
      <c r="U1125" s="127"/>
      <c r="V1125" s="127"/>
      <c r="W1125" s="127"/>
      <c r="X1125" s="127"/>
      <c r="Y1125" s="127"/>
      <c r="Z1125" s="127"/>
      <c r="AA1125" s="127"/>
      <c r="AB1125" s="127"/>
      <c r="AC1125" s="127"/>
      <c r="AD1125" s="127"/>
      <c r="AE1125" s="127"/>
      <c r="AF1125" s="127"/>
      <c r="AG1125" s="127"/>
      <c r="AH1125" s="127"/>
      <c r="AI1125" s="127"/>
      <c r="AJ1125" s="127"/>
      <c r="AK1125" s="127"/>
      <c r="AL1125" s="127"/>
      <c r="AM1125" s="127"/>
      <c r="AN1125" s="127"/>
      <c r="AO1125" s="127"/>
      <c r="AP1125" s="127"/>
      <c r="AQ1125" s="127"/>
      <c r="AR1125" s="127"/>
      <c r="AS1125" s="127"/>
      <c r="AT1125" s="127"/>
      <c r="AU1125" s="127"/>
      <c r="AV1125" s="127"/>
      <c r="AW1125" s="127"/>
      <c r="AX1125" s="127"/>
      <c r="AY1125" s="127"/>
      <c r="AZ1125" s="127"/>
      <c r="BA1125" s="127"/>
      <c r="BB1125" s="127"/>
      <c r="BC1125" s="127"/>
      <c r="BD1125" s="127"/>
      <c r="BE1125" s="127"/>
      <c r="BF1125" s="127"/>
      <c r="BG1125" s="127"/>
      <c r="BH1125" s="127"/>
      <c r="BI1125" s="127"/>
      <c r="BJ1125" s="127"/>
      <c r="BK1125" s="127"/>
      <c r="BL1125" s="127"/>
      <c r="BM1125" s="127"/>
      <c r="BN1125" s="386"/>
      <c r="BO1125" s="127"/>
      <c r="BP1125" s="104"/>
    </row>
    <row r="1126" spans="1:68" ht="14.5" x14ac:dyDescent="0.35">
      <c r="A1126" s="136"/>
      <c r="B1126" s="136"/>
      <c r="C1126" s="136"/>
      <c r="D1126" s="127"/>
      <c r="E1126" s="127"/>
      <c r="F1126" s="127"/>
      <c r="G1126" s="127"/>
      <c r="H1126" s="127"/>
      <c r="I1126" s="127"/>
      <c r="J1126" s="127"/>
      <c r="K1126" s="127"/>
      <c r="L1126" s="127"/>
      <c r="M1126" s="127"/>
      <c r="N1126" s="127"/>
      <c r="O1126" s="127"/>
      <c r="P1126" s="127"/>
      <c r="Q1126" s="127"/>
      <c r="R1126" s="127"/>
      <c r="S1126" s="127"/>
      <c r="T1126" s="127"/>
      <c r="U1126" s="127"/>
      <c r="V1126" s="127"/>
      <c r="W1126" s="127"/>
      <c r="X1126" s="127"/>
      <c r="Y1126" s="127"/>
      <c r="Z1126" s="127"/>
      <c r="AA1126" s="127"/>
      <c r="AB1126" s="127"/>
      <c r="AC1126" s="127"/>
      <c r="AD1126" s="127"/>
      <c r="AE1126" s="127"/>
      <c r="AF1126" s="127"/>
      <c r="AG1126" s="127"/>
      <c r="AH1126" s="127"/>
      <c r="AI1126" s="127"/>
      <c r="AJ1126" s="127"/>
      <c r="AK1126" s="127"/>
      <c r="AL1126" s="127"/>
      <c r="AM1126" s="127"/>
      <c r="AN1126" s="127"/>
      <c r="AO1126" s="127"/>
      <c r="AP1126" s="127"/>
      <c r="AQ1126" s="127"/>
      <c r="AR1126" s="127"/>
      <c r="AS1126" s="127"/>
      <c r="AT1126" s="127"/>
      <c r="AU1126" s="127"/>
      <c r="AV1126" s="127"/>
      <c r="AW1126" s="127"/>
      <c r="AX1126" s="127"/>
      <c r="AY1126" s="127"/>
      <c r="AZ1126" s="127"/>
      <c r="BA1126" s="127"/>
      <c r="BB1126" s="127"/>
      <c r="BC1126" s="127"/>
      <c r="BD1126" s="127"/>
      <c r="BE1126" s="127"/>
      <c r="BF1126" s="127"/>
      <c r="BG1126" s="127"/>
      <c r="BH1126" s="127"/>
      <c r="BI1126" s="127"/>
      <c r="BJ1126" s="127"/>
      <c r="BK1126" s="127"/>
      <c r="BL1126" s="127"/>
      <c r="BM1126" s="127"/>
      <c r="BN1126" s="386"/>
      <c r="BO1126" s="127"/>
      <c r="BP1126" s="104"/>
    </row>
    <row r="1127" spans="1:68" ht="14.5" x14ac:dyDescent="0.35">
      <c r="A1127" s="136"/>
      <c r="B1127" s="136"/>
      <c r="C1127" s="136"/>
      <c r="D1127" s="127"/>
      <c r="E1127" s="127"/>
      <c r="F1127" s="127"/>
      <c r="G1127" s="127"/>
      <c r="H1127" s="127"/>
      <c r="I1127" s="127"/>
      <c r="J1127" s="127"/>
      <c r="K1127" s="127"/>
      <c r="L1127" s="127"/>
      <c r="M1127" s="127"/>
      <c r="N1127" s="127"/>
      <c r="O1127" s="127"/>
      <c r="P1127" s="127"/>
      <c r="Q1127" s="127"/>
      <c r="R1127" s="127"/>
      <c r="S1127" s="127"/>
      <c r="T1127" s="127"/>
      <c r="U1127" s="127"/>
      <c r="V1127" s="127"/>
      <c r="W1127" s="127"/>
      <c r="X1127" s="127"/>
      <c r="Y1127" s="127"/>
      <c r="Z1127" s="127"/>
      <c r="AA1127" s="127"/>
      <c r="AB1127" s="127"/>
      <c r="AC1127" s="127"/>
      <c r="AD1127" s="127"/>
      <c r="AE1127" s="127"/>
      <c r="AF1127" s="127"/>
      <c r="AG1127" s="127"/>
      <c r="AH1127" s="127"/>
      <c r="AI1127" s="127"/>
      <c r="AJ1127" s="127"/>
      <c r="AK1127" s="127"/>
      <c r="AL1127" s="127"/>
      <c r="AM1127" s="127"/>
      <c r="AN1127" s="127"/>
      <c r="AO1127" s="127"/>
      <c r="AP1127" s="127"/>
      <c r="AQ1127" s="127"/>
      <c r="AR1127" s="127"/>
      <c r="AS1127" s="127"/>
      <c r="AT1127" s="127"/>
      <c r="AU1127" s="127"/>
      <c r="AV1127" s="127"/>
      <c r="AW1127" s="127"/>
      <c r="AX1127" s="127"/>
      <c r="AY1127" s="127"/>
      <c r="AZ1127" s="127"/>
      <c r="BA1127" s="127"/>
      <c r="BB1127" s="127"/>
      <c r="BC1127" s="127"/>
      <c r="BD1127" s="127"/>
      <c r="BE1127" s="127"/>
      <c r="BF1127" s="127"/>
      <c r="BG1127" s="127"/>
      <c r="BH1127" s="127"/>
      <c r="BI1127" s="127"/>
      <c r="BJ1127" s="127"/>
      <c r="BK1127" s="127"/>
      <c r="BL1127" s="127"/>
      <c r="BM1127" s="127"/>
      <c r="BN1127" s="386"/>
      <c r="BO1127" s="127"/>
      <c r="BP1127" s="104"/>
    </row>
    <row r="1128" spans="1:68" ht="14.5" x14ac:dyDescent="0.35">
      <c r="A1128" s="136"/>
      <c r="B1128" s="136"/>
      <c r="C1128" s="136"/>
      <c r="D1128" s="127"/>
      <c r="E1128" s="127"/>
      <c r="F1128" s="127"/>
      <c r="G1128" s="127"/>
      <c r="H1128" s="127"/>
      <c r="I1128" s="127"/>
      <c r="J1128" s="127"/>
      <c r="K1128" s="127"/>
      <c r="L1128" s="127"/>
      <c r="M1128" s="127"/>
      <c r="N1128" s="127"/>
      <c r="O1128" s="127"/>
      <c r="P1128" s="127"/>
      <c r="Q1128" s="127"/>
      <c r="R1128" s="127"/>
      <c r="S1128" s="127"/>
      <c r="T1128" s="127"/>
      <c r="U1128" s="127"/>
      <c r="V1128" s="127"/>
      <c r="W1128" s="127"/>
      <c r="X1128" s="127"/>
      <c r="Y1128" s="127"/>
      <c r="Z1128" s="127"/>
      <c r="AA1128" s="127"/>
      <c r="AB1128" s="127"/>
      <c r="AC1128" s="127"/>
      <c r="AD1128" s="127"/>
      <c r="AE1128" s="127"/>
      <c r="AF1128" s="127"/>
      <c r="AG1128" s="127"/>
      <c r="AH1128" s="127"/>
      <c r="AI1128" s="127"/>
      <c r="AJ1128" s="127"/>
      <c r="AK1128" s="127"/>
      <c r="AL1128" s="127"/>
      <c r="AM1128" s="127"/>
      <c r="AN1128" s="127"/>
      <c r="AO1128" s="127"/>
      <c r="AP1128" s="127"/>
      <c r="AQ1128" s="127"/>
      <c r="AR1128" s="127"/>
      <c r="AS1128" s="127"/>
      <c r="AT1128" s="127"/>
      <c r="AU1128" s="127"/>
      <c r="AV1128" s="127"/>
      <c r="AW1128" s="127"/>
      <c r="AX1128" s="127"/>
      <c r="AY1128" s="127"/>
      <c r="AZ1128" s="127"/>
      <c r="BA1128" s="127"/>
      <c r="BB1128" s="127"/>
      <c r="BC1128" s="127"/>
      <c r="BD1128" s="127"/>
      <c r="BE1128" s="127"/>
      <c r="BF1128" s="127"/>
      <c r="BG1128" s="127"/>
      <c r="BH1128" s="127"/>
      <c r="BI1128" s="127"/>
      <c r="BJ1128" s="127"/>
      <c r="BK1128" s="127"/>
      <c r="BL1128" s="127"/>
      <c r="BM1128" s="127"/>
      <c r="BN1128" s="386"/>
      <c r="BO1128" s="127"/>
      <c r="BP1128" s="104"/>
    </row>
    <row r="1129" spans="1:68" ht="14.5" x14ac:dyDescent="0.35">
      <c r="A1129" s="136"/>
      <c r="B1129" s="136"/>
      <c r="C1129" s="136"/>
      <c r="D1129" s="127"/>
      <c r="E1129" s="127"/>
      <c r="F1129" s="127"/>
      <c r="G1129" s="127"/>
      <c r="H1129" s="127"/>
      <c r="I1129" s="127"/>
      <c r="J1129" s="127"/>
      <c r="K1129" s="127"/>
      <c r="L1129" s="127"/>
      <c r="M1129" s="127"/>
      <c r="N1129" s="127"/>
      <c r="O1129" s="127"/>
      <c r="P1129" s="127"/>
      <c r="Q1129" s="127"/>
      <c r="R1129" s="127"/>
      <c r="S1129" s="127"/>
      <c r="T1129" s="127"/>
      <c r="U1129" s="127"/>
      <c r="V1129" s="127"/>
      <c r="W1129" s="127"/>
      <c r="X1129" s="127"/>
      <c r="Y1129" s="127"/>
      <c r="Z1129" s="127"/>
      <c r="AA1129" s="127"/>
      <c r="AB1129" s="127"/>
      <c r="AC1129" s="127"/>
      <c r="AD1129" s="127"/>
      <c r="AE1129" s="127"/>
      <c r="AF1129" s="127"/>
      <c r="AG1129" s="127"/>
      <c r="AH1129" s="127"/>
      <c r="AI1129" s="127"/>
      <c r="AJ1129" s="127"/>
      <c r="AK1129" s="127"/>
      <c r="AL1129" s="127"/>
      <c r="AM1129" s="127"/>
      <c r="AN1129" s="127"/>
      <c r="AO1129" s="127"/>
      <c r="AP1129" s="127"/>
      <c r="AQ1129" s="127"/>
      <c r="AR1129" s="127"/>
      <c r="AS1129" s="127"/>
      <c r="AT1129" s="127"/>
      <c r="AU1129" s="127"/>
      <c r="AV1129" s="127"/>
      <c r="AW1129" s="127"/>
      <c r="AX1129" s="127"/>
      <c r="AY1129" s="127"/>
      <c r="AZ1129" s="127"/>
      <c r="BA1129" s="127"/>
      <c r="BB1129" s="127"/>
      <c r="BC1129" s="127"/>
      <c r="BD1129" s="127"/>
      <c r="BE1129" s="127"/>
      <c r="BF1129" s="127"/>
      <c r="BG1129" s="127"/>
      <c r="BH1129" s="127"/>
      <c r="BI1129" s="127"/>
      <c r="BJ1129" s="127"/>
      <c r="BK1129" s="127"/>
      <c r="BL1129" s="127"/>
      <c r="BM1129" s="127"/>
      <c r="BN1129" s="386"/>
      <c r="BO1129" s="127"/>
      <c r="BP1129" s="104"/>
    </row>
    <row r="1130" spans="1:68" ht="14.5" x14ac:dyDescent="0.35">
      <c r="A1130" s="136"/>
      <c r="B1130" s="136"/>
      <c r="C1130" s="136"/>
      <c r="D1130" s="127"/>
      <c r="E1130" s="127"/>
      <c r="F1130" s="127"/>
      <c r="G1130" s="127"/>
      <c r="H1130" s="127"/>
      <c r="I1130" s="127"/>
      <c r="J1130" s="127"/>
      <c r="K1130" s="127"/>
      <c r="L1130" s="127"/>
      <c r="M1130" s="127"/>
      <c r="N1130" s="127"/>
      <c r="O1130" s="127"/>
      <c r="P1130" s="127"/>
      <c r="Q1130" s="127"/>
      <c r="R1130" s="127"/>
      <c r="S1130" s="127"/>
      <c r="T1130" s="127"/>
      <c r="U1130" s="127"/>
      <c r="V1130" s="127"/>
      <c r="W1130" s="127"/>
      <c r="X1130" s="127"/>
      <c r="Y1130" s="127"/>
      <c r="Z1130" s="127"/>
      <c r="AA1130" s="127"/>
      <c r="AB1130" s="127"/>
      <c r="AC1130" s="127"/>
      <c r="AD1130" s="127"/>
      <c r="AE1130" s="127"/>
      <c r="AF1130" s="127"/>
      <c r="AG1130" s="127"/>
      <c r="AH1130" s="127"/>
      <c r="AI1130" s="127"/>
      <c r="AJ1130" s="127"/>
      <c r="AK1130" s="127"/>
      <c r="AL1130" s="127"/>
      <c r="AM1130" s="127"/>
      <c r="AN1130" s="127"/>
      <c r="AO1130" s="127"/>
      <c r="AP1130" s="127"/>
      <c r="AQ1130" s="127"/>
      <c r="AR1130" s="127"/>
      <c r="AS1130" s="127"/>
      <c r="AT1130" s="127"/>
      <c r="AU1130" s="127"/>
      <c r="AV1130" s="127"/>
      <c r="AW1130" s="127"/>
      <c r="AX1130" s="127"/>
      <c r="AY1130" s="127"/>
      <c r="AZ1130" s="127"/>
      <c r="BA1130" s="127"/>
      <c r="BB1130" s="127"/>
      <c r="BC1130" s="127"/>
      <c r="BD1130" s="127"/>
      <c r="BE1130" s="127"/>
      <c r="BF1130" s="127"/>
      <c r="BG1130" s="127"/>
      <c r="BH1130" s="127"/>
      <c r="BI1130" s="127"/>
      <c r="BJ1130" s="127"/>
      <c r="BK1130" s="127"/>
      <c r="BL1130" s="127"/>
      <c r="BM1130" s="127"/>
      <c r="BN1130" s="386"/>
      <c r="BO1130" s="127"/>
      <c r="BP1130" s="104"/>
    </row>
    <row r="1131" spans="1:68" ht="14.5" x14ac:dyDescent="0.35">
      <c r="A1131" s="136"/>
      <c r="B1131" s="136"/>
      <c r="C1131" s="136"/>
      <c r="D1131" s="127"/>
      <c r="E1131" s="127"/>
      <c r="F1131" s="127"/>
      <c r="G1131" s="127"/>
      <c r="H1131" s="127"/>
      <c r="I1131" s="127"/>
      <c r="J1131" s="127"/>
      <c r="K1131" s="127"/>
      <c r="L1131" s="127"/>
      <c r="M1131" s="127"/>
      <c r="N1131" s="127"/>
      <c r="O1131" s="127"/>
      <c r="P1131" s="127"/>
      <c r="Q1131" s="127"/>
      <c r="R1131" s="127"/>
      <c r="S1131" s="127"/>
      <c r="T1131" s="127"/>
      <c r="U1131" s="127"/>
      <c r="V1131" s="127"/>
      <c r="W1131" s="127"/>
      <c r="X1131" s="127"/>
      <c r="Y1131" s="127"/>
      <c r="Z1131" s="127"/>
      <c r="AA1131" s="127"/>
      <c r="AB1131" s="127"/>
      <c r="AC1131" s="127"/>
      <c r="AD1131" s="127"/>
      <c r="AE1131" s="127"/>
      <c r="AF1131" s="127"/>
      <c r="AG1131" s="127"/>
      <c r="AH1131" s="127"/>
      <c r="AI1131" s="127"/>
      <c r="AJ1131" s="127"/>
      <c r="AK1131" s="127"/>
      <c r="AL1131" s="127"/>
      <c r="AM1131" s="127"/>
      <c r="AN1131" s="127"/>
      <c r="AO1131" s="127"/>
      <c r="AP1131" s="127"/>
      <c r="AQ1131" s="127"/>
      <c r="AR1131" s="127"/>
      <c r="AS1131" s="127"/>
      <c r="AT1131" s="127"/>
      <c r="AU1131" s="127"/>
      <c r="AV1131" s="127"/>
      <c r="AW1131" s="127"/>
      <c r="AX1131" s="127"/>
      <c r="AY1131" s="127"/>
      <c r="AZ1131" s="127"/>
      <c r="BA1131" s="127"/>
      <c r="BB1131" s="127"/>
      <c r="BC1131" s="127"/>
      <c r="BD1131" s="127"/>
      <c r="BE1131" s="127"/>
      <c r="BF1131" s="127"/>
      <c r="BG1131" s="127"/>
      <c r="BH1131" s="127"/>
      <c r="BI1131" s="127"/>
      <c r="BJ1131" s="127"/>
      <c r="BK1131" s="127"/>
      <c r="BL1131" s="127"/>
      <c r="BM1131" s="127"/>
      <c r="BN1131" s="386"/>
      <c r="BO1131" s="127"/>
      <c r="BP1131" s="104"/>
    </row>
    <row r="1132" spans="1:68" ht="14.5" x14ac:dyDescent="0.35">
      <c r="A1132" s="136"/>
      <c r="B1132" s="136"/>
      <c r="C1132" s="136"/>
      <c r="D1132" s="127"/>
      <c r="E1132" s="127"/>
      <c r="F1132" s="127"/>
      <c r="G1132" s="127"/>
      <c r="H1132" s="127"/>
      <c r="I1132" s="127"/>
      <c r="J1132" s="127"/>
      <c r="K1132" s="127"/>
      <c r="L1132" s="127"/>
      <c r="M1132" s="127"/>
      <c r="N1132" s="127"/>
      <c r="O1132" s="127"/>
      <c r="P1132" s="127"/>
      <c r="Q1132" s="127"/>
      <c r="R1132" s="127"/>
      <c r="S1132" s="127"/>
      <c r="T1132" s="127"/>
      <c r="U1132" s="127"/>
      <c r="V1132" s="127"/>
      <c r="W1132" s="127"/>
      <c r="X1132" s="127"/>
      <c r="Y1132" s="127"/>
      <c r="Z1132" s="127"/>
      <c r="AA1132" s="127"/>
      <c r="AB1132" s="127"/>
      <c r="AC1132" s="127"/>
      <c r="AD1132" s="127"/>
      <c r="AE1132" s="127"/>
      <c r="AF1132" s="127"/>
      <c r="AG1132" s="127"/>
      <c r="AH1132" s="127"/>
      <c r="AI1132" s="127"/>
      <c r="AJ1132" s="127"/>
      <c r="AK1132" s="127"/>
      <c r="AL1132" s="127"/>
      <c r="AM1132" s="127"/>
      <c r="AN1132" s="127"/>
      <c r="AO1132" s="127"/>
      <c r="AP1132" s="127"/>
      <c r="AQ1132" s="127"/>
      <c r="AR1132" s="127"/>
      <c r="AS1132" s="127"/>
      <c r="AT1132" s="127"/>
      <c r="AU1132" s="127"/>
      <c r="AV1132" s="127"/>
      <c r="AW1132" s="127"/>
      <c r="AX1132" s="127"/>
      <c r="AY1132" s="127"/>
      <c r="AZ1132" s="127"/>
      <c r="BA1132" s="127"/>
      <c r="BB1132" s="127"/>
      <c r="BC1132" s="127"/>
      <c r="BD1132" s="127"/>
      <c r="BE1132" s="127"/>
      <c r="BF1132" s="127"/>
      <c r="BG1132" s="127"/>
      <c r="BH1132" s="127"/>
      <c r="BI1132" s="127"/>
      <c r="BJ1132" s="127"/>
      <c r="BK1132" s="127"/>
      <c r="BL1132" s="127"/>
      <c r="BM1132" s="127"/>
      <c r="BN1132" s="386"/>
      <c r="BO1132" s="127"/>
      <c r="BP1132" s="104"/>
    </row>
    <row r="1133" spans="1:68" ht="14.5" x14ac:dyDescent="0.35">
      <c r="A1133" s="136"/>
      <c r="B1133" s="136"/>
      <c r="C1133" s="136"/>
      <c r="D1133" s="127"/>
      <c r="E1133" s="127"/>
      <c r="F1133" s="127"/>
      <c r="G1133" s="127"/>
      <c r="H1133" s="127"/>
      <c r="I1133" s="127"/>
      <c r="J1133" s="127"/>
      <c r="K1133" s="127"/>
      <c r="L1133" s="127"/>
      <c r="M1133" s="127"/>
      <c r="N1133" s="127"/>
      <c r="O1133" s="127"/>
      <c r="P1133" s="127"/>
      <c r="Q1133" s="127"/>
      <c r="R1133" s="127"/>
      <c r="S1133" s="127"/>
      <c r="T1133" s="127"/>
      <c r="U1133" s="127"/>
      <c r="V1133" s="127"/>
      <c r="W1133" s="127"/>
      <c r="X1133" s="127"/>
      <c r="Y1133" s="127"/>
      <c r="Z1133" s="127"/>
      <c r="AA1133" s="127"/>
      <c r="AB1133" s="127"/>
      <c r="AC1133" s="127"/>
      <c r="AD1133" s="127"/>
      <c r="AE1133" s="127"/>
      <c r="AF1133" s="127"/>
      <c r="AG1133" s="127"/>
      <c r="AH1133" s="127"/>
      <c r="AI1133" s="127"/>
      <c r="AJ1133" s="127"/>
      <c r="AK1133" s="127"/>
      <c r="AL1133" s="127"/>
      <c r="AM1133" s="127"/>
      <c r="AN1133" s="127"/>
      <c r="AO1133" s="127"/>
      <c r="AP1133" s="127"/>
      <c r="AQ1133" s="127"/>
      <c r="AR1133" s="127"/>
      <c r="AS1133" s="127"/>
      <c r="AT1133" s="127"/>
      <c r="AU1133" s="127"/>
      <c r="AV1133" s="127"/>
      <c r="AW1133" s="127"/>
      <c r="AX1133" s="127"/>
      <c r="AY1133" s="127"/>
      <c r="AZ1133" s="127"/>
      <c r="BA1133" s="127"/>
      <c r="BB1133" s="127"/>
      <c r="BC1133" s="127"/>
      <c r="BD1133" s="127"/>
      <c r="BE1133" s="127"/>
      <c r="BF1133" s="127"/>
      <c r="BG1133" s="127"/>
      <c r="BH1133" s="127"/>
      <c r="BI1133" s="127"/>
      <c r="BJ1133" s="127"/>
      <c r="BK1133" s="127"/>
      <c r="BL1133" s="127"/>
      <c r="BM1133" s="127"/>
      <c r="BN1133" s="386"/>
      <c r="BO1133" s="127"/>
      <c r="BP1133" s="104"/>
    </row>
    <row r="1134" spans="1:68" ht="14.5" x14ac:dyDescent="0.35">
      <c r="A1134" s="136"/>
      <c r="B1134" s="136"/>
      <c r="C1134" s="136"/>
      <c r="D1134" s="127"/>
      <c r="E1134" s="127"/>
      <c r="F1134" s="127"/>
      <c r="G1134" s="127"/>
      <c r="H1134" s="127"/>
      <c r="I1134" s="127"/>
      <c r="J1134" s="127"/>
      <c r="K1134" s="127"/>
      <c r="L1134" s="127"/>
      <c r="M1134" s="127"/>
      <c r="N1134" s="127"/>
      <c r="O1134" s="127"/>
      <c r="P1134" s="127"/>
      <c r="Q1134" s="127"/>
      <c r="R1134" s="127"/>
      <c r="S1134" s="127"/>
      <c r="T1134" s="127"/>
      <c r="U1134" s="127"/>
      <c r="V1134" s="127"/>
      <c r="W1134" s="127"/>
      <c r="X1134" s="127"/>
      <c r="Y1134" s="127"/>
      <c r="Z1134" s="127"/>
      <c r="AA1134" s="127"/>
      <c r="AB1134" s="127"/>
      <c r="AC1134" s="127"/>
      <c r="AD1134" s="127"/>
      <c r="AE1134" s="127"/>
      <c r="AF1134" s="127"/>
      <c r="AG1134" s="127"/>
      <c r="AH1134" s="127"/>
      <c r="AI1134" s="127"/>
      <c r="AJ1134" s="127"/>
      <c r="AK1134" s="127"/>
      <c r="AL1134" s="127"/>
      <c r="AM1134" s="127"/>
      <c r="AN1134" s="127"/>
      <c r="AO1134" s="127"/>
      <c r="AP1134" s="127"/>
      <c r="AQ1134" s="127"/>
      <c r="AR1134" s="127"/>
      <c r="AS1134" s="127"/>
      <c r="AT1134" s="127"/>
      <c r="AU1134" s="127"/>
      <c r="AV1134" s="127"/>
      <c r="AW1134" s="127"/>
      <c r="AX1134" s="127"/>
      <c r="AY1134" s="127"/>
      <c r="AZ1134" s="127"/>
      <c r="BA1134" s="127"/>
      <c r="BB1134" s="127"/>
      <c r="BC1134" s="127"/>
      <c r="BD1134" s="127"/>
      <c r="BE1134" s="127"/>
      <c r="BF1134" s="127"/>
      <c r="BG1134" s="127"/>
      <c r="BH1134" s="127"/>
      <c r="BI1134" s="127"/>
      <c r="BJ1134" s="127"/>
      <c r="BK1134" s="127"/>
      <c r="BL1134" s="127"/>
      <c r="BM1134" s="127"/>
      <c r="BN1134" s="386"/>
      <c r="BO1134" s="127"/>
      <c r="BP1134" s="104"/>
    </row>
    <row r="1135" spans="1:68" ht="14.5" x14ac:dyDescent="0.35">
      <c r="A1135" s="136"/>
      <c r="B1135" s="136"/>
      <c r="C1135" s="136"/>
      <c r="D1135" s="127"/>
      <c r="E1135" s="127"/>
      <c r="F1135" s="127"/>
      <c r="G1135" s="127"/>
      <c r="H1135" s="127"/>
      <c r="I1135" s="127"/>
      <c r="J1135" s="127"/>
      <c r="K1135" s="127"/>
      <c r="L1135" s="127"/>
      <c r="M1135" s="127"/>
      <c r="N1135" s="127"/>
      <c r="O1135" s="127"/>
      <c r="P1135" s="127"/>
      <c r="Q1135" s="127"/>
      <c r="R1135" s="127"/>
      <c r="S1135" s="127"/>
      <c r="T1135" s="127"/>
      <c r="U1135" s="127"/>
      <c r="V1135" s="127"/>
      <c r="W1135" s="127"/>
      <c r="X1135" s="127"/>
      <c r="Y1135" s="127"/>
      <c r="Z1135" s="127"/>
      <c r="AA1135" s="127"/>
      <c r="AB1135" s="127"/>
      <c r="AC1135" s="127"/>
      <c r="AD1135" s="127"/>
      <c r="AE1135" s="127"/>
      <c r="AF1135" s="127"/>
      <c r="AG1135" s="127"/>
      <c r="AH1135" s="127"/>
      <c r="AI1135" s="127"/>
      <c r="AJ1135" s="127"/>
      <c r="AK1135" s="127"/>
      <c r="AL1135" s="127"/>
      <c r="AM1135" s="127"/>
      <c r="AN1135" s="127"/>
      <c r="AO1135" s="127"/>
      <c r="AP1135" s="127"/>
      <c r="AQ1135" s="127"/>
      <c r="AR1135" s="127"/>
      <c r="AS1135" s="127"/>
      <c r="AT1135" s="127"/>
      <c r="AU1135" s="127"/>
      <c r="AV1135" s="127"/>
      <c r="AW1135" s="127"/>
      <c r="AX1135" s="127"/>
      <c r="AY1135" s="127"/>
      <c r="AZ1135" s="127"/>
      <c r="BA1135" s="127"/>
      <c r="BB1135" s="127"/>
      <c r="BC1135" s="127"/>
      <c r="BD1135" s="127"/>
      <c r="BE1135" s="127"/>
      <c r="BF1135" s="127"/>
      <c r="BG1135" s="127"/>
      <c r="BH1135" s="127"/>
      <c r="BI1135" s="127"/>
      <c r="BJ1135" s="127"/>
      <c r="BK1135" s="127"/>
      <c r="BL1135" s="127"/>
      <c r="BM1135" s="127"/>
      <c r="BN1135" s="386"/>
      <c r="BO1135" s="127"/>
      <c r="BP1135" s="104"/>
    </row>
    <row r="1136" spans="1:68" ht="14.5" x14ac:dyDescent="0.35">
      <c r="A1136" s="136"/>
      <c r="B1136" s="136"/>
      <c r="C1136" s="136"/>
      <c r="D1136" s="127"/>
      <c r="E1136" s="127"/>
      <c r="F1136" s="127"/>
      <c r="G1136" s="127"/>
      <c r="H1136" s="127"/>
      <c r="I1136" s="127"/>
      <c r="J1136" s="127"/>
      <c r="K1136" s="127"/>
      <c r="L1136" s="127"/>
      <c r="M1136" s="127"/>
      <c r="N1136" s="127"/>
      <c r="O1136" s="127"/>
      <c r="P1136" s="127"/>
      <c r="Q1136" s="127"/>
      <c r="R1136" s="127"/>
      <c r="S1136" s="127"/>
      <c r="T1136" s="127"/>
      <c r="U1136" s="127"/>
      <c r="V1136" s="127"/>
      <c r="W1136" s="127"/>
      <c r="X1136" s="127"/>
      <c r="Y1136" s="127"/>
      <c r="Z1136" s="127"/>
      <c r="AA1136" s="127"/>
      <c r="AB1136" s="127"/>
      <c r="AC1136" s="127"/>
      <c r="AD1136" s="127"/>
      <c r="AE1136" s="127"/>
      <c r="AF1136" s="127"/>
      <c r="AG1136" s="127"/>
      <c r="AH1136" s="127"/>
      <c r="AI1136" s="127"/>
      <c r="AJ1136" s="127"/>
      <c r="AK1136" s="127"/>
      <c r="AL1136" s="127"/>
      <c r="AM1136" s="127"/>
      <c r="AN1136" s="127"/>
      <c r="AO1136" s="127"/>
      <c r="AP1136" s="127"/>
      <c r="AQ1136" s="127"/>
      <c r="AR1136" s="127"/>
      <c r="AS1136" s="127"/>
      <c r="AT1136" s="127"/>
      <c r="AU1136" s="127"/>
      <c r="AV1136" s="127"/>
      <c r="AW1136" s="127"/>
      <c r="AX1136" s="127"/>
      <c r="AY1136" s="127"/>
      <c r="AZ1136" s="127"/>
      <c r="BA1136" s="127"/>
      <c r="BB1136" s="127"/>
      <c r="BC1136" s="127"/>
      <c r="BD1136" s="127"/>
      <c r="BE1136" s="127"/>
      <c r="BF1136" s="127"/>
      <c r="BG1136" s="127"/>
      <c r="BH1136" s="127"/>
      <c r="BI1136" s="127"/>
      <c r="BJ1136" s="127"/>
      <c r="BK1136" s="127"/>
      <c r="BL1136" s="127"/>
      <c r="BM1136" s="127"/>
      <c r="BN1136" s="386"/>
      <c r="BO1136" s="127"/>
      <c r="BP1136" s="104"/>
    </row>
    <row r="1137" spans="1:68" ht="14.5" x14ac:dyDescent="0.35">
      <c r="A1137" s="136"/>
      <c r="B1137" s="136"/>
      <c r="C1137" s="136"/>
      <c r="D1137" s="127"/>
      <c r="E1137" s="127"/>
      <c r="F1137" s="127"/>
      <c r="G1137" s="127"/>
      <c r="H1137" s="127"/>
      <c r="I1137" s="127"/>
      <c r="J1137" s="127"/>
      <c r="K1137" s="127"/>
      <c r="L1137" s="127"/>
      <c r="M1137" s="127"/>
      <c r="N1137" s="127"/>
      <c r="O1137" s="127"/>
      <c r="P1137" s="127"/>
      <c r="Q1137" s="127"/>
      <c r="R1137" s="127"/>
      <c r="S1137" s="127"/>
      <c r="T1137" s="127"/>
      <c r="U1137" s="127"/>
      <c r="V1137" s="127"/>
      <c r="W1137" s="127"/>
      <c r="X1137" s="127"/>
      <c r="Y1137" s="127"/>
      <c r="Z1137" s="127"/>
      <c r="AA1137" s="127"/>
      <c r="AB1137" s="127"/>
      <c r="AC1137" s="127"/>
      <c r="AD1137" s="127"/>
      <c r="AE1137" s="127"/>
      <c r="AF1137" s="127"/>
      <c r="AG1137" s="127"/>
      <c r="AH1137" s="127"/>
      <c r="AI1137" s="127"/>
      <c r="AJ1137" s="127"/>
      <c r="AK1137" s="127"/>
      <c r="AL1137" s="127"/>
      <c r="AM1137" s="127"/>
      <c r="AN1137" s="127"/>
      <c r="AO1137" s="127"/>
      <c r="AP1137" s="127"/>
      <c r="AQ1137" s="127"/>
      <c r="AR1137" s="127"/>
      <c r="AS1137" s="127"/>
      <c r="AT1137" s="127"/>
      <c r="AU1137" s="127"/>
      <c r="AV1137" s="127"/>
      <c r="AW1137" s="127"/>
      <c r="AX1137" s="127"/>
      <c r="AY1137" s="127"/>
      <c r="AZ1137" s="127"/>
      <c r="BA1137" s="127"/>
      <c r="BB1137" s="127"/>
      <c r="BC1137" s="127"/>
      <c r="BD1137" s="127"/>
      <c r="BE1137" s="127"/>
      <c r="BF1137" s="127"/>
      <c r="BG1137" s="127"/>
      <c r="BH1137" s="127"/>
      <c r="BI1137" s="127"/>
      <c r="BJ1137" s="127"/>
      <c r="BK1137" s="127"/>
      <c r="BL1137" s="127"/>
      <c r="BM1137" s="127"/>
      <c r="BN1137" s="386"/>
      <c r="BO1137" s="127"/>
      <c r="BP1137" s="104"/>
    </row>
    <row r="1138" spans="1:68" ht="14.5" x14ac:dyDescent="0.35">
      <c r="A1138" s="136"/>
      <c r="B1138" s="136"/>
      <c r="C1138" s="136"/>
      <c r="D1138" s="127"/>
      <c r="E1138" s="127"/>
      <c r="F1138" s="127"/>
      <c r="G1138" s="127"/>
      <c r="H1138" s="127"/>
      <c r="I1138" s="127"/>
      <c r="J1138" s="127"/>
      <c r="K1138" s="127"/>
      <c r="L1138" s="127"/>
      <c r="M1138" s="127"/>
      <c r="N1138" s="127"/>
      <c r="O1138" s="127"/>
      <c r="P1138" s="127"/>
      <c r="Q1138" s="127"/>
      <c r="R1138" s="127"/>
      <c r="S1138" s="127"/>
      <c r="T1138" s="127"/>
      <c r="U1138" s="127"/>
      <c r="V1138" s="127"/>
      <c r="W1138" s="127"/>
      <c r="X1138" s="127"/>
      <c r="Y1138" s="127"/>
      <c r="Z1138" s="127"/>
      <c r="AA1138" s="127"/>
      <c r="AB1138" s="127"/>
      <c r="AC1138" s="127"/>
      <c r="AD1138" s="127"/>
      <c r="AE1138" s="127"/>
      <c r="AF1138" s="127"/>
      <c r="AG1138" s="127"/>
      <c r="AH1138" s="127"/>
      <c r="AI1138" s="127"/>
      <c r="AJ1138" s="127"/>
      <c r="AK1138" s="127"/>
      <c r="AL1138" s="127"/>
      <c r="AM1138" s="127"/>
      <c r="AN1138" s="127"/>
      <c r="AO1138" s="127"/>
      <c r="AP1138" s="127"/>
      <c r="AQ1138" s="127"/>
      <c r="AR1138" s="127"/>
      <c r="AS1138" s="127"/>
      <c r="AT1138" s="127"/>
      <c r="AU1138" s="127"/>
      <c r="AV1138" s="127"/>
      <c r="AW1138" s="127"/>
      <c r="AX1138" s="127"/>
      <c r="AY1138" s="127"/>
      <c r="AZ1138" s="127"/>
      <c r="BA1138" s="127"/>
      <c r="BB1138" s="127"/>
      <c r="BC1138" s="127"/>
      <c r="BD1138" s="127"/>
      <c r="BE1138" s="127"/>
      <c r="BF1138" s="127"/>
      <c r="BG1138" s="127"/>
      <c r="BH1138" s="127"/>
      <c r="BI1138" s="127"/>
      <c r="BJ1138" s="127"/>
      <c r="BK1138" s="127"/>
      <c r="BL1138" s="127"/>
      <c r="BM1138" s="127"/>
      <c r="BN1138" s="386"/>
      <c r="BO1138" s="127"/>
      <c r="BP1138" s="104"/>
    </row>
    <row r="1139" spans="1:68" ht="14.5" x14ac:dyDescent="0.35">
      <c r="A1139" s="136"/>
      <c r="B1139" s="136"/>
      <c r="C1139" s="136"/>
      <c r="D1139" s="127"/>
      <c r="E1139" s="127"/>
      <c r="F1139" s="127"/>
      <c r="G1139" s="127"/>
      <c r="H1139" s="127"/>
      <c r="I1139" s="127"/>
      <c r="J1139" s="127"/>
      <c r="K1139" s="127"/>
      <c r="L1139" s="127"/>
      <c r="M1139" s="127"/>
      <c r="N1139" s="127"/>
      <c r="O1139" s="127"/>
      <c r="P1139" s="127"/>
      <c r="Q1139" s="127"/>
      <c r="R1139" s="127"/>
      <c r="S1139" s="127"/>
      <c r="T1139" s="127"/>
      <c r="U1139" s="127"/>
      <c r="V1139" s="127"/>
      <c r="W1139" s="127"/>
      <c r="X1139" s="127"/>
      <c r="Y1139" s="127"/>
      <c r="Z1139" s="127"/>
      <c r="AA1139" s="127"/>
      <c r="AB1139" s="127"/>
      <c r="AC1139" s="127"/>
      <c r="AD1139" s="127"/>
      <c r="AE1139" s="127"/>
      <c r="AF1139" s="127"/>
      <c r="AG1139" s="127"/>
      <c r="AH1139" s="127"/>
      <c r="AI1139" s="127"/>
      <c r="AJ1139" s="127"/>
      <c r="AK1139" s="127"/>
      <c r="AL1139" s="127"/>
      <c r="AM1139" s="127"/>
      <c r="AN1139" s="127"/>
      <c r="AO1139" s="127"/>
      <c r="AP1139" s="127"/>
      <c r="AQ1139" s="127"/>
      <c r="AR1139" s="127"/>
      <c r="AS1139" s="127"/>
      <c r="AT1139" s="127"/>
      <c r="AU1139" s="127"/>
      <c r="AV1139" s="127"/>
      <c r="AW1139" s="127"/>
      <c r="AX1139" s="127"/>
      <c r="AY1139" s="127"/>
      <c r="AZ1139" s="127"/>
      <c r="BA1139" s="127"/>
      <c r="BB1139" s="127"/>
      <c r="BC1139" s="127"/>
      <c r="BD1139" s="127"/>
      <c r="BE1139" s="127"/>
      <c r="BF1139" s="127"/>
      <c r="BG1139" s="127"/>
      <c r="BH1139" s="127"/>
      <c r="BI1139" s="127"/>
      <c r="BJ1139" s="127"/>
      <c r="BK1139" s="127"/>
      <c r="BL1139" s="127"/>
      <c r="BM1139" s="127"/>
      <c r="BN1139" s="386"/>
      <c r="BO1139" s="127"/>
      <c r="BP1139" s="104"/>
    </row>
    <row r="1140" spans="1:68" ht="14.5" x14ac:dyDescent="0.35">
      <c r="A1140" s="136"/>
      <c r="B1140" s="136"/>
      <c r="C1140" s="136"/>
      <c r="D1140" s="127"/>
      <c r="E1140" s="127"/>
      <c r="F1140" s="127"/>
      <c r="G1140" s="127"/>
      <c r="H1140" s="127"/>
      <c r="I1140" s="127"/>
      <c r="J1140" s="127"/>
      <c r="K1140" s="127"/>
      <c r="L1140" s="127"/>
      <c r="M1140" s="127"/>
      <c r="N1140" s="127"/>
      <c r="O1140" s="127"/>
      <c r="P1140" s="127"/>
      <c r="Q1140" s="127"/>
      <c r="R1140" s="127"/>
      <c r="S1140" s="127"/>
      <c r="T1140" s="127"/>
      <c r="U1140" s="127"/>
      <c r="V1140" s="127"/>
      <c r="W1140" s="127"/>
      <c r="X1140" s="127"/>
      <c r="Y1140" s="127"/>
      <c r="Z1140" s="127"/>
      <c r="AA1140" s="127"/>
      <c r="AB1140" s="127"/>
      <c r="AC1140" s="127"/>
      <c r="AD1140" s="127"/>
      <c r="AE1140" s="127"/>
      <c r="AF1140" s="127"/>
      <c r="AG1140" s="127"/>
      <c r="AH1140" s="127"/>
      <c r="AI1140" s="127"/>
      <c r="AJ1140" s="127"/>
      <c r="AK1140" s="127"/>
      <c r="AL1140" s="127"/>
      <c r="AM1140" s="127"/>
      <c r="AN1140" s="127"/>
      <c r="AO1140" s="127"/>
      <c r="AP1140" s="127"/>
      <c r="AQ1140" s="127"/>
      <c r="AR1140" s="127"/>
      <c r="AS1140" s="127"/>
      <c r="AT1140" s="127"/>
      <c r="AU1140" s="127"/>
      <c r="AV1140" s="127"/>
      <c r="AW1140" s="127"/>
      <c r="AX1140" s="127"/>
      <c r="AY1140" s="127"/>
      <c r="AZ1140" s="127"/>
      <c r="BA1140" s="127"/>
      <c r="BB1140" s="127"/>
      <c r="BC1140" s="127"/>
      <c r="BD1140" s="127"/>
      <c r="BE1140" s="127"/>
      <c r="BF1140" s="127"/>
      <c r="BG1140" s="127"/>
      <c r="BH1140" s="127"/>
      <c r="BI1140" s="127"/>
      <c r="BJ1140" s="127"/>
      <c r="BK1140" s="127"/>
      <c r="BL1140" s="127"/>
      <c r="BM1140" s="127"/>
      <c r="BN1140" s="386"/>
      <c r="BO1140" s="127"/>
      <c r="BP1140" s="104"/>
    </row>
    <row r="1141" spans="1:68" ht="14.5" x14ac:dyDescent="0.35">
      <c r="A1141" s="136"/>
      <c r="B1141" s="136"/>
      <c r="C1141" s="136"/>
      <c r="D1141" s="127"/>
      <c r="E1141" s="127"/>
      <c r="F1141" s="127"/>
      <c r="G1141" s="127"/>
      <c r="H1141" s="127"/>
      <c r="I1141" s="127"/>
      <c r="J1141" s="127"/>
      <c r="K1141" s="127"/>
      <c r="L1141" s="127"/>
      <c r="M1141" s="127"/>
      <c r="N1141" s="127"/>
      <c r="O1141" s="127"/>
      <c r="P1141" s="127"/>
      <c r="Q1141" s="127"/>
      <c r="R1141" s="127"/>
      <c r="S1141" s="127"/>
      <c r="T1141" s="127"/>
      <c r="U1141" s="127"/>
      <c r="V1141" s="127"/>
      <c r="W1141" s="127"/>
      <c r="X1141" s="127"/>
      <c r="Y1141" s="127"/>
      <c r="Z1141" s="127"/>
      <c r="AA1141" s="127"/>
      <c r="AB1141" s="127"/>
      <c r="AC1141" s="127"/>
      <c r="AD1141" s="127"/>
      <c r="AE1141" s="127"/>
      <c r="AF1141" s="127"/>
      <c r="AG1141" s="127"/>
      <c r="AH1141" s="127"/>
      <c r="AI1141" s="127"/>
      <c r="AJ1141" s="127"/>
      <c r="AK1141" s="127"/>
      <c r="AL1141" s="127"/>
      <c r="AM1141" s="127"/>
      <c r="AN1141" s="127"/>
      <c r="AO1141" s="127"/>
      <c r="AP1141" s="127"/>
      <c r="AQ1141" s="127"/>
      <c r="AR1141" s="127"/>
      <c r="AS1141" s="127"/>
      <c r="AT1141" s="127"/>
      <c r="AU1141" s="127"/>
      <c r="AV1141" s="127"/>
      <c r="AW1141" s="127"/>
      <c r="AX1141" s="127"/>
      <c r="AY1141" s="127"/>
      <c r="AZ1141" s="127"/>
      <c r="BA1141" s="127"/>
      <c r="BB1141" s="127"/>
      <c r="BC1141" s="127"/>
      <c r="BD1141" s="127"/>
      <c r="BE1141" s="127"/>
      <c r="BF1141" s="127"/>
      <c r="BG1141" s="127"/>
      <c r="BH1141" s="127"/>
      <c r="BI1141" s="127"/>
      <c r="BJ1141" s="127"/>
      <c r="BK1141" s="127"/>
      <c r="BL1141" s="127"/>
      <c r="BM1141" s="127"/>
      <c r="BN1141" s="386"/>
      <c r="BO1141" s="127"/>
      <c r="BP1141" s="104"/>
    </row>
    <row r="1142" spans="1:68" ht="14.5" x14ac:dyDescent="0.35">
      <c r="A1142" s="136"/>
      <c r="B1142" s="136"/>
      <c r="C1142" s="136"/>
      <c r="D1142" s="127"/>
      <c r="E1142" s="127"/>
      <c r="F1142" s="127"/>
      <c r="G1142" s="127"/>
      <c r="H1142" s="127"/>
      <c r="I1142" s="127"/>
      <c r="J1142" s="127"/>
      <c r="K1142" s="127"/>
      <c r="L1142" s="127"/>
      <c r="M1142" s="127"/>
      <c r="N1142" s="127"/>
      <c r="O1142" s="127"/>
      <c r="P1142" s="127"/>
      <c r="Q1142" s="127"/>
      <c r="R1142" s="127"/>
      <c r="S1142" s="127"/>
      <c r="T1142" s="127"/>
      <c r="U1142" s="127"/>
      <c r="V1142" s="127"/>
      <c r="W1142" s="127"/>
      <c r="X1142" s="127"/>
      <c r="Y1142" s="127"/>
      <c r="Z1142" s="127"/>
      <c r="AA1142" s="127"/>
      <c r="AB1142" s="127"/>
      <c r="AC1142" s="127"/>
      <c r="AD1142" s="127"/>
      <c r="AE1142" s="127"/>
      <c r="AF1142" s="127"/>
      <c r="AG1142" s="127"/>
      <c r="AH1142" s="127"/>
      <c r="AI1142" s="127"/>
      <c r="AJ1142" s="127"/>
      <c r="AK1142" s="127"/>
      <c r="AL1142" s="127"/>
      <c r="AM1142" s="127"/>
      <c r="AN1142" s="127"/>
      <c r="AO1142" s="127"/>
      <c r="AP1142" s="127"/>
      <c r="AQ1142" s="127"/>
      <c r="AR1142" s="127"/>
      <c r="AS1142" s="127"/>
      <c r="AT1142" s="127"/>
      <c r="AU1142" s="127"/>
      <c r="AV1142" s="127"/>
      <c r="AW1142" s="127"/>
      <c r="AX1142" s="127"/>
      <c r="AY1142" s="127"/>
      <c r="AZ1142" s="127"/>
      <c r="BA1142" s="127"/>
      <c r="BB1142" s="127"/>
      <c r="BC1142" s="127"/>
      <c r="BD1142" s="127"/>
      <c r="BE1142" s="127"/>
      <c r="BF1142" s="127"/>
      <c r="BG1142" s="127"/>
      <c r="BH1142" s="127"/>
      <c r="BI1142" s="127"/>
      <c r="BJ1142" s="127"/>
      <c r="BK1142" s="127"/>
      <c r="BL1142" s="127"/>
      <c r="BM1142" s="127"/>
      <c r="BN1142" s="386"/>
      <c r="BO1142" s="127"/>
      <c r="BP1142" s="104"/>
    </row>
    <row r="1143" spans="1:68" ht="14.5" x14ac:dyDescent="0.35">
      <c r="A1143" s="136"/>
      <c r="B1143" s="136"/>
      <c r="C1143" s="136"/>
      <c r="D1143" s="127"/>
      <c r="E1143" s="127"/>
      <c r="F1143" s="127"/>
      <c r="G1143" s="127"/>
      <c r="H1143" s="127"/>
      <c r="I1143" s="127"/>
      <c r="J1143" s="127"/>
      <c r="K1143" s="127"/>
      <c r="L1143" s="127"/>
      <c r="M1143" s="127"/>
      <c r="N1143" s="127"/>
      <c r="O1143" s="127"/>
      <c r="P1143" s="127"/>
      <c r="Q1143" s="127"/>
      <c r="R1143" s="127"/>
      <c r="S1143" s="127"/>
      <c r="T1143" s="127"/>
      <c r="U1143" s="127"/>
      <c r="V1143" s="127"/>
      <c r="W1143" s="127"/>
      <c r="X1143" s="127"/>
      <c r="Y1143" s="127"/>
      <c r="Z1143" s="127"/>
      <c r="AA1143" s="127"/>
      <c r="AB1143" s="127"/>
      <c r="AC1143" s="127"/>
      <c r="AD1143" s="127"/>
      <c r="AE1143" s="127"/>
      <c r="AF1143" s="127"/>
      <c r="AG1143" s="127"/>
      <c r="AH1143" s="127"/>
      <c r="AI1143" s="127"/>
      <c r="AJ1143" s="127"/>
      <c r="AK1143" s="127"/>
      <c r="AL1143" s="127"/>
      <c r="AM1143" s="127"/>
      <c r="AN1143" s="127"/>
      <c r="AO1143" s="127"/>
      <c r="AP1143" s="127"/>
      <c r="AQ1143" s="127"/>
      <c r="AR1143" s="127"/>
      <c r="AS1143" s="127"/>
      <c r="AT1143" s="127"/>
      <c r="AU1143" s="127"/>
      <c r="AV1143" s="127"/>
      <c r="AW1143" s="127"/>
      <c r="AX1143" s="127"/>
      <c r="AY1143" s="127"/>
      <c r="AZ1143" s="127"/>
      <c r="BA1143" s="127"/>
      <c r="BB1143" s="127"/>
      <c r="BC1143" s="127"/>
      <c r="BD1143" s="127"/>
      <c r="BE1143" s="127"/>
      <c r="BF1143" s="127"/>
      <c r="BG1143" s="127"/>
      <c r="BH1143" s="127"/>
      <c r="BI1143" s="127"/>
      <c r="BJ1143" s="127"/>
      <c r="BK1143" s="127"/>
      <c r="BL1143" s="127"/>
      <c r="BM1143" s="127"/>
      <c r="BN1143" s="386"/>
      <c r="BO1143" s="127"/>
      <c r="BP1143" s="104"/>
    </row>
    <row r="1144" spans="1:68" ht="14.5" x14ac:dyDescent="0.35">
      <c r="A1144" s="136"/>
      <c r="B1144" s="136"/>
      <c r="C1144" s="136"/>
      <c r="D1144" s="127"/>
      <c r="E1144" s="127"/>
      <c r="F1144" s="127"/>
      <c r="G1144" s="127"/>
      <c r="H1144" s="127"/>
      <c r="I1144" s="127"/>
      <c r="J1144" s="127"/>
      <c r="K1144" s="127"/>
      <c r="L1144" s="127"/>
      <c r="M1144" s="127"/>
      <c r="N1144" s="127"/>
      <c r="O1144" s="127"/>
      <c r="P1144" s="127"/>
      <c r="Q1144" s="127"/>
      <c r="R1144" s="127"/>
      <c r="S1144" s="127"/>
      <c r="T1144" s="127"/>
      <c r="U1144" s="127"/>
      <c r="V1144" s="127"/>
      <c r="W1144" s="127"/>
      <c r="X1144" s="127"/>
      <c r="Y1144" s="127"/>
      <c r="Z1144" s="127"/>
      <c r="AA1144" s="127"/>
      <c r="AB1144" s="127"/>
      <c r="AC1144" s="127"/>
      <c r="AD1144" s="127"/>
      <c r="AE1144" s="127"/>
      <c r="AF1144" s="127"/>
      <c r="AG1144" s="127"/>
      <c r="AH1144" s="127"/>
      <c r="AI1144" s="127"/>
      <c r="AJ1144" s="127"/>
      <c r="AK1144" s="127"/>
      <c r="AL1144" s="127"/>
      <c r="AM1144" s="127"/>
      <c r="AN1144" s="127"/>
      <c r="AO1144" s="127"/>
      <c r="AP1144" s="127"/>
      <c r="AQ1144" s="127"/>
      <c r="AR1144" s="127"/>
      <c r="AS1144" s="127"/>
      <c r="AT1144" s="127"/>
      <c r="AU1144" s="127"/>
      <c r="AV1144" s="127"/>
      <c r="AW1144" s="127"/>
      <c r="AX1144" s="127"/>
      <c r="AY1144" s="127"/>
      <c r="AZ1144" s="127"/>
      <c r="BA1144" s="127"/>
      <c r="BB1144" s="127"/>
      <c r="BC1144" s="127"/>
      <c r="BD1144" s="127"/>
      <c r="BE1144" s="127"/>
      <c r="BF1144" s="127"/>
      <c r="BG1144" s="127"/>
      <c r="BH1144" s="127"/>
      <c r="BI1144" s="127"/>
      <c r="BJ1144" s="127"/>
      <c r="BK1144" s="127"/>
      <c r="BL1144" s="127"/>
      <c r="BM1144" s="127"/>
      <c r="BN1144" s="386"/>
      <c r="BO1144" s="127"/>
      <c r="BP1144" s="104"/>
    </row>
    <row r="1145" spans="1:68" ht="14.5" x14ac:dyDescent="0.35">
      <c r="A1145" s="136"/>
      <c r="B1145" s="136"/>
      <c r="C1145" s="136"/>
      <c r="D1145" s="127"/>
      <c r="E1145" s="127"/>
      <c r="F1145" s="127"/>
      <c r="G1145" s="127"/>
      <c r="H1145" s="127"/>
      <c r="I1145" s="127"/>
      <c r="J1145" s="127"/>
      <c r="K1145" s="127"/>
      <c r="L1145" s="127"/>
      <c r="M1145" s="127"/>
      <c r="N1145" s="127"/>
      <c r="O1145" s="127"/>
      <c r="P1145" s="127"/>
      <c r="Q1145" s="127"/>
      <c r="R1145" s="127"/>
      <c r="S1145" s="127"/>
      <c r="T1145" s="127"/>
      <c r="U1145" s="127"/>
      <c r="V1145" s="127"/>
      <c r="W1145" s="127"/>
      <c r="X1145" s="127"/>
      <c r="Y1145" s="127"/>
      <c r="Z1145" s="127"/>
      <c r="AA1145" s="127"/>
      <c r="AB1145" s="127"/>
      <c r="AC1145" s="127"/>
      <c r="AD1145" s="127"/>
      <c r="AE1145" s="127"/>
      <c r="AF1145" s="127"/>
      <c r="AG1145" s="127"/>
      <c r="AH1145" s="127"/>
      <c r="AI1145" s="127"/>
      <c r="AJ1145" s="127"/>
      <c r="AK1145" s="127"/>
      <c r="AL1145" s="127"/>
      <c r="AM1145" s="127"/>
      <c r="AN1145" s="127"/>
      <c r="AO1145" s="127"/>
      <c r="AP1145" s="127"/>
      <c r="AQ1145" s="127"/>
      <c r="AR1145" s="127"/>
      <c r="AS1145" s="127"/>
      <c r="AT1145" s="127"/>
      <c r="AU1145" s="127"/>
      <c r="AV1145" s="127"/>
      <c r="AW1145" s="127"/>
      <c r="AX1145" s="127"/>
      <c r="AY1145" s="127"/>
      <c r="AZ1145" s="127"/>
      <c r="BA1145" s="127"/>
      <c r="BB1145" s="127"/>
      <c r="BC1145" s="127"/>
      <c r="BD1145" s="127"/>
      <c r="BE1145" s="127"/>
      <c r="BF1145" s="127"/>
      <c r="BG1145" s="127"/>
      <c r="BH1145" s="127"/>
      <c r="BI1145" s="127"/>
      <c r="BJ1145" s="127"/>
      <c r="BK1145" s="127"/>
      <c r="BL1145" s="127"/>
      <c r="BM1145" s="127"/>
      <c r="BN1145" s="386"/>
      <c r="BO1145" s="127"/>
      <c r="BP1145" s="104"/>
    </row>
    <row r="1146" spans="1:68" ht="14.5" x14ac:dyDescent="0.35">
      <c r="A1146" s="136"/>
      <c r="B1146" s="136"/>
      <c r="C1146" s="136"/>
      <c r="D1146" s="127"/>
      <c r="E1146" s="127"/>
      <c r="F1146" s="127"/>
      <c r="G1146" s="127"/>
      <c r="H1146" s="127"/>
      <c r="I1146" s="127"/>
      <c r="J1146" s="127"/>
      <c r="K1146" s="127"/>
      <c r="L1146" s="127"/>
      <c r="M1146" s="127"/>
      <c r="N1146" s="127"/>
      <c r="O1146" s="127"/>
      <c r="P1146" s="127"/>
      <c r="Q1146" s="127"/>
      <c r="R1146" s="127"/>
      <c r="S1146" s="127"/>
      <c r="T1146" s="127"/>
      <c r="U1146" s="127"/>
      <c r="V1146" s="127"/>
      <c r="W1146" s="127"/>
      <c r="X1146" s="127"/>
      <c r="Y1146" s="127"/>
      <c r="Z1146" s="127"/>
      <c r="AA1146" s="127"/>
      <c r="AB1146" s="127"/>
      <c r="AC1146" s="127"/>
      <c r="AD1146" s="127"/>
      <c r="AE1146" s="127"/>
      <c r="AF1146" s="127"/>
      <c r="AG1146" s="127"/>
      <c r="AH1146" s="127"/>
      <c r="AI1146" s="127"/>
      <c r="AJ1146" s="127"/>
      <c r="AK1146" s="127"/>
      <c r="AL1146" s="127"/>
      <c r="AM1146" s="127"/>
      <c r="AN1146" s="127"/>
      <c r="AO1146" s="127"/>
      <c r="AP1146" s="127"/>
      <c r="AQ1146" s="127"/>
      <c r="AR1146" s="127"/>
      <c r="AS1146" s="127"/>
      <c r="AT1146" s="127"/>
      <c r="AU1146" s="127"/>
      <c r="AV1146" s="127"/>
      <c r="AW1146" s="127"/>
      <c r="AX1146" s="127"/>
      <c r="AY1146" s="127"/>
      <c r="AZ1146" s="127"/>
      <c r="BA1146" s="127"/>
      <c r="BB1146" s="127"/>
      <c r="BC1146" s="127"/>
      <c r="BD1146" s="127"/>
      <c r="BE1146" s="127"/>
      <c r="BF1146" s="127"/>
      <c r="BG1146" s="127"/>
      <c r="BH1146" s="127"/>
      <c r="BI1146" s="127"/>
      <c r="BJ1146" s="127"/>
      <c r="BK1146" s="127"/>
      <c r="BL1146" s="127"/>
      <c r="BM1146" s="127"/>
      <c r="BN1146" s="386"/>
      <c r="BO1146" s="127"/>
      <c r="BP1146" s="104"/>
    </row>
    <row r="1147" spans="1:68" ht="14.5" x14ac:dyDescent="0.35">
      <c r="A1147" s="136"/>
      <c r="B1147" s="136"/>
      <c r="C1147" s="136"/>
      <c r="D1147" s="127"/>
      <c r="E1147" s="127"/>
      <c r="F1147" s="127"/>
      <c r="G1147" s="127"/>
      <c r="H1147" s="127"/>
      <c r="I1147" s="127"/>
      <c r="J1147" s="127"/>
      <c r="K1147" s="127"/>
      <c r="L1147" s="127"/>
      <c r="M1147" s="127"/>
      <c r="N1147" s="127"/>
      <c r="O1147" s="127"/>
      <c r="P1147" s="127"/>
      <c r="Q1147" s="127"/>
      <c r="R1147" s="127"/>
      <c r="S1147" s="127"/>
      <c r="T1147" s="127"/>
      <c r="U1147" s="127"/>
      <c r="V1147" s="127"/>
      <c r="W1147" s="127"/>
      <c r="X1147" s="127"/>
      <c r="Y1147" s="127"/>
      <c r="Z1147" s="127"/>
      <c r="AA1147" s="127"/>
      <c r="AB1147" s="127"/>
      <c r="AC1147" s="127"/>
      <c r="AD1147" s="127"/>
      <c r="AE1147" s="127"/>
      <c r="AF1147" s="127"/>
      <c r="AG1147" s="127"/>
      <c r="AH1147" s="127"/>
      <c r="AI1147" s="127"/>
      <c r="AJ1147" s="127"/>
      <c r="AK1147" s="127"/>
      <c r="AL1147" s="127"/>
      <c r="AM1147" s="127"/>
      <c r="AN1147" s="127"/>
      <c r="AO1147" s="127"/>
      <c r="AP1147" s="127"/>
      <c r="AQ1147" s="127"/>
      <c r="AR1147" s="127"/>
      <c r="AS1147" s="127"/>
      <c r="AT1147" s="127"/>
      <c r="AU1147" s="127"/>
      <c r="AV1147" s="127"/>
      <c r="AW1147" s="127"/>
      <c r="AX1147" s="127"/>
      <c r="AY1147" s="127"/>
      <c r="AZ1147" s="127"/>
      <c r="BA1147" s="127"/>
      <c r="BB1147" s="127"/>
      <c r="BC1147" s="127"/>
      <c r="BD1147" s="127"/>
      <c r="BE1147" s="127"/>
      <c r="BF1147" s="127"/>
      <c r="BG1147" s="127"/>
      <c r="BH1147" s="127"/>
      <c r="BI1147" s="127"/>
      <c r="BJ1147" s="127"/>
      <c r="BK1147" s="127"/>
      <c r="BL1147" s="127"/>
      <c r="BM1147" s="127"/>
      <c r="BN1147" s="386"/>
      <c r="BO1147" s="127"/>
      <c r="BP1147" s="104"/>
    </row>
    <row r="1148" spans="1:68" ht="14.5" x14ac:dyDescent="0.35">
      <c r="A1148" s="136"/>
      <c r="B1148" s="136"/>
      <c r="C1148" s="136"/>
      <c r="D1148" s="127"/>
      <c r="E1148" s="127"/>
      <c r="F1148" s="127"/>
      <c r="G1148" s="127"/>
      <c r="H1148" s="127"/>
      <c r="I1148" s="127"/>
      <c r="J1148" s="127"/>
      <c r="K1148" s="127"/>
      <c r="L1148" s="127"/>
      <c r="M1148" s="127"/>
      <c r="N1148" s="127"/>
      <c r="O1148" s="127"/>
      <c r="P1148" s="127"/>
      <c r="Q1148" s="127"/>
      <c r="R1148" s="127"/>
      <c r="S1148" s="127"/>
      <c r="T1148" s="127"/>
      <c r="U1148" s="127"/>
      <c r="V1148" s="127"/>
      <c r="W1148" s="127"/>
      <c r="X1148" s="127"/>
      <c r="Y1148" s="127"/>
      <c r="Z1148" s="127"/>
      <c r="AA1148" s="127"/>
      <c r="AB1148" s="127"/>
      <c r="AC1148" s="127"/>
      <c r="AD1148" s="127"/>
      <c r="AE1148" s="127"/>
      <c r="AF1148" s="127"/>
      <c r="AG1148" s="127"/>
      <c r="AH1148" s="127"/>
      <c r="AI1148" s="127"/>
      <c r="AJ1148" s="127"/>
      <c r="AK1148" s="127"/>
      <c r="AL1148" s="127"/>
      <c r="AM1148" s="127"/>
      <c r="AN1148" s="127"/>
      <c r="AO1148" s="127"/>
      <c r="AP1148" s="127"/>
      <c r="AQ1148" s="127"/>
      <c r="AR1148" s="127"/>
      <c r="AS1148" s="127"/>
      <c r="AT1148" s="127"/>
      <c r="AU1148" s="127"/>
      <c r="AV1148" s="127"/>
      <c r="AW1148" s="127"/>
      <c r="AX1148" s="127"/>
      <c r="AY1148" s="127"/>
      <c r="AZ1148" s="127"/>
      <c r="BA1148" s="127"/>
      <c r="BB1148" s="127"/>
      <c r="BC1148" s="127"/>
      <c r="BD1148" s="127"/>
      <c r="BE1148" s="127"/>
      <c r="BF1148" s="127"/>
      <c r="BG1148" s="127"/>
      <c r="BH1148" s="127"/>
      <c r="BI1148" s="127"/>
      <c r="BJ1148" s="127"/>
      <c r="BK1148" s="127"/>
      <c r="BL1148" s="127"/>
      <c r="BM1148" s="127"/>
      <c r="BN1148" s="386"/>
      <c r="BO1148" s="127"/>
      <c r="BP1148" s="104"/>
    </row>
    <row r="1149" spans="1:68" ht="14.5" x14ac:dyDescent="0.35">
      <c r="A1149" s="136"/>
      <c r="B1149" s="136"/>
      <c r="C1149" s="136"/>
      <c r="D1149" s="127"/>
      <c r="E1149" s="127"/>
      <c r="F1149" s="127"/>
      <c r="G1149" s="127"/>
      <c r="H1149" s="127"/>
      <c r="I1149" s="127"/>
      <c r="J1149" s="127"/>
      <c r="K1149" s="127"/>
      <c r="L1149" s="127"/>
      <c r="M1149" s="127"/>
      <c r="N1149" s="127"/>
      <c r="O1149" s="127"/>
      <c r="P1149" s="127"/>
      <c r="Q1149" s="127"/>
      <c r="R1149" s="127"/>
      <c r="S1149" s="127"/>
      <c r="T1149" s="127"/>
      <c r="U1149" s="127"/>
      <c r="V1149" s="127"/>
      <c r="W1149" s="127"/>
      <c r="X1149" s="127"/>
      <c r="Y1149" s="127"/>
      <c r="Z1149" s="127"/>
      <c r="AA1149" s="127"/>
      <c r="AB1149" s="127"/>
      <c r="AC1149" s="127"/>
      <c r="AD1149" s="127"/>
      <c r="AE1149" s="127"/>
      <c r="AF1149" s="127"/>
      <c r="AG1149" s="127"/>
      <c r="AH1149" s="127"/>
      <c r="AI1149" s="127"/>
      <c r="AJ1149" s="127"/>
      <c r="AK1149" s="127"/>
      <c r="AL1149" s="127"/>
      <c r="AM1149" s="127"/>
      <c r="AN1149" s="127"/>
      <c r="AO1149" s="127"/>
      <c r="AP1149" s="127"/>
      <c r="AQ1149" s="127"/>
      <c r="AR1149" s="127"/>
      <c r="AS1149" s="127"/>
      <c r="AT1149" s="127"/>
      <c r="AU1149" s="127"/>
      <c r="AV1149" s="127"/>
      <c r="AW1149" s="127"/>
      <c r="AX1149" s="127"/>
      <c r="AY1149" s="127"/>
      <c r="AZ1149" s="127"/>
      <c r="BA1149" s="127"/>
      <c r="BB1149" s="127"/>
      <c r="BC1149" s="127"/>
      <c r="BD1149" s="127"/>
      <c r="BE1149" s="127"/>
      <c r="BF1149" s="127"/>
      <c r="BG1149" s="127"/>
      <c r="BH1149" s="127"/>
      <c r="BI1149" s="127"/>
      <c r="BJ1149" s="127"/>
      <c r="BK1149" s="127"/>
      <c r="BL1149" s="127"/>
      <c r="BM1149" s="127"/>
      <c r="BN1149" s="386"/>
      <c r="BO1149" s="127"/>
      <c r="BP1149" s="104"/>
    </row>
    <row r="1150" spans="1:68" ht="14.5" x14ac:dyDescent="0.35">
      <c r="A1150" s="136"/>
      <c r="B1150" s="136"/>
      <c r="C1150" s="136"/>
      <c r="D1150" s="127"/>
      <c r="E1150" s="127"/>
      <c r="F1150" s="127"/>
      <c r="G1150" s="127"/>
      <c r="H1150" s="127"/>
      <c r="I1150" s="127"/>
      <c r="J1150" s="127"/>
      <c r="K1150" s="127"/>
      <c r="L1150" s="127"/>
      <c r="M1150" s="127"/>
      <c r="N1150" s="127"/>
      <c r="O1150" s="127"/>
      <c r="P1150" s="127"/>
      <c r="Q1150" s="127"/>
      <c r="R1150" s="127"/>
      <c r="S1150" s="127"/>
      <c r="T1150" s="127"/>
      <c r="U1150" s="127"/>
      <c r="V1150" s="127"/>
      <c r="W1150" s="127"/>
      <c r="X1150" s="127"/>
      <c r="Y1150" s="127"/>
      <c r="Z1150" s="127"/>
      <c r="AA1150" s="127"/>
      <c r="AB1150" s="127"/>
      <c r="AC1150" s="127"/>
      <c r="AD1150" s="127"/>
      <c r="AE1150" s="127"/>
      <c r="AF1150" s="127"/>
      <c r="AG1150" s="127"/>
      <c r="AH1150" s="127"/>
      <c r="AI1150" s="127"/>
      <c r="AJ1150" s="127"/>
      <c r="AK1150" s="127"/>
      <c r="AL1150" s="127"/>
      <c r="AM1150" s="127"/>
      <c r="AN1150" s="127"/>
      <c r="AO1150" s="127"/>
      <c r="AP1150" s="127"/>
      <c r="AQ1150" s="127"/>
      <c r="AR1150" s="127"/>
      <c r="AS1150" s="127"/>
      <c r="AT1150" s="127"/>
      <c r="AU1150" s="127"/>
      <c r="AV1150" s="127"/>
      <c r="AW1150" s="127"/>
      <c r="AX1150" s="127"/>
      <c r="AY1150" s="127"/>
      <c r="AZ1150" s="127"/>
      <c r="BA1150" s="127"/>
      <c r="BB1150" s="127"/>
      <c r="BC1150" s="127"/>
      <c r="BD1150" s="127"/>
      <c r="BE1150" s="127"/>
      <c r="BF1150" s="127"/>
      <c r="BG1150" s="127"/>
      <c r="BH1150" s="127"/>
      <c r="BI1150" s="127"/>
      <c r="BJ1150" s="127"/>
      <c r="BK1150" s="127"/>
      <c r="BL1150" s="127"/>
      <c r="BM1150" s="127"/>
      <c r="BN1150" s="386"/>
      <c r="BO1150" s="127"/>
      <c r="BP1150" s="104"/>
    </row>
    <row r="1151" spans="1:68" ht="14.5" x14ac:dyDescent="0.35">
      <c r="A1151" s="136"/>
      <c r="B1151" s="136"/>
      <c r="C1151" s="136"/>
      <c r="D1151" s="127"/>
      <c r="E1151" s="127"/>
      <c r="F1151" s="127"/>
      <c r="G1151" s="127"/>
      <c r="H1151" s="127"/>
      <c r="I1151" s="127"/>
      <c r="J1151" s="127"/>
      <c r="K1151" s="127"/>
      <c r="L1151" s="127"/>
      <c r="M1151" s="127"/>
      <c r="N1151" s="127"/>
      <c r="O1151" s="127"/>
      <c r="P1151" s="127"/>
      <c r="Q1151" s="127"/>
      <c r="R1151" s="127"/>
      <c r="S1151" s="127"/>
      <c r="T1151" s="127"/>
      <c r="U1151" s="127"/>
      <c r="V1151" s="127"/>
      <c r="W1151" s="127"/>
      <c r="X1151" s="127"/>
      <c r="Y1151" s="127"/>
      <c r="Z1151" s="127"/>
      <c r="AA1151" s="127"/>
      <c r="AB1151" s="127"/>
      <c r="AC1151" s="127"/>
      <c r="AD1151" s="127"/>
      <c r="AE1151" s="127"/>
      <c r="AF1151" s="127"/>
      <c r="AG1151" s="127"/>
      <c r="AH1151" s="127"/>
      <c r="AI1151" s="127"/>
      <c r="AJ1151" s="127"/>
      <c r="AK1151" s="127"/>
      <c r="AL1151" s="127"/>
      <c r="AM1151" s="127"/>
      <c r="AN1151" s="127"/>
      <c r="AO1151" s="127"/>
      <c r="AP1151" s="127"/>
      <c r="AQ1151" s="127"/>
      <c r="AR1151" s="127"/>
      <c r="AS1151" s="127"/>
      <c r="AT1151" s="127"/>
      <c r="AU1151" s="127"/>
      <c r="AV1151" s="127"/>
      <c r="AW1151" s="127"/>
      <c r="AX1151" s="127"/>
      <c r="AY1151" s="127"/>
      <c r="AZ1151" s="127"/>
      <c r="BA1151" s="127"/>
      <c r="BB1151" s="127"/>
      <c r="BC1151" s="127"/>
      <c r="BD1151" s="127"/>
      <c r="BE1151" s="127"/>
      <c r="BF1151" s="127"/>
      <c r="BG1151" s="127"/>
      <c r="BH1151" s="127"/>
      <c r="BI1151" s="127"/>
      <c r="BJ1151" s="127"/>
      <c r="BK1151" s="127"/>
      <c r="BL1151" s="127"/>
      <c r="BM1151" s="127"/>
      <c r="BN1151" s="386"/>
      <c r="BO1151" s="127"/>
      <c r="BP1151" s="104"/>
    </row>
    <row r="1152" spans="1:68" ht="14.5" x14ac:dyDescent="0.35">
      <c r="A1152" s="136"/>
      <c r="B1152" s="136"/>
      <c r="C1152" s="136"/>
      <c r="D1152" s="127"/>
      <c r="E1152" s="127"/>
      <c r="F1152" s="127"/>
      <c r="G1152" s="127"/>
      <c r="H1152" s="127"/>
      <c r="I1152" s="127"/>
      <c r="J1152" s="127"/>
      <c r="K1152" s="127"/>
      <c r="L1152" s="127"/>
      <c r="M1152" s="127"/>
      <c r="N1152" s="127"/>
      <c r="O1152" s="127"/>
      <c r="P1152" s="127"/>
      <c r="Q1152" s="127"/>
      <c r="R1152" s="127"/>
      <c r="S1152" s="127"/>
      <c r="T1152" s="127"/>
      <c r="U1152" s="127"/>
      <c r="V1152" s="127"/>
      <c r="W1152" s="127"/>
      <c r="X1152" s="127"/>
      <c r="Y1152" s="127"/>
      <c r="Z1152" s="127"/>
      <c r="AA1152" s="127"/>
      <c r="AB1152" s="127"/>
      <c r="AC1152" s="127"/>
      <c r="AD1152" s="127"/>
      <c r="AE1152" s="127"/>
      <c r="AF1152" s="127"/>
      <c r="AG1152" s="127"/>
      <c r="AH1152" s="127"/>
      <c r="AI1152" s="127"/>
      <c r="AJ1152" s="127"/>
      <c r="AK1152" s="127"/>
      <c r="AL1152" s="127"/>
      <c r="AM1152" s="127"/>
      <c r="AN1152" s="127"/>
      <c r="AO1152" s="127"/>
      <c r="AP1152" s="127"/>
      <c r="AQ1152" s="127"/>
      <c r="AR1152" s="127"/>
      <c r="AS1152" s="127"/>
      <c r="AT1152" s="127"/>
      <c r="AU1152" s="127"/>
      <c r="AV1152" s="127"/>
      <c r="AW1152" s="127"/>
      <c r="AX1152" s="127"/>
      <c r="AY1152" s="127"/>
      <c r="AZ1152" s="127"/>
      <c r="BA1152" s="127"/>
      <c r="BB1152" s="127"/>
      <c r="BC1152" s="127"/>
      <c r="BD1152" s="127"/>
      <c r="BE1152" s="127"/>
      <c r="BF1152" s="127"/>
      <c r="BG1152" s="127"/>
      <c r="BH1152" s="127"/>
      <c r="BI1152" s="127"/>
      <c r="BJ1152" s="127"/>
      <c r="BK1152" s="127"/>
      <c r="BL1152" s="127"/>
      <c r="BM1152" s="127"/>
      <c r="BN1152" s="386"/>
      <c r="BO1152" s="127"/>
      <c r="BP1152" s="104"/>
    </row>
    <row r="1153" spans="1:68" ht="14.5" x14ac:dyDescent="0.35">
      <c r="A1153" s="136"/>
      <c r="B1153" s="136"/>
      <c r="C1153" s="136"/>
      <c r="D1153" s="127"/>
      <c r="E1153" s="127"/>
      <c r="F1153" s="127"/>
      <c r="G1153" s="127"/>
      <c r="H1153" s="127"/>
      <c r="I1153" s="127"/>
      <c r="J1153" s="127"/>
      <c r="K1153" s="127"/>
      <c r="L1153" s="127"/>
      <c r="M1153" s="127"/>
      <c r="N1153" s="127"/>
      <c r="O1153" s="127"/>
      <c r="P1153" s="127"/>
      <c r="Q1153" s="127"/>
      <c r="R1153" s="127"/>
      <c r="S1153" s="127"/>
      <c r="T1153" s="127"/>
      <c r="U1153" s="127"/>
      <c r="V1153" s="127"/>
      <c r="W1153" s="127"/>
      <c r="X1153" s="127"/>
      <c r="Y1153" s="127"/>
      <c r="Z1153" s="127"/>
      <c r="AA1153" s="127"/>
      <c r="AB1153" s="127"/>
      <c r="AC1153" s="127"/>
      <c r="AD1153" s="127"/>
      <c r="AE1153" s="127"/>
      <c r="AF1153" s="127"/>
      <c r="AG1153" s="127"/>
      <c r="AH1153" s="127"/>
      <c r="AI1153" s="127"/>
      <c r="AJ1153" s="127"/>
      <c r="AK1153" s="127"/>
      <c r="AL1153" s="127"/>
      <c r="AM1153" s="127"/>
      <c r="AN1153" s="127"/>
      <c r="AO1153" s="127"/>
      <c r="AP1153" s="127"/>
      <c r="AQ1153" s="127"/>
      <c r="AR1153" s="127"/>
      <c r="AS1153" s="127"/>
      <c r="AT1153" s="127"/>
      <c r="AU1153" s="127"/>
      <c r="AV1153" s="127"/>
      <c r="AW1153" s="127"/>
      <c r="AX1153" s="127"/>
      <c r="AY1153" s="127"/>
      <c r="AZ1153" s="127"/>
      <c r="BA1153" s="127"/>
      <c r="BB1153" s="127"/>
      <c r="BC1153" s="127"/>
      <c r="BD1153" s="127"/>
      <c r="BE1153" s="127"/>
      <c r="BF1153" s="127"/>
      <c r="BG1153" s="127"/>
      <c r="BH1153" s="127"/>
      <c r="BI1153" s="127"/>
      <c r="BJ1153" s="127"/>
      <c r="BK1153" s="127"/>
      <c r="BL1153" s="127"/>
      <c r="BM1153" s="127"/>
      <c r="BN1153" s="386"/>
      <c r="BO1153" s="127"/>
      <c r="BP1153" s="104"/>
    </row>
    <row r="1154" spans="1:68" ht="14.5" x14ac:dyDescent="0.35">
      <c r="A1154" s="136"/>
      <c r="B1154" s="136"/>
      <c r="C1154" s="136"/>
      <c r="D1154" s="127"/>
      <c r="E1154" s="127"/>
      <c r="F1154" s="127"/>
      <c r="G1154" s="127"/>
      <c r="H1154" s="127"/>
      <c r="I1154" s="127"/>
      <c r="J1154" s="127"/>
      <c r="K1154" s="127"/>
      <c r="L1154" s="127"/>
      <c r="M1154" s="127"/>
      <c r="N1154" s="127"/>
      <c r="O1154" s="127"/>
      <c r="P1154" s="127"/>
      <c r="Q1154" s="127"/>
      <c r="R1154" s="127"/>
      <c r="S1154" s="127"/>
      <c r="T1154" s="127"/>
      <c r="U1154" s="127"/>
      <c r="V1154" s="127"/>
      <c r="W1154" s="127"/>
      <c r="X1154" s="127"/>
      <c r="Y1154" s="127"/>
      <c r="Z1154" s="127"/>
      <c r="AA1154" s="127"/>
      <c r="AB1154" s="127"/>
      <c r="AC1154" s="127"/>
      <c r="AD1154" s="127"/>
      <c r="AE1154" s="127"/>
      <c r="AF1154" s="127"/>
      <c r="AG1154" s="127"/>
      <c r="AH1154" s="127"/>
      <c r="AI1154" s="127"/>
      <c r="AJ1154" s="127"/>
      <c r="AK1154" s="127"/>
      <c r="AL1154" s="127"/>
      <c r="AM1154" s="127"/>
      <c r="AN1154" s="127"/>
      <c r="AO1154" s="127"/>
      <c r="AP1154" s="127"/>
      <c r="AQ1154" s="127"/>
      <c r="AR1154" s="127"/>
      <c r="AS1154" s="127"/>
      <c r="AT1154" s="127"/>
      <c r="AU1154" s="127"/>
      <c r="AV1154" s="127"/>
      <c r="AW1154" s="127"/>
      <c r="AX1154" s="127"/>
      <c r="AY1154" s="127"/>
      <c r="AZ1154" s="127"/>
      <c r="BA1154" s="127"/>
      <c r="BB1154" s="127"/>
      <c r="BC1154" s="127"/>
      <c r="BD1154" s="127"/>
      <c r="BE1154" s="127"/>
      <c r="BF1154" s="127"/>
      <c r="BG1154" s="127"/>
      <c r="BH1154" s="127"/>
      <c r="BI1154" s="127"/>
      <c r="BJ1154" s="127"/>
      <c r="BK1154" s="127"/>
      <c r="BL1154" s="127"/>
      <c r="BM1154" s="127"/>
      <c r="BN1154" s="386"/>
      <c r="BO1154" s="127"/>
      <c r="BP1154" s="104"/>
    </row>
    <row r="1155" spans="1:68" ht="14.5" x14ac:dyDescent="0.35">
      <c r="A1155" s="136"/>
      <c r="B1155" s="136"/>
      <c r="C1155" s="136"/>
      <c r="D1155" s="127"/>
      <c r="E1155" s="127"/>
      <c r="F1155" s="127"/>
      <c r="G1155" s="127"/>
      <c r="H1155" s="127"/>
      <c r="I1155" s="127"/>
      <c r="J1155" s="127"/>
      <c r="K1155" s="127"/>
      <c r="L1155" s="127"/>
      <c r="M1155" s="127"/>
      <c r="N1155" s="127"/>
      <c r="O1155" s="127"/>
      <c r="P1155" s="127"/>
      <c r="Q1155" s="127"/>
      <c r="R1155" s="127"/>
      <c r="S1155" s="127"/>
      <c r="T1155" s="127"/>
      <c r="U1155" s="127"/>
      <c r="V1155" s="127"/>
      <c r="W1155" s="127"/>
      <c r="X1155" s="127"/>
      <c r="Y1155" s="127"/>
      <c r="Z1155" s="127"/>
      <c r="AA1155" s="127"/>
      <c r="AB1155" s="127"/>
      <c r="AC1155" s="127"/>
      <c r="AD1155" s="127"/>
      <c r="AE1155" s="127"/>
      <c r="AF1155" s="127"/>
      <c r="AG1155" s="127"/>
      <c r="AH1155" s="127"/>
      <c r="AI1155" s="127"/>
      <c r="AJ1155" s="127"/>
      <c r="AK1155" s="127"/>
      <c r="AL1155" s="127"/>
      <c r="AM1155" s="127"/>
      <c r="AN1155" s="127"/>
      <c r="AO1155" s="127"/>
      <c r="AP1155" s="127"/>
      <c r="AQ1155" s="127"/>
      <c r="AR1155" s="127"/>
      <c r="AS1155" s="127"/>
      <c r="AT1155" s="127"/>
      <c r="AU1155" s="127"/>
      <c r="AV1155" s="127"/>
      <c r="AW1155" s="127"/>
      <c r="AX1155" s="127"/>
      <c r="AY1155" s="127"/>
      <c r="AZ1155" s="127"/>
      <c r="BA1155" s="127"/>
      <c r="BB1155" s="127"/>
      <c r="BC1155" s="127"/>
      <c r="BD1155" s="127"/>
      <c r="BE1155" s="127"/>
      <c r="BF1155" s="127"/>
      <c r="BG1155" s="127"/>
      <c r="BH1155" s="127"/>
      <c r="BI1155" s="127"/>
      <c r="BJ1155" s="127"/>
      <c r="BK1155" s="127"/>
      <c r="BL1155" s="127"/>
      <c r="BM1155" s="127"/>
      <c r="BN1155" s="386"/>
      <c r="BO1155" s="127"/>
      <c r="BP1155" s="104"/>
    </row>
    <row r="1156" spans="1:68" ht="14.5" x14ac:dyDescent="0.35">
      <c r="A1156" s="136"/>
      <c r="B1156" s="136"/>
      <c r="C1156" s="136"/>
      <c r="D1156" s="127"/>
      <c r="E1156" s="127"/>
      <c r="F1156" s="127"/>
      <c r="G1156" s="127"/>
      <c r="H1156" s="127"/>
      <c r="I1156" s="127"/>
      <c r="J1156" s="127"/>
      <c r="K1156" s="127"/>
      <c r="L1156" s="127"/>
      <c r="M1156" s="127"/>
      <c r="N1156" s="127"/>
      <c r="O1156" s="127"/>
      <c r="P1156" s="127"/>
      <c r="Q1156" s="127"/>
      <c r="R1156" s="127"/>
      <c r="S1156" s="127"/>
      <c r="T1156" s="127"/>
      <c r="U1156" s="127"/>
      <c r="V1156" s="127"/>
      <c r="W1156" s="127"/>
      <c r="X1156" s="127"/>
      <c r="Y1156" s="127"/>
      <c r="Z1156" s="127"/>
      <c r="AA1156" s="127"/>
      <c r="AB1156" s="127"/>
      <c r="AC1156" s="127"/>
      <c r="AD1156" s="127"/>
      <c r="AE1156" s="127"/>
      <c r="AF1156" s="127"/>
      <c r="AG1156" s="127"/>
      <c r="AH1156" s="127"/>
      <c r="AI1156" s="127"/>
      <c r="AJ1156" s="127"/>
      <c r="AK1156" s="127"/>
      <c r="AL1156" s="127"/>
      <c r="AM1156" s="127"/>
      <c r="AN1156" s="127"/>
      <c r="AO1156" s="127"/>
      <c r="AP1156" s="127"/>
      <c r="AQ1156" s="127"/>
      <c r="AR1156" s="127"/>
      <c r="AS1156" s="127"/>
      <c r="AT1156" s="127"/>
      <c r="AU1156" s="127"/>
      <c r="AV1156" s="127"/>
      <c r="AW1156" s="127"/>
      <c r="AX1156" s="127"/>
      <c r="AY1156" s="127"/>
      <c r="AZ1156" s="127"/>
      <c r="BA1156" s="127"/>
      <c r="BB1156" s="127"/>
      <c r="BC1156" s="127"/>
      <c r="BD1156" s="127"/>
      <c r="BE1156" s="127"/>
      <c r="BF1156" s="127"/>
      <c r="BG1156" s="127"/>
      <c r="BH1156" s="127"/>
      <c r="BI1156" s="127"/>
      <c r="BJ1156" s="127"/>
      <c r="BK1156" s="127"/>
      <c r="BL1156" s="127"/>
      <c r="BM1156" s="127"/>
      <c r="BN1156" s="386"/>
      <c r="BO1156" s="127"/>
      <c r="BP1156" s="104"/>
    </row>
    <row r="1157" spans="1:68" ht="14.5" x14ac:dyDescent="0.35">
      <c r="A1157" s="136"/>
      <c r="B1157" s="136"/>
      <c r="C1157" s="136"/>
      <c r="D1157" s="127"/>
      <c r="E1157" s="127"/>
      <c r="F1157" s="127"/>
      <c r="G1157" s="127"/>
      <c r="H1157" s="127"/>
      <c r="I1157" s="127"/>
      <c r="J1157" s="127"/>
      <c r="K1157" s="127"/>
      <c r="L1157" s="127"/>
      <c r="M1157" s="127"/>
      <c r="N1157" s="127"/>
      <c r="O1157" s="127"/>
      <c r="P1157" s="127"/>
      <c r="Q1157" s="127"/>
      <c r="R1157" s="127"/>
      <c r="S1157" s="127"/>
      <c r="T1157" s="127"/>
      <c r="U1157" s="127"/>
      <c r="V1157" s="127"/>
      <c r="W1157" s="127"/>
      <c r="X1157" s="127"/>
      <c r="Y1157" s="127"/>
      <c r="Z1157" s="127"/>
      <c r="AA1157" s="127"/>
      <c r="AB1157" s="127"/>
      <c r="AC1157" s="127"/>
      <c r="AD1157" s="127"/>
      <c r="AE1157" s="127"/>
      <c r="AF1157" s="127"/>
      <c r="AG1157" s="127"/>
      <c r="AH1157" s="127"/>
      <c r="AI1157" s="127"/>
      <c r="AJ1157" s="127"/>
      <c r="AK1157" s="127"/>
      <c r="AL1157" s="127"/>
      <c r="AM1157" s="127"/>
      <c r="AN1157" s="127"/>
      <c r="AO1157" s="127"/>
      <c r="AP1157" s="127"/>
      <c r="AQ1157" s="127"/>
      <c r="AR1157" s="127"/>
      <c r="AS1157" s="127"/>
      <c r="AT1157" s="127"/>
      <c r="AU1157" s="127"/>
      <c r="AV1157" s="127"/>
      <c r="AW1157" s="127"/>
      <c r="AX1157" s="127"/>
      <c r="AY1157" s="127"/>
      <c r="AZ1157" s="127"/>
      <c r="BA1157" s="127"/>
      <c r="BB1157" s="127"/>
      <c r="BC1157" s="127"/>
      <c r="BD1157" s="127"/>
      <c r="BE1157" s="127"/>
      <c r="BF1157" s="127"/>
      <c r="BG1157" s="127"/>
      <c r="BH1157" s="127"/>
      <c r="BI1157" s="127"/>
      <c r="BJ1157" s="127"/>
      <c r="BK1157" s="127"/>
      <c r="BL1157" s="127"/>
      <c r="BM1157" s="127"/>
      <c r="BN1157" s="386"/>
      <c r="BO1157" s="127"/>
      <c r="BP1157" s="104"/>
    </row>
    <row r="1158" spans="1:68" ht="14.5" x14ac:dyDescent="0.35">
      <c r="A1158" s="136"/>
      <c r="B1158" s="136"/>
      <c r="C1158" s="136"/>
      <c r="D1158" s="127"/>
      <c r="E1158" s="127"/>
      <c r="F1158" s="127"/>
      <c r="G1158" s="127"/>
      <c r="H1158" s="127"/>
      <c r="I1158" s="127"/>
      <c r="J1158" s="127"/>
      <c r="K1158" s="127"/>
      <c r="L1158" s="127"/>
      <c r="M1158" s="127"/>
      <c r="N1158" s="127"/>
      <c r="O1158" s="127"/>
      <c r="P1158" s="127"/>
      <c r="Q1158" s="127"/>
      <c r="R1158" s="127"/>
      <c r="S1158" s="127"/>
      <c r="T1158" s="127"/>
      <c r="U1158" s="127"/>
      <c r="V1158" s="127"/>
      <c r="W1158" s="127"/>
      <c r="X1158" s="127"/>
      <c r="Y1158" s="127"/>
      <c r="Z1158" s="127"/>
      <c r="AA1158" s="127"/>
      <c r="AB1158" s="127"/>
      <c r="AC1158" s="127"/>
      <c r="AD1158" s="127"/>
      <c r="AE1158" s="127"/>
      <c r="AF1158" s="127"/>
      <c r="AG1158" s="127"/>
      <c r="AH1158" s="127"/>
      <c r="AI1158" s="127"/>
      <c r="AJ1158" s="127"/>
      <c r="AK1158" s="127"/>
      <c r="AL1158" s="127"/>
      <c r="AM1158" s="127"/>
      <c r="AN1158" s="127"/>
      <c r="AO1158" s="127"/>
      <c r="AP1158" s="127"/>
      <c r="AQ1158" s="127"/>
      <c r="AR1158" s="127"/>
      <c r="AS1158" s="127"/>
      <c r="AT1158" s="127"/>
      <c r="AU1158" s="127"/>
      <c r="AV1158" s="127"/>
      <c r="AW1158" s="127"/>
      <c r="AX1158" s="127"/>
      <c r="AY1158" s="127"/>
      <c r="AZ1158" s="127"/>
      <c r="BA1158" s="127"/>
      <c r="BB1158" s="127"/>
      <c r="BC1158" s="127"/>
      <c r="BD1158" s="127"/>
      <c r="BE1158" s="127"/>
      <c r="BF1158" s="127"/>
      <c r="BG1158" s="127"/>
      <c r="BH1158" s="127"/>
      <c r="BI1158" s="127"/>
      <c r="BJ1158" s="127"/>
      <c r="BK1158" s="127"/>
      <c r="BL1158" s="127"/>
      <c r="BM1158" s="127"/>
      <c r="BN1158" s="386"/>
      <c r="BO1158" s="127"/>
      <c r="BP1158" s="104"/>
    </row>
    <row r="1159" spans="1:68" ht="14.5" x14ac:dyDescent="0.35">
      <c r="A1159" s="136"/>
      <c r="B1159" s="136"/>
      <c r="C1159" s="136"/>
      <c r="D1159" s="127"/>
      <c r="E1159" s="127"/>
      <c r="F1159" s="127"/>
      <c r="G1159" s="127"/>
      <c r="H1159" s="127"/>
      <c r="I1159" s="127"/>
      <c r="J1159" s="127"/>
      <c r="K1159" s="127"/>
      <c r="L1159" s="127"/>
      <c r="M1159" s="127"/>
      <c r="N1159" s="127"/>
      <c r="O1159" s="127"/>
      <c r="P1159" s="127"/>
      <c r="Q1159" s="127"/>
      <c r="R1159" s="127"/>
      <c r="S1159" s="127"/>
      <c r="T1159" s="127"/>
      <c r="U1159" s="127"/>
      <c r="V1159" s="127"/>
      <c r="W1159" s="127"/>
      <c r="X1159" s="127"/>
      <c r="Y1159" s="127"/>
      <c r="Z1159" s="127"/>
      <c r="AA1159" s="127"/>
      <c r="AB1159" s="127"/>
      <c r="AC1159" s="127"/>
      <c r="AD1159" s="127"/>
      <c r="AE1159" s="127"/>
      <c r="AF1159" s="127"/>
      <c r="AG1159" s="127"/>
      <c r="AH1159" s="127"/>
      <c r="AI1159" s="127"/>
      <c r="AJ1159" s="127"/>
      <c r="AK1159" s="127"/>
      <c r="AL1159" s="127"/>
      <c r="AM1159" s="127"/>
      <c r="AN1159" s="127"/>
      <c r="AO1159" s="127"/>
      <c r="AP1159" s="127"/>
      <c r="AQ1159" s="127"/>
      <c r="AR1159" s="127"/>
      <c r="AS1159" s="127"/>
      <c r="AT1159" s="127"/>
      <c r="AU1159" s="127"/>
      <c r="AV1159" s="127"/>
      <c r="AW1159" s="127"/>
      <c r="AX1159" s="127"/>
      <c r="AY1159" s="127"/>
      <c r="AZ1159" s="127"/>
      <c r="BA1159" s="127"/>
      <c r="BB1159" s="127"/>
      <c r="BC1159" s="127"/>
      <c r="BD1159" s="127"/>
      <c r="BE1159" s="127"/>
      <c r="BF1159" s="127"/>
      <c r="BG1159" s="127"/>
      <c r="BH1159" s="127"/>
      <c r="BI1159" s="127"/>
      <c r="BJ1159" s="127"/>
      <c r="BK1159" s="127"/>
      <c r="BL1159" s="127"/>
      <c r="BM1159" s="127"/>
      <c r="BN1159" s="386"/>
      <c r="BO1159" s="127"/>
      <c r="BP1159" s="104"/>
    </row>
    <row r="1160" spans="1:68" ht="14.5" x14ac:dyDescent="0.35">
      <c r="A1160" s="136"/>
      <c r="B1160" s="136"/>
      <c r="C1160" s="136"/>
      <c r="D1160" s="127"/>
      <c r="E1160" s="127"/>
      <c r="F1160" s="127"/>
      <c r="G1160" s="127"/>
      <c r="H1160" s="127"/>
      <c r="I1160" s="127"/>
      <c r="J1160" s="127"/>
      <c r="K1160" s="127"/>
      <c r="L1160" s="127"/>
      <c r="M1160" s="127"/>
      <c r="N1160" s="127"/>
      <c r="O1160" s="127"/>
      <c r="P1160" s="127"/>
      <c r="Q1160" s="127"/>
      <c r="R1160" s="127"/>
      <c r="S1160" s="127"/>
      <c r="T1160" s="127"/>
      <c r="U1160" s="127"/>
      <c r="V1160" s="127"/>
      <c r="W1160" s="127"/>
      <c r="X1160" s="127"/>
      <c r="Y1160" s="127"/>
      <c r="Z1160" s="127"/>
      <c r="AA1160" s="127"/>
      <c r="AB1160" s="127"/>
      <c r="AC1160" s="127"/>
      <c r="AD1160" s="127"/>
      <c r="AE1160" s="127"/>
      <c r="AF1160" s="127"/>
      <c r="AG1160" s="127"/>
      <c r="AH1160" s="127"/>
      <c r="AI1160" s="127"/>
      <c r="AJ1160" s="127"/>
      <c r="AK1160" s="127"/>
      <c r="AL1160" s="127"/>
      <c r="AM1160" s="127"/>
      <c r="AN1160" s="127"/>
      <c r="AO1160" s="127"/>
      <c r="AP1160" s="127"/>
      <c r="AQ1160" s="127"/>
      <c r="AR1160" s="127"/>
      <c r="AS1160" s="127"/>
      <c r="AT1160" s="127"/>
      <c r="AU1160" s="127"/>
      <c r="AV1160" s="127"/>
      <c r="AW1160" s="127"/>
      <c r="AX1160" s="127"/>
      <c r="AY1160" s="127"/>
      <c r="AZ1160" s="127"/>
      <c r="BA1160" s="127"/>
      <c r="BB1160" s="127"/>
      <c r="BC1160" s="127"/>
      <c r="BD1160" s="127"/>
      <c r="BE1160" s="127"/>
      <c r="BF1160" s="127"/>
      <c r="BG1160" s="127"/>
      <c r="BH1160" s="127"/>
      <c r="BI1160" s="127"/>
      <c r="BJ1160" s="127"/>
      <c r="BK1160" s="127"/>
      <c r="BL1160" s="127"/>
      <c r="BM1160" s="127"/>
      <c r="BN1160" s="386"/>
      <c r="BO1160" s="127"/>
      <c r="BP1160" s="104"/>
    </row>
    <row r="1161" spans="1:68" ht="14.5" x14ac:dyDescent="0.35">
      <c r="A1161" s="136"/>
      <c r="B1161" s="136"/>
      <c r="C1161" s="136"/>
      <c r="D1161" s="127"/>
      <c r="E1161" s="127"/>
      <c r="F1161" s="127"/>
      <c r="G1161" s="127"/>
      <c r="H1161" s="127"/>
      <c r="I1161" s="127"/>
      <c r="J1161" s="127"/>
      <c r="K1161" s="127"/>
      <c r="L1161" s="127"/>
      <c r="M1161" s="127"/>
      <c r="N1161" s="127"/>
      <c r="O1161" s="127"/>
      <c r="P1161" s="127"/>
      <c r="Q1161" s="127"/>
      <c r="R1161" s="127"/>
      <c r="S1161" s="127"/>
      <c r="T1161" s="127"/>
      <c r="U1161" s="127"/>
      <c r="V1161" s="127"/>
      <c r="W1161" s="127"/>
      <c r="X1161" s="127"/>
      <c r="Y1161" s="127"/>
      <c r="Z1161" s="127"/>
      <c r="AA1161" s="127"/>
      <c r="AB1161" s="127"/>
      <c r="AC1161" s="127"/>
      <c r="AD1161" s="127"/>
      <c r="AE1161" s="127"/>
      <c r="AF1161" s="127"/>
      <c r="AG1161" s="127"/>
      <c r="AH1161" s="127"/>
      <c r="AI1161" s="127"/>
      <c r="AJ1161" s="127"/>
      <c r="AK1161" s="127"/>
      <c r="AL1161" s="127"/>
      <c r="AM1161" s="127"/>
      <c r="AN1161" s="127"/>
      <c r="AO1161" s="127"/>
      <c r="AP1161" s="127"/>
      <c r="AQ1161" s="127"/>
      <c r="AR1161" s="127"/>
      <c r="AS1161" s="127"/>
      <c r="AT1161" s="127"/>
      <c r="AU1161" s="127"/>
      <c r="AV1161" s="127"/>
      <c r="AW1161" s="127"/>
      <c r="AX1161" s="127"/>
      <c r="AY1161" s="127"/>
      <c r="AZ1161" s="127"/>
      <c r="BA1161" s="127"/>
      <c r="BB1161" s="127"/>
      <c r="BC1161" s="127"/>
      <c r="BD1161" s="127"/>
      <c r="BE1161" s="127"/>
      <c r="BF1161" s="127"/>
      <c r="BG1161" s="127"/>
      <c r="BH1161" s="127"/>
      <c r="BI1161" s="127"/>
      <c r="BJ1161" s="127"/>
      <c r="BK1161" s="127"/>
      <c r="BL1161" s="127"/>
      <c r="BM1161" s="127"/>
      <c r="BN1161" s="386"/>
      <c r="BO1161" s="127"/>
      <c r="BP1161" s="104"/>
    </row>
    <row r="1162" spans="1:68" ht="14.5" x14ac:dyDescent="0.35">
      <c r="A1162" s="136"/>
      <c r="B1162" s="136"/>
      <c r="C1162" s="136"/>
      <c r="D1162" s="127"/>
      <c r="E1162" s="127"/>
      <c r="F1162" s="127"/>
      <c r="G1162" s="127"/>
      <c r="H1162" s="127"/>
      <c r="I1162" s="127"/>
      <c r="J1162" s="127"/>
      <c r="K1162" s="127"/>
      <c r="L1162" s="127"/>
      <c r="M1162" s="127"/>
      <c r="N1162" s="127"/>
      <c r="O1162" s="127"/>
      <c r="P1162" s="127"/>
      <c r="Q1162" s="127"/>
      <c r="R1162" s="127"/>
      <c r="S1162" s="127"/>
      <c r="T1162" s="127"/>
      <c r="U1162" s="127"/>
      <c r="V1162" s="127"/>
      <c r="W1162" s="127"/>
      <c r="X1162" s="127"/>
      <c r="Y1162" s="127"/>
      <c r="Z1162" s="127"/>
      <c r="AA1162" s="127"/>
      <c r="AB1162" s="127"/>
      <c r="AC1162" s="127"/>
      <c r="AD1162" s="127"/>
      <c r="AE1162" s="127"/>
      <c r="AF1162" s="127"/>
      <c r="AG1162" s="127"/>
      <c r="AH1162" s="127"/>
      <c r="AI1162" s="127"/>
      <c r="AJ1162" s="127"/>
      <c r="AK1162" s="127"/>
      <c r="AL1162" s="127"/>
      <c r="AM1162" s="127"/>
      <c r="AN1162" s="127"/>
      <c r="AO1162" s="127"/>
      <c r="AP1162" s="127"/>
      <c r="AQ1162" s="127"/>
      <c r="AR1162" s="127"/>
      <c r="AS1162" s="127"/>
      <c r="AT1162" s="127"/>
      <c r="AU1162" s="127"/>
      <c r="AV1162" s="127"/>
      <c r="AW1162" s="127"/>
      <c r="AX1162" s="127"/>
      <c r="AY1162" s="127"/>
      <c r="AZ1162" s="127"/>
      <c r="BA1162" s="127"/>
      <c r="BB1162" s="127"/>
      <c r="BC1162" s="127"/>
      <c r="BD1162" s="127"/>
      <c r="BE1162" s="127"/>
      <c r="BF1162" s="127"/>
      <c r="BG1162" s="127"/>
      <c r="BH1162" s="127"/>
      <c r="BI1162" s="127"/>
      <c r="BJ1162" s="127"/>
      <c r="BK1162" s="127"/>
      <c r="BL1162" s="127"/>
      <c r="BM1162" s="127"/>
      <c r="BN1162" s="386"/>
      <c r="BO1162" s="127"/>
      <c r="BP1162" s="104"/>
    </row>
    <row r="1163" spans="1:68" ht="14.5" x14ac:dyDescent="0.35">
      <c r="A1163" s="136"/>
      <c r="B1163" s="136"/>
      <c r="C1163" s="136"/>
      <c r="D1163" s="127"/>
      <c r="E1163" s="127"/>
      <c r="F1163" s="127"/>
      <c r="G1163" s="127"/>
      <c r="H1163" s="127"/>
      <c r="I1163" s="127"/>
      <c r="J1163" s="127"/>
      <c r="K1163" s="127"/>
      <c r="L1163" s="127"/>
      <c r="M1163" s="127"/>
      <c r="N1163" s="127"/>
      <c r="O1163" s="127"/>
      <c r="P1163" s="127"/>
      <c r="Q1163" s="127"/>
      <c r="R1163" s="127"/>
      <c r="S1163" s="127"/>
      <c r="T1163" s="127"/>
      <c r="U1163" s="127"/>
      <c r="V1163" s="127"/>
      <c r="W1163" s="127"/>
      <c r="X1163" s="127"/>
      <c r="Y1163" s="127"/>
      <c r="Z1163" s="127"/>
      <c r="AA1163" s="127"/>
      <c r="AB1163" s="127"/>
      <c r="AC1163" s="127"/>
      <c r="AD1163" s="127"/>
      <c r="AE1163" s="127"/>
      <c r="AF1163" s="127"/>
      <c r="AG1163" s="127"/>
      <c r="AH1163" s="127"/>
      <c r="AI1163" s="127"/>
      <c r="AJ1163" s="127"/>
      <c r="AK1163" s="127"/>
      <c r="AL1163" s="127"/>
      <c r="AM1163" s="127"/>
      <c r="AN1163" s="127"/>
      <c r="AO1163" s="127"/>
      <c r="AP1163" s="127"/>
      <c r="AQ1163" s="127"/>
      <c r="AR1163" s="127"/>
      <c r="AS1163" s="127"/>
      <c r="AT1163" s="127"/>
      <c r="AU1163" s="127"/>
      <c r="AV1163" s="127"/>
      <c r="AW1163" s="127"/>
      <c r="AX1163" s="127"/>
      <c r="AY1163" s="127"/>
      <c r="AZ1163" s="127"/>
      <c r="BA1163" s="127"/>
      <c r="BB1163" s="127"/>
      <c r="BC1163" s="127"/>
      <c r="BD1163" s="127"/>
      <c r="BE1163" s="127"/>
      <c r="BF1163" s="127"/>
      <c r="BG1163" s="127"/>
      <c r="BH1163" s="127"/>
      <c r="BI1163" s="127"/>
      <c r="BJ1163" s="127"/>
      <c r="BK1163" s="127"/>
      <c r="BL1163" s="127"/>
      <c r="BM1163" s="127"/>
      <c r="BN1163" s="386"/>
      <c r="BO1163" s="127"/>
      <c r="BP1163" s="104"/>
    </row>
    <row r="1164" spans="1:68" ht="14.5" x14ac:dyDescent="0.35">
      <c r="A1164" s="136"/>
      <c r="B1164" s="136"/>
      <c r="C1164" s="136"/>
      <c r="D1164" s="127"/>
      <c r="E1164" s="127"/>
      <c r="F1164" s="127"/>
      <c r="G1164" s="127"/>
      <c r="H1164" s="127"/>
      <c r="I1164" s="127"/>
      <c r="J1164" s="127"/>
      <c r="K1164" s="127"/>
      <c r="L1164" s="127"/>
      <c r="M1164" s="127"/>
      <c r="N1164" s="127"/>
      <c r="O1164" s="127"/>
      <c r="P1164" s="127"/>
      <c r="Q1164" s="127"/>
      <c r="R1164" s="127"/>
      <c r="S1164" s="127"/>
      <c r="T1164" s="127"/>
      <c r="U1164" s="127"/>
      <c r="V1164" s="127"/>
      <c r="W1164" s="127"/>
      <c r="X1164" s="127"/>
      <c r="Y1164" s="127"/>
      <c r="Z1164" s="127"/>
      <c r="AA1164" s="127"/>
      <c r="AB1164" s="127"/>
      <c r="AC1164" s="127"/>
      <c r="AD1164" s="127"/>
      <c r="AE1164" s="127"/>
      <c r="AF1164" s="127"/>
      <c r="AG1164" s="127"/>
      <c r="AH1164" s="127"/>
      <c r="AI1164" s="127"/>
      <c r="AJ1164" s="127"/>
      <c r="AK1164" s="127"/>
      <c r="AL1164" s="127"/>
      <c r="AM1164" s="127"/>
      <c r="AN1164" s="127"/>
      <c r="AO1164" s="127"/>
      <c r="AP1164" s="127"/>
      <c r="AQ1164" s="127"/>
      <c r="AR1164" s="127"/>
      <c r="AS1164" s="127"/>
      <c r="AT1164" s="127"/>
      <c r="AU1164" s="127"/>
      <c r="AV1164" s="127"/>
      <c r="AW1164" s="127"/>
      <c r="AX1164" s="127"/>
      <c r="AY1164" s="127"/>
      <c r="AZ1164" s="127"/>
      <c r="BA1164" s="127"/>
      <c r="BB1164" s="127"/>
      <c r="BC1164" s="127"/>
      <c r="BD1164" s="127"/>
      <c r="BE1164" s="127"/>
      <c r="BF1164" s="127"/>
      <c r="BG1164" s="127"/>
      <c r="BH1164" s="127"/>
      <c r="BI1164" s="127"/>
      <c r="BJ1164" s="127"/>
      <c r="BK1164" s="127"/>
      <c r="BL1164" s="127"/>
      <c r="BM1164" s="127"/>
      <c r="BN1164" s="386"/>
      <c r="BO1164" s="127"/>
      <c r="BP1164" s="104"/>
    </row>
    <row r="1165" spans="1:68" ht="14.5" x14ac:dyDescent="0.35">
      <c r="A1165" s="136"/>
      <c r="B1165" s="136"/>
      <c r="C1165" s="136"/>
      <c r="D1165" s="127"/>
      <c r="E1165" s="127"/>
      <c r="F1165" s="127"/>
      <c r="G1165" s="127"/>
      <c r="H1165" s="127"/>
      <c r="I1165" s="127"/>
      <c r="J1165" s="127"/>
      <c r="K1165" s="127"/>
      <c r="L1165" s="127"/>
      <c r="M1165" s="127"/>
      <c r="N1165" s="127"/>
      <c r="O1165" s="127"/>
      <c r="P1165" s="127"/>
      <c r="Q1165" s="127"/>
      <c r="R1165" s="127"/>
      <c r="S1165" s="127"/>
      <c r="T1165" s="127"/>
      <c r="U1165" s="127"/>
      <c r="V1165" s="127"/>
      <c r="W1165" s="127"/>
      <c r="X1165" s="127"/>
      <c r="Y1165" s="127"/>
      <c r="Z1165" s="127"/>
      <c r="AA1165" s="127"/>
      <c r="AB1165" s="127"/>
      <c r="AC1165" s="127"/>
      <c r="AD1165" s="127"/>
      <c r="AE1165" s="127"/>
      <c r="AF1165" s="127"/>
      <c r="AG1165" s="127"/>
      <c r="AH1165" s="127"/>
      <c r="AI1165" s="127"/>
      <c r="AJ1165" s="127"/>
      <c r="AK1165" s="127"/>
      <c r="AL1165" s="127"/>
      <c r="AM1165" s="127"/>
      <c r="AN1165" s="127"/>
      <c r="AO1165" s="127"/>
      <c r="AP1165" s="127"/>
      <c r="AQ1165" s="127"/>
      <c r="AR1165" s="127"/>
      <c r="AS1165" s="127"/>
      <c r="AT1165" s="127"/>
      <c r="AU1165" s="127"/>
      <c r="AV1165" s="127"/>
      <c r="AW1165" s="127"/>
      <c r="AX1165" s="127"/>
      <c r="AY1165" s="127"/>
      <c r="AZ1165" s="127"/>
      <c r="BA1165" s="127"/>
      <c r="BB1165" s="127"/>
      <c r="BC1165" s="127"/>
      <c r="BD1165" s="127"/>
      <c r="BE1165" s="127"/>
      <c r="BF1165" s="127"/>
      <c r="BG1165" s="127"/>
      <c r="BH1165" s="127"/>
      <c r="BI1165" s="127"/>
      <c r="BJ1165" s="127"/>
      <c r="BK1165" s="127"/>
      <c r="BL1165" s="127"/>
      <c r="BM1165" s="127"/>
      <c r="BN1165" s="386"/>
      <c r="BO1165" s="127"/>
      <c r="BP1165" s="104"/>
    </row>
    <row r="1166" spans="1:68" ht="14.5" x14ac:dyDescent="0.35">
      <c r="A1166" s="136"/>
      <c r="B1166" s="136"/>
      <c r="C1166" s="136"/>
      <c r="D1166" s="127"/>
      <c r="E1166" s="127"/>
      <c r="F1166" s="127"/>
      <c r="G1166" s="127"/>
      <c r="H1166" s="127"/>
      <c r="I1166" s="127"/>
      <c r="J1166" s="127"/>
      <c r="K1166" s="127"/>
      <c r="L1166" s="127"/>
      <c r="M1166" s="127"/>
      <c r="N1166" s="127"/>
      <c r="O1166" s="127"/>
      <c r="P1166" s="127"/>
      <c r="Q1166" s="127"/>
      <c r="R1166" s="127"/>
      <c r="S1166" s="127"/>
      <c r="T1166" s="127"/>
      <c r="U1166" s="127"/>
      <c r="V1166" s="127"/>
      <c r="W1166" s="127"/>
      <c r="X1166" s="127"/>
      <c r="Y1166" s="127"/>
      <c r="Z1166" s="127"/>
      <c r="AA1166" s="127"/>
      <c r="AB1166" s="127"/>
      <c r="AC1166" s="127"/>
      <c r="AD1166" s="127"/>
      <c r="AE1166" s="127"/>
      <c r="AF1166" s="127"/>
      <c r="AG1166" s="127"/>
      <c r="AH1166" s="127"/>
      <c r="AI1166" s="127"/>
      <c r="AJ1166" s="127"/>
      <c r="AK1166" s="127"/>
      <c r="AL1166" s="127"/>
      <c r="AM1166" s="127"/>
      <c r="AN1166" s="127"/>
      <c r="AO1166" s="127"/>
      <c r="AP1166" s="127"/>
      <c r="AQ1166" s="127"/>
      <c r="AR1166" s="127"/>
      <c r="AS1166" s="127"/>
      <c r="AT1166" s="127"/>
      <c r="AU1166" s="127"/>
      <c r="AV1166" s="127"/>
      <c r="AW1166" s="127"/>
      <c r="AX1166" s="127"/>
      <c r="AY1166" s="127"/>
      <c r="AZ1166" s="127"/>
      <c r="BA1166" s="127"/>
      <c r="BB1166" s="127"/>
      <c r="BC1166" s="127"/>
      <c r="BD1166" s="127"/>
      <c r="BE1166" s="127"/>
      <c r="BF1166" s="127"/>
      <c r="BG1166" s="127"/>
      <c r="BH1166" s="127"/>
      <c r="BI1166" s="127"/>
      <c r="BJ1166" s="127"/>
      <c r="BK1166" s="127"/>
      <c r="BL1166" s="127"/>
      <c r="BM1166" s="127"/>
      <c r="BN1166" s="386"/>
      <c r="BO1166" s="127"/>
      <c r="BP1166" s="104"/>
    </row>
    <row r="1167" spans="1:68" ht="14.5" x14ac:dyDescent="0.35">
      <c r="A1167" s="136"/>
      <c r="B1167" s="136"/>
      <c r="C1167" s="136"/>
      <c r="D1167" s="127"/>
      <c r="E1167" s="127"/>
      <c r="F1167" s="127"/>
      <c r="G1167" s="127"/>
      <c r="H1167" s="127"/>
      <c r="I1167" s="127"/>
      <c r="J1167" s="127"/>
      <c r="K1167" s="127"/>
      <c r="L1167" s="127"/>
      <c r="M1167" s="127"/>
      <c r="N1167" s="127"/>
      <c r="O1167" s="127"/>
      <c r="P1167" s="127"/>
      <c r="Q1167" s="127"/>
      <c r="R1167" s="127"/>
      <c r="S1167" s="127"/>
      <c r="T1167" s="127"/>
      <c r="U1167" s="127"/>
      <c r="V1167" s="127"/>
      <c r="W1167" s="127"/>
      <c r="X1167" s="127"/>
      <c r="Y1167" s="127"/>
      <c r="Z1167" s="127"/>
      <c r="AA1167" s="127"/>
      <c r="AB1167" s="127"/>
      <c r="AC1167" s="127"/>
      <c r="AD1167" s="127"/>
      <c r="AE1167" s="127"/>
      <c r="AF1167" s="127"/>
      <c r="AG1167" s="127"/>
      <c r="AH1167" s="127"/>
      <c r="AI1167" s="127"/>
      <c r="AJ1167" s="127"/>
      <c r="AK1167" s="127"/>
      <c r="AL1167" s="127"/>
      <c r="AM1167" s="127"/>
      <c r="AN1167" s="127"/>
      <c r="AO1167" s="127"/>
      <c r="AP1167" s="127"/>
      <c r="AQ1167" s="127"/>
      <c r="AR1167" s="127"/>
      <c r="AS1167" s="127"/>
      <c r="AT1167" s="127"/>
      <c r="AU1167" s="127"/>
      <c r="AV1167" s="127"/>
      <c r="AW1167" s="127"/>
      <c r="AX1167" s="127"/>
      <c r="AY1167" s="127"/>
      <c r="AZ1167" s="127"/>
      <c r="BA1167" s="127"/>
      <c r="BB1167" s="127"/>
      <c r="BC1167" s="127"/>
      <c r="BD1167" s="127"/>
      <c r="BE1167" s="127"/>
      <c r="BF1167" s="127"/>
      <c r="BG1167" s="127"/>
      <c r="BH1167" s="127"/>
      <c r="BI1167" s="127"/>
      <c r="BJ1167" s="127"/>
      <c r="BK1167" s="127"/>
      <c r="BL1167" s="127"/>
      <c r="BM1167" s="127"/>
      <c r="BN1167" s="386"/>
      <c r="BO1167" s="127"/>
      <c r="BP1167" s="104"/>
    </row>
    <row r="1168" spans="1:68" ht="14.5" x14ac:dyDescent="0.35">
      <c r="A1168" s="136"/>
      <c r="B1168" s="136"/>
      <c r="C1168" s="136"/>
      <c r="D1168" s="127"/>
      <c r="E1168" s="127"/>
      <c r="F1168" s="127"/>
      <c r="G1168" s="127"/>
      <c r="H1168" s="127"/>
      <c r="I1168" s="127"/>
      <c r="J1168" s="127"/>
      <c r="K1168" s="127"/>
      <c r="L1168" s="127"/>
      <c r="M1168" s="127"/>
      <c r="N1168" s="127"/>
      <c r="O1168" s="127"/>
      <c r="P1168" s="127"/>
      <c r="Q1168" s="127"/>
      <c r="R1168" s="127"/>
      <c r="S1168" s="127"/>
      <c r="T1168" s="127"/>
      <c r="U1168" s="127"/>
      <c r="V1168" s="127"/>
      <c r="W1168" s="127"/>
      <c r="X1168" s="127"/>
      <c r="Y1168" s="127"/>
      <c r="Z1168" s="127"/>
      <c r="AA1168" s="127"/>
      <c r="AB1168" s="127"/>
      <c r="AC1168" s="127"/>
      <c r="AD1168" s="127"/>
      <c r="AE1168" s="127"/>
      <c r="AF1168" s="127"/>
      <c r="AG1168" s="127"/>
      <c r="AH1168" s="127"/>
      <c r="AI1168" s="127"/>
      <c r="AJ1168" s="127"/>
      <c r="AK1168" s="127"/>
      <c r="AL1168" s="127"/>
      <c r="AM1168" s="127"/>
      <c r="AN1168" s="127"/>
      <c r="AO1168" s="127"/>
      <c r="AP1168" s="127"/>
      <c r="AQ1168" s="127"/>
      <c r="AR1168" s="127"/>
      <c r="AS1168" s="127"/>
      <c r="AT1168" s="127"/>
      <c r="AU1168" s="127"/>
      <c r="AV1168" s="127"/>
      <c r="AW1168" s="127"/>
      <c r="AX1168" s="127"/>
      <c r="AY1168" s="127"/>
      <c r="AZ1168" s="127"/>
      <c r="BA1168" s="127"/>
      <c r="BB1168" s="127"/>
      <c r="BC1168" s="127"/>
      <c r="BD1168" s="127"/>
      <c r="BE1168" s="127"/>
      <c r="BF1168" s="127"/>
      <c r="BG1168" s="127"/>
      <c r="BH1168" s="127"/>
      <c r="BI1168" s="127"/>
      <c r="BJ1168" s="127"/>
      <c r="BK1168" s="127"/>
      <c r="BL1168" s="127"/>
      <c r="BM1168" s="127"/>
      <c r="BN1168" s="386"/>
      <c r="BO1168" s="127"/>
      <c r="BP1168" s="104"/>
    </row>
    <row r="1169" spans="1:68" ht="14.5" x14ac:dyDescent="0.35">
      <c r="A1169" s="136"/>
      <c r="B1169" s="136"/>
      <c r="C1169" s="136"/>
      <c r="D1169" s="127"/>
      <c r="E1169" s="127"/>
      <c r="F1169" s="127"/>
      <c r="G1169" s="127"/>
      <c r="H1169" s="127"/>
      <c r="I1169" s="127"/>
      <c r="J1169" s="127"/>
      <c r="K1169" s="127"/>
      <c r="L1169" s="127"/>
      <c r="M1169" s="127"/>
      <c r="N1169" s="127"/>
      <c r="O1169" s="127"/>
      <c r="P1169" s="127"/>
      <c r="Q1169" s="127"/>
      <c r="R1169" s="127"/>
      <c r="S1169" s="127"/>
      <c r="T1169" s="127"/>
      <c r="U1169" s="127"/>
      <c r="V1169" s="127"/>
      <c r="W1169" s="127"/>
      <c r="X1169" s="127"/>
      <c r="Y1169" s="127"/>
      <c r="Z1169" s="127"/>
      <c r="AA1169" s="127"/>
      <c r="AB1169" s="127"/>
      <c r="AC1169" s="127"/>
      <c r="AD1169" s="127"/>
      <c r="AE1169" s="127"/>
      <c r="AF1169" s="127"/>
      <c r="AG1169" s="127"/>
      <c r="AH1169" s="127"/>
      <c r="AI1169" s="127"/>
      <c r="AJ1169" s="127"/>
      <c r="AK1169" s="127"/>
      <c r="AL1169" s="127"/>
      <c r="AM1169" s="127"/>
      <c r="AN1169" s="127"/>
      <c r="AO1169" s="127"/>
      <c r="AP1169" s="127"/>
      <c r="AQ1169" s="127"/>
      <c r="AR1169" s="127"/>
      <c r="AS1169" s="127"/>
      <c r="AT1169" s="127"/>
      <c r="AU1169" s="127"/>
      <c r="AV1169" s="127"/>
      <c r="AW1169" s="127"/>
      <c r="AX1169" s="127"/>
      <c r="AY1169" s="127"/>
      <c r="AZ1169" s="127"/>
      <c r="BA1169" s="127"/>
      <c r="BB1169" s="127"/>
      <c r="BC1169" s="127"/>
      <c r="BD1169" s="127"/>
      <c r="BE1169" s="127"/>
      <c r="BF1169" s="127"/>
      <c r="BG1169" s="127"/>
      <c r="BH1169" s="127"/>
      <c r="BI1169" s="127"/>
      <c r="BJ1169" s="127"/>
      <c r="BK1169" s="127"/>
      <c r="BL1169" s="127"/>
      <c r="BM1169" s="127"/>
      <c r="BN1169" s="386"/>
      <c r="BO1169" s="127"/>
      <c r="BP1169" s="104"/>
    </row>
    <row r="1170" spans="1:68" ht="14.5" x14ac:dyDescent="0.35">
      <c r="A1170" s="136"/>
      <c r="B1170" s="136"/>
      <c r="C1170" s="136"/>
      <c r="D1170" s="127"/>
      <c r="E1170" s="127"/>
      <c r="F1170" s="127"/>
      <c r="G1170" s="127"/>
      <c r="H1170" s="127"/>
      <c r="I1170" s="127"/>
      <c r="J1170" s="127"/>
      <c r="K1170" s="127"/>
      <c r="L1170" s="127"/>
      <c r="M1170" s="127"/>
      <c r="N1170" s="127"/>
      <c r="O1170" s="127"/>
      <c r="P1170" s="127"/>
      <c r="Q1170" s="127"/>
      <c r="R1170" s="127"/>
      <c r="S1170" s="127"/>
      <c r="T1170" s="127"/>
      <c r="U1170" s="127"/>
      <c r="V1170" s="127"/>
      <c r="W1170" s="127"/>
      <c r="X1170" s="127"/>
      <c r="Y1170" s="127"/>
      <c r="Z1170" s="127"/>
      <c r="AA1170" s="127"/>
      <c r="AB1170" s="127"/>
      <c r="AC1170" s="127"/>
      <c r="AD1170" s="127"/>
      <c r="AE1170" s="127"/>
      <c r="AF1170" s="127"/>
      <c r="AG1170" s="127"/>
      <c r="AH1170" s="127"/>
      <c r="AI1170" s="127"/>
      <c r="AJ1170" s="127"/>
      <c r="AK1170" s="127"/>
      <c r="AL1170" s="127"/>
      <c r="AM1170" s="127"/>
      <c r="AN1170" s="127"/>
      <c r="AO1170" s="127"/>
      <c r="AP1170" s="127"/>
      <c r="AQ1170" s="127"/>
      <c r="AR1170" s="127"/>
      <c r="AS1170" s="127"/>
      <c r="AT1170" s="127"/>
      <c r="AU1170" s="127"/>
      <c r="AV1170" s="127"/>
      <c r="AW1170" s="127"/>
      <c r="AX1170" s="127"/>
      <c r="AY1170" s="127"/>
      <c r="AZ1170" s="127"/>
      <c r="BA1170" s="127"/>
      <c r="BB1170" s="127"/>
      <c r="BC1170" s="127"/>
      <c r="BD1170" s="127"/>
      <c r="BE1170" s="127"/>
      <c r="BF1170" s="127"/>
      <c r="BG1170" s="127"/>
      <c r="BH1170" s="127"/>
      <c r="BI1170" s="127"/>
      <c r="BJ1170" s="127"/>
      <c r="BK1170" s="127"/>
      <c r="BL1170" s="127"/>
      <c r="BM1170" s="127"/>
      <c r="BN1170" s="386"/>
      <c r="BO1170" s="127"/>
      <c r="BP1170" s="104"/>
    </row>
    <row r="1171" spans="1:68" ht="14.5" x14ac:dyDescent="0.35">
      <c r="A1171" s="136"/>
      <c r="B1171" s="136"/>
      <c r="C1171" s="136"/>
      <c r="D1171" s="127"/>
      <c r="E1171" s="127"/>
      <c r="F1171" s="127"/>
      <c r="G1171" s="127"/>
      <c r="H1171" s="127"/>
      <c r="I1171" s="127"/>
      <c r="J1171" s="127"/>
      <c r="K1171" s="127"/>
      <c r="L1171" s="127"/>
      <c r="M1171" s="127"/>
      <c r="N1171" s="127"/>
      <c r="O1171" s="127"/>
      <c r="P1171" s="127"/>
      <c r="Q1171" s="127"/>
      <c r="R1171" s="127"/>
      <c r="S1171" s="127"/>
      <c r="T1171" s="127"/>
      <c r="U1171" s="127"/>
      <c r="V1171" s="127"/>
      <c r="W1171" s="127"/>
      <c r="X1171" s="127"/>
      <c r="Y1171" s="127"/>
      <c r="Z1171" s="127"/>
      <c r="AA1171" s="127"/>
      <c r="AB1171" s="127"/>
      <c r="AC1171" s="127"/>
      <c r="AD1171" s="127"/>
      <c r="AE1171" s="127"/>
      <c r="AF1171" s="127"/>
      <c r="AG1171" s="127"/>
      <c r="AH1171" s="127"/>
      <c r="AI1171" s="127"/>
      <c r="AJ1171" s="127"/>
      <c r="AK1171" s="127"/>
      <c r="AL1171" s="127"/>
      <c r="AM1171" s="127"/>
      <c r="AN1171" s="127"/>
      <c r="AO1171" s="127"/>
      <c r="AP1171" s="127"/>
      <c r="AQ1171" s="127"/>
      <c r="AR1171" s="127"/>
      <c r="AS1171" s="127"/>
      <c r="AT1171" s="127"/>
      <c r="AU1171" s="127"/>
      <c r="AV1171" s="127"/>
      <c r="AW1171" s="127"/>
      <c r="AX1171" s="127"/>
      <c r="AY1171" s="127"/>
      <c r="AZ1171" s="127"/>
      <c r="BA1171" s="127"/>
      <c r="BB1171" s="127"/>
      <c r="BC1171" s="127"/>
      <c r="BD1171" s="127"/>
      <c r="BE1171" s="127"/>
      <c r="BF1171" s="127"/>
      <c r="BG1171" s="127"/>
      <c r="BH1171" s="127"/>
      <c r="BI1171" s="127"/>
      <c r="BJ1171" s="127"/>
      <c r="BK1171" s="127"/>
      <c r="BL1171" s="127"/>
      <c r="BM1171" s="127"/>
      <c r="BN1171" s="386"/>
      <c r="BO1171" s="127"/>
      <c r="BP1171" s="104"/>
    </row>
    <row r="1172" spans="1:68" ht="14.5" x14ac:dyDescent="0.35">
      <c r="A1172" s="136"/>
      <c r="B1172" s="136"/>
      <c r="C1172" s="136"/>
      <c r="D1172" s="127"/>
      <c r="E1172" s="127"/>
      <c r="F1172" s="127"/>
      <c r="G1172" s="127"/>
      <c r="H1172" s="127"/>
      <c r="I1172" s="127"/>
      <c r="J1172" s="127"/>
      <c r="K1172" s="127"/>
      <c r="L1172" s="127"/>
      <c r="M1172" s="127"/>
      <c r="N1172" s="127"/>
      <c r="O1172" s="127"/>
      <c r="P1172" s="127"/>
      <c r="Q1172" s="127"/>
      <c r="R1172" s="127"/>
      <c r="S1172" s="127"/>
      <c r="T1172" s="127"/>
      <c r="U1172" s="127"/>
      <c r="V1172" s="127"/>
      <c r="W1172" s="127"/>
      <c r="X1172" s="127"/>
      <c r="Y1172" s="127"/>
      <c r="Z1172" s="127"/>
      <c r="AA1172" s="127"/>
      <c r="AB1172" s="127"/>
      <c r="AC1172" s="127"/>
      <c r="AD1172" s="127"/>
      <c r="AE1172" s="127"/>
      <c r="AF1172" s="127"/>
      <c r="AG1172" s="127"/>
      <c r="AH1172" s="127"/>
      <c r="AI1172" s="127"/>
      <c r="AJ1172" s="127"/>
      <c r="AK1172" s="127"/>
      <c r="AL1172" s="127"/>
      <c r="AM1172" s="127"/>
      <c r="AN1172" s="127"/>
      <c r="AO1172" s="127"/>
      <c r="AP1172" s="127"/>
      <c r="AQ1172" s="127"/>
      <c r="AR1172" s="127"/>
      <c r="AS1172" s="127"/>
      <c r="AT1172" s="127"/>
      <c r="AU1172" s="127"/>
      <c r="AV1172" s="127"/>
      <c r="AW1172" s="127"/>
      <c r="AX1172" s="127"/>
      <c r="AY1172" s="127"/>
      <c r="AZ1172" s="127"/>
      <c r="BA1172" s="127"/>
      <c r="BB1172" s="127"/>
      <c r="BC1172" s="127"/>
      <c r="BD1172" s="127"/>
      <c r="BE1172" s="127"/>
      <c r="BF1172" s="127"/>
      <c r="BG1172" s="127"/>
      <c r="BH1172" s="127"/>
      <c r="BI1172" s="127"/>
      <c r="BJ1172" s="127"/>
      <c r="BK1172" s="127"/>
      <c r="BL1172" s="127"/>
      <c r="BM1172" s="127"/>
      <c r="BN1172" s="386"/>
      <c r="BO1172" s="127"/>
      <c r="BP1172" s="104"/>
    </row>
    <row r="1173" spans="1:68" ht="14.5" x14ac:dyDescent="0.35">
      <c r="A1173" s="136"/>
      <c r="B1173" s="136"/>
      <c r="C1173" s="136"/>
      <c r="D1173" s="127"/>
      <c r="E1173" s="127"/>
      <c r="F1173" s="127"/>
      <c r="G1173" s="127"/>
      <c r="H1173" s="127"/>
      <c r="I1173" s="127"/>
      <c r="J1173" s="127"/>
      <c r="K1173" s="127"/>
      <c r="L1173" s="127"/>
      <c r="M1173" s="127"/>
      <c r="N1173" s="127"/>
      <c r="O1173" s="127"/>
      <c r="P1173" s="127"/>
      <c r="Q1173" s="127"/>
      <c r="R1173" s="127"/>
      <c r="S1173" s="127"/>
      <c r="T1173" s="127"/>
      <c r="U1173" s="127"/>
      <c r="V1173" s="127"/>
      <c r="W1173" s="127"/>
      <c r="X1173" s="127"/>
      <c r="Y1173" s="127"/>
      <c r="Z1173" s="127"/>
      <c r="AA1173" s="127"/>
      <c r="AB1173" s="127"/>
      <c r="AC1173" s="127"/>
      <c r="AD1173" s="127"/>
      <c r="AE1173" s="127"/>
      <c r="AF1173" s="127"/>
      <c r="AG1173" s="127"/>
      <c r="AH1173" s="127"/>
      <c r="AI1173" s="127"/>
      <c r="AJ1173" s="127"/>
      <c r="AK1173" s="127"/>
      <c r="AL1173" s="127"/>
      <c r="AM1173" s="127"/>
      <c r="AN1173" s="127"/>
      <c r="AO1173" s="127"/>
      <c r="AP1173" s="127"/>
      <c r="AQ1173" s="127"/>
      <c r="AR1173" s="127"/>
      <c r="AS1173" s="127"/>
      <c r="AT1173" s="127"/>
      <c r="AU1173" s="127"/>
      <c r="AV1173" s="127"/>
      <c r="AW1173" s="127"/>
      <c r="AX1173" s="127"/>
      <c r="AY1173" s="127"/>
      <c r="AZ1173" s="127"/>
      <c r="BA1173" s="127"/>
      <c r="BB1173" s="127"/>
      <c r="BC1173" s="127"/>
      <c r="BD1173" s="127"/>
      <c r="BE1173" s="127"/>
      <c r="BF1173" s="127"/>
      <c r="BG1173" s="127"/>
      <c r="BH1173" s="127"/>
      <c r="BI1173" s="127"/>
      <c r="BJ1173" s="127"/>
      <c r="BK1173" s="127"/>
      <c r="BL1173" s="127"/>
      <c r="BM1173" s="127"/>
      <c r="BN1173" s="386"/>
      <c r="BO1173" s="127"/>
      <c r="BP1173" s="104"/>
    </row>
    <row r="1174" spans="1:68" ht="14.5" x14ac:dyDescent="0.35">
      <c r="A1174" s="136"/>
      <c r="B1174" s="136"/>
      <c r="C1174" s="136"/>
      <c r="D1174" s="127"/>
      <c r="E1174" s="127"/>
      <c r="F1174" s="127"/>
      <c r="G1174" s="127"/>
      <c r="H1174" s="127"/>
      <c r="I1174" s="127"/>
      <c r="J1174" s="127"/>
      <c r="K1174" s="127"/>
      <c r="L1174" s="127"/>
      <c r="M1174" s="127"/>
      <c r="N1174" s="127"/>
      <c r="O1174" s="127"/>
      <c r="P1174" s="127"/>
      <c r="Q1174" s="127"/>
      <c r="R1174" s="127"/>
      <c r="S1174" s="127"/>
      <c r="T1174" s="127"/>
      <c r="U1174" s="127"/>
      <c r="V1174" s="127"/>
      <c r="W1174" s="127"/>
      <c r="X1174" s="127"/>
      <c r="Y1174" s="127"/>
      <c r="Z1174" s="127"/>
      <c r="AA1174" s="127"/>
      <c r="AB1174" s="127"/>
      <c r="AC1174" s="127"/>
      <c r="AD1174" s="127"/>
      <c r="AE1174" s="127"/>
      <c r="AF1174" s="127"/>
      <c r="AG1174" s="127"/>
      <c r="AH1174" s="127"/>
      <c r="AI1174" s="127"/>
      <c r="AJ1174" s="127"/>
      <c r="AK1174" s="127"/>
      <c r="AL1174" s="127"/>
      <c r="AM1174" s="127"/>
      <c r="AN1174" s="127"/>
      <c r="AO1174" s="127"/>
      <c r="AP1174" s="127"/>
      <c r="AQ1174" s="127"/>
      <c r="AR1174" s="127"/>
      <c r="AS1174" s="127"/>
      <c r="AT1174" s="127"/>
      <c r="AU1174" s="127"/>
      <c r="AV1174" s="127"/>
      <c r="AW1174" s="127"/>
      <c r="AX1174" s="127"/>
      <c r="AY1174" s="127"/>
      <c r="AZ1174" s="127"/>
      <c r="BA1174" s="127"/>
      <c r="BB1174" s="127"/>
      <c r="BC1174" s="127"/>
      <c r="BD1174" s="127"/>
      <c r="BE1174" s="127"/>
      <c r="BF1174" s="127"/>
      <c r="BG1174" s="127"/>
      <c r="BH1174" s="127"/>
      <c r="BI1174" s="127"/>
      <c r="BJ1174" s="127"/>
      <c r="BK1174" s="127"/>
      <c r="BL1174" s="127"/>
      <c r="BM1174" s="127"/>
      <c r="BN1174" s="386"/>
      <c r="BO1174" s="127"/>
      <c r="BP1174" s="104"/>
    </row>
    <row r="1175" spans="1:68" ht="14.5" x14ac:dyDescent="0.35">
      <c r="A1175" s="136"/>
      <c r="B1175" s="136"/>
      <c r="C1175" s="136"/>
      <c r="D1175" s="127"/>
      <c r="E1175" s="127"/>
      <c r="F1175" s="127"/>
      <c r="G1175" s="127"/>
      <c r="H1175" s="127"/>
      <c r="I1175" s="127"/>
      <c r="J1175" s="127"/>
      <c r="K1175" s="127"/>
      <c r="L1175" s="127"/>
      <c r="M1175" s="127"/>
      <c r="N1175" s="127"/>
      <c r="O1175" s="127"/>
      <c r="P1175" s="127"/>
      <c r="Q1175" s="127"/>
      <c r="R1175" s="127"/>
      <c r="S1175" s="127"/>
      <c r="T1175" s="127"/>
      <c r="U1175" s="127"/>
      <c r="V1175" s="127"/>
      <c r="W1175" s="127"/>
      <c r="X1175" s="127"/>
      <c r="Y1175" s="127"/>
      <c r="Z1175" s="127"/>
      <c r="AA1175" s="127"/>
      <c r="AB1175" s="127"/>
      <c r="AC1175" s="127"/>
      <c r="AD1175" s="127"/>
      <c r="AE1175" s="127"/>
      <c r="AF1175" s="127"/>
      <c r="AG1175" s="127"/>
      <c r="AH1175" s="127"/>
      <c r="AI1175" s="127"/>
      <c r="AJ1175" s="127"/>
      <c r="AK1175" s="127"/>
      <c r="AL1175" s="127"/>
      <c r="AM1175" s="127"/>
      <c r="AN1175" s="127"/>
      <c r="AO1175" s="127"/>
      <c r="AP1175" s="127"/>
      <c r="AQ1175" s="127"/>
      <c r="AR1175" s="127"/>
      <c r="AS1175" s="127"/>
      <c r="AT1175" s="127"/>
      <c r="AU1175" s="127"/>
      <c r="AV1175" s="127"/>
      <c r="AW1175" s="127"/>
      <c r="AX1175" s="127"/>
      <c r="AY1175" s="127"/>
      <c r="AZ1175" s="127"/>
      <c r="BA1175" s="127"/>
      <c r="BB1175" s="127"/>
      <c r="BC1175" s="127"/>
      <c r="BD1175" s="127"/>
      <c r="BE1175" s="127"/>
      <c r="BF1175" s="127"/>
      <c r="BG1175" s="127"/>
      <c r="BH1175" s="127"/>
      <c r="BI1175" s="127"/>
      <c r="BJ1175" s="127"/>
      <c r="BK1175" s="127"/>
      <c r="BL1175" s="127"/>
      <c r="BM1175" s="127"/>
      <c r="BN1175" s="386"/>
      <c r="BO1175" s="127"/>
      <c r="BP1175" s="104"/>
    </row>
    <row r="1176" spans="1:68" ht="14.5" x14ac:dyDescent="0.35">
      <c r="A1176" s="136"/>
      <c r="B1176" s="136"/>
      <c r="C1176" s="136"/>
      <c r="D1176" s="127"/>
      <c r="E1176" s="127"/>
      <c r="F1176" s="127"/>
      <c r="G1176" s="127"/>
      <c r="H1176" s="127"/>
      <c r="I1176" s="127"/>
      <c r="J1176" s="127"/>
      <c r="K1176" s="127"/>
      <c r="L1176" s="127"/>
      <c r="M1176" s="127"/>
      <c r="N1176" s="127"/>
      <c r="O1176" s="127"/>
      <c r="P1176" s="127"/>
      <c r="Q1176" s="127"/>
      <c r="R1176" s="127"/>
      <c r="S1176" s="127"/>
      <c r="T1176" s="127"/>
      <c r="U1176" s="127"/>
      <c r="V1176" s="127"/>
      <c r="W1176" s="127"/>
      <c r="X1176" s="127"/>
      <c r="Y1176" s="127"/>
      <c r="Z1176" s="127"/>
      <c r="AA1176" s="127"/>
      <c r="AB1176" s="127"/>
      <c r="AC1176" s="127"/>
      <c r="AD1176" s="127"/>
      <c r="AE1176" s="127"/>
      <c r="AF1176" s="127"/>
      <c r="AG1176" s="127"/>
      <c r="AH1176" s="127"/>
      <c r="AI1176" s="127"/>
      <c r="AJ1176" s="127"/>
      <c r="AK1176" s="127"/>
      <c r="AL1176" s="127"/>
      <c r="AM1176" s="127"/>
      <c r="AN1176" s="127"/>
      <c r="AO1176" s="127"/>
      <c r="AP1176" s="127"/>
      <c r="AQ1176" s="127"/>
      <c r="AR1176" s="127"/>
      <c r="AS1176" s="127"/>
      <c r="AT1176" s="127"/>
      <c r="AU1176" s="127"/>
      <c r="AV1176" s="127"/>
      <c r="AW1176" s="127"/>
      <c r="AX1176" s="127"/>
      <c r="AY1176" s="127"/>
      <c r="AZ1176" s="127"/>
      <c r="BA1176" s="127"/>
      <c r="BB1176" s="127"/>
      <c r="BC1176" s="127"/>
      <c r="BD1176" s="127"/>
      <c r="BE1176" s="127"/>
      <c r="BF1176" s="127"/>
      <c r="BG1176" s="127"/>
      <c r="BH1176" s="127"/>
      <c r="BI1176" s="127"/>
      <c r="BJ1176" s="127"/>
      <c r="BK1176" s="127"/>
      <c r="BL1176" s="127"/>
      <c r="BM1176" s="127"/>
      <c r="BN1176" s="386"/>
      <c r="BO1176" s="127"/>
      <c r="BP1176" s="104"/>
    </row>
    <row r="1177" spans="1:68" ht="14.5" x14ac:dyDescent="0.35">
      <c r="A1177" s="136"/>
      <c r="B1177" s="136"/>
      <c r="C1177" s="136"/>
      <c r="D1177" s="127"/>
      <c r="E1177" s="127"/>
      <c r="F1177" s="127"/>
      <c r="G1177" s="127"/>
      <c r="H1177" s="127"/>
      <c r="I1177" s="127"/>
      <c r="J1177" s="127"/>
      <c r="K1177" s="127"/>
      <c r="L1177" s="127"/>
      <c r="M1177" s="127"/>
      <c r="N1177" s="127"/>
      <c r="O1177" s="127"/>
      <c r="P1177" s="127"/>
      <c r="Q1177" s="127"/>
      <c r="R1177" s="127"/>
      <c r="S1177" s="127"/>
      <c r="T1177" s="127"/>
      <c r="U1177" s="127"/>
      <c r="V1177" s="127"/>
      <c r="W1177" s="127"/>
      <c r="X1177" s="127"/>
      <c r="Y1177" s="127"/>
      <c r="Z1177" s="127"/>
      <c r="AA1177" s="127"/>
      <c r="AB1177" s="127"/>
      <c r="AC1177" s="127"/>
      <c r="AD1177" s="127"/>
      <c r="AE1177" s="127"/>
      <c r="AF1177" s="127"/>
      <c r="AG1177" s="127"/>
      <c r="AH1177" s="127"/>
      <c r="AI1177" s="127"/>
      <c r="AJ1177" s="127"/>
      <c r="AK1177" s="127"/>
      <c r="AL1177" s="127"/>
      <c r="AM1177" s="127"/>
      <c r="AN1177" s="127"/>
      <c r="AO1177" s="127"/>
      <c r="AP1177" s="127"/>
      <c r="AQ1177" s="127"/>
      <c r="AR1177" s="127"/>
      <c r="AS1177" s="127"/>
      <c r="AT1177" s="127"/>
      <c r="AU1177" s="127"/>
      <c r="AV1177" s="127"/>
      <c r="AW1177" s="127"/>
      <c r="AX1177" s="127"/>
      <c r="AY1177" s="127"/>
      <c r="AZ1177" s="127"/>
      <c r="BA1177" s="127"/>
      <c r="BB1177" s="127"/>
      <c r="BC1177" s="127"/>
      <c r="BD1177" s="127"/>
      <c r="BE1177" s="127"/>
      <c r="BF1177" s="127"/>
      <c r="BG1177" s="127"/>
      <c r="BH1177" s="127"/>
      <c r="BI1177" s="127"/>
      <c r="BJ1177" s="127"/>
      <c r="BK1177" s="127"/>
      <c r="BL1177" s="127"/>
      <c r="BM1177" s="127"/>
      <c r="BN1177" s="386"/>
      <c r="BO1177" s="127"/>
      <c r="BP1177" s="104"/>
    </row>
    <row r="1178" spans="1:68" ht="14.5" x14ac:dyDescent="0.35">
      <c r="A1178" s="136"/>
      <c r="B1178" s="136"/>
      <c r="C1178" s="136"/>
      <c r="D1178" s="127"/>
      <c r="E1178" s="127"/>
      <c r="F1178" s="127"/>
      <c r="G1178" s="127"/>
      <c r="H1178" s="127"/>
      <c r="I1178" s="127"/>
      <c r="J1178" s="127"/>
      <c r="K1178" s="127"/>
      <c r="L1178" s="127"/>
      <c r="M1178" s="127"/>
      <c r="N1178" s="127"/>
      <c r="O1178" s="127"/>
      <c r="P1178" s="127"/>
      <c r="Q1178" s="127"/>
      <c r="R1178" s="127"/>
      <c r="S1178" s="127"/>
      <c r="T1178" s="127"/>
      <c r="U1178" s="127"/>
      <c r="V1178" s="127"/>
      <c r="W1178" s="127"/>
      <c r="X1178" s="127"/>
      <c r="Y1178" s="127"/>
      <c r="Z1178" s="127"/>
      <c r="AA1178" s="127"/>
      <c r="AB1178" s="127"/>
      <c r="AC1178" s="127"/>
      <c r="AD1178" s="127"/>
      <c r="AE1178" s="127"/>
      <c r="AF1178" s="127"/>
      <c r="AG1178" s="127"/>
      <c r="AH1178" s="127"/>
      <c r="AI1178" s="127"/>
      <c r="AJ1178" s="127"/>
      <c r="AK1178" s="127"/>
      <c r="AL1178" s="127"/>
      <c r="AM1178" s="127"/>
      <c r="AN1178" s="127"/>
      <c r="AO1178" s="127"/>
      <c r="AP1178" s="127"/>
      <c r="AQ1178" s="127"/>
      <c r="AR1178" s="127"/>
      <c r="AS1178" s="127"/>
      <c r="AT1178" s="127"/>
      <c r="AU1178" s="127"/>
      <c r="AV1178" s="127"/>
      <c r="AW1178" s="127"/>
      <c r="AX1178" s="127"/>
      <c r="AY1178" s="127"/>
      <c r="AZ1178" s="127"/>
      <c r="BA1178" s="127"/>
      <c r="BB1178" s="127"/>
      <c r="BC1178" s="127"/>
      <c r="BD1178" s="127"/>
      <c r="BE1178" s="127"/>
      <c r="BF1178" s="127"/>
      <c r="BG1178" s="127"/>
      <c r="BH1178" s="127"/>
      <c r="BI1178" s="127"/>
      <c r="BJ1178" s="127"/>
      <c r="BK1178" s="127"/>
      <c r="BL1178" s="127"/>
      <c r="BM1178" s="127"/>
      <c r="BN1178" s="386"/>
      <c r="BO1178" s="127"/>
      <c r="BP1178" s="104"/>
    </row>
    <row r="1179" spans="1:68" ht="14.5" x14ac:dyDescent="0.35">
      <c r="A1179" s="136"/>
      <c r="B1179" s="136"/>
      <c r="C1179" s="136"/>
      <c r="D1179" s="127"/>
      <c r="E1179" s="127"/>
      <c r="F1179" s="127"/>
      <c r="G1179" s="127"/>
      <c r="H1179" s="127"/>
      <c r="I1179" s="127"/>
      <c r="J1179" s="127"/>
      <c r="K1179" s="127"/>
      <c r="L1179" s="127"/>
      <c r="M1179" s="127"/>
      <c r="N1179" s="127"/>
      <c r="O1179" s="127"/>
      <c r="P1179" s="127"/>
      <c r="Q1179" s="127"/>
      <c r="R1179" s="127"/>
      <c r="S1179" s="127"/>
      <c r="T1179" s="127"/>
      <c r="U1179" s="127"/>
      <c r="V1179" s="127"/>
      <c r="W1179" s="127"/>
      <c r="X1179" s="127"/>
      <c r="Y1179" s="127"/>
      <c r="Z1179" s="127"/>
      <c r="AA1179" s="127"/>
      <c r="AB1179" s="127"/>
      <c r="AC1179" s="127"/>
      <c r="AD1179" s="127"/>
      <c r="AE1179" s="127"/>
      <c r="AF1179" s="127"/>
      <c r="AG1179" s="127"/>
      <c r="AH1179" s="127"/>
      <c r="AI1179" s="127"/>
      <c r="AJ1179" s="127"/>
      <c r="AK1179" s="127"/>
      <c r="AL1179" s="127"/>
      <c r="AM1179" s="127"/>
      <c r="AN1179" s="127"/>
      <c r="AO1179" s="127"/>
      <c r="AP1179" s="127"/>
      <c r="AQ1179" s="127"/>
      <c r="AR1179" s="127"/>
      <c r="AS1179" s="127"/>
      <c r="AT1179" s="127"/>
      <c r="AU1179" s="127"/>
      <c r="AV1179" s="127"/>
      <c r="AW1179" s="127"/>
      <c r="AX1179" s="127"/>
      <c r="AY1179" s="127"/>
      <c r="AZ1179" s="127"/>
      <c r="BA1179" s="127"/>
      <c r="BB1179" s="127"/>
      <c r="BC1179" s="127"/>
      <c r="BD1179" s="127"/>
      <c r="BE1179" s="127"/>
      <c r="BF1179" s="127"/>
      <c r="BG1179" s="127"/>
      <c r="BH1179" s="127"/>
      <c r="BI1179" s="127"/>
      <c r="BJ1179" s="127"/>
      <c r="BK1179" s="127"/>
      <c r="BL1179" s="127"/>
      <c r="BM1179" s="127"/>
      <c r="BN1179" s="386"/>
      <c r="BO1179" s="127"/>
      <c r="BP1179" s="104"/>
    </row>
    <row r="1180" spans="1:68" ht="14.5" x14ac:dyDescent="0.35">
      <c r="A1180" s="136"/>
      <c r="B1180" s="136"/>
      <c r="C1180" s="136"/>
      <c r="D1180" s="127"/>
      <c r="E1180" s="127"/>
      <c r="F1180" s="127"/>
      <c r="G1180" s="127"/>
      <c r="H1180" s="127"/>
      <c r="I1180" s="127"/>
      <c r="J1180" s="127"/>
      <c r="K1180" s="127"/>
      <c r="L1180" s="127"/>
      <c r="M1180" s="127"/>
      <c r="N1180" s="127"/>
      <c r="O1180" s="127"/>
      <c r="P1180" s="127"/>
      <c r="Q1180" s="127"/>
      <c r="R1180" s="127"/>
      <c r="S1180" s="127"/>
      <c r="T1180" s="127"/>
      <c r="U1180" s="127"/>
      <c r="V1180" s="127"/>
      <c r="W1180" s="127"/>
      <c r="X1180" s="127"/>
      <c r="Y1180" s="127"/>
      <c r="Z1180" s="127"/>
      <c r="AA1180" s="127"/>
      <c r="AB1180" s="127"/>
      <c r="AC1180" s="127"/>
      <c r="AD1180" s="127"/>
      <c r="AE1180" s="127"/>
      <c r="AF1180" s="127"/>
      <c r="AG1180" s="127"/>
      <c r="AH1180" s="127"/>
      <c r="AI1180" s="127"/>
      <c r="AJ1180" s="127"/>
      <c r="AK1180" s="127"/>
      <c r="AL1180" s="127"/>
      <c r="AM1180" s="127"/>
      <c r="AN1180" s="127"/>
      <c r="AO1180" s="127"/>
      <c r="AP1180" s="127"/>
      <c r="AQ1180" s="127"/>
      <c r="AR1180" s="127"/>
      <c r="AS1180" s="127"/>
      <c r="AT1180" s="127"/>
      <c r="AU1180" s="127"/>
      <c r="AV1180" s="127"/>
      <c r="AW1180" s="127"/>
      <c r="AX1180" s="127"/>
      <c r="AY1180" s="127"/>
      <c r="AZ1180" s="127"/>
      <c r="BA1180" s="127"/>
      <c r="BB1180" s="127"/>
      <c r="BC1180" s="127"/>
      <c r="BD1180" s="127"/>
      <c r="BE1180" s="127"/>
      <c r="BF1180" s="127"/>
      <c r="BG1180" s="127"/>
      <c r="BH1180" s="127"/>
      <c r="BI1180" s="127"/>
      <c r="BJ1180" s="127"/>
      <c r="BK1180" s="127"/>
      <c r="BL1180" s="127"/>
      <c r="BM1180" s="127"/>
      <c r="BN1180" s="386"/>
      <c r="BO1180" s="127"/>
      <c r="BP1180" s="104"/>
    </row>
    <row r="1181" spans="1:68" ht="14.5" x14ac:dyDescent="0.35">
      <c r="A1181" s="136"/>
      <c r="B1181" s="136"/>
      <c r="C1181" s="136"/>
      <c r="D1181" s="127"/>
      <c r="E1181" s="127"/>
      <c r="F1181" s="127"/>
      <c r="G1181" s="127"/>
      <c r="H1181" s="127"/>
      <c r="I1181" s="127"/>
      <c r="J1181" s="127"/>
      <c r="K1181" s="127"/>
      <c r="L1181" s="127"/>
      <c r="M1181" s="127"/>
      <c r="N1181" s="127"/>
      <c r="O1181" s="127"/>
      <c r="P1181" s="127"/>
      <c r="Q1181" s="127"/>
      <c r="R1181" s="127"/>
      <c r="S1181" s="127"/>
      <c r="T1181" s="127"/>
      <c r="U1181" s="127"/>
      <c r="V1181" s="127"/>
      <c r="W1181" s="127"/>
      <c r="X1181" s="127"/>
      <c r="Y1181" s="127"/>
      <c r="Z1181" s="127"/>
      <c r="AA1181" s="127"/>
      <c r="AB1181" s="127"/>
      <c r="AC1181" s="127"/>
      <c r="AD1181" s="127"/>
      <c r="AE1181" s="127"/>
      <c r="AF1181" s="127"/>
      <c r="AG1181" s="127"/>
      <c r="AH1181" s="127"/>
      <c r="AI1181" s="127"/>
      <c r="AJ1181" s="127"/>
      <c r="AK1181" s="127"/>
      <c r="AL1181" s="127"/>
      <c r="AM1181" s="127"/>
      <c r="AN1181" s="127"/>
      <c r="AO1181" s="127"/>
      <c r="AP1181" s="127"/>
      <c r="AQ1181" s="127"/>
      <c r="AR1181" s="127"/>
      <c r="AS1181" s="127"/>
      <c r="AT1181" s="127"/>
      <c r="AU1181" s="127"/>
      <c r="AV1181" s="127"/>
      <c r="AW1181" s="127"/>
      <c r="AX1181" s="127"/>
      <c r="AY1181" s="127"/>
      <c r="AZ1181" s="127"/>
      <c r="BA1181" s="127"/>
      <c r="BB1181" s="127"/>
      <c r="BC1181" s="127"/>
      <c r="BD1181" s="127"/>
      <c r="BE1181" s="127"/>
      <c r="BF1181" s="127"/>
      <c r="BG1181" s="127"/>
      <c r="BH1181" s="127"/>
      <c r="BI1181" s="127"/>
      <c r="BJ1181" s="127"/>
      <c r="BK1181" s="127"/>
      <c r="BL1181" s="127"/>
      <c r="BM1181" s="127"/>
      <c r="BN1181" s="386"/>
      <c r="BO1181" s="127"/>
      <c r="BP1181" s="104"/>
    </row>
    <row r="1182" spans="1:68" ht="14.5" x14ac:dyDescent="0.35">
      <c r="A1182" s="136"/>
      <c r="B1182" s="136"/>
      <c r="C1182" s="136"/>
      <c r="D1182" s="127"/>
      <c r="E1182" s="127"/>
      <c r="F1182" s="127"/>
      <c r="G1182" s="127"/>
      <c r="H1182" s="127"/>
      <c r="I1182" s="127"/>
      <c r="J1182" s="127"/>
      <c r="K1182" s="127"/>
      <c r="L1182" s="127"/>
      <c r="M1182" s="127"/>
      <c r="N1182" s="127"/>
      <c r="O1182" s="127"/>
      <c r="P1182" s="127"/>
      <c r="Q1182" s="127"/>
      <c r="R1182" s="127"/>
      <c r="S1182" s="127"/>
      <c r="T1182" s="127"/>
      <c r="U1182" s="127"/>
      <c r="V1182" s="127"/>
      <c r="W1182" s="127"/>
      <c r="X1182" s="127"/>
      <c r="Y1182" s="127"/>
      <c r="Z1182" s="127"/>
      <c r="AA1182" s="127"/>
      <c r="AB1182" s="127"/>
      <c r="AC1182" s="127"/>
      <c r="AD1182" s="127"/>
      <c r="AE1182" s="127"/>
      <c r="AF1182" s="127"/>
      <c r="AG1182" s="127"/>
      <c r="AH1182" s="127"/>
      <c r="AI1182" s="127"/>
      <c r="AJ1182" s="127"/>
      <c r="AK1182" s="127"/>
      <c r="AL1182" s="127"/>
      <c r="AM1182" s="127"/>
      <c r="AN1182" s="127"/>
      <c r="AO1182" s="127"/>
      <c r="AP1182" s="127"/>
      <c r="AQ1182" s="127"/>
      <c r="AR1182" s="127"/>
      <c r="AS1182" s="127"/>
      <c r="AT1182" s="127"/>
      <c r="AU1182" s="127"/>
      <c r="AV1182" s="127"/>
      <c r="AW1182" s="127"/>
      <c r="AX1182" s="127"/>
      <c r="AY1182" s="127"/>
      <c r="AZ1182" s="127"/>
      <c r="BA1182" s="127"/>
      <c r="BB1182" s="127"/>
      <c r="BC1182" s="127"/>
      <c r="BD1182" s="127"/>
      <c r="BE1182" s="127"/>
      <c r="BF1182" s="127"/>
      <c r="BG1182" s="127"/>
      <c r="BH1182" s="127"/>
      <c r="BI1182" s="127"/>
      <c r="BJ1182" s="127"/>
      <c r="BK1182" s="127"/>
      <c r="BL1182" s="127"/>
      <c r="BM1182" s="127"/>
      <c r="BN1182" s="386"/>
      <c r="BO1182" s="127"/>
      <c r="BP1182" s="104"/>
    </row>
    <row r="1183" spans="1:68" ht="14.5" x14ac:dyDescent="0.35">
      <c r="A1183" s="136"/>
      <c r="B1183" s="136"/>
      <c r="C1183" s="136"/>
      <c r="D1183" s="127"/>
      <c r="E1183" s="127"/>
      <c r="F1183" s="127"/>
      <c r="G1183" s="127"/>
      <c r="H1183" s="127"/>
      <c r="I1183" s="127"/>
      <c r="J1183" s="127"/>
      <c r="K1183" s="127"/>
      <c r="L1183" s="127"/>
      <c r="M1183" s="127"/>
      <c r="N1183" s="127"/>
      <c r="O1183" s="127"/>
      <c r="P1183" s="127"/>
      <c r="Q1183" s="127"/>
      <c r="R1183" s="127"/>
      <c r="S1183" s="127"/>
      <c r="T1183" s="127"/>
      <c r="U1183" s="127"/>
      <c r="V1183" s="127"/>
      <c r="W1183" s="127"/>
      <c r="X1183" s="127"/>
      <c r="Y1183" s="127"/>
      <c r="Z1183" s="127"/>
      <c r="AA1183" s="127"/>
      <c r="AB1183" s="127"/>
      <c r="AC1183" s="127"/>
      <c r="AD1183" s="127"/>
      <c r="AE1183" s="127"/>
      <c r="AF1183" s="127"/>
      <c r="AG1183" s="127"/>
      <c r="AH1183" s="127"/>
      <c r="AI1183" s="127"/>
      <c r="AJ1183" s="127"/>
      <c r="AK1183" s="127"/>
      <c r="AL1183" s="127"/>
      <c r="AM1183" s="127"/>
      <c r="AN1183" s="127"/>
      <c r="AO1183" s="127"/>
      <c r="AP1183" s="127"/>
      <c r="AQ1183" s="127"/>
      <c r="AR1183" s="127"/>
      <c r="AS1183" s="127"/>
      <c r="AT1183" s="127"/>
      <c r="AU1183" s="127"/>
      <c r="AV1183" s="127"/>
      <c r="AW1183" s="127"/>
      <c r="AX1183" s="127"/>
      <c r="AY1183" s="127"/>
      <c r="AZ1183" s="127"/>
      <c r="BA1183" s="127"/>
      <c r="BB1183" s="127"/>
      <c r="BC1183" s="127"/>
      <c r="BD1183" s="127"/>
      <c r="BE1183" s="127"/>
      <c r="BF1183" s="127"/>
      <c r="BG1183" s="127"/>
      <c r="BH1183" s="127"/>
      <c r="BI1183" s="127"/>
      <c r="BJ1183" s="127"/>
      <c r="BK1183" s="127"/>
      <c r="BL1183" s="127"/>
      <c r="BM1183" s="127"/>
      <c r="BN1183" s="386"/>
      <c r="BO1183" s="127"/>
      <c r="BP1183" s="104"/>
    </row>
    <row r="1184" spans="1:68" ht="14.5" x14ac:dyDescent="0.35">
      <c r="A1184" s="136"/>
      <c r="B1184" s="136"/>
      <c r="C1184" s="136"/>
      <c r="D1184" s="127"/>
      <c r="E1184" s="127"/>
      <c r="F1184" s="127"/>
      <c r="G1184" s="127"/>
      <c r="H1184" s="127"/>
      <c r="I1184" s="127"/>
      <c r="J1184" s="127"/>
      <c r="K1184" s="127"/>
      <c r="L1184" s="127"/>
      <c r="M1184" s="127"/>
      <c r="N1184" s="127"/>
      <c r="O1184" s="127"/>
      <c r="P1184" s="127"/>
      <c r="Q1184" s="127"/>
      <c r="R1184" s="127"/>
      <c r="S1184" s="127"/>
      <c r="T1184" s="127"/>
      <c r="U1184" s="127"/>
      <c r="V1184" s="127"/>
      <c r="W1184" s="127"/>
      <c r="X1184" s="127"/>
      <c r="Y1184" s="127"/>
      <c r="Z1184" s="127"/>
      <c r="AA1184" s="127"/>
      <c r="AB1184" s="127"/>
      <c r="AC1184" s="127"/>
      <c r="AD1184" s="127"/>
      <c r="AE1184" s="127"/>
      <c r="AF1184" s="127"/>
      <c r="AG1184" s="127"/>
      <c r="AH1184" s="127"/>
      <c r="AI1184" s="127"/>
      <c r="AJ1184" s="127"/>
      <c r="AK1184" s="127"/>
      <c r="AL1184" s="127"/>
      <c r="AM1184" s="127"/>
      <c r="AN1184" s="127"/>
      <c r="AO1184" s="127"/>
      <c r="AP1184" s="127"/>
      <c r="AQ1184" s="127"/>
      <c r="AR1184" s="127"/>
      <c r="AS1184" s="127"/>
      <c r="AT1184" s="127"/>
      <c r="AU1184" s="127"/>
      <c r="AV1184" s="127"/>
      <c r="AW1184" s="127"/>
      <c r="AX1184" s="127"/>
      <c r="AY1184" s="127"/>
      <c r="AZ1184" s="127"/>
      <c r="BA1184" s="127"/>
      <c r="BB1184" s="127"/>
      <c r="BC1184" s="127"/>
      <c r="BD1184" s="127"/>
      <c r="BE1184" s="127"/>
      <c r="BF1184" s="127"/>
      <c r="BG1184" s="127"/>
      <c r="BH1184" s="127"/>
      <c r="BI1184" s="127"/>
      <c r="BJ1184" s="127"/>
      <c r="BK1184" s="127"/>
      <c r="BL1184" s="127"/>
      <c r="BM1184" s="127"/>
      <c r="BN1184" s="386"/>
      <c r="BO1184" s="127"/>
      <c r="BP1184" s="104"/>
    </row>
    <row r="1185" spans="1:68" ht="14.5" x14ac:dyDescent="0.35">
      <c r="A1185" s="136"/>
      <c r="B1185" s="136"/>
      <c r="C1185" s="136"/>
      <c r="D1185" s="127"/>
      <c r="E1185" s="127"/>
      <c r="F1185" s="127"/>
      <c r="G1185" s="127"/>
      <c r="H1185" s="127"/>
      <c r="I1185" s="127"/>
      <c r="J1185" s="127"/>
      <c r="K1185" s="127"/>
      <c r="L1185" s="127"/>
      <c r="M1185" s="127"/>
      <c r="N1185" s="127"/>
      <c r="O1185" s="127"/>
      <c r="P1185" s="127"/>
      <c r="Q1185" s="127"/>
      <c r="R1185" s="127"/>
      <c r="S1185" s="127"/>
      <c r="T1185" s="127"/>
      <c r="U1185" s="127"/>
      <c r="V1185" s="127"/>
      <c r="W1185" s="127"/>
      <c r="X1185" s="127"/>
      <c r="Y1185" s="127"/>
      <c r="Z1185" s="127"/>
      <c r="AA1185" s="127"/>
      <c r="AB1185" s="127"/>
      <c r="AC1185" s="127"/>
      <c r="AD1185" s="127"/>
      <c r="AE1185" s="127"/>
      <c r="AF1185" s="127"/>
      <c r="AG1185" s="127"/>
      <c r="AH1185" s="127"/>
      <c r="AI1185" s="127"/>
      <c r="AJ1185" s="127"/>
      <c r="AK1185" s="127"/>
      <c r="AL1185" s="127"/>
      <c r="AM1185" s="127"/>
      <c r="AN1185" s="127"/>
      <c r="AO1185" s="127"/>
      <c r="AP1185" s="127"/>
      <c r="AQ1185" s="127"/>
      <c r="AR1185" s="127"/>
      <c r="AS1185" s="127"/>
      <c r="AT1185" s="127"/>
      <c r="AU1185" s="127"/>
      <c r="AV1185" s="127"/>
      <c r="AW1185" s="127"/>
      <c r="AX1185" s="127"/>
      <c r="AY1185" s="127"/>
      <c r="AZ1185" s="127"/>
      <c r="BA1185" s="127"/>
      <c r="BB1185" s="127"/>
      <c r="BC1185" s="127"/>
      <c r="BD1185" s="127"/>
      <c r="BE1185" s="127"/>
      <c r="BF1185" s="127"/>
      <c r="BG1185" s="127"/>
      <c r="BH1185" s="127"/>
      <c r="BI1185" s="127"/>
      <c r="BJ1185" s="127"/>
      <c r="BK1185" s="127"/>
      <c r="BL1185" s="127"/>
      <c r="BM1185" s="127"/>
      <c r="BN1185" s="386"/>
      <c r="BO1185" s="127"/>
      <c r="BP1185" s="104"/>
    </row>
    <row r="1186" spans="1:68" ht="14.5" x14ac:dyDescent="0.35">
      <c r="A1186" s="136"/>
      <c r="B1186" s="136"/>
      <c r="C1186" s="136"/>
      <c r="D1186" s="127"/>
      <c r="E1186" s="127"/>
      <c r="F1186" s="127"/>
      <c r="G1186" s="127"/>
      <c r="H1186" s="127"/>
      <c r="I1186" s="127"/>
      <c r="J1186" s="127"/>
      <c r="K1186" s="127"/>
      <c r="L1186" s="127"/>
      <c r="M1186" s="127"/>
      <c r="N1186" s="127"/>
      <c r="O1186" s="127"/>
      <c r="P1186" s="127"/>
      <c r="Q1186" s="127"/>
      <c r="R1186" s="127"/>
      <c r="S1186" s="127"/>
      <c r="T1186" s="127"/>
      <c r="U1186" s="127"/>
      <c r="V1186" s="127"/>
      <c r="W1186" s="127"/>
      <c r="X1186" s="127"/>
      <c r="Y1186" s="127"/>
      <c r="Z1186" s="127"/>
      <c r="AA1186" s="127"/>
      <c r="AB1186" s="127"/>
      <c r="AC1186" s="127"/>
      <c r="AD1186" s="127"/>
      <c r="AE1186" s="127"/>
      <c r="AF1186" s="127"/>
      <c r="AG1186" s="127"/>
      <c r="AH1186" s="127"/>
      <c r="AI1186" s="127"/>
      <c r="AJ1186" s="127"/>
      <c r="AK1186" s="127"/>
      <c r="AL1186" s="127"/>
      <c r="AM1186" s="127"/>
      <c r="AN1186" s="127"/>
      <c r="AO1186" s="127"/>
      <c r="AP1186" s="127"/>
      <c r="AQ1186" s="127"/>
      <c r="AR1186" s="127"/>
      <c r="AS1186" s="127"/>
      <c r="AT1186" s="127"/>
      <c r="AU1186" s="127"/>
      <c r="AV1186" s="127"/>
      <c r="AW1186" s="127"/>
      <c r="AX1186" s="127"/>
      <c r="AY1186" s="127"/>
      <c r="AZ1186" s="127"/>
      <c r="BA1186" s="127"/>
      <c r="BB1186" s="127"/>
      <c r="BC1186" s="127"/>
      <c r="BD1186" s="127"/>
      <c r="BE1186" s="127"/>
      <c r="BF1186" s="127"/>
      <c r="BG1186" s="127"/>
      <c r="BH1186" s="127"/>
      <c r="BI1186" s="127"/>
      <c r="BJ1186" s="127"/>
      <c r="BK1186" s="127"/>
      <c r="BL1186" s="127"/>
      <c r="BM1186" s="127"/>
      <c r="BN1186" s="386"/>
      <c r="BO1186" s="127"/>
      <c r="BP1186" s="104"/>
    </row>
    <row r="1187" spans="1:68" ht="14.5" x14ac:dyDescent="0.35">
      <c r="A1187" s="136"/>
      <c r="B1187" s="136"/>
      <c r="C1187" s="136"/>
      <c r="D1187" s="127"/>
      <c r="E1187" s="127"/>
      <c r="F1187" s="127"/>
      <c r="G1187" s="127"/>
      <c r="H1187" s="127"/>
      <c r="I1187" s="127"/>
      <c r="J1187" s="127"/>
      <c r="K1187" s="127"/>
      <c r="L1187" s="127"/>
      <c r="M1187" s="127"/>
      <c r="N1187" s="127"/>
      <c r="O1187" s="127"/>
      <c r="P1187" s="127"/>
      <c r="Q1187" s="127"/>
      <c r="R1187" s="127"/>
      <c r="S1187" s="127"/>
      <c r="T1187" s="127"/>
      <c r="U1187" s="127"/>
      <c r="V1187" s="127"/>
      <c r="W1187" s="127"/>
      <c r="X1187" s="127"/>
      <c r="Y1187" s="127"/>
      <c r="Z1187" s="127"/>
      <c r="AA1187" s="127"/>
      <c r="AB1187" s="127"/>
      <c r="AC1187" s="127"/>
      <c r="AD1187" s="127"/>
      <c r="AE1187" s="127"/>
      <c r="AF1187" s="127"/>
      <c r="AG1187" s="127"/>
      <c r="AH1187" s="127"/>
      <c r="AI1187" s="127"/>
      <c r="AJ1187" s="127"/>
      <c r="AK1187" s="127"/>
      <c r="AL1187" s="127"/>
      <c r="AM1187" s="127"/>
      <c r="AN1187" s="127"/>
      <c r="AO1187" s="127"/>
      <c r="AP1187" s="127"/>
      <c r="AQ1187" s="127"/>
      <c r="AR1187" s="127"/>
      <c r="AS1187" s="127"/>
      <c r="AT1187" s="127"/>
      <c r="AU1187" s="127"/>
      <c r="AV1187" s="127"/>
      <c r="AW1187" s="127"/>
      <c r="AX1187" s="127"/>
      <c r="AY1187" s="127"/>
      <c r="AZ1187" s="127"/>
      <c r="BA1187" s="127"/>
      <c r="BB1187" s="127"/>
      <c r="BC1187" s="127"/>
      <c r="BD1187" s="127"/>
      <c r="BE1187" s="127"/>
      <c r="BF1187" s="127"/>
      <c r="BG1187" s="127"/>
      <c r="BH1187" s="127"/>
      <c r="BI1187" s="127"/>
      <c r="BJ1187" s="127"/>
      <c r="BK1187" s="127"/>
      <c r="BL1187" s="127"/>
      <c r="BM1187" s="127"/>
      <c r="BN1187" s="386"/>
      <c r="BO1187" s="127"/>
      <c r="BP1187" s="104"/>
    </row>
    <row r="1188" spans="1:68" ht="14.5" x14ac:dyDescent="0.35">
      <c r="A1188" s="136"/>
      <c r="B1188" s="136"/>
      <c r="C1188" s="136"/>
      <c r="D1188" s="127"/>
      <c r="E1188" s="127"/>
      <c r="F1188" s="127"/>
      <c r="G1188" s="127"/>
      <c r="H1188" s="127"/>
      <c r="I1188" s="127"/>
      <c r="J1188" s="127"/>
      <c r="K1188" s="127"/>
      <c r="L1188" s="127"/>
      <c r="M1188" s="127"/>
      <c r="N1188" s="127"/>
      <c r="O1188" s="127"/>
      <c r="P1188" s="127"/>
      <c r="Q1188" s="127"/>
      <c r="R1188" s="127"/>
      <c r="S1188" s="127"/>
      <c r="T1188" s="127"/>
      <c r="U1188" s="127"/>
      <c r="V1188" s="127"/>
      <c r="W1188" s="127"/>
      <c r="X1188" s="127"/>
      <c r="Y1188" s="127"/>
      <c r="Z1188" s="127"/>
      <c r="AA1188" s="127"/>
      <c r="AB1188" s="127"/>
      <c r="AC1188" s="127"/>
      <c r="AD1188" s="127"/>
      <c r="AE1188" s="127"/>
      <c r="AF1188" s="127"/>
      <c r="AG1188" s="127"/>
      <c r="AH1188" s="127"/>
      <c r="AI1188" s="127"/>
      <c r="AJ1188" s="127"/>
      <c r="AK1188" s="127"/>
      <c r="AL1188" s="127"/>
      <c r="AM1188" s="127"/>
      <c r="AN1188" s="127"/>
      <c r="AO1188" s="127"/>
      <c r="AP1188" s="127"/>
      <c r="AQ1188" s="127"/>
      <c r="AR1188" s="127"/>
      <c r="AS1188" s="127"/>
      <c r="AT1188" s="127"/>
      <c r="AU1188" s="127"/>
      <c r="AV1188" s="127"/>
      <c r="AW1188" s="127"/>
      <c r="AX1188" s="127"/>
      <c r="AY1188" s="127"/>
      <c r="AZ1188" s="127"/>
      <c r="BA1188" s="127"/>
      <c r="BB1188" s="127"/>
      <c r="BC1188" s="127"/>
      <c r="BD1188" s="127"/>
      <c r="BE1188" s="127"/>
      <c r="BF1188" s="127"/>
      <c r="BG1188" s="127"/>
      <c r="BH1188" s="127"/>
      <c r="BI1188" s="127"/>
      <c r="BJ1188" s="127"/>
      <c r="BK1188" s="127"/>
      <c r="BL1188" s="127"/>
      <c r="BM1188" s="127"/>
      <c r="BN1188" s="386"/>
      <c r="BO1188" s="127"/>
      <c r="BP1188" s="104"/>
    </row>
    <row r="1189" spans="1:68" ht="14.5" x14ac:dyDescent="0.35">
      <c r="A1189" s="136"/>
      <c r="B1189" s="136"/>
      <c r="C1189" s="136"/>
      <c r="D1189" s="127"/>
      <c r="E1189" s="127"/>
      <c r="F1189" s="127"/>
      <c r="G1189" s="127"/>
      <c r="H1189" s="127"/>
      <c r="I1189" s="127"/>
      <c r="J1189" s="127"/>
      <c r="K1189" s="127"/>
      <c r="L1189" s="127"/>
      <c r="M1189" s="127"/>
      <c r="N1189" s="127"/>
      <c r="O1189" s="127"/>
      <c r="P1189" s="127"/>
      <c r="Q1189" s="127"/>
      <c r="R1189" s="127"/>
      <c r="S1189" s="127"/>
      <c r="T1189" s="127"/>
      <c r="U1189" s="127"/>
      <c r="V1189" s="127"/>
      <c r="W1189" s="127"/>
      <c r="X1189" s="127"/>
      <c r="Y1189" s="127"/>
      <c r="Z1189" s="127"/>
      <c r="AA1189" s="127"/>
      <c r="AB1189" s="127"/>
      <c r="AC1189" s="127"/>
      <c r="AD1189" s="127"/>
      <c r="AE1189" s="127"/>
      <c r="AF1189" s="127"/>
      <c r="AG1189" s="127"/>
      <c r="AH1189" s="127"/>
      <c r="AI1189" s="127"/>
      <c r="AJ1189" s="127"/>
      <c r="AK1189" s="127"/>
      <c r="AL1189" s="127"/>
      <c r="AM1189" s="127"/>
      <c r="AN1189" s="127"/>
      <c r="AO1189" s="127"/>
      <c r="AP1189" s="127"/>
      <c r="AQ1189" s="127"/>
      <c r="AR1189" s="127"/>
      <c r="AS1189" s="127"/>
      <c r="AT1189" s="127"/>
      <c r="AU1189" s="127"/>
      <c r="AV1189" s="127"/>
      <c r="AW1189" s="127"/>
      <c r="AX1189" s="127"/>
      <c r="AY1189" s="127"/>
      <c r="AZ1189" s="127"/>
      <c r="BA1189" s="127"/>
      <c r="BB1189" s="127"/>
      <c r="BC1189" s="127"/>
      <c r="BD1189" s="127"/>
      <c r="BE1189" s="127"/>
      <c r="BF1189" s="127"/>
      <c r="BG1189" s="127"/>
      <c r="BH1189" s="127"/>
      <c r="BI1189" s="127"/>
      <c r="BJ1189" s="127"/>
      <c r="BK1189" s="127"/>
      <c r="BL1189" s="127"/>
      <c r="BM1189" s="127"/>
      <c r="BN1189" s="386"/>
      <c r="BO1189" s="127"/>
      <c r="BP1189" s="104"/>
    </row>
    <row r="1190" spans="1:68" ht="14.5" x14ac:dyDescent="0.35">
      <c r="A1190" s="136"/>
      <c r="B1190" s="136"/>
      <c r="C1190" s="136"/>
      <c r="D1190" s="127"/>
      <c r="E1190" s="127"/>
      <c r="F1190" s="127"/>
      <c r="G1190" s="127"/>
      <c r="H1190" s="127"/>
      <c r="I1190" s="127"/>
      <c r="J1190" s="127"/>
      <c r="K1190" s="127"/>
      <c r="L1190" s="127"/>
      <c r="M1190" s="127"/>
      <c r="N1190" s="127"/>
      <c r="O1190" s="127"/>
      <c r="P1190" s="127"/>
      <c r="Q1190" s="127"/>
      <c r="R1190" s="127"/>
      <c r="S1190" s="127"/>
      <c r="T1190" s="127"/>
      <c r="U1190" s="127"/>
      <c r="V1190" s="127"/>
      <c r="W1190" s="127"/>
      <c r="X1190" s="127"/>
      <c r="Y1190" s="127"/>
      <c r="Z1190" s="127"/>
      <c r="AA1190" s="127"/>
      <c r="AB1190" s="127"/>
      <c r="AC1190" s="127"/>
      <c r="AD1190" s="127"/>
      <c r="AE1190" s="127"/>
      <c r="AF1190" s="127"/>
      <c r="AG1190" s="127"/>
      <c r="AH1190" s="127"/>
      <c r="AI1190" s="127"/>
      <c r="AJ1190" s="127"/>
      <c r="AK1190" s="127"/>
      <c r="AL1190" s="127"/>
      <c r="AM1190" s="127"/>
      <c r="AN1190" s="127"/>
      <c r="AO1190" s="127"/>
      <c r="AP1190" s="127"/>
      <c r="AQ1190" s="127"/>
      <c r="AR1190" s="127"/>
      <c r="AS1190" s="127"/>
      <c r="AT1190" s="127"/>
      <c r="AU1190" s="127"/>
      <c r="AV1190" s="127"/>
      <c r="AW1190" s="127"/>
      <c r="AX1190" s="127"/>
      <c r="AY1190" s="127"/>
      <c r="AZ1190" s="127"/>
      <c r="BA1190" s="127"/>
      <c r="BB1190" s="127"/>
      <c r="BC1190" s="127"/>
      <c r="BD1190" s="127"/>
      <c r="BE1190" s="127"/>
      <c r="BF1190" s="127"/>
      <c r="BG1190" s="127"/>
      <c r="BH1190" s="127"/>
      <c r="BI1190" s="127"/>
      <c r="BJ1190" s="127"/>
      <c r="BK1190" s="127"/>
      <c r="BL1190" s="127"/>
      <c r="BM1190" s="127"/>
      <c r="BN1190" s="386"/>
      <c r="BO1190" s="127"/>
      <c r="BP1190" s="104"/>
    </row>
    <row r="1191" spans="1:68" ht="14.5" x14ac:dyDescent="0.35">
      <c r="A1191" s="136"/>
      <c r="B1191" s="136"/>
      <c r="C1191" s="136"/>
      <c r="D1191" s="127"/>
      <c r="E1191" s="127"/>
      <c r="F1191" s="127"/>
      <c r="G1191" s="127"/>
      <c r="H1191" s="127"/>
      <c r="I1191" s="127"/>
      <c r="J1191" s="127"/>
      <c r="K1191" s="127"/>
      <c r="L1191" s="127"/>
      <c r="M1191" s="127"/>
      <c r="N1191" s="127"/>
      <c r="O1191" s="127"/>
      <c r="P1191" s="127"/>
      <c r="Q1191" s="127"/>
      <c r="R1191" s="127"/>
      <c r="S1191" s="127"/>
      <c r="T1191" s="127"/>
      <c r="U1191" s="127"/>
      <c r="V1191" s="127"/>
      <c r="W1191" s="127"/>
      <c r="X1191" s="127"/>
      <c r="Y1191" s="127"/>
      <c r="Z1191" s="127"/>
      <c r="AA1191" s="127"/>
      <c r="AB1191" s="127"/>
      <c r="AC1191" s="127"/>
      <c r="AD1191" s="127"/>
      <c r="AE1191" s="127"/>
      <c r="AF1191" s="127"/>
      <c r="AG1191" s="127"/>
      <c r="AH1191" s="127"/>
      <c r="AI1191" s="127"/>
      <c r="AJ1191" s="127"/>
      <c r="AK1191" s="127"/>
      <c r="AL1191" s="127"/>
      <c r="AM1191" s="127"/>
      <c r="AN1191" s="127"/>
      <c r="AO1191" s="127"/>
      <c r="AP1191" s="127"/>
      <c r="AQ1191" s="127"/>
      <c r="AR1191" s="127"/>
      <c r="AS1191" s="127"/>
      <c r="AT1191" s="127"/>
      <c r="AU1191" s="127"/>
      <c r="AV1191" s="127"/>
      <c r="AW1191" s="127"/>
      <c r="AX1191" s="127"/>
      <c r="AY1191" s="127"/>
      <c r="AZ1191" s="127"/>
      <c r="BA1191" s="127"/>
      <c r="BB1191" s="127"/>
      <c r="BC1191" s="127"/>
      <c r="BD1191" s="127"/>
      <c r="BE1191" s="127"/>
      <c r="BF1191" s="127"/>
      <c r="BG1191" s="127"/>
      <c r="BH1191" s="127"/>
      <c r="BI1191" s="127"/>
      <c r="BJ1191" s="127"/>
      <c r="BK1191" s="127"/>
      <c r="BL1191" s="127"/>
      <c r="BM1191" s="127"/>
      <c r="BN1191" s="386"/>
      <c r="BO1191" s="127"/>
      <c r="BP1191" s="104"/>
    </row>
    <row r="1192" spans="1:68" ht="14.5" x14ac:dyDescent="0.35">
      <c r="A1192" s="136"/>
      <c r="B1192" s="136"/>
      <c r="C1192" s="136"/>
      <c r="D1192" s="127"/>
      <c r="E1192" s="127"/>
      <c r="F1192" s="127"/>
      <c r="G1192" s="127"/>
      <c r="H1192" s="127"/>
      <c r="I1192" s="127"/>
      <c r="J1192" s="127"/>
      <c r="K1192" s="127"/>
      <c r="L1192" s="127"/>
      <c r="M1192" s="127"/>
      <c r="N1192" s="127"/>
      <c r="O1192" s="127"/>
      <c r="P1192" s="127"/>
      <c r="Q1192" s="127"/>
      <c r="R1192" s="127"/>
      <c r="S1192" s="127"/>
      <c r="T1192" s="127"/>
      <c r="U1192" s="127"/>
      <c r="V1192" s="127"/>
      <c r="W1192" s="127"/>
      <c r="X1192" s="127"/>
      <c r="Y1192" s="127"/>
      <c r="Z1192" s="127"/>
      <c r="AA1192" s="127"/>
      <c r="AB1192" s="127"/>
      <c r="AC1192" s="127"/>
      <c r="AD1192" s="127"/>
      <c r="AE1192" s="127"/>
      <c r="AF1192" s="127"/>
      <c r="AG1192" s="127"/>
      <c r="AH1192" s="127"/>
      <c r="AI1192" s="127"/>
      <c r="AJ1192" s="127"/>
      <c r="AK1192" s="127"/>
      <c r="AL1192" s="127"/>
      <c r="AM1192" s="127"/>
      <c r="AN1192" s="127"/>
      <c r="AO1192" s="127"/>
      <c r="AP1192" s="127"/>
      <c r="AQ1192" s="127"/>
      <c r="AR1192" s="127"/>
      <c r="AS1192" s="127"/>
      <c r="AT1192" s="127"/>
      <c r="AU1192" s="127"/>
      <c r="AV1192" s="127"/>
      <c r="AW1192" s="127"/>
      <c r="AX1192" s="127"/>
      <c r="AY1192" s="127"/>
      <c r="AZ1192" s="127"/>
      <c r="BA1192" s="127"/>
      <c r="BB1192" s="127"/>
      <c r="BC1192" s="127"/>
      <c r="BD1192" s="127"/>
      <c r="BE1192" s="127"/>
      <c r="BF1192" s="127"/>
      <c r="BG1192" s="127"/>
      <c r="BH1192" s="127"/>
      <c r="BI1192" s="127"/>
      <c r="BJ1192" s="127"/>
      <c r="BK1192" s="127"/>
      <c r="BL1192" s="127"/>
      <c r="BM1192" s="127"/>
      <c r="BN1192" s="386"/>
      <c r="BO1192" s="127"/>
      <c r="BP1192" s="104"/>
    </row>
    <row r="1193" spans="1:68" ht="14.5" x14ac:dyDescent="0.35">
      <c r="A1193" s="136"/>
      <c r="B1193" s="136"/>
      <c r="C1193" s="136"/>
      <c r="D1193" s="127"/>
      <c r="E1193" s="127"/>
      <c r="F1193" s="127"/>
      <c r="G1193" s="127"/>
      <c r="H1193" s="127"/>
      <c r="I1193" s="127"/>
      <c r="J1193" s="127"/>
      <c r="K1193" s="127"/>
      <c r="L1193" s="127"/>
      <c r="M1193" s="127"/>
      <c r="N1193" s="127"/>
      <c r="O1193" s="127"/>
      <c r="P1193" s="127"/>
      <c r="Q1193" s="127"/>
      <c r="R1193" s="127"/>
      <c r="S1193" s="127"/>
      <c r="T1193" s="127"/>
      <c r="U1193" s="127"/>
      <c r="V1193" s="127"/>
      <c r="W1193" s="127"/>
      <c r="X1193" s="127"/>
      <c r="Y1193" s="127"/>
      <c r="Z1193" s="127"/>
      <c r="AA1193" s="127"/>
      <c r="AB1193" s="127"/>
      <c r="AC1193" s="127"/>
      <c r="AD1193" s="127"/>
      <c r="AE1193" s="127"/>
      <c r="AF1193" s="127"/>
      <c r="AG1193" s="127"/>
      <c r="AH1193" s="127"/>
      <c r="AI1193" s="127"/>
      <c r="AJ1193" s="127"/>
      <c r="AK1193" s="127"/>
      <c r="AL1193" s="127"/>
      <c r="AM1193" s="127"/>
      <c r="AN1193" s="127"/>
      <c r="AO1193" s="127"/>
      <c r="AP1193" s="127"/>
      <c r="AQ1193" s="127"/>
      <c r="AR1193" s="127"/>
      <c r="AS1193" s="127"/>
      <c r="AT1193" s="127"/>
      <c r="AU1193" s="127"/>
      <c r="AV1193" s="127"/>
      <c r="AW1193" s="127"/>
      <c r="AX1193" s="127"/>
      <c r="AY1193" s="127"/>
      <c r="AZ1193" s="127"/>
      <c r="BA1193" s="127"/>
      <c r="BB1193" s="127"/>
      <c r="BC1193" s="127"/>
      <c r="BD1193" s="127"/>
      <c r="BE1193" s="127"/>
      <c r="BF1193" s="127"/>
      <c r="BG1193" s="127"/>
      <c r="BH1193" s="127"/>
      <c r="BI1193" s="127"/>
      <c r="BJ1193" s="127"/>
      <c r="BK1193" s="127"/>
      <c r="BL1193" s="127"/>
      <c r="BM1193" s="127"/>
      <c r="BN1193" s="386"/>
      <c r="BO1193" s="127"/>
      <c r="BP1193" s="104"/>
    </row>
    <row r="1194" spans="1:68" ht="14.5" x14ac:dyDescent="0.35">
      <c r="A1194" s="136"/>
      <c r="B1194" s="136"/>
      <c r="C1194" s="136"/>
      <c r="D1194" s="127"/>
      <c r="E1194" s="127"/>
      <c r="F1194" s="127"/>
      <c r="G1194" s="127"/>
      <c r="H1194" s="127"/>
      <c r="I1194" s="127"/>
      <c r="J1194" s="127"/>
      <c r="K1194" s="127"/>
      <c r="L1194" s="127"/>
      <c r="M1194" s="127"/>
      <c r="N1194" s="127"/>
      <c r="O1194" s="127"/>
      <c r="P1194" s="127"/>
      <c r="Q1194" s="127"/>
      <c r="R1194" s="127"/>
      <c r="S1194" s="127"/>
      <c r="T1194" s="127"/>
      <c r="U1194" s="127"/>
      <c r="V1194" s="127"/>
      <c r="W1194" s="127"/>
      <c r="X1194" s="127"/>
      <c r="Y1194" s="127"/>
      <c r="Z1194" s="127"/>
      <c r="AA1194" s="127"/>
      <c r="AB1194" s="127"/>
      <c r="AC1194" s="127"/>
      <c r="AD1194" s="127"/>
      <c r="AE1194" s="127"/>
      <c r="AF1194" s="127"/>
      <c r="AG1194" s="127"/>
      <c r="AH1194" s="127"/>
      <c r="AI1194" s="127"/>
      <c r="AJ1194" s="127"/>
      <c r="AK1194" s="127"/>
      <c r="AL1194" s="127"/>
      <c r="AM1194" s="127"/>
      <c r="AN1194" s="127"/>
      <c r="AO1194" s="127"/>
      <c r="AP1194" s="127"/>
      <c r="AQ1194" s="127"/>
      <c r="AR1194" s="127"/>
      <c r="AS1194" s="127"/>
      <c r="AT1194" s="127"/>
      <c r="AU1194" s="127"/>
      <c r="AV1194" s="127"/>
      <c r="AW1194" s="127"/>
      <c r="AX1194" s="127"/>
      <c r="AY1194" s="127"/>
      <c r="AZ1194" s="127"/>
      <c r="BA1194" s="127"/>
      <c r="BB1194" s="127"/>
      <c r="BC1194" s="127"/>
      <c r="BD1194" s="127"/>
      <c r="BE1194" s="127"/>
      <c r="BF1194" s="127"/>
      <c r="BG1194" s="127"/>
      <c r="BH1194" s="127"/>
      <c r="BI1194" s="127"/>
      <c r="BJ1194" s="127"/>
      <c r="BK1194" s="127"/>
      <c r="BL1194" s="127"/>
      <c r="BM1194" s="127"/>
      <c r="BN1194" s="386"/>
      <c r="BO1194" s="127"/>
      <c r="BP1194" s="104"/>
    </row>
    <row r="1195" spans="1:68" ht="14.5" x14ac:dyDescent="0.35">
      <c r="A1195" s="136"/>
      <c r="B1195" s="136"/>
      <c r="C1195" s="136"/>
      <c r="D1195" s="127"/>
      <c r="E1195" s="127"/>
      <c r="F1195" s="127"/>
      <c r="G1195" s="127"/>
      <c r="H1195" s="127"/>
      <c r="I1195" s="127"/>
      <c r="J1195" s="127"/>
      <c r="K1195" s="127"/>
      <c r="L1195" s="127"/>
      <c r="M1195" s="127"/>
      <c r="N1195" s="127"/>
      <c r="O1195" s="127"/>
      <c r="P1195" s="127"/>
      <c r="Q1195" s="127"/>
      <c r="R1195" s="127"/>
      <c r="S1195" s="127"/>
      <c r="T1195" s="127"/>
      <c r="U1195" s="127"/>
      <c r="V1195" s="127"/>
      <c r="W1195" s="127"/>
      <c r="X1195" s="127"/>
      <c r="Y1195" s="127"/>
      <c r="Z1195" s="127"/>
      <c r="AA1195" s="127"/>
      <c r="AB1195" s="127"/>
      <c r="AC1195" s="127"/>
      <c r="AD1195" s="127"/>
      <c r="AE1195" s="127"/>
      <c r="AF1195" s="127"/>
      <c r="AG1195" s="127"/>
      <c r="AH1195" s="127"/>
      <c r="AI1195" s="127"/>
      <c r="AJ1195" s="127"/>
      <c r="AK1195" s="127"/>
      <c r="AL1195" s="127"/>
      <c r="AM1195" s="127"/>
      <c r="AN1195" s="127"/>
      <c r="AO1195" s="127"/>
      <c r="AP1195" s="127"/>
      <c r="AQ1195" s="127"/>
      <c r="AR1195" s="127"/>
      <c r="AS1195" s="127"/>
      <c r="AT1195" s="127"/>
      <c r="AU1195" s="127"/>
      <c r="AV1195" s="127"/>
      <c r="AW1195" s="127"/>
      <c r="AX1195" s="127"/>
      <c r="AY1195" s="127"/>
      <c r="AZ1195" s="127"/>
      <c r="BA1195" s="127"/>
      <c r="BB1195" s="127"/>
      <c r="BC1195" s="127"/>
      <c r="BD1195" s="127"/>
      <c r="BE1195" s="127"/>
      <c r="BF1195" s="127"/>
      <c r="BG1195" s="127"/>
      <c r="BH1195" s="127"/>
      <c r="BI1195" s="127"/>
      <c r="BJ1195" s="127"/>
      <c r="BK1195" s="127"/>
      <c r="BL1195" s="127"/>
      <c r="BM1195" s="127"/>
      <c r="BN1195" s="386"/>
      <c r="BO1195" s="127"/>
      <c r="BP1195" s="104"/>
    </row>
    <row r="1196" spans="1:68" ht="14.5" x14ac:dyDescent="0.35">
      <c r="A1196" s="136"/>
      <c r="B1196" s="136"/>
      <c r="C1196" s="136"/>
      <c r="D1196" s="127"/>
      <c r="E1196" s="127"/>
      <c r="F1196" s="127"/>
      <c r="G1196" s="127"/>
      <c r="H1196" s="127"/>
      <c r="I1196" s="127"/>
      <c r="J1196" s="127"/>
      <c r="K1196" s="127"/>
      <c r="L1196" s="127"/>
      <c r="M1196" s="127"/>
      <c r="N1196" s="127"/>
      <c r="O1196" s="127"/>
      <c r="P1196" s="127"/>
      <c r="Q1196" s="127"/>
      <c r="R1196" s="127"/>
      <c r="S1196" s="127"/>
      <c r="T1196" s="127"/>
      <c r="U1196" s="127"/>
      <c r="V1196" s="127"/>
      <c r="W1196" s="127"/>
      <c r="X1196" s="127"/>
      <c r="Y1196" s="127"/>
      <c r="Z1196" s="127"/>
      <c r="AA1196" s="127"/>
      <c r="AB1196" s="127"/>
      <c r="AC1196" s="127"/>
      <c r="AD1196" s="127"/>
      <c r="AE1196" s="127"/>
      <c r="AF1196" s="127"/>
      <c r="AG1196" s="127"/>
      <c r="AH1196" s="127"/>
      <c r="AI1196" s="127"/>
      <c r="AJ1196" s="127"/>
      <c r="AK1196" s="127"/>
      <c r="AL1196" s="127"/>
      <c r="AM1196" s="127"/>
      <c r="AN1196" s="127"/>
      <c r="AO1196" s="127"/>
      <c r="AP1196" s="127"/>
      <c r="AQ1196" s="127"/>
      <c r="AR1196" s="127"/>
      <c r="AS1196" s="127"/>
      <c r="AT1196" s="127"/>
      <c r="AU1196" s="127"/>
      <c r="AV1196" s="127"/>
      <c r="AW1196" s="127"/>
      <c r="AX1196" s="127"/>
      <c r="AY1196" s="127"/>
      <c r="AZ1196" s="127"/>
      <c r="BA1196" s="127"/>
      <c r="BB1196" s="127"/>
      <c r="BC1196" s="127"/>
      <c r="BD1196" s="127"/>
      <c r="BE1196" s="127"/>
      <c r="BF1196" s="127"/>
      <c r="BG1196" s="127"/>
      <c r="BH1196" s="127"/>
      <c r="BI1196" s="127"/>
      <c r="BJ1196" s="127"/>
      <c r="BK1196" s="127"/>
      <c r="BL1196" s="127"/>
      <c r="BM1196" s="127"/>
      <c r="BN1196" s="386"/>
      <c r="BO1196" s="127"/>
      <c r="BP1196" s="104"/>
    </row>
    <row r="1197" spans="1:68" ht="14.5" x14ac:dyDescent="0.35">
      <c r="A1197" s="136"/>
      <c r="B1197" s="136"/>
      <c r="C1197" s="136"/>
      <c r="D1197" s="127"/>
      <c r="E1197" s="127"/>
      <c r="F1197" s="127"/>
      <c r="G1197" s="127"/>
      <c r="H1197" s="127"/>
      <c r="I1197" s="127"/>
      <c r="J1197" s="127"/>
      <c r="K1197" s="127"/>
      <c r="L1197" s="127"/>
      <c r="M1197" s="127"/>
      <c r="N1197" s="127"/>
      <c r="O1197" s="127"/>
      <c r="P1197" s="127"/>
      <c r="Q1197" s="127"/>
      <c r="R1197" s="127"/>
      <c r="S1197" s="127"/>
      <c r="T1197" s="127"/>
      <c r="U1197" s="127"/>
      <c r="V1197" s="127"/>
      <c r="W1197" s="127"/>
      <c r="X1197" s="127"/>
      <c r="Y1197" s="127"/>
      <c r="Z1197" s="127"/>
      <c r="AA1197" s="127"/>
      <c r="AB1197" s="127"/>
      <c r="AC1197" s="127"/>
      <c r="AD1197" s="127"/>
      <c r="AE1197" s="127"/>
      <c r="AF1197" s="127"/>
      <c r="AG1197" s="127"/>
      <c r="AH1197" s="127"/>
      <c r="AI1197" s="127"/>
      <c r="AJ1197" s="127"/>
      <c r="AK1197" s="127"/>
      <c r="AL1197" s="127"/>
      <c r="AM1197" s="127"/>
      <c r="AN1197" s="127"/>
      <c r="AO1197" s="127"/>
      <c r="AP1197" s="127"/>
      <c r="AQ1197" s="127"/>
      <c r="AR1197" s="127"/>
      <c r="AS1197" s="127"/>
      <c r="AT1197" s="127"/>
      <c r="AU1197" s="127"/>
      <c r="AV1197" s="127"/>
      <c r="AW1197" s="127"/>
      <c r="AX1197" s="127"/>
      <c r="AY1197" s="127"/>
      <c r="AZ1197" s="127"/>
      <c r="BA1197" s="127"/>
      <c r="BB1197" s="127"/>
      <c r="BC1197" s="127"/>
      <c r="BD1197" s="127"/>
      <c r="BE1197" s="127"/>
      <c r="BF1197" s="127"/>
      <c r="BG1197" s="127"/>
      <c r="BH1197" s="127"/>
      <c r="BI1197" s="127"/>
      <c r="BJ1197" s="127"/>
      <c r="BK1197" s="127"/>
      <c r="BL1197" s="127"/>
      <c r="BM1197" s="127"/>
      <c r="BN1197" s="386"/>
      <c r="BO1197" s="127"/>
      <c r="BP1197" s="104"/>
    </row>
    <row r="1198" spans="1:68" ht="14.5" x14ac:dyDescent="0.35">
      <c r="A1198" s="136"/>
      <c r="B1198" s="136"/>
      <c r="C1198" s="136"/>
      <c r="D1198" s="127"/>
      <c r="E1198" s="127"/>
      <c r="F1198" s="127"/>
      <c r="G1198" s="127"/>
      <c r="H1198" s="127"/>
      <c r="I1198" s="127"/>
      <c r="J1198" s="127"/>
      <c r="K1198" s="127"/>
      <c r="L1198" s="127"/>
      <c r="M1198" s="127"/>
      <c r="N1198" s="127"/>
      <c r="O1198" s="127"/>
      <c r="P1198" s="127"/>
      <c r="Q1198" s="127"/>
      <c r="R1198" s="127"/>
      <c r="S1198" s="127"/>
      <c r="T1198" s="127"/>
      <c r="U1198" s="127"/>
      <c r="V1198" s="127"/>
      <c r="W1198" s="127"/>
      <c r="X1198" s="127"/>
      <c r="Y1198" s="127"/>
      <c r="Z1198" s="127"/>
      <c r="AA1198" s="127"/>
      <c r="AB1198" s="127"/>
      <c r="AC1198" s="127"/>
      <c r="AD1198" s="127"/>
      <c r="AE1198" s="127"/>
      <c r="AF1198" s="127"/>
      <c r="AG1198" s="127"/>
      <c r="AH1198" s="127"/>
      <c r="AI1198" s="127"/>
      <c r="AJ1198" s="127"/>
      <c r="AK1198" s="127"/>
      <c r="AL1198" s="127"/>
      <c r="AM1198" s="127"/>
      <c r="AN1198" s="127"/>
      <c r="AO1198" s="127"/>
      <c r="AP1198" s="127"/>
      <c r="AQ1198" s="127"/>
      <c r="AR1198" s="127"/>
      <c r="AS1198" s="127"/>
      <c r="AT1198" s="127"/>
      <c r="AU1198" s="127"/>
      <c r="AV1198" s="127"/>
      <c r="AW1198" s="127"/>
      <c r="AX1198" s="127"/>
      <c r="AY1198" s="127"/>
      <c r="AZ1198" s="127"/>
      <c r="BA1198" s="127"/>
      <c r="BB1198" s="127"/>
      <c r="BC1198" s="127"/>
      <c r="BD1198" s="127"/>
      <c r="BE1198" s="127"/>
      <c r="BF1198" s="127"/>
      <c r="BG1198" s="127"/>
      <c r="BH1198" s="127"/>
      <c r="BI1198" s="127"/>
      <c r="BJ1198" s="127"/>
      <c r="BK1198" s="127"/>
      <c r="BL1198" s="127"/>
      <c r="BM1198" s="127"/>
      <c r="BN1198" s="386"/>
      <c r="BO1198" s="127"/>
      <c r="BP1198" s="104"/>
    </row>
    <row r="1199" spans="1:68" ht="14.5" x14ac:dyDescent="0.35">
      <c r="A1199" s="136"/>
      <c r="B1199" s="136"/>
      <c r="C1199" s="136"/>
      <c r="D1199" s="127"/>
      <c r="E1199" s="127"/>
      <c r="F1199" s="127"/>
      <c r="G1199" s="127"/>
      <c r="H1199" s="127"/>
      <c r="I1199" s="127"/>
      <c r="J1199" s="127"/>
      <c r="K1199" s="127"/>
      <c r="L1199" s="127"/>
      <c r="M1199" s="127"/>
      <c r="N1199" s="127"/>
      <c r="O1199" s="127"/>
      <c r="P1199" s="127"/>
      <c r="Q1199" s="127"/>
      <c r="R1199" s="127"/>
      <c r="S1199" s="127"/>
      <c r="T1199" s="127"/>
      <c r="U1199" s="127"/>
      <c r="V1199" s="127"/>
      <c r="W1199" s="127"/>
      <c r="X1199" s="127"/>
      <c r="Y1199" s="127"/>
      <c r="Z1199" s="127"/>
      <c r="AA1199" s="127"/>
      <c r="AB1199" s="127"/>
      <c r="AC1199" s="127"/>
      <c r="AD1199" s="127"/>
      <c r="AE1199" s="127"/>
      <c r="AF1199" s="127"/>
      <c r="AG1199" s="127"/>
      <c r="AH1199" s="127"/>
      <c r="AI1199" s="127"/>
      <c r="AJ1199" s="127"/>
      <c r="AK1199" s="127"/>
      <c r="AL1199" s="127"/>
      <c r="AM1199" s="127"/>
      <c r="AN1199" s="127"/>
      <c r="AO1199" s="127"/>
      <c r="AP1199" s="127"/>
      <c r="AQ1199" s="127"/>
      <c r="AR1199" s="127"/>
      <c r="AS1199" s="127"/>
      <c r="AT1199" s="127"/>
      <c r="AU1199" s="127"/>
      <c r="AV1199" s="127"/>
      <c r="AW1199" s="127"/>
      <c r="AX1199" s="127"/>
      <c r="AY1199" s="127"/>
      <c r="AZ1199" s="127"/>
      <c r="BA1199" s="127"/>
      <c r="BB1199" s="127"/>
      <c r="BC1199" s="127"/>
      <c r="BD1199" s="127"/>
      <c r="BE1199" s="127"/>
      <c r="BF1199" s="127"/>
      <c r="BG1199" s="127"/>
      <c r="BH1199" s="127"/>
      <c r="BI1199" s="127"/>
      <c r="BJ1199" s="127"/>
      <c r="BK1199" s="127"/>
      <c r="BL1199" s="127"/>
      <c r="BM1199" s="127"/>
      <c r="BN1199" s="386"/>
      <c r="BO1199" s="127"/>
      <c r="BP1199" s="104"/>
    </row>
    <row r="1200" spans="1:68" ht="14.5" x14ac:dyDescent="0.35">
      <c r="A1200" s="136"/>
      <c r="B1200" s="136"/>
      <c r="C1200" s="136"/>
      <c r="D1200" s="127"/>
      <c r="E1200" s="127"/>
      <c r="F1200" s="127"/>
      <c r="G1200" s="127"/>
      <c r="H1200" s="127"/>
      <c r="I1200" s="127"/>
      <c r="J1200" s="127"/>
      <c r="K1200" s="127"/>
      <c r="L1200" s="127"/>
      <c r="M1200" s="127"/>
      <c r="N1200" s="127"/>
      <c r="O1200" s="127"/>
      <c r="P1200" s="127"/>
      <c r="Q1200" s="127"/>
      <c r="R1200" s="127"/>
      <c r="S1200" s="127"/>
      <c r="T1200" s="127"/>
      <c r="U1200" s="127"/>
      <c r="V1200" s="127"/>
      <c r="W1200" s="127"/>
      <c r="X1200" s="127"/>
      <c r="Y1200" s="127"/>
      <c r="Z1200" s="127"/>
      <c r="AA1200" s="127"/>
      <c r="AB1200" s="127"/>
      <c r="AC1200" s="127"/>
      <c r="AD1200" s="127"/>
      <c r="AE1200" s="127"/>
      <c r="AF1200" s="127"/>
      <c r="AG1200" s="127"/>
      <c r="AH1200" s="127"/>
      <c r="AI1200" s="127"/>
      <c r="AJ1200" s="127"/>
      <c r="AK1200" s="127"/>
      <c r="AL1200" s="127"/>
      <c r="AM1200" s="127"/>
      <c r="AN1200" s="127"/>
      <c r="AO1200" s="127"/>
      <c r="AP1200" s="127"/>
      <c r="AQ1200" s="127"/>
      <c r="AR1200" s="127"/>
      <c r="AS1200" s="127"/>
      <c r="AT1200" s="127"/>
      <c r="AU1200" s="127"/>
      <c r="AV1200" s="127"/>
      <c r="AW1200" s="127"/>
      <c r="AX1200" s="127"/>
      <c r="AY1200" s="127"/>
      <c r="AZ1200" s="127"/>
      <c r="BA1200" s="127"/>
      <c r="BB1200" s="127"/>
      <c r="BC1200" s="127"/>
      <c r="BD1200" s="127"/>
      <c r="BE1200" s="127"/>
      <c r="BF1200" s="127"/>
      <c r="BG1200" s="127"/>
      <c r="BH1200" s="127"/>
      <c r="BI1200" s="127"/>
      <c r="BJ1200" s="127"/>
      <c r="BK1200" s="127"/>
      <c r="BL1200" s="127"/>
      <c r="BM1200" s="127"/>
      <c r="BN1200" s="386"/>
      <c r="BO1200" s="127"/>
      <c r="BP1200" s="104"/>
    </row>
    <row r="1201" spans="1:68" ht="14.5" x14ac:dyDescent="0.35">
      <c r="A1201" s="136"/>
      <c r="B1201" s="136"/>
      <c r="C1201" s="136"/>
      <c r="D1201" s="127"/>
      <c r="E1201" s="127"/>
      <c r="F1201" s="127"/>
      <c r="G1201" s="127"/>
      <c r="H1201" s="127"/>
      <c r="I1201" s="127"/>
      <c r="J1201" s="127"/>
      <c r="K1201" s="127"/>
      <c r="L1201" s="127"/>
      <c r="M1201" s="127"/>
      <c r="N1201" s="127"/>
      <c r="O1201" s="127"/>
      <c r="P1201" s="127"/>
      <c r="Q1201" s="127"/>
      <c r="R1201" s="127"/>
      <c r="S1201" s="127"/>
      <c r="T1201" s="127"/>
      <c r="U1201" s="127"/>
      <c r="V1201" s="127"/>
      <c r="W1201" s="127"/>
      <c r="X1201" s="127"/>
      <c r="Y1201" s="127"/>
      <c r="Z1201" s="127"/>
      <c r="AA1201" s="127"/>
      <c r="AB1201" s="127"/>
      <c r="AC1201" s="127"/>
      <c r="AD1201" s="127"/>
      <c r="AE1201" s="127"/>
      <c r="AF1201" s="127"/>
      <c r="AG1201" s="127"/>
      <c r="AH1201" s="127"/>
      <c r="AI1201" s="127"/>
      <c r="AJ1201" s="127"/>
      <c r="AK1201" s="127"/>
      <c r="AL1201" s="127"/>
      <c r="AM1201" s="127"/>
      <c r="AN1201" s="127"/>
      <c r="AO1201" s="127"/>
      <c r="AP1201" s="127"/>
      <c r="AQ1201" s="127"/>
      <c r="AR1201" s="127"/>
      <c r="AS1201" s="127"/>
      <c r="AT1201" s="127"/>
      <c r="AU1201" s="127"/>
      <c r="AV1201" s="127"/>
      <c r="AW1201" s="127"/>
      <c r="AX1201" s="127"/>
      <c r="AY1201" s="127"/>
      <c r="AZ1201" s="127"/>
      <c r="BA1201" s="127"/>
      <c r="BB1201" s="127"/>
      <c r="BC1201" s="127"/>
      <c r="BD1201" s="127"/>
      <c r="BE1201" s="127"/>
      <c r="BF1201" s="127"/>
      <c r="BG1201" s="127"/>
      <c r="BH1201" s="127"/>
      <c r="BI1201" s="127"/>
      <c r="BJ1201" s="127"/>
      <c r="BK1201" s="127"/>
      <c r="BL1201" s="127"/>
      <c r="BM1201" s="127"/>
      <c r="BN1201" s="386"/>
      <c r="BO1201" s="127"/>
      <c r="BP1201" s="104"/>
    </row>
    <row r="1202" spans="1:68" ht="14.5" x14ac:dyDescent="0.35">
      <c r="A1202" s="136"/>
      <c r="B1202" s="136"/>
      <c r="C1202" s="136"/>
      <c r="D1202" s="127"/>
      <c r="E1202" s="127"/>
      <c r="F1202" s="127"/>
      <c r="G1202" s="127"/>
      <c r="H1202" s="127"/>
      <c r="I1202" s="127"/>
      <c r="J1202" s="127"/>
      <c r="K1202" s="127"/>
      <c r="L1202" s="127"/>
      <c r="M1202" s="127"/>
      <c r="N1202" s="127"/>
      <c r="O1202" s="127"/>
      <c r="P1202" s="127"/>
      <c r="Q1202" s="127"/>
      <c r="R1202" s="127"/>
      <c r="S1202" s="127"/>
      <c r="T1202" s="127"/>
      <c r="U1202" s="127"/>
      <c r="V1202" s="127"/>
      <c r="W1202" s="127"/>
      <c r="X1202" s="127"/>
      <c r="Y1202" s="127"/>
      <c r="Z1202" s="127"/>
      <c r="AA1202" s="127"/>
      <c r="AB1202" s="127"/>
      <c r="AC1202" s="127"/>
      <c r="AD1202" s="127"/>
      <c r="AE1202" s="127"/>
      <c r="AF1202" s="127"/>
      <c r="AG1202" s="127"/>
      <c r="AH1202" s="127"/>
      <c r="AI1202" s="127"/>
      <c r="AJ1202" s="127"/>
      <c r="AK1202" s="127"/>
      <c r="AL1202" s="127"/>
      <c r="AM1202" s="127"/>
      <c r="AN1202" s="127"/>
      <c r="AO1202" s="127"/>
      <c r="AP1202" s="127"/>
      <c r="AQ1202" s="127"/>
      <c r="AR1202" s="127"/>
      <c r="AS1202" s="127"/>
      <c r="AT1202" s="127"/>
      <c r="AU1202" s="127"/>
      <c r="AV1202" s="127"/>
      <c r="AW1202" s="127"/>
      <c r="AX1202" s="127"/>
      <c r="AY1202" s="127"/>
      <c r="AZ1202" s="127"/>
      <c r="BA1202" s="127"/>
      <c r="BB1202" s="127"/>
      <c r="BC1202" s="127"/>
      <c r="BD1202" s="127"/>
      <c r="BE1202" s="127"/>
      <c r="BF1202" s="127"/>
      <c r="BG1202" s="127"/>
      <c r="BH1202" s="127"/>
      <c r="BI1202" s="127"/>
      <c r="BJ1202" s="127"/>
      <c r="BK1202" s="127"/>
      <c r="BL1202" s="127"/>
      <c r="BM1202" s="127"/>
      <c r="BN1202" s="386"/>
      <c r="BO1202" s="127"/>
      <c r="BP1202" s="104"/>
    </row>
    <row r="1203" spans="1:68" ht="14.5" x14ac:dyDescent="0.35">
      <c r="A1203" s="136"/>
      <c r="B1203" s="136"/>
      <c r="C1203" s="136"/>
      <c r="D1203" s="127"/>
      <c r="E1203" s="127"/>
      <c r="F1203" s="127"/>
      <c r="G1203" s="127"/>
      <c r="H1203" s="127"/>
      <c r="I1203" s="127"/>
      <c r="J1203" s="127"/>
      <c r="K1203" s="127"/>
      <c r="L1203" s="127"/>
      <c r="M1203" s="127"/>
      <c r="N1203" s="127"/>
      <c r="O1203" s="127"/>
      <c r="P1203" s="127"/>
      <c r="Q1203" s="127"/>
      <c r="R1203" s="127"/>
      <c r="S1203" s="127"/>
      <c r="T1203" s="127"/>
      <c r="U1203" s="127"/>
      <c r="V1203" s="127"/>
      <c r="W1203" s="127"/>
      <c r="X1203" s="127"/>
      <c r="Y1203" s="127"/>
      <c r="Z1203" s="127"/>
      <c r="AA1203" s="127"/>
      <c r="AB1203" s="127"/>
      <c r="AC1203" s="127"/>
      <c r="AD1203" s="127"/>
      <c r="AE1203" s="127"/>
      <c r="AF1203" s="127"/>
      <c r="AG1203" s="127"/>
      <c r="AH1203" s="127"/>
      <c r="AI1203" s="127"/>
      <c r="AJ1203" s="127"/>
      <c r="AK1203" s="127"/>
      <c r="AL1203" s="127"/>
      <c r="AM1203" s="127"/>
      <c r="AN1203" s="127"/>
      <c r="AO1203" s="127"/>
      <c r="AP1203" s="127"/>
      <c r="AQ1203" s="127"/>
      <c r="AR1203" s="127"/>
      <c r="AS1203" s="127"/>
      <c r="AT1203" s="127"/>
      <c r="AU1203" s="127"/>
      <c r="AV1203" s="127"/>
      <c r="AW1203" s="127"/>
      <c r="AX1203" s="127"/>
      <c r="AY1203" s="127"/>
      <c r="AZ1203" s="127"/>
      <c r="BA1203" s="127"/>
      <c r="BB1203" s="127"/>
      <c r="BC1203" s="127"/>
      <c r="BD1203" s="127"/>
      <c r="BE1203" s="127"/>
      <c r="BF1203" s="127"/>
      <c r="BG1203" s="127"/>
      <c r="BH1203" s="127"/>
      <c r="BI1203" s="127"/>
      <c r="BJ1203" s="127"/>
      <c r="BK1203" s="127"/>
      <c r="BL1203" s="127"/>
      <c r="BM1203" s="127"/>
      <c r="BN1203" s="386"/>
      <c r="BO1203" s="127"/>
      <c r="BP1203" s="104"/>
    </row>
    <row r="1204" spans="1:68" ht="14.5" x14ac:dyDescent="0.35">
      <c r="A1204" s="136"/>
      <c r="B1204" s="136"/>
      <c r="C1204" s="136"/>
      <c r="D1204" s="127"/>
      <c r="E1204" s="127"/>
      <c r="F1204" s="127"/>
      <c r="G1204" s="127"/>
      <c r="H1204" s="127"/>
      <c r="I1204" s="127"/>
      <c r="J1204" s="127"/>
      <c r="K1204" s="127"/>
      <c r="L1204" s="127"/>
      <c r="M1204" s="127"/>
      <c r="N1204" s="127"/>
      <c r="O1204" s="127"/>
      <c r="P1204" s="127"/>
      <c r="Q1204" s="127"/>
      <c r="R1204" s="127"/>
      <c r="S1204" s="127"/>
      <c r="T1204" s="127"/>
      <c r="U1204" s="127"/>
      <c r="V1204" s="127"/>
      <c r="W1204" s="127"/>
      <c r="X1204" s="127"/>
      <c r="Y1204" s="127"/>
      <c r="Z1204" s="127"/>
      <c r="AA1204" s="127"/>
      <c r="AB1204" s="127"/>
      <c r="AC1204" s="127"/>
      <c r="AD1204" s="127"/>
      <c r="AE1204" s="127"/>
      <c r="AF1204" s="127"/>
      <c r="AG1204" s="127"/>
      <c r="AH1204" s="127"/>
      <c r="AI1204" s="127"/>
      <c r="AJ1204" s="127"/>
      <c r="AK1204" s="127"/>
      <c r="AL1204" s="127"/>
      <c r="AM1204" s="127"/>
      <c r="AN1204" s="127"/>
      <c r="AO1204" s="127"/>
      <c r="AP1204" s="127"/>
      <c r="AQ1204" s="127"/>
      <c r="AR1204" s="127"/>
      <c r="AS1204" s="127"/>
      <c r="AT1204" s="127"/>
      <c r="AU1204" s="127"/>
      <c r="AV1204" s="127"/>
      <c r="AW1204" s="127"/>
      <c r="AX1204" s="127"/>
      <c r="AY1204" s="127"/>
      <c r="AZ1204" s="127"/>
      <c r="BA1204" s="127"/>
      <c r="BB1204" s="127"/>
      <c r="BC1204" s="127"/>
      <c r="BD1204" s="127"/>
      <c r="BE1204" s="127"/>
      <c r="BF1204" s="127"/>
      <c r="BG1204" s="127"/>
      <c r="BH1204" s="127"/>
      <c r="BI1204" s="127"/>
      <c r="BJ1204" s="127"/>
      <c r="BK1204" s="127"/>
      <c r="BL1204" s="127"/>
      <c r="BM1204" s="127"/>
      <c r="BN1204" s="386"/>
      <c r="BO1204" s="127"/>
      <c r="BP1204" s="104"/>
    </row>
    <row r="1205" spans="1:68" ht="14.5" x14ac:dyDescent="0.35">
      <c r="A1205" s="136"/>
      <c r="B1205" s="136"/>
      <c r="C1205" s="136"/>
      <c r="D1205" s="127"/>
      <c r="E1205" s="127"/>
      <c r="F1205" s="127"/>
      <c r="G1205" s="127"/>
      <c r="H1205" s="127"/>
      <c r="I1205" s="127"/>
      <c r="J1205" s="127"/>
      <c r="K1205" s="127"/>
      <c r="L1205" s="127"/>
      <c r="M1205" s="127"/>
      <c r="N1205" s="127"/>
      <c r="O1205" s="127"/>
      <c r="P1205" s="127"/>
      <c r="Q1205" s="127"/>
      <c r="R1205" s="127"/>
      <c r="S1205" s="127"/>
      <c r="T1205" s="127"/>
      <c r="U1205" s="127"/>
      <c r="V1205" s="127"/>
      <c r="W1205" s="127"/>
      <c r="X1205" s="127"/>
      <c r="Y1205" s="127"/>
      <c r="Z1205" s="127"/>
      <c r="AA1205" s="127"/>
      <c r="AB1205" s="127"/>
      <c r="AC1205" s="127"/>
      <c r="AD1205" s="127"/>
      <c r="AE1205" s="127"/>
      <c r="AF1205" s="127"/>
      <c r="AG1205" s="127"/>
      <c r="AH1205" s="127"/>
      <c r="AI1205" s="127"/>
      <c r="AJ1205" s="127"/>
      <c r="AK1205" s="127"/>
      <c r="AL1205" s="127"/>
      <c r="AM1205" s="127"/>
      <c r="AN1205" s="127"/>
      <c r="AO1205" s="127"/>
      <c r="AP1205" s="127"/>
      <c r="AQ1205" s="127"/>
      <c r="AR1205" s="127"/>
      <c r="AS1205" s="127"/>
      <c r="AT1205" s="127"/>
      <c r="AU1205" s="127"/>
      <c r="AV1205" s="127"/>
      <c r="AW1205" s="127"/>
      <c r="AX1205" s="127"/>
      <c r="AY1205" s="127"/>
      <c r="AZ1205" s="127"/>
      <c r="BA1205" s="127"/>
      <c r="BB1205" s="127"/>
      <c r="BC1205" s="127"/>
      <c r="BD1205" s="127"/>
      <c r="BE1205" s="127"/>
      <c r="BF1205" s="127"/>
      <c r="BG1205" s="127"/>
      <c r="BH1205" s="127"/>
      <c r="BI1205" s="127"/>
      <c r="BJ1205" s="127"/>
      <c r="BK1205" s="127"/>
      <c r="BL1205" s="127"/>
      <c r="BM1205" s="127"/>
      <c r="BN1205" s="386"/>
      <c r="BO1205" s="127"/>
      <c r="BP1205" s="104"/>
    </row>
    <row r="1206" spans="1:68" ht="14.5" x14ac:dyDescent="0.35">
      <c r="A1206" s="136"/>
      <c r="B1206" s="136"/>
      <c r="C1206" s="136"/>
      <c r="D1206" s="127"/>
      <c r="E1206" s="127"/>
      <c r="F1206" s="127"/>
      <c r="G1206" s="127"/>
      <c r="H1206" s="127"/>
      <c r="I1206" s="127"/>
      <c r="J1206" s="127"/>
      <c r="K1206" s="127"/>
      <c r="L1206" s="127"/>
      <c r="M1206" s="127"/>
      <c r="N1206" s="127"/>
      <c r="O1206" s="127"/>
      <c r="P1206" s="127"/>
      <c r="Q1206" s="127"/>
      <c r="R1206" s="127"/>
      <c r="S1206" s="127"/>
      <c r="T1206" s="127"/>
      <c r="U1206" s="127"/>
      <c r="V1206" s="127"/>
      <c r="W1206" s="127"/>
      <c r="X1206" s="127"/>
      <c r="Y1206" s="127"/>
      <c r="Z1206" s="127"/>
      <c r="AA1206" s="127"/>
      <c r="AB1206" s="127"/>
      <c r="AC1206" s="127"/>
      <c r="AD1206" s="127"/>
      <c r="AE1206" s="127"/>
      <c r="AF1206" s="127"/>
      <c r="AG1206" s="127"/>
      <c r="AH1206" s="127"/>
      <c r="AI1206" s="127"/>
      <c r="AJ1206" s="127"/>
      <c r="AK1206" s="127"/>
      <c r="AL1206" s="127"/>
      <c r="AM1206" s="127"/>
      <c r="AN1206" s="127"/>
      <c r="AO1206" s="127"/>
      <c r="AP1206" s="127"/>
      <c r="AQ1206" s="127"/>
      <c r="AR1206" s="127"/>
      <c r="AS1206" s="127"/>
      <c r="AT1206" s="127"/>
      <c r="AU1206" s="127"/>
      <c r="AV1206" s="127"/>
      <c r="AW1206" s="127"/>
      <c r="AX1206" s="127"/>
      <c r="AY1206" s="127"/>
      <c r="AZ1206" s="127"/>
      <c r="BA1206" s="127"/>
      <c r="BB1206" s="127"/>
      <c r="BC1206" s="127"/>
      <c r="BD1206" s="127"/>
      <c r="BE1206" s="127"/>
      <c r="BF1206" s="127"/>
      <c r="BG1206" s="127"/>
      <c r="BH1206" s="127"/>
      <c r="BI1206" s="127"/>
      <c r="BJ1206" s="127"/>
      <c r="BK1206" s="127"/>
      <c r="BL1206" s="127"/>
      <c r="BM1206" s="127"/>
      <c r="BN1206" s="386"/>
      <c r="BO1206" s="127"/>
      <c r="BP1206" s="104"/>
    </row>
    <row r="1207" spans="1:68" ht="14.5" x14ac:dyDescent="0.35">
      <c r="A1207" s="136"/>
      <c r="B1207" s="136"/>
      <c r="C1207" s="136"/>
      <c r="D1207" s="127"/>
      <c r="E1207" s="127"/>
      <c r="F1207" s="127"/>
      <c r="G1207" s="127"/>
      <c r="H1207" s="127"/>
      <c r="I1207" s="127"/>
      <c r="J1207" s="127"/>
      <c r="K1207" s="127"/>
      <c r="L1207" s="127"/>
      <c r="M1207" s="127"/>
      <c r="N1207" s="127"/>
      <c r="O1207" s="127"/>
      <c r="P1207" s="127"/>
      <c r="Q1207" s="127"/>
      <c r="R1207" s="127"/>
      <c r="S1207" s="127"/>
      <c r="T1207" s="127"/>
      <c r="U1207" s="127"/>
      <c r="V1207" s="127"/>
      <c r="W1207" s="127"/>
      <c r="X1207" s="127"/>
      <c r="Y1207" s="127"/>
      <c r="Z1207" s="127"/>
      <c r="AA1207" s="127"/>
      <c r="AB1207" s="127"/>
      <c r="AC1207" s="127"/>
      <c r="AD1207" s="127"/>
      <c r="AE1207" s="127"/>
      <c r="AF1207" s="127"/>
      <c r="AG1207" s="127"/>
      <c r="AH1207" s="127"/>
      <c r="AI1207" s="127"/>
      <c r="AJ1207" s="127"/>
      <c r="AK1207" s="127"/>
      <c r="AL1207" s="127"/>
      <c r="AM1207" s="127"/>
      <c r="AN1207" s="127"/>
      <c r="AO1207" s="127"/>
      <c r="AP1207" s="127"/>
      <c r="AQ1207" s="127"/>
      <c r="AR1207" s="127"/>
      <c r="AS1207" s="127"/>
      <c r="AT1207" s="127"/>
      <c r="AU1207" s="127"/>
      <c r="AV1207" s="127"/>
      <c r="AW1207" s="127"/>
      <c r="AX1207" s="127"/>
      <c r="AY1207" s="127"/>
      <c r="AZ1207" s="127"/>
      <c r="BA1207" s="127"/>
      <c r="BB1207" s="127"/>
      <c r="BC1207" s="127"/>
      <c r="BD1207" s="127"/>
      <c r="BE1207" s="127"/>
      <c r="BF1207" s="127"/>
      <c r="BG1207" s="127"/>
      <c r="BH1207" s="127"/>
      <c r="BI1207" s="127"/>
      <c r="BJ1207" s="127"/>
      <c r="BK1207" s="127"/>
      <c r="BL1207" s="127"/>
      <c r="BM1207" s="127"/>
      <c r="BN1207" s="386"/>
      <c r="BO1207" s="127"/>
      <c r="BP1207" s="104"/>
    </row>
    <row r="1208" spans="1:68" ht="14.5" x14ac:dyDescent="0.35">
      <c r="A1208" s="136"/>
      <c r="B1208" s="136"/>
      <c r="C1208" s="136"/>
      <c r="D1208" s="127"/>
      <c r="E1208" s="127"/>
      <c r="F1208" s="127"/>
      <c r="G1208" s="127"/>
      <c r="H1208" s="127"/>
      <c r="I1208" s="127"/>
      <c r="J1208" s="127"/>
      <c r="K1208" s="127"/>
      <c r="L1208" s="127"/>
      <c r="M1208" s="127"/>
      <c r="N1208" s="127"/>
      <c r="O1208" s="127"/>
      <c r="P1208" s="127"/>
      <c r="Q1208" s="127"/>
      <c r="R1208" s="127"/>
      <c r="S1208" s="127"/>
      <c r="T1208" s="127"/>
      <c r="U1208" s="127"/>
      <c r="V1208" s="127"/>
      <c r="W1208" s="127"/>
      <c r="X1208" s="127"/>
      <c r="Y1208" s="127"/>
      <c r="Z1208" s="127"/>
      <c r="AA1208" s="127"/>
      <c r="AB1208" s="127"/>
      <c r="AC1208" s="127"/>
      <c r="AD1208" s="127"/>
      <c r="AE1208" s="127"/>
      <c r="AF1208" s="127"/>
      <c r="AG1208" s="127"/>
      <c r="AH1208" s="127"/>
      <c r="AI1208" s="127"/>
      <c r="AJ1208" s="127"/>
      <c r="AK1208" s="127"/>
      <c r="AL1208" s="127"/>
      <c r="AM1208" s="127"/>
      <c r="AN1208" s="127"/>
      <c r="AO1208" s="127"/>
      <c r="AP1208" s="127"/>
      <c r="AQ1208" s="127"/>
      <c r="AR1208" s="127"/>
      <c r="AS1208" s="127"/>
      <c r="AT1208" s="127"/>
      <c r="AU1208" s="127"/>
      <c r="AV1208" s="127"/>
      <c r="AW1208" s="127"/>
      <c r="AX1208" s="127"/>
      <c r="AY1208" s="127"/>
      <c r="AZ1208" s="127"/>
      <c r="BA1208" s="127"/>
      <c r="BB1208" s="127"/>
      <c r="BC1208" s="127"/>
      <c r="BD1208" s="127"/>
      <c r="BE1208" s="127"/>
      <c r="BF1208" s="127"/>
      <c r="BG1208" s="127"/>
      <c r="BH1208" s="127"/>
      <c r="BI1208" s="127"/>
      <c r="BJ1208" s="127"/>
      <c r="BK1208" s="127"/>
      <c r="BL1208" s="127"/>
      <c r="BM1208" s="127"/>
      <c r="BN1208" s="386"/>
      <c r="BO1208" s="127"/>
      <c r="BP1208" s="104"/>
    </row>
    <row r="1209" spans="1:68" ht="14.5" x14ac:dyDescent="0.35">
      <c r="A1209" s="136"/>
      <c r="B1209" s="136"/>
      <c r="C1209" s="136"/>
      <c r="D1209" s="127"/>
      <c r="E1209" s="127"/>
      <c r="F1209" s="127"/>
      <c r="G1209" s="127"/>
      <c r="H1209" s="127"/>
      <c r="I1209" s="127"/>
      <c r="J1209" s="127"/>
      <c r="K1209" s="127"/>
      <c r="L1209" s="127"/>
      <c r="M1209" s="127"/>
      <c r="N1209" s="127"/>
      <c r="O1209" s="127"/>
      <c r="P1209" s="127"/>
      <c r="Q1209" s="127"/>
      <c r="R1209" s="127"/>
      <c r="S1209" s="127"/>
      <c r="T1209" s="127"/>
      <c r="U1209" s="127"/>
      <c r="V1209" s="127"/>
      <c r="W1209" s="127"/>
      <c r="X1209" s="127"/>
      <c r="Y1209" s="127"/>
      <c r="Z1209" s="127"/>
      <c r="AA1209" s="127"/>
      <c r="AB1209" s="127"/>
      <c r="AC1209" s="127"/>
      <c r="AD1209" s="127"/>
      <c r="AE1209" s="127"/>
      <c r="AF1209" s="127"/>
      <c r="AG1209" s="127"/>
      <c r="AH1209" s="127"/>
      <c r="AI1209" s="127"/>
      <c r="AJ1209" s="127"/>
      <c r="AK1209" s="127"/>
      <c r="AL1209" s="127"/>
      <c r="AM1209" s="127"/>
      <c r="AN1209" s="127"/>
      <c r="AO1209" s="127"/>
      <c r="AP1209" s="127"/>
      <c r="AQ1209" s="127"/>
      <c r="AR1209" s="127"/>
      <c r="AS1209" s="127"/>
      <c r="AT1209" s="127"/>
      <c r="AU1209" s="127"/>
      <c r="AV1209" s="127"/>
      <c r="AW1209" s="127"/>
      <c r="AX1209" s="127"/>
      <c r="AY1209" s="127"/>
      <c r="AZ1209" s="127"/>
      <c r="BA1209" s="127"/>
      <c r="BB1209" s="127"/>
      <c r="BC1209" s="127"/>
      <c r="BD1209" s="127"/>
      <c r="BE1209" s="127"/>
      <c r="BF1209" s="127"/>
      <c r="BG1209" s="127"/>
      <c r="BH1209" s="127"/>
      <c r="BI1209" s="127"/>
      <c r="BJ1209" s="127"/>
      <c r="BK1209" s="127"/>
      <c r="BL1209" s="127"/>
      <c r="BM1209" s="127"/>
      <c r="BN1209" s="386"/>
      <c r="BO1209" s="127"/>
      <c r="BP1209" s="104"/>
    </row>
    <row r="1210" spans="1:68" ht="14.5" x14ac:dyDescent="0.35">
      <c r="A1210" s="136"/>
      <c r="B1210" s="136"/>
      <c r="C1210" s="136"/>
      <c r="D1210" s="127"/>
      <c r="E1210" s="127"/>
      <c r="F1210" s="127"/>
      <c r="G1210" s="127"/>
      <c r="H1210" s="127"/>
      <c r="I1210" s="127"/>
      <c r="J1210" s="127"/>
      <c r="K1210" s="127"/>
      <c r="L1210" s="127"/>
      <c r="M1210" s="127"/>
      <c r="N1210" s="127"/>
      <c r="O1210" s="127"/>
      <c r="P1210" s="127"/>
      <c r="Q1210" s="127"/>
      <c r="R1210" s="127"/>
      <c r="S1210" s="127"/>
      <c r="T1210" s="127"/>
      <c r="U1210" s="127"/>
      <c r="V1210" s="127"/>
      <c r="W1210" s="127"/>
      <c r="X1210" s="127"/>
      <c r="Y1210" s="127"/>
      <c r="Z1210" s="127"/>
      <c r="AA1210" s="127"/>
      <c r="AB1210" s="127"/>
      <c r="AC1210" s="127"/>
      <c r="AD1210" s="127"/>
      <c r="AE1210" s="127"/>
      <c r="AF1210" s="127"/>
      <c r="AG1210" s="127"/>
      <c r="AH1210" s="127"/>
      <c r="AI1210" s="127"/>
      <c r="AJ1210" s="127"/>
      <c r="AK1210" s="127"/>
      <c r="AL1210" s="127"/>
      <c r="AM1210" s="127"/>
      <c r="AN1210" s="127"/>
      <c r="AO1210" s="127"/>
      <c r="AP1210" s="127"/>
      <c r="AQ1210" s="127"/>
      <c r="AR1210" s="127"/>
      <c r="AS1210" s="127"/>
      <c r="AT1210" s="127"/>
      <c r="AU1210" s="127"/>
      <c r="AV1210" s="127"/>
      <c r="AW1210" s="127"/>
      <c r="AX1210" s="127"/>
      <c r="AY1210" s="127"/>
      <c r="AZ1210" s="127"/>
      <c r="BA1210" s="127"/>
      <c r="BB1210" s="127"/>
      <c r="BC1210" s="127"/>
      <c r="BD1210" s="127"/>
      <c r="BE1210" s="127"/>
      <c r="BF1210" s="127"/>
      <c r="BG1210" s="127"/>
      <c r="BH1210" s="127"/>
      <c r="BI1210" s="127"/>
      <c r="BJ1210" s="127"/>
      <c r="BK1210" s="127"/>
      <c r="BL1210" s="127"/>
      <c r="BM1210" s="127"/>
      <c r="BN1210" s="386"/>
      <c r="BO1210" s="127"/>
      <c r="BP1210" s="104"/>
    </row>
    <row r="1211" spans="1:68" ht="14.5" x14ac:dyDescent="0.35">
      <c r="A1211" s="136"/>
      <c r="B1211" s="136"/>
      <c r="C1211" s="136"/>
      <c r="D1211" s="127"/>
      <c r="E1211" s="127"/>
      <c r="F1211" s="127"/>
      <c r="G1211" s="127"/>
      <c r="H1211" s="127"/>
      <c r="I1211" s="127"/>
      <c r="J1211" s="127"/>
      <c r="K1211" s="127"/>
      <c r="L1211" s="127"/>
      <c r="M1211" s="127"/>
      <c r="N1211" s="127"/>
      <c r="O1211" s="127"/>
      <c r="P1211" s="127"/>
      <c r="Q1211" s="127"/>
      <c r="R1211" s="127"/>
      <c r="S1211" s="127"/>
      <c r="T1211" s="127"/>
      <c r="U1211" s="127"/>
      <c r="V1211" s="127"/>
      <c r="W1211" s="127"/>
      <c r="X1211" s="127"/>
      <c r="Y1211" s="127"/>
      <c r="Z1211" s="127"/>
      <c r="AA1211" s="127"/>
      <c r="AB1211" s="127"/>
      <c r="AC1211" s="127"/>
      <c r="AD1211" s="127"/>
      <c r="AE1211" s="127"/>
      <c r="AF1211" s="127"/>
      <c r="AG1211" s="127"/>
      <c r="AH1211" s="127"/>
      <c r="AI1211" s="127"/>
      <c r="AJ1211" s="127"/>
      <c r="AK1211" s="127"/>
      <c r="AL1211" s="127"/>
      <c r="AM1211" s="127"/>
      <c r="AN1211" s="127"/>
      <c r="AO1211" s="127"/>
      <c r="AP1211" s="127"/>
      <c r="AQ1211" s="127"/>
      <c r="AR1211" s="127"/>
      <c r="AS1211" s="127"/>
      <c r="AT1211" s="127"/>
      <c r="AU1211" s="127"/>
      <c r="AV1211" s="127"/>
      <c r="AW1211" s="127"/>
      <c r="AX1211" s="127"/>
      <c r="AY1211" s="127"/>
      <c r="AZ1211" s="127"/>
      <c r="BA1211" s="127"/>
      <c r="BB1211" s="127"/>
      <c r="BC1211" s="127"/>
      <c r="BD1211" s="127"/>
      <c r="BE1211" s="127"/>
      <c r="BF1211" s="127"/>
      <c r="BG1211" s="127"/>
      <c r="BH1211" s="127"/>
      <c r="BI1211" s="127"/>
      <c r="BJ1211" s="127"/>
      <c r="BK1211" s="127"/>
      <c r="BL1211" s="127"/>
      <c r="BM1211" s="127"/>
      <c r="BN1211" s="386"/>
      <c r="BO1211" s="127"/>
      <c r="BP1211" s="104"/>
    </row>
    <row r="1212" spans="1:68" ht="14.5" x14ac:dyDescent="0.35">
      <c r="A1212" s="136"/>
      <c r="B1212" s="136"/>
      <c r="C1212" s="136"/>
      <c r="D1212" s="127"/>
      <c r="E1212" s="127"/>
      <c r="F1212" s="127"/>
      <c r="G1212" s="127"/>
      <c r="H1212" s="127"/>
      <c r="I1212" s="127"/>
      <c r="J1212" s="127"/>
      <c r="K1212" s="127"/>
      <c r="L1212" s="127"/>
      <c r="M1212" s="127"/>
      <c r="N1212" s="127"/>
      <c r="O1212" s="127"/>
      <c r="P1212" s="127"/>
      <c r="Q1212" s="127"/>
      <c r="R1212" s="127"/>
      <c r="S1212" s="127"/>
      <c r="T1212" s="127"/>
      <c r="U1212" s="127"/>
      <c r="V1212" s="127"/>
      <c r="W1212" s="127"/>
      <c r="X1212" s="127"/>
      <c r="Y1212" s="127"/>
      <c r="Z1212" s="127"/>
      <c r="AA1212" s="127"/>
      <c r="AB1212" s="127"/>
      <c r="AC1212" s="127"/>
      <c r="AD1212" s="127"/>
      <c r="AE1212" s="127"/>
      <c r="AF1212" s="127"/>
      <c r="AG1212" s="127"/>
      <c r="AH1212" s="127"/>
      <c r="AI1212" s="127"/>
      <c r="AJ1212" s="127"/>
      <c r="AK1212" s="127"/>
      <c r="AL1212" s="127"/>
      <c r="AM1212" s="127"/>
      <c r="AN1212" s="127"/>
      <c r="AO1212" s="127"/>
      <c r="AP1212" s="127"/>
      <c r="AQ1212" s="127"/>
      <c r="AR1212" s="127"/>
      <c r="AS1212" s="127"/>
      <c r="AT1212" s="127"/>
      <c r="AU1212" s="127"/>
      <c r="AV1212" s="127"/>
      <c r="AW1212" s="127"/>
      <c r="AX1212" s="127"/>
      <c r="AY1212" s="127"/>
      <c r="AZ1212" s="127"/>
      <c r="BA1212" s="127"/>
      <c r="BB1212" s="127"/>
      <c r="BC1212" s="127"/>
      <c r="BD1212" s="127"/>
      <c r="BE1212" s="127"/>
      <c r="BF1212" s="127"/>
      <c r="BG1212" s="127"/>
      <c r="BH1212" s="127"/>
      <c r="BI1212" s="127"/>
      <c r="BJ1212" s="127"/>
      <c r="BK1212" s="127"/>
      <c r="BL1212" s="127"/>
      <c r="BM1212" s="127"/>
      <c r="BN1212" s="386"/>
      <c r="BO1212" s="127"/>
      <c r="BP1212" s="104"/>
    </row>
    <row r="1213" spans="1:68" ht="14.5" x14ac:dyDescent="0.35">
      <c r="A1213" s="136"/>
      <c r="B1213" s="136"/>
      <c r="C1213" s="136"/>
      <c r="D1213" s="127"/>
      <c r="E1213" s="127"/>
      <c r="F1213" s="127"/>
      <c r="G1213" s="127"/>
      <c r="H1213" s="127"/>
      <c r="I1213" s="127"/>
      <c r="J1213" s="127"/>
      <c r="K1213" s="127"/>
      <c r="L1213" s="127"/>
      <c r="M1213" s="127"/>
      <c r="N1213" s="127"/>
      <c r="O1213" s="127"/>
      <c r="P1213" s="127"/>
      <c r="Q1213" s="127"/>
      <c r="R1213" s="127"/>
      <c r="S1213" s="127"/>
      <c r="T1213" s="127"/>
      <c r="U1213" s="127"/>
      <c r="V1213" s="127"/>
      <c r="W1213" s="127"/>
      <c r="X1213" s="127"/>
      <c r="Y1213" s="127"/>
      <c r="Z1213" s="127"/>
      <c r="AA1213" s="127"/>
      <c r="AB1213" s="127"/>
      <c r="AC1213" s="127"/>
      <c r="AD1213" s="127"/>
      <c r="AE1213" s="127"/>
      <c r="AF1213" s="127"/>
      <c r="AG1213" s="127"/>
      <c r="AH1213" s="127"/>
      <c r="AI1213" s="127"/>
      <c r="AJ1213" s="127"/>
      <c r="AK1213" s="127"/>
      <c r="AL1213" s="127"/>
      <c r="AM1213" s="127"/>
      <c r="AN1213" s="127"/>
      <c r="AO1213" s="127"/>
      <c r="AP1213" s="127"/>
      <c r="AQ1213" s="127"/>
      <c r="AR1213" s="127"/>
      <c r="AS1213" s="127"/>
      <c r="AT1213" s="127"/>
      <c r="AU1213" s="127"/>
      <c r="AV1213" s="127"/>
      <c r="AW1213" s="127"/>
      <c r="AX1213" s="127"/>
      <c r="AY1213" s="127"/>
      <c r="AZ1213" s="127"/>
      <c r="BA1213" s="127"/>
      <c r="BB1213" s="127"/>
      <c r="BC1213" s="127"/>
      <c r="BD1213" s="127"/>
      <c r="BE1213" s="127"/>
      <c r="BF1213" s="127"/>
      <c r="BG1213" s="127"/>
      <c r="BH1213" s="127"/>
      <c r="BI1213" s="127"/>
      <c r="BJ1213" s="127"/>
      <c r="BK1213" s="127"/>
      <c r="BL1213" s="127"/>
      <c r="BM1213" s="127"/>
      <c r="BN1213" s="386"/>
      <c r="BO1213" s="127"/>
      <c r="BP1213" s="104"/>
    </row>
    <row r="1214" spans="1:68" ht="14.5" x14ac:dyDescent="0.35">
      <c r="A1214" s="136"/>
      <c r="B1214" s="136"/>
      <c r="C1214" s="136"/>
      <c r="D1214" s="127"/>
      <c r="E1214" s="127"/>
      <c r="F1214" s="127"/>
      <c r="G1214" s="127"/>
      <c r="H1214" s="127"/>
      <c r="I1214" s="127"/>
      <c r="J1214" s="127"/>
      <c r="K1214" s="127"/>
      <c r="L1214" s="127"/>
      <c r="M1214" s="127"/>
      <c r="N1214" s="127"/>
      <c r="O1214" s="127"/>
      <c r="P1214" s="127"/>
      <c r="Q1214" s="127"/>
      <c r="R1214" s="127"/>
      <c r="S1214" s="127"/>
      <c r="T1214" s="127"/>
      <c r="U1214" s="127"/>
      <c r="V1214" s="127"/>
      <c r="W1214" s="127"/>
      <c r="X1214" s="127"/>
      <c r="Y1214" s="127"/>
      <c r="Z1214" s="127"/>
      <c r="AA1214" s="127"/>
      <c r="AB1214" s="127"/>
      <c r="AC1214" s="127"/>
      <c r="AD1214" s="127"/>
      <c r="AE1214" s="127"/>
      <c r="AF1214" s="127"/>
      <c r="AG1214" s="127"/>
      <c r="AH1214" s="127"/>
      <c r="AI1214" s="127"/>
      <c r="AJ1214" s="127"/>
      <c r="AK1214" s="127"/>
      <c r="AL1214" s="127"/>
      <c r="AM1214" s="127"/>
      <c r="AN1214" s="127"/>
      <c r="AO1214" s="127"/>
      <c r="AP1214" s="127"/>
      <c r="AQ1214" s="127"/>
      <c r="AR1214" s="127"/>
      <c r="AS1214" s="127"/>
      <c r="AT1214" s="127"/>
      <c r="AU1214" s="127"/>
      <c r="AV1214" s="127"/>
      <c r="AW1214" s="127"/>
      <c r="AX1214" s="127"/>
      <c r="AY1214" s="127"/>
      <c r="AZ1214" s="127"/>
      <c r="BA1214" s="127"/>
      <c r="BB1214" s="127"/>
      <c r="BC1214" s="127"/>
      <c r="BD1214" s="127"/>
      <c r="BE1214" s="127"/>
      <c r="BF1214" s="127"/>
      <c r="BG1214" s="127"/>
      <c r="BH1214" s="127"/>
      <c r="BI1214" s="127"/>
      <c r="BJ1214" s="127"/>
      <c r="BK1214" s="127"/>
      <c r="BL1214" s="127"/>
      <c r="BM1214" s="127"/>
      <c r="BN1214" s="386"/>
      <c r="BO1214" s="127"/>
      <c r="BP1214" s="104"/>
    </row>
    <row r="1215" spans="1:68" ht="14.5" x14ac:dyDescent="0.35">
      <c r="A1215" s="136"/>
      <c r="B1215" s="136"/>
      <c r="C1215" s="136"/>
      <c r="D1215" s="127"/>
      <c r="E1215" s="127"/>
      <c r="F1215" s="127"/>
      <c r="G1215" s="127"/>
      <c r="H1215" s="127"/>
      <c r="I1215" s="127"/>
      <c r="J1215" s="127"/>
      <c r="K1215" s="127"/>
      <c r="L1215" s="127"/>
      <c r="M1215" s="127"/>
      <c r="N1215" s="127"/>
      <c r="O1215" s="127"/>
      <c r="P1215" s="127"/>
      <c r="Q1215" s="127"/>
      <c r="R1215" s="127"/>
      <c r="S1215" s="127"/>
      <c r="T1215" s="127"/>
      <c r="U1215" s="127"/>
      <c r="V1215" s="127"/>
      <c r="W1215" s="127"/>
      <c r="X1215" s="127"/>
      <c r="Y1215" s="127"/>
      <c r="Z1215" s="127"/>
      <c r="AA1215" s="127"/>
      <c r="AB1215" s="127"/>
      <c r="AC1215" s="127"/>
      <c r="AD1215" s="127"/>
      <c r="AE1215" s="127"/>
      <c r="AF1215" s="127"/>
      <c r="AG1215" s="127"/>
      <c r="AH1215" s="127"/>
      <c r="AI1215" s="127"/>
      <c r="AJ1215" s="127"/>
      <c r="AK1215" s="127"/>
      <c r="AL1215" s="127"/>
      <c r="AM1215" s="127"/>
      <c r="AN1215" s="127"/>
      <c r="AO1215" s="127"/>
      <c r="AP1215" s="127"/>
      <c r="AQ1215" s="127"/>
      <c r="AR1215" s="127"/>
      <c r="AS1215" s="127"/>
      <c r="AT1215" s="127"/>
      <c r="AU1215" s="127"/>
      <c r="AV1215" s="127"/>
      <c r="AW1215" s="127"/>
      <c r="AX1215" s="127"/>
      <c r="AY1215" s="127"/>
      <c r="AZ1215" s="127"/>
      <c r="BA1215" s="127"/>
      <c r="BB1215" s="127"/>
      <c r="BC1215" s="127"/>
      <c r="BD1215" s="127"/>
      <c r="BE1215" s="127"/>
      <c r="BF1215" s="127"/>
      <c r="BG1215" s="127"/>
      <c r="BH1215" s="127"/>
      <c r="BI1215" s="127"/>
      <c r="BJ1215" s="127"/>
      <c r="BK1215" s="127"/>
      <c r="BL1215" s="127"/>
      <c r="BM1215" s="127"/>
      <c r="BN1215" s="386"/>
      <c r="BO1215" s="127"/>
      <c r="BP1215" s="104"/>
    </row>
    <row r="1216" spans="1:68" ht="14.5" x14ac:dyDescent="0.35">
      <c r="A1216" s="136"/>
      <c r="B1216" s="136"/>
      <c r="C1216" s="136"/>
      <c r="D1216" s="127"/>
      <c r="E1216" s="127"/>
      <c r="F1216" s="127"/>
      <c r="G1216" s="127"/>
      <c r="H1216" s="127"/>
      <c r="I1216" s="127"/>
      <c r="J1216" s="127"/>
      <c r="K1216" s="127"/>
      <c r="L1216" s="127"/>
      <c r="M1216" s="127"/>
      <c r="N1216" s="127"/>
      <c r="O1216" s="127"/>
      <c r="P1216" s="127"/>
      <c r="Q1216" s="127"/>
      <c r="R1216" s="127"/>
      <c r="S1216" s="127"/>
      <c r="T1216" s="127"/>
      <c r="U1216" s="127"/>
      <c r="V1216" s="127"/>
      <c r="W1216" s="127"/>
      <c r="X1216" s="127"/>
      <c r="Y1216" s="127"/>
      <c r="Z1216" s="127"/>
      <c r="AA1216" s="127"/>
      <c r="AB1216" s="127"/>
      <c r="AC1216" s="127"/>
      <c r="AD1216" s="127"/>
      <c r="AE1216" s="127"/>
      <c r="AF1216" s="127"/>
      <c r="AG1216" s="127"/>
      <c r="AH1216" s="127"/>
      <c r="AI1216" s="127"/>
      <c r="AJ1216" s="127"/>
      <c r="AK1216" s="127"/>
      <c r="AL1216" s="127"/>
      <c r="AM1216" s="127"/>
      <c r="AN1216" s="127"/>
      <c r="AO1216" s="127"/>
      <c r="AP1216" s="127"/>
      <c r="AQ1216" s="127"/>
      <c r="AR1216" s="127"/>
      <c r="AS1216" s="127"/>
      <c r="AT1216" s="127"/>
      <c r="AU1216" s="127"/>
      <c r="AV1216" s="127"/>
      <c r="AW1216" s="127"/>
      <c r="AX1216" s="127"/>
      <c r="AY1216" s="127"/>
      <c r="AZ1216" s="127"/>
      <c r="BA1216" s="127"/>
      <c r="BB1216" s="127"/>
      <c r="BC1216" s="127"/>
      <c r="BD1216" s="127"/>
      <c r="BE1216" s="127"/>
      <c r="BF1216" s="127"/>
      <c r="BG1216" s="127"/>
      <c r="BH1216" s="127"/>
      <c r="BI1216" s="127"/>
      <c r="BJ1216" s="127"/>
      <c r="BK1216" s="127"/>
      <c r="BL1216" s="127"/>
      <c r="BM1216" s="127"/>
      <c r="BN1216" s="386"/>
      <c r="BO1216" s="127"/>
      <c r="BP1216" s="104"/>
    </row>
    <row r="1217" spans="1:68" ht="14.5" x14ac:dyDescent="0.35">
      <c r="A1217" s="136"/>
      <c r="B1217" s="136"/>
      <c r="C1217" s="136"/>
      <c r="D1217" s="127"/>
      <c r="E1217" s="127"/>
      <c r="F1217" s="127"/>
      <c r="G1217" s="127"/>
      <c r="H1217" s="127"/>
      <c r="I1217" s="127"/>
      <c r="J1217" s="127"/>
      <c r="K1217" s="127"/>
      <c r="L1217" s="127"/>
      <c r="M1217" s="127"/>
      <c r="N1217" s="127"/>
      <c r="O1217" s="127"/>
      <c r="P1217" s="127"/>
      <c r="Q1217" s="127"/>
      <c r="R1217" s="127"/>
      <c r="S1217" s="127"/>
      <c r="T1217" s="127"/>
      <c r="U1217" s="127"/>
      <c r="V1217" s="127"/>
      <c r="W1217" s="127"/>
      <c r="X1217" s="127"/>
      <c r="Y1217" s="127"/>
      <c r="Z1217" s="127"/>
      <c r="AA1217" s="127"/>
      <c r="AB1217" s="127"/>
      <c r="AC1217" s="127"/>
      <c r="AD1217" s="127"/>
      <c r="AE1217" s="127"/>
      <c r="AF1217" s="127"/>
      <c r="AG1217" s="127"/>
      <c r="AH1217" s="127"/>
      <c r="AI1217" s="127"/>
      <c r="AJ1217" s="127"/>
      <c r="AK1217" s="127"/>
      <c r="AL1217" s="127"/>
      <c r="AM1217" s="127"/>
      <c r="AN1217" s="127"/>
      <c r="AO1217" s="127"/>
      <c r="AP1217" s="127"/>
      <c r="AQ1217" s="127"/>
      <c r="AR1217" s="127"/>
      <c r="AS1217" s="127"/>
      <c r="AT1217" s="127"/>
      <c r="AU1217" s="127"/>
      <c r="AV1217" s="127"/>
      <c r="AW1217" s="127"/>
      <c r="AX1217" s="127"/>
      <c r="AY1217" s="127"/>
      <c r="AZ1217" s="127"/>
      <c r="BA1217" s="127"/>
      <c r="BB1217" s="127"/>
      <c r="BC1217" s="127"/>
      <c r="BD1217" s="127"/>
      <c r="BE1217" s="127"/>
      <c r="BF1217" s="127"/>
      <c r="BG1217" s="127"/>
      <c r="BH1217" s="127"/>
      <c r="BI1217" s="127"/>
      <c r="BJ1217" s="127"/>
      <c r="BK1217" s="127"/>
      <c r="BL1217" s="127"/>
      <c r="BM1217" s="127"/>
      <c r="BN1217" s="386"/>
      <c r="BO1217" s="127"/>
      <c r="BP1217" s="104"/>
    </row>
    <row r="1218" spans="1:68" ht="14.5" x14ac:dyDescent="0.35">
      <c r="A1218" s="136"/>
      <c r="B1218" s="136"/>
      <c r="C1218" s="136"/>
      <c r="D1218" s="127"/>
      <c r="E1218" s="127"/>
      <c r="F1218" s="127"/>
      <c r="G1218" s="127"/>
      <c r="H1218" s="127"/>
      <c r="I1218" s="127"/>
      <c r="J1218" s="127"/>
      <c r="K1218" s="127"/>
      <c r="L1218" s="127"/>
      <c r="M1218" s="127"/>
      <c r="N1218" s="127"/>
      <c r="O1218" s="127"/>
      <c r="P1218" s="127"/>
      <c r="Q1218" s="127"/>
      <c r="R1218" s="127"/>
      <c r="S1218" s="127"/>
      <c r="T1218" s="127"/>
      <c r="U1218" s="127"/>
      <c r="V1218" s="127"/>
      <c r="W1218" s="127"/>
      <c r="X1218" s="127"/>
      <c r="Y1218" s="127"/>
      <c r="Z1218" s="127"/>
      <c r="AA1218" s="127"/>
      <c r="AB1218" s="127"/>
      <c r="AC1218" s="127"/>
      <c r="AD1218" s="127"/>
      <c r="AE1218" s="127"/>
      <c r="AF1218" s="127"/>
      <c r="AG1218" s="127"/>
      <c r="AH1218" s="127"/>
      <c r="AI1218" s="127"/>
      <c r="AJ1218" s="127"/>
      <c r="AK1218" s="127"/>
      <c r="AL1218" s="127"/>
      <c r="AM1218" s="127"/>
      <c r="AN1218" s="127"/>
      <c r="AO1218" s="127"/>
      <c r="AP1218" s="127"/>
      <c r="AQ1218" s="127"/>
      <c r="AR1218" s="127"/>
      <c r="AS1218" s="127"/>
      <c r="AT1218" s="127"/>
      <c r="AU1218" s="127"/>
      <c r="AV1218" s="127"/>
      <c r="AW1218" s="127"/>
      <c r="AX1218" s="127"/>
      <c r="AY1218" s="127"/>
      <c r="AZ1218" s="127"/>
      <c r="BA1218" s="127"/>
      <c r="BB1218" s="127"/>
      <c r="BC1218" s="127"/>
      <c r="BD1218" s="127"/>
      <c r="BE1218" s="127"/>
      <c r="BF1218" s="127"/>
      <c r="BG1218" s="127"/>
      <c r="BH1218" s="127"/>
      <c r="BI1218" s="127"/>
      <c r="BJ1218" s="127"/>
      <c r="BK1218" s="127"/>
      <c r="BL1218" s="127"/>
      <c r="BM1218" s="127"/>
      <c r="BN1218" s="386"/>
      <c r="BO1218" s="127"/>
      <c r="BP1218" s="104"/>
    </row>
    <row r="1219" spans="1:68" ht="14.5" x14ac:dyDescent="0.35">
      <c r="A1219" s="136"/>
      <c r="B1219" s="136"/>
      <c r="C1219" s="136"/>
      <c r="D1219" s="127"/>
      <c r="E1219" s="127"/>
      <c r="F1219" s="127"/>
      <c r="G1219" s="127"/>
      <c r="H1219" s="127"/>
      <c r="I1219" s="127"/>
      <c r="J1219" s="127"/>
      <c r="K1219" s="127"/>
      <c r="L1219" s="127"/>
      <c r="M1219" s="127"/>
      <c r="N1219" s="127"/>
      <c r="O1219" s="127"/>
      <c r="P1219" s="127"/>
      <c r="Q1219" s="127"/>
      <c r="R1219" s="127"/>
      <c r="S1219" s="127"/>
      <c r="T1219" s="127"/>
      <c r="U1219" s="127"/>
      <c r="V1219" s="127"/>
      <c r="W1219" s="127"/>
      <c r="X1219" s="127"/>
      <c r="Y1219" s="127"/>
      <c r="Z1219" s="127"/>
      <c r="AA1219" s="127"/>
      <c r="AB1219" s="127"/>
      <c r="AC1219" s="127"/>
      <c r="AD1219" s="127"/>
      <c r="AE1219" s="127"/>
      <c r="AF1219" s="127"/>
      <c r="AG1219" s="127"/>
      <c r="AH1219" s="127"/>
      <c r="AI1219" s="127"/>
      <c r="AJ1219" s="127"/>
      <c r="AK1219" s="127"/>
      <c r="AL1219" s="127"/>
      <c r="AM1219" s="127"/>
      <c r="AN1219" s="127"/>
      <c r="AO1219" s="127"/>
      <c r="AP1219" s="127"/>
      <c r="AQ1219" s="127"/>
      <c r="AR1219" s="127"/>
      <c r="AS1219" s="127"/>
      <c r="AT1219" s="127"/>
      <c r="AU1219" s="127"/>
      <c r="AV1219" s="127"/>
      <c r="AW1219" s="127"/>
      <c r="AX1219" s="127"/>
      <c r="AY1219" s="127"/>
      <c r="AZ1219" s="127"/>
      <c r="BA1219" s="127"/>
      <c r="BB1219" s="127"/>
      <c r="BC1219" s="127"/>
      <c r="BD1219" s="127"/>
      <c r="BE1219" s="127"/>
      <c r="BF1219" s="127"/>
      <c r="BG1219" s="127"/>
      <c r="BH1219" s="127"/>
      <c r="BI1219" s="127"/>
      <c r="BJ1219" s="127"/>
      <c r="BK1219" s="127"/>
      <c r="BL1219" s="127"/>
      <c r="BM1219" s="127"/>
      <c r="BN1219" s="386"/>
      <c r="BO1219" s="127"/>
      <c r="BP1219" s="104"/>
    </row>
    <row r="1220" spans="1:68" ht="14.5" x14ac:dyDescent="0.35">
      <c r="A1220" s="136"/>
      <c r="B1220" s="136"/>
      <c r="C1220" s="136"/>
      <c r="D1220" s="127"/>
      <c r="E1220" s="127"/>
      <c r="F1220" s="127"/>
      <c r="G1220" s="127"/>
      <c r="H1220" s="127"/>
      <c r="I1220" s="127"/>
      <c r="J1220" s="127"/>
      <c r="K1220" s="127"/>
      <c r="L1220" s="127"/>
      <c r="M1220" s="127"/>
      <c r="N1220" s="127"/>
      <c r="O1220" s="127"/>
      <c r="P1220" s="127"/>
      <c r="Q1220" s="127"/>
      <c r="R1220" s="127"/>
      <c r="S1220" s="127"/>
      <c r="T1220" s="127"/>
      <c r="U1220" s="127"/>
      <c r="V1220" s="127"/>
      <c r="W1220" s="127"/>
      <c r="X1220" s="127"/>
      <c r="Y1220" s="127"/>
      <c r="Z1220" s="127"/>
      <c r="AA1220" s="127"/>
      <c r="AB1220" s="127"/>
      <c r="AC1220" s="127"/>
      <c r="AD1220" s="127"/>
      <c r="AE1220" s="127"/>
      <c r="AF1220" s="127"/>
      <c r="AG1220" s="127"/>
      <c r="AH1220" s="127"/>
      <c r="AI1220" s="127"/>
      <c r="AJ1220" s="127"/>
      <c r="AK1220" s="127"/>
      <c r="AL1220" s="127"/>
      <c r="AM1220" s="127"/>
      <c r="AN1220" s="127"/>
      <c r="AO1220" s="127"/>
      <c r="AP1220" s="127"/>
      <c r="AQ1220" s="127"/>
      <c r="AR1220" s="127"/>
      <c r="AS1220" s="127"/>
      <c r="AT1220" s="127"/>
      <c r="AU1220" s="127"/>
      <c r="AV1220" s="127"/>
      <c r="AW1220" s="127"/>
      <c r="AX1220" s="127"/>
      <c r="AY1220" s="127"/>
      <c r="AZ1220" s="127"/>
      <c r="BA1220" s="127"/>
      <c r="BB1220" s="127"/>
      <c r="BC1220" s="127"/>
      <c r="BD1220" s="127"/>
      <c r="BE1220" s="127"/>
      <c r="BF1220" s="127"/>
      <c r="BG1220" s="127"/>
      <c r="BH1220" s="127"/>
      <c r="BI1220" s="127"/>
      <c r="BJ1220" s="127"/>
      <c r="BK1220" s="127"/>
      <c r="BL1220" s="127"/>
      <c r="BM1220" s="127"/>
      <c r="BN1220" s="386"/>
      <c r="BO1220" s="127"/>
      <c r="BP1220" s="104"/>
    </row>
    <row r="1221" spans="1:68" ht="14.5" x14ac:dyDescent="0.35">
      <c r="A1221" s="136"/>
      <c r="B1221" s="136"/>
      <c r="C1221" s="136"/>
      <c r="D1221" s="127"/>
      <c r="E1221" s="127"/>
      <c r="F1221" s="127"/>
      <c r="G1221" s="127"/>
      <c r="H1221" s="127"/>
      <c r="I1221" s="127"/>
      <c r="J1221" s="127"/>
      <c r="K1221" s="127"/>
      <c r="L1221" s="127"/>
      <c r="M1221" s="127"/>
      <c r="N1221" s="127"/>
      <c r="O1221" s="127"/>
      <c r="P1221" s="127"/>
      <c r="Q1221" s="127"/>
      <c r="R1221" s="127"/>
      <c r="S1221" s="127"/>
      <c r="T1221" s="127"/>
      <c r="U1221" s="127"/>
      <c r="V1221" s="127"/>
      <c r="W1221" s="127"/>
      <c r="X1221" s="127"/>
      <c r="Y1221" s="127"/>
      <c r="Z1221" s="127"/>
      <c r="AA1221" s="127"/>
      <c r="AB1221" s="127"/>
      <c r="AC1221" s="127"/>
      <c r="AD1221" s="127"/>
      <c r="AE1221" s="127"/>
      <c r="AF1221" s="127"/>
      <c r="AG1221" s="127"/>
      <c r="AH1221" s="127"/>
      <c r="AI1221" s="127"/>
      <c r="AJ1221" s="127"/>
      <c r="AK1221" s="127"/>
      <c r="AL1221" s="127"/>
      <c r="AM1221" s="127"/>
      <c r="AN1221" s="127"/>
      <c r="AO1221" s="127"/>
      <c r="AP1221" s="127"/>
      <c r="AQ1221" s="127"/>
      <c r="AR1221" s="127"/>
      <c r="AS1221" s="127"/>
      <c r="AT1221" s="127"/>
      <c r="AU1221" s="127"/>
      <c r="AV1221" s="127"/>
      <c r="AW1221" s="127"/>
      <c r="AX1221" s="127"/>
      <c r="AY1221" s="127"/>
      <c r="AZ1221" s="127"/>
      <c r="BA1221" s="127"/>
      <c r="BB1221" s="127"/>
      <c r="BC1221" s="127"/>
      <c r="BD1221" s="127"/>
      <c r="BE1221" s="127"/>
      <c r="BF1221" s="127"/>
      <c r="BG1221" s="127"/>
      <c r="BH1221" s="127"/>
      <c r="BI1221" s="127"/>
      <c r="BJ1221" s="127"/>
      <c r="BK1221" s="127"/>
      <c r="BL1221" s="127"/>
      <c r="BM1221" s="127"/>
      <c r="BN1221" s="386"/>
      <c r="BO1221" s="127"/>
      <c r="BP1221" s="104"/>
    </row>
    <row r="1222" spans="1:68" ht="14.5" x14ac:dyDescent="0.35">
      <c r="A1222" s="136"/>
      <c r="B1222" s="136"/>
      <c r="C1222" s="136"/>
      <c r="D1222" s="127"/>
      <c r="E1222" s="127"/>
      <c r="F1222" s="127"/>
      <c r="G1222" s="127"/>
      <c r="H1222" s="127"/>
      <c r="I1222" s="127"/>
      <c r="J1222" s="127"/>
      <c r="K1222" s="127"/>
      <c r="L1222" s="127"/>
      <c r="M1222" s="127"/>
      <c r="N1222" s="127"/>
      <c r="O1222" s="127"/>
      <c r="P1222" s="127"/>
      <c r="Q1222" s="127"/>
      <c r="R1222" s="127"/>
      <c r="S1222" s="127"/>
      <c r="T1222" s="127"/>
      <c r="U1222" s="127"/>
      <c r="V1222" s="127"/>
      <c r="W1222" s="127"/>
      <c r="X1222" s="127"/>
      <c r="Y1222" s="127"/>
      <c r="Z1222" s="127"/>
      <c r="AA1222" s="127"/>
      <c r="AB1222" s="127"/>
      <c r="AC1222" s="127"/>
      <c r="AD1222" s="127"/>
      <c r="AE1222" s="127"/>
      <c r="AF1222" s="127"/>
      <c r="AG1222" s="127"/>
      <c r="AH1222" s="127"/>
      <c r="AI1222" s="127"/>
      <c r="AJ1222" s="127"/>
      <c r="AK1222" s="127"/>
      <c r="AL1222" s="127"/>
      <c r="AM1222" s="127"/>
      <c r="AN1222" s="127"/>
      <c r="AO1222" s="127"/>
      <c r="AP1222" s="127"/>
      <c r="AQ1222" s="127"/>
      <c r="AR1222" s="127"/>
      <c r="AS1222" s="127"/>
      <c r="AT1222" s="127"/>
      <c r="AU1222" s="127"/>
      <c r="AV1222" s="127"/>
      <c r="AW1222" s="127"/>
      <c r="AX1222" s="127"/>
      <c r="AY1222" s="127"/>
      <c r="AZ1222" s="127"/>
      <c r="BA1222" s="127"/>
      <c r="BB1222" s="127"/>
      <c r="BC1222" s="127"/>
      <c r="BD1222" s="127"/>
      <c r="BE1222" s="127"/>
      <c r="BF1222" s="127"/>
      <c r="BG1222" s="127"/>
      <c r="BH1222" s="127"/>
      <c r="BI1222" s="127"/>
      <c r="BJ1222" s="127"/>
      <c r="BK1222" s="127"/>
      <c r="BL1222" s="127"/>
      <c r="BM1222" s="127"/>
      <c r="BN1222" s="386"/>
      <c r="BO1222" s="127"/>
      <c r="BP1222" s="104"/>
    </row>
    <row r="1223" spans="1:68" ht="14.5" x14ac:dyDescent="0.35">
      <c r="A1223" s="136"/>
      <c r="B1223" s="136"/>
      <c r="C1223" s="136"/>
      <c r="D1223" s="127"/>
      <c r="E1223" s="127"/>
      <c r="F1223" s="127"/>
      <c r="G1223" s="127"/>
      <c r="H1223" s="127"/>
      <c r="I1223" s="127"/>
      <c r="J1223" s="127"/>
      <c r="K1223" s="127"/>
      <c r="L1223" s="127"/>
      <c r="M1223" s="127"/>
      <c r="N1223" s="127"/>
      <c r="O1223" s="127"/>
      <c r="P1223" s="127"/>
      <c r="Q1223" s="127"/>
      <c r="R1223" s="127"/>
      <c r="S1223" s="127"/>
      <c r="T1223" s="127"/>
      <c r="U1223" s="127"/>
      <c r="V1223" s="127"/>
      <c r="W1223" s="127"/>
      <c r="X1223" s="127"/>
      <c r="Y1223" s="127"/>
      <c r="Z1223" s="127"/>
      <c r="AA1223" s="127"/>
      <c r="AB1223" s="127"/>
      <c r="AC1223" s="127"/>
      <c r="AD1223" s="127"/>
      <c r="AE1223" s="127"/>
      <c r="AF1223" s="127"/>
      <c r="AG1223" s="127"/>
      <c r="AH1223" s="127"/>
      <c r="AI1223" s="127"/>
      <c r="AJ1223" s="127"/>
      <c r="AK1223" s="127"/>
      <c r="AL1223" s="127"/>
      <c r="AM1223" s="127"/>
      <c r="AN1223" s="127"/>
      <c r="AO1223" s="127"/>
      <c r="AP1223" s="127"/>
      <c r="AQ1223" s="127"/>
      <c r="AR1223" s="127"/>
      <c r="AS1223" s="127"/>
      <c r="AT1223" s="127"/>
      <c r="AU1223" s="127"/>
      <c r="AV1223" s="127"/>
      <c r="AW1223" s="127"/>
      <c r="AX1223" s="127"/>
      <c r="AY1223" s="127"/>
      <c r="AZ1223" s="127"/>
      <c r="BA1223" s="127"/>
      <c r="BB1223" s="127"/>
      <c r="BC1223" s="127"/>
      <c r="BD1223" s="127"/>
      <c r="BE1223" s="127"/>
      <c r="BF1223" s="127"/>
      <c r="BG1223" s="127"/>
      <c r="BH1223" s="127"/>
      <c r="BI1223" s="127"/>
      <c r="BJ1223" s="127"/>
      <c r="BK1223" s="127"/>
      <c r="BL1223" s="127"/>
      <c r="BM1223" s="127"/>
      <c r="BN1223" s="386"/>
      <c r="BO1223" s="127"/>
      <c r="BP1223" s="104"/>
    </row>
    <row r="1224" spans="1:68" ht="14.5" x14ac:dyDescent="0.35">
      <c r="A1224" s="136"/>
      <c r="B1224" s="136"/>
      <c r="C1224" s="136"/>
      <c r="D1224" s="127"/>
      <c r="E1224" s="127"/>
      <c r="F1224" s="127"/>
      <c r="G1224" s="127"/>
      <c r="H1224" s="127"/>
      <c r="I1224" s="127"/>
      <c r="J1224" s="127"/>
      <c r="K1224" s="127"/>
      <c r="L1224" s="127"/>
      <c r="M1224" s="127"/>
      <c r="N1224" s="127"/>
      <c r="O1224" s="127"/>
      <c r="P1224" s="127"/>
      <c r="Q1224" s="127"/>
      <c r="R1224" s="127"/>
      <c r="S1224" s="127"/>
      <c r="T1224" s="127"/>
      <c r="U1224" s="127"/>
      <c r="V1224" s="127"/>
      <c r="W1224" s="127"/>
      <c r="X1224" s="127"/>
      <c r="Y1224" s="127"/>
      <c r="Z1224" s="127"/>
      <c r="AA1224" s="127"/>
      <c r="AB1224" s="127"/>
      <c r="AC1224" s="127"/>
      <c r="AD1224" s="127"/>
      <c r="AE1224" s="127"/>
      <c r="AF1224" s="127"/>
      <c r="AG1224" s="127"/>
      <c r="AH1224" s="127"/>
      <c r="AI1224" s="127"/>
      <c r="AJ1224" s="127"/>
      <c r="AK1224" s="127"/>
      <c r="AL1224" s="127"/>
      <c r="AM1224" s="127"/>
      <c r="AN1224" s="127"/>
      <c r="AO1224" s="127"/>
      <c r="AP1224" s="127"/>
      <c r="AQ1224" s="127"/>
      <c r="AR1224" s="127"/>
      <c r="AS1224" s="127"/>
      <c r="AT1224" s="127"/>
      <c r="AU1224" s="127"/>
      <c r="AV1224" s="127"/>
      <c r="AW1224" s="127"/>
      <c r="AX1224" s="127"/>
      <c r="AY1224" s="127"/>
      <c r="AZ1224" s="127"/>
      <c r="BA1224" s="127"/>
      <c r="BB1224" s="127"/>
      <c r="BC1224" s="127"/>
      <c r="BD1224" s="127"/>
      <c r="BE1224" s="127"/>
      <c r="BF1224" s="127"/>
      <c r="BG1224" s="127"/>
      <c r="BH1224" s="127"/>
      <c r="BI1224" s="127"/>
      <c r="BJ1224" s="127"/>
      <c r="BK1224" s="127"/>
      <c r="BL1224" s="127"/>
      <c r="BM1224" s="127"/>
      <c r="BN1224" s="386"/>
      <c r="BO1224" s="127"/>
      <c r="BP1224" s="104"/>
    </row>
    <row r="1225" spans="1:68" ht="14.5" x14ac:dyDescent="0.35">
      <c r="A1225" s="136"/>
      <c r="B1225" s="136"/>
      <c r="C1225" s="136"/>
      <c r="D1225" s="127"/>
      <c r="E1225" s="127"/>
      <c r="F1225" s="127"/>
      <c r="G1225" s="127"/>
      <c r="H1225" s="127"/>
      <c r="I1225" s="127"/>
      <c r="J1225" s="127"/>
      <c r="K1225" s="127"/>
      <c r="L1225" s="127"/>
      <c r="M1225" s="127"/>
      <c r="N1225" s="127"/>
      <c r="O1225" s="127"/>
      <c r="P1225" s="127"/>
      <c r="Q1225" s="127"/>
      <c r="R1225" s="127"/>
      <c r="S1225" s="127"/>
      <c r="T1225" s="127"/>
      <c r="U1225" s="127"/>
      <c r="V1225" s="127"/>
      <c r="W1225" s="127"/>
      <c r="X1225" s="127"/>
      <c r="Y1225" s="127"/>
      <c r="Z1225" s="127"/>
      <c r="AA1225" s="127"/>
      <c r="AB1225" s="127"/>
      <c r="AC1225" s="127"/>
      <c r="AD1225" s="127"/>
      <c r="AE1225" s="127"/>
      <c r="AF1225" s="127"/>
      <c r="AG1225" s="127"/>
      <c r="AH1225" s="127"/>
      <c r="AI1225" s="127"/>
      <c r="AJ1225" s="127"/>
      <c r="AK1225" s="127"/>
      <c r="AL1225" s="127"/>
      <c r="AM1225" s="127"/>
      <c r="AN1225" s="127"/>
      <c r="AO1225" s="127"/>
      <c r="AP1225" s="127"/>
      <c r="AQ1225" s="127"/>
      <c r="AR1225" s="127"/>
      <c r="AS1225" s="127"/>
      <c r="AT1225" s="127"/>
      <c r="AU1225" s="127"/>
      <c r="AV1225" s="127"/>
      <c r="AW1225" s="127"/>
      <c r="AX1225" s="127"/>
      <c r="AY1225" s="127"/>
      <c r="AZ1225" s="127"/>
      <c r="BA1225" s="127"/>
      <c r="BB1225" s="127"/>
      <c r="BC1225" s="127"/>
      <c r="BD1225" s="127"/>
      <c r="BE1225" s="127"/>
      <c r="BF1225" s="127"/>
      <c r="BG1225" s="127"/>
      <c r="BH1225" s="127"/>
      <c r="BI1225" s="127"/>
      <c r="BJ1225" s="127"/>
      <c r="BK1225" s="127"/>
      <c r="BL1225" s="127"/>
      <c r="BM1225" s="127"/>
      <c r="BN1225" s="386"/>
      <c r="BO1225" s="127"/>
      <c r="BP1225" s="104"/>
    </row>
    <row r="1226" spans="1:68" ht="14.5" x14ac:dyDescent="0.35">
      <c r="A1226" s="136"/>
      <c r="B1226" s="136"/>
      <c r="C1226" s="136"/>
      <c r="D1226" s="127"/>
      <c r="E1226" s="127"/>
      <c r="F1226" s="127"/>
      <c r="G1226" s="127"/>
      <c r="H1226" s="127"/>
      <c r="I1226" s="127"/>
      <c r="J1226" s="127"/>
      <c r="K1226" s="127"/>
      <c r="L1226" s="127"/>
      <c r="M1226" s="127"/>
      <c r="N1226" s="127"/>
      <c r="O1226" s="127"/>
      <c r="P1226" s="127"/>
      <c r="Q1226" s="127"/>
      <c r="R1226" s="127"/>
      <c r="S1226" s="127"/>
      <c r="T1226" s="127"/>
      <c r="U1226" s="127"/>
      <c r="V1226" s="127"/>
      <c r="W1226" s="127"/>
      <c r="X1226" s="127"/>
      <c r="Y1226" s="127"/>
      <c r="Z1226" s="127"/>
      <c r="AA1226" s="127"/>
      <c r="AB1226" s="127"/>
      <c r="AC1226" s="127"/>
      <c r="AD1226" s="127"/>
      <c r="AE1226" s="127"/>
      <c r="AF1226" s="127"/>
      <c r="AG1226" s="127"/>
      <c r="AH1226" s="127"/>
      <c r="AI1226" s="127"/>
      <c r="AJ1226" s="127"/>
      <c r="AK1226" s="127"/>
      <c r="AL1226" s="127"/>
      <c r="AM1226" s="127"/>
      <c r="AN1226" s="127"/>
      <c r="AO1226" s="127"/>
      <c r="AP1226" s="127"/>
      <c r="AQ1226" s="127"/>
      <c r="AR1226" s="127"/>
      <c r="AS1226" s="127"/>
      <c r="AT1226" s="127"/>
      <c r="AU1226" s="127"/>
      <c r="AV1226" s="127"/>
      <c r="AW1226" s="127"/>
      <c r="AX1226" s="127"/>
      <c r="AY1226" s="127"/>
      <c r="AZ1226" s="127"/>
      <c r="BA1226" s="127"/>
      <c r="BB1226" s="127"/>
      <c r="BC1226" s="127"/>
      <c r="BD1226" s="127"/>
      <c r="BE1226" s="127"/>
      <c r="BF1226" s="127"/>
      <c r="BG1226" s="127"/>
      <c r="BH1226" s="127"/>
      <c r="BI1226" s="127"/>
      <c r="BJ1226" s="127"/>
      <c r="BK1226" s="127"/>
      <c r="BL1226" s="127"/>
      <c r="BM1226" s="127"/>
      <c r="BN1226" s="386"/>
      <c r="BO1226" s="127"/>
      <c r="BP1226" s="104"/>
    </row>
    <row r="1227" spans="1:68" ht="14.5" x14ac:dyDescent="0.35">
      <c r="A1227" s="136"/>
      <c r="B1227" s="136"/>
      <c r="C1227" s="136"/>
      <c r="D1227" s="127"/>
      <c r="E1227" s="127"/>
      <c r="F1227" s="127"/>
      <c r="G1227" s="127"/>
      <c r="H1227" s="127"/>
      <c r="I1227" s="127"/>
      <c r="J1227" s="127"/>
      <c r="K1227" s="127"/>
      <c r="L1227" s="127"/>
      <c r="M1227" s="127"/>
      <c r="N1227" s="127"/>
      <c r="O1227" s="127"/>
      <c r="P1227" s="127"/>
      <c r="Q1227" s="127"/>
      <c r="R1227" s="127"/>
      <c r="S1227" s="127"/>
      <c r="T1227" s="127"/>
      <c r="U1227" s="127"/>
      <c r="V1227" s="127"/>
      <c r="W1227" s="127"/>
      <c r="X1227" s="127"/>
      <c r="Y1227" s="127"/>
      <c r="Z1227" s="127"/>
      <c r="AA1227" s="127"/>
      <c r="AB1227" s="127"/>
      <c r="AC1227" s="127"/>
      <c r="AD1227" s="127"/>
      <c r="AE1227" s="127"/>
      <c r="AF1227" s="127"/>
      <c r="AG1227" s="127"/>
      <c r="AH1227" s="127"/>
      <c r="AI1227" s="127"/>
      <c r="AJ1227" s="127"/>
      <c r="AK1227" s="127"/>
      <c r="AL1227" s="127"/>
      <c r="AM1227" s="127"/>
      <c r="AN1227" s="127"/>
      <c r="AO1227" s="127"/>
      <c r="AP1227" s="127"/>
      <c r="AQ1227" s="127"/>
      <c r="AR1227" s="127"/>
      <c r="AS1227" s="127"/>
      <c r="AT1227" s="127"/>
      <c r="AU1227" s="127"/>
      <c r="AV1227" s="127"/>
      <c r="AW1227" s="127"/>
      <c r="AX1227" s="127"/>
      <c r="AY1227" s="127"/>
      <c r="AZ1227" s="127"/>
      <c r="BA1227" s="127"/>
      <c r="BB1227" s="127"/>
      <c r="BC1227" s="127"/>
      <c r="BD1227" s="127"/>
      <c r="BE1227" s="127"/>
      <c r="BF1227" s="127"/>
      <c r="BG1227" s="127"/>
      <c r="BH1227" s="127"/>
      <c r="BI1227" s="127"/>
      <c r="BJ1227" s="127"/>
      <c r="BK1227" s="127"/>
      <c r="BL1227" s="127"/>
      <c r="BM1227" s="127"/>
      <c r="BN1227" s="386"/>
      <c r="BO1227" s="127"/>
      <c r="BP1227" s="104"/>
    </row>
    <row r="1228" spans="1:68" ht="14.5" x14ac:dyDescent="0.35">
      <c r="A1228" s="136"/>
      <c r="B1228" s="136"/>
      <c r="C1228" s="136"/>
      <c r="D1228" s="127"/>
      <c r="E1228" s="127"/>
      <c r="F1228" s="127"/>
      <c r="G1228" s="127"/>
      <c r="H1228" s="127"/>
      <c r="I1228" s="127"/>
      <c r="J1228" s="127"/>
      <c r="K1228" s="127"/>
      <c r="L1228" s="127"/>
      <c r="M1228" s="127"/>
      <c r="N1228" s="127"/>
      <c r="O1228" s="127"/>
      <c r="P1228" s="127"/>
      <c r="Q1228" s="127"/>
      <c r="R1228" s="127"/>
      <c r="S1228" s="127"/>
      <c r="T1228" s="127"/>
      <c r="U1228" s="127"/>
      <c r="V1228" s="127"/>
      <c r="W1228" s="127"/>
      <c r="X1228" s="127"/>
      <c r="Y1228" s="127"/>
      <c r="Z1228" s="127"/>
      <c r="AA1228" s="127"/>
      <c r="AB1228" s="127"/>
      <c r="AC1228" s="127"/>
      <c r="AD1228" s="127"/>
      <c r="AE1228" s="127"/>
      <c r="AF1228" s="127"/>
      <c r="AG1228" s="127"/>
      <c r="AH1228" s="127"/>
      <c r="AI1228" s="127"/>
      <c r="AJ1228" s="127"/>
      <c r="AK1228" s="127"/>
      <c r="AL1228" s="127"/>
      <c r="AM1228" s="127"/>
      <c r="AN1228" s="127"/>
      <c r="AO1228" s="127"/>
      <c r="AP1228" s="127"/>
      <c r="AQ1228" s="127"/>
      <c r="AR1228" s="127"/>
      <c r="AS1228" s="127"/>
      <c r="AT1228" s="127"/>
      <c r="AU1228" s="127"/>
      <c r="AV1228" s="127"/>
      <c r="AW1228" s="127"/>
      <c r="AX1228" s="127"/>
      <c r="AY1228" s="127"/>
      <c r="AZ1228" s="127"/>
      <c r="BA1228" s="127"/>
      <c r="BB1228" s="127"/>
      <c r="BC1228" s="127"/>
      <c r="BD1228" s="127"/>
      <c r="BE1228" s="127"/>
      <c r="BF1228" s="127"/>
      <c r="BG1228" s="127"/>
      <c r="BH1228" s="127"/>
      <c r="BI1228" s="127"/>
      <c r="BJ1228" s="127"/>
      <c r="BK1228" s="127"/>
      <c r="BL1228" s="127"/>
      <c r="BM1228" s="127"/>
      <c r="BN1228" s="386"/>
      <c r="BO1228" s="127"/>
      <c r="BP1228" s="104"/>
    </row>
    <row r="1229" spans="1:68" ht="14.5" x14ac:dyDescent="0.35">
      <c r="A1229" s="136"/>
      <c r="B1229" s="136"/>
      <c r="C1229" s="136"/>
      <c r="D1229" s="127"/>
      <c r="E1229" s="127"/>
      <c r="F1229" s="127"/>
      <c r="G1229" s="127"/>
      <c r="H1229" s="127"/>
      <c r="I1229" s="127"/>
      <c r="J1229" s="127"/>
      <c r="K1229" s="127"/>
      <c r="L1229" s="127"/>
      <c r="M1229" s="127"/>
      <c r="N1229" s="127"/>
      <c r="O1229" s="127"/>
      <c r="P1229" s="127"/>
      <c r="Q1229" s="127"/>
      <c r="R1229" s="127"/>
      <c r="S1229" s="127"/>
      <c r="T1229" s="127"/>
      <c r="U1229" s="127"/>
      <c r="V1229" s="127"/>
      <c r="W1229" s="127"/>
      <c r="X1229" s="127"/>
      <c r="Y1229" s="127"/>
      <c r="Z1229" s="127"/>
      <c r="AA1229" s="127"/>
      <c r="AB1229" s="127"/>
      <c r="AC1229" s="127"/>
      <c r="AD1229" s="127"/>
      <c r="AE1229" s="127"/>
      <c r="AF1229" s="127"/>
      <c r="AG1229" s="127"/>
      <c r="AH1229" s="127"/>
      <c r="AI1229" s="127"/>
      <c r="AJ1229" s="127"/>
      <c r="AK1229" s="127"/>
      <c r="AL1229" s="127"/>
      <c r="AM1229" s="127"/>
      <c r="AN1229" s="127"/>
      <c r="AO1229" s="127"/>
      <c r="AP1229" s="127"/>
      <c r="AQ1229" s="127"/>
      <c r="AR1229" s="127"/>
      <c r="AS1229" s="127"/>
      <c r="AT1229" s="127"/>
      <c r="AU1229" s="127"/>
      <c r="AV1229" s="127"/>
      <c r="AW1229" s="127"/>
      <c r="AX1229" s="127"/>
      <c r="AY1229" s="127"/>
      <c r="AZ1229" s="127"/>
      <c r="BA1229" s="127"/>
      <c r="BB1229" s="127"/>
      <c r="BC1229" s="127"/>
      <c r="BD1229" s="127"/>
      <c r="BE1229" s="127"/>
      <c r="BF1229" s="127"/>
      <c r="BG1229" s="127"/>
      <c r="BH1229" s="127"/>
      <c r="BI1229" s="127"/>
      <c r="BJ1229" s="127"/>
      <c r="BK1229" s="127"/>
      <c r="BL1229" s="127"/>
      <c r="BM1229" s="127"/>
      <c r="BN1229" s="386"/>
      <c r="BO1229" s="127"/>
      <c r="BP1229" s="104"/>
    </row>
    <row r="1230" spans="1:68" ht="14.5" x14ac:dyDescent="0.35">
      <c r="A1230" s="136"/>
      <c r="B1230" s="136"/>
      <c r="C1230" s="136"/>
      <c r="D1230" s="127"/>
      <c r="E1230" s="127"/>
      <c r="F1230" s="127"/>
      <c r="G1230" s="127"/>
      <c r="H1230" s="127"/>
      <c r="I1230" s="127"/>
      <c r="J1230" s="127"/>
      <c r="K1230" s="127"/>
      <c r="L1230" s="127"/>
      <c r="M1230" s="127"/>
      <c r="N1230" s="127"/>
      <c r="O1230" s="127"/>
      <c r="P1230" s="127"/>
      <c r="Q1230" s="127"/>
      <c r="R1230" s="127"/>
      <c r="S1230" s="127"/>
      <c r="T1230" s="127"/>
      <c r="U1230" s="127"/>
      <c r="V1230" s="127"/>
      <c r="W1230" s="127"/>
      <c r="X1230" s="127"/>
      <c r="Y1230" s="127"/>
      <c r="Z1230" s="127"/>
      <c r="AA1230" s="127"/>
      <c r="AB1230" s="127"/>
      <c r="AC1230" s="127"/>
      <c r="AD1230" s="127"/>
      <c r="AE1230" s="127"/>
      <c r="AF1230" s="127"/>
      <c r="AG1230" s="127"/>
      <c r="AH1230" s="127"/>
      <c r="AI1230" s="127"/>
      <c r="AJ1230" s="127"/>
      <c r="AK1230" s="127"/>
      <c r="AL1230" s="127"/>
      <c r="AM1230" s="127"/>
      <c r="AN1230" s="127"/>
      <c r="AO1230" s="127"/>
      <c r="AP1230" s="127"/>
      <c r="AQ1230" s="127"/>
      <c r="AR1230" s="127"/>
      <c r="AS1230" s="127"/>
      <c r="AT1230" s="127"/>
      <c r="AU1230" s="127"/>
      <c r="AV1230" s="127"/>
      <c r="AW1230" s="127"/>
      <c r="AX1230" s="127"/>
      <c r="AY1230" s="127"/>
      <c r="AZ1230" s="127"/>
      <c r="BA1230" s="127"/>
      <c r="BB1230" s="127"/>
      <c r="BC1230" s="127"/>
      <c r="BD1230" s="127"/>
      <c r="BE1230" s="127"/>
      <c r="BF1230" s="127"/>
      <c r="BG1230" s="127"/>
      <c r="BH1230" s="127"/>
      <c r="BI1230" s="127"/>
      <c r="BJ1230" s="127"/>
      <c r="BK1230" s="127"/>
      <c r="BL1230" s="127"/>
      <c r="BM1230" s="127"/>
      <c r="BN1230" s="386"/>
      <c r="BO1230" s="127"/>
      <c r="BP1230" s="104"/>
    </row>
    <row r="1231" spans="1:68" ht="14.5" x14ac:dyDescent="0.35">
      <c r="A1231" s="136"/>
      <c r="B1231" s="136"/>
      <c r="C1231" s="136"/>
      <c r="D1231" s="127"/>
      <c r="E1231" s="127"/>
      <c r="F1231" s="127"/>
      <c r="G1231" s="127"/>
      <c r="H1231" s="127"/>
      <c r="I1231" s="127"/>
      <c r="J1231" s="127"/>
      <c r="K1231" s="127"/>
      <c r="L1231" s="127"/>
      <c r="M1231" s="127"/>
      <c r="N1231" s="127"/>
      <c r="O1231" s="127"/>
      <c r="P1231" s="127"/>
      <c r="Q1231" s="127"/>
      <c r="R1231" s="127"/>
      <c r="S1231" s="127"/>
      <c r="T1231" s="127"/>
      <c r="U1231" s="127"/>
      <c r="V1231" s="127"/>
      <c r="W1231" s="127"/>
      <c r="X1231" s="127"/>
      <c r="Y1231" s="127"/>
      <c r="Z1231" s="127"/>
      <c r="AA1231" s="127"/>
      <c r="AB1231" s="127"/>
      <c r="AC1231" s="127"/>
      <c r="AD1231" s="127"/>
      <c r="AE1231" s="127"/>
      <c r="AF1231" s="127"/>
      <c r="AG1231" s="127"/>
      <c r="AH1231" s="127"/>
      <c r="AI1231" s="127"/>
      <c r="AJ1231" s="127"/>
      <c r="AK1231" s="127"/>
      <c r="AL1231" s="127"/>
      <c r="AM1231" s="127"/>
      <c r="AN1231" s="127"/>
      <c r="AO1231" s="127"/>
      <c r="AP1231" s="127"/>
      <c r="AQ1231" s="127"/>
      <c r="AR1231" s="127"/>
      <c r="AS1231" s="127"/>
      <c r="AT1231" s="127"/>
      <c r="AU1231" s="127"/>
      <c r="AV1231" s="127"/>
      <c r="AW1231" s="127"/>
      <c r="AX1231" s="127"/>
      <c r="AY1231" s="127"/>
      <c r="AZ1231" s="127"/>
      <c r="BA1231" s="127"/>
      <c r="BB1231" s="127"/>
      <c r="BC1231" s="127"/>
      <c r="BD1231" s="127"/>
      <c r="BE1231" s="127"/>
      <c r="BF1231" s="127"/>
      <c r="BG1231" s="127"/>
      <c r="BH1231" s="127"/>
      <c r="BI1231" s="127"/>
      <c r="BJ1231" s="127"/>
      <c r="BK1231" s="127"/>
      <c r="BL1231" s="127"/>
      <c r="BM1231" s="127"/>
      <c r="BN1231" s="386"/>
      <c r="BO1231" s="127"/>
      <c r="BP1231" s="104"/>
    </row>
    <row r="1232" spans="1:68" ht="14.5" x14ac:dyDescent="0.35">
      <c r="A1232" s="136"/>
      <c r="B1232" s="136"/>
      <c r="C1232" s="136"/>
      <c r="D1232" s="127"/>
      <c r="E1232" s="127"/>
      <c r="F1232" s="127"/>
      <c r="G1232" s="127"/>
      <c r="H1232" s="127"/>
      <c r="I1232" s="127"/>
      <c r="J1232" s="127"/>
      <c r="K1232" s="127"/>
      <c r="L1232" s="127"/>
      <c r="M1232" s="127"/>
      <c r="N1232" s="127"/>
      <c r="O1232" s="127"/>
      <c r="P1232" s="127"/>
      <c r="Q1232" s="127"/>
      <c r="R1232" s="127"/>
      <c r="S1232" s="127"/>
      <c r="T1232" s="127"/>
      <c r="U1232" s="127"/>
      <c r="V1232" s="127"/>
      <c r="W1232" s="127"/>
      <c r="X1232" s="127"/>
      <c r="Y1232" s="127"/>
      <c r="Z1232" s="127"/>
      <c r="AA1232" s="127"/>
      <c r="AB1232" s="127"/>
      <c r="AC1232" s="127"/>
      <c r="AD1232" s="127"/>
      <c r="AE1232" s="127"/>
      <c r="AF1232" s="127"/>
      <c r="AG1232" s="127"/>
      <c r="AH1232" s="127"/>
      <c r="AI1232" s="127"/>
      <c r="AJ1232" s="127"/>
      <c r="AK1232" s="127"/>
      <c r="AL1232" s="127"/>
      <c r="AM1232" s="127"/>
      <c r="AN1232" s="127"/>
      <c r="AO1232" s="127"/>
      <c r="AP1232" s="127"/>
      <c r="AQ1232" s="127"/>
      <c r="AR1232" s="127"/>
      <c r="AS1232" s="127"/>
      <c r="AT1232" s="127"/>
      <c r="AU1232" s="127"/>
      <c r="AV1232" s="127"/>
      <c r="AW1232" s="127"/>
      <c r="AX1232" s="127"/>
      <c r="AY1232" s="127"/>
      <c r="AZ1232" s="127"/>
      <c r="BA1232" s="127"/>
      <c r="BB1232" s="127"/>
      <c r="BC1232" s="127"/>
      <c r="BD1232" s="127"/>
      <c r="BE1232" s="127"/>
      <c r="BF1232" s="127"/>
      <c r="BG1232" s="127"/>
      <c r="BH1232" s="127"/>
      <c r="BI1232" s="127"/>
      <c r="BJ1232" s="127"/>
      <c r="BK1232" s="127"/>
      <c r="BL1232" s="127"/>
      <c r="BM1232" s="127"/>
      <c r="BN1232" s="386"/>
      <c r="BO1232" s="127"/>
      <c r="BP1232" s="104"/>
    </row>
    <row r="1233" spans="1:68" ht="14.5" x14ac:dyDescent="0.35">
      <c r="A1233" s="136"/>
      <c r="B1233" s="136"/>
      <c r="C1233" s="136"/>
      <c r="D1233" s="127"/>
      <c r="E1233" s="127"/>
      <c r="F1233" s="127"/>
      <c r="G1233" s="127"/>
      <c r="H1233" s="127"/>
      <c r="I1233" s="127"/>
      <c r="J1233" s="127"/>
      <c r="K1233" s="127"/>
      <c r="L1233" s="127"/>
      <c r="M1233" s="127"/>
      <c r="N1233" s="127"/>
      <c r="O1233" s="127"/>
      <c r="P1233" s="127"/>
      <c r="Q1233" s="127"/>
      <c r="R1233" s="127"/>
      <c r="S1233" s="127"/>
      <c r="T1233" s="127"/>
      <c r="U1233" s="127"/>
      <c r="V1233" s="127"/>
      <c r="W1233" s="127"/>
      <c r="X1233" s="127"/>
      <c r="Y1233" s="127"/>
      <c r="Z1233" s="127"/>
      <c r="AA1233" s="127"/>
      <c r="AB1233" s="127"/>
      <c r="AC1233" s="127"/>
      <c r="AD1233" s="127"/>
      <c r="AE1233" s="127"/>
      <c r="AF1233" s="127"/>
      <c r="AG1233" s="127"/>
      <c r="AH1233" s="127"/>
      <c r="AI1233" s="127"/>
      <c r="AJ1233" s="127"/>
      <c r="AK1233" s="127"/>
      <c r="AL1233" s="127"/>
      <c r="AM1233" s="127"/>
      <c r="AN1233" s="127"/>
      <c r="AO1233" s="127"/>
      <c r="AP1233" s="127"/>
      <c r="AQ1233" s="127"/>
      <c r="AR1233" s="127"/>
      <c r="AS1233" s="127"/>
      <c r="AT1233" s="127"/>
      <c r="AU1233" s="127"/>
      <c r="AV1233" s="127"/>
      <c r="AW1233" s="127"/>
      <c r="AX1233" s="127"/>
      <c r="AY1233" s="127"/>
      <c r="AZ1233" s="127"/>
      <c r="BA1233" s="127"/>
      <c r="BB1233" s="127"/>
      <c r="BC1233" s="127"/>
      <c r="BD1233" s="127"/>
      <c r="BE1233" s="127"/>
      <c r="BF1233" s="127"/>
      <c r="BG1233" s="127"/>
      <c r="BH1233" s="127"/>
      <c r="BI1233" s="127"/>
      <c r="BJ1233" s="127"/>
      <c r="BK1233" s="127"/>
      <c r="BL1233" s="127"/>
      <c r="BM1233" s="127"/>
      <c r="BN1233" s="386"/>
      <c r="BO1233" s="127"/>
      <c r="BP1233" s="104"/>
    </row>
    <row r="1234" spans="1:68" ht="14.5" x14ac:dyDescent="0.35">
      <c r="A1234" s="136"/>
      <c r="B1234" s="136"/>
      <c r="C1234" s="136"/>
      <c r="D1234" s="127"/>
      <c r="E1234" s="127"/>
      <c r="F1234" s="127"/>
      <c r="G1234" s="127"/>
      <c r="H1234" s="127"/>
      <c r="I1234" s="127"/>
      <c r="J1234" s="127"/>
      <c r="K1234" s="127"/>
      <c r="L1234" s="127"/>
      <c r="M1234" s="127"/>
      <c r="N1234" s="127"/>
      <c r="O1234" s="127"/>
      <c r="P1234" s="127"/>
      <c r="Q1234" s="127"/>
      <c r="R1234" s="127"/>
      <c r="S1234" s="127"/>
      <c r="T1234" s="127"/>
      <c r="U1234" s="127"/>
      <c r="V1234" s="127"/>
      <c r="W1234" s="127"/>
      <c r="X1234" s="127"/>
      <c r="Y1234" s="127"/>
      <c r="Z1234" s="127"/>
      <c r="AA1234" s="127"/>
      <c r="AB1234" s="127"/>
      <c r="AC1234" s="127"/>
      <c r="AD1234" s="127"/>
      <c r="AE1234" s="127"/>
      <c r="AF1234" s="127"/>
      <c r="AG1234" s="127"/>
      <c r="AH1234" s="127"/>
      <c r="AI1234" s="127"/>
      <c r="AJ1234" s="127"/>
      <c r="AK1234" s="127"/>
      <c r="AL1234" s="127"/>
      <c r="AM1234" s="127"/>
      <c r="AN1234" s="127"/>
      <c r="AO1234" s="127"/>
      <c r="AP1234" s="127"/>
      <c r="AQ1234" s="127"/>
      <c r="AR1234" s="127"/>
      <c r="AS1234" s="127"/>
      <c r="AT1234" s="127"/>
      <c r="AU1234" s="127"/>
      <c r="AV1234" s="127"/>
      <c r="AW1234" s="127"/>
      <c r="AX1234" s="127"/>
      <c r="AY1234" s="127"/>
      <c r="AZ1234" s="127"/>
      <c r="BA1234" s="127"/>
      <c r="BB1234" s="127"/>
      <c r="BC1234" s="127"/>
      <c r="BD1234" s="127"/>
      <c r="BE1234" s="127"/>
      <c r="BF1234" s="127"/>
      <c r="BG1234" s="127"/>
      <c r="BH1234" s="127"/>
      <c r="BI1234" s="127"/>
      <c r="BJ1234" s="127"/>
      <c r="BK1234" s="127"/>
      <c r="BL1234" s="127"/>
      <c r="BM1234" s="127"/>
      <c r="BN1234" s="386"/>
      <c r="BO1234" s="127"/>
      <c r="BP1234" s="104"/>
    </row>
    <row r="1235" spans="1:68" ht="14.5" x14ac:dyDescent="0.35">
      <c r="A1235" s="136"/>
      <c r="B1235" s="136"/>
      <c r="C1235" s="136"/>
      <c r="D1235" s="127"/>
      <c r="E1235" s="127"/>
      <c r="F1235" s="127"/>
      <c r="G1235" s="127"/>
      <c r="H1235" s="127"/>
      <c r="I1235" s="127"/>
      <c r="J1235" s="127"/>
      <c r="K1235" s="127"/>
      <c r="L1235" s="127"/>
      <c r="M1235" s="127"/>
      <c r="N1235" s="127"/>
      <c r="O1235" s="127"/>
      <c r="P1235" s="127"/>
      <c r="Q1235" s="127"/>
      <c r="R1235" s="127"/>
      <c r="S1235" s="127"/>
      <c r="T1235" s="127"/>
      <c r="U1235" s="127"/>
      <c r="V1235" s="127"/>
      <c r="W1235" s="127"/>
      <c r="X1235" s="127"/>
      <c r="Y1235" s="127"/>
      <c r="Z1235" s="127"/>
      <c r="AA1235" s="127"/>
      <c r="AB1235" s="127"/>
      <c r="AC1235" s="127"/>
      <c r="AD1235" s="127"/>
      <c r="AE1235" s="127"/>
      <c r="AF1235" s="127"/>
      <c r="AG1235" s="127"/>
      <c r="AH1235" s="127"/>
      <c r="AI1235" s="127"/>
      <c r="AJ1235" s="127"/>
      <c r="AK1235" s="127"/>
      <c r="AL1235" s="127"/>
      <c r="AM1235" s="127"/>
      <c r="AN1235" s="127"/>
      <c r="AO1235" s="127"/>
      <c r="AP1235" s="127"/>
      <c r="AQ1235" s="127"/>
      <c r="AR1235" s="127"/>
      <c r="AS1235" s="127"/>
      <c r="AT1235" s="127"/>
      <c r="AU1235" s="127"/>
      <c r="AV1235" s="127"/>
      <c r="AW1235" s="127"/>
      <c r="AX1235" s="127"/>
      <c r="AY1235" s="127"/>
      <c r="AZ1235" s="127"/>
      <c r="BA1235" s="127"/>
      <c r="BB1235" s="127"/>
      <c r="BC1235" s="127"/>
      <c r="BD1235" s="127"/>
      <c r="BE1235" s="127"/>
      <c r="BF1235" s="127"/>
      <c r="BG1235" s="127"/>
      <c r="BH1235" s="127"/>
      <c r="BI1235" s="127"/>
      <c r="BJ1235" s="127"/>
      <c r="BK1235" s="127"/>
      <c r="BL1235" s="127"/>
      <c r="BM1235" s="127"/>
      <c r="BN1235" s="386"/>
      <c r="BO1235" s="127"/>
      <c r="BP1235" s="104"/>
    </row>
    <row r="1236" spans="1:68" ht="14.5" x14ac:dyDescent="0.35">
      <c r="A1236" s="136"/>
      <c r="B1236" s="136"/>
      <c r="C1236" s="136"/>
      <c r="D1236" s="127"/>
      <c r="E1236" s="127"/>
      <c r="F1236" s="127"/>
      <c r="G1236" s="127"/>
      <c r="H1236" s="127"/>
      <c r="I1236" s="127"/>
      <c r="J1236" s="127"/>
      <c r="K1236" s="127"/>
      <c r="L1236" s="127"/>
      <c r="M1236" s="127"/>
      <c r="N1236" s="127"/>
      <c r="O1236" s="127"/>
      <c r="P1236" s="127"/>
      <c r="Q1236" s="127"/>
      <c r="R1236" s="127"/>
      <c r="S1236" s="127"/>
      <c r="T1236" s="127"/>
      <c r="U1236" s="127"/>
      <c r="V1236" s="127"/>
      <c r="W1236" s="127"/>
      <c r="X1236" s="127"/>
      <c r="Y1236" s="127"/>
      <c r="Z1236" s="127"/>
      <c r="AA1236" s="127"/>
      <c r="AB1236" s="127"/>
      <c r="AC1236" s="127"/>
      <c r="AD1236" s="127"/>
      <c r="AE1236" s="127"/>
      <c r="AF1236" s="127"/>
      <c r="AG1236" s="127"/>
      <c r="AH1236" s="127"/>
      <c r="AI1236" s="127"/>
      <c r="AJ1236" s="127"/>
      <c r="AK1236" s="127"/>
      <c r="AL1236" s="127"/>
      <c r="AM1236" s="127"/>
      <c r="AN1236" s="127"/>
      <c r="AO1236" s="127"/>
      <c r="AP1236" s="127"/>
      <c r="AQ1236" s="127"/>
      <c r="AR1236" s="127"/>
      <c r="AS1236" s="127"/>
      <c r="AT1236" s="127"/>
      <c r="AU1236" s="127"/>
      <c r="AV1236" s="127"/>
      <c r="AW1236" s="127"/>
      <c r="AX1236" s="127"/>
      <c r="AY1236" s="127"/>
      <c r="AZ1236" s="127"/>
      <c r="BA1236" s="127"/>
      <c r="BB1236" s="127"/>
      <c r="BC1236" s="127"/>
      <c r="BD1236" s="127"/>
      <c r="BE1236" s="127"/>
      <c r="BF1236" s="127"/>
      <c r="BG1236" s="127"/>
      <c r="BH1236" s="127"/>
      <c r="BI1236" s="127"/>
      <c r="BJ1236" s="127"/>
      <c r="BK1236" s="127"/>
      <c r="BL1236" s="127"/>
      <c r="BM1236" s="127"/>
      <c r="BN1236" s="386"/>
      <c r="BO1236" s="127"/>
      <c r="BP1236" s="104"/>
    </row>
    <row r="1237" spans="1:68" ht="14.5" x14ac:dyDescent="0.35">
      <c r="A1237" s="136"/>
      <c r="B1237" s="136"/>
      <c r="C1237" s="136"/>
      <c r="D1237" s="127"/>
      <c r="E1237" s="127"/>
      <c r="F1237" s="127"/>
      <c r="G1237" s="127"/>
      <c r="H1237" s="127"/>
      <c r="I1237" s="127"/>
      <c r="J1237" s="127"/>
      <c r="K1237" s="127"/>
      <c r="L1237" s="127"/>
      <c r="M1237" s="127"/>
      <c r="N1237" s="127"/>
      <c r="O1237" s="127"/>
      <c r="P1237" s="127"/>
      <c r="Q1237" s="127"/>
      <c r="R1237" s="127"/>
      <c r="S1237" s="127"/>
      <c r="T1237" s="127"/>
      <c r="U1237" s="127"/>
      <c r="V1237" s="127"/>
      <c r="W1237" s="127"/>
      <c r="X1237" s="127"/>
      <c r="Y1237" s="127"/>
      <c r="Z1237" s="127"/>
      <c r="AA1237" s="127"/>
      <c r="AB1237" s="127"/>
      <c r="AC1237" s="127"/>
      <c r="AD1237" s="127"/>
      <c r="AE1237" s="127"/>
      <c r="AF1237" s="127"/>
      <c r="AG1237" s="127"/>
      <c r="AH1237" s="127"/>
      <c r="AI1237" s="127"/>
      <c r="AJ1237" s="127"/>
      <c r="AK1237" s="127"/>
      <c r="AL1237" s="127"/>
      <c r="AM1237" s="127"/>
      <c r="AN1237" s="127"/>
      <c r="AO1237" s="127"/>
      <c r="AP1237" s="127"/>
      <c r="AQ1237" s="127"/>
      <c r="AR1237" s="127"/>
      <c r="AS1237" s="127"/>
      <c r="AT1237" s="127"/>
      <c r="AU1237" s="127"/>
      <c r="AV1237" s="127"/>
      <c r="AW1237" s="127"/>
      <c r="AX1237" s="127"/>
      <c r="AY1237" s="127"/>
      <c r="AZ1237" s="127"/>
      <c r="BA1237" s="127"/>
      <c r="BB1237" s="127"/>
      <c r="BC1237" s="127"/>
      <c r="BD1237" s="127"/>
      <c r="BE1237" s="127"/>
      <c r="BF1237" s="127"/>
      <c r="BG1237" s="127"/>
      <c r="BH1237" s="127"/>
      <c r="BI1237" s="127"/>
      <c r="BJ1237" s="127"/>
      <c r="BK1237" s="127"/>
      <c r="BL1237" s="127"/>
      <c r="BM1237" s="127"/>
      <c r="BN1237" s="386"/>
      <c r="BO1237" s="127"/>
      <c r="BP1237" s="104"/>
    </row>
    <row r="1238" spans="1:68" ht="14.5" x14ac:dyDescent="0.35">
      <c r="A1238" s="136"/>
      <c r="B1238" s="136"/>
      <c r="C1238" s="136"/>
      <c r="D1238" s="127"/>
      <c r="E1238" s="127"/>
      <c r="F1238" s="127"/>
      <c r="G1238" s="127"/>
      <c r="H1238" s="127"/>
      <c r="I1238" s="127"/>
      <c r="J1238" s="127"/>
      <c r="K1238" s="127"/>
      <c r="L1238" s="127"/>
      <c r="M1238" s="127"/>
      <c r="N1238" s="127"/>
      <c r="O1238" s="127"/>
      <c r="P1238" s="127"/>
      <c r="Q1238" s="127"/>
      <c r="R1238" s="127"/>
      <c r="S1238" s="127"/>
      <c r="T1238" s="127"/>
      <c r="U1238" s="127"/>
      <c r="V1238" s="127"/>
      <c r="W1238" s="127"/>
      <c r="X1238" s="127"/>
      <c r="Y1238" s="127"/>
      <c r="Z1238" s="127"/>
      <c r="AA1238" s="127"/>
      <c r="AB1238" s="127"/>
      <c r="AC1238" s="127"/>
      <c r="AD1238" s="127"/>
      <c r="AE1238" s="127"/>
      <c r="AF1238" s="127"/>
      <c r="AG1238" s="127"/>
      <c r="AH1238" s="127"/>
      <c r="AI1238" s="127"/>
      <c r="AJ1238" s="127"/>
      <c r="AK1238" s="127"/>
      <c r="AL1238" s="127"/>
      <c r="AM1238" s="127"/>
      <c r="AN1238" s="127"/>
      <c r="AO1238" s="127"/>
      <c r="AP1238" s="127"/>
      <c r="AQ1238" s="127"/>
      <c r="AR1238" s="127"/>
      <c r="AS1238" s="127"/>
      <c r="AT1238" s="127"/>
      <c r="AU1238" s="127"/>
      <c r="AV1238" s="127"/>
      <c r="AW1238" s="127"/>
      <c r="AX1238" s="127"/>
      <c r="AY1238" s="127"/>
      <c r="AZ1238" s="127"/>
      <c r="BA1238" s="127"/>
      <c r="BB1238" s="127"/>
      <c r="BC1238" s="127"/>
      <c r="BD1238" s="127"/>
      <c r="BE1238" s="127"/>
      <c r="BF1238" s="127"/>
      <c r="BG1238" s="127"/>
      <c r="BH1238" s="127"/>
      <c r="BI1238" s="127"/>
      <c r="BJ1238" s="127"/>
      <c r="BK1238" s="127"/>
      <c r="BL1238" s="127"/>
      <c r="BM1238" s="127"/>
      <c r="BN1238" s="386"/>
      <c r="BO1238" s="127"/>
      <c r="BP1238" s="104"/>
    </row>
    <row r="1239" spans="1:68" ht="14.5" x14ac:dyDescent="0.35">
      <c r="A1239" s="136"/>
      <c r="B1239" s="136"/>
      <c r="C1239" s="136"/>
      <c r="D1239" s="127"/>
      <c r="E1239" s="127"/>
      <c r="F1239" s="127"/>
      <c r="G1239" s="127"/>
      <c r="H1239" s="127"/>
      <c r="I1239" s="127"/>
      <c r="J1239" s="127"/>
      <c r="K1239" s="127"/>
      <c r="L1239" s="127"/>
      <c r="M1239" s="127"/>
      <c r="N1239" s="127"/>
      <c r="O1239" s="127"/>
      <c r="P1239" s="127"/>
      <c r="Q1239" s="127"/>
      <c r="R1239" s="127"/>
      <c r="S1239" s="127"/>
      <c r="T1239" s="127"/>
      <c r="U1239" s="127"/>
      <c r="V1239" s="127"/>
      <c r="W1239" s="127"/>
      <c r="X1239" s="127"/>
      <c r="Y1239" s="127"/>
      <c r="Z1239" s="127"/>
      <c r="AA1239" s="127"/>
      <c r="AB1239" s="127"/>
      <c r="AC1239" s="127"/>
      <c r="AD1239" s="127"/>
      <c r="AE1239" s="127"/>
      <c r="AF1239" s="127"/>
      <c r="AG1239" s="127"/>
      <c r="AH1239" s="127"/>
      <c r="AI1239" s="127"/>
      <c r="AJ1239" s="127"/>
      <c r="AK1239" s="127"/>
      <c r="AL1239" s="127"/>
      <c r="AM1239" s="127"/>
      <c r="AN1239" s="127"/>
      <c r="AO1239" s="127"/>
      <c r="AP1239" s="127"/>
      <c r="AQ1239" s="127"/>
      <c r="AR1239" s="127"/>
      <c r="AS1239" s="127"/>
      <c r="AT1239" s="127"/>
      <c r="AU1239" s="127"/>
      <c r="AV1239" s="127"/>
      <c r="AW1239" s="127"/>
      <c r="AX1239" s="127"/>
      <c r="AY1239" s="127"/>
      <c r="AZ1239" s="127"/>
      <c r="BA1239" s="127"/>
      <c r="BB1239" s="127"/>
      <c r="BC1239" s="127"/>
      <c r="BD1239" s="127"/>
      <c r="BE1239" s="127"/>
      <c r="BF1239" s="127"/>
      <c r="BG1239" s="127"/>
      <c r="BH1239" s="127"/>
      <c r="BI1239" s="127"/>
      <c r="BJ1239" s="127"/>
      <c r="BK1239" s="127"/>
      <c r="BL1239" s="127"/>
      <c r="BM1239" s="127"/>
      <c r="BN1239" s="386"/>
      <c r="BO1239" s="127"/>
      <c r="BP1239" s="104"/>
    </row>
    <row r="1240" spans="1:68" ht="14.5" x14ac:dyDescent="0.35">
      <c r="A1240" s="136"/>
      <c r="B1240" s="136"/>
      <c r="C1240" s="136"/>
      <c r="D1240" s="127"/>
      <c r="E1240" s="127"/>
      <c r="F1240" s="127"/>
      <c r="G1240" s="127"/>
      <c r="H1240" s="127"/>
      <c r="I1240" s="127"/>
      <c r="J1240" s="127"/>
      <c r="K1240" s="127"/>
      <c r="L1240" s="127"/>
      <c r="M1240" s="127"/>
      <c r="N1240" s="127"/>
      <c r="O1240" s="127"/>
      <c r="P1240" s="127"/>
      <c r="Q1240" s="127"/>
      <c r="R1240" s="127"/>
      <c r="S1240" s="127"/>
      <c r="T1240" s="127"/>
      <c r="U1240" s="127"/>
      <c r="V1240" s="127"/>
      <c r="W1240" s="127"/>
      <c r="X1240" s="127"/>
      <c r="Y1240" s="127"/>
      <c r="Z1240" s="127"/>
      <c r="AA1240" s="127"/>
      <c r="AB1240" s="127"/>
      <c r="AC1240" s="127"/>
      <c r="AD1240" s="127"/>
      <c r="AE1240" s="127"/>
      <c r="AF1240" s="127"/>
      <c r="AG1240" s="127"/>
      <c r="AH1240" s="127"/>
      <c r="AI1240" s="127"/>
      <c r="AJ1240" s="127"/>
      <c r="AK1240" s="127"/>
      <c r="AL1240" s="127"/>
      <c r="AM1240" s="127"/>
      <c r="AN1240" s="127"/>
      <c r="AO1240" s="127"/>
      <c r="AP1240" s="127"/>
      <c r="AQ1240" s="127"/>
      <c r="AR1240" s="127"/>
      <c r="AS1240" s="127"/>
      <c r="AT1240" s="127"/>
      <c r="AU1240" s="127"/>
      <c r="AV1240" s="127"/>
      <c r="AW1240" s="127"/>
      <c r="AX1240" s="127"/>
      <c r="AY1240" s="127"/>
      <c r="AZ1240" s="127"/>
      <c r="BA1240" s="127"/>
      <c r="BB1240" s="127"/>
      <c r="BC1240" s="127"/>
      <c r="BD1240" s="127"/>
      <c r="BE1240" s="127"/>
      <c r="BF1240" s="127"/>
      <c r="BG1240" s="127"/>
      <c r="BH1240" s="127"/>
      <c r="BI1240" s="127"/>
      <c r="BJ1240" s="127"/>
      <c r="BK1240" s="127"/>
      <c r="BL1240" s="127"/>
      <c r="BM1240" s="127"/>
      <c r="BN1240" s="386"/>
      <c r="BO1240" s="127"/>
      <c r="BP1240" s="104"/>
    </row>
    <row r="1241" spans="1:68" ht="14.5" x14ac:dyDescent="0.35">
      <c r="A1241" s="136"/>
      <c r="B1241" s="136"/>
      <c r="C1241" s="136"/>
      <c r="D1241" s="127"/>
      <c r="E1241" s="127"/>
      <c r="F1241" s="127"/>
      <c r="G1241" s="127"/>
      <c r="H1241" s="127"/>
      <c r="I1241" s="127"/>
      <c r="J1241" s="127"/>
      <c r="K1241" s="127"/>
      <c r="L1241" s="127"/>
      <c r="M1241" s="127"/>
      <c r="N1241" s="127"/>
      <c r="O1241" s="127"/>
      <c r="P1241" s="127"/>
      <c r="Q1241" s="127"/>
      <c r="R1241" s="127"/>
      <c r="S1241" s="127"/>
      <c r="T1241" s="127"/>
      <c r="U1241" s="127"/>
      <c r="V1241" s="127"/>
      <c r="W1241" s="127"/>
      <c r="X1241" s="127"/>
      <c r="Y1241" s="127"/>
      <c r="Z1241" s="127"/>
      <c r="AA1241" s="127"/>
      <c r="AB1241" s="127"/>
      <c r="AC1241" s="127"/>
      <c r="AD1241" s="127"/>
      <c r="AE1241" s="127"/>
      <c r="AF1241" s="127"/>
      <c r="AG1241" s="127"/>
      <c r="AH1241" s="127"/>
      <c r="AI1241" s="127"/>
      <c r="AJ1241" s="127"/>
      <c r="AK1241" s="127"/>
      <c r="AL1241" s="127"/>
      <c r="AM1241" s="127"/>
      <c r="AN1241" s="127"/>
      <c r="AO1241" s="127"/>
      <c r="AP1241" s="127"/>
      <c r="AQ1241" s="127"/>
      <c r="AR1241" s="127"/>
      <c r="AS1241" s="127"/>
      <c r="AT1241" s="127"/>
      <c r="AU1241" s="127"/>
      <c r="AV1241" s="127"/>
      <c r="AW1241" s="127"/>
      <c r="AX1241" s="127"/>
      <c r="AY1241" s="127"/>
      <c r="AZ1241" s="127"/>
      <c r="BA1241" s="127"/>
      <c r="BB1241" s="127"/>
      <c r="BC1241" s="127"/>
      <c r="BD1241" s="127"/>
      <c r="BE1241" s="127"/>
      <c r="BF1241" s="127"/>
      <c r="BG1241" s="127"/>
      <c r="BH1241" s="127"/>
      <c r="BI1241" s="127"/>
      <c r="BJ1241" s="127"/>
      <c r="BK1241" s="127"/>
      <c r="BL1241" s="127"/>
      <c r="BM1241" s="127"/>
      <c r="BN1241" s="386"/>
      <c r="BO1241" s="127"/>
      <c r="BP1241" s="104"/>
    </row>
    <row r="1242" spans="1:68" ht="14.5" x14ac:dyDescent="0.35">
      <c r="A1242" s="136"/>
      <c r="B1242" s="136"/>
      <c r="C1242" s="136"/>
      <c r="D1242" s="127"/>
      <c r="E1242" s="127"/>
      <c r="F1242" s="127"/>
      <c r="G1242" s="127"/>
      <c r="H1242" s="127"/>
      <c r="I1242" s="127"/>
      <c r="J1242" s="127"/>
      <c r="K1242" s="127"/>
      <c r="L1242" s="127"/>
      <c r="M1242" s="127"/>
      <c r="N1242" s="127"/>
      <c r="O1242" s="127"/>
      <c r="P1242" s="127"/>
      <c r="Q1242" s="127"/>
      <c r="R1242" s="127"/>
      <c r="S1242" s="127"/>
      <c r="T1242" s="127"/>
      <c r="U1242" s="127"/>
      <c r="V1242" s="127"/>
      <c r="W1242" s="127"/>
      <c r="X1242" s="127"/>
      <c r="Y1242" s="127"/>
      <c r="Z1242" s="127"/>
      <c r="AA1242" s="127"/>
      <c r="AB1242" s="127"/>
      <c r="AC1242" s="127"/>
      <c r="AD1242" s="127"/>
      <c r="AE1242" s="127"/>
      <c r="AF1242" s="127"/>
      <c r="AG1242" s="127"/>
      <c r="AH1242" s="127"/>
      <c r="AI1242" s="127"/>
      <c r="AJ1242" s="127"/>
      <c r="AK1242" s="127"/>
      <c r="AL1242" s="127"/>
      <c r="AM1242" s="127"/>
      <c r="AN1242" s="127"/>
      <c r="AO1242" s="127"/>
      <c r="AP1242" s="127"/>
      <c r="AQ1242" s="127"/>
      <c r="AR1242" s="127"/>
      <c r="AS1242" s="127"/>
      <c r="AT1242" s="127"/>
      <c r="AU1242" s="127"/>
      <c r="AV1242" s="127"/>
      <c r="AW1242" s="127"/>
      <c r="AX1242" s="127"/>
      <c r="AY1242" s="127"/>
      <c r="AZ1242" s="127"/>
      <c r="BA1242" s="127"/>
      <c r="BB1242" s="127"/>
      <c r="BC1242" s="127"/>
      <c r="BD1242" s="127"/>
      <c r="BE1242" s="127"/>
      <c r="BF1242" s="127"/>
      <c r="BG1242" s="127"/>
      <c r="BH1242" s="127"/>
      <c r="BI1242" s="127"/>
      <c r="BJ1242" s="127"/>
      <c r="BK1242" s="127"/>
      <c r="BL1242" s="127"/>
      <c r="BM1242" s="127"/>
      <c r="BN1242" s="386"/>
      <c r="BO1242" s="127"/>
      <c r="BP1242" s="104"/>
    </row>
    <row r="1243" spans="1:68" ht="14.5" x14ac:dyDescent="0.35">
      <c r="A1243" s="136"/>
      <c r="B1243" s="136"/>
      <c r="C1243" s="136"/>
      <c r="D1243" s="127"/>
      <c r="E1243" s="127"/>
      <c r="F1243" s="127"/>
      <c r="G1243" s="127"/>
      <c r="H1243" s="127"/>
      <c r="I1243" s="127"/>
      <c r="J1243" s="127"/>
      <c r="K1243" s="127"/>
      <c r="L1243" s="127"/>
      <c r="M1243" s="127"/>
      <c r="N1243" s="127"/>
      <c r="O1243" s="127"/>
      <c r="P1243" s="127"/>
      <c r="Q1243" s="127"/>
      <c r="R1243" s="127"/>
      <c r="S1243" s="127"/>
      <c r="T1243" s="127"/>
      <c r="U1243" s="127"/>
      <c r="V1243" s="127"/>
      <c r="W1243" s="127"/>
      <c r="X1243" s="127"/>
      <c r="Y1243" s="127"/>
      <c r="Z1243" s="127"/>
      <c r="AA1243" s="127"/>
      <c r="AB1243" s="127"/>
      <c r="AC1243" s="127"/>
      <c r="AD1243" s="127"/>
      <c r="AE1243" s="127"/>
      <c r="AF1243" s="127"/>
      <c r="AG1243" s="127"/>
      <c r="AH1243" s="127"/>
      <c r="AI1243" s="127"/>
      <c r="AJ1243" s="127"/>
      <c r="AK1243" s="127"/>
      <c r="AL1243" s="127"/>
      <c r="AM1243" s="127"/>
      <c r="AN1243" s="127"/>
      <c r="AO1243" s="127"/>
      <c r="AP1243" s="127"/>
      <c r="AQ1243" s="127"/>
      <c r="AR1243" s="127"/>
      <c r="AS1243" s="127"/>
      <c r="AT1243" s="127"/>
      <c r="AU1243" s="127"/>
      <c r="AV1243" s="127"/>
      <c r="AW1243" s="127"/>
      <c r="AX1243" s="127"/>
      <c r="AY1243" s="127"/>
      <c r="AZ1243" s="127"/>
      <c r="BA1243" s="127"/>
      <c r="BB1243" s="127"/>
      <c r="BC1243" s="127"/>
      <c r="BD1243" s="127"/>
      <c r="BE1243" s="127"/>
      <c r="BF1243" s="127"/>
      <c r="BG1243" s="127"/>
      <c r="BH1243" s="127"/>
      <c r="BI1243" s="127"/>
      <c r="BJ1243" s="127"/>
      <c r="BK1243" s="127"/>
      <c r="BL1243" s="127"/>
      <c r="BM1243" s="127"/>
      <c r="BN1243" s="386"/>
      <c r="BO1243" s="127"/>
      <c r="BP1243" s="104"/>
    </row>
    <row r="1244" spans="1:68" ht="14.5" x14ac:dyDescent="0.35">
      <c r="A1244" s="136"/>
      <c r="B1244" s="136"/>
      <c r="C1244" s="136"/>
      <c r="D1244" s="127"/>
      <c r="E1244" s="127"/>
      <c r="F1244" s="127"/>
      <c r="G1244" s="127"/>
      <c r="H1244" s="127"/>
      <c r="I1244" s="127"/>
      <c r="J1244" s="127"/>
      <c r="K1244" s="127"/>
      <c r="L1244" s="127"/>
      <c r="M1244" s="127"/>
      <c r="N1244" s="127"/>
      <c r="O1244" s="127"/>
      <c r="P1244" s="127"/>
      <c r="Q1244" s="127"/>
      <c r="R1244" s="127"/>
      <c r="S1244" s="127"/>
      <c r="T1244" s="127"/>
      <c r="U1244" s="127"/>
      <c r="V1244" s="127"/>
      <c r="W1244" s="127"/>
      <c r="X1244" s="127"/>
      <c r="Y1244" s="127"/>
      <c r="Z1244" s="127"/>
      <c r="AA1244" s="127"/>
      <c r="AB1244" s="127"/>
      <c r="AC1244" s="127"/>
      <c r="AD1244" s="127"/>
      <c r="AE1244" s="127"/>
      <c r="AF1244" s="127"/>
      <c r="AG1244" s="127"/>
      <c r="AH1244" s="127"/>
      <c r="AI1244" s="127"/>
      <c r="AJ1244" s="127"/>
      <c r="AK1244" s="127"/>
      <c r="AL1244" s="127"/>
      <c r="AM1244" s="127"/>
      <c r="AN1244" s="127"/>
      <c r="AO1244" s="127"/>
      <c r="AP1244" s="127"/>
      <c r="AQ1244" s="127"/>
      <c r="AR1244" s="127"/>
      <c r="AS1244" s="127"/>
      <c r="AT1244" s="127"/>
      <c r="AU1244" s="127"/>
      <c r="AV1244" s="127"/>
      <c r="AW1244" s="127"/>
      <c r="AX1244" s="127"/>
      <c r="AY1244" s="127"/>
      <c r="AZ1244" s="127"/>
      <c r="BA1244" s="127"/>
      <c r="BB1244" s="127"/>
      <c r="BC1244" s="127"/>
      <c r="BD1244" s="127"/>
      <c r="BE1244" s="127"/>
      <c r="BF1244" s="127"/>
      <c r="BG1244" s="127"/>
      <c r="BH1244" s="127"/>
      <c r="BI1244" s="127"/>
      <c r="BJ1244" s="127"/>
      <c r="BK1244" s="127"/>
      <c r="BL1244" s="127"/>
      <c r="BM1244" s="127"/>
      <c r="BN1244" s="386"/>
      <c r="BO1244" s="127"/>
      <c r="BP1244" s="104"/>
    </row>
    <row r="1245" spans="1:68" ht="14.5" x14ac:dyDescent="0.35">
      <c r="A1245" s="136"/>
      <c r="B1245" s="136"/>
      <c r="C1245" s="136"/>
      <c r="D1245" s="127"/>
      <c r="E1245" s="127"/>
      <c r="F1245" s="127"/>
      <c r="G1245" s="127"/>
      <c r="H1245" s="127"/>
      <c r="I1245" s="127"/>
      <c r="J1245" s="127"/>
      <c r="K1245" s="127"/>
      <c r="L1245" s="127"/>
      <c r="M1245" s="127"/>
      <c r="N1245" s="127"/>
      <c r="O1245" s="127"/>
      <c r="P1245" s="127"/>
      <c r="Q1245" s="127"/>
      <c r="R1245" s="127"/>
      <c r="S1245" s="127"/>
      <c r="T1245" s="127"/>
      <c r="U1245" s="127"/>
      <c r="V1245" s="127"/>
      <c r="W1245" s="127"/>
      <c r="X1245" s="127"/>
      <c r="Y1245" s="127"/>
      <c r="Z1245" s="127"/>
      <c r="AA1245" s="127"/>
      <c r="AB1245" s="127"/>
      <c r="AC1245" s="127"/>
      <c r="AD1245" s="127"/>
      <c r="AE1245" s="127"/>
      <c r="AF1245" s="127"/>
      <c r="AG1245" s="127"/>
      <c r="AH1245" s="127"/>
      <c r="AI1245" s="127"/>
      <c r="AJ1245" s="127"/>
      <c r="AK1245" s="127"/>
      <c r="AL1245" s="127"/>
      <c r="AM1245" s="127"/>
      <c r="AN1245" s="127"/>
      <c r="AO1245" s="127"/>
      <c r="AP1245" s="127"/>
      <c r="AQ1245" s="127"/>
      <c r="AR1245" s="127"/>
      <c r="AS1245" s="127"/>
      <c r="AT1245" s="127"/>
      <c r="AU1245" s="127"/>
      <c r="AV1245" s="127"/>
      <c r="AW1245" s="127"/>
      <c r="AX1245" s="127"/>
      <c r="AY1245" s="127"/>
      <c r="AZ1245" s="127"/>
      <c r="BA1245" s="127"/>
      <c r="BB1245" s="127"/>
      <c r="BC1245" s="127"/>
      <c r="BD1245" s="127"/>
      <c r="BE1245" s="127"/>
      <c r="BF1245" s="127"/>
      <c r="BG1245" s="127"/>
      <c r="BH1245" s="127"/>
      <c r="BI1245" s="127"/>
      <c r="BJ1245" s="127"/>
      <c r="BK1245" s="127"/>
      <c r="BL1245" s="127"/>
      <c r="BM1245" s="127"/>
      <c r="BN1245" s="386"/>
      <c r="BO1245" s="127"/>
      <c r="BP1245" s="104"/>
    </row>
    <row r="1246" spans="1:68" ht="14.5" x14ac:dyDescent="0.35">
      <c r="A1246" s="136"/>
      <c r="B1246" s="136"/>
      <c r="C1246" s="136"/>
      <c r="D1246" s="127"/>
      <c r="E1246" s="127"/>
      <c r="F1246" s="127"/>
      <c r="G1246" s="127"/>
      <c r="H1246" s="127"/>
      <c r="I1246" s="127"/>
      <c r="J1246" s="127"/>
      <c r="K1246" s="127"/>
      <c r="L1246" s="127"/>
      <c r="M1246" s="127"/>
      <c r="N1246" s="127"/>
      <c r="O1246" s="127"/>
      <c r="P1246" s="127"/>
      <c r="Q1246" s="127"/>
      <c r="R1246" s="127"/>
      <c r="S1246" s="127"/>
      <c r="T1246" s="127"/>
      <c r="U1246" s="127"/>
      <c r="V1246" s="127"/>
      <c r="W1246" s="127"/>
      <c r="X1246" s="127"/>
      <c r="Y1246" s="127"/>
      <c r="Z1246" s="127"/>
      <c r="AA1246" s="127"/>
      <c r="AB1246" s="127"/>
      <c r="AC1246" s="127"/>
      <c r="AD1246" s="127"/>
      <c r="AE1246" s="127"/>
      <c r="AF1246" s="127"/>
      <c r="AG1246" s="127"/>
      <c r="AH1246" s="127"/>
      <c r="AI1246" s="127"/>
      <c r="AJ1246" s="127"/>
      <c r="AK1246" s="127"/>
      <c r="AL1246" s="127"/>
      <c r="AM1246" s="127"/>
      <c r="AN1246" s="127"/>
      <c r="AO1246" s="127"/>
      <c r="AP1246" s="127"/>
      <c r="AQ1246" s="127"/>
      <c r="AR1246" s="127"/>
      <c r="AS1246" s="127"/>
      <c r="AT1246" s="127"/>
      <c r="AU1246" s="127"/>
      <c r="AV1246" s="127"/>
      <c r="AW1246" s="127"/>
      <c r="AX1246" s="127"/>
      <c r="AY1246" s="127"/>
      <c r="AZ1246" s="127"/>
      <c r="BA1246" s="127"/>
      <c r="BB1246" s="127"/>
      <c r="BC1246" s="127"/>
      <c r="BD1246" s="127"/>
      <c r="BE1246" s="127"/>
      <c r="BF1246" s="127"/>
      <c r="BG1246" s="127"/>
      <c r="BH1246" s="127"/>
      <c r="BI1246" s="127"/>
      <c r="BJ1246" s="127"/>
      <c r="BK1246" s="127"/>
      <c r="BL1246" s="127"/>
      <c r="BM1246" s="127"/>
      <c r="BN1246" s="386"/>
      <c r="BO1246" s="127"/>
      <c r="BP1246" s="104"/>
    </row>
    <row r="1247" spans="1:68" ht="14.5" x14ac:dyDescent="0.35">
      <c r="A1247" s="136"/>
      <c r="B1247" s="136"/>
      <c r="C1247" s="136"/>
      <c r="D1247" s="127"/>
      <c r="E1247" s="127"/>
      <c r="F1247" s="127"/>
      <c r="G1247" s="127"/>
      <c r="H1247" s="127"/>
      <c r="I1247" s="127"/>
      <c r="J1247" s="127"/>
      <c r="K1247" s="127"/>
      <c r="L1247" s="127"/>
      <c r="M1247" s="127"/>
      <c r="N1247" s="127"/>
      <c r="O1247" s="127"/>
      <c r="P1247" s="127"/>
      <c r="Q1247" s="127"/>
      <c r="R1247" s="127"/>
      <c r="S1247" s="127"/>
      <c r="T1247" s="127"/>
      <c r="U1247" s="127"/>
      <c r="V1247" s="127"/>
      <c r="W1247" s="127"/>
      <c r="X1247" s="127"/>
      <c r="Y1247" s="127"/>
      <c r="Z1247" s="127"/>
      <c r="AA1247" s="127"/>
      <c r="AB1247" s="127"/>
      <c r="AC1247" s="127"/>
      <c r="AD1247" s="127"/>
      <c r="AE1247" s="127"/>
      <c r="AF1247" s="127"/>
      <c r="AG1247" s="127"/>
      <c r="AH1247" s="127"/>
      <c r="AI1247" s="127"/>
      <c r="AJ1247" s="127"/>
      <c r="AK1247" s="127"/>
      <c r="AL1247" s="127"/>
      <c r="AM1247" s="127"/>
      <c r="AN1247" s="127"/>
      <c r="AO1247" s="127"/>
      <c r="AP1247" s="127"/>
      <c r="AQ1247" s="127"/>
      <c r="AR1247" s="127"/>
      <c r="AS1247" s="127"/>
      <c r="AT1247" s="127"/>
      <c r="AU1247" s="127"/>
      <c r="AV1247" s="127"/>
      <c r="AW1247" s="127"/>
      <c r="AX1247" s="127"/>
      <c r="AY1247" s="127"/>
      <c r="AZ1247" s="127"/>
      <c r="BA1247" s="127"/>
      <c r="BB1247" s="127"/>
      <c r="BC1247" s="127"/>
      <c r="BD1247" s="127"/>
      <c r="BE1247" s="127"/>
      <c r="BF1247" s="127"/>
      <c r="BG1247" s="127"/>
      <c r="BH1247" s="127"/>
      <c r="BI1247" s="127"/>
      <c r="BJ1247" s="127"/>
      <c r="BK1247" s="127"/>
      <c r="BL1247" s="127"/>
      <c r="BM1247" s="127"/>
      <c r="BN1247" s="386"/>
      <c r="BO1247" s="127"/>
      <c r="BP1247" s="104"/>
    </row>
    <row r="1248" spans="1:68" ht="14.5" x14ac:dyDescent="0.35">
      <c r="A1248" s="136"/>
      <c r="B1248" s="136"/>
      <c r="C1248" s="136"/>
      <c r="D1248" s="127"/>
      <c r="E1248" s="127"/>
      <c r="F1248" s="127"/>
      <c r="G1248" s="127"/>
      <c r="H1248" s="127"/>
      <c r="I1248" s="127"/>
      <c r="J1248" s="127"/>
      <c r="K1248" s="127"/>
      <c r="L1248" s="127"/>
      <c r="M1248" s="127"/>
      <c r="N1248" s="127"/>
      <c r="O1248" s="127"/>
      <c r="P1248" s="127"/>
      <c r="Q1248" s="127"/>
      <c r="R1248" s="127"/>
      <c r="S1248" s="127"/>
      <c r="T1248" s="127"/>
      <c r="U1248" s="127"/>
      <c r="V1248" s="127"/>
      <c r="W1248" s="127"/>
      <c r="X1248" s="127"/>
      <c r="Y1248" s="127"/>
      <c r="Z1248" s="127"/>
      <c r="AA1248" s="127"/>
      <c r="AB1248" s="127"/>
      <c r="AC1248" s="127"/>
      <c r="AD1248" s="127"/>
      <c r="AE1248" s="127"/>
      <c r="AF1248" s="127"/>
      <c r="AG1248" s="127"/>
      <c r="AH1248" s="127"/>
      <c r="AI1248" s="127"/>
      <c r="AJ1248" s="127"/>
      <c r="AK1248" s="127"/>
      <c r="AL1248" s="127"/>
      <c r="AM1248" s="127"/>
      <c r="AN1248" s="127"/>
      <c r="AO1248" s="127"/>
      <c r="AP1248" s="127"/>
      <c r="AQ1248" s="127"/>
      <c r="AR1248" s="127"/>
      <c r="AS1248" s="127"/>
      <c r="AT1248" s="127"/>
      <c r="AU1248" s="127"/>
      <c r="AV1248" s="127"/>
      <c r="AW1248" s="127"/>
      <c r="AX1248" s="127"/>
      <c r="AY1248" s="127"/>
      <c r="AZ1248" s="127"/>
      <c r="BA1248" s="127"/>
      <c r="BB1248" s="127"/>
      <c r="BC1248" s="127"/>
      <c r="BD1248" s="127"/>
      <c r="BE1248" s="127"/>
      <c r="BF1248" s="127"/>
      <c r="BG1248" s="127"/>
      <c r="BH1248" s="127"/>
      <c r="BI1248" s="127"/>
      <c r="BJ1248" s="127"/>
      <c r="BK1248" s="127"/>
      <c r="BL1248" s="127"/>
      <c r="BM1248" s="127"/>
      <c r="BN1248" s="386"/>
      <c r="BO1248" s="127"/>
      <c r="BP1248" s="104"/>
    </row>
    <row r="1249" spans="1:68" ht="14.5" x14ac:dyDescent="0.35">
      <c r="A1249" s="136"/>
      <c r="B1249" s="136"/>
      <c r="C1249" s="136"/>
      <c r="D1249" s="127"/>
      <c r="E1249" s="127"/>
      <c r="F1249" s="127"/>
      <c r="G1249" s="127"/>
      <c r="H1249" s="127"/>
      <c r="I1249" s="127"/>
      <c r="J1249" s="127"/>
      <c r="K1249" s="127"/>
      <c r="L1249" s="127"/>
      <c r="M1249" s="127"/>
      <c r="N1249" s="127"/>
      <c r="O1249" s="127"/>
      <c r="P1249" s="127"/>
      <c r="Q1249" s="127"/>
      <c r="R1249" s="127"/>
      <c r="S1249" s="127"/>
      <c r="T1249" s="127"/>
      <c r="U1249" s="127"/>
      <c r="V1249" s="127"/>
      <c r="W1249" s="127"/>
      <c r="X1249" s="127"/>
      <c r="Y1249" s="127"/>
      <c r="Z1249" s="127"/>
      <c r="AA1249" s="127"/>
      <c r="AB1249" s="127"/>
      <c r="AC1249" s="127"/>
      <c r="AD1249" s="127"/>
      <c r="AE1249" s="127"/>
      <c r="AF1249" s="127"/>
      <c r="AG1249" s="127"/>
      <c r="AH1249" s="127"/>
      <c r="AI1249" s="127"/>
      <c r="AJ1249" s="127"/>
      <c r="AK1249" s="127"/>
      <c r="AL1249" s="127"/>
      <c r="AM1249" s="127"/>
      <c r="AN1249" s="127"/>
      <c r="AO1249" s="127"/>
      <c r="AP1249" s="127"/>
      <c r="AQ1249" s="127"/>
      <c r="AR1249" s="127"/>
      <c r="AS1249" s="127"/>
      <c r="AT1249" s="127"/>
      <c r="AU1249" s="127"/>
      <c r="AV1249" s="127"/>
      <c r="AW1249" s="127"/>
      <c r="AX1249" s="127"/>
      <c r="AY1249" s="127"/>
      <c r="AZ1249" s="127"/>
      <c r="BA1249" s="127"/>
      <c r="BB1249" s="127"/>
      <c r="BC1249" s="127"/>
      <c r="BD1249" s="127"/>
      <c r="BE1249" s="127"/>
      <c r="BF1249" s="127"/>
      <c r="BG1249" s="127"/>
      <c r="BH1249" s="127"/>
      <c r="BI1249" s="127"/>
      <c r="BJ1249" s="127"/>
      <c r="BK1249" s="127"/>
      <c r="BL1249" s="127"/>
      <c r="BM1249" s="127"/>
      <c r="BN1249" s="386"/>
      <c r="BO1249" s="127"/>
      <c r="BP1249" s="104"/>
    </row>
    <row r="1250" spans="1:68" ht="14.5" x14ac:dyDescent="0.35">
      <c r="A1250" s="136"/>
      <c r="B1250" s="136"/>
      <c r="C1250" s="136"/>
      <c r="D1250" s="127"/>
      <c r="E1250" s="127"/>
      <c r="F1250" s="127"/>
      <c r="G1250" s="127"/>
      <c r="H1250" s="127"/>
      <c r="I1250" s="127"/>
      <c r="J1250" s="127"/>
      <c r="K1250" s="127"/>
      <c r="L1250" s="127"/>
      <c r="M1250" s="127"/>
      <c r="N1250" s="127"/>
      <c r="O1250" s="127"/>
      <c r="P1250" s="127"/>
      <c r="Q1250" s="127"/>
      <c r="R1250" s="127"/>
      <c r="S1250" s="127"/>
      <c r="T1250" s="127"/>
      <c r="U1250" s="127"/>
      <c r="V1250" s="127"/>
      <c r="W1250" s="127"/>
      <c r="X1250" s="127"/>
      <c r="Y1250" s="127"/>
      <c r="Z1250" s="127"/>
      <c r="AA1250" s="127"/>
      <c r="AB1250" s="127"/>
      <c r="AC1250" s="127"/>
      <c r="AD1250" s="127"/>
      <c r="AE1250" s="127"/>
      <c r="AF1250" s="127"/>
      <c r="AG1250" s="127"/>
      <c r="AH1250" s="127"/>
      <c r="AI1250" s="127"/>
      <c r="AJ1250" s="127"/>
      <c r="AK1250" s="127"/>
      <c r="AL1250" s="127"/>
      <c r="AM1250" s="127"/>
      <c r="AN1250" s="127"/>
      <c r="AO1250" s="127"/>
      <c r="AP1250" s="127"/>
      <c r="AQ1250" s="127"/>
      <c r="AR1250" s="127"/>
      <c r="AS1250" s="127"/>
      <c r="AT1250" s="127"/>
      <c r="AU1250" s="127"/>
      <c r="AV1250" s="127"/>
      <c r="AW1250" s="127"/>
      <c r="AX1250" s="127"/>
      <c r="AY1250" s="127"/>
      <c r="AZ1250" s="127"/>
      <c r="BA1250" s="127"/>
      <c r="BB1250" s="127"/>
      <c r="BC1250" s="127"/>
      <c r="BD1250" s="127"/>
      <c r="BE1250" s="127"/>
      <c r="BF1250" s="127"/>
      <c r="BG1250" s="127"/>
      <c r="BH1250" s="127"/>
      <c r="BI1250" s="127"/>
      <c r="BJ1250" s="127"/>
      <c r="BK1250" s="127"/>
      <c r="BL1250" s="127"/>
      <c r="BM1250" s="127"/>
      <c r="BN1250" s="386"/>
      <c r="BO1250" s="127"/>
      <c r="BP1250" s="104"/>
    </row>
    <row r="1251" spans="1:68" ht="14.5" x14ac:dyDescent="0.35">
      <c r="A1251" s="136"/>
      <c r="B1251" s="136"/>
      <c r="C1251" s="136"/>
      <c r="D1251" s="127"/>
      <c r="E1251" s="127"/>
      <c r="F1251" s="127"/>
      <c r="G1251" s="127"/>
      <c r="H1251" s="127"/>
      <c r="I1251" s="127"/>
      <c r="J1251" s="127"/>
      <c r="K1251" s="127"/>
      <c r="L1251" s="127"/>
      <c r="M1251" s="127"/>
      <c r="N1251" s="127"/>
      <c r="O1251" s="127"/>
      <c r="P1251" s="127"/>
      <c r="Q1251" s="127"/>
      <c r="R1251" s="127"/>
      <c r="S1251" s="127"/>
      <c r="T1251" s="127"/>
      <c r="U1251" s="127"/>
      <c r="V1251" s="127"/>
      <c r="W1251" s="127"/>
      <c r="X1251" s="127"/>
      <c r="Y1251" s="127"/>
      <c r="Z1251" s="127"/>
      <c r="AA1251" s="127"/>
      <c r="AB1251" s="127"/>
      <c r="AC1251" s="127"/>
      <c r="AD1251" s="127"/>
      <c r="AE1251" s="127"/>
      <c r="AF1251" s="127"/>
      <c r="AG1251" s="127"/>
      <c r="AH1251" s="127"/>
      <c r="AI1251" s="127"/>
      <c r="AJ1251" s="127"/>
      <c r="AK1251" s="127"/>
      <c r="AL1251" s="127"/>
      <c r="AM1251" s="127"/>
      <c r="AN1251" s="127"/>
      <c r="AO1251" s="127"/>
      <c r="AP1251" s="127"/>
      <c r="AQ1251" s="127"/>
      <c r="AR1251" s="127"/>
      <c r="AS1251" s="127"/>
      <c r="AT1251" s="127"/>
      <c r="AU1251" s="127"/>
      <c r="AV1251" s="127"/>
      <c r="AW1251" s="127"/>
      <c r="AX1251" s="127"/>
      <c r="AY1251" s="127"/>
      <c r="AZ1251" s="127"/>
      <c r="BA1251" s="127"/>
      <c r="BB1251" s="127"/>
      <c r="BC1251" s="127"/>
      <c r="BD1251" s="127"/>
      <c r="BE1251" s="127"/>
      <c r="BF1251" s="127"/>
      <c r="BG1251" s="127"/>
      <c r="BH1251" s="127"/>
      <c r="BI1251" s="127"/>
      <c r="BJ1251" s="127"/>
      <c r="BK1251" s="127"/>
      <c r="BL1251" s="127"/>
      <c r="BM1251" s="127"/>
      <c r="BN1251" s="386"/>
      <c r="BO1251" s="127"/>
      <c r="BP1251" s="104"/>
    </row>
    <row r="1252" spans="1:68" ht="14.5" x14ac:dyDescent="0.35">
      <c r="A1252" s="136"/>
      <c r="B1252" s="136"/>
      <c r="C1252" s="136"/>
      <c r="D1252" s="127"/>
      <c r="E1252" s="127"/>
      <c r="F1252" s="127"/>
      <c r="G1252" s="127"/>
      <c r="H1252" s="127"/>
      <c r="I1252" s="127"/>
      <c r="J1252" s="127"/>
      <c r="K1252" s="127"/>
      <c r="L1252" s="127"/>
      <c r="M1252" s="127"/>
      <c r="N1252" s="127"/>
      <c r="O1252" s="127"/>
      <c r="P1252" s="127"/>
      <c r="Q1252" s="127"/>
      <c r="R1252" s="127"/>
      <c r="S1252" s="127"/>
      <c r="T1252" s="127"/>
      <c r="U1252" s="127"/>
      <c r="V1252" s="127"/>
      <c r="W1252" s="127"/>
      <c r="X1252" s="127"/>
      <c r="Y1252" s="127"/>
      <c r="Z1252" s="127"/>
      <c r="AA1252" s="127"/>
      <c r="AB1252" s="127"/>
      <c r="AC1252" s="127"/>
      <c r="AD1252" s="127"/>
      <c r="AE1252" s="127"/>
      <c r="AF1252" s="127"/>
      <c r="AG1252" s="127"/>
      <c r="AH1252" s="127"/>
      <c r="AI1252" s="127"/>
      <c r="AJ1252" s="127"/>
      <c r="AK1252" s="127"/>
      <c r="AL1252" s="127"/>
      <c r="AM1252" s="127"/>
      <c r="AN1252" s="127"/>
      <c r="AO1252" s="127"/>
      <c r="AP1252" s="127"/>
      <c r="AQ1252" s="127"/>
      <c r="AR1252" s="127"/>
      <c r="AS1252" s="127"/>
      <c r="AT1252" s="127"/>
      <c r="AU1252" s="127"/>
      <c r="AV1252" s="127"/>
      <c r="AW1252" s="127"/>
      <c r="AX1252" s="127"/>
      <c r="AY1252" s="127"/>
      <c r="AZ1252" s="127"/>
      <c r="BA1252" s="127"/>
      <c r="BB1252" s="127"/>
      <c r="BC1252" s="127"/>
      <c r="BD1252" s="127"/>
      <c r="BE1252" s="127"/>
      <c r="BF1252" s="127"/>
      <c r="BG1252" s="127"/>
      <c r="BH1252" s="127"/>
      <c r="BI1252" s="127"/>
      <c r="BJ1252" s="127"/>
      <c r="BK1252" s="127"/>
      <c r="BL1252" s="127"/>
      <c r="BM1252" s="127"/>
      <c r="BN1252" s="386"/>
      <c r="BO1252" s="127"/>
      <c r="BP1252" s="104"/>
    </row>
    <row r="1253" spans="1:68" ht="14.5" x14ac:dyDescent="0.35">
      <c r="A1253" s="136"/>
      <c r="B1253" s="136"/>
      <c r="C1253" s="136"/>
      <c r="D1253" s="127"/>
      <c r="E1253" s="127"/>
      <c r="F1253" s="127"/>
      <c r="G1253" s="127"/>
      <c r="H1253" s="127"/>
      <c r="I1253" s="127"/>
      <c r="J1253" s="127"/>
      <c r="K1253" s="127"/>
      <c r="L1253" s="127"/>
      <c r="M1253" s="127"/>
      <c r="N1253" s="127"/>
      <c r="O1253" s="127"/>
      <c r="P1253" s="127"/>
      <c r="Q1253" s="127"/>
      <c r="R1253" s="127"/>
      <c r="S1253" s="127"/>
      <c r="T1253" s="127"/>
      <c r="U1253" s="127"/>
      <c r="V1253" s="127"/>
      <c r="W1253" s="127"/>
      <c r="X1253" s="127"/>
      <c r="Y1253" s="127"/>
      <c r="Z1253" s="127"/>
      <c r="AA1253" s="127"/>
      <c r="AB1253" s="127"/>
      <c r="AC1253" s="127"/>
      <c r="AD1253" s="127"/>
      <c r="AE1253" s="127"/>
      <c r="AF1253" s="127"/>
      <c r="AG1253" s="127"/>
      <c r="AH1253" s="127"/>
      <c r="AI1253" s="127"/>
      <c r="AJ1253" s="127"/>
      <c r="AK1253" s="127"/>
      <c r="AL1253" s="127"/>
      <c r="AM1253" s="127"/>
      <c r="AN1253" s="127"/>
      <c r="AO1253" s="127"/>
      <c r="AP1253" s="127"/>
      <c r="AQ1253" s="127"/>
      <c r="AR1253" s="127"/>
      <c r="AS1253" s="127"/>
      <c r="AT1253" s="127"/>
      <c r="AU1253" s="127"/>
      <c r="AV1253" s="127"/>
      <c r="AW1253" s="127"/>
      <c r="AX1253" s="127"/>
      <c r="AY1253" s="127"/>
      <c r="AZ1253" s="127"/>
      <c r="BA1253" s="127"/>
      <c r="BB1253" s="127"/>
      <c r="BC1253" s="127"/>
      <c r="BD1253" s="127"/>
      <c r="BE1253" s="127"/>
      <c r="BF1253" s="127"/>
      <c r="BG1253" s="127"/>
      <c r="BH1253" s="127"/>
      <c r="BI1253" s="127"/>
      <c r="BJ1253" s="127"/>
      <c r="BK1253" s="127"/>
      <c r="BL1253" s="127"/>
      <c r="BM1253" s="127"/>
      <c r="BN1253" s="386"/>
      <c r="BO1253" s="127"/>
      <c r="BP1253" s="104"/>
    </row>
    <row r="1254" spans="1:68" ht="14.5" x14ac:dyDescent="0.35">
      <c r="A1254" s="136"/>
      <c r="B1254" s="136"/>
      <c r="C1254" s="136"/>
      <c r="D1254" s="127"/>
      <c r="E1254" s="127"/>
      <c r="F1254" s="127"/>
      <c r="G1254" s="127"/>
      <c r="H1254" s="127"/>
      <c r="I1254" s="127"/>
      <c r="J1254" s="127"/>
      <c r="K1254" s="127"/>
      <c r="L1254" s="127"/>
      <c r="M1254" s="127"/>
      <c r="N1254" s="127"/>
      <c r="O1254" s="127"/>
      <c r="P1254" s="127"/>
      <c r="Q1254" s="127"/>
      <c r="R1254" s="127"/>
      <c r="S1254" s="127"/>
      <c r="T1254" s="127"/>
      <c r="U1254" s="127"/>
      <c r="V1254" s="127"/>
      <c r="W1254" s="127"/>
      <c r="X1254" s="127"/>
      <c r="Y1254" s="127"/>
      <c r="Z1254" s="127"/>
      <c r="AA1254" s="127"/>
      <c r="AB1254" s="127"/>
      <c r="AC1254" s="127"/>
      <c r="AD1254" s="127"/>
      <c r="AE1254" s="127"/>
      <c r="AF1254" s="127"/>
      <c r="AG1254" s="127"/>
      <c r="AH1254" s="127"/>
      <c r="AI1254" s="127"/>
      <c r="AJ1254" s="127"/>
      <c r="AK1254" s="127"/>
      <c r="AL1254" s="127"/>
      <c r="AM1254" s="127"/>
      <c r="AN1254" s="127"/>
      <c r="AO1254" s="127"/>
      <c r="AP1254" s="127"/>
      <c r="AQ1254" s="127"/>
      <c r="AR1254" s="127"/>
      <c r="AS1254" s="127"/>
      <c r="AT1254" s="127"/>
      <c r="AU1254" s="127"/>
      <c r="AV1254" s="127"/>
      <c r="AW1254" s="127"/>
      <c r="AX1254" s="127"/>
      <c r="AY1254" s="127"/>
      <c r="AZ1254" s="127"/>
      <c r="BA1254" s="127"/>
      <c r="BB1254" s="127"/>
      <c r="BC1254" s="127"/>
      <c r="BD1254" s="127"/>
      <c r="BE1254" s="127"/>
      <c r="BF1254" s="127"/>
      <c r="BG1254" s="127"/>
      <c r="BH1254" s="127"/>
      <c r="BI1254" s="127"/>
      <c r="BJ1254" s="127"/>
      <c r="BK1254" s="127"/>
      <c r="BL1254" s="127"/>
      <c r="BM1254" s="127"/>
      <c r="BN1254" s="386"/>
      <c r="BO1254" s="127"/>
      <c r="BP1254" s="104"/>
    </row>
    <row r="1255" spans="1:68" ht="14.5" x14ac:dyDescent="0.35">
      <c r="A1255" s="136"/>
      <c r="B1255" s="136"/>
      <c r="C1255" s="136"/>
      <c r="D1255" s="127"/>
      <c r="E1255" s="127"/>
      <c r="F1255" s="127"/>
      <c r="G1255" s="127"/>
      <c r="H1255" s="127"/>
      <c r="I1255" s="127"/>
      <c r="J1255" s="127"/>
      <c r="K1255" s="127"/>
      <c r="L1255" s="127"/>
      <c r="M1255" s="127"/>
      <c r="N1255" s="127"/>
      <c r="O1255" s="127"/>
      <c r="P1255" s="127"/>
      <c r="Q1255" s="127"/>
      <c r="R1255" s="127"/>
      <c r="S1255" s="127"/>
      <c r="T1255" s="127"/>
      <c r="U1255" s="127"/>
      <c r="V1255" s="127"/>
      <c r="W1255" s="127"/>
      <c r="X1255" s="127"/>
      <c r="Y1255" s="127"/>
      <c r="Z1255" s="127"/>
      <c r="AA1255" s="127"/>
      <c r="AB1255" s="127"/>
      <c r="AC1255" s="127"/>
      <c r="AD1255" s="127"/>
      <c r="AE1255" s="127"/>
      <c r="AF1255" s="127"/>
      <c r="AG1255" s="127"/>
      <c r="AH1255" s="127"/>
      <c r="AI1255" s="127"/>
      <c r="AJ1255" s="127"/>
      <c r="AK1255" s="127"/>
      <c r="AL1255" s="127"/>
      <c r="AM1255" s="127"/>
      <c r="AN1255" s="127"/>
      <c r="AO1255" s="127"/>
      <c r="AP1255" s="127"/>
      <c r="AQ1255" s="127"/>
      <c r="AR1255" s="127"/>
      <c r="AS1255" s="127"/>
      <c r="AT1255" s="127"/>
      <c r="AU1255" s="127"/>
      <c r="AV1255" s="127"/>
      <c r="AW1255" s="127"/>
      <c r="AX1255" s="127"/>
      <c r="AY1255" s="127"/>
      <c r="AZ1255" s="127"/>
      <c r="BA1255" s="127"/>
      <c r="BB1255" s="127"/>
      <c r="BC1255" s="127"/>
      <c r="BD1255" s="127"/>
      <c r="BE1255" s="127"/>
      <c r="BF1255" s="127"/>
      <c r="BG1255" s="127"/>
      <c r="BH1255" s="127"/>
      <c r="BI1255" s="127"/>
      <c r="BJ1255" s="127"/>
      <c r="BK1255" s="127"/>
      <c r="BL1255" s="127"/>
      <c r="BM1255" s="127"/>
      <c r="BN1255" s="386"/>
      <c r="BO1255" s="127"/>
      <c r="BP1255" s="104"/>
    </row>
    <row r="1256" spans="1:68" ht="14.5" x14ac:dyDescent="0.35">
      <c r="A1256" s="136"/>
      <c r="B1256" s="136"/>
      <c r="C1256" s="136"/>
      <c r="D1256" s="127"/>
      <c r="E1256" s="127"/>
      <c r="F1256" s="127"/>
      <c r="G1256" s="127"/>
      <c r="H1256" s="127"/>
      <c r="I1256" s="127"/>
      <c r="J1256" s="127"/>
      <c r="K1256" s="127"/>
      <c r="L1256" s="127"/>
      <c r="M1256" s="127"/>
      <c r="N1256" s="127"/>
      <c r="O1256" s="127"/>
      <c r="P1256" s="127"/>
      <c r="Q1256" s="127"/>
      <c r="R1256" s="127"/>
      <c r="S1256" s="127"/>
      <c r="T1256" s="127"/>
      <c r="U1256" s="127"/>
      <c r="V1256" s="127"/>
      <c r="W1256" s="127"/>
      <c r="X1256" s="127"/>
      <c r="Y1256" s="127"/>
      <c r="Z1256" s="127"/>
      <c r="AA1256" s="127"/>
      <c r="AB1256" s="127"/>
      <c r="AC1256" s="127"/>
      <c r="AD1256" s="127"/>
      <c r="AE1256" s="127"/>
      <c r="AF1256" s="127"/>
      <c r="AG1256" s="127"/>
      <c r="AH1256" s="127"/>
      <c r="AI1256" s="127"/>
      <c r="AJ1256" s="127"/>
      <c r="AK1256" s="127"/>
      <c r="AL1256" s="127"/>
      <c r="AM1256" s="127"/>
      <c r="AN1256" s="127"/>
      <c r="AO1256" s="127"/>
      <c r="AP1256" s="127"/>
      <c r="AQ1256" s="127"/>
      <c r="AR1256" s="127"/>
      <c r="AS1256" s="127"/>
      <c r="AT1256" s="127"/>
      <c r="AU1256" s="127"/>
      <c r="AV1256" s="127"/>
      <c r="AW1256" s="127"/>
      <c r="AX1256" s="127"/>
      <c r="AY1256" s="127"/>
      <c r="AZ1256" s="127"/>
      <c r="BA1256" s="127"/>
      <c r="BB1256" s="127"/>
      <c r="BC1256" s="127"/>
      <c r="BD1256" s="127"/>
      <c r="BE1256" s="127"/>
      <c r="BF1256" s="127"/>
      <c r="BG1256" s="127"/>
      <c r="BH1256" s="127"/>
      <c r="BI1256" s="127"/>
      <c r="BJ1256" s="127"/>
      <c r="BK1256" s="127"/>
      <c r="BL1256" s="127"/>
      <c r="BM1256" s="127"/>
      <c r="BN1256" s="386"/>
      <c r="BO1256" s="127"/>
      <c r="BP1256" s="104"/>
    </row>
    <row r="1257" spans="1:68" ht="14.5" x14ac:dyDescent="0.35">
      <c r="A1257" s="136"/>
      <c r="B1257" s="136"/>
      <c r="C1257" s="136"/>
      <c r="D1257" s="127"/>
      <c r="E1257" s="127"/>
      <c r="F1257" s="127"/>
      <c r="G1257" s="127"/>
      <c r="H1257" s="127"/>
      <c r="I1257" s="127"/>
      <c r="J1257" s="127"/>
      <c r="K1257" s="127"/>
      <c r="L1257" s="127"/>
      <c r="M1257" s="127"/>
      <c r="N1257" s="127"/>
      <c r="O1257" s="127"/>
      <c r="P1257" s="127"/>
      <c r="Q1257" s="127"/>
      <c r="R1257" s="127"/>
      <c r="S1257" s="127"/>
      <c r="T1257" s="127"/>
      <c r="U1257" s="127"/>
      <c r="V1257" s="127"/>
      <c r="W1257" s="127"/>
      <c r="X1257" s="127"/>
      <c r="Y1257" s="127"/>
      <c r="Z1257" s="127"/>
      <c r="AA1257" s="127"/>
      <c r="AB1257" s="127"/>
      <c r="AC1257" s="127"/>
      <c r="AD1257" s="127"/>
      <c r="AE1257" s="127"/>
      <c r="AF1257" s="127"/>
      <c r="AG1257" s="127"/>
      <c r="AH1257" s="127"/>
      <c r="AI1257" s="127"/>
      <c r="AJ1257" s="127"/>
      <c r="AK1257" s="127"/>
      <c r="AL1257" s="127"/>
      <c r="AM1257" s="127"/>
      <c r="AN1257" s="127"/>
      <c r="AO1257" s="127"/>
      <c r="AP1257" s="127"/>
      <c r="AQ1257" s="127"/>
      <c r="AR1257" s="127"/>
      <c r="AS1257" s="127"/>
      <c r="AT1257" s="127"/>
      <c r="AU1257" s="127"/>
      <c r="AV1257" s="127"/>
      <c r="AW1257" s="127"/>
      <c r="AX1257" s="127"/>
      <c r="AY1257" s="127"/>
      <c r="AZ1257" s="127"/>
      <c r="BA1257" s="127"/>
      <c r="BB1257" s="127"/>
      <c r="BC1257" s="127"/>
      <c r="BD1257" s="127"/>
      <c r="BE1257" s="127"/>
      <c r="BF1257" s="127"/>
      <c r="BG1257" s="127"/>
      <c r="BH1257" s="127"/>
      <c r="BI1257" s="127"/>
      <c r="BJ1257" s="127"/>
      <c r="BK1257" s="127"/>
      <c r="BL1257" s="127"/>
      <c r="BM1257" s="127"/>
      <c r="BN1257" s="386"/>
      <c r="BO1257" s="127"/>
      <c r="BP1257" s="104"/>
    </row>
    <row r="1258" spans="1:68" ht="14.5" x14ac:dyDescent="0.35">
      <c r="A1258" s="136"/>
      <c r="B1258" s="136"/>
      <c r="C1258" s="136"/>
      <c r="D1258" s="127"/>
      <c r="E1258" s="127"/>
      <c r="F1258" s="127"/>
      <c r="G1258" s="127"/>
      <c r="H1258" s="127"/>
      <c r="I1258" s="127"/>
      <c r="J1258" s="127"/>
      <c r="K1258" s="127"/>
      <c r="L1258" s="127"/>
      <c r="M1258" s="127"/>
      <c r="N1258" s="127"/>
      <c r="O1258" s="127"/>
      <c r="P1258" s="127"/>
      <c r="Q1258" s="127"/>
      <c r="R1258" s="127"/>
      <c r="S1258" s="127"/>
      <c r="T1258" s="127"/>
      <c r="U1258" s="127"/>
      <c r="V1258" s="127"/>
      <c r="W1258" s="127"/>
      <c r="X1258" s="127"/>
      <c r="Y1258" s="127"/>
      <c r="Z1258" s="127"/>
      <c r="AA1258" s="127"/>
      <c r="AB1258" s="127"/>
      <c r="AC1258" s="127"/>
      <c r="AD1258" s="127"/>
      <c r="AE1258" s="127"/>
      <c r="AF1258" s="127"/>
      <c r="AG1258" s="127"/>
      <c r="AH1258" s="127"/>
      <c r="AI1258" s="127"/>
      <c r="AJ1258" s="127"/>
      <c r="AK1258" s="127"/>
      <c r="AL1258" s="127"/>
      <c r="AM1258" s="127"/>
      <c r="AN1258" s="127"/>
      <c r="AO1258" s="127"/>
      <c r="AP1258" s="127"/>
      <c r="AQ1258" s="127"/>
      <c r="AR1258" s="127"/>
      <c r="AS1258" s="127"/>
      <c r="AT1258" s="127"/>
      <c r="AU1258" s="127"/>
      <c r="AV1258" s="127"/>
      <c r="AW1258" s="127"/>
      <c r="AX1258" s="127"/>
      <c r="AY1258" s="127"/>
      <c r="AZ1258" s="127"/>
      <c r="BA1258" s="127"/>
      <c r="BB1258" s="127"/>
      <c r="BC1258" s="127"/>
      <c r="BD1258" s="127"/>
      <c r="BE1258" s="127"/>
      <c r="BF1258" s="127"/>
      <c r="BG1258" s="127"/>
      <c r="BH1258" s="127"/>
      <c r="BI1258" s="127"/>
      <c r="BJ1258" s="127"/>
      <c r="BK1258" s="127"/>
      <c r="BL1258" s="127"/>
      <c r="BM1258" s="127"/>
      <c r="BN1258" s="386"/>
      <c r="BO1258" s="127"/>
      <c r="BP1258" s="104"/>
    </row>
    <row r="1259" spans="1:68" ht="14.5" x14ac:dyDescent="0.35">
      <c r="A1259" s="136"/>
      <c r="B1259" s="136"/>
      <c r="C1259" s="136"/>
      <c r="D1259" s="127"/>
      <c r="E1259" s="127"/>
      <c r="F1259" s="127"/>
      <c r="G1259" s="127"/>
      <c r="H1259" s="127"/>
      <c r="I1259" s="127"/>
      <c r="J1259" s="127"/>
      <c r="K1259" s="127"/>
      <c r="L1259" s="127"/>
      <c r="M1259" s="127"/>
      <c r="N1259" s="127"/>
      <c r="O1259" s="127"/>
      <c r="P1259" s="127"/>
      <c r="Q1259" s="127"/>
      <c r="R1259" s="127"/>
      <c r="S1259" s="127"/>
      <c r="T1259" s="127"/>
      <c r="U1259" s="127"/>
      <c r="V1259" s="127"/>
      <c r="W1259" s="127"/>
      <c r="X1259" s="127"/>
      <c r="Y1259" s="127"/>
      <c r="Z1259" s="127"/>
      <c r="AA1259" s="127"/>
      <c r="AB1259" s="127"/>
      <c r="AC1259" s="127"/>
      <c r="AD1259" s="127"/>
      <c r="AE1259" s="127"/>
      <c r="AF1259" s="127"/>
      <c r="AG1259" s="127"/>
      <c r="AH1259" s="127"/>
      <c r="AI1259" s="127"/>
      <c r="AJ1259" s="127"/>
      <c r="AK1259" s="127"/>
      <c r="AL1259" s="127"/>
      <c r="AM1259" s="127"/>
      <c r="AN1259" s="127"/>
      <c r="AO1259" s="127"/>
      <c r="AP1259" s="127"/>
      <c r="AQ1259" s="127"/>
      <c r="AR1259" s="127"/>
      <c r="AS1259" s="127"/>
      <c r="AT1259" s="127"/>
      <c r="AU1259" s="127"/>
      <c r="AV1259" s="127"/>
      <c r="AW1259" s="127"/>
      <c r="AX1259" s="127"/>
      <c r="AY1259" s="127"/>
      <c r="AZ1259" s="127"/>
      <c r="BA1259" s="127"/>
      <c r="BB1259" s="127"/>
      <c r="BC1259" s="127"/>
      <c r="BD1259" s="127"/>
      <c r="BE1259" s="127"/>
      <c r="BF1259" s="127"/>
      <c r="BG1259" s="127"/>
      <c r="BH1259" s="127"/>
      <c r="BI1259" s="127"/>
      <c r="BJ1259" s="127"/>
      <c r="BK1259" s="127"/>
      <c r="BL1259" s="127"/>
      <c r="BM1259" s="127"/>
      <c r="BN1259" s="386"/>
      <c r="BO1259" s="127"/>
      <c r="BP1259" s="104"/>
    </row>
    <row r="1260" spans="1:68" ht="14.5" x14ac:dyDescent="0.35">
      <c r="A1260" s="136"/>
      <c r="B1260" s="136"/>
      <c r="C1260" s="136"/>
      <c r="D1260" s="127"/>
      <c r="E1260" s="127"/>
      <c r="F1260" s="127"/>
      <c r="G1260" s="127"/>
      <c r="H1260" s="127"/>
      <c r="I1260" s="127"/>
      <c r="J1260" s="127"/>
      <c r="K1260" s="127"/>
      <c r="L1260" s="127"/>
      <c r="M1260" s="127"/>
      <c r="N1260" s="127"/>
      <c r="O1260" s="127"/>
      <c r="P1260" s="127"/>
      <c r="Q1260" s="127"/>
      <c r="R1260" s="127"/>
      <c r="S1260" s="127"/>
      <c r="T1260" s="127"/>
      <c r="U1260" s="127"/>
      <c r="V1260" s="127"/>
      <c r="W1260" s="127"/>
      <c r="X1260" s="127"/>
      <c r="Y1260" s="127"/>
      <c r="Z1260" s="127"/>
      <c r="AA1260" s="127"/>
      <c r="AB1260" s="127"/>
      <c r="AC1260" s="127"/>
      <c r="AD1260" s="127"/>
      <c r="AE1260" s="127"/>
      <c r="AF1260" s="127"/>
      <c r="AG1260" s="127"/>
      <c r="AH1260" s="127"/>
      <c r="AI1260" s="127"/>
      <c r="AJ1260" s="127"/>
      <c r="AK1260" s="127"/>
      <c r="AL1260" s="127"/>
      <c r="AM1260" s="127"/>
      <c r="AN1260" s="127"/>
      <c r="AO1260" s="127"/>
      <c r="AP1260" s="127"/>
      <c r="AQ1260" s="127"/>
      <c r="AR1260" s="127"/>
      <c r="AS1260" s="127"/>
      <c r="AT1260" s="127"/>
      <c r="AU1260" s="127"/>
      <c r="AV1260" s="127"/>
      <c r="AW1260" s="127"/>
      <c r="AX1260" s="127"/>
      <c r="AY1260" s="127"/>
      <c r="AZ1260" s="127"/>
      <c r="BA1260" s="127"/>
      <c r="BB1260" s="127"/>
      <c r="BC1260" s="127"/>
      <c r="BD1260" s="127"/>
      <c r="BE1260" s="127"/>
      <c r="BF1260" s="127"/>
      <c r="BG1260" s="127"/>
      <c r="BH1260" s="127"/>
      <c r="BI1260" s="127"/>
      <c r="BJ1260" s="127"/>
      <c r="BK1260" s="127"/>
      <c r="BL1260" s="127"/>
      <c r="BM1260" s="127"/>
      <c r="BN1260" s="386"/>
      <c r="BO1260" s="127"/>
      <c r="BP1260" s="104"/>
    </row>
    <row r="1261" spans="1:68" ht="14.5" x14ac:dyDescent="0.35">
      <c r="A1261" s="136"/>
      <c r="B1261" s="136"/>
      <c r="C1261" s="136"/>
      <c r="D1261" s="127"/>
      <c r="E1261" s="127"/>
      <c r="F1261" s="127"/>
      <c r="G1261" s="127"/>
      <c r="H1261" s="127"/>
      <c r="I1261" s="127"/>
      <c r="J1261" s="127"/>
      <c r="K1261" s="127"/>
      <c r="L1261" s="127"/>
      <c r="M1261" s="127"/>
      <c r="N1261" s="127"/>
      <c r="O1261" s="127"/>
      <c r="P1261" s="127"/>
      <c r="Q1261" s="127"/>
      <c r="R1261" s="127"/>
      <c r="S1261" s="127"/>
      <c r="T1261" s="127"/>
      <c r="U1261" s="127"/>
      <c r="V1261" s="127"/>
      <c r="W1261" s="127"/>
      <c r="X1261" s="127"/>
      <c r="Y1261" s="127"/>
      <c r="Z1261" s="127"/>
      <c r="AA1261" s="127"/>
      <c r="AB1261" s="127"/>
      <c r="AC1261" s="127"/>
      <c r="AD1261" s="127"/>
      <c r="AE1261" s="127"/>
      <c r="AF1261" s="127"/>
      <c r="AG1261" s="127"/>
      <c r="AH1261" s="127"/>
      <c r="AI1261" s="127"/>
      <c r="AJ1261" s="127"/>
      <c r="AK1261" s="127"/>
      <c r="AL1261" s="127"/>
      <c r="AM1261" s="127"/>
      <c r="AN1261" s="127"/>
      <c r="AO1261" s="127"/>
      <c r="AP1261" s="127"/>
      <c r="AQ1261" s="127"/>
      <c r="AR1261" s="127"/>
      <c r="AS1261" s="127"/>
      <c r="AT1261" s="127"/>
      <c r="AU1261" s="127"/>
      <c r="AV1261" s="127"/>
      <c r="AW1261" s="127"/>
      <c r="AX1261" s="127"/>
      <c r="AY1261" s="127"/>
      <c r="AZ1261" s="127"/>
      <c r="BA1261" s="127"/>
      <c r="BB1261" s="127"/>
      <c r="BC1261" s="127"/>
      <c r="BD1261" s="127"/>
      <c r="BE1261" s="127"/>
      <c r="BF1261" s="127"/>
      <c r="BG1261" s="127"/>
      <c r="BH1261" s="127"/>
      <c r="BI1261" s="127"/>
      <c r="BJ1261" s="127"/>
      <c r="BK1261" s="127"/>
      <c r="BL1261" s="127"/>
      <c r="BM1261" s="127"/>
      <c r="BN1261" s="386"/>
      <c r="BO1261" s="127"/>
      <c r="BP1261" s="104"/>
    </row>
    <row r="1262" spans="1:68" ht="14.5" x14ac:dyDescent="0.35">
      <c r="A1262" s="136"/>
      <c r="B1262" s="136"/>
      <c r="C1262" s="136"/>
      <c r="D1262" s="127"/>
      <c r="E1262" s="127"/>
      <c r="F1262" s="127"/>
      <c r="G1262" s="127"/>
      <c r="H1262" s="127"/>
      <c r="I1262" s="127"/>
      <c r="J1262" s="127"/>
      <c r="K1262" s="127"/>
      <c r="L1262" s="127"/>
      <c r="M1262" s="127"/>
      <c r="N1262" s="127"/>
      <c r="O1262" s="127"/>
      <c r="P1262" s="127"/>
      <c r="Q1262" s="127"/>
      <c r="R1262" s="127"/>
      <c r="S1262" s="127"/>
      <c r="T1262" s="127"/>
      <c r="U1262" s="127"/>
      <c r="V1262" s="127"/>
      <c r="W1262" s="127"/>
      <c r="X1262" s="127"/>
      <c r="Y1262" s="127"/>
      <c r="Z1262" s="127"/>
      <c r="AA1262" s="127"/>
      <c r="AB1262" s="127"/>
      <c r="AC1262" s="127"/>
      <c r="AD1262" s="127"/>
      <c r="AE1262" s="127"/>
      <c r="AF1262" s="127"/>
      <c r="AG1262" s="127"/>
      <c r="AH1262" s="127"/>
      <c r="AI1262" s="127"/>
      <c r="AJ1262" s="127"/>
      <c r="AK1262" s="127"/>
      <c r="AL1262" s="127"/>
      <c r="AM1262" s="127"/>
      <c r="AN1262" s="127"/>
      <c r="AO1262" s="127"/>
      <c r="AP1262" s="127"/>
      <c r="AQ1262" s="127"/>
      <c r="AR1262" s="127"/>
      <c r="AS1262" s="127"/>
      <c r="AT1262" s="127"/>
      <c r="AU1262" s="127"/>
      <c r="AV1262" s="127"/>
      <c r="AW1262" s="127"/>
      <c r="AX1262" s="127"/>
      <c r="AY1262" s="127"/>
      <c r="AZ1262" s="127"/>
      <c r="BA1262" s="127"/>
      <c r="BB1262" s="127"/>
      <c r="BC1262" s="127"/>
      <c r="BD1262" s="127"/>
      <c r="BE1262" s="127"/>
      <c r="BF1262" s="127"/>
      <c r="BG1262" s="127"/>
      <c r="BH1262" s="127"/>
      <c r="BI1262" s="127"/>
      <c r="BJ1262" s="127"/>
      <c r="BK1262" s="127"/>
      <c r="BL1262" s="127"/>
      <c r="BM1262" s="127"/>
      <c r="BN1262" s="386"/>
      <c r="BO1262" s="127"/>
      <c r="BP1262" s="104"/>
    </row>
    <row r="1263" spans="1:68" ht="14.5" x14ac:dyDescent="0.35">
      <c r="A1263" s="136"/>
      <c r="B1263" s="136"/>
      <c r="C1263" s="136"/>
      <c r="D1263" s="127"/>
      <c r="E1263" s="127"/>
      <c r="F1263" s="127"/>
      <c r="G1263" s="127"/>
      <c r="H1263" s="127"/>
      <c r="I1263" s="127"/>
      <c r="J1263" s="127"/>
      <c r="K1263" s="127"/>
      <c r="L1263" s="127"/>
      <c r="M1263" s="127"/>
      <c r="N1263" s="127"/>
      <c r="O1263" s="127"/>
      <c r="P1263" s="127"/>
      <c r="Q1263" s="127"/>
      <c r="R1263" s="127"/>
      <c r="S1263" s="127"/>
      <c r="T1263" s="127"/>
      <c r="U1263" s="127"/>
      <c r="V1263" s="127"/>
      <c r="W1263" s="127"/>
      <c r="X1263" s="127"/>
      <c r="Y1263" s="127"/>
      <c r="Z1263" s="127"/>
      <c r="AA1263" s="127"/>
      <c r="AB1263" s="127"/>
      <c r="AC1263" s="127"/>
      <c r="AD1263" s="127"/>
      <c r="AE1263" s="127"/>
      <c r="AF1263" s="127"/>
      <c r="AG1263" s="127"/>
      <c r="AH1263" s="127"/>
      <c r="AI1263" s="127"/>
      <c r="AJ1263" s="127"/>
      <c r="AK1263" s="127"/>
      <c r="AL1263" s="127"/>
      <c r="AM1263" s="127"/>
      <c r="AN1263" s="127"/>
      <c r="AO1263" s="127"/>
      <c r="AP1263" s="127"/>
      <c r="AQ1263" s="127"/>
      <c r="AR1263" s="127"/>
      <c r="AS1263" s="127"/>
      <c r="AT1263" s="127"/>
      <c r="AU1263" s="127"/>
      <c r="AV1263" s="127"/>
      <c r="AW1263" s="127"/>
      <c r="AX1263" s="127"/>
      <c r="AY1263" s="127"/>
      <c r="AZ1263" s="127"/>
      <c r="BA1263" s="127"/>
      <c r="BB1263" s="127"/>
      <c r="BC1263" s="127"/>
      <c r="BD1263" s="127"/>
      <c r="BE1263" s="127"/>
      <c r="BF1263" s="127"/>
      <c r="BG1263" s="127"/>
      <c r="BH1263" s="127"/>
      <c r="BI1263" s="127"/>
      <c r="BJ1263" s="127"/>
      <c r="BK1263" s="127"/>
      <c r="BL1263" s="127"/>
      <c r="BM1263" s="127"/>
      <c r="BN1263" s="386"/>
      <c r="BO1263" s="127"/>
      <c r="BP1263" s="104"/>
    </row>
    <row r="1264" spans="1:68" ht="14.5" x14ac:dyDescent="0.35">
      <c r="A1264" s="136"/>
      <c r="B1264" s="136"/>
      <c r="C1264" s="136"/>
      <c r="D1264" s="127"/>
      <c r="E1264" s="127"/>
      <c r="F1264" s="127"/>
      <c r="G1264" s="127"/>
      <c r="H1264" s="127"/>
      <c r="I1264" s="127"/>
      <c r="J1264" s="127"/>
      <c r="K1264" s="127"/>
      <c r="L1264" s="127"/>
      <c r="M1264" s="127"/>
      <c r="N1264" s="127"/>
      <c r="O1264" s="127"/>
      <c r="P1264" s="127"/>
      <c r="Q1264" s="127"/>
      <c r="R1264" s="127"/>
      <c r="S1264" s="127"/>
      <c r="T1264" s="127"/>
      <c r="U1264" s="127"/>
      <c r="V1264" s="127"/>
      <c r="W1264" s="127"/>
      <c r="X1264" s="127"/>
      <c r="Y1264" s="127"/>
      <c r="Z1264" s="127"/>
      <c r="AA1264" s="127"/>
      <c r="AB1264" s="127"/>
      <c r="AC1264" s="127"/>
      <c r="AD1264" s="127"/>
      <c r="AE1264" s="127"/>
      <c r="AF1264" s="127"/>
      <c r="AG1264" s="127"/>
      <c r="AH1264" s="127"/>
      <c r="AI1264" s="127"/>
      <c r="AJ1264" s="127"/>
      <c r="AK1264" s="127"/>
      <c r="AL1264" s="127"/>
      <c r="AM1264" s="127"/>
      <c r="AN1264" s="127"/>
      <c r="AO1264" s="127"/>
      <c r="AP1264" s="127"/>
      <c r="AQ1264" s="127"/>
      <c r="AR1264" s="127"/>
      <c r="AS1264" s="127"/>
      <c r="AT1264" s="127"/>
      <c r="AU1264" s="127"/>
      <c r="AV1264" s="127"/>
      <c r="AW1264" s="127"/>
      <c r="AX1264" s="127"/>
      <c r="AY1264" s="127"/>
      <c r="AZ1264" s="127"/>
      <c r="BA1264" s="127"/>
      <c r="BB1264" s="127"/>
      <c r="BC1264" s="127"/>
      <c r="BD1264" s="127"/>
      <c r="BE1264" s="127"/>
      <c r="BF1264" s="127"/>
      <c r="BG1264" s="127"/>
      <c r="BH1264" s="127"/>
      <c r="BI1264" s="127"/>
      <c r="BJ1264" s="127"/>
      <c r="BK1264" s="127"/>
      <c r="BL1264" s="127"/>
      <c r="BM1264" s="127"/>
      <c r="BN1264" s="386"/>
      <c r="BO1264" s="127"/>
      <c r="BP1264" s="104"/>
    </row>
    <row r="1265" spans="1:68" ht="14.5" x14ac:dyDescent="0.35">
      <c r="A1265" s="136"/>
      <c r="B1265" s="136"/>
      <c r="C1265" s="136"/>
      <c r="D1265" s="127"/>
      <c r="E1265" s="127"/>
      <c r="F1265" s="127"/>
      <c r="G1265" s="127"/>
      <c r="H1265" s="127"/>
      <c r="I1265" s="127"/>
      <c r="J1265" s="127"/>
      <c r="K1265" s="127"/>
      <c r="L1265" s="127"/>
      <c r="M1265" s="127"/>
      <c r="N1265" s="127"/>
      <c r="O1265" s="127"/>
      <c r="P1265" s="127"/>
      <c r="Q1265" s="127"/>
      <c r="R1265" s="127"/>
      <c r="S1265" s="127"/>
      <c r="T1265" s="127"/>
      <c r="U1265" s="127"/>
      <c r="V1265" s="127"/>
      <c r="W1265" s="127"/>
      <c r="X1265" s="127"/>
      <c r="Y1265" s="127"/>
      <c r="Z1265" s="127"/>
      <c r="AA1265" s="127"/>
      <c r="AB1265" s="127"/>
      <c r="AC1265" s="127"/>
      <c r="AD1265" s="127"/>
      <c r="AE1265" s="127"/>
      <c r="AF1265" s="127"/>
      <c r="AG1265" s="127"/>
      <c r="AH1265" s="127"/>
      <c r="AI1265" s="127"/>
      <c r="AJ1265" s="127"/>
      <c r="AK1265" s="127"/>
      <c r="AL1265" s="127"/>
      <c r="AM1265" s="127"/>
      <c r="AN1265" s="127"/>
      <c r="AO1265" s="127"/>
      <c r="AP1265" s="127"/>
      <c r="AQ1265" s="127"/>
      <c r="AR1265" s="127"/>
      <c r="AS1265" s="127"/>
      <c r="AT1265" s="127"/>
      <c r="AU1265" s="127"/>
      <c r="AV1265" s="127"/>
      <c r="AW1265" s="127"/>
      <c r="AX1265" s="127"/>
      <c r="AY1265" s="127"/>
      <c r="AZ1265" s="127"/>
      <c r="BA1265" s="127"/>
      <c r="BB1265" s="127"/>
      <c r="BC1265" s="127"/>
      <c r="BD1265" s="127"/>
      <c r="BE1265" s="127"/>
      <c r="BF1265" s="127"/>
      <c r="BG1265" s="127"/>
      <c r="BH1265" s="127"/>
      <c r="BI1265" s="127"/>
      <c r="BJ1265" s="127"/>
      <c r="BK1265" s="127"/>
      <c r="BL1265" s="127"/>
      <c r="BM1265" s="127"/>
      <c r="BN1265" s="386"/>
      <c r="BO1265" s="127"/>
      <c r="BP1265" s="104"/>
    </row>
    <row r="1266" spans="1:68" ht="14.5" x14ac:dyDescent="0.35">
      <c r="A1266" s="136"/>
      <c r="B1266" s="136"/>
      <c r="C1266" s="136"/>
      <c r="D1266" s="127"/>
      <c r="E1266" s="127"/>
      <c r="F1266" s="127"/>
      <c r="G1266" s="127"/>
      <c r="H1266" s="127"/>
      <c r="I1266" s="127"/>
      <c r="J1266" s="127"/>
      <c r="K1266" s="127"/>
      <c r="L1266" s="127"/>
      <c r="M1266" s="127"/>
      <c r="N1266" s="127"/>
      <c r="O1266" s="127"/>
      <c r="P1266" s="127"/>
      <c r="Q1266" s="127"/>
      <c r="R1266" s="127"/>
      <c r="S1266" s="127"/>
      <c r="T1266" s="127"/>
      <c r="U1266" s="127"/>
      <c r="V1266" s="127"/>
      <c r="W1266" s="127"/>
      <c r="X1266" s="127"/>
      <c r="Y1266" s="127"/>
      <c r="Z1266" s="127"/>
      <c r="AA1266" s="127"/>
      <c r="AB1266" s="127"/>
      <c r="AC1266" s="127"/>
      <c r="AD1266" s="127"/>
      <c r="AE1266" s="127"/>
      <c r="AF1266" s="127"/>
      <c r="AG1266" s="127"/>
      <c r="AH1266" s="127"/>
      <c r="AI1266" s="127"/>
      <c r="AJ1266" s="127"/>
      <c r="AK1266" s="127"/>
      <c r="AL1266" s="127"/>
      <c r="AM1266" s="127"/>
      <c r="AN1266" s="127"/>
      <c r="AO1266" s="127"/>
      <c r="AP1266" s="127"/>
      <c r="AQ1266" s="127"/>
      <c r="AR1266" s="127"/>
      <c r="AS1266" s="127"/>
      <c r="AT1266" s="127"/>
      <c r="AU1266" s="127"/>
      <c r="AV1266" s="127"/>
      <c r="AW1266" s="127"/>
      <c r="AX1266" s="127"/>
      <c r="AY1266" s="127"/>
      <c r="AZ1266" s="127"/>
      <c r="BA1266" s="127"/>
      <c r="BB1266" s="127"/>
      <c r="BC1266" s="127"/>
      <c r="BD1266" s="127"/>
      <c r="BE1266" s="127"/>
      <c r="BF1266" s="127"/>
      <c r="BG1266" s="127"/>
      <c r="BH1266" s="127"/>
      <c r="BI1266" s="127"/>
      <c r="BJ1266" s="127"/>
      <c r="BK1266" s="127"/>
      <c r="BL1266" s="127"/>
      <c r="BM1266" s="127"/>
      <c r="BN1266" s="386"/>
      <c r="BO1266" s="127"/>
      <c r="BP1266" s="104"/>
    </row>
    <row r="1267" spans="1:68" ht="14.5" x14ac:dyDescent="0.35">
      <c r="A1267" s="136"/>
      <c r="B1267" s="136"/>
      <c r="C1267" s="136"/>
      <c r="D1267" s="127"/>
      <c r="E1267" s="127"/>
      <c r="F1267" s="127"/>
      <c r="G1267" s="127"/>
      <c r="H1267" s="127"/>
      <c r="I1267" s="127"/>
      <c r="J1267" s="127"/>
      <c r="K1267" s="127"/>
      <c r="L1267" s="127"/>
      <c r="M1267" s="127"/>
      <c r="N1267" s="127"/>
      <c r="O1267" s="127"/>
      <c r="P1267" s="127"/>
      <c r="Q1267" s="127"/>
      <c r="R1267" s="127"/>
      <c r="S1267" s="127"/>
      <c r="T1267" s="127"/>
      <c r="U1267" s="127"/>
      <c r="V1267" s="127"/>
      <c r="W1267" s="127"/>
      <c r="X1267" s="127"/>
      <c r="Y1267" s="127"/>
      <c r="Z1267" s="127"/>
      <c r="AA1267" s="127"/>
      <c r="AB1267" s="127"/>
      <c r="AC1267" s="127"/>
      <c r="AD1267" s="127"/>
      <c r="AE1267" s="127"/>
      <c r="AF1267" s="127"/>
      <c r="AG1267" s="127"/>
      <c r="AH1267" s="127"/>
      <c r="AI1267" s="127"/>
      <c r="AJ1267" s="127"/>
      <c r="AK1267" s="127"/>
      <c r="AL1267" s="127"/>
      <c r="AM1267" s="127"/>
      <c r="AN1267" s="127"/>
      <c r="AO1267" s="127"/>
      <c r="AP1267" s="127"/>
      <c r="AQ1267" s="127"/>
      <c r="AR1267" s="127"/>
      <c r="AS1267" s="127"/>
      <c r="AT1267" s="127"/>
      <c r="AU1267" s="127"/>
      <c r="AV1267" s="127"/>
      <c r="AW1267" s="127"/>
      <c r="AX1267" s="127"/>
      <c r="AY1267" s="127"/>
      <c r="AZ1267" s="127"/>
      <c r="BA1267" s="127"/>
      <c r="BB1267" s="127"/>
      <c r="BC1267" s="127"/>
      <c r="BD1267" s="127"/>
      <c r="BE1267" s="127"/>
      <c r="BF1267" s="127"/>
      <c r="BG1267" s="127"/>
      <c r="BH1267" s="127"/>
      <c r="BI1267" s="127"/>
      <c r="BJ1267" s="127"/>
      <c r="BK1267" s="127"/>
      <c r="BL1267" s="127"/>
      <c r="BM1267" s="127"/>
      <c r="BN1267" s="386"/>
      <c r="BO1267" s="127"/>
      <c r="BP1267" s="104"/>
    </row>
    <row r="1268" spans="1:68" ht="14.5" x14ac:dyDescent="0.35">
      <c r="A1268" s="136"/>
      <c r="B1268" s="136"/>
      <c r="C1268" s="136"/>
      <c r="D1268" s="127"/>
      <c r="E1268" s="127"/>
      <c r="F1268" s="127"/>
      <c r="G1268" s="127"/>
      <c r="H1268" s="127"/>
      <c r="I1268" s="127"/>
      <c r="J1268" s="127"/>
      <c r="K1268" s="127"/>
      <c r="L1268" s="127"/>
      <c r="M1268" s="127"/>
      <c r="N1268" s="127"/>
      <c r="O1268" s="127"/>
      <c r="P1268" s="127"/>
      <c r="Q1268" s="127"/>
      <c r="R1268" s="127"/>
      <c r="S1268" s="127"/>
      <c r="T1268" s="127"/>
      <c r="U1268" s="127"/>
      <c r="V1268" s="127"/>
      <c r="W1268" s="127"/>
      <c r="X1268" s="127"/>
      <c r="Y1268" s="127"/>
      <c r="Z1268" s="127"/>
      <c r="AA1268" s="127"/>
      <c r="AB1268" s="127"/>
      <c r="AC1268" s="127"/>
      <c r="AD1268" s="127"/>
      <c r="AE1268" s="127"/>
      <c r="AF1268" s="127"/>
      <c r="AG1268" s="127"/>
      <c r="AH1268" s="127"/>
      <c r="AI1268" s="127"/>
      <c r="AJ1268" s="127"/>
      <c r="AK1268" s="127"/>
      <c r="AL1268" s="127"/>
      <c r="AM1268" s="127"/>
      <c r="AN1268" s="127"/>
      <c r="AO1268" s="127"/>
      <c r="AP1268" s="127"/>
      <c r="AQ1268" s="127"/>
      <c r="AR1268" s="127"/>
      <c r="AS1268" s="127"/>
      <c r="AT1268" s="127"/>
      <c r="AU1268" s="127"/>
      <c r="AV1268" s="127"/>
      <c r="AW1268" s="127"/>
      <c r="AX1268" s="127"/>
      <c r="AY1268" s="127"/>
      <c r="AZ1268" s="127"/>
      <c r="BA1268" s="127"/>
      <c r="BB1268" s="127"/>
      <c r="BC1268" s="127"/>
      <c r="BD1268" s="127"/>
      <c r="BE1268" s="127"/>
      <c r="BF1268" s="127"/>
      <c r="BG1268" s="127"/>
      <c r="BH1268" s="127"/>
      <c r="BI1268" s="127"/>
      <c r="BJ1268" s="127"/>
      <c r="BK1268" s="127"/>
      <c r="BL1268" s="127"/>
      <c r="BM1268" s="127"/>
      <c r="BN1268" s="386"/>
      <c r="BO1268" s="127"/>
      <c r="BP1268" s="104"/>
    </row>
    <row r="1269" spans="1:68" ht="14.5" x14ac:dyDescent="0.35">
      <c r="A1269" s="136"/>
      <c r="B1269" s="136"/>
      <c r="C1269" s="136"/>
      <c r="D1269" s="127"/>
      <c r="E1269" s="127"/>
      <c r="F1269" s="127"/>
      <c r="G1269" s="127"/>
      <c r="H1269" s="127"/>
      <c r="I1269" s="127"/>
      <c r="J1269" s="127"/>
      <c r="K1269" s="127"/>
      <c r="L1269" s="127"/>
      <c r="M1269" s="127"/>
      <c r="N1269" s="127"/>
      <c r="O1269" s="127"/>
      <c r="P1269" s="127"/>
      <c r="Q1269" s="127"/>
      <c r="R1269" s="127"/>
      <c r="S1269" s="127"/>
      <c r="T1269" s="127"/>
      <c r="U1269" s="127"/>
      <c r="V1269" s="127"/>
      <c r="W1269" s="127"/>
      <c r="X1269" s="127"/>
      <c r="Y1269" s="127"/>
      <c r="Z1269" s="127"/>
      <c r="AA1269" s="127"/>
      <c r="AB1269" s="127"/>
      <c r="AC1269" s="127"/>
      <c r="AD1269" s="127"/>
      <c r="AE1269" s="127"/>
      <c r="AF1269" s="127"/>
      <c r="AG1269" s="127"/>
      <c r="AH1269" s="127"/>
      <c r="AI1269" s="127"/>
      <c r="AJ1269" s="127"/>
      <c r="AK1269" s="127"/>
      <c r="AL1269" s="127"/>
      <c r="AM1269" s="127"/>
      <c r="AN1269" s="127"/>
      <c r="AO1269" s="127"/>
      <c r="AP1269" s="127"/>
      <c r="AQ1269" s="127"/>
      <c r="AR1269" s="127"/>
      <c r="AS1269" s="127"/>
      <c r="AT1269" s="127"/>
      <c r="AU1269" s="127"/>
      <c r="AV1269" s="127"/>
      <c r="AW1269" s="127"/>
      <c r="AX1269" s="127"/>
      <c r="AY1269" s="127"/>
      <c r="AZ1269" s="127"/>
      <c r="BA1269" s="127"/>
      <c r="BB1269" s="127"/>
      <c r="BC1269" s="127"/>
      <c r="BD1269" s="127"/>
      <c r="BE1269" s="127"/>
      <c r="BF1269" s="127"/>
      <c r="BG1269" s="127"/>
      <c r="BH1269" s="127"/>
      <c r="BI1269" s="127"/>
      <c r="BJ1269" s="127"/>
      <c r="BK1269" s="127"/>
      <c r="BL1269" s="127"/>
      <c r="BM1269" s="127"/>
      <c r="BN1269" s="386"/>
      <c r="BO1269" s="127"/>
      <c r="BP1269" s="104"/>
    </row>
    <row r="1270" spans="1:68" ht="14.5" x14ac:dyDescent="0.35">
      <c r="A1270" s="136"/>
      <c r="B1270" s="136"/>
      <c r="C1270" s="136"/>
      <c r="D1270" s="127"/>
      <c r="E1270" s="127"/>
      <c r="F1270" s="127"/>
      <c r="G1270" s="127"/>
      <c r="H1270" s="127"/>
      <c r="I1270" s="127"/>
      <c r="J1270" s="127"/>
      <c r="K1270" s="127"/>
      <c r="L1270" s="127"/>
      <c r="M1270" s="127"/>
      <c r="N1270" s="127"/>
      <c r="O1270" s="127"/>
      <c r="P1270" s="127"/>
      <c r="Q1270" s="127"/>
      <c r="R1270" s="127"/>
      <c r="S1270" s="127"/>
      <c r="T1270" s="127"/>
      <c r="U1270" s="127"/>
      <c r="V1270" s="127"/>
      <c r="W1270" s="127"/>
      <c r="X1270" s="127"/>
      <c r="Y1270" s="127"/>
      <c r="Z1270" s="127"/>
      <c r="AA1270" s="127"/>
      <c r="AB1270" s="127"/>
      <c r="AC1270" s="127"/>
      <c r="AD1270" s="127"/>
      <c r="AE1270" s="127"/>
      <c r="AF1270" s="127"/>
      <c r="AG1270" s="127"/>
      <c r="AH1270" s="127"/>
      <c r="AI1270" s="127"/>
      <c r="AJ1270" s="127"/>
      <c r="AK1270" s="127"/>
      <c r="AL1270" s="127"/>
      <c r="AM1270" s="127"/>
      <c r="AN1270" s="127"/>
      <c r="AO1270" s="127"/>
      <c r="AP1270" s="127"/>
      <c r="AQ1270" s="127"/>
      <c r="AR1270" s="127"/>
      <c r="AS1270" s="127"/>
      <c r="AT1270" s="127"/>
      <c r="AU1270" s="127"/>
      <c r="AV1270" s="127"/>
      <c r="AW1270" s="127"/>
      <c r="AX1270" s="127"/>
      <c r="AY1270" s="127"/>
      <c r="AZ1270" s="127"/>
      <c r="BA1270" s="127"/>
      <c r="BB1270" s="127"/>
      <c r="BC1270" s="127"/>
      <c r="BD1270" s="127"/>
      <c r="BE1270" s="127"/>
      <c r="BF1270" s="127"/>
      <c r="BG1270" s="127"/>
      <c r="BH1270" s="127"/>
      <c r="BI1270" s="127"/>
      <c r="BJ1270" s="127"/>
      <c r="BK1270" s="127"/>
      <c r="BL1270" s="127"/>
      <c r="BM1270" s="127"/>
      <c r="BN1270" s="386"/>
      <c r="BO1270" s="127"/>
      <c r="BP1270" s="104"/>
    </row>
    <row r="1271" spans="1:68" ht="14.5" x14ac:dyDescent="0.35">
      <c r="A1271" s="136"/>
      <c r="B1271" s="136"/>
      <c r="C1271" s="136"/>
      <c r="D1271" s="127"/>
      <c r="E1271" s="127"/>
      <c r="F1271" s="127"/>
      <c r="G1271" s="127"/>
      <c r="H1271" s="127"/>
      <c r="I1271" s="127"/>
      <c r="J1271" s="127"/>
      <c r="K1271" s="127"/>
      <c r="L1271" s="127"/>
      <c r="M1271" s="127"/>
      <c r="N1271" s="127"/>
      <c r="O1271" s="127"/>
      <c r="P1271" s="127"/>
      <c r="Q1271" s="127"/>
      <c r="R1271" s="127"/>
      <c r="S1271" s="127"/>
      <c r="T1271" s="127"/>
      <c r="U1271" s="127"/>
      <c r="V1271" s="127"/>
      <c r="W1271" s="127"/>
      <c r="X1271" s="127"/>
      <c r="Y1271" s="127"/>
      <c r="Z1271" s="127"/>
      <c r="AA1271" s="127"/>
      <c r="AB1271" s="127"/>
      <c r="AC1271" s="127"/>
      <c r="AD1271" s="127"/>
      <c r="AE1271" s="127"/>
      <c r="AF1271" s="127"/>
      <c r="AG1271" s="127"/>
      <c r="AH1271" s="127"/>
      <c r="AI1271" s="127"/>
      <c r="AJ1271" s="127"/>
      <c r="AK1271" s="127"/>
      <c r="AL1271" s="127"/>
      <c r="AM1271" s="127"/>
      <c r="AN1271" s="127"/>
      <c r="AO1271" s="127"/>
      <c r="AP1271" s="127"/>
      <c r="AQ1271" s="127"/>
      <c r="AR1271" s="127"/>
      <c r="AS1271" s="127"/>
      <c r="AT1271" s="127"/>
      <c r="AU1271" s="127"/>
      <c r="AV1271" s="127"/>
      <c r="AW1271" s="127"/>
      <c r="AX1271" s="127"/>
      <c r="AY1271" s="127"/>
      <c r="AZ1271" s="127"/>
      <c r="BA1271" s="127"/>
      <c r="BB1271" s="127"/>
      <c r="BC1271" s="127"/>
      <c r="BD1271" s="127"/>
      <c r="BE1271" s="127"/>
      <c r="BF1271" s="127"/>
      <c r="BG1271" s="127"/>
      <c r="BH1271" s="127"/>
      <c r="BI1271" s="127"/>
      <c r="BJ1271" s="127"/>
      <c r="BK1271" s="127"/>
      <c r="BL1271" s="127"/>
      <c r="BM1271" s="127"/>
      <c r="BN1271" s="386"/>
      <c r="BO1271" s="127"/>
      <c r="BP1271" s="104"/>
    </row>
    <row r="1272" spans="1:68" ht="14.5" x14ac:dyDescent="0.35">
      <c r="A1272" s="136"/>
      <c r="B1272" s="136"/>
      <c r="C1272" s="136"/>
      <c r="D1272" s="127"/>
      <c r="E1272" s="127"/>
      <c r="F1272" s="127"/>
      <c r="G1272" s="127"/>
      <c r="H1272" s="127"/>
      <c r="I1272" s="127"/>
      <c r="J1272" s="127"/>
      <c r="K1272" s="127"/>
      <c r="L1272" s="127"/>
      <c r="M1272" s="127"/>
      <c r="N1272" s="127"/>
      <c r="O1272" s="127"/>
      <c r="P1272" s="127"/>
      <c r="Q1272" s="127"/>
      <c r="R1272" s="127"/>
      <c r="S1272" s="127"/>
      <c r="T1272" s="127"/>
      <c r="U1272" s="127"/>
      <c r="V1272" s="127"/>
      <c r="W1272" s="127"/>
      <c r="X1272" s="127"/>
      <c r="Y1272" s="127"/>
      <c r="Z1272" s="127"/>
      <c r="AA1272" s="127"/>
      <c r="AB1272" s="127"/>
      <c r="AC1272" s="127"/>
      <c r="AD1272" s="127"/>
      <c r="AE1272" s="127"/>
      <c r="AF1272" s="127"/>
      <c r="AG1272" s="127"/>
      <c r="AH1272" s="127"/>
      <c r="AI1272" s="127"/>
      <c r="AJ1272" s="127"/>
      <c r="AK1272" s="127"/>
      <c r="AL1272" s="127"/>
      <c r="AM1272" s="127"/>
      <c r="AN1272" s="127"/>
      <c r="AO1272" s="127"/>
      <c r="AP1272" s="127"/>
      <c r="AQ1272" s="127"/>
      <c r="AR1272" s="127"/>
      <c r="AS1272" s="127"/>
      <c r="AT1272" s="127"/>
      <c r="AU1272" s="127"/>
      <c r="AV1272" s="127"/>
      <c r="AW1272" s="127"/>
      <c r="AX1272" s="127"/>
      <c r="AY1272" s="127"/>
      <c r="AZ1272" s="127"/>
      <c r="BA1272" s="127"/>
      <c r="BB1272" s="127"/>
      <c r="BC1272" s="127"/>
      <c r="BD1272" s="127"/>
      <c r="BE1272" s="127"/>
      <c r="BF1272" s="127"/>
      <c r="BG1272" s="127"/>
      <c r="BH1272" s="127"/>
      <c r="BI1272" s="127"/>
      <c r="BJ1272" s="127"/>
      <c r="BK1272" s="127"/>
      <c r="BL1272" s="127"/>
      <c r="BM1272" s="127"/>
      <c r="BN1272" s="386"/>
      <c r="BO1272" s="127"/>
      <c r="BP1272" s="104"/>
    </row>
    <row r="1273" spans="1:68" ht="14.5" x14ac:dyDescent="0.35">
      <c r="A1273" s="136"/>
      <c r="B1273" s="136"/>
      <c r="C1273" s="136"/>
      <c r="D1273" s="127"/>
      <c r="E1273" s="127"/>
      <c r="F1273" s="127"/>
      <c r="G1273" s="127"/>
      <c r="H1273" s="127"/>
      <c r="I1273" s="127"/>
      <c r="J1273" s="127"/>
      <c r="K1273" s="127"/>
      <c r="L1273" s="127"/>
      <c r="M1273" s="127"/>
      <c r="N1273" s="127"/>
      <c r="O1273" s="127"/>
      <c r="P1273" s="127"/>
      <c r="Q1273" s="127"/>
      <c r="R1273" s="127"/>
      <c r="S1273" s="127"/>
      <c r="T1273" s="127"/>
      <c r="U1273" s="127"/>
      <c r="V1273" s="127"/>
      <c r="W1273" s="127"/>
      <c r="X1273" s="127"/>
      <c r="Y1273" s="127"/>
      <c r="Z1273" s="127"/>
      <c r="AA1273" s="127"/>
      <c r="AB1273" s="127"/>
      <c r="AC1273" s="127"/>
      <c r="AD1273" s="127"/>
      <c r="AE1273" s="127"/>
      <c r="AF1273" s="127"/>
      <c r="AG1273" s="127"/>
      <c r="AH1273" s="127"/>
      <c r="AI1273" s="127"/>
      <c r="AJ1273" s="127"/>
      <c r="AK1273" s="127"/>
      <c r="AL1273" s="127"/>
      <c r="AM1273" s="127"/>
      <c r="AN1273" s="127"/>
      <c r="AO1273" s="127"/>
      <c r="AP1273" s="127"/>
      <c r="AQ1273" s="127"/>
      <c r="AR1273" s="127"/>
      <c r="AS1273" s="127"/>
      <c r="AT1273" s="127"/>
      <c r="AU1273" s="127"/>
      <c r="AV1273" s="127"/>
      <c r="AW1273" s="127"/>
      <c r="AX1273" s="127"/>
      <c r="AY1273" s="127"/>
      <c r="AZ1273" s="127"/>
      <c r="BA1273" s="127"/>
      <c r="BB1273" s="127"/>
      <c r="BC1273" s="127"/>
      <c r="BD1273" s="127"/>
      <c r="BE1273" s="127"/>
      <c r="BF1273" s="127"/>
      <c r="BG1273" s="127"/>
      <c r="BH1273" s="127"/>
      <c r="BI1273" s="127"/>
      <c r="BJ1273" s="127"/>
      <c r="BK1273" s="127"/>
      <c r="BL1273" s="127"/>
      <c r="BM1273" s="127"/>
      <c r="BN1273" s="386"/>
      <c r="BO1273" s="127"/>
      <c r="BP1273" s="104"/>
    </row>
    <row r="1274" spans="1:68" ht="14.5" x14ac:dyDescent="0.35">
      <c r="A1274" s="136"/>
      <c r="B1274" s="136"/>
      <c r="C1274" s="136"/>
      <c r="D1274" s="127"/>
      <c r="E1274" s="127"/>
      <c r="F1274" s="127"/>
      <c r="G1274" s="127"/>
      <c r="H1274" s="127"/>
      <c r="I1274" s="127"/>
      <c r="J1274" s="127"/>
      <c r="K1274" s="127"/>
      <c r="L1274" s="127"/>
      <c r="M1274" s="127"/>
      <c r="N1274" s="127"/>
      <c r="O1274" s="127"/>
      <c r="P1274" s="127"/>
      <c r="Q1274" s="127"/>
      <c r="R1274" s="127"/>
      <c r="S1274" s="127"/>
      <c r="T1274" s="127"/>
      <c r="U1274" s="127"/>
      <c r="V1274" s="127"/>
      <c r="W1274" s="127"/>
      <c r="X1274" s="127"/>
      <c r="Y1274" s="127"/>
      <c r="Z1274" s="127"/>
      <c r="AA1274" s="127"/>
      <c r="AB1274" s="127"/>
      <c r="AC1274" s="127"/>
      <c r="AD1274" s="127"/>
      <c r="AE1274" s="127"/>
      <c r="AF1274" s="127"/>
      <c r="AG1274" s="127"/>
      <c r="AH1274" s="127"/>
      <c r="AI1274" s="127"/>
      <c r="AJ1274" s="127"/>
      <c r="AK1274" s="127"/>
      <c r="AL1274" s="127"/>
      <c r="AM1274" s="127"/>
      <c r="AN1274" s="127"/>
      <c r="AO1274" s="127"/>
      <c r="AP1274" s="127"/>
      <c r="AQ1274" s="127"/>
      <c r="AR1274" s="127"/>
      <c r="AS1274" s="127"/>
      <c r="AT1274" s="127"/>
      <c r="AU1274" s="127"/>
      <c r="AV1274" s="127"/>
      <c r="AW1274" s="127"/>
      <c r="AX1274" s="127"/>
      <c r="AY1274" s="127"/>
      <c r="AZ1274" s="127"/>
      <c r="BA1274" s="127"/>
      <c r="BB1274" s="127"/>
      <c r="BC1274" s="127"/>
      <c r="BD1274" s="127"/>
      <c r="BE1274" s="127"/>
      <c r="BF1274" s="127"/>
      <c r="BG1274" s="127"/>
      <c r="BH1274" s="127"/>
      <c r="BI1274" s="127"/>
      <c r="BJ1274" s="127"/>
      <c r="BK1274" s="127"/>
      <c r="BL1274" s="127"/>
      <c r="BM1274" s="127"/>
      <c r="BN1274" s="386"/>
      <c r="BO1274" s="127"/>
      <c r="BP1274" s="104"/>
    </row>
    <row r="1275" spans="1:68" ht="14.5" x14ac:dyDescent="0.35">
      <c r="A1275" s="136"/>
      <c r="B1275" s="136"/>
      <c r="C1275" s="136"/>
      <c r="D1275" s="127"/>
      <c r="E1275" s="127"/>
      <c r="F1275" s="127"/>
      <c r="G1275" s="127"/>
      <c r="H1275" s="127"/>
      <c r="I1275" s="127"/>
      <c r="J1275" s="127"/>
      <c r="K1275" s="127"/>
      <c r="L1275" s="127"/>
      <c r="M1275" s="127"/>
      <c r="N1275" s="127"/>
      <c r="O1275" s="127"/>
      <c r="P1275" s="127"/>
      <c r="Q1275" s="127"/>
      <c r="R1275" s="127"/>
      <c r="S1275" s="127"/>
      <c r="T1275" s="127"/>
      <c r="U1275" s="127"/>
      <c r="V1275" s="127"/>
      <c r="W1275" s="127"/>
      <c r="X1275" s="127"/>
      <c r="Y1275" s="127"/>
      <c r="Z1275" s="127"/>
      <c r="AA1275" s="127"/>
      <c r="AB1275" s="127"/>
      <c r="AC1275" s="127"/>
      <c r="AD1275" s="127"/>
      <c r="AE1275" s="127"/>
      <c r="AF1275" s="127"/>
      <c r="AG1275" s="127"/>
      <c r="AH1275" s="127"/>
      <c r="AI1275" s="127"/>
      <c r="AJ1275" s="127"/>
      <c r="AK1275" s="127"/>
      <c r="AL1275" s="127"/>
      <c r="AM1275" s="127"/>
      <c r="AN1275" s="127"/>
      <c r="AO1275" s="127"/>
      <c r="AP1275" s="127"/>
      <c r="AQ1275" s="127"/>
      <c r="AR1275" s="127"/>
      <c r="AS1275" s="127"/>
      <c r="AT1275" s="127"/>
      <c r="AU1275" s="127"/>
      <c r="AV1275" s="127"/>
      <c r="AW1275" s="127"/>
      <c r="AX1275" s="127"/>
      <c r="AY1275" s="127"/>
      <c r="AZ1275" s="127"/>
      <c r="BA1275" s="127"/>
      <c r="BB1275" s="127"/>
      <c r="BC1275" s="127"/>
      <c r="BD1275" s="127"/>
      <c r="BE1275" s="127"/>
      <c r="BF1275" s="127"/>
      <c r="BG1275" s="127"/>
      <c r="BH1275" s="127"/>
      <c r="BI1275" s="127"/>
      <c r="BJ1275" s="127"/>
      <c r="BK1275" s="127"/>
      <c r="BL1275" s="127"/>
      <c r="BM1275" s="127"/>
      <c r="BN1275" s="386"/>
      <c r="BO1275" s="127"/>
      <c r="BP1275" s="104"/>
    </row>
    <row r="1276" spans="1:68" ht="14.5" x14ac:dyDescent="0.35">
      <c r="A1276" s="136"/>
      <c r="B1276" s="136"/>
      <c r="C1276" s="136"/>
      <c r="D1276" s="127"/>
      <c r="E1276" s="127"/>
      <c r="F1276" s="127"/>
      <c r="G1276" s="127"/>
      <c r="H1276" s="127"/>
      <c r="I1276" s="127"/>
      <c r="J1276" s="127"/>
      <c r="K1276" s="127"/>
      <c r="L1276" s="127"/>
      <c r="M1276" s="127"/>
      <c r="N1276" s="127"/>
      <c r="O1276" s="127"/>
      <c r="P1276" s="127"/>
      <c r="Q1276" s="127"/>
      <c r="R1276" s="127"/>
      <c r="S1276" s="127"/>
      <c r="T1276" s="127"/>
      <c r="U1276" s="127"/>
      <c r="V1276" s="127"/>
      <c r="W1276" s="127"/>
      <c r="X1276" s="127"/>
      <c r="Y1276" s="127"/>
      <c r="Z1276" s="127"/>
      <c r="AA1276" s="127"/>
      <c r="AB1276" s="127"/>
      <c r="AC1276" s="127"/>
      <c r="AD1276" s="127"/>
      <c r="AE1276" s="127"/>
      <c r="AF1276" s="127"/>
      <c r="AG1276" s="127"/>
      <c r="AH1276" s="127"/>
      <c r="AI1276" s="127"/>
      <c r="AJ1276" s="127"/>
      <c r="AK1276" s="127"/>
      <c r="AL1276" s="127"/>
      <c r="AM1276" s="127"/>
      <c r="AN1276" s="127"/>
      <c r="AO1276" s="127"/>
      <c r="AP1276" s="127"/>
      <c r="AQ1276" s="127"/>
      <c r="AR1276" s="127"/>
      <c r="AS1276" s="127"/>
      <c r="AT1276" s="127"/>
      <c r="AU1276" s="127"/>
      <c r="AV1276" s="127"/>
      <c r="AW1276" s="127"/>
      <c r="AX1276" s="127"/>
      <c r="AY1276" s="127"/>
      <c r="AZ1276" s="127"/>
      <c r="BA1276" s="127"/>
      <c r="BB1276" s="127"/>
      <c r="BC1276" s="127"/>
      <c r="BD1276" s="127"/>
      <c r="BE1276" s="127"/>
      <c r="BF1276" s="127"/>
      <c r="BG1276" s="127"/>
      <c r="BH1276" s="127"/>
      <c r="BI1276" s="127"/>
      <c r="BJ1276" s="127"/>
      <c r="BK1276" s="127"/>
      <c r="BL1276" s="127"/>
      <c r="BM1276" s="127"/>
      <c r="BN1276" s="386"/>
      <c r="BO1276" s="127"/>
      <c r="BP1276" s="104"/>
    </row>
    <row r="1277" spans="1:68" ht="14.5" x14ac:dyDescent="0.35">
      <c r="A1277" s="136"/>
      <c r="B1277" s="136"/>
      <c r="C1277" s="136"/>
      <c r="D1277" s="127"/>
      <c r="E1277" s="127"/>
      <c r="F1277" s="127"/>
      <c r="G1277" s="127"/>
      <c r="H1277" s="127"/>
      <c r="I1277" s="127"/>
      <c r="J1277" s="127"/>
      <c r="K1277" s="127"/>
      <c r="L1277" s="127"/>
      <c r="M1277" s="127"/>
      <c r="N1277" s="127"/>
      <c r="O1277" s="127"/>
      <c r="P1277" s="127"/>
      <c r="Q1277" s="127"/>
      <c r="R1277" s="127"/>
      <c r="S1277" s="127"/>
      <c r="T1277" s="127"/>
      <c r="U1277" s="127"/>
      <c r="V1277" s="127"/>
      <c r="W1277" s="127"/>
      <c r="X1277" s="127"/>
      <c r="Y1277" s="127"/>
      <c r="Z1277" s="127"/>
      <c r="AA1277" s="127"/>
      <c r="AB1277" s="127"/>
      <c r="AC1277" s="127"/>
      <c r="AD1277" s="127"/>
      <c r="AE1277" s="127"/>
      <c r="AF1277" s="127"/>
      <c r="AG1277" s="127"/>
      <c r="AH1277" s="127"/>
      <c r="AI1277" s="127"/>
      <c r="AJ1277" s="127"/>
      <c r="AK1277" s="127"/>
      <c r="AL1277" s="127"/>
      <c r="AM1277" s="127"/>
      <c r="AN1277" s="127"/>
      <c r="AO1277" s="127"/>
      <c r="AP1277" s="127"/>
      <c r="AQ1277" s="127"/>
      <c r="AR1277" s="127"/>
      <c r="AS1277" s="127"/>
      <c r="AT1277" s="127"/>
      <c r="AU1277" s="127"/>
      <c r="AV1277" s="127"/>
      <c r="AW1277" s="127"/>
      <c r="AX1277" s="127"/>
      <c r="AY1277" s="127"/>
      <c r="AZ1277" s="127"/>
      <c r="BA1277" s="127"/>
      <c r="BB1277" s="127"/>
      <c r="BC1277" s="127"/>
      <c r="BD1277" s="127"/>
      <c r="BE1277" s="127"/>
      <c r="BF1277" s="127"/>
      <c r="BG1277" s="127"/>
      <c r="BH1277" s="127"/>
      <c r="BI1277" s="127"/>
      <c r="BJ1277" s="127"/>
      <c r="BK1277" s="127"/>
      <c r="BL1277" s="127"/>
      <c r="BM1277" s="127"/>
      <c r="BN1277" s="386"/>
      <c r="BO1277" s="127"/>
      <c r="BP1277" s="104"/>
    </row>
    <row r="1278" spans="1:68" ht="14.5" x14ac:dyDescent="0.35">
      <c r="A1278" s="136"/>
      <c r="B1278" s="136"/>
      <c r="C1278" s="136"/>
      <c r="D1278" s="127"/>
      <c r="E1278" s="127"/>
      <c r="F1278" s="127"/>
      <c r="G1278" s="127"/>
      <c r="H1278" s="127"/>
      <c r="I1278" s="127"/>
      <c r="J1278" s="127"/>
      <c r="K1278" s="127"/>
      <c r="L1278" s="127"/>
      <c r="M1278" s="127"/>
      <c r="N1278" s="127"/>
      <c r="O1278" s="127"/>
      <c r="P1278" s="127"/>
      <c r="Q1278" s="127"/>
      <c r="R1278" s="127"/>
      <c r="S1278" s="127"/>
      <c r="T1278" s="127"/>
      <c r="U1278" s="127"/>
      <c r="V1278" s="127"/>
      <c r="W1278" s="127"/>
      <c r="X1278" s="127"/>
      <c r="Y1278" s="127"/>
      <c r="Z1278" s="127"/>
      <c r="AA1278" s="127"/>
      <c r="AB1278" s="127"/>
      <c r="AC1278" s="127"/>
      <c r="AD1278" s="127"/>
      <c r="AE1278" s="127"/>
      <c r="AF1278" s="127"/>
      <c r="AG1278" s="127"/>
      <c r="AH1278" s="127"/>
      <c r="AI1278" s="127"/>
      <c r="AJ1278" s="127"/>
      <c r="AK1278" s="127"/>
      <c r="AL1278" s="127"/>
      <c r="AM1278" s="127"/>
      <c r="AN1278" s="127"/>
      <c r="AO1278" s="127"/>
      <c r="AP1278" s="127"/>
      <c r="AQ1278" s="127"/>
      <c r="AR1278" s="127"/>
      <c r="AS1278" s="127"/>
      <c r="AT1278" s="127"/>
      <c r="AU1278" s="127"/>
      <c r="AV1278" s="127"/>
      <c r="AW1278" s="127"/>
      <c r="AX1278" s="127"/>
      <c r="AY1278" s="127"/>
      <c r="AZ1278" s="127"/>
      <c r="BA1278" s="127"/>
      <c r="BB1278" s="127"/>
      <c r="BC1278" s="127"/>
      <c r="BD1278" s="127"/>
      <c r="BE1278" s="127"/>
      <c r="BF1278" s="127"/>
      <c r="BG1278" s="127"/>
      <c r="BH1278" s="127"/>
      <c r="BI1278" s="127"/>
      <c r="BJ1278" s="127"/>
      <c r="BK1278" s="127"/>
      <c r="BL1278" s="127"/>
      <c r="BM1278" s="127"/>
      <c r="BN1278" s="386"/>
      <c r="BO1278" s="127"/>
      <c r="BP1278" s="104"/>
    </row>
    <row r="1279" spans="1:68" ht="14.5" x14ac:dyDescent="0.35">
      <c r="A1279" s="136"/>
      <c r="B1279" s="136"/>
      <c r="C1279" s="136"/>
      <c r="D1279" s="127"/>
      <c r="E1279" s="127"/>
      <c r="F1279" s="127"/>
      <c r="G1279" s="127"/>
      <c r="H1279" s="127"/>
      <c r="I1279" s="127"/>
      <c r="J1279" s="127"/>
      <c r="K1279" s="127"/>
      <c r="L1279" s="127"/>
      <c r="M1279" s="127"/>
      <c r="N1279" s="127"/>
      <c r="O1279" s="127"/>
      <c r="P1279" s="127"/>
      <c r="Q1279" s="127"/>
      <c r="R1279" s="127"/>
      <c r="S1279" s="127"/>
      <c r="T1279" s="127"/>
      <c r="U1279" s="127"/>
      <c r="V1279" s="127"/>
      <c r="W1279" s="127"/>
      <c r="X1279" s="127"/>
      <c r="Y1279" s="127"/>
      <c r="Z1279" s="127"/>
      <c r="AA1279" s="127"/>
      <c r="AB1279" s="127"/>
      <c r="AC1279" s="127"/>
      <c r="AD1279" s="127"/>
      <c r="AE1279" s="127"/>
      <c r="AF1279" s="127"/>
      <c r="AG1279" s="127"/>
      <c r="AH1279" s="127"/>
      <c r="AI1279" s="127"/>
      <c r="AJ1279" s="127"/>
      <c r="AK1279" s="127"/>
      <c r="AL1279" s="127"/>
      <c r="AM1279" s="127"/>
      <c r="AN1279" s="127"/>
      <c r="AO1279" s="127"/>
      <c r="AP1279" s="127"/>
      <c r="AQ1279" s="127"/>
      <c r="AR1279" s="127"/>
      <c r="AS1279" s="127"/>
      <c r="AT1279" s="127"/>
      <c r="AU1279" s="127"/>
      <c r="AV1279" s="127"/>
      <c r="AW1279" s="127"/>
      <c r="AX1279" s="127"/>
      <c r="AY1279" s="127"/>
      <c r="AZ1279" s="127"/>
      <c r="BA1279" s="127"/>
      <c r="BB1279" s="127"/>
      <c r="BC1279" s="127"/>
      <c r="BD1279" s="127"/>
      <c r="BE1279" s="127"/>
      <c r="BF1279" s="127"/>
      <c r="BG1279" s="127"/>
      <c r="BH1279" s="127"/>
      <c r="BI1279" s="127"/>
      <c r="BJ1279" s="127"/>
      <c r="BK1279" s="127"/>
      <c r="BL1279" s="127"/>
      <c r="BM1279" s="127"/>
      <c r="BN1279" s="386"/>
      <c r="BO1279" s="127"/>
      <c r="BP1279" s="104"/>
    </row>
    <row r="1280" spans="1:68" ht="14.5" x14ac:dyDescent="0.35">
      <c r="A1280" s="136"/>
      <c r="B1280" s="136"/>
      <c r="C1280" s="136"/>
      <c r="D1280" s="127"/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7"/>
      <c r="Z1280" s="127"/>
      <c r="AA1280" s="127"/>
      <c r="AB1280" s="127"/>
      <c r="AC1280" s="127"/>
      <c r="AD1280" s="127"/>
      <c r="AE1280" s="127"/>
      <c r="AF1280" s="127"/>
      <c r="AG1280" s="127"/>
      <c r="AH1280" s="127"/>
      <c r="AI1280" s="127"/>
      <c r="AJ1280" s="127"/>
      <c r="AK1280" s="127"/>
      <c r="AL1280" s="127"/>
      <c r="AM1280" s="127"/>
      <c r="AN1280" s="127"/>
      <c r="AO1280" s="127"/>
      <c r="AP1280" s="127"/>
      <c r="AQ1280" s="127"/>
      <c r="AR1280" s="127"/>
      <c r="AS1280" s="127"/>
      <c r="AT1280" s="127"/>
      <c r="AU1280" s="127"/>
      <c r="AV1280" s="127"/>
      <c r="AW1280" s="127"/>
      <c r="AX1280" s="127"/>
      <c r="AY1280" s="127"/>
      <c r="AZ1280" s="127"/>
      <c r="BA1280" s="127"/>
      <c r="BB1280" s="127"/>
      <c r="BC1280" s="127"/>
      <c r="BD1280" s="127"/>
      <c r="BE1280" s="127"/>
      <c r="BF1280" s="127"/>
      <c r="BG1280" s="127"/>
      <c r="BH1280" s="127"/>
      <c r="BI1280" s="127"/>
      <c r="BJ1280" s="127"/>
      <c r="BK1280" s="127"/>
      <c r="BL1280" s="127"/>
      <c r="BM1280" s="127"/>
      <c r="BN1280" s="386"/>
      <c r="BO1280" s="127"/>
      <c r="BP1280" s="104"/>
    </row>
    <row r="1281" spans="1:68" ht="14.5" x14ac:dyDescent="0.35">
      <c r="A1281" s="136"/>
      <c r="B1281" s="136"/>
      <c r="C1281" s="136"/>
      <c r="D1281" s="127"/>
      <c r="E1281" s="127"/>
      <c r="F1281" s="127"/>
      <c r="G1281" s="127"/>
      <c r="H1281" s="127"/>
      <c r="I1281" s="127"/>
      <c r="J1281" s="127"/>
      <c r="K1281" s="127"/>
      <c r="L1281" s="127"/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7"/>
      <c r="Z1281" s="127"/>
      <c r="AA1281" s="127"/>
      <c r="AB1281" s="127"/>
      <c r="AC1281" s="127"/>
      <c r="AD1281" s="127"/>
      <c r="AE1281" s="127"/>
      <c r="AF1281" s="127"/>
      <c r="AG1281" s="127"/>
      <c r="AH1281" s="127"/>
      <c r="AI1281" s="127"/>
      <c r="AJ1281" s="127"/>
      <c r="AK1281" s="127"/>
      <c r="AL1281" s="127"/>
      <c r="AM1281" s="127"/>
      <c r="AN1281" s="127"/>
      <c r="AO1281" s="127"/>
      <c r="AP1281" s="127"/>
      <c r="AQ1281" s="127"/>
      <c r="AR1281" s="127"/>
      <c r="AS1281" s="127"/>
      <c r="AT1281" s="127"/>
      <c r="AU1281" s="127"/>
      <c r="AV1281" s="127"/>
      <c r="AW1281" s="127"/>
      <c r="AX1281" s="127"/>
      <c r="AY1281" s="127"/>
      <c r="AZ1281" s="127"/>
      <c r="BA1281" s="127"/>
      <c r="BB1281" s="127"/>
      <c r="BC1281" s="127"/>
      <c r="BD1281" s="127"/>
      <c r="BE1281" s="127"/>
      <c r="BF1281" s="127"/>
      <c r="BG1281" s="127"/>
      <c r="BH1281" s="127"/>
      <c r="BI1281" s="127"/>
      <c r="BJ1281" s="127"/>
      <c r="BK1281" s="127"/>
      <c r="BL1281" s="127"/>
      <c r="BM1281" s="127"/>
      <c r="BN1281" s="386"/>
      <c r="BO1281" s="127"/>
      <c r="BP1281" s="104"/>
    </row>
    <row r="1282" spans="1:68" ht="14.5" x14ac:dyDescent="0.35">
      <c r="A1282" s="136"/>
      <c r="B1282" s="136"/>
      <c r="C1282" s="136"/>
      <c r="D1282" s="127"/>
      <c r="E1282" s="127"/>
      <c r="F1282" s="127"/>
      <c r="G1282" s="127"/>
      <c r="H1282" s="127"/>
      <c r="I1282" s="127"/>
      <c r="J1282" s="127"/>
      <c r="K1282" s="127"/>
      <c r="L1282" s="127"/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7"/>
      <c r="Z1282" s="127"/>
      <c r="AA1282" s="127"/>
      <c r="AB1282" s="127"/>
      <c r="AC1282" s="127"/>
      <c r="AD1282" s="127"/>
      <c r="AE1282" s="127"/>
      <c r="AF1282" s="127"/>
      <c r="AG1282" s="127"/>
      <c r="AH1282" s="127"/>
      <c r="AI1282" s="127"/>
      <c r="AJ1282" s="127"/>
      <c r="AK1282" s="127"/>
      <c r="AL1282" s="127"/>
      <c r="AM1282" s="127"/>
      <c r="AN1282" s="127"/>
      <c r="AO1282" s="127"/>
      <c r="AP1282" s="127"/>
      <c r="AQ1282" s="127"/>
      <c r="AR1282" s="127"/>
      <c r="AS1282" s="127"/>
      <c r="AT1282" s="127"/>
      <c r="AU1282" s="127"/>
      <c r="AV1282" s="127"/>
      <c r="AW1282" s="127"/>
      <c r="AX1282" s="127"/>
      <c r="AY1282" s="127"/>
      <c r="AZ1282" s="127"/>
      <c r="BA1282" s="127"/>
      <c r="BB1282" s="127"/>
      <c r="BC1282" s="127"/>
      <c r="BD1282" s="127"/>
      <c r="BE1282" s="127"/>
      <c r="BF1282" s="127"/>
      <c r="BG1282" s="127"/>
      <c r="BH1282" s="127"/>
      <c r="BI1282" s="127"/>
      <c r="BJ1282" s="127"/>
      <c r="BK1282" s="127"/>
      <c r="BL1282" s="127"/>
      <c r="BM1282" s="127"/>
      <c r="BN1282" s="386"/>
      <c r="BO1282" s="127"/>
      <c r="BP1282" s="104"/>
    </row>
    <row r="1283" spans="1:68" ht="14.5" x14ac:dyDescent="0.35">
      <c r="A1283" s="136"/>
      <c r="B1283" s="136"/>
      <c r="C1283" s="136"/>
      <c r="D1283" s="127"/>
      <c r="E1283" s="127"/>
      <c r="F1283" s="127"/>
      <c r="G1283" s="127"/>
      <c r="H1283" s="127"/>
      <c r="I1283" s="127"/>
      <c r="J1283" s="127"/>
      <c r="K1283" s="127"/>
      <c r="L1283" s="127"/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7"/>
      <c r="Z1283" s="127"/>
      <c r="AA1283" s="127"/>
      <c r="AB1283" s="127"/>
      <c r="AC1283" s="127"/>
      <c r="AD1283" s="127"/>
      <c r="AE1283" s="127"/>
      <c r="AF1283" s="127"/>
      <c r="AG1283" s="127"/>
      <c r="AH1283" s="127"/>
      <c r="AI1283" s="127"/>
      <c r="AJ1283" s="127"/>
      <c r="AK1283" s="127"/>
      <c r="AL1283" s="127"/>
      <c r="AM1283" s="127"/>
      <c r="AN1283" s="127"/>
      <c r="AO1283" s="127"/>
      <c r="AP1283" s="127"/>
      <c r="AQ1283" s="127"/>
      <c r="AR1283" s="127"/>
      <c r="AS1283" s="127"/>
      <c r="AT1283" s="127"/>
      <c r="AU1283" s="127"/>
      <c r="AV1283" s="127"/>
      <c r="AW1283" s="127"/>
      <c r="AX1283" s="127"/>
      <c r="AY1283" s="127"/>
      <c r="AZ1283" s="127"/>
      <c r="BA1283" s="127"/>
      <c r="BB1283" s="127"/>
      <c r="BC1283" s="127"/>
      <c r="BD1283" s="127"/>
      <c r="BE1283" s="127"/>
      <c r="BF1283" s="127"/>
      <c r="BG1283" s="127"/>
      <c r="BH1283" s="127"/>
      <c r="BI1283" s="127"/>
      <c r="BJ1283" s="127"/>
      <c r="BK1283" s="127"/>
      <c r="BL1283" s="127"/>
      <c r="BM1283" s="127"/>
      <c r="BN1283" s="386"/>
      <c r="BO1283" s="127"/>
      <c r="BP1283" s="104"/>
    </row>
    <row r="1284" spans="1:68" ht="14.5" x14ac:dyDescent="0.35">
      <c r="A1284" s="136"/>
      <c r="B1284" s="136"/>
      <c r="C1284" s="136"/>
      <c r="D1284" s="127"/>
      <c r="E1284" s="127"/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/>
      <c r="X1284" s="127"/>
      <c r="Y1284" s="127"/>
      <c r="Z1284" s="127"/>
      <c r="AA1284" s="127"/>
      <c r="AB1284" s="127"/>
      <c r="AC1284" s="127"/>
      <c r="AD1284" s="127"/>
      <c r="AE1284" s="127"/>
      <c r="AF1284" s="127"/>
      <c r="AG1284" s="127"/>
      <c r="AH1284" s="127"/>
      <c r="AI1284" s="127"/>
      <c r="AJ1284" s="127"/>
      <c r="AK1284" s="127"/>
      <c r="AL1284" s="127"/>
      <c r="AM1284" s="127"/>
      <c r="AN1284" s="127"/>
      <c r="AO1284" s="127"/>
      <c r="AP1284" s="127"/>
      <c r="AQ1284" s="127"/>
      <c r="AR1284" s="127"/>
      <c r="AS1284" s="127"/>
      <c r="AT1284" s="127"/>
      <c r="AU1284" s="127"/>
      <c r="AV1284" s="127"/>
      <c r="AW1284" s="127"/>
      <c r="AX1284" s="127"/>
      <c r="AY1284" s="127"/>
      <c r="AZ1284" s="127"/>
      <c r="BA1284" s="127"/>
      <c r="BB1284" s="127"/>
      <c r="BC1284" s="127"/>
      <c r="BD1284" s="127"/>
      <c r="BE1284" s="127"/>
      <c r="BF1284" s="127"/>
      <c r="BG1284" s="127"/>
      <c r="BH1284" s="127"/>
      <c r="BI1284" s="127"/>
      <c r="BJ1284" s="127"/>
      <c r="BK1284" s="127"/>
      <c r="BL1284" s="127"/>
      <c r="BM1284" s="127"/>
      <c r="BN1284" s="386"/>
      <c r="BO1284" s="127"/>
      <c r="BP1284" s="104"/>
    </row>
    <row r="1285" spans="1:68" ht="14.5" x14ac:dyDescent="0.35">
      <c r="A1285" s="136"/>
      <c r="B1285" s="136"/>
      <c r="C1285" s="136"/>
      <c r="D1285" s="127"/>
      <c r="E1285" s="127"/>
      <c r="F1285" s="127"/>
      <c r="G1285" s="127"/>
      <c r="H1285" s="127"/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7"/>
      <c r="Z1285" s="127"/>
      <c r="AA1285" s="127"/>
      <c r="AB1285" s="127"/>
      <c r="AC1285" s="127"/>
      <c r="AD1285" s="127"/>
      <c r="AE1285" s="127"/>
      <c r="AF1285" s="127"/>
      <c r="AG1285" s="127"/>
      <c r="AH1285" s="127"/>
      <c r="AI1285" s="127"/>
      <c r="AJ1285" s="127"/>
      <c r="AK1285" s="127"/>
      <c r="AL1285" s="127"/>
      <c r="AM1285" s="127"/>
      <c r="AN1285" s="127"/>
      <c r="AO1285" s="127"/>
      <c r="AP1285" s="127"/>
      <c r="AQ1285" s="127"/>
      <c r="AR1285" s="127"/>
      <c r="AS1285" s="127"/>
      <c r="AT1285" s="127"/>
      <c r="AU1285" s="127"/>
      <c r="AV1285" s="127"/>
      <c r="AW1285" s="127"/>
      <c r="AX1285" s="127"/>
      <c r="AY1285" s="127"/>
      <c r="AZ1285" s="127"/>
      <c r="BA1285" s="127"/>
      <c r="BB1285" s="127"/>
      <c r="BC1285" s="127"/>
      <c r="BD1285" s="127"/>
      <c r="BE1285" s="127"/>
      <c r="BF1285" s="127"/>
      <c r="BG1285" s="127"/>
      <c r="BH1285" s="127"/>
      <c r="BI1285" s="127"/>
      <c r="BJ1285" s="127"/>
      <c r="BK1285" s="127"/>
      <c r="BL1285" s="127"/>
      <c r="BM1285" s="127"/>
      <c r="BN1285" s="386"/>
      <c r="BO1285" s="127"/>
      <c r="BP1285" s="104"/>
    </row>
    <row r="1286" spans="1:68" ht="14.5" x14ac:dyDescent="0.35">
      <c r="A1286" s="136"/>
      <c r="B1286" s="136"/>
      <c r="C1286" s="136"/>
      <c r="D1286" s="127"/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7"/>
      <c r="Z1286" s="127"/>
      <c r="AA1286" s="127"/>
      <c r="AB1286" s="127"/>
      <c r="AC1286" s="127"/>
      <c r="AD1286" s="127"/>
      <c r="AE1286" s="127"/>
      <c r="AF1286" s="127"/>
      <c r="AG1286" s="127"/>
      <c r="AH1286" s="127"/>
      <c r="AI1286" s="127"/>
      <c r="AJ1286" s="127"/>
      <c r="AK1286" s="127"/>
      <c r="AL1286" s="127"/>
      <c r="AM1286" s="127"/>
      <c r="AN1286" s="127"/>
      <c r="AO1286" s="127"/>
      <c r="AP1286" s="127"/>
      <c r="AQ1286" s="127"/>
      <c r="AR1286" s="127"/>
      <c r="AS1286" s="127"/>
      <c r="AT1286" s="127"/>
      <c r="AU1286" s="127"/>
      <c r="AV1286" s="127"/>
      <c r="AW1286" s="127"/>
      <c r="AX1286" s="127"/>
      <c r="AY1286" s="127"/>
      <c r="AZ1286" s="127"/>
      <c r="BA1286" s="127"/>
      <c r="BB1286" s="127"/>
      <c r="BC1286" s="127"/>
      <c r="BD1286" s="127"/>
      <c r="BE1286" s="127"/>
      <c r="BF1286" s="127"/>
      <c r="BG1286" s="127"/>
      <c r="BH1286" s="127"/>
      <c r="BI1286" s="127"/>
      <c r="BJ1286" s="127"/>
      <c r="BK1286" s="127"/>
      <c r="BL1286" s="127"/>
      <c r="BM1286" s="127"/>
      <c r="BN1286" s="386"/>
      <c r="BO1286" s="127"/>
      <c r="BP1286" s="104"/>
    </row>
    <row r="1287" spans="1:68" ht="14.5" x14ac:dyDescent="0.35">
      <c r="A1287" s="136"/>
      <c r="B1287" s="136"/>
      <c r="C1287" s="136"/>
      <c r="D1287" s="127"/>
      <c r="E1287" s="127"/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7"/>
      <c r="Z1287" s="127"/>
      <c r="AA1287" s="127"/>
      <c r="AB1287" s="127"/>
      <c r="AC1287" s="127"/>
      <c r="AD1287" s="127"/>
      <c r="AE1287" s="127"/>
      <c r="AF1287" s="127"/>
      <c r="AG1287" s="127"/>
      <c r="AH1287" s="127"/>
      <c r="AI1287" s="127"/>
      <c r="AJ1287" s="127"/>
      <c r="AK1287" s="127"/>
      <c r="AL1287" s="127"/>
      <c r="AM1287" s="127"/>
      <c r="AN1287" s="127"/>
      <c r="AO1287" s="127"/>
      <c r="AP1287" s="127"/>
      <c r="AQ1287" s="127"/>
      <c r="AR1287" s="127"/>
      <c r="AS1287" s="127"/>
      <c r="AT1287" s="127"/>
      <c r="AU1287" s="127"/>
      <c r="AV1287" s="127"/>
      <c r="AW1287" s="127"/>
      <c r="AX1287" s="127"/>
      <c r="AY1287" s="127"/>
      <c r="AZ1287" s="127"/>
      <c r="BA1287" s="127"/>
      <c r="BB1287" s="127"/>
      <c r="BC1287" s="127"/>
      <c r="BD1287" s="127"/>
      <c r="BE1287" s="127"/>
      <c r="BF1287" s="127"/>
      <c r="BG1287" s="127"/>
      <c r="BH1287" s="127"/>
      <c r="BI1287" s="127"/>
      <c r="BJ1287" s="127"/>
      <c r="BK1287" s="127"/>
      <c r="BL1287" s="127"/>
      <c r="BM1287" s="127"/>
      <c r="BN1287" s="386"/>
      <c r="BO1287" s="127"/>
      <c r="BP1287" s="104"/>
    </row>
    <row r="1288" spans="1:68" ht="14.5" x14ac:dyDescent="0.35">
      <c r="A1288" s="136"/>
      <c r="B1288" s="136"/>
      <c r="C1288" s="136"/>
      <c r="D1288" s="127"/>
      <c r="E1288" s="127"/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7"/>
      <c r="Z1288" s="127"/>
      <c r="AA1288" s="127"/>
      <c r="AB1288" s="127"/>
      <c r="AC1288" s="127"/>
      <c r="AD1288" s="127"/>
      <c r="AE1288" s="127"/>
      <c r="AF1288" s="127"/>
      <c r="AG1288" s="127"/>
      <c r="AH1288" s="127"/>
      <c r="AI1288" s="127"/>
      <c r="AJ1288" s="127"/>
      <c r="AK1288" s="127"/>
      <c r="AL1288" s="127"/>
      <c r="AM1288" s="127"/>
      <c r="AN1288" s="127"/>
      <c r="AO1288" s="127"/>
      <c r="AP1288" s="127"/>
      <c r="AQ1288" s="127"/>
      <c r="AR1288" s="127"/>
      <c r="AS1288" s="127"/>
      <c r="AT1288" s="127"/>
      <c r="AU1288" s="127"/>
      <c r="AV1288" s="127"/>
      <c r="AW1288" s="127"/>
      <c r="AX1288" s="127"/>
      <c r="AY1288" s="127"/>
      <c r="AZ1288" s="127"/>
      <c r="BA1288" s="127"/>
      <c r="BB1288" s="127"/>
      <c r="BC1288" s="127"/>
      <c r="BD1288" s="127"/>
      <c r="BE1288" s="127"/>
      <c r="BF1288" s="127"/>
      <c r="BG1288" s="127"/>
      <c r="BH1288" s="127"/>
      <c r="BI1288" s="127"/>
      <c r="BJ1288" s="127"/>
      <c r="BK1288" s="127"/>
      <c r="BL1288" s="127"/>
      <c r="BM1288" s="127"/>
      <c r="BN1288" s="386"/>
      <c r="BO1288" s="127"/>
      <c r="BP1288" s="104"/>
    </row>
    <row r="1289" spans="1:68" ht="14.5" x14ac:dyDescent="0.35">
      <c r="A1289" s="136"/>
      <c r="B1289" s="136"/>
      <c r="C1289" s="136"/>
      <c r="D1289" s="127"/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7"/>
      <c r="Z1289" s="127"/>
      <c r="AA1289" s="127"/>
      <c r="AB1289" s="127"/>
      <c r="AC1289" s="127"/>
      <c r="AD1289" s="127"/>
      <c r="AE1289" s="127"/>
      <c r="AF1289" s="127"/>
      <c r="AG1289" s="127"/>
      <c r="AH1289" s="127"/>
      <c r="AI1289" s="127"/>
      <c r="AJ1289" s="127"/>
      <c r="AK1289" s="127"/>
      <c r="AL1289" s="127"/>
      <c r="AM1289" s="127"/>
      <c r="AN1289" s="127"/>
      <c r="AO1289" s="127"/>
      <c r="AP1289" s="127"/>
      <c r="AQ1289" s="127"/>
      <c r="AR1289" s="127"/>
      <c r="AS1289" s="127"/>
      <c r="AT1289" s="127"/>
      <c r="AU1289" s="127"/>
      <c r="AV1289" s="127"/>
      <c r="AW1289" s="127"/>
      <c r="AX1289" s="127"/>
      <c r="AY1289" s="127"/>
      <c r="AZ1289" s="127"/>
      <c r="BA1289" s="127"/>
      <c r="BB1289" s="127"/>
      <c r="BC1289" s="127"/>
      <c r="BD1289" s="127"/>
      <c r="BE1289" s="127"/>
      <c r="BF1289" s="127"/>
      <c r="BG1289" s="127"/>
      <c r="BH1289" s="127"/>
      <c r="BI1289" s="127"/>
      <c r="BJ1289" s="127"/>
      <c r="BK1289" s="127"/>
      <c r="BL1289" s="127"/>
      <c r="BM1289" s="127"/>
      <c r="BN1289" s="386"/>
      <c r="BO1289" s="127"/>
      <c r="BP1289" s="104"/>
    </row>
    <row r="1290" spans="1:68" ht="14.5" x14ac:dyDescent="0.35">
      <c r="A1290" s="136"/>
      <c r="B1290" s="136"/>
      <c r="C1290" s="136"/>
      <c r="D1290" s="127"/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7"/>
      <c r="Z1290" s="127"/>
      <c r="AA1290" s="127"/>
      <c r="AB1290" s="127"/>
      <c r="AC1290" s="127"/>
      <c r="AD1290" s="127"/>
      <c r="AE1290" s="127"/>
      <c r="AF1290" s="127"/>
      <c r="AG1290" s="127"/>
      <c r="AH1290" s="127"/>
      <c r="AI1290" s="127"/>
      <c r="AJ1290" s="127"/>
      <c r="AK1290" s="127"/>
      <c r="AL1290" s="127"/>
      <c r="AM1290" s="127"/>
      <c r="AN1290" s="127"/>
      <c r="AO1290" s="127"/>
      <c r="AP1290" s="127"/>
      <c r="AQ1290" s="127"/>
      <c r="AR1290" s="127"/>
      <c r="AS1290" s="127"/>
      <c r="AT1290" s="127"/>
      <c r="AU1290" s="127"/>
      <c r="AV1290" s="127"/>
      <c r="AW1290" s="127"/>
      <c r="AX1290" s="127"/>
      <c r="AY1290" s="127"/>
      <c r="AZ1290" s="127"/>
      <c r="BA1290" s="127"/>
      <c r="BB1290" s="127"/>
      <c r="BC1290" s="127"/>
      <c r="BD1290" s="127"/>
      <c r="BE1290" s="127"/>
      <c r="BF1290" s="127"/>
      <c r="BG1290" s="127"/>
      <c r="BH1290" s="127"/>
      <c r="BI1290" s="127"/>
      <c r="BJ1290" s="127"/>
      <c r="BK1290" s="127"/>
      <c r="BL1290" s="127"/>
      <c r="BM1290" s="127"/>
      <c r="BN1290" s="386"/>
      <c r="BO1290" s="127"/>
      <c r="BP1290" s="104"/>
    </row>
    <row r="1291" spans="1:68" ht="14.5" x14ac:dyDescent="0.35">
      <c r="A1291" s="136"/>
      <c r="B1291" s="136"/>
      <c r="C1291" s="136"/>
      <c r="D1291" s="127"/>
      <c r="E1291" s="127"/>
      <c r="F1291" s="127"/>
      <c r="G1291" s="127"/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7"/>
      <c r="T1291" s="127"/>
      <c r="U1291" s="127"/>
      <c r="V1291" s="127"/>
      <c r="W1291" s="127"/>
      <c r="X1291" s="127"/>
      <c r="Y1291" s="127"/>
      <c r="Z1291" s="127"/>
      <c r="AA1291" s="127"/>
      <c r="AB1291" s="127"/>
      <c r="AC1291" s="127"/>
      <c r="AD1291" s="127"/>
      <c r="AE1291" s="127"/>
      <c r="AF1291" s="127"/>
      <c r="AG1291" s="127"/>
      <c r="AH1291" s="127"/>
      <c r="AI1291" s="127"/>
      <c r="AJ1291" s="127"/>
      <c r="AK1291" s="127"/>
      <c r="AL1291" s="127"/>
      <c r="AM1291" s="127"/>
      <c r="AN1291" s="127"/>
      <c r="AO1291" s="127"/>
      <c r="AP1291" s="127"/>
      <c r="AQ1291" s="127"/>
      <c r="AR1291" s="127"/>
      <c r="AS1291" s="127"/>
      <c r="AT1291" s="127"/>
      <c r="AU1291" s="127"/>
      <c r="AV1291" s="127"/>
      <c r="AW1291" s="127"/>
      <c r="AX1291" s="127"/>
      <c r="AY1291" s="127"/>
      <c r="AZ1291" s="127"/>
      <c r="BA1291" s="127"/>
      <c r="BB1291" s="127"/>
      <c r="BC1291" s="127"/>
      <c r="BD1291" s="127"/>
      <c r="BE1291" s="127"/>
      <c r="BF1291" s="127"/>
      <c r="BG1291" s="127"/>
      <c r="BH1291" s="127"/>
      <c r="BI1291" s="127"/>
      <c r="BJ1291" s="127"/>
      <c r="BK1291" s="127"/>
      <c r="BL1291" s="127"/>
      <c r="BM1291" s="127"/>
      <c r="BN1291" s="386"/>
      <c r="BO1291" s="127"/>
      <c r="BP1291" s="104"/>
    </row>
    <row r="1292" spans="1:68" ht="14.5" x14ac:dyDescent="0.35">
      <c r="A1292" s="136"/>
      <c r="B1292" s="136"/>
      <c r="C1292" s="136"/>
      <c r="D1292" s="127"/>
      <c r="E1292" s="127"/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/>
      <c r="U1292" s="127"/>
      <c r="V1292" s="127"/>
      <c r="W1292" s="127"/>
      <c r="X1292" s="127"/>
      <c r="Y1292" s="127"/>
      <c r="Z1292" s="127"/>
      <c r="AA1292" s="127"/>
      <c r="AB1292" s="127"/>
      <c r="AC1292" s="127"/>
      <c r="AD1292" s="127"/>
      <c r="AE1292" s="127"/>
      <c r="AF1292" s="127"/>
      <c r="AG1292" s="127"/>
      <c r="AH1292" s="127"/>
      <c r="AI1292" s="127"/>
      <c r="AJ1292" s="127"/>
      <c r="AK1292" s="127"/>
      <c r="AL1292" s="127"/>
      <c r="AM1292" s="127"/>
      <c r="AN1292" s="127"/>
      <c r="AO1292" s="127"/>
      <c r="AP1292" s="127"/>
      <c r="AQ1292" s="127"/>
      <c r="AR1292" s="127"/>
      <c r="AS1292" s="127"/>
      <c r="AT1292" s="127"/>
      <c r="AU1292" s="127"/>
      <c r="AV1292" s="127"/>
      <c r="AW1292" s="127"/>
      <c r="AX1292" s="127"/>
      <c r="AY1292" s="127"/>
      <c r="AZ1292" s="127"/>
      <c r="BA1292" s="127"/>
      <c r="BB1292" s="127"/>
      <c r="BC1292" s="127"/>
      <c r="BD1292" s="127"/>
      <c r="BE1292" s="127"/>
      <c r="BF1292" s="127"/>
      <c r="BG1292" s="127"/>
      <c r="BH1292" s="127"/>
      <c r="BI1292" s="127"/>
      <c r="BJ1292" s="127"/>
      <c r="BK1292" s="127"/>
      <c r="BL1292" s="127"/>
      <c r="BM1292" s="127"/>
      <c r="BN1292" s="386"/>
      <c r="BO1292" s="127"/>
      <c r="BP1292" s="104"/>
    </row>
    <row r="1293" spans="1:68" ht="14.5" x14ac:dyDescent="0.35">
      <c r="A1293" s="136"/>
      <c r="B1293" s="136"/>
      <c r="C1293" s="136"/>
      <c r="D1293" s="127"/>
      <c r="E1293" s="127"/>
      <c r="F1293" s="127"/>
      <c r="G1293" s="127"/>
      <c r="H1293" s="127"/>
      <c r="I1293" s="127"/>
      <c r="J1293" s="127"/>
      <c r="K1293" s="127"/>
      <c r="L1293" s="127"/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7"/>
      <c r="Z1293" s="127"/>
      <c r="AA1293" s="127"/>
      <c r="AB1293" s="127"/>
      <c r="AC1293" s="127"/>
      <c r="AD1293" s="127"/>
      <c r="AE1293" s="127"/>
      <c r="AF1293" s="127"/>
      <c r="AG1293" s="127"/>
      <c r="AH1293" s="127"/>
      <c r="AI1293" s="127"/>
      <c r="AJ1293" s="127"/>
      <c r="AK1293" s="127"/>
      <c r="AL1293" s="127"/>
      <c r="AM1293" s="127"/>
      <c r="AN1293" s="127"/>
      <c r="AO1293" s="127"/>
      <c r="AP1293" s="127"/>
      <c r="AQ1293" s="127"/>
      <c r="AR1293" s="127"/>
      <c r="AS1293" s="127"/>
      <c r="AT1293" s="127"/>
      <c r="AU1293" s="127"/>
      <c r="AV1293" s="127"/>
      <c r="AW1293" s="127"/>
      <c r="AX1293" s="127"/>
      <c r="AY1293" s="127"/>
      <c r="AZ1293" s="127"/>
      <c r="BA1293" s="127"/>
      <c r="BB1293" s="127"/>
      <c r="BC1293" s="127"/>
      <c r="BD1293" s="127"/>
      <c r="BE1293" s="127"/>
      <c r="BF1293" s="127"/>
      <c r="BG1293" s="127"/>
      <c r="BH1293" s="127"/>
      <c r="BI1293" s="127"/>
      <c r="BJ1293" s="127"/>
      <c r="BK1293" s="127"/>
      <c r="BL1293" s="127"/>
      <c r="BM1293" s="127"/>
      <c r="BN1293" s="386"/>
      <c r="BO1293" s="127"/>
      <c r="BP1293" s="104"/>
    </row>
    <row r="1294" spans="1:68" ht="14.5" x14ac:dyDescent="0.35">
      <c r="A1294" s="136"/>
      <c r="B1294" s="136"/>
      <c r="C1294" s="136"/>
      <c r="D1294" s="127"/>
      <c r="E1294" s="127"/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/>
      <c r="X1294" s="127"/>
      <c r="Y1294" s="127"/>
      <c r="Z1294" s="127"/>
      <c r="AA1294" s="127"/>
      <c r="AB1294" s="127"/>
      <c r="AC1294" s="127"/>
      <c r="AD1294" s="127"/>
      <c r="AE1294" s="127"/>
      <c r="AF1294" s="127"/>
      <c r="AG1294" s="127"/>
      <c r="AH1294" s="127"/>
      <c r="AI1294" s="127"/>
      <c r="AJ1294" s="127"/>
      <c r="AK1294" s="127"/>
      <c r="AL1294" s="127"/>
      <c r="AM1294" s="127"/>
      <c r="AN1294" s="127"/>
      <c r="AO1294" s="127"/>
      <c r="AP1294" s="127"/>
      <c r="AQ1294" s="127"/>
      <c r="AR1294" s="127"/>
      <c r="AS1294" s="127"/>
      <c r="AT1294" s="127"/>
      <c r="AU1294" s="127"/>
      <c r="AV1294" s="127"/>
      <c r="AW1294" s="127"/>
      <c r="AX1294" s="127"/>
      <c r="AY1294" s="127"/>
      <c r="AZ1294" s="127"/>
      <c r="BA1294" s="127"/>
      <c r="BB1294" s="127"/>
      <c r="BC1294" s="127"/>
      <c r="BD1294" s="127"/>
      <c r="BE1294" s="127"/>
      <c r="BF1294" s="127"/>
      <c r="BG1294" s="127"/>
      <c r="BH1294" s="127"/>
      <c r="BI1294" s="127"/>
      <c r="BJ1294" s="127"/>
      <c r="BK1294" s="127"/>
      <c r="BL1294" s="127"/>
      <c r="BM1294" s="127"/>
      <c r="BN1294" s="386"/>
      <c r="BO1294" s="127"/>
      <c r="BP1294" s="104"/>
    </row>
    <row r="1295" spans="1:68" ht="14.5" x14ac:dyDescent="0.35">
      <c r="A1295" s="136"/>
      <c r="B1295" s="136"/>
      <c r="C1295" s="136"/>
      <c r="D1295" s="127"/>
      <c r="E1295" s="127"/>
      <c r="F1295" s="127"/>
      <c r="G1295" s="127"/>
      <c r="H1295" s="127"/>
      <c r="I1295" s="127"/>
      <c r="J1295" s="127"/>
      <c r="K1295" s="127"/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7"/>
      <c r="Z1295" s="127"/>
      <c r="AA1295" s="127"/>
      <c r="AB1295" s="127"/>
      <c r="AC1295" s="127"/>
      <c r="AD1295" s="127"/>
      <c r="AE1295" s="127"/>
      <c r="AF1295" s="127"/>
      <c r="AG1295" s="127"/>
      <c r="AH1295" s="127"/>
      <c r="AI1295" s="127"/>
      <c r="AJ1295" s="127"/>
      <c r="AK1295" s="127"/>
      <c r="AL1295" s="127"/>
      <c r="AM1295" s="127"/>
      <c r="AN1295" s="127"/>
      <c r="AO1295" s="127"/>
      <c r="AP1295" s="127"/>
      <c r="AQ1295" s="127"/>
      <c r="AR1295" s="127"/>
      <c r="AS1295" s="127"/>
      <c r="AT1295" s="127"/>
      <c r="AU1295" s="127"/>
      <c r="AV1295" s="127"/>
      <c r="AW1295" s="127"/>
      <c r="AX1295" s="127"/>
      <c r="AY1295" s="127"/>
      <c r="AZ1295" s="127"/>
      <c r="BA1295" s="127"/>
      <c r="BB1295" s="127"/>
      <c r="BC1295" s="127"/>
      <c r="BD1295" s="127"/>
      <c r="BE1295" s="127"/>
      <c r="BF1295" s="127"/>
      <c r="BG1295" s="127"/>
      <c r="BH1295" s="127"/>
      <c r="BI1295" s="127"/>
      <c r="BJ1295" s="127"/>
      <c r="BK1295" s="127"/>
      <c r="BL1295" s="127"/>
      <c r="BM1295" s="127"/>
      <c r="BN1295" s="386"/>
      <c r="BO1295" s="127"/>
      <c r="BP1295" s="104"/>
    </row>
    <row r="1296" spans="1:68" ht="14.5" x14ac:dyDescent="0.35">
      <c r="A1296" s="136"/>
      <c r="B1296" s="136"/>
      <c r="C1296" s="136"/>
      <c r="D1296" s="127"/>
      <c r="E1296" s="127"/>
      <c r="F1296" s="127"/>
      <c r="G1296" s="127"/>
      <c r="H1296" s="127"/>
      <c r="I1296" s="127"/>
      <c r="J1296" s="127"/>
      <c r="K1296" s="127"/>
      <c r="L1296" s="127"/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7"/>
      <c r="Z1296" s="127"/>
      <c r="AA1296" s="127"/>
      <c r="AB1296" s="127"/>
      <c r="AC1296" s="127"/>
      <c r="AD1296" s="127"/>
      <c r="AE1296" s="127"/>
      <c r="AF1296" s="127"/>
      <c r="AG1296" s="127"/>
      <c r="AH1296" s="127"/>
      <c r="AI1296" s="127"/>
      <c r="AJ1296" s="127"/>
      <c r="AK1296" s="127"/>
      <c r="AL1296" s="127"/>
      <c r="AM1296" s="127"/>
      <c r="AN1296" s="127"/>
      <c r="AO1296" s="127"/>
      <c r="AP1296" s="127"/>
      <c r="AQ1296" s="127"/>
      <c r="AR1296" s="127"/>
      <c r="AS1296" s="127"/>
      <c r="AT1296" s="127"/>
      <c r="AU1296" s="127"/>
      <c r="AV1296" s="127"/>
      <c r="AW1296" s="127"/>
      <c r="AX1296" s="127"/>
      <c r="AY1296" s="127"/>
      <c r="AZ1296" s="127"/>
      <c r="BA1296" s="127"/>
      <c r="BB1296" s="127"/>
      <c r="BC1296" s="127"/>
      <c r="BD1296" s="127"/>
      <c r="BE1296" s="127"/>
      <c r="BF1296" s="127"/>
      <c r="BG1296" s="127"/>
      <c r="BH1296" s="127"/>
      <c r="BI1296" s="127"/>
      <c r="BJ1296" s="127"/>
      <c r="BK1296" s="127"/>
      <c r="BL1296" s="127"/>
      <c r="BM1296" s="127"/>
      <c r="BN1296" s="386"/>
      <c r="BO1296" s="127"/>
      <c r="BP1296" s="104"/>
    </row>
    <row r="1297" spans="1:68" ht="14.5" x14ac:dyDescent="0.35">
      <c r="A1297" s="136"/>
      <c r="B1297" s="136"/>
      <c r="C1297" s="136"/>
      <c r="D1297" s="127"/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7"/>
      <c r="Z1297" s="127"/>
      <c r="AA1297" s="127"/>
      <c r="AB1297" s="127"/>
      <c r="AC1297" s="127"/>
      <c r="AD1297" s="127"/>
      <c r="AE1297" s="127"/>
      <c r="AF1297" s="127"/>
      <c r="AG1297" s="127"/>
      <c r="AH1297" s="127"/>
      <c r="AI1297" s="127"/>
      <c r="AJ1297" s="127"/>
      <c r="AK1297" s="127"/>
      <c r="AL1297" s="127"/>
      <c r="AM1297" s="127"/>
      <c r="AN1297" s="127"/>
      <c r="AO1297" s="127"/>
      <c r="AP1297" s="127"/>
      <c r="AQ1297" s="127"/>
      <c r="AR1297" s="127"/>
      <c r="AS1297" s="127"/>
      <c r="AT1297" s="127"/>
      <c r="AU1297" s="127"/>
      <c r="AV1297" s="127"/>
      <c r="AW1297" s="127"/>
      <c r="AX1297" s="127"/>
      <c r="AY1297" s="127"/>
      <c r="AZ1297" s="127"/>
      <c r="BA1297" s="127"/>
      <c r="BB1297" s="127"/>
      <c r="BC1297" s="127"/>
      <c r="BD1297" s="127"/>
      <c r="BE1297" s="127"/>
      <c r="BF1297" s="127"/>
      <c r="BG1297" s="127"/>
      <c r="BH1297" s="127"/>
      <c r="BI1297" s="127"/>
      <c r="BJ1297" s="127"/>
      <c r="BK1297" s="127"/>
      <c r="BL1297" s="127"/>
      <c r="BM1297" s="127"/>
      <c r="BN1297" s="386"/>
      <c r="BO1297" s="127"/>
      <c r="BP1297" s="104"/>
    </row>
    <row r="1298" spans="1:68" ht="14.5" x14ac:dyDescent="0.35">
      <c r="A1298" s="136"/>
      <c r="B1298" s="136"/>
      <c r="C1298" s="136"/>
      <c r="D1298" s="127"/>
      <c r="E1298" s="127"/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7"/>
      <c r="Z1298" s="127"/>
      <c r="AA1298" s="127"/>
      <c r="AB1298" s="127"/>
      <c r="AC1298" s="127"/>
      <c r="AD1298" s="127"/>
      <c r="AE1298" s="127"/>
      <c r="AF1298" s="127"/>
      <c r="AG1298" s="127"/>
      <c r="AH1298" s="127"/>
      <c r="AI1298" s="127"/>
      <c r="AJ1298" s="127"/>
      <c r="AK1298" s="127"/>
      <c r="AL1298" s="127"/>
      <c r="AM1298" s="127"/>
      <c r="AN1298" s="127"/>
      <c r="AO1298" s="127"/>
      <c r="AP1298" s="127"/>
      <c r="AQ1298" s="127"/>
      <c r="AR1298" s="127"/>
      <c r="AS1298" s="127"/>
      <c r="AT1298" s="127"/>
      <c r="AU1298" s="127"/>
      <c r="AV1298" s="127"/>
      <c r="AW1298" s="127"/>
      <c r="AX1298" s="127"/>
      <c r="AY1298" s="127"/>
      <c r="AZ1298" s="127"/>
      <c r="BA1298" s="127"/>
      <c r="BB1298" s="127"/>
      <c r="BC1298" s="127"/>
      <c r="BD1298" s="127"/>
      <c r="BE1298" s="127"/>
      <c r="BF1298" s="127"/>
      <c r="BG1298" s="127"/>
      <c r="BH1298" s="127"/>
      <c r="BI1298" s="127"/>
      <c r="BJ1298" s="127"/>
      <c r="BK1298" s="127"/>
      <c r="BL1298" s="127"/>
      <c r="BM1298" s="127"/>
      <c r="BN1298" s="386"/>
      <c r="BO1298" s="127"/>
      <c r="BP1298" s="104"/>
    </row>
    <row r="1299" spans="1:68" ht="14.5" x14ac:dyDescent="0.35">
      <c r="A1299" s="136"/>
      <c r="B1299" s="136"/>
      <c r="C1299" s="136"/>
      <c r="D1299" s="127"/>
      <c r="E1299" s="127"/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7"/>
      <c r="Z1299" s="127"/>
      <c r="AA1299" s="127"/>
      <c r="AB1299" s="127"/>
      <c r="AC1299" s="127"/>
      <c r="AD1299" s="127"/>
      <c r="AE1299" s="127"/>
      <c r="AF1299" s="127"/>
      <c r="AG1299" s="127"/>
      <c r="AH1299" s="127"/>
      <c r="AI1299" s="127"/>
      <c r="AJ1299" s="127"/>
      <c r="AK1299" s="127"/>
      <c r="AL1299" s="127"/>
      <c r="AM1299" s="127"/>
      <c r="AN1299" s="127"/>
      <c r="AO1299" s="127"/>
      <c r="AP1299" s="127"/>
      <c r="AQ1299" s="127"/>
      <c r="AR1299" s="127"/>
      <c r="AS1299" s="127"/>
      <c r="AT1299" s="127"/>
      <c r="AU1299" s="127"/>
      <c r="AV1299" s="127"/>
      <c r="AW1299" s="127"/>
      <c r="AX1299" s="127"/>
      <c r="AY1299" s="127"/>
      <c r="AZ1299" s="127"/>
      <c r="BA1299" s="127"/>
      <c r="BB1299" s="127"/>
      <c r="BC1299" s="127"/>
      <c r="BD1299" s="127"/>
      <c r="BE1299" s="127"/>
      <c r="BF1299" s="127"/>
      <c r="BG1299" s="127"/>
      <c r="BH1299" s="127"/>
      <c r="BI1299" s="127"/>
      <c r="BJ1299" s="127"/>
      <c r="BK1299" s="127"/>
      <c r="BL1299" s="127"/>
      <c r="BM1299" s="127"/>
      <c r="BN1299" s="386"/>
      <c r="BO1299" s="127"/>
      <c r="BP1299" s="104"/>
    </row>
    <row r="1300" spans="1:68" ht="14.5" x14ac:dyDescent="0.35">
      <c r="A1300" s="136"/>
      <c r="B1300" s="136"/>
      <c r="C1300" s="136"/>
      <c r="D1300" s="127"/>
      <c r="E1300" s="127"/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7"/>
      <c r="Z1300" s="127"/>
      <c r="AA1300" s="127"/>
      <c r="AB1300" s="127"/>
      <c r="AC1300" s="127"/>
      <c r="AD1300" s="127"/>
      <c r="AE1300" s="127"/>
      <c r="AF1300" s="127"/>
      <c r="AG1300" s="127"/>
      <c r="AH1300" s="127"/>
      <c r="AI1300" s="127"/>
      <c r="AJ1300" s="127"/>
      <c r="AK1300" s="127"/>
      <c r="AL1300" s="127"/>
      <c r="AM1300" s="127"/>
      <c r="AN1300" s="127"/>
      <c r="AO1300" s="127"/>
      <c r="AP1300" s="127"/>
      <c r="AQ1300" s="127"/>
      <c r="AR1300" s="127"/>
      <c r="AS1300" s="127"/>
      <c r="AT1300" s="127"/>
      <c r="AU1300" s="127"/>
      <c r="AV1300" s="127"/>
      <c r="AW1300" s="127"/>
      <c r="AX1300" s="127"/>
      <c r="AY1300" s="127"/>
      <c r="AZ1300" s="127"/>
      <c r="BA1300" s="127"/>
      <c r="BB1300" s="127"/>
      <c r="BC1300" s="127"/>
      <c r="BD1300" s="127"/>
      <c r="BE1300" s="127"/>
      <c r="BF1300" s="127"/>
      <c r="BG1300" s="127"/>
      <c r="BH1300" s="127"/>
      <c r="BI1300" s="127"/>
      <c r="BJ1300" s="127"/>
      <c r="BK1300" s="127"/>
      <c r="BL1300" s="127"/>
      <c r="BM1300" s="127"/>
      <c r="BN1300" s="386"/>
      <c r="BO1300" s="127"/>
      <c r="BP1300" s="104"/>
    </row>
    <row r="1301" spans="1:68" ht="14.5" x14ac:dyDescent="0.35">
      <c r="A1301" s="136"/>
      <c r="B1301" s="136"/>
      <c r="C1301" s="136"/>
      <c r="D1301" s="127"/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7"/>
      <c r="Z1301" s="127"/>
      <c r="AA1301" s="127"/>
      <c r="AB1301" s="127"/>
      <c r="AC1301" s="127"/>
      <c r="AD1301" s="127"/>
      <c r="AE1301" s="127"/>
      <c r="AF1301" s="127"/>
      <c r="AG1301" s="127"/>
      <c r="AH1301" s="127"/>
      <c r="AI1301" s="127"/>
      <c r="AJ1301" s="127"/>
      <c r="AK1301" s="127"/>
      <c r="AL1301" s="127"/>
      <c r="AM1301" s="127"/>
      <c r="AN1301" s="127"/>
      <c r="AO1301" s="127"/>
      <c r="AP1301" s="127"/>
      <c r="AQ1301" s="127"/>
      <c r="AR1301" s="127"/>
      <c r="AS1301" s="127"/>
      <c r="AT1301" s="127"/>
      <c r="AU1301" s="127"/>
      <c r="AV1301" s="127"/>
      <c r="AW1301" s="127"/>
      <c r="AX1301" s="127"/>
      <c r="AY1301" s="127"/>
      <c r="AZ1301" s="127"/>
      <c r="BA1301" s="127"/>
      <c r="BB1301" s="127"/>
      <c r="BC1301" s="127"/>
      <c r="BD1301" s="127"/>
      <c r="BE1301" s="127"/>
      <c r="BF1301" s="127"/>
      <c r="BG1301" s="127"/>
      <c r="BH1301" s="127"/>
      <c r="BI1301" s="127"/>
      <c r="BJ1301" s="127"/>
      <c r="BK1301" s="127"/>
      <c r="BL1301" s="127"/>
      <c r="BM1301" s="127"/>
      <c r="BN1301" s="386"/>
      <c r="BO1301" s="127"/>
      <c r="BP1301" s="104"/>
    </row>
    <row r="1302" spans="1:68" ht="14.5" x14ac:dyDescent="0.35">
      <c r="A1302" s="136"/>
      <c r="B1302" s="136"/>
      <c r="C1302" s="136"/>
      <c r="D1302" s="127"/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7"/>
      <c r="Z1302" s="127"/>
      <c r="AA1302" s="127"/>
      <c r="AB1302" s="127"/>
      <c r="AC1302" s="127"/>
      <c r="AD1302" s="127"/>
      <c r="AE1302" s="127"/>
      <c r="AF1302" s="127"/>
      <c r="AG1302" s="127"/>
      <c r="AH1302" s="127"/>
      <c r="AI1302" s="127"/>
      <c r="AJ1302" s="127"/>
      <c r="AK1302" s="127"/>
      <c r="AL1302" s="127"/>
      <c r="AM1302" s="127"/>
      <c r="AN1302" s="127"/>
      <c r="AO1302" s="127"/>
      <c r="AP1302" s="127"/>
      <c r="AQ1302" s="127"/>
      <c r="AR1302" s="127"/>
      <c r="AS1302" s="127"/>
      <c r="AT1302" s="127"/>
      <c r="AU1302" s="127"/>
      <c r="AV1302" s="127"/>
      <c r="AW1302" s="127"/>
      <c r="AX1302" s="127"/>
      <c r="AY1302" s="127"/>
      <c r="AZ1302" s="127"/>
      <c r="BA1302" s="127"/>
      <c r="BB1302" s="127"/>
      <c r="BC1302" s="127"/>
      <c r="BD1302" s="127"/>
      <c r="BE1302" s="127"/>
      <c r="BF1302" s="127"/>
      <c r="BG1302" s="127"/>
      <c r="BH1302" s="127"/>
      <c r="BI1302" s="127"/>
      <c r="BJ1302" s="127"/>
      <c r="BK1302" s="127"/>
      <c r="BL1302" s="127"/>
      <c r="BM1302" s="127"/>
      <c r="BN1302" s="386"/>
      <c r="BO1302" s="127"/>
      <c r="BP1302" s="104"/>
    </row>
    <row r="1303" spans="1:68" ht="14.5" x14ac:dyDescent="0.35">
      <c r="A1303" s="136"/>
      <c r="B1303" s="136"/>
      <c r="C1303" s="136"/>
      <c r="D1303" s="127"/>
      <c r="E1303" s="127"/>
      <c r="F1303" s="127"/>
      <c r="G1303" s="127"/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7"/>
      <c r="T1303" s="127"/>
      <c r="U1303" s="127"/>
      <c r="V1303" s="127"/>
      <c r="W1303" s="127"/>
      <c r="X1303" s="127"/>
      <c r="Y1303" s="127"/>
      <c r="Z1303" s="127"/>
      <c r="AA1303" s="127"/>
      <c r="AB1303" s="127"/>
      <c r="AC1303" s="127"/>
      <c r="AD1303" s="127"/>
      <c r="AE1303" s="127"/>
      <c r="AF1303" s="127"/>
      <c r="AG1303" s="127"/>
      <c r="AH1303" s="127"/>
      <c r="AI1303" s="127"/>
      <c r="AJ1303" s="127"/>
      <c r="AK1303" s="127"/>
      <c r="AL1303" s="127"/>
      <c r="AM1303" s="127"/>
      <c r="AN1303" s="127"/>
      <c r="AO1303" s="127"/>
      <c r="AP1303" s="127"/>
      <c r="AQ1303" s="127"/>
      <c r="AR1303" s="127"/>
      <c r="AS1303" s="127"/>
      <c r="AT1303" s="127"/>
      <c r="AU1303" s="127"/>
      <c r="AV1303" s="127"/>
      <c r="AW1303" s="127"/>
      <c r="AX1303" s="127"/>
      <c r="AY1303" s="127"/>
      <c r="AZ1303" s="127"/>
      <c r="BA1303" s="127"/>
      <c r="BB1303" s="127"/>
      <c r="BC1303" s="127"/>
      <c r="BD1303" s="127"/>
      <c r="BE1303" s="127"/>
      <c r="BF1303" s="127"/>
      <c r="BG1303" s="127"/>
      <c r="BH1303" s="127"/>
      <c r="BI1303" s="127"/>
      <c r="BJ1303" s="127"/>
      <c r="BK1303" s="127"/>
      <c r="BL1303" s="127"/>
      <c r="BM1303" s="127"/>
      <c r="BN1303" s="386"/>
      <c r="BO1303" s="127"/>
      <c r="BP1303" s="104"/>
    </row>
    <row r="1304" spans="1:68" ht="14.5" x14ac:dyDescent="0.35">
      <c r="A1304" s="136"/>
      <c r="B1304" s="136"/>
      <c r="C1304" s="136"/>
      <c r="D1304" s="127"/>
      <c r="E1304" s="127"/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/>
      <c r="U1304" s="127"/>
      <c r="V1304" s="127"/>
      <c r="W1304" s="127"/>
      <c r="X1304" s="127"/>
      <c r="Y1304" s="127"/>
      <c r="Z1304" s="127"/>
      <c r="AA1304" s="127"/>
      <c r="AB1304" s="127"/>
      <c r="AC1304" s="127"/>
      <c r="AD1304" s="127"/>
      <c r="AE1304" s="127"/>
      <c r="AF1304" s="127"/>
      <c r="AG1304" s="127"/>
      <c r="AH1304" s="127"/>
      <c r="AI1304" s="127"/>
      <c r="AJ1304" s="127"/>
      <c r="AK1304" s="127"/>
      <c r="AL1304" s="127"/>
      <c r="AM1304" s="127"/>
      <c r="AN1304" s="127"/>
      <c r="AO1304" s="127"/>
      <c r="AP1304" s="127"/>
      <c r="AQ1304" s="127"/>
      <c r="AR1304" s="127"/>
      <c r="AS1304" s="127"/>
      <c r="AT1304" s="127"/>
      <c r="AU1304" s="127"/>
      <c r="AV1304" s="127"/>
      <c r="AW1304" s="127"/>
      <c r="AX1304" s="127"/>
      <c r="AY1304" s="127"/>
      <c r="AZ1304" s="127"/>
      <c r="BA1304" s="127"/>
      <c r="BB1304" s="127"/>
      <c r="BC1304" s="127"/>
      <c r="BD1304" s="127"/>
      <c r="BE1304" s="127"/>
      <c r="BF1304" s="127"/>
      <c r="BG1304" s="127"/>
      <c r="BH1304" s="127"/>
      <c r="BI1304" s="127"/>
      <c r="BJ1304" s="127"/>
      <c r="BK1304" s="127"/>
      <c r="BL1304" s="127"/>
      <c r="BM1304" s="127"/>
      <c r="BN1304" s="386"/>
      <c r="BO1304" s="127"/>
      <c r="BP1304" s="104"/>
    </row>
    <row r="1305" spans="1:68" ht="14.5" x14ac:dyDescent="0.35">
      <c r="A1305" s="136"/>
      <c r="B1305" s="136"/>
      <c r="C1305" s="136"/>
      <c r="D1305" s="127"/>
      <c r="E1305" s="127"/>
      <c r="F1305" s="127"/>
      <c r="G1305" s="127"/>
      <c r="H1305" s="127"/>
      <c r="I1305" s="127"/>
      <c r="J1305" s="127"/>
      <c r="K1305" s="127"/>
      <c r="L1305" s="127"/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7"/>
      <c r="Z1305" s="127"/>
      <c r="AA1305" s="127"/>
      <c r="AB1305" s="127"/>
      <c r="AC1305" s="127"/>
      <c r="AD1305" s="127"/>
      <c r="AE1305" s="127"/>
      <c r="AF1305" s="127"/>
      <c r="AG1305" s="127"/>
      <c r="AH1305" s="127"/>
      <c r="AI1305" s="127"/>
      <c r="AJ1305" s="127"/>
      <c r="AK1305" s="127"/>
      <c r="AL1305" s="127"/>
      <c r="AM1305" s="127"/>
      <c r="AN1305" s="127"/>
      <c r="AO1305" s="127"/>
      <c r="AP1305" s="127"/>
      <c r="AQ1305" s="127"/>
      <c r="AR1305" s="127"/>
      <c r="AS1305" s="127"/>
      <c r="AT1305" s="127"/>
      <c r="AU1305" s="127"/>
      <c r="AV1305" s="127"/>
      <c r="AW1305" s="127"/>
      <c r="AX1305" s="127"/>
      <c r="AY1305" s="127"/>
      <c r="AZ1305" s="127"/>
      <c r="BA1305" s="127"/>
      <c r="BB1305" s="127"/>
      <c r="BC1305" s="127"/>
      <c r="BD1305" s="127"/>
      <c r="BE1305" s="127"/>
      <c r="BF1305" s="127"/>
      <c r="BG1305" s="127"/>
      <c r="BH1305" s="127"/>
      <c r="BI1305" s="127"/>
      <c r="BJ1305" s="127"/>
      <c r="BK1305" s="127"/>
      <c r="BL1305" s="127"/>
      <c r="BM1305" s="127"/>
      <c r="BN1305" s="386"/>
      <c r="BO1305" s="127"/>
      <c r="BP1305" s="104"/>
    </row>
    <row r="1306" spans="1:68" ht="14.5" x14ac:dyDescent="0.35">
      <c r="A1306" s="136"/>
      <c r="B1306" s="136"/>
      <c r="C1306" s="136"/>
      <c r="D1306" s="127"/>
      <c r="E1306" s="127"/>
      <c r="F1306" s="127"/>
      <c r="G1306" s="127"/>
      <c r="H1306" s="127"/>
      <c r="I1306" s="127"/>
      <c r="J1306" s="127"/>
      <c r="K1306" s="127"/>
      <c r="L1306" s="127"/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7"/>
      <c r="Z1306" s="127"/>
      <c r="AA1306" s="127"/>
      <c r="AB1306" s="127"/>
      <c r="AC1306" s="127"/>
      <c r="AD1306" s="127"/>
      <c r="AE1306" s="127"/>
      <c r="AF1306" s="127"/>
      <c r="AG1306" s="127"/>
      <c r="AH1306" s="127"/>
      <c r="AI1306" s="127"/>
      <c r="AJ1306" s="127"/>
      <c r="AK1306" s="127"/>
      <c r="AL1306" s="127"/>
      <c r="AM1306" s="127"/>
      <c r="AN1306" s="127"/>
      <c r="AO1306" s="127"/>
      <c r="AP1306" s="127"/>
      <c r="AQ1306" s="127"/>
      <c r="AR1306" s="127"/>
      <c r="AS1306" s="127"/>
      <c r="AT1306" s="127"/>
      <c r="AU1306" s="127"/>
      <c r="AV1306" s="127"/>
      <c r="AW1306" s="127"/>
      <c r="AX1306" s="127"/>
      <c r="AY1306" s="127"/>
      <c r="AZ1306" s="127"/>
      <c r="BA1306" s="127"/>
      <c r="BB1306" s="127"/>
      <c r="BC1306" s="127"/>
      <c r="BD1306" s="127"/>
      <c r="BE1306" s="127"/>
      <c r="BF1306" s="127"/>
      <c r="BG1306" s="127"/>
      <c r="BH1306" s="127"/>
      <c r="BI1306" s="127"/>
      <c r="BJ1306" s="127"/>
      <c r="BK1306" s="127"/>
      <c r="BL1306" s="127"/>
      <c r="BM1306" s="127"/>
      <c r="BN1306" s="386"/>
      <c r="BO1306" s="127"/>
      <c r="BP1306" s="104"/>
    </row>
    <row r="1307" spans="1:68" ht="14.5" x14ac:dyDescent="0.35">
      <c r="A1307" s="136"/>
      <c r="B1307" s="136"/>
      <c r="C1307" s="136"/>
      <c r="D1307" s="127"/>
      <c r="E1307" s="127"/>
      <c r="F1307" s="127"/>
      <c r="G1307" s="127"/>
      <c r="H1307" s="127"/>
      <c r="I1307" s="127"/>
      <c r="J1307" s="127"/>
      <c r="K1307" s="127"/>
      <c r="L1307" s="127"/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7"/>
      <c r="Z1307" s="127"/>
      <c r="AA1307" s="127"/>
      <c r="AB1307" s="127"/>
      <c r="AC1307" s="127"/>
      <c r="AD1307" s="127"/>
      <c r="AE1307" s="127"/>
      <c r="AF1307" s="127"/>
      <c r="AG1307" s="127"/>
      <c r="AH1307" s="127"/>
      <c r="AI1307" s="127"/>
      <c r="AJ1307" s="127"/>
      <c r="AK1307" s="127"/>
      <c r="AL1307" s="127"/>
      <c r="AM1307" s="127"/>
      <c r="AN1307" s="127"/>
      <c r="AO1307" s="127"/>
      <c r="AP1307" s="127"/>
      <c r="AQ1307" s="127"/>
      <c r="AR1307" s="127"/>
      <c r="AS1307" s="127"/>
      <c r="AT1307" s="127"/>
      <c r="AU1307" s="127"/>
      <c r="AV1307" s="127"/>
      <c r="AW1307" s="127"/>
      <c r="AX1307" s="127"/>
      <c r="AY1307" s="127"/>
      <c r="AZ1307" s="127"/>
      <c r="BA1307" s="127"/>
      <c r="BB1307" s="127"/>
      <c r="BC1307" s="127"/>
      <c r="BD1307" s="127"/>
      <c r="BE1307" s="127"/>
      <c r="BF1307" s="127"/>
      <c r="BG1307" s="127"/>
      <c r="BH1307" s="127"/>
      <c r="BI1307" s="127"/>
      <c r="BJ1307" s="127"/>
      <c r="BK1307" s="127"/>
      <c r="BL1307" s="127"/>
      <c r="BM1307" s="127"/>
      <c r="BN1307" s="386"/>
      <c r="BO1307" s="127"/>
      <c r="BP1307" s="104"/>
    </row>
    <row r="1308" spans="1:68" ht="14.5" x14ac:dyDescent="0.35">
      <c r="A1308" s="136"/>
      <c r="B1308" s="136"/>
      <c r="C1308" s="136"/>
      <c r="D1308" s="127"/>
      <c r="E1308" s="127"/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/>
      <c r="U1308" s="127"/>
      <c r="V1308" s="127"/>
      <c r="W1308" s="127"/>
      <c r="X1308" s="127"/>
      <c r="Y1308" s="127"/>
      <c r="Z1308" s="127"/>
      <c r="AA1308" s="127"/>
      <c r="AB1308" s="127"/>
      <c r="AC1308" s="127"/>
      <c r="AD1308" s="127"/>
      <c r="AE1308" s="127"/>
      <c r="AF1308" s="127"/>
      <c r="AG1308" s="127"/>
      <c r="AH1308" s="127"/>
      <c r="AI1308" s="127"/>
      <c r="AJ1308" s="127"/>
      <c r="AK1308" s="127"/>
      <c r="AL1308" s="127"/>
      <c r="AM1308" s="127"/>
      <c r="AN1308" s="127"/>
      <c r="AO1308" s="127"/>
      <c r="AP1308" s="127"/>
      <c r="AQ1308" s="127"/>
      <c r="AR1308" s="127"/>
      <c r="AS1308" s="127"/>
      <c r="AT1308" s="127"/>
      <c r="AU1308" s="127"/>
      <c r="AV1308" s="127"/>
      <c r="AW1308" s="127"/>
      <c r="AX1308" s="127"/>
      <c r="AY1308" s="127"/>
      <c r="AZ1308" s="127"/>
      <c r="BA1308" s="127"/>
      <c r="BB1308" s="127"/>
      <c r="BC1308" s="127"/>
      <c r="BD1308" s="127"/>
      <c r="BE1308" s="127"/>
      <c r="BF1308" s="127"/>
      <c r="BG1308" s="127"/>
      <c r="BH1308" s="127"/>
      <c r="BI1308" s="127"/>
      <c r="BJ1308" s="127"/>
      <c r="BK1308" s="127"/>
      <c r="BL1308" s="127"/>
      <c r="BM1308" s="127"/>
      <c r="BN1308" s="386"/>
      <c r="BO1308" s="127"/>
      <c r="BP1308" s="104"/>
    </row>
    <row r="1309" spans="1:68" ht="14.5" x14ac:dyDescent="0.35">
      <c r="A1309" s="136"/>
      <c r="B1309" s="136"/>
      <c r="C1309" s="136"/>
      <c r="D1309" s="127"/>
      <c r="E1309" s="127"/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/>
      <c r="X1309" s="127"/>
      <c r="Y1309" s="127"/>
      <c r="Z1309" s="127"/>
      <c r="AA1309" s="127"/>
      <c r="AB1309" s="127"/>
      <c r="AC1309" s="127"/>
      <c r="AD1309" s="127"/>
      <c r="AE1309" s="127"/>
      <c r="AF1309" s="127"/>
      <c r="AG1309" s="127"/>
      <c r="AH1309" s="127"/>
      <c r="AI1309" s="127"/>
      <c r="AJ1309" s="127"/>
      <c r="AK1309" s="127"/>
      <c r="AL1309" s="127"/>
      <c r="AM1309" s="127"/>
      <c r="AN1309" s="127"/>
      <c r="AO1309" s="127"/>
      <c r="AP1309" s="127"/>
      <c r="AQ1309" s="127"/>
      <c r="AR1309" s="127"/>
      <c r="AS1309" s="127"/>
      <c r="AT1309" s="127"/>
      <c r="AU1309" s="127"/>
      <c r="AV1309" s="127"/>
      <c r="AW1309" s="127"/>
      <c r="AX1309" s="127"/>
      <c r="AY1309" s="127"/>
      <c r="AZ1309" s="127"/>
      <c r="BA1309" s="127"/>
      <c r="BB1309" s="127"/>
      <c r="BC1309" s="127"/>
      <c r="BD1309" s="127"/>
      <c r="BE1309" s="127"/>
      <c r="BF1309" s="127"/>
      <c r="BG1309" s="127"/>
      <c r="BH1309" s="127"/>
      <c r="BI1309" s="127"/>
      <c r="BJ1309" s="127"/>
      <c r="BK1309" s="127"/>
      <c r="BL1309" s="127"/>
      <c r="BM1309" s="127"/>
      <c r="BN1309" s="386"/>
      <c r="BO1309" s="127"/>
      <c r="BP1309" s="104"/>
    </row>
    <row r="1310" spans="1:68" ht="14.5" x14ac:dyDescent="0.35">
      <c r="A1310" s="136"/>
      <c r="B1310" s="136"/>
      <c r="C1310" s="136"/>
      <c r="D1310" s="127"/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7"/>
      <c r="Z1310" s="127"/>
      <c r="AA1310" s="127"/>
      <c r="AB1310" s="127"/>
      <c r="AC1310" s="127"/>
      <c r="AD1310" s="127"/>
      <c r="AE1310" s="127"/>
      <c r="AF1310" s="127"/>
      <c r="AG1310" s="127"/>
      <c r="AH1310" s="127"/>
      <c r="AI1310" s="127"/>
      <c r="AJ1310" s="127"/>
      <c r="AK1310" s="127"/>
      <c r="AL1310" s="127"/>
      <c r="AM1310" s="127"/>
      <c r="AN1310" s="127"/>
      <c r="AO1310" s="127"/>
      <c r="AP1310" s="127"/>
      <c r="AQ1310" s="127"/>
      <c r="AR1310" s="127"/>
      <c r="AS1310" s="127"/>
      <c r="AT1310" s="127"/>
      <c r="AU1310" s="127"/>
      <c r="AV1310" s="127"/>
      <c r="AW1310" s="127"/>
      <c r="AX1310" s="127"/>
      <c r="AY1310" s="127"/>
      <c r="AZ1310" s="127"/>
      <c r="BA1310" s="127"/>
      <c r="BB1310" s="127"/>
      <c r="BC1310" s="127"/>
      <c r="BD1310" s="127"/>
      <c r="BE1310" s="127"/>
      <c r="BF1310" s="127"/>
      <c r="BG1310" s="127"/>
      <c r="BH1310" s="127"/>
      <c r="BI1310" s="127"/>
      <c r="BJ1310" s="127"/>
      <c r="BK1310" s="127"/>
      <c r="BL1310" s="127"/>
      <c r="BM1310" s="127"/>
      <c r="BN1310" s="386"/>
      <c r="BO1310" s="127"/>
      <c r="BP1310" s="104"/>
    </row>
    <row r="1311" spans="1:68" ht="14.5" x14ac:dyDescent="0.35">
      <c r="A1311" s="136"/>
      <c r="B1311" s="136"/>
      <c r="C1311" s="136"/>
      <c r="D1311" s="127"/>
      <c r="E1311" s="127"/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7"/>
      <c r="Z1311" s="127"/>
      <c r="AA1311" s="127"/>
      <c r="AB1311" s="127"/>
      <c r="AC1311" s="127"/>
      <c r="AD1311" s="127"/>
      <c r="AE1311" s="127"/>
      <c r="AF1311" s="127"/>
      <c r="AG1311" s="127"/>
      <c r="AH1311" s="127"/>
      <c r="AI1311" s="127"/>
      <c r="AJ1311" s="127"/>
      <c r="AK1311" s="127"/>
      <c r="AL1311" s="127"/>
      <c r="AM1311" s="127"/>
      <c r="AN1311" s="127"/>
      <c r="AO1311" s="127"/>
      <c r="AP1311" s="127"/>
      <c r="AQ1311" s="127"/>
      <c r="AR1311" s="127"/>
      <c r="AS1311" s="127"/>
      <c r="AT1311" s="127"/>
      <c r="AU1311" s="127"/>
      <c r="AV1311" s="127"/>
      <c r="AW1311" s="127"/>
      <c r="AX1311" s="127"/>
      <c r="AY1311" s="127"/>
      <c r="AZ1311" s="127"/>
      <c r="BA1311" s="127"/>
      <c r="BB1311" s="127"/>
      <c r="BC1311" s="127"/>
      <c r="BD1311" s="127"/>
      <c r="BE1311" s="127"/>
      <c r="BF1311" s="127"/>
      <c r="BG1311" s="127"/>
      <c r="BH1311" s="127"/>
      <c r="BI1311" s="127"/>
      <c r="BJ1311" s="127"/>
      <c r="BK1311" s="127"/>
      <c r="BL1311" s="127"/>
      <c r="BM1311" s="127"/>
      <c r="BN1311" s="386"/>
      <c r="BO1311" s="127"/>
      <c r="BP1311" s="104"/>
    </row>
    <row r="1312" spans="1:68" ht="14.5" x14ac:dyDescent="0.35">
      <c r="A1312" s="136"/>
      <c r="B1312" s="136"/>
      <c r="C1312" s="136"/>
      <c r="D1312" s="127"/>
      <c r="E1312" s="127"/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7"/>
      <c r="Z1312" s="127"/>
      <c r="AA1312" s="127"/>
      <c r="AB1312" s="127"/>
      <c r="AC1312" s="127"/>
      <c r="AD1312" s="127"/>
      <c r="AE1312" s="127"/>
      <c r="AF1312" s="127"/>
      <c r="AG1312" s="127"/>
      <c r="AH1312" s="127"/>
      <c r="AI1312" s="127"/>
      <c r="AJ1312" s="127"/>
      <c r="AK1312" s="127"/>
      <c r="AL1312" s="127"/>
      <c r="AM1312" s="127"/>
      <c r="AN1312" s="127"/>
      <c r="AO1312" s="127"/>
      <c r="AP1312" s="127"/>
      <c r="AQ1312" s="127"/>
      <c r="AR1312" s="127"/>
      <c r="AS1312" s="127"/>
      <c r="AT1312" s="127"/>
      <c r="AU1312" s="127"/>
      <c r="AV1312" s="127"/>
      <c r="AW1312" s="127"/>
      <c r="AX1312" s="127"/>
      <c r="AY1312" s="127"/>
      <c r="AZ1312" s="127"/>
      <c r="BA1312" s="127"/>
      <c r="BB1312" s="127"/>
      <c r="BC1312" s="127"/>
      <c r="BD1312" s="127"/>
      <c r="BE1312" s="127"/>
      <c r="BF1312" s="127"/>
      <c r="BG1312" s="127"/>
      <c r="BH1312" s="127"/>
      <c r="BI1312" s="127"/>
      <c r="BJ1312" s="127"/>
      <c r="BK1312" s="127"/>
      <c r="BL1312" s="127"/>
      <c r="BM1312" s="127"/>
      <c r="BN1312" s="386"/>
      <c r="BO1312" s="127"/>
      <c r="BP1312" s="104"/>
    </row>
    <row r="1313" spans="1:68" ht="14.5" x14ac:dyDescent="0.35">
      <c r="A1313" s="136"/>
      <c r="B1313" s="136"/>
      <c r="C1313" s="136"/>
      <c r="D1313" s="127"/>
      <c r="E1313" s="127"/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7"/>
      <c r="Z1313" s="127"/>
      <c r="AA1313" s="127"/>
      <c r="AB1313" s="127"/>
      <c r="AC1313" s="127"/>
      <c r="AD1313" s="127"/>
      <c r="AE1313" s="127"/>
      <c r="AF1313" s="127"/>
      <c r="AG1313" s="127"/>
      <c r="AH1313" s="127"/>
      <c r="AI1313" s="127"/>
      <c r="AJ1313" s="127"/>
      <c r="AK1313" s="127"/>
      <c r="AL1313" s="127"/>
      <c r="AM1313" s="127"/>
      <c r="AN1313" s="127"/>
      <c r="AO1313" s="127"/>
      <c r="AP1313" s="127"/>
      <c r="AQ1313" s="127"/>
      <c r="AR1313" s="127"/>
      <c r="AS1313" s="127"/>
      <c r="AT1313" s="127"/>
      <c r="AU1313" s="127"/>
      <c r="AV1313" s="127"/>
      <c r="AW1313" s="127"/>
      <c r="AX1313" s="127"/>
      <c r="AY1313" s="127"/>
      <c r="AZ1313" s="127"/>
      <c r="BA1313" s="127"/>
      <c r="BB1313" s="127"/>
      <c r="BC1313" s="127"/>
      <c r="BD1313" s="127"/>
      <c r="BE1313" s="127"/>
      <c r="BF1313" s="127"/>
      <c r="BG1313" s="127"/>
      <c r="BH1313" s="127"/>
      <c r="BI1313" s="127"/>
      <c r="BJ1313" s="127"/>
      <c r="BK1313" s="127"/>
      <c r="BL1313" s="127"/>
      <c r="BM1313" s="127"/>
      <c r="BN1313" s="386"/>
      <c r="BO1313" s="127"/>
      <c r="BP1313" s="104"/>
    </row>
    <row r="1314" spans="1:68" ht="14.5" x14ac:dyDescent="0.35">
      <c r="A1314" s="136"/>
      <c r="B1314" s="136"/>
      <c r="C1314" s="136"/>
      <c r="D1314" s="127"/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7"/>
      <c r="Z1314" s="127"/>
      <c r="AA1314" s="127"/>
      <c r="AB1314" s="127"/>
      <c r="AC1314" s="127"/>
      <c r="AD1314" s="127"/>
      <c r="AE1314" s="127"/>
      <c r="AF1314" s="127"/>
      <c r="AG1314" s="127"/>
      <c r="AH1314" s="127"/>
      <c r="AI1314" s="127"/>
      <c r="AJ1314" s="127"/>
      <c r="AK1314" s="127"/>
      <c r="AL1314" s="127"/>
      <c r="AM1314" s="127"/>
      <c r="AN1314" s="127"/>
      <c r="AO1314" s="127"/>
      <c r="AP1314" s="127"/>
      <c r="AQ1314" s="127"/>
      <c r="AR1314" s="127"/>
      <c r="AS1314" s="127"/>
      <c r="AT1314" s="127"/>
      <c r="AU1314" s="127"/>
      <c r="AV1314" s="127"/>
      <c r="AW1314" s="127"/>
      <c r="AX1314" s="127"/>
      <c r="AY1314" s="127"/>
      <c r="AZ1314" s="127"/>
      <c r="BA1314" s="127"/>
      <c r="BB1314" s="127"/>
      <c r="BC1314" s="127"/>
      <c r="BD1314" s="127"/>
      <c r="BE1314" s="127"/>
      <c r="BF1314" s="127"/>
      <c r="BG1314" s="127"/>
      <c r="BH1314" s="127"/>
      <c r="BI1314" s="127"/>
      <c r="BJ1314" s="127"/>
      <c r="BK1314" s="127"/>
      <c r="BL1314" s="127"/>
      <c r="BM1314" s="127"/>
      <c r="BN1314" s="386"/>
      <c r="BO1314" s="127"/>
      <c r="BP1314" s="104"/>
    </row>
    <row r="1315" spans="1:68" ht="14.5" x14ac:dyDescent="0.35">
      <c r="A1315" s="136"/>
      <c r="B1315" s="136"/>
      <c r="C1315" s="136"/>
      <c r="D1315" s="127"/>
      <c r="E1315" s="127"/>
      <c r="F1315" s="127"/>
      <c r="G1315" s="127"/>
      <c r="H1315" s="127"/>
      <c r="I1315" s="127"/>
      <c r="J1315" s="127"/>
      <c r="K1315" s="127"/>
      <c r="L1315" s="127"/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7"/>
      <c r="Z1315" s="127"/>
      <c r="AA1315" s="127"/>
      <c r="AB1315" s="127"/>
      <c r="AC1315" s="127"/>
      <c r="AD1315" s="127"/>
      <c r="AE1315" s="127"/>
      <c r="AF1315" s="127"/>
      <c r="AG1315" s="127"/>
      <c r="AH1315" s="127"/>
      <c r="AI1315" s="127"/>
      <c r="AJ1315" s="127"/>
      <c r="AK1315" s="127"/>
      <c r="AL1315" s="127"/>
      <c r="AM1315" s="127"/>
      <c r="AN1315" s="127"/>
      <c r="AO1315" s="127"/>
      <c r="AP1315" s="127"/>
      <c r="AQ1315" s="127"/>
      <c r="AR1315" s="127"/>
      <c r="AS1315" s="127"/>
      <c r="AT1315" s="127"/>
      <c r="AU1315" s="127"/>
      <c r="AV1315" s="127"/>
      <c r="AW1315" s="127"/>
      <c r="AX1315" s="127"/>
      <c r="AY1315" s="127"/>
      <c r="AZ1315" s="127"/>
      <c r="BA1315" s="127"/>
      <c r="BB1315" s="127"/>
      <c r="BC1315" s="127"/>
      <c r="BD1315" s="127"/>
      <c r="BE1315" s="127"/>
      <c r="BF1315" s="127"/>
      <c r="BG1315" s="127"/>
      <c r="BH1315" s="127"/>
      <c r="BI1315" s="127"/>
      <c r="BJ1315" s="127"/>
      <c r="BK1315" s="127"/>
      <c r="BL1315" s="127"/>
      <c r="BM1315" s="127"/>
      <c r="BN1315" s="386"/>
      <c r="BO1315" s="127"/>
      <c r="BP1315" s="104"/>
    </row>
    <row r="1316" spans="1:68" ht="14.5" x14ac:dyDescent="0.35">
      <c r="A1316" s="136"/>
      <c r="B1316" s="136"/>
      <c r="C1316" s="136"/>
      <c r="D1316" s="127"/>
      <c r="E1316" s="127"/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/>
      <c r="X1316" s="127"/>
      <c r="Y1316" s="127"/>
      <c r="Z1316" s="127"/>
      <c r="AA1316" s="127"/>
      <c r="AB1316" s="127"/>
      <c r="AC1316" s="127"/>
      <c r="AD1316" s="127"/>
      <c r="AE1316" s="127"/>
      <c r="AF1316" s="127"/>
      <c r="AG1316" s="127"/>
      <c r="AH1316" s="127"/>
      <c r="AI1316" s="127"/>
      <c r="AJ1316" s="127"/>
      <c r="AK1316" s="127"/>
      <c r="AL1316" s="127"/>
      <c r="AM1316" s="127"/>
      <c r="AN1316" s="127"/>
      <c r="AO1316" s="127"/>
      <c r="AP1316" s="127"/>
      <c r="AQ1316" s="127"/>
      <c r="AR1316" s="127"/>
      <c r="AS1316" s="127"/>
      <c r="AT1316" s="127"/>
      <c r="AU1316" s="127"/>
      <c r="AV1316" s="127"/>
      <c r="AW1316" s="127"/>
      <c r="AX1316" s="127"/>
      <c r="AY1316" s="127"/>
      <c r="AZ1316" s="127"/>
      <c r="BA1316" s="127"/>
      <c r="BB1316" s="127"/>
      <c r="BC1316" s="127"/>
      <c r="BD1316" s="127"/>
      <c r="BE1316" s="127"/>
      <c r="BF1316" s="127"/>
      <c r="BG1316" s="127"/>
      <c r="BH1316" s="127"/>
      <c r="BI1316" s="127"/>
      <c r="BJ1316" s="127"/>
      <c r="BK1316" s="127"/>
      <c r="BL1316" s="127"/>
      <c r="BM1316" s="127"/>
      <c r="BN1316" s="386"/>
      <c r="BO1316" s="127"/>
      <c r="BP1316" s="104"/>
    </row>
    <row r="1317" spans="1:68" ht="14.5" x14ac:dyDescent="0.35">
      <c r="A1317" s="136"/>
      <c r="B1317" s="136"/>
      <c r="C1317" s="136"/>
      <c r="D1317" s="127"/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7"/>
      <c r="Z1317" s="127"/>
      <c r="AA1317" s="127"/>
      <c r="AB1317" s="127"/>
      <c r="AC1317" s="127"/>
      <c r="AD1317" s="127"/>
      <c r="AE1317" s="127"/>
      <c r="AF1317" s="127"/>
      <c r="AG1317" s="127"/>
      <c r="AH1317" s="127"/>
      <c r="AI1317" s="127"/>
      <c r="AJ1317" s="127"/>
      <c r="AK1317" s="127"/>
      <c r="AL1317" s="127"/>
      <c r="AM1317" s="127"/>
      <c r="AN1317" s="127"/>
      <c r="AO1317" s="127"/>
      <c r="AP1317" s="127"/>
      <c r="AQ1317" s="127"/>
      <c r="AR1317" s="127"/>
      <c r="AS1317" s="127"/>
      <c r="AT1317" s="127"/>
      <c r="AU1317" s="127"/>
      <c r="AV1317" s="127"/>
      <c r="AW1317" s="127"/>
      <c r="AX1317" s="127"/>
      <c r="AY1317" s="127"/>
      <c r="AZ1317" s="127"/>
      <c r="BA1317" s="127"/>
      <c r="BB1317" s="127"/>
      <c r="BC1317" s="127"/>
      <c r="BD1317" s="127"/>
      <c r="BE1317" s="127"/>
      <c r="BF1317" s="127"/>
      <c r="BG1317" s="127"/>
      <c r="BH1317" s="127"/>
      <c r="BI1317" s="127"/>
      <c r="BJ1317" s="127"/>
      <c r="BK1317" s="127"/>
      <c r="BL1317" s="127"/>
      <c r="BM1317" s="127"/>
      <c r="BN1317" s="386"/>
      <c r="BO1317" s="127"/>
      <c r="BP1317" s="104"/>
    </row>
    <row r="1318" spans="1:68" ht="14.5" x14ac:dyDescent="0.35">
      <c r="A1318" s="136"/>
      <c r="B1318" s="136"/>
      <c r="C1318" s="136"/>
      <c r="D1318" s="127"/>
      <c r="E1318" s="127"/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7"/>
      <c r="Z1318" s="127"/>
      <c r="AA1318" s="127"/>
      <c r="AB1318" s="127"/>
      <c r="AC1318" s="127"/>
      <c r="AD1318" s="127"/>
      <c r="AE1318" s="127"/>
      <c r="AF1318" s="127"/>
      <c r="AG1318" s="127"/>
      <c r="AH1318" s="127"/>
      <c r="AI1318" s="127"/>
      <c r="AJ1318" s="127"/>
      <c r="AK1318" s="127"/>
      <c r="AL1318" s="127"/>
      <c r="AM1318" s="127"/>
      <c r="AN1318" s="127"/>
      <c r="AO1318" s="127"/>
      <c r="AP1318" s="127"/>
      <c r="AQ1318" s="127"/>
      <c r="AR1318" s="127"/>
      <c r="AS1318" s="127"/>
      <c r="AT1318" s="127"/>
      <c r="AU1318" s="127"/>
      <c r="AV1318" s="127"/>
      <c r="AW1318" s="127"/>
      <c r="AX1318" s="127"/>
      <c r="AY1318" s="127"/>
      <c r="AZ1318" s="127"/>
      <c r="BA1318" s="127"/>
      <c r="BB1318" s="127"/>
      <c r="BC1318" s="127"/>
      <c r="BD1318" s="127"/>
      <c r="BE1318" s="127"/>
      <c r="BF1318" s="127"/>
      <c r="BG1318" s="127"/>
      <c r="BH1318" s="127"/>
      <c r="BI1318" s="127"/>
      <c r="BJ1318" s="127"/>
      <c r="BK1318" s="127"/>
      <c r="BL1318" s="127"/>
      <c r="BM1318" s="127"/>
      <c r="BN1318" s="386"/>
      <c r="BO1318" s="127"/>
      <c r="BP1318" s="104"/>
    </row>
    <row r="1319" spans="1:68" ht="14.5" x14ac:dyDescent="0.35">
      <c r="A1319" s="136"/>
      <c r="B1319" s="136"/>
      <c r="C1319" s="136"/>
      <c r="D1319" s="127"/>
      <c r="E1319" s="127"/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7"/>
      <c r="Z1319" s="127"/>
      <c r="AA1319" s="127"/>
      <c r="AB1319" s="127"/>
      <c r="AC1319" s="127"/>
      <c r="AD1319" s="127"/>
      <c r="AE1319" s="127"/>
      <c r="AF1319" s="127"/>
      <c r="AG1319" s="127"/>
      <c r="AH1319" s="127"/>
      <c r="AI1319" s="127"/>
      <c r="AJ1319" s="127"/>
      <c r="AK1319" s="127"/>
      <c r="AL1319" s="127"/>
      <c r="AM1319" s="127"/>
      <c r="AN1319" s="127"/>
      <c r="AO1319" s="127"/>
      <c r="AP1319" s="127"/>
      <c r="AQ1319" s="127"/>
      <c r="AR1319" s="127"/>
      <c r="AS1319" s="127"/>
      <c r="AT1319" s="127"/>
      <c r="AU1319" s="127"/>
      <c r="AV1319" s="127"/>
      <c r="AW1319" s="127"/>
      <c r="AX1319" s="127"/>
      <c r="AY1319" s="127"/>
      <c r="AZ1319" s="127"/>
      <c r="BA1319" s="127"/>
      <c r="BB1319" s="127"/>
      <c r="BC1319" s="127"/>
      <c r="BD1319" s="127"/>
      <c r="BE1319" s="127"/>
      <c r="BF1319" s="127"/>
      <c r="BG1319" s="127"/>
      <c r="BH1319" s="127"/>
      <c r="BI1319" s="127"/>
      <c r="BJ1319" s="127"/>
      <c r="BK1319" s="127"/>
      <c r="BL1319" s="127"/>
      <c r="BM1319" s="127"/>
      <c r="BN1319" s="386"/>
      <c r="BO1319" s="127"/>
      <c r="BP1319" s="104"/>
    </row>
    <row r="1320" spans="1:68" ht="14.5" x14ac:dyDescent="0.35">
      <c r="A1320" s="136"/>
      <c r="B1320" s="136"/>
      <c r="C1320" s="136"/>
      <c r="D1320" s="127"/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7"/>
      <c r="Z1320" s="127"/>
      <c r="AA1320" s="127"/>
      <c r="AB1320" s="127"/>
      <c r="AC1320" s="127"/>
      <c r="AD1320" s="127"/>
      <c r="AE1320" s="127"/>
      <c r="AF1320" s="127"/>
      <c r="AG1320" s="127"/>
      <c r="AH1320" s="127"/>
      <c r="AI1320" s="127"/>
      <c r="AJ1320" s="127"/>
      <c r="AK1320" s="127"/>
      <c r="AL1320" s="127"/>
      <c r="AM1320" s="127"/>
      <c r="AN1320" s="127"/>
      <c r="AO1320" s="127"/>
      <c r="AP1320" s="127"/>
      <c r="AQ1320" s="127"/>
      <c r="AR1320" s="127"/>
      <c r="AS1320" s="127"/>
      <c r="AT1320" s="127"/>
      <c r="AU1320" s="127"/>
      <c r="AV1320" s="127"/>
      <c r="AW1320" s="127"/>
      <c r="AX1320" s="127"/>
      <c r="AY1320" s="127"/>
      <c r="AZ1320" s="127"/>
      <c r="BA1320" s="127"/>
      <c r="BB1320" s="127"/>
      <c r="BC1320" s="127"/>
      <c r="BD1320" s="127"/>
      <c r="BE1320" s="127"/>
      <c r="BF1320" s="127"/>
      <c r="BG1320" s="127"/>
      <c r="BH1320" s="127"/>
      <c r="BI1320" s="127"/>
      <c r="BJ1320" s="127"/>
      <c r="BK1320" s="127"/>
      <c r="BL1320" s="127"/>
      <c r="BM1320" s="127"/>
      <c r="BN1320" s="386"/>
      <c r="BO1320" s="127"/>
      <c r="BP1320" s="104"/>
    </row>
    <row r="1321" spans="1:68" ht="14.5" x14ac:dyDescent="0.35">
      <c r="A1321" s="136"/>
      <c r="B1321" s="136"/>
      <c r="C1321" s="136"/>
      <c r="D1321" s="127"/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7"/>
      <c r="Z1321" s="127"/>
      <c r="AA1321" s="127"/>
      <c r="AB1321" s="127"/>
      <c r="AC1321" s="127"/>
      <c r="AD1321" s="127"/>
      <c r="AE1321" s="127"/>
      <c r="AF1321" s="127"/>
      <c r="AG1321" s="127"/>
      <c r="AH1321" s="127"/>
      <c r="AI1321" s="127"/>
      <c r="AJ1321" s="127"/>
      <c r="AK1321" s="127"/>
      <c r="AL1321" s="127"/>
      <c r="AM1321" s="127"/>
      <c r="AN1321" s="127"/>
      <c r="AO1321" s="127"/>
      <c r="AP1321" s="127"/>
      <c r="AQ1321" s="127"/>
      <c r="AR1321" s="127"/>
      <c r="AS1321" s="127"/>
      <c r="AT1321" s="127"/>
      <c r="AU1321" s="127"/>
      <c r="AV1321" s="127"/>
      <c r="AW1321" s="127"/>
      <c r="AX1321" s="127"/>
      <c r="AY1321" s="127"/>
      <c r="AZ1321" s="127"/>
      <c r="BA1321" s="127"/>
      <c r="BB1321" s="127"/>
      <c r="BC1321" s="127"/>
      <c r="BD1321" s="127"/>
      <c r="BE1321" s="127"/>
      <c r="BF1321" s="127"/>
      <c r="BG1321" s="127"/>
      <c r="BH1321" s="127"/>
      <c r="BI1321" s="127"/>
      <c r="BJ1321" s="127"/>
      <c r="BK1321" s="127"/>
      <c r="BL1321" s="127"/>
      <c r="BM1321" s="127"/>
      <c r="BN1321" s="386"/>
      <c r="BO1321" s="127"/>
      <c r="BP1321" s="104"/>
    </row>
    <row r="1322" spans="1:68" ht="14.5" x14ac:dyDescent="0.35">
      <c r="A1322" s="136"/>
      <c r="B1322" s="136"/>
      <c r="C1322" s="136"/>
      <c r="D1322" s="127"/>
      <c r="E1322" s="127"/>
      <c r="F1322" s="127"/>
      <c r="G1322" s="127"/>
      <c r="H1322" s="127"/>
      <c r="I1322" s="127"/>
      <c r="J1322" s="127"/>
      <c r="K1322" s="127"/>
      <c r="L1322" s="127"/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7"/>
      <c r="Z1322" s="127"/>
      <c r="AA1322" s="127"/>
      <c r="AB1322" s="127"/>
      <c r="AC1322" s="127"/>
      <c r="AD1322" s="127"/>
      <c r="AE1322" s="127"/>
      <c r="AF1322" s="127"/>
      <c r="AG1322" s="127"/>
      <c r="AH1322" s="127"/>
      <c r="AI1322" s="127"/>
      <c r="AJ1322" s="127"/>
      <c r="AK1322" s="127"/>
      <c r="AL1322" s="127"/>
      <c r="AM1322" s="127"/>
      <c r="AN1322" s="127"/>
      <c r="AO1322" s="127"/>
      <c r="AP1322" s="127"/>
      <c r="AQ1322" s="127"/>
      <c r="AR1322" s="127"/>
      <c r="AS1322" s="127"/>
      <c r="AT1322" s="127"/>
      <c r="AU1322" s="127"/>
      <c r="AV1322" s="127"/>
      <c r="AW1322" s="127"/>
      <c r="AX1322" s="127"/>
      <c r="AY1322" s="127"/>
      <c r="AZ1322" s="127"/>
      <c r="BA1322" s="127"/>
      <c r="BB1322" s="127"/>
      <c r="BC1322" s="127"/>
      <c r="BD1322" s="127"/>
      <c r="BE1322" s="127"/>
      <c r="BF1322" s="127"/>
      <c r="BG1322" s="127"/>
      <c r="BH1322" s="127"/>
      <c r="BI1322" s="127"/>
      <c r="BJ1322" s="127"/>
      <c r="BK1322" s="127"/>
      <c r="BL1322" s="127"/>
      <c r="BM1322" s="127"/>
      <c r="BN1322" s="386"/>
      <c r="BO1322" s="127"/>
      <c r="BP1322" s="104"/>
    </row>
    <row r="1323" spans="1:68" ht="14.5" x14ac:dyDescent="0.35">
      <c r="A1323" s="136"/>
      <c r="B1323" s="136"/>
      <c r="C1323" s="136"/>
      <c r="D1323" s="127"/>
      <c r="E1323" s="127"/>
      <c r="F1323" s="127"/>
      <c r="G1323" s="127"/>
      <c r="H1323" s="127"/>
      <c r="I1323" s="127"/>
      <c r="J1323" s="127"/>
      <c r="K1323" s="127"/>
      <c r="L1323" s="127"/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7"/>
      <c r="Z1323" s="127"/>
      <c r="AA1323" s="127"/>
      <c r="AB1323" s="127"/>
      <c r="AC1323" s="127"/>
      <c r="AD1323" s="127"/>
      <c r="AE1323" s="127"/>
      <c r="AF1323" s="127"/>
      <c r="AG1323" s="127"/>
      <c r="AH1323" s="127"/>
      <c r="AI1323" s="127"/>
      <c r="AJ1323" s="127"/>
      <c r="AK1323" s="127"/>
      <c r="AL1323" s="127"/>
      <c r="AM1323" s="127"/>
      <c r="AN1323" s="127"/>
      <c r="AO1323" s="127"/>
      <c r="AP1323" s="127"/>
      <c r="AQ1323" s="127"/>
      <c r="AR1323" s="127"/>
      <c r="AS1323" s="127"/>
      <c r="AT1323" s="127"/>
      <c r="AU1323" s="127"/>
      <c r="AV1323" s="127"/>
      <c r="AW1323" s="127"/>
      <c r="AX1323" s="127"/>
      <c r="AY1323" s="127"/>
      <c r="AZ1323" s="127"/>
      <c r="BA1323" s="127"/>
      <c r="BB1323" s="127"/>
      <c r="BC1323" s="127"/>
      <c r="BD1323" s="127"/>
      <c r="BE1323" s="127"/>
      <c r="BF1323" s="127"/>
      <c r="BG1323" s="127"/>
      <c r="BH1323" s="127"/>
      <c r="BI1323" s="127"/>
      <c r="BJ1323" s="127"/>
      <c r="BK1323" s="127"/>
      <c r="BL1323" s="127"/>
      <c r="BM1323" s="127"/>
      <c r="BN1323" s="386"/>
      <c r="BO1323" s="127"/>
      <c r="BP1323" s="104"/>
    </row>
    <row r="1324" spans="1:68" ht="14.5" x14ac:dyDescent="0.35">
      <c r="A1324" s="136"/>
      <c r="B1324" s="136"/>
      <c r="C1324" s="136"/>
      <c r="D1324" s="127"/>
      <c r="E1324" s="127"/>
      <c r="F1324" s="127"/>
      <c r="G1324" s="127"/>
      <c r="H1324" s="127"/>
      <c r="I1324" s="127"/>
      <c r="J1324" s="127"/>
      <c r="K1324" s="127"/>
      <c r="L1324" s="127"/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7"/>
      <c r="Z1324" s="127"/>
      <c r="AA1324" s="127"/>
      <c r="AB1324" s="127"/>
      <c r="AC1324" s="127"/>
      <c r="AD1324" s="127"/>
      <c r="AE1324" s="127"/>
      <c r="AF1324" s="127"/>
      <c r="AG1324" s="127"/>
      <c r="AH1324" s="127"/>
      <c r="AI1324" s="127"/>
      <c r="AJ1324" s="127"/>
      <c r="AK1324" s="127"/>
      <c r="AL1324" s="127"/>
      <c r="AM1324" s="127"/>
      <c r="AN1324" s="127"/>
      <c r="AO1324" s="127"/>
      <c r="AP1324" s="127"/>
      <c r="AQ1324" s="127"/>
      <c r="AR1324" s="127"/>
      <c r="AS1324" s="127"/>
      <c r="AT1324" s="127"/>
      <c r="AU1324" s="127"/>
      <c r="AV1324" s="127"/>
      <c r="AW1324" s="127"/>
      <c r="AX1324" s="127"/>
      <c r="AY1324" s="127"/>
      <c r="AZ1324" s="127"/>
      <c r="BA1324" s="127"/>
      <c r="BB1324" s="127"/>
      <c r="BC1324" s="127"/>
      <c r="BD1324" s="127"/>
      <c r="BE1324" s="127"/>
      <c r="BF1324" s="127"/>
      <c r="BG1324" s="127"/>
      <c r="BH1324" s="127"/>
      <c r="BI1324" s="127"/>
      <c r="BJ1324" s="127"/>
      <c r="BK1324" s="127"/>
      <c r="BL1324" s="127"/>
      <c r="BM1324" s="127"/>
      <c r="BN1324" s="386"/>
      <c r="BO1324" s="127"/>
      <c r="BP1324" s="104"/>
    </row>
    <row r="1325" spans="1:68" ht="14.5" x14ac:dyDescent="0.35">
      <c r="A1325" s="136"/>
      <c r="B1325" s="136"/>
      <c r="C1325" s="136"/>
      <c r="D1325" s="127"/>
      <c r="E1325" s="127"/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/>
      <c r="X1325" s="127"/>
      <c r="Y1325" s="127"/>
      <c r="Z1325" s="127"/>
      <c r="AA1325" s="127"/>
      <c r="AB1325" s="127"/>
      <c r="AC1325" s="127"/>
      <c r="AD1325" s="127"/>
      <c r="AE1325" s="127"/>
      <c r="AF1325" s="127"/>
      <c r="AG1325" s="127"/>
      <c r="AH1325" s="127"/>
      <c r="AI1325" s="127"/>
      <c r="AJ1325" s="127"/>
      <c r="AK1325" s="127"/>
      <c r="AL1325" s="127"/>
      <c r="AM1325" s="127"/>
      <c r="AN1325" s="127"/>
      <c r="AO1325" s="127"/>
      <c r="AP1325" s="127"/>
      <c r="AQ1325" s="127"/>
      <c r="AR1325" s="127"/>
      <c r="AS1325" s="127"/>
      <c r="AT1325" s="127"/>
      <c r="AU1325" s="127"/>
      <c r="AV1325" s="127"/>
      <c r="AW1325" s="127"/>
      <c r="AX1325" s="127"/>
      <c r="AY1325" s="127"/>
      <c r="AZ1325" s="127"/>
      <c r="BA1325" s="127"/>
      <c r="BB1325" s="127"/>
      <c r="BC1325" s="127"/>
      <c r="BD1325" s="127"/>
      <c r="BE1325" s="127"/>
      <c r="BF1325" s="127"/>
      <c r="BG1325" s="127"/>
      <c r="BH1325" s="127"/>
      <c r="BI1325" s="127"/>
      <c r="BJ1325" s="127"/>
      <c r="BK1325" s="127"/>
      <c r="BL1325" s="127"/>
      <c r="BM1325" s="127"/>
      <c r="BN1325" s="386"/>
      <c r="BO1325" s="127"/>
      <c r="BP1325" s="104"/>
    </row>
    <row r="1326" spans="1:68" ht="14.5" x14ac:dyDescent="0.35">
      <c r="A1326" s="136"/>
      <c r="B1326" s="136"/>
      <c r="C1326" s="136"/>
      <c r="D1326" s="127"/>
      <c r="E1326" s="127"/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/>
      <c r="Y1326" s="127"/>
      <c r="Z1326" s="127"/>
      <c r="AA1326" s="127"/>
      <c r="AB1326" s="127"/>
      <c r="AC1326" s="127"/>
      <c r="AD1326" s="127"/>
      <c r="AE1326" s="127"/>
      <c r="AF1326" s="127"/>
      <c r="AG1326" s="127"/>
      <c r="AH1326" s="127"/>
      <c r="AI1326" s="127"/>
      <c r="AJ1326" s="127"/>
      <c r="AK1326" s="127"/>
      <c r="AL1326" s="127"/>
      <c r="AM1326" s="127"/>
      <c r="AN1326" s="127"/>
      <c r="AO1326" s="127"/>
      <c r="AP1326" s="127"/>
      <c r="AQ1326" s="127"/>
      <c r="AR1326" s="127"/>
      <c r="AS1326" s="127"/>
      <c r="AT1326" s="127"/>
      <c r="AU1326" s="127"/>
      <c r="AV1326" s="127"/>
      <c r="AW1326" s="127"/>
      <c r="AX1326" s="127"/>
      <c r="AY1326" s="127"/>
      <c r="AZ1326" s="127"/>
      <c r="BA1326" s="127"/>
      <c r="BB1326" s="127"/>
      <c r="BC1326" s="127"/>
      <c r="BD1326" s="127"/>
      <c r="BE1326" s="127"/>
      <c r="BF1326" s="127"/>
      <c r="BG1326" s="127"/>
      <c r="BH1326" s="127"/>
      <c r="BI1326" s="127"/>
      <c r="BJ1326" s="127"/>
      <c r="BK1326" s="127"/>
      <c r="BL1326" s="127"/>
      <c r="BM1326" s="127"/>
      <c r="BN1326" s="386"/>
      <c r="BO1326" s="127"/>
      <c r="BP1326" s="104"/>
    </row>
    <row r="1327" spans="1:68" ht="14.5" x14ac:dyDescent="0.35">
      <c r="A1327" s="136"/>
      <c r="B1327" s="136"/>
      <c r="C1327" s="136"/>
      <c r="D1327" s="127"/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7"/>
      <c r="Z1327" s="127"/>
      <c r="AA1327" s="127"/>
      <c r="AB1327" s="127"/>
      <c r="AC1327" s="127"/>
      <c r="AD1327" s="127"/>
      <c r="AE1327" s="127"/>
      <c r="AF1327" s="127"/>
      <c r="AG1327" s="127"/>
      <c r="AH1327" s="127"/>
      <c r="AI1327" s="127"/>
      <c r="AJ1327" s="127"/>
      <c r="AK1327" s="127"/>
      <c r="AL1327" s="127"/>
      <c r="AM1327" s="127"/>
      <c r="AN1327" s="127"/>
      <c r="AO1327" s="127"/>
      <c r="AP1327" s="127"/>
      <c r="AQ1327" s="127"/>
      <c r="AR1327" s="127"/>
      <c r="AS1327" s="127"/>
      <c r="AT1327" s="127"/>
      <c r="AU1327" s="127"/>
      <c r="AV1327" s="127"/>
      <c r="AW1327" s="127"/>
      <c r="AX1327" s="127"/>
      <c r="AY1327" s="127"/>
      <c r="AZ1327" s="127"/>
      <c r="BA1327" s="127"/>
      <c r="BB1327" s="127"/>
      <c r="BC1327" s="127"/>
      <c r="BD1327" s="127"/>
      <c r="BE1327" s="127"/>
      <c r="BF1327" s="127"/>
      <c r="BG1327" s="127"/>
      <c r="BH1327" s="127"/>
      <c r="BI1327" s="127"/>
      <c r="BJ1327" s="127"/>
      <c r="BK1327" s="127"/>
      <c r="BL1327" s="127"/>
      <c r="BM1327" s="127"/>
      <c r="BN1327" s="386"/>
      <c r="BO1327" s="127"/>
      <c r="BP1327" s="104"/>
    </row>
    <row r="1328" spans="1:68" ht="14.5" x14ac:dyDescent="0.35">
      <c r="A1328" s="136"/>
      <c r="B1328" s="136"/>
      <c r="C1328" s="136"/>
      <c r="D1328" s="127"/>
      <c r="E1328" s="127"/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7"/>
      <c r="Z1328" s="127"/>
      <c r="AA1328" s="127"/>
      <c r="AB1328" s="127"/>
      <c r="AC1328" s="127"/>
      <c r="AD1328" s="127"/>
      <c r="AE1328" s="127"/>
      <c r="AF1328" s="127"/>
      <c r="AG1328" s="127"/>
      <c r="AH1328" s="127"/>
      <c r="AI1328" s="127"/>
      <c r="AJ1328" s="127"/>
      <c r="AK1328" s="127"/>
      <c r="AL1328" s="127"/>
      <c r="AM1328" s="127"/>
      <c r="AN1328" s="127"/>
      <c r="AO1328" s="127"/>
      <c r="AP1328" s="127"/>
      <c r="AQ1328" s="127"/>
      <c r="AR1328" s="127"/>
      <c r="AS1328" s="127"/>
      <c r="AT1328" s="127"/>
      <c r="AU1328" s="127"/>
      <c r="AV1328" s="127"/>
      <c r="AW1328" s="127"/>
      <c r="AX1328" s="127"/>
      <c r="AY1328" s="127"/>
      <c r="AZ1328" s="127"/>
      <c r="BA1328" s="127"/>
      <c r="BB1328" s="127"/>
      <c r="BC1328" s="127"/>
      <c r="BD1328" s="127"/>
      <c r="BE1328" s="127"/>
      <c r="BF1328" s="127"/>
      <c r="BG1328" s="127"/>
      <c r="BH1328" s="127"/>
      <c r="BI1328" s="127"/>
      <c r="BJ1328" s="127"/>
      <c r="BK1328" s="127"/>
      <c r="BL1328" s="127"/>
      <c r="BM1328" s="127"/>
      <c r="BN1328" s="386"/>
      <c r="BO1328" s="127"/>
      <c r="BP1328" s="104"/>
    </row>
    <row r="1329" spans="1:68" ht="14.5" x14ac:dyDescent="0.35">
      <c r="A1329" s="136"/>
      <c r="B1329" s="136"/>
      <c r="C1329" s="136"/>
      <c r="D1329" s="127"/>
      <c r="E1329" s="127"/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7"/>
      <c r="Z1329" s="127"/>
      <c r="AA1329" s="127"/>
      <c r="AB1329" s="127"/>
      <c r="AC1329" s="127"/>
      <c r="AD1329" s="127"/>
      <c r="AE1329" s="127"/>
      <c r="AF1329" s="127"/>
      <c r="AG1329" s="127"/>
      <c r="AH1329" s="127"/>
      <c r="AI1329" s="127"/>
      <c r="AJ1329" s="127"/>
      <c r="AK1329" s="127"/>
      <c r="AL1329" s="127"/>
      <c r="AM1329" s="127"/>
      <c r="AN1329" s="127"/>
      <c r="AO1329" s="127"/>
      <c r="AP1329" s="127"/>
      <c r="AQ1329" s="127"/>
      <c r="AR1329" s="127"/>
      <c r="AS1329" s="127"/>
      <c r="AT1329" s="127"/>
      <c r="AU1329" s="127"/>
      <c r="AV1329" s="127"/>
      <c r="AW1329" s="127"/>
      <c r="AX1329" s="127"/>
      <c r="AY1329" s="127"/>
      <c r="AZ1329" s="127"/>
      <c r="BA1329" s="127"/>
      <c r="BB1329" s="127"/>
      <c r="BC1329" s="127"/>
      <c r="BD1329" s="127"/>
      <c r="BE1329" s="127"/>
      <c r="BF1329" s="127"/>
      <c r="BG1329" s="127"/>
      <c r="BH1329" s="127"/>
      <c r="BI1329" s="127"/>
      <c r="BJ1329" s="127"/>
      <c r="BK1329" s="127"/>
      <c r="BL1329" s="127"/>
      <c r="BM1329" s="127"/>
      <c r="BN1329" s="386"/>
      <c r="BO1329" s="127"/>
      <c r="BP1329" s="104"/>
    </row>
    <row r="1330" spans="1:68" ht="14.5" x14ac:dyDescent="0.35">
      <c r="A1330" s="136"/>
      <c r="B1330" s="136"/>
      <c r="C1330" s="136"/>
      <c r="D1330" s="127"/>
      <c r="E1330" s="127"/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7"/>
      <c r="Z1330" s="127"/>
      <c r="AA1330" s="127"/>
      <c r="AB1330" s="127"/>
      <c r="AC1330" s="127"/>
      <c r="AD1330" s="127"/>
      <c r="AE1330" s="127"/>
      <c r="AF1330" s="127"/>
      <c r="AG1330" s="127"/>
      <c r="AH1330" s="127"/>
      <c r="AI1330" s="127"/>
      <c r="AJ1330" s="127"/>
      <c r="AK1330" s="127"/>
      <c r="AL1330" s="127"/>
      <c r="AM1330" s="127"/>
      <c r="AN1330" s="127"/>
      <c r="AO1330" s="127"/>
      <c r="AP1330" s="127"/>
      <c r="AQ1330" s="127"/>
      <c r="AR1330" s="127"/>
      <c r="AS1330" s="127"/>
      <c r="AT1330" s="127"/>
      <c r="AU1330" s="127"/>
      <c r="AV1330" s="127"/>
      <c r="AW1330" s="127"/>
      <c r="AX1330" s="127"/>
      <c r="AY1330" s="127"/>
      <c r="AZ1330" s="127"/>
      <c r="BA1330" s="127"/>
      <c r="BB1330" s="127"/>
      <c r="BC1330" s="127"/>
      <c r="BD1330" s="127"/>
      <c r="BE1330" s="127"/>
      <c r="BF1330" s="127"/>
      <c r="BG1330" s="127"/>
      <c r="BH1330" s="127"/>
      <c r="BI1330" s="127"/>
      <c r="BJ1330" s="127"/>
      <c r="BK1330" s="127"/>
      <c r="BL1330" s="127"/>
      <c r="BM1330" s="127"/>
      <c r="BN1330" s="386"/>
      <c r="BO1330" s="127"/>
      <c r="BP1330" s="104"/>
    </row>
    <row r="1331" spans="1:68" ht="14.5" x14ac:dyDescent="0.35">
      <c r="A1331" s="136"/>
      <c r="B1331" s="136"/>
      <c r="C1331" s="136"/>
      <c r="D1331" s="127"/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7"/>
      <c r="Z1331" s="127"/>
      <c r="AA1331" s="127"/>
      <c r="AB1331" s="127"/>
      <c r="AC1331" s="127"/>
      <c r="AD1331" s="127"/>
      <c r="AE1331" s="127"/>
      <c r="AF1331" s="127"/>
      <c r="AG1331" s="127"/>
      <c r="AH1331" s="127"/>
      <c r="AI1331" s="127"/>
      <c r="AJ1331" s="127"/>
      <c r="AK1331" s="127"/>
      <c r="AL1331" s="127"/>
      <c r="AM1331" s="127"/>
      <c r="AN1331" s="127"/>
      <c r="AO1331" s="127"/>
      <c r="AP1331" s="127"/>
      <c r="AQ1331" s="127"/>
      <c r="AR1331" s="127"/>
      <c r="AS1331" s="127"/>
      <c r="AT1331" s="127"/>
      <c r="AU1331" s="127"/>
      <c r="AV1331" s="127"/>
      <c r="AW1331" s="127"/>
      <c r="AX1331" s="127"/>
      <c r="AY1331" s="127"/>
      <c r="AZ1331" s="127"/>
      <c r="BA1331" s="127"/>
      <c r="BB1331" s="127"/>
      <c r="BC1331" s="127"/>
      <c r="BD1331" s="127"/>
      <c r="BE1331" s="127"/>
      <c r="BF1331" s="127"/>
      <c r="BG1331" s="127"/>
      <c r="BH1331" s="127"/>
      <c r="BI1331" s="127"/>
      <c r="BJ1331" s="127"/>
      <c r="BK1331" s="127"/>
      <c r="BL1331" s="127"/>
      <c r="BM1331" s="127"/>
      <c r="BN1331" s="386"/>
      <c r="BO1331" s="127"/>
      <c r="BP1331" s="104"/>
    </row>
    <row r="1332" spans="1:68" ht="14.5" x14ac:dyDescent="0.35">
      <c r="A1332" s="136"/>
      <c r="B1332" s="136"/>
      <c r="C1332" s="136"/>
      <c r="D1332" s="127"/>
      <c r="E1332" s="127"/>
      <c r="F1332" s="127"/>
      <c r="G1332" s="127"/>
      <c r="H1332" s="127"/>
      <c r="I1332" s="127"/>
      <c r="J1332" s="127"/>
      <c r="K1332" s="127"/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7"/>
      <c r="Z1332" s="127"/>
      <c r="AA1332" s="127"/>
      <c r="AB1332" s="127"/>
      <c r="AC1332" s="127"/>
      <c r="AD1332" s="127"/>
      <c r="AE1332" s="127"/>
      <c r="AF1332" s="127"/>
      <c r="AG1332" s="127"/>
      <c r="AH1332" s="127"/>
      <c r="AI1332" s="127"/>
      <c r="AJ1332" s="127"/>
      <c r="AK1332" s="127"/>
      <c r="AL1332" s="127"/>
      <c r="AM1332" s="127"/>
      <c r="AN1332" s="127"/>
      <c r="AO1332" s="127"/>
      <c r="AP1332" s="127"/>
      <c r="AQ1332" s="127"/>
      <c r="AR1332" s="127"/>
      <c r="AS1332" s="127"/>
      <c r="AT1332" s="127"/>
      <c r="AU1332" s="127"/>
      <c r="AV1332" s="127"/>
      <c r="AW1332" s="127"/>
      <c r="AX1332" s="127"/>
      <c r="AY1332" s="127"/>
      <c r="AZ1332" s="127"/>
      <c r="BA1332" s="127"/>
      <c r="BB1332" s="127"/>
      <c r="BC1332" s="127"/>
      <c r="BD1332" s="127"/>
      <c r="BE1332" s="127"/>
      <c r="BF1332" s="127"/>
      <c r="BG1332" s="127"/>
      <c r="BH1332" s="127"/>
      <c r="BI1332" s="127"/>
      <c r="BJ1332" s="127"/>
      <c r="BK1332" s="127"/>
      <c r="BL1332" s="127"/>
      <c r="BM1332" s="127"/>
      <c r="BN1332" s="386"/>
      <c r="BO1332" s="127"/>
      <c r="BP1332" s="104"/>
    </row>
    <row r="1333" spans="1:68" ht="14.5" x14ac:dyDescent="0.35">
      <c r="A1333" s="136"/>
      <c r="B1333" s="136"/>
      <c r="C1333" s="136"/>
      <c r="D1333" s="127"/>
      <c r="E1333" s="127"/>
      <c r="F1333" s="127"/>
      <c r="G1333" s="127"/>
      <c r="H1333" s="127"/>
      <c r="I1333" s="127"/>
      <c r="J1333" s="127"/>
      <c r="K1333" s="127"/>
      <c r="L1333" s="127"/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7"/>
      <c r="Z1333" s="127"/>
      <c r="AA1333" s="127"/>
      <c r="AB1333" s="127"/>
      <c r="AC1333" s="127"/>
      <c r="AD1333" s="127"/>
      <c r="AE1333" s="127"/>
      <c r="AF1333" s="127"/>
      <c r="AG1333" s="127"/>
      <c r="AH1333" s="127"/>
      <c r="AI1333" s="127"/>
      <c r="AJ1333" s="127"/>
      <c r="AK1333" s="127"/>
      <c r="AL1333" s="127"/>
      <c r="AM1333" s="127"/>
      <c r="AN1333" s="127"/>
      <c r="AO1333" s="127"/>
      <c r="AP1333" s="127"/>
      <c r="AQ1333" s="127"/>
      <c r="AR1333" s="127"/>
      <c r="AS1333" s="127"/>
      <c r="AT1333" s="127"/>
      <c r="AU1333" s="127"/>
      <c r="AV1333" s="127"/>
      <c r="AW1333" s="127"/>
      <c r="AX1333" s="127"/>
      <c r="AY1333" s="127"/>
      <c r="AZ1333" s="127"/>
      <c r="BA1333" s="127"/>
      <c r="BB1333" s="127"/>
      <c r="BC1333" s="127"/>
      <c r="BD1333" s="127"/>
      <c r="BE1333" s="127"/>
      <c r="BF1333" s="127"/>
      <c r="BG1333" s="127"/>
      <c r="BH1333" s="127"/>
      <c r="BI1333" s="127"/>
      <c r="BJ1333" s="127"/>
      <c r="BK1333" s="127"/>
      <c r="BL1333" s="127"/>
      <c r="BM1333" s="127"/>
      <c r="BN1333" s="386"/>
      <c r="BO1333" s="127"/>
      <c r="BP1333" s="104"/>
    </row>
    <row r="1334" spans="1:68" ht="14.5" x14ac:dyDescent="0.35">
      <c r="A1334" s="136"/>
      <c r="B1334" s="136"/>
      <c r="C1334" s="136"/>
      <c r="D1334" s="127"/>
      <c r="E1334" s="127"/>
      <c r="F1334" s="127"/>
      <c r="G1334" s="127"/>
      <c r="H1334" s="127"/>
      <c r="I1334" s="127"/>
      <c r="J1334" s="127"/>
      <c r="K1334" s="127"/>
      <c r="L1334" s="127"/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7"/>
      <c r="Z1334" s="127"/>
      <c r="AA1334" s="127"/>
      <c r="AB1334" s="127"/>
      <c r="AC1334" s="127"/>
      <c r="AD1334" s="127"/>
      <c r="AE1334" s="127"/>
      <c r="AF1334" s="127"/>
      <c r="AG1334" s="127"/>
      <c r="AH1334" s="127"/>
      <c r="AI1334" s="127"/>
      <c r="AJ1334" s="127"/>
      <c r="AK1334" s="127"/>
      <c r="AL1334" s="127"/>
      <c r="AM1334" s="127"/>
      <c r="AN1334" s="127"/>
      <c r="AO1334" s="127"/>
      <c r="AP1334" s="127"/>
      <c r="AQ1334" s="127"/>
      <c r="AR1334" s="127"/>
      <c r="AS1334" s="127"/>
      <c r="AT1334" s="127"/>
      <c r="AU1334" s="127"/>
      <c r="AV1334" s="127"/>
      <c r="AW1334" s="127"/>
      <c r="AX1334" s="127"/>
      <c r="AY1334" s="127"/>
      <c r="AZ1334" s="127"/>
      <c r="BA1334" s="127"/>
      <c r="BB1334" s="127"/>
      <c r="BC1334" s="127"/>
      <c r="BD1334" s="127"/>
      <c r="BE1334" s="127"/>
      <c r="BF1334" s="127"/>
      <c r="BG1334" s="127"/>
      <c r="BH1334" s="127"/>
      <c r="BI1334" s="127"/>
      <c r="BJ1334" s="127"/>
      <c r="BK1334" s="127"/>
      <c r="BL1334" s="127"/>
      <c r="BM1334" s="127"/>
      <c r="BN1334" s="386"/>
      <c r="BO1334" s="127"/>
      <c r="BP1334" s="104"/>
    </row>
    <row r="1335" spans="1:68" ht="14.5" x14ac:dyDescent="0.35">
      <c r="A1335" s="136"/>
      <c r="B1335" s="136"/>
      <c r="C1335" s="136"/>
      <c r="D1335" s="127"/>
      <c r="E1335" s="127"/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/>
      <c r="X1335" s="127"/>
      <c r="Y1335" s="127"/>
      <c r="Z1335" s="127"/>
      <c r="AA1335" s="127"/>
      <c r="AB1335" s="127"/>
      <c r="AC1335" s="127"/>
      <c r="AD1335" s="127"/>
      <c r="AE1335" s="127"/>
      <c r="AF1335" s="127"/>
      <c r="AG1335" s="127"/>
      <c r="AH1335" s="127"/>
      <c r="AI1335" s="127"/>
      <c r="AJ1335" s="127"/>
      <c r="AK1335" s="127"/>
      <c r="AL1335" s="127"/>
      <c r="AM1335" s="127"/>
      <c r="AN1335" s="127"/>
      <c r="AO1335" s="127"/>
      <c r="AP1335" s="127"/>
      <c r="AQ1335" s="127"/>
      <c r="AR1335" s="127"/>
      <c r="AS1335" s="127"/>
      <c r="AT1335" s="127"/>
      <c r="AU1335" s="127"/>
      <c r="AV1335" s="127"/>
      <c r="AW1335" s="127"/>
      <c r="AX1335" s="127"/>
      <c r="AY1335" s="127"/>
      <c r="AZ1335" s="127"/>
      <c r="BA1335" s="127"/>
      <c r="BB1335" s="127"/>
      <c r="BC1335" s="127"/>
      <c r="BD1335" s="127"/>
      <c r="BE1335" s="127"/>
      <c r="BF1335" s="127"/>
      <c r="BG1335" s="127"/>
      <c r="BH1335" s="127"/>
      <c r="BI1335" s="127"/>
      <c r="BJ1335" s="127"/>
      <c r="BK1335" s="127"/>
      <c r="BL1335" s="127"/>
      <c r="BM1335" s="127"/>
      <c r="BN1335" s="386"/>
      <c r="BO1335" s="127"/>
      <c r="BP1335" s="104"/>
    </row>
    <row r="1336" spans="1:68" ht="14.5" x14ac:dyDescent="0.35">
      <c r="A1336" s="136"/>
      <c r="B1336" s="136"/>
      <c r="C1336" s="136"/>
      <c r="D1336" s="127"/>
      <c r="E1336" s="127"/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/>
      <c r="U1336" s="127"/>
      <c r="V1336" s="127"/>
      <c r="W1336" s="127"/>
      <c r="X1336" s="127"/>
      <c r="Y1336" s="127"/>
      <c r="Z1336" s="127"/>
      <c r="AA1336" s="127"/>
      <c r="AB1336" s="127"/>
      <c r="AC1336" s="127"/>
      <c r="AD1336" s="127"/>
      <c r="AE1336" s="127"/>
      <c r="AF1336" s="127"/>
      <c r="AG1336" s="127"/>
      <c r="AH1336" s="127"/>
      <c r="AI1336" s="127"/>
      <c r="AJ1336" s="127"/>
      <c r="AK1336" s="127"/>
      <c r="AL1336" s="127"/>
      <c r="AM1336" s="127"/>
      <c r="AN1336" s="127"/>
      <c r="AO1336" s="127"/>
      <c r="AP1336" s="127"/>
      <c r="AQ1336" s="127"/>
      <c r="AR1336" s="127"/>
      <c r="AS1336" s="127"/>
      <c r="AT1336" s="127"/>
      <c r="AU1336" s="127"/>
      <c r="AV1336" s="127"/>
      <c r="AW1336" s="127"/>
      <c r="AX1336" s="127"/>
      <c r="AY1336" s="127"/>
      <c r="AZ1336" s="127"/>
      <c r="BA1336" s="127"/>
      <c r="BB1336" s="127"/>
      <c r="BC1336" s="127"/>
      <c r="BD1336" s="127"/>
      <c r="BE1336" s="127"/>
      <c r="BF1336" s="127"/>
      <c r="BG1336" s="127"/>
      <c r="BH1336" s="127"/>
      <c r="BI1336" s="127"/>
      <c r="BJ1336" s="127"/>
      <c r="BK1336" s="127"/>
      <c r="BL1336" s="127"/>
      <c r="BM1336" s="127"/>
      <c r="BN1336" s="386"/>
      <c r="BO1336" s="127"/>
      <c r="BP1336" s="104"/>
    </row>
    <row r="1337" spans="1:68" ht="14.5" x14ac:dyDescent="0.35">
      <c r="A1337" s="136"/>
      <c r="B1337" s="136"/>
      <c r="C1337" s="136"/>
      <c r="D1337" s="127"/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7"/>
      <c r="Z1337" s="127"/>
      <c r="AA1337" s="127"/>
      <c r="AB1337" s="127"/>
      <c r="AC1337" s="127"/>
      <c r="AD1337" s="127"/>
      <c r="AE1337" s="127"/>
      <c r="AF1337" s="127"/>
      <c r="AG1337" s="127"/>
      <c r="AH1337" s="127"/>
      <c r="AI1337" s="127"/>
      <c r="AJ1337" s="127"/>
      <c r="AK1337" s="127"/>
      <c r="AL1337" s="127"/>
      <c r="AM1337" s="127"/>
      <c r="AN1337" s="127"/>
      <c r="AO1337" s="127"/>
      <c r="AP1337" s="127"/>
      <c r="AQ1337" s="127"/>
      <c r="AR1337" s="127"/>
      <c r="AS1337" s="127"/>
      <c r="AT1337" s="127"/>
      <c r="AU1337" s="127"/>
      <c r="AV1337" s="127"/>
      <c r="AW1337" s="127"/>
      <c r="AX1337" s="127"/>
      <c r="AY1337" s="127"/>
      <c r="AZ1337" s="127"/>
      <c r="BA1337" s="127"/>
      <c r="BB1337" s="127"/>
      <c r="BC1337" s="127"/>
      <c r="BD1337" s="127"/>
      <c r="BE1337" s="127"/>
      <c r="BF1337" s="127"/>
      <c r="BG1337" s="127"/>
      <c r="BH1337" s="127"/>
      <c r="BI1337" s="127"/>
      <c r="BJ1337" s="127"/>
      <c r="BK1337" s="127"/>
      <c r="BL1337" s="127"/>
      <c r="BM1337" s="127"/>
      <c r="BN1337" s="386"/>
      <c r="BO1337" s="127"/>
      <c r="BP1337" s="104"/>
    </row>
    <row r="1338" spans="1:68" ht="14.5" x14ac:dyDescent="0.35">
      <c r="A1338" s="136"/>
      <c r="B1338" s="136"/>
      <c r="C1338" s="136"/>
      <c r="D1338" s="127"/>
      <c r="E1338" s="127"/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7"/>
      <c r="Z1338" s="127"/>
      <c r="AA1338" s="127"/>
      <c r="AB1338" s="127"/>
      <c r="AC1338" s="127"/>
      <c r="AD1338" s="127"/>
      <c r="AE1338" s="127"/>
      <c r="AF1338" s="127"/>
      <c r="AG1338" s="127"/>
      <c r="AH1338" s="127"/>
      <c r="AI1338" s="127"/>
      <c r="AJ1338" s="127"/>
      <c r="AK1338" s="127"/>
      <c r="AL1338" s="127"/>
      <c r="AM1338" s="127"/>
      <c r="AN1338" s="127"/>
      <c r="AO1338" s="127"/>
      <c r="AP1338" s="127"/>
      <c r="AQ1338" s="127"/>
      <c r="AR1338" s="127"/>
      <c r="AS1338" s="127"/>
      <c r="AT1338" s="127"/>
      <c r="AU1338" s="127"/>
      <c r="AV1338" s="127"/>
      <c r="AW1338" s="127"/>
      <c r="AX1338" s="127"/>
      <c r="AY1338" s="127"/>
      <c r="AZ1338" s="127"/>
      <c r="BA1338" s="127"/>
      <c r="BB1338" s="127"/>
      <c r="BC1338" s="127"/>
      <c r="BD1338" s="127"/>
      <c r="BE1338" s="127"/>
      <c r="BF1338" s="127"/>
      <c r="BG1338" s="127"/>
      <c r="BH1338" s="127"/>
      <c r="BI1338" s="127"/>
      <c r="BJ1338" s="127"/>
      <c r="BK1338" s="127"/>
      <c r="BL1338" s="127"/>
      <c r="BM1338" s="127"/>
      <c r="BN1338" s="386"/>
      <c r="BO1338" s="127"/>
      <c r="BP1338" s="104"/>
    </row>
    <row r="1339" spans="1:68" ht="14.5" x14ac:dyDescent="0.35">
      <c r="A1339" s="136"/>
      <c r="B1339" s="136"/>
      <c r="C1339" s="136"/>
      <c r="D1339" s="127"/>
      <c r="E1339" s="127"/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7"/>
      <c r="Z1339" s="127"/>
      <c r="AA1339" s="127"/>
      <c r="AB1339" s="127"/>
      <c r="AC1339" s="127"/>
      <c r="AD1339" s="127"/>
      <c r="AE1339" s="127"/>
      <c r="AF1339" s="127"/>
      <c r="AG1339" s="127"/>
      <c r="AH1339" s="127"/>
      <c r="AI1339" s="127"/>
      <c r="AJ1339" s="127"/>
      <c r="AK1339" s="127"/>
      <c r="AL1339" s="127"/>
      <c r="AM1339" s="127"/>
      <c r="AN1339" s="127"/>
      <c r="AO1339" s="127"/>
      <c r="AP1339" s="127"/>
      <c r="AQ1339" s="127"/>
      <c r="AR1339" s="127"/>
      <c r="AS1339" s="127"/>
      <c r="AT1339" s="127"/>
      <c r="AU1339" s="127"/>
      <c r="AV1339" s="127"/>
      <c r="AW1339" s="127"/>
      <c r="AX1339" s="127"/>
      <c r="AY1339" s="127"/>
      <c r="AZ1339" s="127"/>
      <c r="BA1339" s="127"/>
      <c r="BB1339" s="127"/>
      <c r="BC1339" s="127"/>
      <c r="BD1339" s="127"/>
      <c r="BE1339" s="127"/>
      <c r="BF1339" s="127"/>
      <c r="BG1339" s="127"/>
      <c r="BH1339" s="127"/>
      <c r="BI1339" s="127"/>
      <c r="BJ1339" s="127"/>
      <c r="BK1339" s="127"/>
      <c r="BL1339" s="127"/>
      <c r="BM1339" s="127"/>
      <c r="BN1339" s="386"/>
      <c r="BO1339" s="127"/>
      <c r="BP1339" s="104"/>
    </row>
    <row r="1340" spans="1:68" ht="14.5" x14ac:dyDescent="0.35">
      <c r="A1340" s="136"/>
      <c r="B1340" s="136"/>
      <c r="C1340" s="136"/>
      <c r="D1340" s="127"/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7"/>
      <c r="Z1340" s="127"/>
      <c r="AA1340" s="127"/>
      <c r="AB1340" s="127"/>
      <c r="AC1340" s="127"/>
      <c r="AD1340" s="127"/>
      <c r="AE1340" s="127"/>
      <c r="AF1340" s="127"/>
      <c r="AG1340" s="127"/>
      <c r="AH1340" s="127"/>
      <c r="AI1340" s="127"/>
      <c r="AJ1340" s="127"/>
      <c r="AK1340" s="127"/>
      <c r="AL1340" s="127"/>
      <c r="AM1340" s="127"/>
      <c r="AN1340" s="127"/>
      <c r="AO1340" s="127"/>
      <c r="AP1340" s="127"/>
      <c r="AQ1340" s="127"/>
      <c r="AR1340" s="127"/>
      <c r="AS1340" s="127"/>
      <c r="AT1340" s="127"/>
      <c r="AU1340" s="127"/>
      <c r="AV1340" s="127"/>
      <c r="AW1340" s="127"/>
      <c r="AX1340" s="127"/>
      <c r="AY1340" s="127"/>
      <c r="AZ1340" s="127"/>
      <c r="BA1340" s="127"/>
      <c r="BB1340" s="127"/>
      <c r="BC1340" s="127"/>
      <c r="BD1340" s="127"/>
      <c r="BE1340" s="127"/>
      <c r="BF1340" s="127"/>
      <c r="BG1340" s="127"/>
      <c r="BH1340" s="127"/>
      <c r="BI1340" s="127"/>
      <c r="BJ1340" s="127"/>
      <c r="BK1340" s="127"/>
      <c r="BL1340" s="127"/>
      <c r="BM1340" s="127"/>
      <c r="BN1340" s="386"/>
      <c r="BO1340" s="127"/>
      <c r="BP1340" s="104"/>
    </row>
    <row r="1341" spans="1:68" ht="14.5" x14ac:dyDescent="0.35">
      <c r="A1341" s="136"/>
      <c r="B1341" s="136"/>
      <c r="C1341" s="136"/>
      <c r="D1341" s="127"/>
      <c r="E1341" s="127"/>
      <c r="F1341" s="127"/>
      <c r="G1341" s="127"/>
      <c r="H1341" s="127"/>
      <c r="I1341" s="127"/>
      <c r="J1341" s="127"/>
      <c r="K1341" s="127"/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7"/>
      <c r="Z1341" s="127"/>
      <c r="AA1341" s="127"/>
      <c r="AB1341" s="127"/>
      <c r="AC1341" s="127"/>
      <c r="AD1341" s="127"/>
      <c r="AE1341" s="127"/>
      <c r="AF1341" s="127"/>
      <c r="AG1341" s="127"/>
      <c r="AH1341" s="127"/>
      <c r="AI1341" s="127"/>
      <c r="AJ1341" s="127"/>
      <c r="AK1341" s="127"/>
      <c r="AL1341" s="127"/>
      <c r="AM1341" s="127"/>
      <c r="AN1341" s="127"/>
      <c r="AO1341" s="127"/>
      <c r="AP1341" s="127"/>
      <c r="AQ1341" s="127"/>
      <c r="AR1341" s="127"/>
      <c r="AS1341" s="127"/>
      <c r="AT1341" s="127"/>
      <c r="AU1341" s="127"/>
      <c r="AV1341" s="127"/>
      <c r="AW1341" s="127"/>
      <c r="AX1341" s="127"/>
      <c r="AY1341" s="127"/>
      <c r="AZ1341" s="127"/>
      <c r="BA1341" s="127"/>
      <c r="BB1341" s="127"/>
      <c r="BC1341" s="127"/>
      <c r="BD1341" s="127"/>
      <c r="BE1341" s="127"/>
      <c r="BF1341" s="127"/>
      <c r="BG1341" s="127"/>
      <c r="BH1341" s="127"/>
      <c r="BI1341" s="127"/>
      <c r="BJ1341" s="127"/>
      <c r="BK1341" s="127"/>
      <c r="BL1341" s="127"/>
      <c r="BM1341" s="127"/>
      <c r="BN1341" s="386"/>
      <c r="BO1341" s="127"/>
      <c r="BP1341" s="104"/>
    </row>
    <row r="1342" spans="1:68" ht="14.5" x14ac:dyDescent="0.35">
      <c r="A1342" s="136"/>
      <c r="B1342" s="136"/>
      <c r="C1342" s="136"/>
      <c r="D1342" s="127"/>
      <c r="E1342" s="127"/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/>
      <c r="U1342" s="127"/>
      <c r="V1342" s="127"/>
      <c r="W1342" s="127"/>
      <c r="X1342" s="127"/>
      <c r="Y1342" s="127"/>
      <c r="Z1342" s="127"/>
      <c r="AA1342" s="127"/>
      <c r="AB1342" s="127"/>
      <c r="AC1342" s="127"/>
      <c r="AD1342" s="127"/>
      <c r="AE1342" s="127"/>
      <c r="AF1342" s="127"/>
      <c r="AG1342" s="127"/>
      <c r="AH1342" s="127"/>
      <c r="AI1342" s="127"/>
      <c r="AJ1342" s="127"/>
      <c r="AK1342" s="127"/>
      <c r="AL1342" s="127"/>
      <c r="AM1342" s="127"/>
      <c r="AN1342" s="127"/>
      <c r="AO1342" s="127"/>
      <c r="AP1342" s="127"/>
      <c r="AQ1342" s="127"/>
      <c r="AR1342" s="127"/>
      <c r="AS1342" s="127"/>
      <c r="AT1342" s="127"/>
      <c r="AU1342" s="127"/>
      <c r="AV1342" s="127"/>
      <c r="AW1342" s="127"/>
      <c r="AX1342" s="127"/>
      <c r="AY1342" s="127"/>
      <c r="AZ1342" s="127"/>
      <c r="BA1342" s="127"/>
      <c r="BB1342" s="127"/>
      <c r="BC1342" s="127"/>
      <c r="BD1342" s="127"/>
      <c r="BE1342" s="127"/>
      <c r="BF1342" s="127"/>
      <c r="BG1342" s="127"/>
      <c r="BH1342" s="127"/>
      <c r="BI1342" s="127"/>
      <c r="BJ1342" s="127"/>
      <c r="BK1342" s="127"/>
      <c r="BL1342" s="127"/>
      <c r="BM1342" s="127"/>
      <c r="BN1342" s="386"/>
      <c r="BO1342" s="127"/>
      <c r="BP1342" s="104"/>
    </row>
    <row r="1343" spans="1:68" ht="14.5" x14ac:dyDescent="0.35">
      <c r="A1343" s="136"/>
      <c r="B1343" s="136"/>
      <c r="C1343" s="136"/>
      <c r="D1343" s="127"/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7"/>
      <c r="Z1343" s="127"/>
      <c r="AA1343" s="127"/>
      <c r="AB1343" s="127"/>
      <c r="AC1343" s="127"/>
      <c r="AD1343" s="127"/>
      <c r="AE1343" s="127"/>
      <c r="AF1343" s="127"/>
      <c r="AG1343" s="127"/>
      <c r="AH1343" s="127"/>
      <c r="AI1343" s="127"/>
      <c r="AJ1343" s="127"/>
      <c r="AK1343" s="127"/>
      <c r="AL1343" s="127"/>
      <c r="AM1343" s="127"/>
      <c r="AN1343" s="127"/>
      <c r="AO1343" s="127"/>
      <c r="AP1343" s="127"/>
      <c r="AQ1343" s="127"/>
      <c r="AR1343" s="127"/>
      <c r="AS1343" s="127"/>
      <c r="AT1343" s="127"/>
      <c r="AU1343" s="127"/>
      <c r="AV1343" s="127"/>
      <c r="AW1343" s="127"/>
      <c r="AX1343" s="127"/>
      <c r="AY1343" s="127"/>
      <c r="AZ1343" s="127"/>
      <c r="BA1343" s="127"/>
      <c r="BB1343" s="127"/>
      <c r="BC1343" s="127"/>
      <c r="BD1343" s="127"/>
      <c r="BE1343" s="127"/>
      <c r="BF1343" s="127"/>
      <c r="BG1343" s="127"/>
      <c r="BH1343" s="127"/>
      <c r="BI1343" s="127"/>
      <c r="BJ1343" s="127"/>
      <c r="BK1343" s="127"/>
      <c r="BL1343" s="127"/>
      <c r="BM1343" s="127"/>
      <c r="BN1343" s="386"/>
      <c r="BO1343" s="127"/>
      <c r="BP1343" s="104"/>
    </row>
    <row r="1344" spans="1:68" ht="14.5" x14ac:dyDescent="0.35">
      <c r="A1344" s="136"/>
      <c r="B1344" s="136"/>
      <c r="C1344" s="136"/>
      <c r="D1344" s="127"/>
      <c r="E1344" s="127"/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7"/>
      <c r="Z1344" s="127"/>
      <c r="AA1344" s="127"/>
      <c r="AB1344" s="127"/>
      <c r="AC1344" s="127"/>
      <c r="AD1344" s="127"/>
      <c r="AE1344" s="127"/>
      <c r="AF1344" s="127"/>
      <c r="AG1344" s="127"/>
      <c r="AH1344" s="127"/>
      <c r="AI1344" s="127"/>
      <c r="AJ1344" s="127"/>
      <c r="AK1344" s="127"/>
      <c r="AL1344" s="127"/>
      <c r="AM1344" s="127"/>
      <c r="AN1344" s="127"/>
      <c r="AO1344" s="127"/>
      <c r="AP1344" s="127"/>
      <c r="AQ1344" s="127"/>
      <c r="AR1344" s="127"/>
      <c r="AS1344" s="127"/>
      <c r="AT1344" s="127"/>
      <c r="AU1344" s="127"/>
      <c r="AV1344" s="127"/>
      <c r="AW1344" s="127"/>
      <c r="AX1344" s="127"/>
      <c r="AY1344" s="127"/>
      <c r="AZ1344" s="127"/>
      <c r="BA1344" s="127"/>
      <c r="BB1344" s="127"/>
      <c r="BC1344" s="127"/>
      <c r="BD1344" s="127"/>
      <c r="BE1344" s="127"/>
      <c r="BF1344" s="127"/>
      <c r="BG1344" s="127"/>
      <c r="BH1344" s="127"/>
      <c r="BI1344" s="127"/>
      <c r="BJ1344" s="127"/>
      <c r="BK1344" s="127"/>
      <c r="BL1344" s="127"/>
      <c r="BM1344" s="127"/>
      <c r="BN1344" s="386"/>
      <c r="BO1344" s="127"/>
      <c r="BP1344" s="104"/>
    </row>
    <row r="1345" spans="1:68" ht="14.5" x14ac:dyDescent="0.35">
      <c r="A1345" s="136"/>
      <c r="B1345" s="136"/>
      <c r="C1345" s="136"/>
      <c r="D1345" s="127"/>
      <c r="E1345" s="127"/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7"/>
      <c r="Z1345" s="127"/>
      <c r="AA1345" s="127"/>
      <c r="AB1345" s="127"/>
      <c r="AC1345" s="127"/>
      <c r="AD1345" s="127"/>
      <c r="AE1345" s="127"/>
      <c r="AF1345" s="127"/>
      <c r="AG1345" s="127"/>
      <c r="AH1345" s="127"/>
      <c r="AI1345" s="127"/>
      <c r="AJ1345" s="127"/>
      <c r="AK1345" s="127"/>
      <c r="AL1345" s="127"/>
      <c r="AM1345" s="127"/>
      <c r="AN1345" s="127"/>
      <c r="AO1345" s="127"/>
      <c r="AP1345" s="127"/>
      <c r="AQ1345" s="127"/>
      <c r="AR1345" s="127"/>
      <c r="AS1345" s="127"/>
      <c r="AT1345" s="127"/>
      <c r="AU1345" s="127"/>
      <c r="AV1345" s="127"/>
      <c r="AW1345" s="127"/>
      <c r="AX1345" s="127"/>
      <c r="AY1345" s="127"/>
      <c r="AZ1345" s="127"/>
      <c r="BA1345" s="127"/>
      <c r="BB1345" s="127"/>
      <c r="BC1345" s="127"/>
      <c r="BD1345" s="127"/>
      <c r="BE1345" s="127"/>
      <c r="BF1345" s="127"/>
      <c r="BG1345" s="127"/>
      <c r="BH1345" s="127"/>
      <c r="BI1345" s="127"/>
      <c r="BJ1345" s="127"/>
      <c r="BK1345" s="127"/>
      <c r="BL1345" s="127"/>
      <c r="BM1345" s="127"/>
      <c r="BN1345" s="386"/>
      <c r="BO1345" s="127"/>
      <c r="BP1345" s="104"/>
    </row>
    <row r="1346" spans="1:68" ht="14.5" x14ac:dyDescent="0.35">
      <c r="A1346" s="136"/>
      <c r="B1346" s="136"/>
      <c r="C1346" s="136"/>
      <c r="D1346" s="127"/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7"/>
      <c r="Z1346" s="127"/>
      <c r="AA1346" s="127"/>
      <c r="AB1346" s="127"/>
      <c r="AC1346" s="127"/>
      <c r="AD1346" s="127"/>
      <c r="AE1346" s="127"/>
      <c r="AF1346" s="127"/>
      <c r="AG1346" s="127"/>
      <c r="AH1346" s="127"/>
      <c r="AI1346" s="127"/>
      <c r="AJ1346" s="127"/>
      <c r="AK1346" s="127"/>
      <c r="AL1346" s="127"/>
      <c r="AM1346" s="127"/>
      <c r="AN1346" s="127"/>
      <c r="AO1346" s="127"/>
      <c r="AP1346" s="127"/>
      <c r="AQ1346" s="127"/>
      <c r="AR1346" s="127"/>
      <c r="AS1346" s="127"/>
      <c r="AT1346" s="127"/>
      <c r="AU1346" s="127"/>
      <c r="AV1346" s="127"/>
      <c r="AW1346" s="127"/>
      <c r="AX1346" s="127"/>
      <c r="AY1346" s="127"/>
      <c r="AZ1346" s="127"/>
      <c r="BA1346" s="127"/>
      <c r="BB1346" s="127"/>
      <c r="BC1346" s="127"/>
      <c r="BD1346" s="127"/>
      <c r="BE1346" s="127"/>
      <c r="BF1346" s="127"/>
      <c r="BG1346" s="127"/>
      <c r="BH1346" s="127"/>
      <c r="BI1346" s="127"/>
      <c r="BJ1346" s="127"/>
      <c r="BK1346" s="127"/>
      <c r="BL1346" s="127"/>
      <c r="BM1346" s="127"/>
      <c r="BN1346" s="386"/>
      <c r="BO1346" s="127"/>
      <c r="BP1346" s="104"/>
    </row>
    <row r="1347" spans="1:68" ht="14.5" x14ac:dyDescent="0.35">
      <c r="A1347" s="136"/>
      <c r="B1347" s="136"/>
      <c r="C1347" s="136"/>
      <c r="D1347" s="127"/>
      <c r="E1347" s="127"/>
      <c r="F1347" s="127"/>
      <c r="G1347" s="127"/>
      <c r="H1347" s="127"/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/>
      <c r="T1347" s="127"/>
      <c r="U1347" s="127"/>
      <c r="V1347" s="127"/>
      <c r="W1347" s="127"/>
      <c r="X1347" s="127"/>
      <c r="Y1347" s="127"/>
      <c r="Z1347" s="127"/>
      <c r="AA1347" s="127"/>
      <c r="AB1347" s="127"/>
      <c r="AC1347" s="127"/>
      <c r="AD1347" s="127"/>
      <c r="AE1347" s="127"/>
      <c r="AF1347" s="127"/>
      <c r="AG1347" s="127"/>
      <c r="AH1347" s="127"/>
      <c r="AI1347" s="127"/>
      <c r="AJ1347" s="127"/>
      <c r="AK1347" s="127"/>
      <c r="AL1347" s="127"/>
      <c r="AM1347" s="127"/>
      <c r="AN1347" s="127"/>
      <c r="AO1347" s="127"/>
      <c r="AP1347" s="127"/>
      <c r="AQ1347" s="127"/>
      <c r="AR1347" s="127"/>
      <c r="AS1347" s="127"/>
      <c r="AT1347" s="127"/>
      <c r="AU1347" s="127"/>
      <c r="AV1347" s="127"/>
      <c r="AW1347" s="127"/>
      <c r="AX1347" s="127"/>
      <c r="AY1347" s="127"/>
      <c r="AZ1347" s="127"/>
      <c r="BA1347" s="127"/>
      <c r="BB1347" s="127"/>
      <c r="BC1347" s="127"/>
      <c r="BD1347" s="127"/>
      <c r="BE1347" s="127"/>
      <c r="BF1347" s="127"/>
      <c r="BG1347" s="127"/>
      <c r="BH1347" s="127"/>
      <c r="BI1347" s="127"/>
      <c r="BJ1347" s="127"/>
      <c r="BK1347" s="127"/>
      <c r="BL1347" s="127"/>
      <c r="BM1347" s="127"/>
      <c r="BN1347" s="386"/>
      <c r="BO1347" s="127"/>
      <c r="BP1347" s="104"/>
    </row>
    <row r="1348" spans="1:68" ht="14.5" x14ac:dyDescent="0.35">
      <c r="A1348" s="136"/>
      <c r="B1348" s="136"/>
      <c r="C1348" s="136"/>
      <c r="D1348" s="127"/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7"/>
      <c r="Z1348" s="127"/>
      <c r="AA1348" s="127"/>
      <c r="AB1348" s="127"/>
      <c r="AC1348" s="127"/>
      <c r="AD1348" s="127"/>
      <c r="AE1348" s="127"/>
      <c r="AF1348" s="127"/>
      <c r="AG1348" s="127"/>
      <c r="AH1348" s="127"/>
      <c r="AI1348" s="127"/>
      <c r="AJ1348" s="127"/>
      <c r="AK1348" s="127"/>
      <c r="AL1348" s="127"/>
      <c r="AM1348" s="127"/>
      <c r="AN1348" s="127"/>
      <c r="AO1348" s="127"/>
      <c r="AP1348" s="127"/>
      <c r="AQ1348" s="127"/>
      <c r="AR1348" s="127"/>
      <c r="AS1348" s="127"/>
      <c r="AT1348" s="127"/>
      <c r="AU1348" s="127"/>
      <c r="AV1348" s="127"/>
      <c r="AW1348" s="127"/>
      <c r="AX1348" s="127"/>
      <c r="AY1348" s="127"/>
      <c r="AZ1348" s="127"/>
      <c r="BA1348" s="127"/>
      <c r="BB1348" s="127"/>
      <c r="BC1348" s="127"/>
      <c r="BD1348" s="127"/>
      <c r="BE1348" s="127"/>
      <c r="BF1348" s="127"/>
      <c r="BG1348" s="127"/>
      <c r="BH1348" s="127"/>
      <c r="BI1348" s="127"/>
      <c r="BJ1348" s="127"/>
      <c r="BK1348" s="127"/>
      <c r="BL1348" s="127"/>
      <c r="BM1348" s="127"/>
      <c r="BN1348" s="386"/>
      <c r="BO1348" s="127"/>
      <c r="BP1348" s="104"/>
    </row>
    <row r="1349" spans="1:68" ht="14.5" x14ac:dyDescent="0.35">
      <c r="A1349" s="136"/>
      <c r="B1349" s="136"/>
      <c r="C1349" s="136"/>
      <c r="D1349" s="127"/>
      <c r="E1349" s="127"/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7"/>
      <c r="Z1349" s="127"/>
      <c r="AA1349" s="127"/>
      <c r="AB1349" s="127"/>
      <c r="AC1349" s="127"/>
      <c r="AD1349" s="127"/>
      <c r="AE1349" s="127"/>
      <c r="AF1349" s="127"/>
      <c r="AG1349" s="127"/>
      <c r="AH1349" s="127"/>
      <c r="AI1349" s="127"/>
      <c r="AJ1349" s="127"/>
      <c r="AK1349" s="127"/>
      <c r="AL1349" s="127"/>
      <c r="AM1349" s="127"/>
      <c r="AN1349" s="127"/>
      <c r="AO1349" s="127"/>
      <c r="AP1349" s="127"/>
      <c r="AQ1349" s="127"/>
      <c r="AR1349" s="127"/>
      <c r="AS1349" s="127"/>
      <c r="AT1349" s="127"/>
      <c r="AU1349" s="127"/>
      <c r="AV1349" s="127"/>
      <c r="AW1349" s="127"/>
      <c r="AX1349" s="127"/>
      <c r="AY1349" s="127"/>
      <c r="AZ1349" s="127"/>
      <c r="BA1349" s="127"/>
      <c r="BB1349" s="127"/>
      <c r="BC1349" s="127"/>
      <c r="BD1349" s="127"/>
      <c r="BE1349" s="127"/>
      <c r="BF1349" s="127"/>
      <c r="BG1349" s="127"/>
      <c r="BH1349" s="127"/>
      <c r="BI1349" s="127"/>
      <c r="BJ1349" s="127"/>
      <c r="BK1349" s="127"/>
      <c r="BL1349" s="127"/>
      <c r="BM1349" s="127"/>
      <c r="BN1349" s="386"/>
      <c r="BO1349" s="127"/>
      <c r="BP1349" s="104"/>
    </row>
    <row r="1350" spans="1:68" ht="14.5" x14ac:dyDescent="0.35">
      <c r="A1350" s="136"/>
      <c r="B1350" s="136"/>
      <c r="C1350" s="136"/>
      <c r="D1350" s="127"/>
      <c r="E1350" s="127"/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7"/>
      <c r="Z1350" s="127"/>
      <c r="AA1350" s="127"/>
      <c r="AB1350" s="127"/>
      <c r="AC1350" s="127"/>
      <c r="AD1350" s="127"/>
      <c r="AE1350" s="127"/>
      <c r="AF1350" s="127"/>
      <c r="AG1350" s="127"/>
      <c r="AH1350" s="127"/>
      <c r="AI1350" s="127"/>
      <c r="AJ1350" s="127"/>
      <c r="AK1350" s="127"/>
      <c r="AL1350" s="127"/>
      <c r="AM1350" s="127"/>
      <c r="AN1350" s="127"/>
      <c r="AO1350" s="127"/>
      <c r="AP1350" s="127"/>
      <c r="AQ1350" s="127"/>
      <c r="AR1350" s="127"/>
      <c r="AS1350" s="127"/>
      <c r="AT1350" s="127"/>
      <c r="AU1350" s="127"/>
      <c r="AV1350" s="127"/>
      <c r="AW1350" s="127"/>
      <c r="AX1350" s="127"/>
      <c r="AY1350" s="127"/>
      <c r="AZ1350" s="127"/>
      <c r="BA1350" s="127"/>
      <c r="BB1350" s="127"/>
      <c r="BC1350" s="127"/>
      <c r="BD1350" s="127"/>
      <c r="BE1350" s="127"/>
      <c r="BF1350" s="127"/>
      <c r="BG1350" s="127"/>
      <c r="BH1350" s="127"/>
      <c r="BI1350" s="127"/>
      <c r="BJ1350" s="127"/>
      <c r="BK1350" s="127"/>
      <c r="BL1350" s="127"/>
      <c r="BM1350" s="127"/>
      <c r="BN1350" s="386"/>
      <c r="BO1350" s="127"/>
      <c r="BP1350" s="104"/>
    </row>
    <row r="1351" spans="1:68" ht="14.5" x14ac:dyDescent="0.35">
      <c r="A1351" s="136"/>
      <c r="B1351" s="136"/>
      <c r="C1351" s="136"/>
      <c r="D1351" s="127"/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7"/>
      <c r="Z1351" s="127"/>
      <c r="AA1351" s="127"/>
      <c r="AB1351" s="127"/>
      <c r="AC1351" s="127"/>
      <c r="AD1351" s="127"/>
      <c r="AE1351" s="127"/>
      <c r="AF1351" s="127"/>
      <c r="AG1351" s="127"/>
      <c r="AH1351" s="127"/>
      <c r="AI1351" s="127"/>
      <c r="AJ1351" s="127"/>
      <c r="AK1351" s="127"/>
      <c r="AL1351" s="127"/>
      <c r="AM1351" s="127"/>
      <c r="AN1351" s="127"/>
      <c r="AO1351" s="127"/>
      <c r="AP1351" s="127"/>
      <c r="AQ1351" s="127"/>
      <c r="AR1351" s="127"/>
      <c r="AS1351" s="127"/>
      <c r="AT1351" s="127"/>
      <c r="AU1351" s="127"/>
      <c r="AV1351" s="127"/>
      <c r="AW1351" s="127"/>
      <c r="AX1351" s="127"/>
      <c r="AY1351" s="127"/>
      <c r="AZ1351" s="127"/>
      <c r="BA1351" s="127"/>
      <c r="BB1351" s="127"/>
      <c r="BC1351" s="127"/>
      <c r="BD1351" s="127"/>
      <c r="BE1351" s="127"/>
      <c r="BF1351" s="127"/>
      <c r="BG1351" s="127"/>
      <c r="BH1351" s="127"/>
      <c r="BI1351" s="127"/>
      <c r="BJ1351" s="127"/>
      <c r="BK1351" s="127"/>
      <c r="BL1351" s="127"/>
      <c r="BM1351" s="127"/>
      <c r="BN1351" s="386"/>
      <c r="BO1351" s="127"/>
      <c r="BP1351" s="104"/>
    </row>
    <row r="1352" spans="1:68" ht="14.5" x14ac:dyDescent="0.35">
      <c r="A1352" s="136"/>
      <c r="B1352" s="136"/>
      <c r="C1352" s="136"/>
      <c r="D1352" s="127"/>
      <c r="E1352" s="127"/>
      <c r="F1352" s="127"/>
      <c r="G1352" s="127"/>
      <c r="H1352" s="127"/>
      <c r="I1352" s="127"/>
      <c r="J1352" s="127"/>
      <c r="K1352" s="127"/>
      <c r="L1352" s="127"/>
      <c r="M1352" s="127"/>
      <c r="N1352" s="127"/>
      <c r="O1352" s="127"/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7"/>
      <c r="Z1352" s="127"/>
      <c r="AA1352" s="127"/>
      <c r="AB1352" s="127"/>
      <c r="AC1352" s="127"/>
      <c r="AD1352" s="127"/>
      <c r="AE1352" s="127"/>
      <c r="AF1352" s="127"/>
      <c r="AG1352" s="127"/>
      <c r="AH1352" s="127"/>
      <c r="AI1352" s="127"/>
      <c r="AJ1352" s="127"/>
      <c r="AK1352" s="127"/>
      <c r="AL1352" s="127"/>
      <c r="AM1352" s="127"/>
      <c r="AN1352" s="127"/>
      <c r="AO1352" s="127"/>
      <c r="AP1352" s="127"/>
      <c r="AQ1352" s="127"/>
      <c r="AR1352" s="127"/>
      <c r="AS1352" s="127"/>
      <c r="AT1352" s="127"/>
      <c r="AU1352" s="127"/>
      <c r="AV1352" s="127"/>
      <c r="AW1352" s="127"/>
      <c r="AX1352" s="127"/>
      <c r="AY1352" s="127"/>
      <c r="AZ1352" s="127"/>
      <c r="BA1352" s="127"/>
      <c r="BB1352" s="127"/>
      <c r="BC1352" s="127"/>
      <c r="BD1352" s="127"/>
      <c r="BE1352" s="127"/>
      <c r="BF1352" s="127"/>
      <c r="BG1352" s="127"/>
      <c r="BH1352" s="127"/>
      <c r="BI1352" s="127"/>
      <c r="BJ1352" s="127"/>
      <c r="BK1352" s="127"/>
      <c r="BL1352" s="127"/>
      <c r="BM1352" s="127"/>
      <c r="BN1352" s="386"/>
      <c r="BO1352" s="127"/>
      <c r="BP1352" s="104"/>
    </row>
    <row r="1353" spans="1:68" ht="14.5" x14ac:dyDescent="0.35">
      <c r="A1353" s="136"/>
      <c r="B1353" s="136"/>
      <c r="C1353" s="136"/>
      <c r="D1353" s="127"/>
      <c r="E1353" s="127"/>
      <c r="F1353" s="127"/>
      <c r="G1353" s="127"/>
      <c r="H1353" s="127"/>
      <c r="I1353" s="127"/>
      <c r="J1353" s="127"/>
      <c r="K1353" s="127"/>
      <c r="L1353" s="127"/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7"/>
      <c r="Z1353" s="127"/>
      <c r="AA1353" s="127"/>
      <c r="AB1353" s="127"/>
      <c r="AC1353" s="127"/>
      <c r="AD1353" s="127"/>
      <c r="AE1353" s="127"/>
      <c r="AF1353" s="127"/>
      <c r="AG1353" s="127"/>
      <c r="AH1353" s="127"/>
      <c r="AI1353" s="127"/>
      <c r="AJ1353" s="127"/>
      <c r="AK1353" s="127"/>
      <c r="AL1353" s="127"/>
      <c r="AM1353" s="127"/>
      <c r="AN1353" s="127"/>
      <c r="AO1353" s="127"/>
      <c r="AP1353" s="127"/>
      <c r="AQ1353" s="127"/>
      <c r="AR1353" s="127"/>
      <c r="AS1353" s="127"/>
      <c r="AT1353" s="127"/>
      <c r="AU1353" s="127"/>
      <c r="AV1353" s="127"/>
      <c r="AW1353" s="127"/>
      <c r="AX1353" s="127"/>
      <c r="AY1353" s="127"/>
      <c r="AZ1353" s="127"/>
      <c r="BA1353" s="127"/>
      <c r="BB1353" s="127"/>
      <c r="BC1353" s="127"/>
      <c r="BD1353" s="127"/>
      <c r="BE1353" s="127"/>
      <c r="BF1353" s="127"/>
      <c r="BG1353" s="127"/>
      <c r="BH1353" s="127"/>
      <c r="BI1353" s="127"/>
      <c r="BJ1353" s="127"/>
      <c r="BK1353" s="127"/>
      <c r="BL1353" s="127"/>
      <c r="BM1353" s="127"/>
      <c r="BN1353" s="386"/>
      <c r="BO1353" s="127"/>
      <c r="BP1353" s="104"/>
    </row>
    <row r="1354" spans="1:68" ht="14.5" x14ac:dyDescent="0.35">
      <c r="A1354" s="136"/>
      <c r="B1354" s="136"/>
      <c r="C1354" s="136"/>
      <c r="D1354" s="127"/>
      <c r="E1354" s="127"/>
      <c r="F1354" s="127"/>
      <c r="G1354" s="127"/>
      <c r="H1354" s="127"/>
      <c r="I1354" s="127"/>
      <c r="J1354" s="127"/>
      <c r="K1354" s="127"/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7"/>
      <c r="Z1354" s="127"/>
      <c r="AA1354" s="127"/>
      <c r="AB1354" s="127"/>
      <c r="AC1354" s="127"/>
      <c r="AD1354" s="127"/>
      <c r="AE1354" s="127"/>
      <c r="AF1354" s="127"/>
      <c r="AG1354" s="127"/>
      <c r="AH1354" s="127"/>
      <c r="AI1354" s="127"/>
      <c r="AJ1354" s="127"/>
      <c r="AK1354" s="127"/>
      <c r="AL1354" s="127"/>
      <c r="AM1354" s="127"/>
      <c r="AN1354" s="127"/>
      <c r="AO1354" s="127"/>
      <c r="AP1354" s="127"/>
      <c r="AQ1354" s="127"/>
      <c r="AR1354" s="127"/>
      <c r="AS1354" s="127"/>
      <c r="AT1354" s="127"/>
      <c r="AU1354" s="127"/>
      <c r="AV1354" s="127"/>
      <c r="AW1354" s="127"/>
      <c r="AX1354" s="127"/>
      <c r="AY1354" s="127"/>
      <c r="AZ1354" s="127"/>
      <c r="BA1354" s="127"/>
      <c r="BB1354" s="127"/>
      <c r="BC1354" s="127"/>
      <c r="BD1354" s="127"/>
      <c r="BE1354" s="127"/>
      <c r="BF1354" s="127"/>
      <c r="BG1354" s="127"/>
      <c r="BH1354" s="127"/>
      <c r="BI1354" s="127"/>
      <c r="BJ1354" s="127"/>
      <c r="BK1354" s="127"/>
      <c r="BL1354" s="127"/>
      <c r="BM1354" s="127"/>
      <c r="BN1354" s="386"/>
      <c r="BO1354" s="127"/>
      <c r="BP1354" s="104"/>
    </row>
    <row r="1355" spans="1:68" ht="14.5" x14ac:dyDescent="0.35">
      <c r="A1355" s="136"/>
      <c r="B1355" s="136"/>
      <c r="C1355" s="136"/>
      <c r="D1355" s="127"/>
      <c r="E1355" s="127"/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/>
      <c r="X1355" s="127"/>
      <c r="Y1355" s="127"/>
      <c r="Z1355" s="127"/>
      <c r="AA1355" s="127"/>
      <c r="AB1355" s="127"/>
      <c r="AC1355" s="127"/>
      <c r="AD1355" s="127"/>
      <c r="AE1355" s="127"/>
      <c r="AF1355" s="127"/>
      <c r="AG1355" s="127"/>
      <c r="AH1355" s="127"/>
      <c r="AI1355" s="127"/>
      <c r="AJ1355" s="127"/>
      <c r="AK1355" s="127"/>
      <c r="AL1355" s="127"/>
      <c r="AM1355" s="127"/>
      <c r="AN1355" s="127"/>
      <c r="AO1355" s="127"/>
      <c r="AP1355" s="127"/>
      <c r="AQ1355" s="127"/>
      <c r="AR1355" s="127"/>
      <c r="AS1355" s="127"/>
      <c r="AT1355" s="127"/>
      <c r="AU1355" s="127"/>
      <c r="AV1355" s="127"/>
      <c r="AW1355" s="127"/>
      <c r="AX1355" s="127"/>
      <c r="AY1355" s="127"/>
      <c r="AZ1355" s="127"/>
      <c r="BA1355" s="127"/>
      <c r="BB1355" s="127"/>
      <c r="BC1355" s="127"/>
      <c r="BD1355" s="127"/>
      <c r="BE1355" s="127"/>
      <c r="BF1355" s="127"/>
      <c r="BG1355" s="127"/>
      <c r="BH1355" s="127"/>
      <c r="BI1355" s="127"/>
      <c r="BJ1355" s="127"/>
      <c r="BK1355" s="127"/>
      <c r="BL1355" s="127"/>
      <c r="BM1355" s="127"/>
      <c r="BN1355" s="386"/>
      <c r="BO1355" s="127"/>
      <c r="BP1355" s="104"/>
    </row>
    <row r="1356" spans="1:68" ht="14.5" x14ac:dyDescent="0.35">
      <c r="A1356" s="136"/>
      <c r="B1356" s="136"/>
      <c r="C1356" s="136"/>
      <c r="D1356" s="127"/>
      <c r="E1356" s="127"/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/>
      <c r="U1356" s="127"/>
      <c r="V1356" s="127"/>
      <c r="W1356" s="127"/>
      <c r="X1356" s="127"/>
      <c r="Y1356" s="127"/>
      <c r="Z1356" s="127"/>
      <c r="AA1356" s="127"/>
      <c r="AB1356" s="127"/>
      <c r="AC1356" s="127"/>
      <c r="AD1356" s="127"/>
      <c r="AE1356" s="127"/>
      <c r="AF1356" s="127"/>
      <c r="AG1356" s="127"/>
      <c r="AH1356" s="127"/>
      <c r="AI1356" s="127"/>
      <c r="AJ1356" s="127"/>
      <c r="AK1356" s="127"/>
      <c r="AL1356" s="127"/>
      <c r="AM1356" s="127"/>
      <c r="AN1356" s="127"/>
      <c r="AO1356" s="127"/>
      <c r="AP1356" s="127"/>
      <c r="AQ1356" s="127"/>
      <c r="AR1356" s="127"/>
      <c r="AS1356" s="127"/>
      <c r="AT1356" s="127"/>
      <c r="AU1356" s="127"/>
      <c r="AV1356" s="127"/>
      <c r="AW1356" s="127"/>
      <c r="AX1356" s="127"/>
      <c r="AY1356" s="127"/>
      <c r="AZ1356" s="127"/>
      <c r="BA1356" s="127"/>
      <c r="BB1356" s="127"/>
      <c r="BC1356" s="127"/>
      <c r="BD1356" s="127"/>
      <c r="BE1356" s="127"/>
      <c r="BF1356" s="127"/>
      <c r="BG1356" s="127"/>
      <c r="BH1356" s="127"/>
      <c r="BI1356" s="127"/>
      <c r="BJ1356" s="127"/>
      <c r="BK1356" s="127"/>
      <c r="BL1356" s="127"/>
      <c r="BM1356" s="127"/>
      <c r="BN1356" s="386"/>
      <c r="BO1356" s="127"/>
      <c r="BP1356" s="104"/>
    </row>
    <row r="1357" spans="1:68" ht="14.5" x14ac:dyDescent="0.35">
      <c r="A1357" s="136"/>
      <c r="B1357" s="136"/>
      <c r="C1357" s="136"/>
      <c r="D1357" s="127"/>
      <c r="E1357" s="127"/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/>
      <c r="U1357" s="127"/>
      <c r="V1357" s="127"/>
      <c r="W1357" s="127"/>
      <c r="X1357" s="127"/>
      <c r="Y1357" s="127"/>
      <c r="Z1357" s="127"/>
      <c r="AA1357" s="127"/>
      <c r="AB1357" s="127"/>
      <c r="AC1357" s="127"/>
      <c r="AD1357" s="127"/>
      <c r="AE1357" s="127"/>
      <c r="AF1357" s="127"/>
      <c r="AG1357" s="127"/>
      <c r="AH1357" s="127"/>
      <c r="AI1357" s="127"/>
      <c r="AJ1357" s="127"/>
      <c r="AK1357" s="127"/>
      <c r="AL1357" s="127"/>
      <c r="AM1357" s="127"/>
      <c r="AN1357" s="127"/>
      <c r="AO1357" s="127"/>
      <c r="AP1357" s="127"/>
      <c r="AQ1357" s="127"/>
      <c r="AR1357" s="127"/>
      <c r="AS1357" s="127"/>
      <c r="AT1357" s="127"/>
      <c r="AU1357" s="127"/>
      <c r="AV1357" s="127"/>
      <c r="AW1357" s="127"/>
      <c r="AX1357" s="127"/>
      <c r="AY1357" s="127"/>
      <c r="AZ1357" s="127"/>
      <c r="BA1357" s="127"/>
      <c r="BB1357" s="127"/>
      <c r="BC1357" s="127"/>
      <c r="BD1357" s="127"/>
      <c r="BE1357" s="127"/>
      <c r="BF1357" s="127"/>
      <c r="BG1357" s="127"/>
      <c r="BH1357" s="127"/>
      <c r="BI1357" s="127"/>
      <c r="BJ1357" s="127"/>
      <c r="BK1357" s="127"/>
      <c r="BL1357" s="127"/>
      <c r="BM1357" s="127"/>
      <c r="BN1357" s="386"/>
      <c r="BO1357" s="127"/>
      <c r="BP1357" s="104"/>
    </row>
    <row r="1358" spans="1:68" ht="14.5" x14ac:dyDescent="0.35">
      <c r="A1358" s="136"/>
      <c r="B1358" s="136"/>
      <c r="C1358" s="136"/>
      <c r="D1358" s="127"/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7"/>
      <c r="Z1358" s="127"/>
      <c r="AA1358" s="127"/>
      <c r="AB1358" s="127"/>
      <c r="AC1358" s="127"/>
      <c r="AD1358" s="127"/>
      <c r="AE1358" s="127"/>
      <c r="AF1358" s="127"/>
      <c r="AG1358" s="127"/>
      <c r="AH1358" s="127"/>
      <c r="AI1358" s="127"/>
      <c r="AJ1358" s="127"/>
      <c r="AK1358" s="127"/>
      <c r="AL1358" s="127"/>
      <c r="AM1358" s="127"/>
      <c r="AN1358" s="127"/>
      <c r="AO1358" s="127"/>
      <c r="AP1358" s="127"/>
      <c r="AQ1358" s="127"/>
      <c r="AR1358" s="127"/>
      <c r="AS1358" s="127"/>
      <c r="AT1358" s="127"/>
      <c r="AU1358" s="127"/>
      <c r="AV1358" s="127"/>
      <c r="AW1358" s="127"/>
      <c r="AX1358" s="127"/>
      <c r="AY1358" s="127"/>
      <c r="AZ1358" s="127"/>
      <c r="BA1358" s="127"/>
      <c r="BB1358" s="127"/>
      <c r="BC1358" s="127"/>
      <c r="BD1358" s="127"/>
      <c r="BE1358" s="127"/>
      <c r="BF1358" s="127"/>
      <c r="BG1358" s="127"/>
      <c r="BH1358" s="127"/>
      <c r="BI1358" s="127"/>
      <c r="BJ1358" s="127"/>
      <c r="BK1358" s="127"/>
      <c r="BL1358" s="127"/>
      <c r="BM1358" s="127"/>
      <c r="BN1358" s="386"/>
      <c r="BO1358" s="127"/>
      <c r="BP1358" s="104"/>
    </row>
    <row r="1359" spans="1:68" ht="14.5" x14ac:dyDescent="0.35">
      <c r="A1359" s="136"/>
      <c r="B1359" s="136"/>
      <c r="C1359" s="136"/>
      <c r="D1359" s="127"/>
      <c r="E1359" s="127"/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7"/>
      <c r="Z1359" s="127"/>
      <c r="AA1359" s="127"/>
      <c r="AB1359" s="127"/>
      <c r="AC1359" s="127"/>
      <c r="AD1359" s="127"/>
      <c r="AE1359" s="127"/>
      <c r="AF1359" s="127"/>
      <c r="AG1359" s="127"/>
      <c r="AH1359" s="127"/>
      <c r="AI1359" s="127"/>
      <c r="AJ1359" s="127"/>
      <c r="AK1359" s="127"/>
      <c r="AL1359" s="127"/>
      <c r="AM1359" s="127"/>
      <c r="AN1359" s="127"/>
      <c r="AO1359" s="127"/>
      <c r="AP1359" s="127"/>
      <c r="AQ1359" s="127"/>
      <c r="AR1359" s="127"/>
      <c r="AS1359" s="127"/>
      <c r="AT1359" s="127"/>
      <c r="AU1359" s="127"/>
      <c r="AV1359" s="127"/>
      <c r="AW1359" s="127"/>
      <c r="AX1359" s="127"/>
      <c r="AY1359" s="127"/>
      <c r="AZ1359" s="127"/>
      <c r="BA1359" s="127"/>
      <c r="BB1359" s="127"/>
      <c r="BC1359" s="127"/>
      <c r="BD1359" s="127"/>
      <c r="BE1359" s="127"/>
      <c r="BF1359" s="127"/>
      <c r="BG1359" s="127"/>
      <c r="BH1359" s="127"/>
      <c r="BI1359" s="127"/>
      <c r="BJ1359" s="127"/>
      <c r="BK1359" s="127"/>
      <c r="BL1359" s="127"/>
      <c r="BM1359" s="127"/>
      <c r="BN1359" s="386"/>
      <c r="BO1359" s="127"/>
      <c r="BP1359" s="104"/>
    </row>
    <row r="1360" spans="1:68" ht="14.5" x14ac:dyDescent="0.35">
      <c r="A1360" s="136"/>
      <c r="B1360" s="136"/>
      <c r="C1360" s="136"/>
      <c r="D1360" s="127"/>
      <c r="E1360" s="127"/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7"/>
      <c r="Z1360" s="127"/>
      <c r="AA1360" s="127"/>
      <c r="AB1360" s="127"/>
      <c r="AC1360" s="127"/>
      <c r="AD1360" s="127"/>
      <c r="AE1360" s="127"/>
      <c r="AF1360" s="127"/>
      <c r="AG1360" s="127"/>
      <c r="AH1360" s="127"/>
      <c r="AI1360" s="127"/>
      <c r="AJ1360" s="127"/>
      <c r="AK1360" s="127"/>
      <c r="AL1360" s="127"/>
      <c r="AM1360" s="127"/>
      <c r="AN1360" s="127"/>
      <c r="AO1360" s="127"/>
      <c r="AP1360" s="127"/>
      <c r="AQ1360" s="127"/>
      <c r="AR1360" s="127"/>
      <c r="AS1360" s="127"/>
      <c r="AT1360" s="127"/>
      <c r="AU1360" s="127"/>
      <c r="AV1360" s="127"/>
      <c r="AW1360" s="127"/>
      <c r="AX1360" s="127"/>
      <c r="AY1360" s="127"/>
      <c r="AZ1360" s="127"/>
      <c r="BA1360" s="127"/>
      <c r="BB1360" s="127"/>
      <c r="BC1360" s="127"/>
      <c r="BD1360" s="127"/>
      <c r="BE1360" s="127"/>
      <c r="BF1360" s="127"/>
      <c r="BG1360" s="127"/>
      <c r="BH1360" s="127"/>
      <c r="BI1360" s="127"/>
      <c r="BJ1360" s="127"/>
      <c r="BK1360" s="127"/>
      <c r="BL1360" s="127"/>
      <c r="BM1360" s="127"/>
      <c r="BN1360" s="386"/>
      <c r="BO1360" s="127"/>
      <c r="BP1360" s="104"/>
    </row>
    <row r="1361" spans="1:68" ht="14.5" x14ac:dyDescent="0.35">
      <c r="A1361" s="136"/>
      <c r="B1361" s="136"/>
      <c r="C1361" s="136"/>
      <c r="D1361" s="127"/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7"/>
      <c r="Z1361" s="127"/>
      <c r="AA1361" s="127"/>
      <c r="AB1361" s="127"/>
      <c r="AC1361" s="127"/>
      <c r="AD1361" s="127"/>
      <c r="AE1361" s="127"/>
      <c r="AF1361" s="127"/>
      <c r="AG1361" s="127"/>
      <c r="AH1361" s="127"/>
      <c r="AI1361" s="127"/>
      <c r="AJ1361" s="127"/>
      <c r="AK1361" s="127"/>
      <c r="AL1361" s="127"/>
      <c r="AM1361" s="127"/>
      <c r="AN1361" s="127"/>
      <c r="AO1361" s="127"/>
      <c r="AP1361" s="127"/>
      <c r="AQ1361" s="127"/>
      <c r="AR1361" s="127"/>
      <c r="AS1361" s="127"/>
      <c r="AT1361" s="127"/>
      <c r="AU1361" s="127"/>
      <c r="AV1361" s="127"/>
      <c r="AW1361" s="127"/>
      <c r="AX1361" s="127"/>
      <c r="AY1361" s="127"/>
      <c r="AZ1361" s="127"/>
      <c r="BA1361" s="127"/>
      <c r="BB1361" s="127"/>
      <c r="BC1361" s="127"/>
      <c r="BD1361" s="127"/>
      <c r="BE1361" s="127"/>
      <c r="BF1361" s="127"/>
      <c r="BG1361" s="127"/>
      <c r="BH1361" s="127"/>
      <c r="BI1361" s="127"/>
      <c r="BJ1361" s="127"/>
      <c r="BK1361" s="127"/>
      <c r="BL1361" s="127"/>
      <c r="BM1361" s="127"/>
      <c r="BN1361" s="386"/>
      <c r="BO1361" s="127"/>
      <c r="BP1361" s="104"/>
    </row>
    <row r="1362" spans="1:68" ht="14.5" x14ac:dyDescent="0.35">
      <c r="A1362" s="136"/>
      <c r="B1362" s="136"/>
      <c r="C1362" s="136"/>
      <c r="D1362" s="127"/>
      <c r="E1362" s="127"/>
      <c r="F1362" s="127"/>
      <c r="G1362" s="127"/>
      <c r="H1362" s="127"/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/>
      <c r="W1362" s="127"/>
      <c r="X1362" s="127"/>
      <c r="Y1362" s="127"/>
      <c r="Z1362" s="127"/>
      <c r="AA1362" s="127"/>
      <c r="AB1362" s="127"/>
      <c r="AC1362" s="127"/>
      <c r="AD1362" s="127"/>
      <c r="AE1362" s="127"/>
      <c r="AF1362" s="127"/>
      <c r="AG1362" s="127"/>
      <c r="AH1362" s="127"/>
      <c r="AI1362" s="127"/>
      <c r="AJ1362" s="127"/>
      <c r="AK1362" s="127"/>
      <c r="AL1362" s="127"/>
      <c r="AM1362" s="127"/>
      <c r="AN1362" s="127"/>
      <c r="AO1362" s="127"/>
      <c r="AP1362" s="127"/>
      <c r="AQ1362" s="127"/>
      <c r="AR1362" s="127"/>
      <c r="AS1362" s="127"/>
      <c r="AT1362" s="127"/>
      <c r="AU1362" s="127"/>
      <c r="AV1362" s="127"/>
      <c r="AW1362" s="127"/>
      <c r="AX1362" s="127"/>
      <c r="AY1362" s="127"/>
      <c r="AZ1362" s="127"/>
      <c r="BA1362" s="127"/>
      <c r="BB1362" s="127"/>
      <c r="BC1362" s="127"/>
      <c r="BD1362" s="127"/>
      <c r="BE1362" s="127"/>
      <c r="BF1362" s="127"/>
      <c r="BG1362" s="127"/>
      <c r="BH1362" s="127"/>
      <c r="BI1362" s="127"/>
      <c r="BJ1362" s="127"/>
      <c r="BK1362" s="127"/>
      <c r="BL1362" s="127"/>
      <c r="BM1362" s="127"/>
      <c r="BN1362" s="386"/>
      <c r="BO1362" s="127"/>
      <c r="BP1362" s="104"/>
    </row>
    <row r="1363" spans="1:68" ht="14.5" x14ac:dyDescent="0.35">
      <c r="A1363" s="136"/>
      <c r="B1363" s="136"/>
      <c r="C1363" s="136"/>
      <c r="D1363" s="127"/>
      <c r="E1363" s="127"/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/>
      <c r="Y1363" s="127"/>
      <c r="Z1363" s="127"/>
      <c r="AA1363" s="127"/>
      <c r="AB1363" s="127"/>
      <c r="AC1363" s="127"/>
      <c r="AD1363" s="127"/>
      <c r="AE1363" s="127"/>
      <c r="AF1363" s="127"/>
      <c r="AG1363" s="127"/>
      <c r="AH1363" s="127"/>
      <c r="AI1363" s="127"/>
      <c r="AJ1363" s="127"/>
      <c r="AK1363" s="127"/>
      <c r="AL1363" s="127"/>
      <c r="AM1363" s="127"/>
      <c r="AN1363" s="127"/>
      <c r="AO1363" s="127"/>
      <c r="AP1363" s="127"/>
      <c r="AQ1363" s="127"/>
      <c r="AR1363" s="127"/>
      <c r="AS1363" s="127"/>
      <c r="AT1363" s="127"/>
      <c r="AU1363" s="127"/>
      <c r="AV1363" s="127"/>
      <c r="AW1363" s="127"/>
      <c r="AX1363" s="127"/>
      <c r="AY1363" s="127"/>
      <c r="AZ1363" s="127"/>
      <c r="BA1363" s="127"/>
      <c r="BB1363" s="127"/>
      <c r="BC1363" s="127"/>
      <c r="BD1363" s="127"/>
      <c r="BE1363" s="127"/>
      <c r="BF1363" s="127"/>
      <c r="BG1363" s="127"/>
      <c r="BH1363" s="127"/>
      <c r="BI1363" s="127"/>
      <c r="BJ1363" s="127"/>
      <c r="BK1363" s="127"/>
      <c r="BL1363" s="127"/>
      <c r="BM1363" s="127"/>
      <c r="BN1363" s="386"/>
      <c r="BO1363" s="127"/>
      <c r="BP1363" s="104"/>
    </row>
    <row r="1364" spans="1:68" ht="14.5" x14ac:dyDescent="0.35">
      <c r="A1364" s="136"/>
      <c r="B1364" s="136"/>
      <c r="C1364" s="136"/>
      <c r="D1364" s="127"/>
      <c r="E1364" s="127"/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/>
      <c r="U1364" s="127"/>
      <c r="V1364" s="127"/>
      <c r="W1364" s="127"/>
      <c r="X1364" s="127"/>
      <c r="Y1364" s="127"/>
      <c r="Z1364" s="127"/>
      <c r="AA1364" s="127"/>
      <c r="AB1364" s="127"/>
      <c r="AC1364" s="127"/>
      <c r="AD1364" s="127"/>
      <c r="AE1364" s="127"/>
      <c r="AF1364" s="127"/>
      <c r="AG1364" s="127"/>
      <c r="AH1364" s="127"/>
      <c r="AI1364" s="127"/>
      <c r="AJ1364" s="127"/>
      <c r="AK1364" s="127"/>
      <c r="AL1364" s="127"/>
      <c r="AM1364" s="127"/>
      <c r="AN1364" s="127"/>
      <c r="AO1364" s="127"/>
      <c r="AP1364" s="127"/>
      <c r="AQ1364" s="127"/>
      <c r="AR1364" s="127"/>
      <c r="AS1364" s="127"/>
      <c r="AT1364" s="127"/>
      <c r="AU1364" s="127"/>
      <c r="AV1364" s="127"/>
      <c r="AW1364" s="127"/>
      <c r="AX1364" s="127"/>
      <c r="AY1364" s="127"/>
      <c r="AZ1364" s="127"/>
      <c r="BA1364" s="127"/>
      <c r="BB1364" s="127"/>
      <c r="BC1364" s="127"/>
      <c r="BD1364" s="127"/>
      <c r="BE1364" s="127"/>
      <c r="BF1364" s="127"/>
      <c r="BG1364" s="127"/>
      <c r="BH1364" s="127"/>
      <c r="BI1364" s="127"/>
      <c r="BJ1364" s="127"/>
      <c r="BK1364" s="127"/>
      <c r="BL1364" s="127"/>
      <c r="BM1364" s="127"/>
      <c r="BN1364" s="386"/>
      <c r="BO1364" s="127"/>
      <c r="BP1364" s="104"/>
    </row>
    <row r="1365" spans="1:68" ht="14.5" x14ac:dyDescent="0.35">
      <c r="A1365" s="136"/>
      <c r="B1365" s="136"/>
      <c r="C1365" s="136"/>
      <c r="D1365" s="127"/>
      <c r="E1365" s="127"/>
      <c r="F1365" s="127"/>
      <c r="G1365" s="127"/>
      <c r="H1365" s="127"/>
      <c r="I1365" s="127"/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7"/>
      <c r="Z1365" s="127"/>
      <c r="AA1365" s="127"/>
      <c r="AB1365" s="127"/>
      <c r="AC1365" s="127"/>
      <c r="AD1365" s="127"/>
      <c r="AE1365" s="127"/>
      <c r="AF1365" s="127"/>
      <c r="AG1365" s="127"/>
      <c r="AH1365" s="127"/>
      <c r="AI1365" s="127"/>
      <c r="AJ1365" s="127"/>
      <c r="AK1365" s="127"/>
      <c r="AL1365" s="127"/>
      <c r="AM1365" s="127"/>
      <c r="AN1365" s="127"/>
      <c r="AO1365" s="127"/>
      <c r="AP1365" s="127"/>
      <c r="AQ1365" s="127"/>
      <c r="AR1365" s="127"/>
      <c r="AS1365" s="127"/>
      <c r="AT1365" s="127"/>
      <c r="AU1365" s="127"/>
      <c r="AV1365" s="127"/>
      <c r="AW1365" s="127"/>
      <c r="AX1365" s="127"/>
      <c r="AY1365" s="127"/>
      <c r="AZ1365" s="127"/>
      <c r="BA1365" s="127"/>
      <c r="BB1365" s="127"/>
      <c r="BC1365" s="127"/>
      <c r="BD1365" s="127"/>
      <c r="BE1365" s="127"/>
      <c r="BF1365" s="127"/>
      <c r="BG1365" s="127"/>
      <c r="BH1365" s="127"/>
      <c r="BI1365" s="127"/>
      <c r="BJ1365" s="127"/>
      <c r="BK1365" s="127"/>
      <c r="BL1365" s="127"/>
      <c r="BM1365" s="127"/>
      <c r="BN1365" s="386"/>
      <c r="BO1365" s="127"/>
      <c r="BP1365" s="104"/>
    </row>
    <row r="1366" spans="1:68" ht="14.5" x14ac:dyDescent="0.35">
      <c r="A1366" s="136"/>
      <c r="B1366" s="136"/>
      <c r="C1366" s="136"/>
      <c r="D1366" s="127"/>
      <c r="E1366" s="127"/>
      <c r="F1366" s="127"/>
      <c r="G1366" s="127"/>
      <c r="H1366" s="127"/>
      <c r="I1366" s="127"/>
      <c r="J1366" s="127"/>
      <c r="K1366" s="127"/>
      <c r="L1366" s="127"/>
      <c r="M1366" s="127"/>
      <c r="N1366" s="127"/>
      <c r="O1366" s="127"/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7"/>
      <c r="Z1366" s="127"/>
      <c r="AA1366" s="127"/>
      <c r="AB1366" s="127"/>
      <c r="AC1366" s="127"/>
      <c r="AD1366" s="127"/>
      <c r="AE1366" s="127"/>
      <c r="AF1366" s="127"/>
      <c r="AG1366" s="127"/>
      <c r="AH1366" s="127"/>
      <c r="AI1366" s="127"/>
      <c r="AJ1366" s="127"/>
      <c r="AK1366" s="127"/>
      <c r="AL1366" s="127"/>
      <c r="AM1366" s="127"/>
      <c r="AN1366" s="127"/>
      <c r="AO1366" s="127"/>
      <c r="AP1366" s="127"/>
      <c r="AQ1366" s="127"/>
      <c r="AR1366" s="127"/>
      <c r="AS1366" s="127"/>
      <c r="AT1366" s="127"/>
      <c r="AU1366" s="127"/>
      <c r="AV1366" s="127"/>
      <c r="AW1366" s="127"/>
      <c r="AX1366" s="127"/>
      <c r="AY1366" s="127"/>
      <c r="AZ1366" s="127"/>
      <c r="BA1366" s="127"/>
      <c r="BB1366" s="127"/>
      <c r="BC1366" s="127"/>
      <c r="BD1366" s="127"/>
      <c r="BE1366" s="127"/>
      <c r="BF1366" s="127"/>
      <c r="BG1366" s="127"/>
      <c r="BH1366" s="127"/>
      <c r="BI1366" s="127"/>
      <c r="BJ1366" s="127"/>
      <c r="BK1366" s="127"/>
      <c r="BL1366" s="127"/>
      <c r="BM1366" s="127"/>
      <c r="BN1366" s="386"/>
      <c r="BO1366" s="127"/>
      <c r="BP1366" s="104"/>
    </row>
    <row r="1367" spans="1:68" ht="14.5" x14ac:dyDescent="0.35">
      <c r="A1367" s="136"/>
      <c r="B1367" s="136"/>
      <c r="C1367" s="136"/>
      <c r="D1367" s="127"/>
      <c r="E1367" s="127"/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/>
      <c r="U1367" s="127"/>
      <c r="V1367" s="127"/>
      <c r="W1367" s="127"/>
      <c r="X1367" s="127"/>
      <c r="Y1367" s="127"/>
      <c r="Z1367" s="127"/>
      <c r="AA1367" s="127"/>
      <c r="AB1367" s="127"/>
      <c r="AC1367" s="127"/>
      <c r="AD1367" s="127"/>
      <c r="AE1367" s="127"/>
      <c r="AF1367" s="127"/>
      <c r="AG1367" s="127"/>
      <c r="AH1367" s="127"/>
      <c r="AI1367" s="127"/>
      <c r="AJ1367" s="127"/>
      <c r="AK1367" s="127"/>
      <c r="AL1367" s="127"/>
      <c r="AM1367" s="127"/>
      <c r="AN1367" s="127"/>
      <c r="AO1367" s="127"/>
      <c r="AP1367" s="127"/>
      <c r="AQ1367" s="127"/>
      <c r="AR1367" s="127"/>
      <c r="AS1367" s="127"/>
      <c r="AT1367" s="127"/>
      <c r="AU1367" s="127"/>
      <c r="AV1367" s="127"/>
      <c r="AW1367" s="127"/>
      <c r="AX1367" s="127"/>
      <c r="AY1367" s="127"/>
      <c r="AZ1367" s="127"/>
      <c r="BA1367" s="127"/>
      <c r="BB1367" s="127"/>
      <c r="BC1367" s="127"/>
      <c r="BD1367" s="127"/>
      <c r="BE1367" s="127"/>
      <c r="BF1367" s="127"/>
      <c r="BG1367" s="127"/>
      <c r="BH1367" s="127"/>
      <c r="BI1367" s="127"/>
      <c r="BJ1367" s="127"/>
      <c r="BK1367" s="127"/>
      <c r="BL1367" s="127"/>
      <c r="BM1367" s="127"/>
      <c r="BN1367" s="386"/>
      <c r="BO1367" s="127"/>
      <c r="BP1367" s="104"/>
    </row>
    <row r="1368" spans="1:68" ht="14.5" x14ac:dyDescent="0.35">
      <c r="A1368" s="136"/>
      <c r="B1368" s="136"/>
      <c r="C1368" s="136"/>
      <c r="D1368" s="127"/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7"/>
      <c r="Z1368" s="127"/>
      <c r="AA1368" s="127"/>
      <c r="AB1368" s="127"/>
      <c r="AC1368" s="127"/>
      <c r="AD1368" s="127"/>
      <c r="AE1368" s="127"/>
      <c r="AF1368" s="127"/>
      <c r="AG1368" s="127"/>
      <c r="AH1368" s="127"/>
      <c r="AI1368" s="127"/>
      <c r="AJ1368" s="127"/>
      <c r="AK1368" s="127"/>
      <c r="AL1368" s="127"/>
      <c r="AM1368" s="127"/>
      <c r="AN1368" s="127"/>
      <c r="AO1368" s="127"/>
      <c r="AP1368" s="127"/>
      <c r="AQ1368" s="127"/>
      <c r="AR1368" s="127"/>
      <c r="AS1368" s="127"/>
      <c r="AT1368" s="127"/>
      <c r="AU1368" s="127"/>
      <c r="AV1368" s="127"/>
      <c r="AW1368" s="127"/>
      <c r="AX1368" s="127"/>
      <c r="AY1368" s="127"/>
      <c r="AZ1368" s="127"/>
      <c r="BA1368" s="127"/>
      <c r="BB1368" s="127"/>
      <c r="BC1368" s="127"/>
      <c r="BD1368" s="127"/>
      <c r="BE1368" s="127"/>
      <c r="BF1368" s="127"/>
      <c r="BG1368" s="127"/>
      <c r="BH1368" s="127"/>
      <c r="BI1368" s="127"/>
      <c r="BJ1368" s="127"/>
      <c r="BK1368" s="127"/>
      <c r="BL1368" s="127"/>
      <c r="BM1368" s="127"/>
      <c r="BN1368" s="386"/>
      <c r="BO1368" s="127"/>
      <c r="BP1368" s="104"/>
    </row>
    <row r="1369" spans="1:68" ht="14.5" x14ac:dyDescent="0.35">
      <c r="A1369" s="136"/>
      <c r="B1369" s="136"/>
      <c r="C1369" s="136"/>
      <c r="D1369" s="127"/>
      <c r="E1369" s="127"/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7"/>
      <c r="Z1369" s="127"/>
      <c r="AA1369" s="127"/>
      <c r="AB1369" s="127"/>
      <c r="AC1369" s="127"/>
      <c r="AD1369" s="127"/>
      <c r="AE1369" s="127"/>
      <c r="AF1369" s="127"/>
      <c r="AG1369" s="127"/>
      <c r="AH1369" s="127"/>
      <c r="AI1369" s="127"/>
      <c r="AJ1369" s="127"/>
      <c r="AK1369" s="127"/>
      <c r="AL1369" s="127"/>
      <c r="AM1369" s="127"/>
      <c r="AN1369" s="127"/>
      <c r="AO1369" s="127"/>
      <c r="AP1369" s="127"/>
      <c r="AQ1369" s="127"/>
      <c r="AR1369" s="127"/>
      <c r="AS1369" s="127"/>
      <c r="AT1369" s="127"/>
      <c r="AU1369" s="127"/>
      <c r="AV1369" s="127"/>
      <c r="AW1369" s="127"/>
      <c r="AX1369" s="127"/>
      <c r="AY1369" s="127"/>
      <c r="AZ1369" s="127"/>
      <c r="BA1369" s="127"/>
      <c r="BB1369" s="127"/>
      <c r="BC1369" s="127"/>
      <c r="BD1369" s="127"/>
      <c r="BE1369" s="127"/>
      <c r="BF1369" s="127"/>
      <c r="BG1369" s="127"/>
      <c r="BH1369" s="127"/>
      <c r="BI1369" s="127"/>
      <c r="BJ1369" s="127"/>
      <c r="BK1369" s="127"/>
      <c r="BL1369" s="127"/>
      <c r="BM1369" s="127"/>
      <c r="BN1369" s="386"/>
      <c r="BO1369" s="127"/>
      <c r="BP1369" s="104"/>
    </row>
    <row r="1370" spans="1:68" ht="14.5" x14ac:dyDescent="0.35">
      <c r="A1370" s="136"/>
      <c r="B1370" s="136"/>
      <c r="C1370" s="136"/>
      <c r="D1370" s="127"/>
      <c r="E1370" s="127"/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7"/>
      <c r="Z1370" s="127"/>
      <c r="AA1370" s="127"/>
      <c r="AB1370" s="127"/>
      <c r="AC1370" s="127"/>
      <c r="AD1370" s="127"/>
      <c r="AE1370" s="127"/>
      <c r="AF1370" s="127"/>
      <c r="AG1370" s="127"/>
      <c r="AH1370" s="127"/>
      <c r="AI1370" s="127"/>
      <c r="AJ1370" s="127"/>
      <c r="AK1370" s="127"/>
      <c r="AL1370" s="127"/>
      <c r="AM1370" s="127"/>
      <c r="AN1370" s="127"/>
      <c r="AO1370" s="127"/>
      <c r="AP1370" s="127"/>
      <c r="AQ1370" s="127"/>
      <c r="AR1370" s="127"/>
      <c r="AS1370" s="127"/>
      <c r="AT1370" s="127"/>
      <c r="AU1370" s="127"/>
      <c r="AV1370" s="127"/>
      <c r="AW1370" s="127"/>
      <c r="AX1370" s="127"/>
      <c r="AY1370" s="127"/>
      <c r="AZ1370" s="127"/>
      <c r="BA1370" s="127"/>
      <c r="BB1370" s="127"/>
      <c r="BC1370" s="127"/>
      <c r="BD1370" s="127"/>
      <c r="BE1370" s="127"/>
      <c r="BF1370" s="127"/>
      <c r="BG1370" s="127"/>
      <c r="BH1370" s="127"/>
      <c r="BI1370" s="127"/>
      <c r="BJ1370" s="127"/>
      <c r="BK1370" s="127"/>
      <c r="BL1370" s="127"/>
      <c r="BM1370" s="127"/>
      <c r="BN1370" s="386"/>
      <c r="BO1370" s="127"/>
      <c r="BP1370" s="104"/>
    </row>
    <row r="1371" spans="1:68" ht="14.5" x14ac:dyDescent="0.35">
      <c r="A1371" s="136"/>
      <c r="B1371" s="136"/>
      <c r="C1371" s="136"/>
      <c r="D1371" s="127"/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7"/>
      <c r="Z1371" s="127"/>
      <c r="AA1371" s="127"/>
      <c r="AB1371" s="127"/>
      <c r="AC1371" s="127"/>
      <c r="AD1371" s="127"/>
      <c r="AE1371" s="127"/>
      <c r="AF1371" s="127"/>
      <c r="AG1371" s="127"/>
      <c r="AH1371" s="127"/>
      <c r="AI1371" s="127"/>
      <c r="AJ1371" s="127"/>
      <c r="AK1371" s="127"/>
      <c r="AL1371" s="127"/>
      <c r="AM1371" s="127"/>
      <c r="AN1371" s="127"/>
      <c r="AO1371" s="127"/>
      <c r="AP1371" s="127"/>
      <c r="AQ1371" s="127"/>
      <c r="AR1371" s="127"/>
      <c r="AS1371" s="127"/>
      <c r="AT1371" s="127"/>
      <c r="AU1371" s="127"/>
      <c r="AV1371" s="127"/>
      <c r="AW1371" s="127"/>
      <c r="AX1371" s="127"/>
      <c r="AY1371" s="127"/>
      <c r="AZ1371" s="127"/>
      <c r="BA1371" s="127"/>
      <c r="BB1371" s="127"/>
      <c r="BC1371" s="127"/>
      <c r="BD1371" s="127"/>
      <c r="BE1371" s="127"/>
      <c r="BF1371" s="127"/>
      <c r="BG1371" s="127"/>
      <c r="BH1371" s="127"/>
      <c r="BI1371" s="127"/>
      <c r="BJ1371" s="127"/>
      <c r="BK1371" s="127"/>
      <c r="BL1371" s="127"/>
      <c r="BM1371" s="127"/>
      <c r="BN1371" s="386"/>
      <c r="BO1371" s="127"/>
      <c r="BP1371" s="104"/>
    </row>
    <row r="1372" spans="1:68" ht="14.5" x14ac:dyDescent="0.35">
      <c r="A1372" s="136"/>
      <c r="B1372" s="136"/>
      <c r="C1372" s="136"/>
      <c r="D1372" s="127"/>
      <c r="E1372" s="127"/>
      <c r="F1372" s="127"/>
      <c r="G1372" s="127"/>
      <c r="H1372" s="127"/>
      <c r="I1372" s="127"/>
      <c r="J1372" s="127"/>
      <c r="K1372" s="127"/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7"/>
      <c r="Z1372" s="127"/>
      <c r="AA1372" s="127"/>
      <c r="AB1372" s="127"/>
      <c r="AC1372" s="127"/>
      <c r="AD1372" s="127"/>
      <c r="AE1372" s="127"/>
      <c r="AF1372" s="127"/>
      <c r="AG1372" s="127"/>
      <c r="AH1372" s="127"/>
      <c r="AI1372" s="127"/>
      <c r="AJ1372" s="127"/>
      <c r="AK1372" s="127"/>
      <c r="AL1372" s="127"/>
      <c r="AM1372" s="127"/>
      <c r="AN1372" s="127"/>
      <c r="AO1372" s="127"/>
      <c r="AP1372" s="127"/>
      <c r="AQ1372" s="127"/>
      <c r="AR1372" s="127"/>
      <c r="AS1372" s="127"/>
      <c r="AT1372" s="127"/>
      <c r="AU1372" s="127"/>
      <c r="AV1372" s="127"/>
      <c r="AW1372" s="127"/>
      <c r="AX1372" s="127"/>
      <c r="AY1372" s="127"/>
      <c r="AZ1372" s="127"/>
      <c r="BA1372" s="127"/>
      <c r="BB1372" s="127"/>
      <c r="BC1372" s="127"/>
      <c r="BD1372" s="127"/>
      <c r="BE1372" s="127"/>
      <c r="BF1372" s="127"/>
      <c r="BG1372" s="127"/>
      <c r="BH1372" s="127"/>
      <c r="BI1372" s="127"/>
      <c r="BJ1372" s="127"/>
      <c r="BK1372" s="127"/>
      <c r="BL1372" s="127"/>
      <c r="BM1372" s="127"/>
      <c r="BN1372" s="386"/>
      <c r="BO1372" s="127"/>
      <c r="BP1372" s="104"/>
    </row>
    <row r="1373" spans="1:68" ht="14.5" x14ac:dyDescent="0.35">
      <c r="A1373" s="136"/>
      <c r="B1373" s="136"/>
      <c r="C1373" s="136"/>
      <c r="D1373" s="127"/>
      <c r="E1373" s="127"/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/>
      <c r="U1373" s="127"/>
      <c r="V1373" s="127"/>
      <c r="W1373" s="127"/>
      <c r="X1373" s="127"/>
      <c r="Y1373" s="127"/>
      <c r="Z1373" s="127"/>
      <c r="AA1373" s="127"/>
      <c r="AB1373" s="127"/>
      <c r="AC1373" s="127"/>
      <c r="AD1373" s="127"/>
      <c r="AE1373" s="127"/>
      <c r="AF1373" s="127"/>
      <c r="AG1373" s="127"/>
      <c r="AH1373" s="127"/>
      <c r="AI1373" s="127"/>
      <c r="AJ1373" s="127"/>
      <c r="AK1373" s="127"/>
      <c r="AL1373" s="127"/>
      <c r="AM1373" s="127"/>
      <c r="AN1373" s="127"/>
      <c r="AO1373" s="127"/>
      <c r="AP1373" s="127"/>
      <c r="AQ1373" s="127"/>
      <c r="AR1373" s="127"/>
      <c r="AS1373" s="127"/>
      <c r="AT1373" s="127"/>
      <c r="AU1373" s="127"/>
      <c r="AV1373" s="127"/>
      <c r="AW1373" s="127"/>
      <c r="AX1373" s="127"/>
      <c r="AY1373" s="127"/>
      <c r="AZ1373" s="127"/>
      <c r="BA1373" s="127"/>
      <c r="BB1373" s="127"/>
      <c r="BC1373" s="127"/>
      <c r="BD1373" s="127"/>
      <c r="BE1373" s="127"/>
      <c r="BF1373" s="127"/>
      <c r="BG1373" s="127"/>
      <c r="BH1373" s="127"/>
      <c r="BI1373" s="127"/>
      <c r="BJ1373" s="127"/>
      <c r="BK1373" s="127"/>
      <c r="BL1373" s="127"/>
      <c r="BM1373" s="127"/>
      <c r="BN1373" s="386"/>
      <c r="BO1373" s="127"/>
      <c r="BP1373" s="104"/>
    </row>
    <row r="1374" spans="1:68" ht="14.5" x14ac:dyDescent="0.35">
      <c r="A1374" s="136"/>
      <c r="B1374" s="136"/>
      <c r="C1374" s="136"/>
      <c r="D1374" s="127"/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7"/>
      <c r="Z1374" s="127"/>
      <c r="AA1374" s="127"/>
      <c r="AB1374" s="127"/>
      <c r="AC1374" s="127"/>
      <c r="AD1374" s="127"/>
      <c r="AE1374" s="127"/>
      <c r="AF1374" s="127"/>
      <c r="AG1374" s="127"/>
      <c r="AH1374" s="127"/>
      <c r="AI1374" s="127"/>
      <c r="AJ1374" s="127"/>
      <c r="AK1374" s="127"/>
      <c r="AL1374" s="127"/>
      <c r="AM1374" s="127"/>
      <c r="AN1374" s="127"/>
      <c r="AO1374" s="127"/>
      <c r="AP1374" s="127"/>
      <c r="AQ1374" s="127"/>
      <c r="AR1374" s="127"/>
      <c r="AS1374" s="127"/>
      <c r="AT1374" s="127"/>
      <c r="AU1374" s="127"/>
      <c r="AV1374" s="127"/>
      <c r="AW1374" s="127"/>
      <c r="AX1374" s="127"/>
      <c r="AY1374" s="127"/>
      <c r="AZ1374" s="127"/>
      <c r="BA1374" s="127"/>
      <c r="BB1374" s="127"/>
      <c r="BC1374" s="127"/>
      <c r="BD1374" s="127"/>
      <c r="BE1374" s="127"/>
      <c r="BF1374" s="127"/>
      <c r="BG1374" s="127"/>
      <c r="BH1374" s="127"/>
      <c r="BI1374" s="127"/>
      <c r="BJ1374" s="127"/>
      <c r="BK1374" s="127"/>
      <c r="BL1374" s="127"/>
      <c r="BM1374" s="127"/>
      <c r="BN1374" s="386"/>
      <c r="BO1374" s="127"/>
      <c r="BP1374" s="104"/>
    </row>
    <row r="1375" spans="1:68" ht="14.5" x14ac:dyDescent="0.35">
      <c r="A1375" s="136"/>
      <c r="B1375" s="136"/>
      <c r="C1375" s="136"/>
      <c r="D1375" s="127"/>
      <c r="E1375" s="127"/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7"/>
      <c r="Z1375" s="127"/>
      <c r="AA1375" s="127"/>
      <c r="AB1375" s="127"/>
      <c r="AC1375" s="127"/>
      <c r="AD1375" s="127"/>
      <c r="AE1375" s="127"/>
      <c r="AF1375" s="127"/>
      <c r="AG1375" s="127"/>
      <c r="AH1375" s="127"/>
      <c r="AI1375" s="127"/>
      <c r="AJ1375" s="127"/>
      <c r="AK1375" s="127"/>
      <c r="AL1375" s="127"/>
      <c r="AM1375" s="127"/>
      <c r="AN1375" s="127"/>
      <c r="AO1375" s="127"/>
      <c r="AP1375" s="127"/>
      <c r="AQ1375" s="127"/>
      <c r="AR1375" s="127"/>
      <c r="AS1375" s="127"/>
      <c r="AT1375" s="127"/>
      <c r="AU1375" s="127"/>
      <c r="AV1375" s="127"/>
      <c r="AW1375" s="127"/>
      <c r="AX1375" s="127"/>
      <c r="AY1375" s="127"/>
      <c r="AZ1375" s="127"/>
      <c r="BA1375" s="127"/>
      <c r="BB1375" s="127"/>
      <c r="BC1375" s="127"/>
      <c r="BD1375" s="127"/>
      <c r="BE1375" s="127"/>
      <c r="BF1375" s="127"/>
      <c r="BG1375" s="127"/>
      <c r="BH1375" s="127"/>
      <c r="BI1375" s="127"/>
      <c r="BJ1375" s="127"/>
      <c r="BK1375" s="127"/>
      <c r="BL1375" s="127"/>
      <c r="BM1375" s="127"/>
      <c r="BN1375" s="386"/>
      <c r="BO1375" s="127"/>
      <c r="BP1375" s="104"/>
    </row>
    <row r="1376" spans="1:68" ht="14.5" x14ac:dyDescent="0.35">
      <c r="A1376" s="136"/>
      <c r="B1376" s="136"/>
      <c r="C1376" s="136"/>
      <c r="D1376" s="127"/>
      <c r="E1376" s="127"/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7"/>
      <c r="Z1376" s="127"/>
      <c r="AA1376" s="127"/>
      <c r="AB1376" s="127"/>
      <c r="AC1376" s="127"/>
      <c r="AD1376" s="127"/>
      <c r="AE1376" s="127"/>
      <c r="AF1376" s="127"/>
      <c r="AG1376" s="127"/>
      <c r="AH1376" s="127"/>
      <c r="AI1376" s="127"/>
      <c r="AJ1376" s="127"/>
      <c r="AK1376" s="127"/>
      <c r="AL1376" s="127"/>
      <c r="AM1376" s="127"/>
      <c r="AN1376" s="127"/>
      <c r="AO1376" s="127"/>
      <c r="AP1376" s="127"/>
      <c r="AQ1376" s="127"/>
      <c r="AR1376" s="127"/>
      <c r="AS1376" s="127"/>
      <c r="AT1376" s="127"/>
      <c r="AU1376" s="127"/>
      <c r="AV1376" s="127"/>
      <c r="AW1376" s="127"/>
      <c r="AX1376" s="127"/>
      <c r="AY1376" s="127"/>
      <c r="AZ1376" s="127"/>
      <c r="BA1376" s="127"/>
      <c r="BB1376" s="127"/>
      <c r="BC1376" s="127"/>
      <c r="BD1376" s="127"/>
      <c r="BE1376" s="127"/>
      <c r="BF1376" s="127"/>
      <c r="BG1376" s="127"/>
      <c r="BH1376" s="127"/>
      <c r="BI1376" s="127"/>
      <c r="BJ1376" s="127"/>
      <c r="BK1376" s="127"/>
      <c r="BL1376" s="127"/>
      <c r="BM1376" s="127"/>
      <c r="BN1376" s="386"/>
      <c r="BO1376" s="127"/>
      <c r="BP1376" s="104"/>
    </row>
    <row r="1377" spans="1:68" ht="14.5" x14ac:dyDescent="0.35">
      <c r="A1377" s="136"/>
      <c r="B1377" s="136"/>
      <c r="C1377" s="136"/>
      <c r="D1377" s="127"/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7"/>
      <c r="Z1377" s="127"/>
      <c r="AA1377" s="127"/>
      <c r="AB1377" s="127"/>
      <c r="AC1377" s="127"/>
      <c r="AD1377" s="127"/>
      <c r="AE1377" s="127"/>
      <c r="AF1377" s="127"/>
      <c r="AG1377" s="127"/>
      <c r="AH1377" s="127"/>
      <c r="AI1377" s="127"/>
      <c r="AJ1377" s="127"/>
      <c r="AK1377" s="127"/>
      <c r="AL1377" s="127"/>
      <c r="AM1377" s="127"/>
      <c r="AN1377" s="127"/>
      <c r="AO1377" s="127"/>
      <c r="AP1377" s="127"/>
      <c r="AQ1377" s="127"/>
      <c r="AR1377" s="127"/>
      <c r="AS1377" s="127"/>
      <c r="AT1377" s="127"/>
      <c r="AU1377" s="127"/>
      <c r="AV1377" s="127"/>
      <c r="AW1377" s="127"/>
      <c r="AX1377" s="127"/>
      <c r="AY1377" s="127"/>
      <c r="AZ1377" s="127"/>
      <c r="BA1377" s="127"/>
      <c r="BB1377" s="127"/>
      <c r="BC1377" s="127"/>
      <c r="BD1377" s="127"/>
      <c r="BE1377" s="127"/>
      <c r="BF1377" s="127"/>
      <c r="BG1377" s="127"/>
      <c r="BH1377" s="127"/>
      <c r="BI1377" s="127"/>
      <c r="BJ1377" s="127"/>
      <c r="BK1377" s="127"/>
      <c r="BL1377" s="127"/>
      <c r="BM1377" s="127"/>
      <c r="BN1377" s="386"/>
      <c r="BO1377" s="127"/>
      <c r="BP1377" s="104"/>
    </row>
    <row r="1378" spans="1:68" ht="14.5" x14ac:dyDescent="0.35">
      <c r="A1378" s="136"/>
      <c r="B1378" s="136"/>
      <c r="C1378" s="136"/>
      <c r="D1378" s="127"/>
      <c r="E1378" s="127"/>
      <c r="F1378" s="127"/>
      <c r="G1378" s="127"/>
      <c r="H1378" s="127"/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/>
      <c r="T1378" s="127"/>
      <c r="U1378" s="127"/>
      <c r="V1378" s="127"/>
      <c r="W1378" s="127"/>
      <c r="X1378" s="127"/>
      <c r="Y1378" s="127"/>
      <c r="Z1378" s="127"/>
      <c r="AA1378" s="127"/>
      <c r="AB1378" s="127"/>
      <c r="AC1378" s="127"/>
      <c r="AD1378" s="127"/>
      <c r="AE1378" s="127"/>
      <c r="AF1378" s="127"/>
      <c r="AG1378" s="127"/>
      <c r="AH1378" s="127"/>
      <c r="AI1378" s="127"/>
      <c r="AJ1378" s="127"/>
      <c r="AK1378" s="127"/>
      <c r="AL1378" s="127"/>
      <c r="AM1378" s="127"/>
      <c r="AN1378" s="127"/>
      <c r="AO1378" s="127"/>
      <c r="AP1378" s="127"/>
      <c r="AQ1378" s="127"/>
      <c r="AR1378" s="127"/>
      <c r="AS1378" s="127"/>
      <c r="AT1378" s="127"/>
      <c r="AU1378" s="127"/>
      <c r="AV1378" s="127"/>
      <c r="AW1378" s="127"/>
      <c r="AX1378" s="127"/>
      <c r="AY1378" s="127"/>
      <c r="AZ1378" s="127"/>
      <c r="BA1378" s="127"/>
      <c r="BB1378" s="127"/>
      <c r="BC1378" s="127"/>
      <c r="BD1378" s="127"/>
      <c r="BE1378" s="127"/>
      <c r="BF1378" s="127"/>
      <c r="BG1378" s="127"/>
      <c r="BH1378" s="127"/>
      <c r="BI1378" s="127"/>
      <c r="BJ1378" s="127"/>
      <c r="BK1378" s="127"/>
      <c r="BL1378" s="127"/>
      <c r="BM1378" s="127"/>
      <c r="BN1378" s="386"/>
      <c r="BO1378" s="127"/>
      <c r="BP1378" s="104"/>
    </row>
    <row r="1379" spans="1:68" ht="14.5" x14ac:dyDescent="0.35">
      <c r="A1379" s="136"/>
      <c r="B1379" s="136"/>
      <c r="C1379" s="136"/>
      <c r="D1379" s="127"/>
      <c r="E1379" s="127"/>
      <c r="F1379" s="127"/>
      <c r="G1379" s="127"/>
      <c r="H1379" s="127"/>
      <c r="I1379" s="127"/>
      <c r="J1379" s="127"/>
      <c r="K1379" s="127"/>
      <c r="L1379" s="127"/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7"/>
      <c r="Z1379" s="127"/>
      <c r="AA1379" s="127"/>
      <c r="AB1379" s="127"/>
      <c r="AC1379" s="127"/>
      <c r="AD1379" s="127"/>
      <c r="AE1379" s="127"/>
      <c r="AF1379" s="127"/>
      <c r="AG1379" s="127"/>
      <c r="AH1379" s="127"/>
      <c r="AI1379" s="127"/>
      <c r="AJ1379" s="127"/>
      <c r="AK1379" s="127"/>
      <c r="AL1379" s="127"/>
      <c r="AM1379" s="127"/>
      <c r="AN1379" s="127"/>
      <c r="AO1379" s="127"/>
      <c r="AP1379" s="127"/>
      <c r="AQ1379" s="127"/>
      <c r="AR1379" s="127"/>
      <c r="AS1379" s="127"/>
      <c r="AT1379" s="127"/>
      <c r="AU1379" s="127"/>
      <c r="AV1379" s="127"/>
      <c r="AW1379" s="127"/>
      <c r="AX1379" s="127"/>
      <c r="AY1379" s="127"/>
      <c r="AZ1379" s="127"/>
      <c r="BA1379" s="127"/>
      <c r="BB1379" s="127"/>
      <c r="BC1379" s="127"/>
      <c r="BD1379" s="127"/>
      <c r="BE1379" s="127"/>
      <c r="BF1379" s="127"/>
      <c r="BG1379" s="127"/>
      <c r="BH1379" s="127"/>
      <c r="BI1379" s="127"/>
      <c r="BJ1379" s="127"/>
      <c r="BK1379" s="127"/>
      <c r="BL1379" s="127"/>
      <c r="BM1379" s="127"/>
      <c r="BN1379" s="386"/>
      <c r="BO1379" s="127"/>
      <c r="BP1379" s="104"/>
    </row>
    <row r="1380" spans="1:68" ht="14.5" x14ac:dyDescent="0.35">
      <c r="A1380" s="136"/>
      <c r="B1380" s="136"/>
      <c r="C1380" s="136"/>
      <c r="D1380" s="127"/>
      <c r="E1380" s="127"/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/>
      <c r="X1380" s="127"/>
      <c r="Y1380" s="127"/>
      <c r="Z1380" s="127"/>
      <c r="AA1380" s="127"/>
      <c r="AB1380" s="127"/>
      <c r="AC1380" s="127"/>
      <c r="AD1380" s="127"/>
      <c r="AE1380" s="127"/>
      <c r="AF1380" s="127"/>
      <c r="AG1380" s="127"/>
      <c r="AH1380" s="127"/>
      <c r="AI1380" s="127"/>
      <c r="AJ1380" s="127"/>
      <c r="AK1380" s="127"/>
      <c r="AL1380" s="127"/>
      <c r="AM1380" s="127"/>
      <c r="AN1380" s="127"/>
      <c r="AO1380" s="127"/>
      <c r="AP1380" s="127"/>
      <c r="AQ1380" s="127"/>
      <c r="AR1380" s="127"/>
      <c r="AS1380" s="127"/>
      <c r="AT1380" s="127"/>
      <c r="AU1380" s="127"/>
      <c r="AV1380" s="127"/>
      <c r="AW1380" s="127"/>
      <c r="AX1380" s="127"/>
      <c r="AY1380" s="127"/>
      <c r="AZ1380" s="127"/>
      <c r="BA1380" s="127"/>
      <c r="BB1380" s="127"/>
      <c r="BC1380" s="127"/>
      <c r="BD1380" s="127"/>
      <c r="BE1380" s="127"/>
      <c r="BF1380" s="127"/>
      <c r="BG1380" s="127"/>
      <c r="BH1380" s="127"/>
      <c r="BI1380" s="127"/>
      <c r="BJ1380" s="127"/>
      <c r="BK1380" s="127"/>
      <c r="BL1380" s="127"/>
      <c r="BM1380" s="127"/>
      <c r="BN1380" s="386"/>
      <c r="BO1380" s="127"/>
      <c r="BP1380" s="104"/>
    </row>
    <row r="1381" spans="1:68" ht="14.5" x14ac:dyDescent="0.35">
      <c r="A1381" s="136"/>
      <c r="B1381" s="136"/>
      <c r="C1381" s="136"/>
      <c r="D1381" s="127"/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7"/>
      <c r="Z1381" s="127"/>
      <c r="AA1381" s="127"/>
      <c r="AB1381" s="127"/>
      <c r="AC1381" s="127"/>
      <c r="AD1381" s="127"/>
      <c r="AE1381" s="127"/>
      <c r="AF1381" s="127"/>
      <c r="AG1381" s="127"/>
      <c r="AH1381" s="127"/>
      <c r="AI1381" s="127"/>
      <c r="AJ1381" s="127"/>
      <c r="AK1381" s="127"/>
      <c r="AL1381" s="127"/>
      <c r="AM1381" s="127"/>
      <c r="AN1381" s="127"/>
      <c r="AO1381" s="127"/>
      <c r="AP1381" s="127"/>
      <c r="AQ1381" s="127"/>
      <c r="AR1381" s="127"/>
      <c r="AS1381" s="127"/>
      <c r="AT1381" s="127"/>
      <c r="AU1381" s="127"/>
      <c r="AV1381" s="127"/>
      <c r="AW1381" s="127"/>
      <c r="AX1381" s="127"/>
      <c r="AY1381" s="127"/>
      <c r="AZ1381" s="127"/>
      <c r="BA1381" s="127"/>
      <c r="BB1381" s="127"/>
      <c r="BC1381" s="127"/>
      <c r="BD1381" s="127"/>
      <c r="BE1381" s="127"/>
      <c r="BF1381" s="127"/>
      <c r="BG1381" s="127"/>
      <c r="BH1381" s="127"/>
      <c r="BI1381" s="127"/>
      <c r="BJ1381" s="127"/>
      <c r="BK1381" s="127"/>
      <c r="BL1381" s="127"/>
      <c r="BM1381" s="127"/>
      <c r="BN1381" s="386"/>
      <c r="BO1381" s="127"/>
      <c r="BP1381" s="104"/>
    </row>
    <row r="1382" spans="1:68" ht="14.5" x14ac:dyDescent="0.35">
      <c r="A1382" s="136"/>
      <c r="B1382" s="136"/>
      <c r="C1382" s="136"/>
      <c r="D1382" s="127"/>
      <c r="E1382" s="127"/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7"/>
      <c r="Z1382" s="127"/>
      <c r="AA1382" s="127"/>
      <c r="AB1382" s="127"/>
      <c r="AC1382" s="127"/>
      <c r="AD1382" s="127"/>
      <c r="AE1382" s="127"/>
      <c r="AF1382" s="127"/>
      <c r="AG1382" s="127"/>
      <c r="AH1382" s="127"/>
      <c r="AI1382" s="127"/>
      <c r="AJ1382" s="127"/>
      <c r="AK1382" s="127"/>
      <c r="AL1382" s="127"/>
      <c r="AM1382" s="127"/>
      <c r="AN1382" s="127"/>
      <c r="AO1382" s="127"/>
      <c r="AP1382" s="127"/>
      <c r="AQ1382" s="127"/>
      <c r="AR1382" s="127"/>
      <c r="AS1382" s="127"/>
      <c r="AT1382" s="127"/>
      <c r="AU1382" s="127"/>
      <c r="AV1382" s="127"/>
      <c r="AW1382" s="127"/>
      <c r="AX1382" s="127"/>
      <c r="AY1382" s="127"/>
      <c r="AZ1382" s="127"/>
      <c r="BA1382" s="127"/>
      <c r="BB1382" s="127"/>
      <c r="BC1382" s="127"/>
      <c r="BD1382" s="127"/>
      <c r="BE1382" s="127"/>
      <c r="BF1382" s="127"/>
      <c r="BG1382" s="127"/>
      <c r="BH1382" s="127"/>
      <c r="BI1382" s="127"/>
      <c r="BJ1382" s="127"/>
      <c r="BK1382" s="127"/>
      <c r="BL1382" s="127"/>
      <c r="BM1382" s="127"/>
      <c r="BN1382" s="386"/>
      <c r="BO1382" s="127"/>
      <c r="BP1382" s="104"/>
    </row>
    <row r="1383" spans="1:68" ht="14.5" x14ac:dyDescent="0.35">
      <c r="A1383" s="136"/>
      <c r="B1383" s="136"/>
      <c r="C1383" s="136"/>
      <c r="D1383" s="127"/>
      <c r="E1383" s="127"/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7"/>
      <c r="Z1383" s="127"/>
      <c r="AA1383" s="127"/>
      <c r="AB1383" s="127"/>
      <c r="AC1383" s="127"/>
      <c r="AD1383" s="127"/>
      <c r="AE1383" s="127"/>
      <c r="AF1383" s="127"/>
      <c r="AG1383" s="127"/>
      <c r="AH1383" s="127"/>
      <c r="AI1383" s="127"/>
      <c r="AJ1383" s="127"/>
      <c r="AK1383" s="127"/>
      <c r="AL1383" s="127"/>
      <c r="AM1383" s="127"/>
      <c r="AN1383" s="127"/>
      <c r="AO1383" s="127"/>
      <c r="AP1383" s="127"/>
      <c r="AQ1383" s="127"/>
      <c r="AR1383" s="127"/>
      <c r="AS1383" s="127"/>
      <c r="AT1383" s="127"/>
      <c r="AU1383" s="127"/>
      <c r="AV1383" s="127"/>
      <c r="AW1383" s="127"/>
      <c r="AX1383" s="127"/>
      <c r="AY1383" s="127"/>
      <c r="AZ1383" s="127"/>
      <c r="BA1383" s="127"/>
      <c r="BB1383" s="127"/>
      <c r="BC1383" s="127"/>
      <c r="BD1383" s="127"/>
      <c r="BE1383" s="127"/>
      <c r="BF1383" s="127"/>
      <c r="BG1383" s="127"/>
      <c r="BH1383" s="127"/>
      <c r="BI1383" s="127"/>
      <c r="BJ1383" s="127"/>
      <c r="BK1383" s="127"/>
      <c r="BL1383" s="127"/>
      <c r="BM1383" s="127"/>
      <c r="BN1383" s="386"/>
      <c r="BO1383" s="127"/>
      <c r="BP1383" s="104"/>
    </row>
    <row r="1384" spans="1:68" ht="14.5" x14ac:dyDescent="0.35">
      <c r="A1384" s="136"/>
      <c r="B1384" s="136"/>
      <c r="C1384" s="136"/>
      <c r="D1384" s="127"/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7"/>
      <c r="Z1384" s="127"/>
      <c r="AA1384" s="127"/>
      <c r="AB1384" s="127"/>
      <c r="AC1384" s="127"/>
      <c r="AD1384" s="127"/>
      <c r="AE1384" s="127"/>
      <c r="AF1384" s="127"/>
      <c r="AG1384" s="127"/>
      <c r="AH1384" s="127"/>
      <c r="AI1384" s="127"/>
      <c r="AJ1384" s="127"/>
      <c r="AK1384" s="127"/>
      <c r="AL1384" s="127"/>
      <c r="AM1384" s="127"/>
      <c r="AN1384" s="127"/>
      <c r="AO1384" s="127"/>
      <c r="AP1384" s="127"/>
      <c r="AQ1384" s="127"/>
      <c r="AR1384" s="127"/>
      <c r="AS1384" s="127"/>
      <c r="AT1384" s="127"/>
      <c r="AU1384" s="127"/>
      <c r="AV1384" s="127"/>
      <c r="AW1384" s="127"/>
      <c r="AX1384" s="127"/>
      <c r="AY1384" s="127"/>
      <c r="AZ1384" s="127"/>
      <c r="BA1384" s="127"/>
      <c r="BB1384" s="127"/>
      <c r="BC1384" s="127"/>
      <c r="BD1384" s="127"/>
      <c r="BE1384" s="127"/>
      <c r="BF1384" s="127"/>
      <c r="BG1384" s="127"/>
      <c r="BH1384" s="127"/>
      <c r="BI1384" s="127"/>
      <c r="BJ1384" s="127"/>
      <c r="BK1384" s="127"/>
      <c r="BL1384" s="127"/>
      <c r="BM1384" s="127"/>
      <c r="BN1384" s="386"/>
      <c r="BO1384" s="127"/>
      <c r="BP1384" s="104"/>
    </row>
    <row r="1385" spans="1:68" ht="14.5" x14ac:dyDescent="0.35">
      <c r="A1385" s="136"/>
      <c r="B1385" s="136"/>
      <c r="C1385" s="136"/>
      <c r="D1385" s="127"/>
      <c r="E1385" s="127"/>
      <c r="F1385" s="127"/>
      <c r="G1385" s="127"/>
      <c r="H1385" s="127"/>
      <c r="I1385" s="127"/>
      <c r="J1385" s="127"/>
      <c r="K1385" s="127"/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7"/>
      <c r="Z1385" s="127"/>
      <c r="AA1385" s="127"/>
      <c r="AB1385" s="127"/>
      <c r="AC1385" s="127"/>
      <c r="AD1385" s="127"/>
      <c r="AE1385" s="127"/>
      <c r="AF1385" s="127"/>
      <c r="AG1385" s="127"/>
      <c r="AH1385" s="127"/>
      <c r="AI1385" s="127"/>
      <c r="AJ1385" s="127"/>
      <c r="AK1385" s="127"/>
      <c r="AL1385" s="127"/>
      <c r="AM1385" s="127"/>
      <c r="AN1385" s="127"/>
      <c r="AO1385" s="127"/>
      <c r="AP1385" s="127"/>
      <c r="AQ1385" s="127"/>
      <c r="AR1385" s="127"/>
      <c r="AS1385" s="127"/>
      <c r="AT1385" s="127"/>
      <c r="AU1385" s="127"/>
      <c r="AV1385" s="127"/>
      <c r="AW1385" s="127"/>
      <c r="AX1385" s="127"/>
      <c r="AY1385" s="127"/>
      <c r="AZ1385" s="127"/>
      <c r="BA1385" s="127"/>
      <c r="BB1385" s="127"/>
      <c r="BC1385" s="127"/>
      <c r="BD1385" s="127"/>
      <c r="BE1385" s="127"/>
      <c r="BF1385" s="127"/>
      <c r="BG1385" s="127"/>
      <c r="BH1385" s="127"/>
      <c r="BI1385" s="127"/>
      <c r="BJ1385" s="127"/>
      <c r="BK1385" s="127"/>
      <c r="BL1385" s="127"/>
      <c r="BM1385" s="127"/>
      <c r="BN1385" s="386"/>
      <c r="BO1385" s="127"/>
      <c r="BP1385" s="104"/>
    </row>
    <row r="1386" spans="1:68" ht="14.5" x14ac:dyDescent="0.35">
      <c r="A1386" s="136"/>
      <c r="B1386" s="136"/>
      <c r="C1386" s="136"/>
      <c r="D1386" s="127"/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7"/>
      <c r="Z1386" s="127"/>
      <c r="AA1386" s="127"/>
      <c r="AB1386" s="127"/>
      <c r="AC1386" s="127"/>
      <c r="AD1386" s="127"/>
      <c r="AE1386" s="127"/>
      <c r="AF1386" s="127"/>
      <c r="AG1386" s="127"/>
      <c r="AH1386" s="127"/>
      <c r="AI1386" s="127"/>
      <c r="AJ1386" s="127"/>
      <c r="AK1386" s="127"/>
      <c r="AL1386" s="127"/>
      <c r="AM1386" s="127"/>
      <c r="AN1386" s="127"/>
      <c r="AO1386" s="127"/>
      <c r="AP1386" s="127"/>
      <c r="AQ1386" s="127"/>
      <c r="AR1386" s="127"/>
      <c r="AS1386" s="127"/>
      <c r="AT1386" s="127"/>
      <c r="AU1386" s="127"/>
      <c r="AV1386" s="127"/>
      <c r="AW1386" s="127"/>
      <c r="AX1386" s="127"/>
      <c r="AY1386" s="127"/>
      <c r="AZ1386" s="127"/>
      <c r="BA1386" s="127"/>
      <c r="BB1386" s="127"/>
      <c r="BC1386" s="127"/>
      <c r="BD1386" s="127"/>
      <c r="BE1386" s="127"/>
      <c r="BF1386" s="127"/>
      <c r="BG1386" s="127"/>
      <c r="BH1386" s="127"/>
      <c r="BI1386" s="127"/>
      <c r="BJ1386" s="127"/>
      <c r="BK1386" s="127"/>
      <c r="BL1386" s="127"/>
      <c r="BM1386" s="127"/>
      <c r="BN1386" s="386"/>
      <c r="BO1386" s="127"/>
      <c r="BP1386" s="104"/>
    </row>
    <row r="1387" spans="1:68" ht="14.5" x14ac:dyDescent="0.35">
      <c r="A1387" s="136"/>
      <c r="B1387" s="136"/>
      <c r="C1387" s="136"/>
      <c r="D1387" s="127"/>
      <c r="E1387" s="127"/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7"/>
      <c r="Z1387" s="127"/>
      <c r="AA1387" s="127"/>
      <c r="AB1387" s="127"/>
      <c r="AC1387" s="127"/>
      <c r="AD1387" s="127"/>
      <c r="AE1387" s="127"/>
      <c r="AF1387" s="127"/>
      <c r="AG1387" s="127"/>
      <c r="AH1387" s="127"/>
      <c r="AI1387" s="127"/>
      <c r="AJ1387" s="127"/>
      <c r="AK1387" s="127"/>
      <c r="AL1387" s="127"/>
      <c r="AM1387" s="127"/>
      <c r="AN1387" s="127"/>
      <c r="AO1387" s="127"/>
      <c r="AP1387" s="127"/>
      <c r="AQ1387" s="127"/>
      <c r="AR1387" s="127"/>
      <c r="AS1387" s="127"/>
      <c r="AT1387" s="127"/>
      <c r="AU1387" s="127"/>
      <c r="AV1387" s="127"/>
      <c r="AW1387" s="127"/>
      <c r="AX1387" s="127"/>
      <c r="AY1387" s="127"/>
      <c r="AZ1387" s="127"/>
      <c r="BA1387" s="127"/>
      <c r="BB1387" s="127"/>
      <c r="BC1387" s="127"/>
      <c r="BD1387" s="127"/>
      <c r="BE1387" s="127"/>
      <c r="BF1387" s="127"/>
      <c r="BG1387" s="127"/>
      <c r="BH1387" s="127"/>
      <c r="BI1387" s="127"/>
      <c r="BJ1387" s="127"/>
      <c r="BK1387" s="127"/>
      <c r="BL1387" s="127"/>
      <c r="BM1387" s="127"/>
      <c r="BN1387" s="386"/>
      <c r="BO1387" s="127"/>
      <c r="BP1387" s="104"/>
    </row>
    <row r="1388" spans="1:68" ht="14.5" x14ac:dyDescent="0.35">
      <c r="A1388" s="136"/>
      <c r="B1388" s="136"/>
      <c r="C1388" s="136"/>
      <c r="D1388" s="127"/>
      <c r="E1388" s="127"/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7"/>
      <c r="Z1388" s="127"/>
      <c r="AA1388" s="127"/>
      <c r="AB1388" s="127"/>
      <c r="AC1388" s="127"/>
      <c r="AD1388" s="127"/>
      <c r="AE1388" s="127"/>
      <c r="AF1388" s="127"/>
      <c r="AG1388" s="127"/>
      <c r="AH1388" s="127"/>
      <c r="AI1388" s="127"/>
      <c r="AJ1388" s="127"/>
      <c r="AK1388" s="127"/>
      <c r="AL1388" s="127"/>
      <c r="AM1388" s="127"/>
      <c r="AN1388" s="127"/>
      <c r="AO1388" s="127"/>
      <c r="AP1388" s="127"/>
      <c r="AQ1388" s="127"/>
      <c r="AR1388" s="127"/>
      <c r="AS1388" s="127"/>
      <c r="AT1388" s="127"/>
      <c r="AU1388" s="127"/>
      <c r="AV1388" s="127"/>
      <c r="AW1388" s="127"/>
      <c r="AX1388" s="127"/>
      <c r="AY1388" s="127"/>
      <c r="AZ1388" s="127"/>
      <c r="BA1388" s="127"/>
      <c r="BB1388" s="127"/>
      <c r="BC1388" s="127"/>
      <c r="BD1388" s="127"/>
      <c r="BE1388" s="127"/>
      <c r="BF1388" s="127"/>
      <c r="BG1388" s="127"/>
      <c r="BH1388" s="127"/>
      <c r="BI1388" s="127"/>
      <c r="BJ1388" s="127"/>
      <c r="BK1388" s="127"/>
      <c r="BL1388" s="127"/>
      <c r="BM1388" s="127"/>
      <c r="BN1388" s="386"/>
      <c r="BO1388" s="127"/>
      <c r="BP1388" s="104"/>
    </row>
    <row r="1389" spans="1:68" ht="14.5" x14ac:dyDescent="0.35">
      <c r="A1389" s="136"/>
      <c r="B1389" s="136"/>
      <c r="C1389" s="136"/>
      <c r="D1389" s="127"/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7"/>
      <c r="Z1389" s="127"/>
      <c r="AA1389" s="127"/>
      <c r="AB1389" s="127"/>
      <c r="AC1389" s="127"/>
      <c r="AD1389" s="127"/>
      <c r="AE1389" s="127"/>
      <c r="AF1389" s="127"/>
      <c r="AG1389" s="127"/>
      <c r="AH1389" s="127"/>
      <c r="AI1389" s="127"/>
      <c r="AJ1389" s="127"/>
      <c r="AK1389" s="127"/>
      <c r="AL1389" s="127"/>
      <c r="AM1389" s="127"/>
      <c r="AN1389" s="127"/>
      <c r="AO1389" s="127"/>
      <c r="AP1389" s="127"/>
      <c r="AQ1389" s="127"/>
      <c r="AR1389" s="127"/>
      <c r="AS1389" s="127"/>
      <c r="AT1389" s="127"/>
      <c r="AU1389" s="127"/>
      <c r="AV1389" s="127"/>
      <c r="AW1389" s="127"/>
      <c r="AX1389" s="127"/>
      <c r="AY1389" s="127"/>
      <c r="AZ1389" s="127"/>
      <c r="BA1389" s="127"/>
      <c r="BB1389" s="127"/>
      <c r="BC1389" s="127"/>
      <c r="BD1389" s="127"/>
      <c r="BE1389" s="127"/>
      <c r="BF1389" s="127"/>
      <c r="BG1389" s="127"/>
      <c r="BH1389" s="127"/>
      <c r="BI1389" s="127"/>
      <c r="BJ1389" s="127"/>
      <c r="BK1389" s="127"/>
      <c r="BL1389" s="127"/>
      <c r="BM1389" s="127"/>
      <c r="BN1389" s="386"/>
      <c r="BO1389" s="127"/>
      <c r="BP1389" s="104"/>
    </row>
    <row r="1390" spans="1:68" ht="14.5" x14ac:dyDescent="0.35">
      <c r="A1390" s="136"/>
      <c r="B1390" s="136"/>
      <c r="C1390" s="136"/>
      <c r="D1390" s="127"/>
      <c r="E1390" s="127"/>
      <c r="F1390" s="127"/>
      <c r="G1390" s="127"/>
      <c r="H1390" s="127"/>
      <c r="I1390" s="127"/>
      <c r="J1390" s="127"/>
      <c r="K1390" s="127"/>
      <c r="L1390" s="127"/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7"/>
      <c r="Z1390" s="127"/>
      <c r="AA1390" s="127"/>
      <c r="AB1390" s="127"/>
      <c r="AC1390" s="127"/>
      <c r="AD1390" s="127"/>
      <c r="AE1390" s="127"/>
      <c r="AF1390" s="127"/>
      <c r="AG1390" s="127"/>
      <c r="AH1390" s="127"/>
      <c r="AI1390" s="127"/>
      <c r="AJ1390" s="127"/>
      <c r="AK1390" s="127"/>
      <c r="AL1390" s="127"/>
      <c r="AM1390" s="127"/>
      <c r="AN1390" s="127"/>
      <c r="AO1390" s="127"/>
      <c r="AP1390" s="127"/>
      <c r="AQ1390" s="127"/>
      <c r="AR1390" s="127"/>
      <c r="AS1390" s="127"/>
      <c r="AT1390" s="127"/>
      <c r="AU1390" s="127"/>
      <c r="AV1390" s="127"/>
      <c r="AW1390" s="127"/>
      <c r="AX1390" s="127"/>
      <c r="AY1390" s="127"/>
      <c r="AZ1390" s="127"/>
      <c r="BA1390" s="127"/>
      <c r="BB1390" s="127"/>
      <c r="BC1390" s="127"/>
      <c r="BD1390" s="127"/>
      <c r="BE1390" s="127"/>
      <c r="BF1390" s="127"/>
      <c r="BG1390" s="127"/>
      <c r="BH1390" s="127"/>
      <c r="BI1390" s="127"/>
      <c r="BJ1390" s="127"/>
      <c r="BK1390" s="127"/>
      <c r="BL1390" s="127"/>
      <c r="BM1390" s="127"/>
      <c r="BN1390" s="386"/>
      <c r="BO1390" s="127"/>
      <c r="BP1390" s="104"/>
    </row>
    <row r="1391" spans="1:68" ht="14.5" x14ac:dyDescent="0.35">
      <c r="A1391" s="136"/>
      <c r="B1391" s="136"/>
      <c r="C1391" s="136"/>
      <c r="D1391" s="127"/>
      <c r="E1391" s="127"/>
      <c r="F1391" s="127"/>
      <c r="G1391" s="127"/>
      <c r="H1391" s="127"/>
      <c r="I1391" s="127"/>
      <c r="J1391" s="127"/>
      <c r="K1391" s="127"/>
      <c r="L1391" s="127"/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7"/>
      <c r="Z1391" s="127"/>
      <c r="AA1391" s="127"/>
      <c r="AB1391" s="127"/>
      <c r="AC1391" s="127"/>
      <c r="AD1391" s="127"/>
      <c r="AE1391" s="127"/>
      <c r="AF1391" s="127"/>
      <c r="AG1391" s="127"/>
      <c r="AH1391" s="127"/>
      <c r="AI1391" s="127"/>
      <c r="AJ1391" s="127"/>
      <c r="AK1391" s="127"/>
      <c r="AL1391" s="127"/>
      <c r="AM1391" s="127"/>
      <c r="AN1391" s="127"/>
      <c r="AO1391" s="127"/>
      <c r="AP1391" s="127"/>
      <c r="AQ1391" s="127"/>
      <c r="AR1391" s="127"/>
      <c r="AS1391" s="127"/>
      <c r="AT1391" s="127"/>
      <c r="AU1391" s="127"/>
      <c r="AV1391" s="127"/>
      <c r="AW1391" s="127"/>
      <c r="AX1391" s="127"/>
      <c r="AY1391" s="127"/>
      <c r="AZ1391" s="127"/>
      <c r="BA1391" s="127"/>
      <c r="BB1391" s="127"/>
      <c r="BC1391" s="127"/>
      <c r="BD1391" s="127"/>
      <c r="BE1391" s="127"/>
      <c r="BF1391" s="127"/>
      <c r="BG1391" s="127"/>
      <c r="BH1391" s="127"/>
      <c r="BI1391" s="127"/>
      <c r="BJ1391" s="127"/>
      <c r="BK1391" s="127"/>
      <c r="BL1391" s="127"/>
      <c r="BM1391" s="127"/>
      <c r="BN1391" s="386"/>
      <c r="BO1391" s="127"/>
      <c r="BP1391" s="104"/>
    </row>
    <row r="1392" spans="1:68" ht="14.5" x14ac:dyDescent="0.35">
      <c r="A1392" s="136"/>
      <c r="B1392" s="136"/>
      <c r="C1392" s="136"/>
      <c r="D1392" s="127"/>
      <c r="E1392" s="127"/>
      <c r="F1392" s="127"/>
      <c r="G1392" s="127"/>
      <c r="H1392" s="127"/>
      <c r="I1392" s="127"/>
      <c r="J1392" s="127"/>
      <c r="K1392" s="127"/>
      <c r="L1392" s="127"/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7"/>
      <c r="Z1392" s="127"/>
      <c r="AA1392" s="127"/>
      <c r="AB1392" s="127"/>
      <c r="AC1392" s="127"/>
      <c r="AD1392" s="127"/>
      <c r="AE1392" s="127"/>
      <c r="AF1392" s="127"/>
      <c r="AG1392" s="127"/>
      <c r="AH1392" s="127"/>
      <c r="AI1392" s="127"/>
      <c r="AJ1392" s="127"/>
      <c r="AK1392" s="127"/>
      <c r="AL1392" s="127"/>
      <c r="AM1392" s="127"/>
      <c r="AN1392" s="127"/>
      <c r="AO1392" s="127"/>
      <c r="AP1392" s="127"/>
      <c r="AQ1392" s="127"/>
      <c r="AR1392" s="127"/>
      <c r="AS1392" s="127"/>
      <c r="AT1392" s="127"/>
      <c r="AU1392" s="127"/>
      <c r="AV1392" s="127"/>
      <c r="AW1392" s="127"/>
      <c r="AX1392" s="127"/>
      <c r="AY1392" s="127"/>
      <c r="AZ1392" s="127"/>
      <c r="BA1392" s="127"/>
      <c r="BB1392" s="127"/>
      <c r="BC1392" s="127"/>
      <c r="BD1392" s="127"/>
      <c r="BE1392" s="127"/>
      <c r="BF1392" s="127"/>
      <c r="BG1392" s="127"/>
      <c r="BH1392" s="127"/>
      <c r="BI1392" s="127"/>
      <c r="BJ1392" s="127"/>
      <c r="BK1392" s="127"/>
      <c r="BL1392" s="127"/>
      <c r="BM1392" s="127"/>
      <c r="BN1392" s="386"/>
      <c r="BO1392" s="127"/>
      <c r="BP1392" s="104"/>
    </row>
    <row r="1393" spans="1:68" ht="14.5" x14ac:dyDescent="0.35">
      <c r="A1393" s="136"/>
      <c r="B1393" s="136"/>
      <c r="C1393" s="136"/>
      <c r="D1393" s="127"/>
      <c r="E1393" s="127"/>
      <c r="F1393" s="127"/>
      <c r="G1393" s="127"/>
      <c r="H1393" s="127"/>
      <c r="I1393" s="127"/>
      <c r="J1393" s="127"/>
      <c r="K1393" s="127"/>
      <c r="L1393" s="127"/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7"/>
      <c r="Z1393" s="127"/>
      <c r="AA1393" s="127"/>
      <c r="AB1393" s="127"/>
      <c r="AC1393" s="127"/>
      <c r="AD1393" s="127"/>
      <c r="AE1393" s="127"/>
      <c r="AF1393" s="127"/>
      <c r="AG1393" s="127"/>
      <c r="AH1393" s="127"/>
      <c r="AI1393" s="127"/>
      <c r="AJ1393" s="127"/>
      <c r="AK1393" s="127"/>
      <c r="AL1393" s="127"/>
      <c r="AM1393" s="127"/>
      <c r="AN1393" s="127"/>
      <c r="AO1393" s="127"/>
      <c r="AP1393" s="127"/>
      <c r="AQ1393" s="127"/>
      <c r="AR1393" s="127"/>
      <c r="AS1393" s="127"/>
      <c r="AT1393" s="127"/>
      <c r="AU1393" s="127"/>
      <c r="AV1393" s="127"/>
      <c r="AW1393" s="127"/>
      <c r="AX1393" s="127"/>
      <c r="AY1393" s="127"/>
      <c r="AZ1393" s="127"/>
      <c r="BA1393" s="127"/>
      <c r="BB1393" s="127"/>
      <c r="BC1393" s="127"/>
      <c r="BD1393" s="127"/>
      <c r="BE1393" s="127"/>
      <c r="BF1393" s="127"/>
      <c r="BG1393" s="127"/>
      <c r="BH1393" s="127"/>
      <c r="BI1393" s="127"/>
      <c r="BJ1393" s="127"/>
      <c r="BK1393" s="127"/>
      <c r="BL1393" s="127"/>
      <c r="BM1393" s="127"/>
      <c r="BN1393" s="386"/>
      <c r="BO1393" s="127"/>
      <c r="BP1393" s="104"/>
    </row>
    <row r="1394" spans="1:68" ht="14.5" x14ac:dyDescent="0.35">
      <c r="A1394" s="136"/>
      <c r="B1394" s="136"/>
      <c r="C1394" s="136"/>
      <c r="D1394" s="127"/>
      <c r="E1394" s="127"/>
      <c r="F1394" s="127"/>
      <c r="G1394" s="127"/>
      <c r="H1394" s="127"/>
      <c r="I1394" s="127"/>
      <c r="J1394" s="127"/>
      <c r="K1394" s="127"/>
      <c r="L1394" s="127"/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7"/>
      <c r="Z1394" s="127"/>
      <c r="AA1394" s="127"/>
      <c r="AB1394" s="127"/>
      <c r="AC1394" s="127"/>
      <c r="AD1394" s="127"/>
      <c r="AE1394" s="127"/>
      <c r="AF1394" s="127"/>
      <c r="AG1394" s="127"/>
      <c r="AH1394" s="127"/>
      <c r="AI1394" s="127"/>
      <c r="AJ1394" s="127"/>
      <c r="AK1394" s="127"/>
      <c r="AL1394" s="127"/>
      <c r="AM1394" s="127"/>
      <c r="AN1394" s="127"/>
      <c r="AO1394" s="127"/>
      <c r="AP1394" s="127"/>
      <c r="AQ1394" s="127"/>
      <c r="AR1394" s="127"/>
      <c r="AS1394" s="127"/>
      <c r="AT1394" s="127"/>
      <c r="AU1394" s="127"/>
      <c r="AV1394" s="127"/>
      <c r="AW1394" s="127"/>
      <c r="AX1394" s="127"/>
      <c r="AY1394" s="127"/>
      <c r="AZ1394" s="127"/>
      <c r="BA1394" s="127"/>
      <c r="BB1394" s="127"/>
      <c r="BC1394" s="127"/>
      <c r="BD1394" s="127"/>
      <c r="BE1394" s="127"/>
      <c r="BF1394" s="127"/>
      <c r="BG1394" s="127"/>
      <c r="BH1394" s="127"/>
      <c r="BI1394" s="127"/>
      <c r="BJ1394" s="127"/>
      <c r="BK1394" s="127"/>
      <c r="BL1394" s="127"/>
      <c r="BM1394" s="127"/>
      <c r="BN1394" s="386"/>
      <c r="BO1394" s="127"/>
      <c r="BP1394" s="104"/>
    </row>
    <row r="1395" spans="1:68" ht="14.5" x14ac:dyDescent="0.35">
      <c r="A1395" s="136"/>
      <c r="B1395" s="136"/>
      <c r="C1395" s="136"/>
      <c r="D1395" s="127"/>
      <c r="E1395" s="127"/>
      <c r="F1395" s="127"/>
      <c r="G1395" s="127"/>
      <c r="H1395" s="127"/>
      <c r="I1395" s="127"/>
      <c r="J1395" s="127"/>
      <c r="K1395" s="127"/>
      <c r="L1395" s="127"/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7"/>
      <c r="Z1395" s="127"/>
      <c r="AA1395" s="127"/>
      <c r="AB1395" s="127"/>
      <c r="AC1395" s="127"/>
      <c r="AD1395" s="127"/>
      <c r="AE1395" s="127"/>
      <c r="AF1395" s="127"/>
      <c r="AG1395" s="127"/>
      <c r="AH1395" s="127"/>
      <c r="AI1395" s="127"/>
      <c r="AJ1395" s="127"/>
      <c r="AK1395" s="127"/>
      <c r="AL1395" s="127"/>
      <c r="AM1395" s="127"/>
      <c r="AN1395" s="127"/>
      <c r="AO1395" s="127"/>
      <c r="AP1395" s="127"/>
      <c r="AQ1395" s="127"/>
      <c r="AR1395" s="127"/>
      <c r="AS1395" s="127"/>
      <c r="AT1395" s="127"/>
      <c r="AU1395" s="127"/>
      <c r="AV1395" s="127"/>
      <c r="AW1395" s="127"/>
      <c r="AX1395" s="127"/>
      <c r="AY1395" s="127"/>
      <c r="AZ1395" s="127"/>
      <c r="BA1395" s="127"/>
      <c r="BB1395" s="127"/>
      <c r="BC1395" s="127"/>
      <c r="BD1395" s="127"/>
      <c r="BE1395" s="127"/>
      <c r="BF1395" s="127"/>
      <c r="BG1395" s="127"/>
      <c r="BH1395" s="127"/>
      <c r="BI1395" s="127"/>
      <c r="BJ1395" s="127"/>
      <c r="BK1395" s="127"/>
      <c r="BL1395" s="127"/>
      <c r="BM1395" s="127"/>
      <c r="BN1395" s="386"/>
      <c r="BO1395" s="127"/>
      <c r="BP1395" s="104"/>
    </row>
    <row r="1396" spans="1:68" ht="14.5" x14ac:dyDescent="0.35">
      <c r="A1396" s="136"/>
      <c r="B1396" s="136"/>
      <c r="C1396" s="136"/>
      <c r="D1396" s="127"/>
      <c r="E1396" s="127"/>
      <c r="F1396" s="127"/>
      <c r="G1396" s="127"/>
      <c r="H1396" s="127"/>
      <c r="I1396" s="127"/>
      <c r="J1396" s="127"/>
      <c r="K1396" s="127"/>
      <c r="L1396" s="127"/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7"/>
      <c r="Z1396" s="127"/>
      <c r="AA1396" s="127"/>
      <c r="AB1396" s="127"/>
      <c r="AC1396" s="127"/>
      <c r="AD1396" s="127"/>
      <c r="AE1396" s="127"/>
      <c r="AF1396" s="127"/>
      <c r="AG1396" s="127"/>
      <c r="AH1396" s="127"/>
      <c r="AI1396" s="127"/>
      <c r="AJ1396" s="127"/>
      <c r="AK1396" s="127"/>
      <c r="AL1396" s="127"/>
      <c r="AM1396" s="127"/>
      <c r="AN1396" s="127"/>
      <c r="AO1396" s="127"/>
      <c r="AP1396" s="127"/>
      <c r="AQ1396" s="127"/>
      <c r="AR1396" s="127"/>
      <c r="AS1396" s="127"/>
      <c r="AT1396" s="127"/>
      <c r="AU1396" s="127"/>
      <c r="AV1396" s="127"/>
      <c r="AW1396" s="127"/>
      <c r="AX1396" s="127"/>
      <c r="AY1396" s="127"/>
      <c r="AZ1396" s="127"/>
      <c r="BA1396" s="127"/>
      <c r="BB1396" s="127"/>
      <c r="BC1396" s="127"/>
      <c r="BD1396" s="127"/>
      <c r="BE1396" s="127"/>
      <c r="BF1396" s="127"/>
      <c r="BG1396" s="127"/>
      <c r="BH1396" s="127"/>
      <c r="BI1396" s="127"/>
      <c r="BJ1396" s="127"/>
      <c r="BK1396" s="127"/>
      <c r="BL1396" s="127"/>
      <c r="BM1396" s="127"/>
      <c r="BN1396" s="386"/>
      <c r="BO1396" s="127"/>
      <c r="BP1396" s="104"/>
    </row>
    <row r="1397" spans="1:68" ht="14.5" x14ac:dyDescent="0.35">
      <c r="A1397" s="136"/>
      <c r="B1397" s="136"/>
      <c r="C1397" s="136"/>
      <c r="D1397" s="127"/>
      <c r="E1397" s="127"/>
      <c r="F1397" s="127"/>
      <c r="G1397" s="127"/>
      <c r="H1397" s="127"/>
      <c r="I1397" s="127"/>
      <c r="J1397" s="127"/>
      <c r="K1397" s="127"/>
      <c r="L1397" s="127"/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7"/>
      <c r="Z1397" s="127"/>
      <c r="AA1397" s="127"/>
      <c r="AB1397" s="127"/>
      <c r="AC1397" s="127"/>
      <c r="AD1397" s="127"/>
      <c r="AE1397" s="127"/>
      <c r="AF1397" s="127"/>
      <c r="AG1397" s="127"/>
      <c r="AH1397" s="127"/>
      <c r="AI1397" s="127"/>
      <c r="AJ1397" s="127"/>
      <c r="AK1397" s="127"/>
      <c r="AL1397" s="127"/>
      <c r="AM1397" s="127"/>
      <c r="AN1397" s="127"/>
      <c r="AO1397" s="127"/>
      <c r="AP1397" s="127"/>
      <c r="AQ1397" s="127"/>
      <c r="AR1397" s="127"/>
      <c r="AS1397" s="127"/>
      <c r="AT1397" s="127"/>
      <c r="AU1397" s="127"/>
      <c r="AV1397" s="127"/>
      <c r="AW1397" s="127"/>
      <c r="AX1397" s="127"/>
      <c r="AY1397" s="127"/>
      <c r="AZ1397" s="127"/>
      <c r="BA1397" s="127"/>
      <c r="BB1397" s="127"/>
      <c r="BC1397" s="127"/>
      <c r="BD1397" s="127"/>
      <c r="BE1397" s="127"/>
      <c r="BF1397" s="127"/>
      <c r="BG1397" s="127"/>
      <c r="BH1397" s="127"/>
      <c r="BI1397" s="127"/>
      <c r="BJ1397" s="127"/>
      <c r="BK1397" s="127"/>
      <c r="BL1397" s="127"/>
      <c r="BM1397" s="127"/>
      <c r="BN1397" s="386"/>
      <c r="BO1397" s="127"/>
      <c r="BP1397" s="104"/>
    </row>
    <row r="1398" spans="1:68" ht="14.5" x14ac:dyDescent="0.35">
      <c r="A1398" s="136"/>
      <c r="B1398" s="136"/>
      <c r="C1398" s="136"/>
      <c r="D1398" s="127"/>
      <c r="E1398" s="127"/>
      <c r="F1398" s="127"/>
      <c r="G1398" s="127"/>
      <c r="H1398" s="127"/>
      <c r="I1398" s="127"/>
      <c r="J1398" s="127"/>
      <c r="K1398" s="127"/>
      <c r="L1398" s="127"/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7"/>
      <c r="Z1398" s="127"/>
      <c r="AA1398" s="127"/>
      <c r="AB1398" s="127"/>
      <c r="AC1398" s="127"/>
      <c r="AD1398" s="127"/>
      <c r="AE1398" s="127"/>
      <c r="AF1398" s="127"/>
      <c r="AG1398" s="127"/>
      <c r="AH1398" s="127"/>
      <c r="AI1398" s="127"/>
      <c r="AJ1398" s="127"/>
      <c r="AK1398" s="127"/>
      <c r="AL1398" s="127"/>
      <c r="AM1398" s="127"/>
      <c r="AN1398" s="127"/>
      <c r="AO1398" s="127"/>
      <c r="AP1398" s="127"/>
      <c r="AQ1398" s="127"/>
      <c r="AR1398" s="127"/>
      <c r="AS1398" s="127"/>
      <c r="AT1398" s="127"/>
      <c r="AU1398" s="127"/>
      <c r="AV1398" s="127"/>
      <c r="AW1398" s="127"/>
      <c r="AX1398" s="127"/>
      <c r="AY1398" s="127"/>
      <c r="AZ1398" s="127"/>
      <c r="BA1398" s="127"/>
      <c r="BB1398" s="127"/>
      <c r="BC1398" s="127"/>
      <c r="BD1398" s="127"/>
      <c r="BE1398" s="127"/>
      <c r="BF1398" s="127"/>
      <c r="BG1398" s="127"/>
      <c r="BH1398" s="127"/>
      <c r="BI1398" s="127"/>
      <c r="BJ1398" s="127"/>
      <c r="BK1398" s="127"/>
      <c r="BL1398" s="127"/>
      <c r="BM1398" s="127"/>
      <c r="BN1398" s="386"/>
      <c r="BO1398" s="127"/>
      <c r="BP1398" s="104"/>
    </row>
    <row r="1399" spans="1:68" ht="14.5" x14ac:dyDescent="0.35">
      <c r="A1399" s="136"/>
      <c r="B1399" s="136"/>
      <c r="C1399" s="136"/>
      <c r="D1399" s="127"/>
      <c r="E1399" s="127"/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/>
      <c r="X1399" s="127"/>
      <c r="Y1399" s="127"/>
      <c r="Z1399" s="127"/>
      <c r="AA1399" s="127"/>
      <c r="AB1399" s="127"/>
      <c r="AC1399" s="127"/>
      <c r="AD1399" s="127"/>
      <c r="AE1399" s="127"/>
      <c r="AF1399" s="127"/>
      <c r="AG1399" s="127"/>
      <c r="AH1399" s="127"/>
      <c r="AI1399" s="127"/>
      <c r="AJ1399" s="127"/>
      <c r="AK1399" s="127"/>
      <c r="AL1399" s="127"/>
      <c r="AM1399" s="127"/>
      <c r="AN1399" s="127"/>
      <c r="AO1399" s="127"/>
      <c r="AP1399" s="127"/>
      <c r="AQ1399" s="127"/>
      <c r="AR1399" s="127"/>
      <c r="AS1399" s="127"/>
      <c r="AT1399" s="127"/>
      <c r="AU1399" s="127"/>
      <c r="AV1399" s="127"/>
      <c r="AW1399" s="127"/>
      <c r="AX1399" s="127"/>
      <c r="AY1399" s="127"/>
      <c r="AZ1399" s="127"/>
      <c r="BA1399" s="127"/>
      <c r="BB1399" s="127"/>
      <c r="BC1399" s="127"/>
      <c r="BD1399" s="127"/>
      <c r="BE1399" s="127"/>
      <c r="BF1399" s="127"/>
      <c r="BG1399" s="127"/>
      <c r="BH1399" s="127"/>
      <c r="BI1399" s="127"/>
      <c r="BJ1399" s="127"/>
      <c r="BK1399" s="127"/>
      <c r="BL1399" s="127"/>
      <c r="BM1399" s="127"/>
      <c r="BN1399" s="386"/>
      <c r="BO1399" s="127"/>
      <c r="BP1399" s="104"/>
    </row>
    <row r="1400" spans="1:68" ht="14.5" x14ac:dyDescent="0.35">
      <c r="A1400" s="136"/>
      <c r="B1400" s="136"/>
      <c r="C1400" s="136"/>
      <c r="D1400" s="127"/>
      <c r="E1400" s="127"/>
      <c r="F1400" s="127"/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7"/>
      <c r="Z1400" s="127"/>
      <c r="AA1400" s="127"/>
      <c r="AB1400" s="127"/>
      <c r="AC1400" s="127"/>
      <c r="AD1400" s="127"/>
      <c r="AE1400" s="127"/>
      <c r="AF1400" s="127"/>
      <c r="AG1400" s="127"/>
      <c r="AH1400" s="127"/>
      <c r="AI1400" s="127"/>
      <c r="AJ1400" s="127"/>
      <c r="AK1400" s="127"/>
      <c r="AL1400" s="127"/>
      <c r="AM1400" s="127"/>
      <c r="AN1400" s="127"/>
      <c r="AO1400" s="127"/>
      <c r="AP1400" s="127"/>
      <c r="AQ1400" s="127"/>
      <c r="AR1400" s="127"/>
      <c r="AS1400" s="127"/>
      <c r="AT1400" s="127"/>
      <c r="AU1400" s="127"/>
      <c r="AV1400" s="127"/>
      <c r="AW1400" s="127"/>
      <c r="AX1400" s="127"/>
      <c r="AY1400" s="127"/>
      <c r="AZ1400" s="127"/>
      <c r="BA1400" s="127"/>
      <c r="BB1400" s="127"/>
      <c r="BC1400" s="127"/>
      <c r="BD1400" s="127"/>
      <c r="BE1400" s="127"/>
      <c r="BF1400" s="127"/>
      <c r="BG1400" s="127"/>
      <c r="BH1400" s="127"/>
      <c r="BI1400" s="127"/>
      <c r="BJ1400" s="127"/>
      <c r="BK1400" s="127"/>
      <c r="BL1400" s="127"/>
      <c r="BM1400" s="127"/>
      <c r="BN1400" s="386"/>
      <c r="BO1400" s="127"/>
      <c r="BP1400" s="104"/>
    </row>
    <row r="1401" spans="1:68" ht="14.5" x14ac:dyDescent="0.35">
      <c r="A1401" s="136"/>
      <c r="B1401" s="136"/>
      <c r="C1401" s="136"/>
      <c r="D1401" s="127"/>
      <c r="E1401" s="127"/>
      <c r="F1401" s="127"/>
      <c r="G1401" s="127"/>
      <c r="H1401" s="127"/>
      <c r="I1401" s="127"/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7"/>
      <c r="Z1401" s="127"/>
      <c r="AA1401" s="127"/>
      <c r="AB1401" s="127"/>
      <c r="AC1401" s="127"/>
      <c r="AD1401" s="127"/>
      <c r="AE1401" s="127"/>
      <c r="AF1401" s="127"/>
      <c r="AG1401" s="127"/>
      <c r="AH1401" s="127"/>
      <c r="AI1401" s="127"/>
      <c r="AJ1401" s="127"/>
      <c r="AK1401" s="127"/>
      <c r="AL1401" s="127"/>
      <c r="AM1401" s="127"/>
      <c r="AN1401" s="127"/>
      <c r="AO1401" s="127"/>
      <c r="AP1401" s="127"/>
      <c r="AQ1401" s="127"/>
      <c r="AR1401" s="127"/>
      <c r="AS1401" s="127"/>
      <c r="AT1401" s="127"/>
      <c r="AU1401" s="127"/>
      <c r="AV1401" s="127"/>
      <c r="AW1401" s="127"/>
      <c r="AX1401" s="127"/>
      <c r="AY1401" s="127"/>
      <c r="AZ1401" s="127"/>
      <c r="BA1401" s="127"/>
      <c r="BB1401" s="127"/>
      <c r="BC1401" s="127"/>
      <c r="BD1401" s="127"/>
      <c r="BE1401" s="127"/>
      <c r="BF1401" s="127"/>
      <c r="BG1401" s="127"/>
      <c r="BH1401" s="127"/>
      <c r="BI1401" s="127"/>
      <c r="BJ1401" s="127"/>
      <c r="BK1401" s="127"/>
      <c r="BL1401" s="127"/>
      <c r="BM1401" s="127"/>
      <c r="BN1401" s="386"/>
      <c r="BO1401" s="127"/>
      <c r="BP1401" s="104"/>
    </row>
    <row r="1402" spans="1:68" ht="14.5" x14ac:dyDescent="0.35">
      <c r="A1402" s="136"/>
      <c r="B1402" s="136"/>
      <c r="C1402" s="136"/>
      <c r="D1402" s="127"/>
      <c r="E1402" s="127"/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/>
      <c r="U1402" s="127"/>
      <c r="V1402" s="127"/>
      <c r="W1402" s="127"/>
      <c r="X1402" s="127"/>
      <c r="Y1402" s="127"/>
      <c r="Z1402" s="127"/>
      <c r="AA1402" s="127"/>
      <c r="AB1402" s="127"/>
      <c r="AC1402" s="127"/>
      <c r="AD1402" s="127"/>
      <c r="AE1402" s="127"/>
      <c r="AF1402" s="127"/>
      <c r="AG1402" s="127"/>
      <c r="AH1402" s="127"/>
      <c r="AI1402" s="127"/>
      <c r="AJ1402" s="127"/>
      <c r="AK1402" s="127"/>
      <c r="AL1402" s="127"/>
      <c r="AM1402" s="127"/>
      <c r="AN1402" s="127"/>
      <c r="AO1402" s="127"/>
      <c r="AP1402" s="127"/>
      <c r="AQ1402" s="127"/>
      <c r="AR1402" s="127"/>
      <c r="AS1402" s="127"/>
      <c r="AT1402" s="127"/>
      <c r="AU1402" s="127"/>
      <c r="AV1402" s="127"/>
      <c r="AW1402" s="127"/>
      <c r="AX1402" s="127"/>
      <c r="AY1402" s="127"/>
      <c r="AZ1402" s="127"/>
      <c r="BA1402" s="127"/>
      <c r="BB1402" s="127"/>
      <c r="BC1402" s="127"/>
      <c r="BD1402" s="127"/>
      <c r="BE1402" s="127"/>
      <c r="BF1402" s="127"/>
      <c r="BG1402" s="127"/>
      <c r="BH1402" s="127"/>
      <c r="BI1402" s="127"/>
      <c r="BJ1402" s="127"/>
      <c r="BK1402" s="127"/>
      <c r="BL1402" s="127"/>
      <c r="BM1402" s="127"/>
      <c r="BN1402" s="386"/>
      <c r="BO1402" s="127"/>
      <c r="BP1402" s="104"/>
    </row>
    <row r="1403" spans="1:68" ht="14.5" x14ac:dyDescent="0.35">
      <c r="A1403" s="136"/>
      <c r="B1403" s="136"/>
      <c r="C1403" s="136"/>
      <c r="D1403" s="127"/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7"/>
      <c r="Z1403" s="127"/>
      <c r="AA1403" s="127"/>
      <c r="AB1403" s="127"/>
      <c r="AC1403" s="127"/>
      <c r="AD1403" s="127"/>
      <c r="AE1403" s="127"/>
      <c r="AF1403" s="127"/>
      <c r="AG1403" s="127"/>
      <c r="AH1403" s="127"/>
      <c r="AI1403" s="127"/>
      <c r="AJ1403" s="127"/>
      <c r="AK1403" s="127"/>
      <c r="AL1403" s="127"/>
      <c r="AM1403" s="127"/>
      <c r="AN1403" s="127"/>
      <c r="AO1403" s="127"/>
      <c r="AP1403" s="127"/>
      <c r="AQ1403" s="127"/>
      <c r="AR1403" s="127"/>
      <c r="AS1403" s="127"/>
      <c r="AT1403" s="127"/>
      <c r="AU1403" s="127"/>
      <c r="AV1403" s="127"/>
      <c r="AW1403" s="127"/>
      <c r="AX1403" s="127"/>
      <c r="AY1403" s="127"/>
      <c r="AZ1403" s="127"/>
      <c r="BA1403" s="127"/>
      <c r="BB1403" s="127"/>
      <c r="BC1403" s="127"/>
      <c r="BD1403" s="127"/>
      <c r="BE1403" s="127"/>
      <c r="BF1403" s="127"/>
      <c r="BG1403" s="127"/>
      <c r="BH1403" s="127"/>
      <c r="BI1403" s="127"/>
      <c r="BJ1403" s="127"/>
      <c r="BK1403" s="127"/>
      <c r="BL1403" s="127"/>
      <c r="BM1403" s="127"/>
      <c r="BN1403" s="386"/>
      <c r="BO1403" s="127"/>
      <c r="BP1403" s="104"/>
    </row>
    <row r="1404" spans="1:68" ht="14.5" x14ac:dyDescent="0.35">
      <c r="A1404" s="136"/>
      <c r="B1404" s="136"/>
      <c r="C1404" s="136"/>
      <c r="D1404" s="127"/>
      <c r="E1404" s="127"/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7"/>
      <c r="Z1404" s="127"/>
      <c r="AA1404" s="127"/>
      <c r="AB1404" s="127"/>
      <c r="AC1404" s="127"/>
      <c r="AD1404" s="127"/>
      <c r="AE1404" s="127"/>
      <c r="AF1404" s="127"/>
      <c r="AG1404" s="127"/>
      <c r="AH1404" s="127"/>
      <c r="AI1404" s="127"/>
      <c r="AJ1404" s="127"/>
      <c r="AK1404" s="127"/>
      <c r="AL1404" s="127"/>
      <c r="AM1404" s="127"/>
      <c r="AN1404" s="127"/>
      <c r="AO1404" s="127"/>
      <c r="AP1404" s="127"/>
      <c r="AQ1404" s="127"/>
      <c r="AR1404" s="127"/>
      <c r="AS1404" s="127"/>
      <c r="AT1404" s="127"/>
      <c r="AU1404" s="127"/>
      <c r="AV1404" s="127"/>
      <c r="AW1404" s="127"/>
      <c r="AX1404" s="127"/>
      <c r="AY1404" s="127"/>
      <c r="AZ1404" s="127"/>
      <c r="BA1404" s="127"/>
      <c r="BB1404" s="127"/>
      <c r="BC1404" s="127"/>
      <c r="BD1404" s="127"/>
      <c r="BE1404" s="127"/>
      <c r="BF1404" s="127"/>
      <c r="BG1404" s="127"/>
      <c r="BH1404" s="127"/>
      <c r="BI1404" s="127"/>
      <c r="BJ1404" s="127"/>
      <c r="BK1404" s="127"/>
      <c r="BL1404" s="127"/>
      <c r="BM1404" s="127"/>
      <c r="BN1404" s="386"/>
      <c r="BO1404" s="127"/>
      <c r="BP1404" s="104"/>
    </row>
    <row r="1405" spans="1:68" ht="14.5" x14ac:dyDescent="0.35">
      <c r="A1405" s="136"/>
      <c r="B1405" s="136"/>
      <c r="C1405" s="136"/>
      <c r="D1405" s="127"/>
      <c r="E1405" s="127"/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7"/>
      <c r="Z1405" s="127"/>
      <c r="AA1405" s="127"/>
      <c r="AB1405" s="127"/>
      <c r="AC1405" s="127"/>
      <c r="AD1405" s="127"/>
      <c r="AE1405" s="127"/>
      <c r="AF1405" s="127"/>
      <c r="AG1405" s="127"/>
      <c r="AH1405" s="127"/>
      <c r="AI1405" s="127"/>
      <c r="AJ1405" s="127"/>
      <c r="AK1405" s="127"/>
      <c r="AL1405" s="127"/>
      <c r="AM1405" s="127"/>
      <c r="AN1405" s="127"/>
      <c r="AO1405" s="127"/>
      <c r="AP1405" s="127"/>
      <c r="AQ1405" s="127"/>
      <c r="AR1405" s="127"/>
      <c r="AS1405" s="127"/>
      <c r="AT1405" s="127"/>
      <c r="AU1405" s="127"/>
      <c r="AV1405" s="127"/>
      <c r="AW1405" s="127"/>
      <c r="AX1405" s="127"/>
      <c r="AY1405" s="127"/>
      <c r="AZ1405" s="127"/>
      <c r="BA1405" s="127"/>
      <c r="BB1405" s="127"/>
      <c r="BC1405" s="127"/>
      <c r="BD1405" s="127"/>
      <c r="BE1405" s="127"/>
      <c r="BF1405" s="127"/>
      <c r="BG1405" s="127"/>
      <c r="BH1405" s="127"/>
      <c r="BI1405" s="127"/>
      <c r="BJ1405" s="127"/>
      <c r="BK1405" s="127"/>
      <c r="BL1405" s="127"/>
      <c r="BM1405" s="127"/>
      <c r="BN1405" s="386"/>
      <c r="BO1405" s="127"/>
      <c r="BP1405" s="104"/>
    </row>
    <row r="1406" spans="1:68" ht="14.5" x14ac:dyDescent="0.35">
      <c r="A1406" s="136"/>
      <c r="B1406" s="136"/>
      <c r="C1406" s="136"/>
      <c r="D1406" s="127"/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7"/>
      <c r="Z1406" s="127"/>
      <c r="AA1406" s="127"/>
      <c r="AB1406" s="127"/>
      <c r="AC1406" s="127"/>
      <c r="AD1406" s="127"/>
      <c r="AE1406" s="127"/>
      <c r="AF1406" s="127"/>
      <c r="AG1406" s="127"/>
      <c r="AH1406" s="127"/>
      <c r="AI1406" s="127"/>
      <c r="AJ1406" s="127"/>
      <c r="AK1406" s="127"/>
      <c r="AL1406" s="127"/>
      <c r="AM1406" s="127"/>
      <c r="AN1406" s="127"/>
      <c r="AO1406" s="127"/>
      <c r="AP1406" s="127"/>
      <c r="AQ1406" s="127"/>
      <c r="AR1406" s="127"/>
      <c r="AS1406" s="127"/>
      <c r="AT1406" s="127"/>
      <c r="AU1406" s="127"/>
      <c r="AV1406" s="127"/>
      <c r="AW1406" s="127"/>
      <c r="AX1406" s="127"/>
      <c r="AY1406" s="127"/>
      <c r="AZ1406" s="127"/>
      <c r="BA1406" s="127"/>
      <c r="BB1406" s="127"/>
      <c r="BC1406" s="127"/>
      <c r="BD1406" s="127"/>
      <c r="BE1406" s="127"/>
      <c r="BF1406" s="127"/>
      <c r="BG1406" s="127"/>
      <c r="BH1406" s="127"/>
      <c r="BI1406" s="127"/>
      <c r="BJ1406" s="127"/>
      <c r="BK1406" s="127"/>
      <c r="BL1406" s="127"/>
      <c r="BM1406" s="127"/>
      <c r="BN1406" s="386"/>
      <c r="BO1406" s="127"/>
      <c r="BP1406" s="104"/>
    </row>
    <row r="1407" spans="1:68" ht="14.5" x14ac:dyDescent="0.35">
      <c r="A1407" s="136"/>
      <c r="B1407" s="136"/>
      <c r="C1407" s="136"/>
      <c r="D1407" s="127"/>
      <c r="E1407" s="127"/>
      <c r="F1407" s="127"/>
      <c r="G1407" s="127"/>
      <c r="H1407" s="127"/>
      <c r="I1407" s="127"/>
      <c r="J1407" s="127"/>
      <c r="K1407" s="127"/>
      <c r="L1407" s="127"/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7"/>
      <c r="Z1407" s="127"/>
      <c r="AA1407" s="127"/>
      <c r="AB1407" s="127"/>
      <c r="AC1407" s="127"/>
      <c r="AD1407" s="127"/>
      <c r="AE1407" s="127"/>
      <c r="AF1407" s="127"/>
      <c r="AG1407" s="127"/>
      <c r="AH1407" s="127"/>
      <c r="AI1407" s="127"/>
      <c r="AJ1407" s="127"/>
      <c r="AK1407" s="127"/>
      <c r="AL1407" s="127"/>
      <c r="AM1407" s="127"/>
      <c r="AN1407" s="127"/>
      <c r="AO1407" s="127"/>
      <c r="AP1407" s="127"/>
      <c r="AQ1407" s="127"/>
      <c r="AR1407" s="127"/>
      <c r="AS1407" s="127"/>
      <c r="AT1407" s="127"/>
      <c r="AU1407" s="127"/>
      <c r="AV1407" s="127"/>
      <c r="AW1407" s="127"/>
      <c r="AX1407" s="127"/>
      <c r="AY1407" s="127"/>
      <c r="AZ1407" s="127"/>
      <c r="BA1407" s="127"/>
      <c r="BB1407" s="127"/>
      <c r="BC1407" s="127"/>
      <c r="BD1407" s="127"/>
      <c r="BE1407" s="127"/>
      <c r="BF1407" s="127"/>
      <c r="BG1407" s="127"/>
      <c r="BH1407" s="127"/>
      <c r="BI1407" s="127"/>
      <c r="BJ1407" s="127"/>
      <c r="BK1407" s="127"/>
      <c r="BL1407" s="127"/>
      <c r="BM1407" s="127"/>
      <c r="BN1407" s="386"/>
      <c r="BO1407" s="127"/>
      <c r="BP1407" s="104"/>
    </row>
    <row r="1408" spans="1:68" ht="14.5" x14ac:dyDescent="0.35">
      <c r="A1408" s="136"/>
      <c r="B1408" s="136"/>
      <c r="C1408" s="136"/>
      <c r="D1408" s="127"/>
      <c r="E1408" s="127"/>
      <c r="F1408" s="127"/>
      <c r="G1408" s="127"/>
      <c r="H1408" s="127"/>
      <c r="I1408" s="127"/>
      <c r="J1408" s="127"/>
      <c r="K1408" s="127"/>
      <c r="L1408" s="127"/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7"/>
      <c r="Z1408" s="127"/>
      <c r="AA1408" s="127"/>
      <c r="AB1408" s="127"/>
      <c r="AC1408" s="127"/>
      <c r="AD1408" s="127"/>
      <c r="AE1408" s="127"/>
      <c r="AF1408" s="127"/>
      <c r="AG1408" s="127"/>
      <c r="AH1408" s="127"/>
      <c r="AI1408" s="127"/>
      <c r="AJ1408" s="127"/>
      <c r="AK1408" s="127"/>
      <c r="AL1408" s="127"/>
      <c r="AM1408" s="127"/>
      <c r="AN1408" s="127"/>
      <c r="AO1408" s="127"/>
      <c r="AP1408" s="127"/>
      <c r="AQ1408" s="127"/>
      <c r="AR1408" s="127"/>
      <c r="AS1408" s="127"/>
      <c r="AT1408" s="127"/>
      <c r="AU1408" s="127"/>
      <c r="AV1408" s="127"/>
      <c r="AW1408" s="127"/>
      <c r="AX1408" s="127"/>
      <c r="AY1408" s="127"/>
      <c r="AZ1408" s="127"/>
      <c r="BA1408" s="127"/>
      <c r="BB1408" s="127"/>
      <c r="BC1408" s="127"/>
      <c r="BD1408" s="127"/>
      <c r="BE1408" s="127"/>
      <c r="BF1408" s="127"/>
      <c r="BG1408" s="127"/>
      <c r="BH1408" s="127"/>
      <c r="BI1408" s="127"/>
      <c r="BJ1408" s="127"/>
      <c r="BK1408" s="127"/>
      <c r="BL1408" s="127"/>
      <c r="BM1408" s="127"/>
      <c r="BN1408" s="386"/>
      <c r="BO1408" s="127"/>
      <c r="BP1408" s="104"/>
    </row>
    <row r="1409" spans="1:68" ht="14.5" x14ac:dyDescent="0.35">
      <c r="A1409" s="136"/>
      <c r="B1409" s="136"/>
      <c r="C1409" s="136"/>
      <c r="D1409" s="127"/>
      <c r="E1409" s="127"/>
      <c r="F1409" s="127"/>
      <c r="G1409" s="127"/>
      <c r="H1409" s="127"/>
      <c r="I1409" s="127"/>
      <c r="J1409" s="127"/>
      <c r="K1409" s="127"/>
      <c r="L1409" s="127"/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7"/>
      <c r="Z1409" s="127"/>
      <c r="AA1409" s="127"/>
      <c r="AB1409" s="127"/>
      <c r="AC1409" s="127"/>
      <c r="AD1409" s="127"/>
      <c r="AE1409" s="127"/>
      <c r="AF1409" s="127"/>
      <c r="AG1409" s="127"/>
      <c r="AH1409" s="127"/>
      <c r="AI1409" s="127"/>
      <c r="AJ1409" s="127"/>
      <c r="AK1409" s="127"/>
      <c r="AL1409" s="127"/>
      <c r="AM1409" s="127"/>
      <c r="AN1409" s="127"/>
      <c r="AO1409" s="127"/>
      <c r="AP1409" s="127"/>
      <c r="AQ1409" s="127"/>
      <c r="AR1409" s="127"/>
      <c r="AS1409" s="127"/>
      <c r="AT1409" s="127"/>
      <c r="AU1409" s="127"/>
      <c r="AV1409" s="127"/>
      <c r="AW1409" s="127"/>
      <c r="AX1409" s="127"/>
      <c r="AY1409" s="127"/>
      <c r="AZ1409" s="127"/>
      <c r="BA1409" s="127"/>
      <c r="BB1409" s="127"/>
      <c r="BC1409" s="127"/>
      <c r="BD1409" s="127"/>
      <c r="BE1409" s="127"/>
      <c r="BF1409" s="127"/>
      <c r="BG1409" s="127"/>
      <c r="BH1409" s="127"/>
      <c r="BI1409" s="127"/>
      <c r="BJ1409" s="127"/>
      <c r="BK1409" s="127"/>
      <c r="BL1409" s="127"/>
      <c r="BM1409" s="127"/>
      <c r="BN1409" s="386"/>
      <c r="BO1409" s="127"/>
      <c r="BP1409" s="104"/>
    </row>
    <row r="1410" spans="1:68" ht="14.5" x14ac:dyDescent="0.35">
      <c r="A1410" s="136"/>
      <c r="B1410" s="136"/>
      <c r="C1410" s="136"/>
      <c r="D1410" s="127"/>
      <c r="E1410" s="127"/>
      <c r="F1410" s="127"/>
      <c r="G1410" s="127"/>
      <c r="H1410" s="127"/>
      <c r="I1410" s="127"/>
      <c r="J1410" s="127"/>
      <c r="K1410" s="127"/>
      <c r="L1410" s="127"/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7"/>
      <c r="Z1410" s="127"/>
      <c r="AA1410" s="127"/>
      <c r="AB1410" s="127"/>
      <c r="AC1410" s="127"/>
      <c r="AD1410" s="127"/>
      <c r="AE1410" s="127"/>
      <c r="AF1410" s="127"/>
      <c r="AG1410" s="127"/>
      <c r="AH1410" s="127"/>
      <c r="AI1410" s="127"/>
      <c r="AJ1410" s="127"/>
      <c r="AK1410" s="127"/>
      <c r="AL1410" s="127"/>
      <c r="AM1410" s="127"/>
      <c r="AN1410" s="127"/>
      <c r="AO1410" s="127"/>
      <c r="AP1410" s="127"/>
      <c r="AQ1410" s="127"/>
      <c r="AR1410" s="127"/>
      <c r="AS1410" s="127"/>
      <c r="AT1410" s="127"/>
      <c r="AU1410" s="127"/>
      <c r="AV1410" s="127"/>
      <c r="AW1410" s="127"/>
      <c r="AX1410" s="127"/>
      <c r="AY1410" s="127"/>
      <c r="AZ1410" s="127"/>
      <c r="BA1410" s="127"/>
      <c r="BB1410" s="127"/>
      <c r="BC1410" s="127"/>
      <c r="BD1410" s="127"/>
      <c r="BE1410" s="127"/>
      <c r="BF1410" s="127"/>
      <c r="BG1410" s="127"/>
      <c r="BH1410" s="127"/>
      <c r="BI1410" s="127"/>
      <c r="BJ1410" s="127"/>
      <c r="BK1410" s="127"/>
      <c r="BL1410" s="127"/>
      <c r="BM1410" s="127"/>
      <c r="BN1410" s="386"/>
      <c r="BO1410" s="127"/>
      <c r="BP1410" s="104"/>
    </row>
    <row r="1411" spans="1:68" ht="14.5" x14ac:dyDescent="0.35">
      <c r="A1411" s="136"/>
      <c r="B1411" s="136"/>
      <c r="C1411" s="136"/>
      <c r="D1411" s="127"/>
      <c r="E1411" s="127"/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/>
      <c r="X1411" s="127"/>
      <c r="Y1411" s="127"/>
      <c r="Z1411" s="127"/>
      <c r="AA1411" s="127"/>
      <c r="AB1411" s="127"/>
      <c r="AC1411" s="127"/>
      <c r="AD1411" s="127"/>
      <c r="AE1411" s="127"/>
      <c r="AF1411" s="127"/>
      <c r="AG1411" s="127"/>
      <c r="AH1411" s="127"/>
      <c r="AI1411" s="127"/>
      <c r="AJ1411" s="127"/>
      <c r="AK1411" s="127"/>
      <c r="AL1411" s="127"/>
      <c r="AM1411" s="127"/>
      <c r="AN1411" s="127"/>
      <c r="AO1411" s="127"/>
      <c r="AP1411" s="127"/>
      <c r="AQ1411" s="127"/>
      <c r="AR1411" s="127"/>
      <c r="AS1411" s="127"/>
      <c r="AT1411" s="127"/>
      <c r="AU1411" s="127"/>
      <c r="AV1411" s="127"/>
      <c r="AW1411" s="127"/>
      <c r="AX1411" s="127"/>
      <c r="AY1411" s="127"/>
      <c r="AZ1411" s="127"/>
      <c r="BA1411" s="127"/>
      <c r="BB1411" s="127"/>
      <c r="BC1411" s="127"/>
      <c r="BD1411" s="127"/>
      <c r="BE1411" s="127"/>
      <c r="BF1411" s="127"/>
      <c r="BG1411" s="127"/>
      <c r="BH1411" s="127"/>
      <c r="BI1411" s="127"/>
      <c r="BJ1411" s="127"/>
      <c r="BK1411" s="127"/>
      <c r="BL1411" s="127"/>
      <c r="BM1411" s="127"/>
      <c r="BN1411" s="386"/>
      <c r="BO1411" s="127"/>
      <c r="BP1411" s="104"/>
    </row>
    <row r="1412" spans="1:68" ht="14.5" x14ac:dyDescent="0.35">
      <c r="A1412" s="136"/>
      <c r="B1412" s="136"/>
      <c r="C1412" s="136"/>
      <c r="D1412" s="127"/>
      <c r="E1412" s="127"/>
      <c r="F1412" s="127"/>
      <c r="G1412" s="127"/>
      <c r="H1412" s="127"/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/>
      <c r="T1412" s="127"/>
      <c r="U1412" s="127"/>
      <c r="V1412" s="127"/>
      <c r="W1412" s="127"/>
      <c r="X1412" s="127"/>
      <c r="Y1412" s="127"/>
      <c r="Z1412" s="127"/>
      <c r="AA1412" s="127"/>
      <c r="AB1412" s="127"/>
      <c r="AC1412" s="127"/>
      <c r="AD1412" s="127"/>
      <c r="AE1412" s="127"/>
      <c r="AF1412" s="127"/>
      <c r="AG1412" s="127"/>
      <c r="AH1412" s="127"/>
      <c r="AI1412" s="127"/>
      <c r="AJ1412" s="127"/>
      <c r="AK1412" s="127"/>
      <c r="AL1412" s="127"/>
      <c r="AM1412" s="127"/>
      <c r="AN1412" s="127"/>
      <c r="AO1412" s="127"/>
      <c r="AP1412" s="127"/>
      <c r="AQ1412" s="127"/>
      <c r="AR1412" s="127"/>
      <c r="AS1412" s="127"/>
      <c r="AT1412" s="127"/>
      <c r="AU1412" s="127"/>
      <c r="AV1412" s="127"/>
      <c r="AW1412" s="127"/>
      <c r="AX1412" s="127"/>
      <c r="AY1412" s="127"/>
      <c r="AZ1412" s="127"/>
      <c r="BA1412" s="127"/>
      <c r="BB1412" s="127"/>
      <c r="BC1412" s="127"/>
      <c r="BD1412" s="127"/>
      <c r="BE1412" s="127"/>
      <c r="BF1412" s="127"/>
      <c r="BG1412" s="127"/>
      <c r="BH1412" s="127"/>
      <c r="BI1412" s="127"/>
      <c r="BJ1412" s="127"/>
      <c r="BK1412" s="127"/>
      <c r="BL1412" s="127"/>
      <c r="BM1412" s="127"/>
      <c r="BN1412" s="386"/>
      <c r="BO1412" s="127"/>
      <c r="BP1412" s="104"/>
    </row>
    <row r="1413" spans="1:68" ht="14.5" x14ac:dyDescent="0.35">
      <c r="A1413" s="136"/>
      <c r="B1413" s="136"/>
      <c r="C1413" s="136"/>
      <c r="D1413" s="127"/>
      <c r="E1413" s="127"/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/>
      <c r="U1413" s="127"/>
      <c r="V1413" s="127"/>
      <c r="W1413" s="127"/>
      <c r="X1413" s="127"/>
      <c r="Y1413" s="127"/>
      <c r="Z1413" s="127"/>
      <c r="AA1413" s="127"/>
      <c r="AB1413" s="127"/>
      <c r="AC1413" s="127"/>
      <c r="AD1413" s="127"/>
      <c r="AE1413" s="127"/>
      <c r="AF1413" s="127"/>
      <c r="AG1413" s="127"/>
      <c r="AH1413" s="127"/>
      <c r="AI1413" s="127"/>
      <c r="AJ1413" s="127"/>
      <c r="AK1413" s="127"/>
      <c r="AL1413" s="127"/>
      <c r="AM1413" s="127"/>
      <c r="AN1413" s="127"/>
      <c r="AO1413" s="127"/>
      <c r="AP1413" s="127"/>
      <c r="AQ1413" s="127"/>
      <c r="AR1413" s="127"/>
      <c r="AS1413" s="127"/>
      <c r="AT1413" s="127"/>
      <c r="AU1413" s="127"/>
      <c r="AV1413" s="127"/>
      <c r="AW1413" s="127"/>
      <c r="AX1413" s="127"/>
      <c r="AY1413" s="127"/>
      <c r="AZ1413" s="127"/>
      <c r="BA1413" s="127"/>
      <c r="BB1413" s="127"/>
      <c r="BC1413" s="127"/>
      <c r="BD1413" s="127"/>
      <c r="BE1413" s="127"/>
      <c r="BF1413" s="127"/>
      <c r="BG1413" s="127"/>
      <c r="BH1413" s="127"/>
      <c r="BI1413" s="127"/>
      <c r="BJ1413" s="127"/>
      <c r="BK1413" s="127"/>
      <c r="BL1413" s="127"/>
      <c r="BM1413" s="127"/>
      <c r="BN1413" s="386"/>
      <c r="BO1413" s="127"/>
      <c r="BP1413" s="104"/>
    </row>
    <row r="1414" spans="1:68" ht="14.5" x14ac:dyDescent="0.35">
      <c r="A1414" s="136"/>
      <c r="B1414" s="136"/>
      <c r="C1414" s="136"/>
      <c r="D1414" s="127"/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7"/>
      <c r="Z1414" s="127"/>
      <c r="AA1414" s="127"/>
      <c r="AB1414" s="127"/>
      <c r="AC1414" s="127"/>
      <c r="AD1414" s="127"/>
      <c r="AE1414" s="127"/>
      <c r="AF1414" s="127"/>
      <c r="AG1414" s="127"/>
      <c r="AH1414" s="127"/>
      <c r="AI1414" s="127"/>
      <c r="AJ1414" s="127"/>
      <c r="AK1414" s="127"/>
      <c r="AL1414" s="127"/>
      <c r="AM1414" s="127"/>
      <c r="AN1414" s="127"/>
      <c r="AO1414" s="127"/>
      <c r="AP1414" s="127"/>
      <c r="AQ1414" s="127"/>
      <c r="AR1414" s="127"/>
      <c r="AS1414" s="127"/>
      <c r="AT1414" s="127"/>
      <c r="AU1414" s="127"/>
      <c r="AV1414" s="127"/>
      <c r="AW1414" s="127"/>
      <c r="AX1414" s="127"/>
      <c r="AY1414" s="127"/>
      <c r="AZ1414" s="127"/>
      <c r="BA1414" s="127"/>
      <c r="BB1414" s="127"/>
      <c r="BC1414" s="127"/>
      <c r="BD1414" s="127"/>
      <c r="BE1414" s="127"/>
      <c r="BF1414" s="127"/>
      <c r="BG1414" s="127"/>
      <c r="BH1414" s="127"/>
      <c r="BI1414" s="127"/>
      <c r="BJ1414" s="127"/>
      <c r="BK1414" s="127"/>
      <c r="BL1414" s="127"/>
      <c r="BM1414" s="127"/>
      <c r="BN1414" s="386"/>
      <c r="BO1414" s="127"/>
      <c r="BP1414" s="104"/>
    </row>
    <row r="1415" spans="1:68" ht="14.5" x14ac:dyDescent="0.35">
      <c r="A1415" s="136"/>
      <c r="B1415" s="136"/>
      <c r="C1415" s="136"/>
      <c r="D1415" s="127"/>
      <c r="E1415" s="127"/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7"/>
      <c r="Z1415" s="127"/>
      <c r="AA1415" s="127"/>
      <c r="AB1415" s="127"/>
      <c r="AC1415" s="127"/>
      <c r="AD1415" s="127"/>
      <c r="AE1415" s="127"/>
      <c r="AF1415" s="127"/>
      <c r="AG1415" s="127"/>
      <c r="AH1415" s="127"/>
      <c r="AI1415" s="127"/>
      <c r="AJ1415" s="127"/>
      <c r="AK1415" s="127"/>
      <c r="AL1415" s="127"/>
      <c r="AM1415" s="127"/>
      <c r="AN1415" s="127"/>
      <c r="AO1415" s="127"/>
      <c r="AP1415" s="127"/>
      <c r="AQ1415" s="127"/>
      <c r="AR1415" s="127"/>
      <c r="AS1415" s="127"/>
      <c r="AT1415" s="127"/>
      <c r="AU1415" s="127"/>
      <c r="AV1415" s="127"/>
      <c r="AW1415" s="127"/>
      <c r="AX1415" s="127"/>
      <c r="AY1415" s="127"/>
      <c r="AZ1415" s="127"/>
      <c r="BA1415" s="127"/>
      <c r="BB1415" s="127"/>
      <c r="BC1415" s="127"/>
      <c r="BD1415" s="127"/>
      <c r="BE1415" s="127"/>
      <c r="BF1415" s="127"/>
      <c r="BG1415" s="127"/>
      <c r="BH1415" s="127"/>
      <c r="BI1415" s="127"/>
      <c r="BJ1415" s="127"/>
      <c r="BK1415" s="127"/>
      <c r="BL1415" s="127"/>
      <c r="BM1415" s="127"/>
      <c r="BN1415" s="386"/>
      <c r="BO1415" s="127"/>
      <c r="BP1415" s="104"/>
    </row>
    <row r="1416" spans="1:68" ht="14.5" x14ac:dyDescent="0.35">
      <c r="A1416" s="136"/>
      <c r="B1416" s="136"/>
      <c r="C1416" s="136"/>
      <c r="D1416" s="127"/>
      <c r="E1416" s="127"/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7"/>
      <c r="Z1416" s="127"/>
      <c r="AA1416" s="127"/>
      <c r="AB1416" s="127"/>
      <c r="AC1416" s="127"/>
      <c r="AD1416" s="127"/>
      <c r="AE1416" s="127"/>
      <c r="AF1416" s="127"/>
      <c r="AG1416" s="127"/>
      <c r="AH1416" s="127"/>
      <c r="AI1416" s="127"/>
      <c r="AJ1416" s="127"/>
      <c r="AK1416" s="127"/>
      <c r="AL1416" s="127"/>
      <c r="AM1416" s="127"/>
      <c r="AN1416" s="127"/>
      <c r="AO1416" s="127"/>
      <c r="AP1416" s="127"/>
      <c r="AQ1416" s="127"/>
      <c r="AR1416" s="127"/>
      <c r="AS1416" s="127"/>
      <c r="AT1416" s="127"/>
      <c r="AU1416" s="127"/>
      <c r="AV1416" s="127"/>
      <c r="AW1416" s="127"/>
      <c r="AX1416" s="127"/>
      <c r="AY1416" s="127"/>
      <c r="AZ1416" s="127"/>
      <c r="BA1416" s="127"/>
      <c r="BB1416" s="127"/>
      <c r="BC1416" s="127"/>
      <c r="BD1416" s="127"/>
      <c r="BE1416" s="127"/>
      <c r="BF1416" s="127"/>
      <c r="BG1416" s="127"/>
      <c r="BH1416" s="127"/>
      <c r="BI1416" s="127"/>
      <c r="BJ1416" s="127"/>
      <c r="BK1416" s="127"/>
      <c r="BL1416" s="127"/>
      <c r="BM1416" s="127"/>
      <c r="BN1416" s="386"/>
      <c r="BO1416" s="127"/>
      <c r="BP1416" s="104"/>
    </row>
    <row r="1417" spans="1:68" ht="14.5" x14ac:dyDescent="0.35">
      <c r="A1417" s="136"/>
      <c r="B1417" s="136"/>
      <c r="C1417" s="136"/>
      <c r="D1417" s="127"/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7"/>
      <c r="Z1417" s="127"/>
      <c r="AA1417" s="127"/>
      <c r="AB1417" s="127"/>
      <c r="AC1417" s="127"/>
      <c r="AD1417" s="127"/>
      <c r="AE1417" s="127"/>
      <c r="AF1417" s="127"/>
      <c r="AG1417" s="127"/>
      <c r="AH1417" s="127"/>
      <c r="AI1417" s="127"/>
      <c r="AJ1417" s="127"/>
      <c r="AK1417" s="127"/>
      <c r="AL1417" s="127"/>
      <c r="AM1417" s="127"/>
      <c r="AN1417" s="127"/>
      <c r="AO1417" s="127"/>
      <c r="AP1417" s="127"/>
      <c r="AQ1417" s="127"/>
      <c r="AR1417" s="127"/>
      <c r="AS1417" s="127"/>
      <c r="AT1417" s="127"/>
      <c r="AU1417" s="127"/>
      <c r="AV1417" s="127"/>
      <c r="AW1417" s="127"/>
      <c r="AX1417" s="127"/>
      <c r="AY1417" s="127"/>
      <c r="AZ1417" s="127"/>
      <c r="BA1417" s="127"/>
      <c r="BB1417" s="127"/>
      <c r="BC1417" s="127"/>
      <c r="BD1417" s="127"/>
      <c r="BE1417" s="127"/>
      <c r="BF1417" s="127"/>
      <c r="BG1417" s="127"/>
      <c r="BH1417" s="127"/>
      <c r="BI1417" s="127"/>
      <c r="BJ1417" s="127"/>
      <c r="BK1417" s="127"/>
      <c r="BL1417" s="127"/>
      <c r="BM1417" s="127"/>
      <c r="BN1417" s="386"/>
      <c r="BO1417" s="127"/>
      <c r="BP1417" s="104"/>
    </row>
    <row r="1418" spans="1:68" ht="14.5" x14ac:dyDescent="0.35">
      <c r="A1418" s="136"/>
      <c r="B1418" s="136"/>
      <c r="C1418" s="136"/>
      <c r="D1418" s="127"/>
      <c r="E1418" s="127"/>
      <c r="F1418" s="127"/>
      <c r="G1418" s="127"/>
      <c r="H1418" s="127"/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/>
      <c r="T1418" s="127"/>
      <c r="U1418" s="127"/>
      <c r="V1418" s="127"/>
      <c r="W1418" s="127"/>
      <c r="X1418" s="127"/>
      <c r="Y1418" s="127"/>
      <c r="Z1418" s="127"/>
      <c r="AA1418" s="127"/>
      <c r="AB1418" s="127"/>
      <c r="AC1418" s="127"/>
      <c r="AD1418" s="127"/>
      <c r="AE1418" s="127"/>
      <c r="AF1418" s="127"/>
      <c r="AG1418" s="127"/>
      <c r="AH1418" s="127"/>
      <c r="AI1418" s="127"/>
      <c r="AJ1418" s="127"/>
      <c r="AK1418" s="127"/>
      <c r="AL1418" s="127"/>
      <c r="AM1418" s="127"/>
      <c r="AN1418" s="127"/>
      <c r="AO1418" s="127"/>
      <c r="AP1418" s="127"/>
      <c r="AQ1418" s="127"/>
      <c r="AR1418" s="127"/>
      <c r="AS1418" s="127"/>
      <c r="AT1418" s="127"/>
      <c r="AU1418" s="127"/>
      <c r="AV1418" s="127"/>
      <c r="AW1418" s="127"/>
      <c r="AX1418" s="127"/>
      <c r="AY1418" s="127"/>
      <c r="AZ1418" s="127"/>
      <c r="BA1418" s="127"/>
      <c r="BB1418" s="127"/>
      <c r="BC1418" s="127"/>
      <c r="BD1418" s="127"/>
      <c r="BE1418" s="127"/>
      <c r="BF1418" s="127"/>
      <c r="BG1418" s="127"/>
      <c r="BH1418" s="127"/>
      <c r="BI1418" s="127"/>
      <c r="BJ1418" s="127"/>
      <c r="BK1418" s="127"/>
      <c r="BL1418" s="127"/>
      <c r="BM1418" s="127"/>
      <c r="BN1418" s="386"/>
      <c r="BO1418" s="127"/>
      <c r="BP1418" s="104"/>
    </row>
    <row r="1419" spans="1:68" ht="14.5" x14ac:dyDescent="0.35">
      <c r="A1419" s="136"/>
      <c r="B1419" s="136"/>
      <c r="C1419" s="136"/>
      <c r="D1419" s="127"/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7"/>
      <c r="Z1419" s="127"/>
      <c r="AA1419" s="127"/>
      <c r="AB1419" s="127"/>
      <c r="AC1419" s="127"/>
      <c r="AD1419" s="127"/>
      <c r="AE1419" s="127"/>
      <c r="AF1419" s="127"/>
      <c r="AG1419" s="127"/>
      <c r="AH1419" s="127"/>
      <c r="AI1419" s="127"/>
      <c r="AJ1419" s="127"/>
      <c r="AK1419" s="127"/>
      <c r="AL1419" s="127"/>
      <c r="AM1419" s="127"/>
      <c r="AN1419" s="127"/>
      <c r="AO1419" s="127"/>
      <c r="AP1419" s="127"/>
      <c r="AQ1419" s="127"/>
      <c r="AR1419" s="127"/>
      <c r="AS1419" s="127"/>
      <c r="AT1419" s="127"/>
      <c r="AU1419" s="127"/>
      <c r="AV1419" s="127"/>
      <c r="AW1419" s="127"/>
      <c r="AX1419" s="127"/>
      <c r="AY1419" s="127"/>
      <c r="AZ1419" s="127"/>
      <c r="BA1419" s="127"/>
      <c r="BB1419" s="127"/>
      <c r="BC1419" s="127"/>
      <c r="BD1419" s="127"/>
      <c r="BE1419" s="127"/>
      <c r="BF1419" s="127"/>
      <c r="BG1419" s="127"/>
      <c r="BH1419" s="127"/>
      <c r="BI1419" s="127"/>
      <c r="BJ1419" s="127"/>
      <c r="BK1419" s="127"/>
      <c r="BL1419" s="127"/>
      <c r="BM1419" s="127"/>
      <c r="BN1419" s="386"/>
      <c r="BO1419" s="127"/>
      <c r="BP1419" s="104"/>
    </row>
    <row r="1420" spans="1:68" ht="14.5" x14ac:dyDescent="0.35">
      <c r="A1420" s="136"/>
      <c r="B1420" s="136"/>
      <c r="C1420" s="136"/>
      <c r="D1420" s="127"/>
      <c r="E1420" s="127"/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7"/>
      <c r="Z1420" s="127"/>
      <c r="AA1420" s="127"/>
      <c r="AB1420" s="127"/>
      <c r="AC1420" s="127"/>
      <c r="AD1420" s="127"/>
      <c r="AE1420" s="127"/>
      <c r="AF1420" s="127"/>
      <c r="AG1420" s="127"/>
      <c r="AH1420" s="127"/>
      <c r="AI1420" s="127"/>
      <c r="AJ1420" s="127"/>
      <c r="AK1420" s="127"/>
      <c r="AL1420" s="127"/>
      <c r="AM1420" s="127"/>
      <c r="AN1420" s="127"/>
      <c r="AO1420" s="127"/>
      <c r="AP1420" s="127"/>
      <c r="AQ1420" s="127"/>
      <c r="AR1420" s="127"/>
      <c r="AS1420" s="127"/>
      <c r="AT1420" s="127"/>
      <c r="AU1420" s="127"/>
      <c r="AV1420" s="127"/>
      <c r="AW1420" s="127"/>
      <c r="AX1420" s="127"/>
      <c r="AY1420" s="127"/>
      <c r="AZ1420" s="127"/>
      <c r="BA1420" s="127"/>
      <c r="BB1420" s="127"/>
      <c r="BC1420" s="127"/>
      <c r="BD1420" s="127"/>
      <c r="BE1420" s="127"/>
      <c r="BF1420" s="127"/>
      <c r="BG1420" s="127"/>
      <c r="BH1420" s="127"/>
      <c r="BI1420" s="127"/>
      <c r="BJ1420" s="127"/>
      <c r="BK1420" s="127"/>
      <c r="BL1420" s="127"/>
      <c r="BM1420" s="127"/>
      <c r="BN1420" s="386"/>
      <c r="BO1420" s="127"/>
      <c r="BP1420" s="104"/>
    </row>
    <row r="1421" spans="1:68" ht="14.5" x14ac:dyDescent="0.35">
      <c r="A1421" s="136"/>
      <c r="B1421" s="136"/>
      <c r="C1421" s="136"/>
      <c r="D1421" s="127"/>
      <c r="E1421" s="127"/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7"/>
      <c r="Z1421" s="127"/>
      <c r="AA1421" s="127"/>
      <c r="AB1421" s="127"/>
      <c r="AC1421" s="127"/>
      <c r="AD1421" s="127"/>
      <c r="AE1421" s="127"/>
      <c r="AF1421" s="127"/>
      <c r="AG1421" s="127"/>
      <c r="AH1421" s="127"/>
      <c r="AI1421" s="127"/>
      <c r="AJ1421" s="127"/>
      <c r="AK1421" s="127"/>
      <c r="AL1421" s="127"/>
      <c r="AM1421" s="127"/>
      <c r="AN1421" s="127"/>
      <c r="AO1421" s="127"/>
      <c r="AP1421" s="127"/>
      <c r="AQ1421" s="127"/>
      <c r="AR1421" s="127"/>
      <c r="AS1421" s="127"/>
      <c r="AT1421" s="127"/>
      <c r="AU1421" s="127"/>
      <c r="AV1421" s="127"/>
      <c r="AW1421" s="127"/>
      <c r="AX1421" s="127"/>
      <c r="AY1421" s="127"/>
      <c r="AZ1421" s="127"/>
      <c r="BA1421" s="127"/>
      <c r="BB1421" s="127"/>
      <c r="BC1421" s="127"/>
      <c r="BD1421" s="127"/>
      <c r="BE1421" s="127"/>
      <c r="BF1421" s="127"/>
      <c r="BG1421" s="127"/>
      <c r="BH1421" s="127"/>
      <c r="BI1421" s="127"/>
      <c r="BJ1421" s="127"/>
      <c r="BK1421" s="127"/>
      <c r="BL1421" s="127"/>
      <c r="BM1421" s="127"/>
      <c r="BN1421" s="386"/>
      <c r="BO1421" s="127"/>
      <c r="BP1421" s="104"/>
    </row>
    <row r="1422" spans="1:68" ht="14.5" x14ac:dyDescent="0.35">
      <c r="A1422" s="136"/>
      <c r="B1422" s="136"/>
      <c r="C1422" s="136"/>
      <c r="D1422" s="127"/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7"/>
      <c r="Z1422" s="127"/>
      <c r="AA1422" s="127"/>
      <c r="AB1422" s="127"/>
      <c r="AC1422" s="127"/>
      <c r="AD1422" s="127"/>
      <c r="AE1422" s="127"/>
      <c r="AF1422" s="127"/>
      <c r="AG1422" s="127"/>
      <c r="AH1422" s="127"/>
      <c r="AI1422" s="127"/>
      <c r="AJ1422" s="127"/>
      <c r="AK1422" s="127"/>
      <c r="AL1422" s="127"/>
      <c r="AM1422" s="127"/>
      <c r="AN1422" s="127"/>
      <c r="AO1422" s="127"/>
      <c r="AP1422" s="127"/>
      <c r="AQ1422" s="127"/>
      <c r="AR1422" s="127"/>
      <c r="AS1422" s="127"/>
      <c r="AT1422" s="127"/>
      <c r="AU1422" s="127"/>
      <c r="AV1422" s="127"/>
      <c r="AW1422" s="127"/>
      <c r="AX1422" s="127"/>
      <c r="AY1422" s="127"/>
      <c r="AZ1422" s="127"/>
      <c r="BA1422" s="127"/>
      <c r="BB1422" s="127"/>
      <c r="BC1422" s="127"/>
      <c r="BD1422" s="127"/>
      <c r="BE1422" s="127"/>
      <c r="BF1422" s="127"/>
      <c r="BG1422" s="127"/>
      <c r="BH1422" s="127"/>
      <c r="BI1422" s="127"/>
      <c r="BJ1422" s="127"/>
      <c r="BK1422" s="127"/>
      <c r="BL1422" s="127"/>
      <c r="BM1422" s="127"/>
      <c r="BN1422" s="386"/>
      <c r="BO1422" s="127"/>
      <c r="BP1422" s="104"/>
    </row>
    <row r="1423" spans="1:68" ht="14.5" x14ac:dyDescent="0.35">
      <c r="A1423" s="136"/>
      <c r="B1423" s="136"/>
      <c r="C1423" s="136"/>
      <c r="D1423" s="127"/>
      <c r="E1423" s="127"/>
      <c r="F1423" s="127"/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7"/>
      <c r="Z1423" s="127"/>
      <c r="AA1423" s="127"/>
      <c r="AB1423" s="127"/>
      <c r="AC1423" s="127"/>
      <c r="AD1423" s="127"/>
      <c r="AE1423" s="127"/>
      <c r="AF1423" s="127"/>
      <c r="AG1423" s="127"/>
      <c r="AH1423" s="127"/>
      <c r="AI1423" s="127"/>
      <c r="AJ1423" s="127"/>
      <c r="AK1423" s="127"/>
      <c r="AL1423" s="127"/>
      <c r="AM1423" s="127"/>
      <c r="AN1423" s="127"/>
      <c r="AO1423" s="127"/>
      <c r="AP1423" s="127"/>
      <c r="AQ1423" s="127"/>
      <c r="AR1423" s="127"/>
      <c r="AS1423" s="127"/>
      <c r="AT1423" s="127"/>
      <c r="AU1423" s="127"/>
      <c r="AV1423" s="127"/>
      <c r="AW1423" s="127"/>
      <c r="AX1423" s="127"/>
      <c r="AY1423" s="127"/>
      <c r="AZ1423" s="127"/>
      <c r="BA1423" s="127"/>
      <c r="BB1423" s="127"/>
      <c r="BC1423" s="127"/>
      <c r="BD1423" s="127"/>
      <c r="BE1423" s="127"/>
      <c r="BF1423" s="127"/>
      <c r="BG1423" s="127"/>
      <c r="BH1423" s="127"/>
      <c r="BI1423" s="127"/>
      <c r="BJ1423" s="127"/>
      <c r="BK1423" s="127"/>
      <c r="BL1423" s="127"/>
      <c r="BM1423" s="127"/>
      <c r="BN1423" s="386"/>
      <c r="BO1423" s="127"/>
      <c r="BP1423" s="104"/>
    </row>
    <row r="1424" spans="1:68" ht="14.5" x14ac:dyDescent="0.35">
      <c r="A1424" s="136"/>
      <c r="B1424" s="136"/>
      <c r="C1424" s="136"/>
      <c r="D1424" s="127"/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7"/>
      <c r="Z1424" s="127"/>
      <c r="AA1424" s="127"/>
      <c r="AB1424" s="127"/>
      <c r="AC1424" s="127"/>
      <c r="AD1424" s="127"/>
      <c r="AE1424" s="127"/>
      <c r="AF1424" s="127"/>
      <c r="AG1424" s="127"/>
      <c r="AH1424" s="127"/>
      <c r="AI1424" s="127"/>
      <c r="AJ1424" s="127"/>
      <c r="AK1424" s="127"/>
      <c r="AL1424" s="127"/>
      <c r="AM1424" s="127"/>
      <c r="AN1424" s="127"/>
      <c r="AO1424" s="127"/>
      <c r="AP1424" s="127"/>
      <c r="AQ1424" s="127"/>
      <c r="AR1424" s="127"/>
      <c r="AS1424" s="127"/>
      <c r="AT1424" s="127"/>
      <c r="AU1424" s="127"/>
      <c r="AV1424" s="127"/>
      <c r="AW1424" s="127"/>
      <c r="AX1424" s="127"/>
      <c r="AY1424" s="127"/>
      <c r="AZ1424" s="127"/>
      <c r="BA1424" s="127"/>
      <c r="BB1424" s="127"/>
      <c r="BC1424" s="127"/>
      <c r="BD1424" s="127"/>
      <c r="BE1424" s="127"/>
      <c r="BF1424" s="127"/>
      <c r="BG1424" s="127"/>
      <c r="BH1424" s="127"/>
      <c r="BI1424" s="127"/>
      <c r="BJ1424" s="127"/>
      <c r="BK1424" s="127"/>
      <c r="BL1424" s="127"/>
      <c r="BM1424" s="127"/>
      <c r="BN1424" s="386"/>
      <c r="BO1424" s="127"/>
      <c r="BP1424" s="104"/>
    </row>
    <row r="1425" spans="1:68" ht="14.5" x14ac:dyDescent="0.35">
      <c r="A1425" s="136"/>
      <c r="B1425" s="136"/>
      <c r="C1425" s="136"/>
      <c r="D1425" s="127"/>
      <c r="E1425" s="127"/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7"/>
      <c r="Z1425" s="127"/>
      <c r="AA1425" s="127"/>
      <c r="AB1425" s="127"/>
      <c r="AC1425" s="127"/>
      <c r="AD1425" s="127"/>
      <c r="AE1425" s="127"/>
      <c r="AF1425" s="127"/>
      <c r="AG1425" s="127"/>
      <c r="AH1425" s="127"/>
      <c r="AI1425" s="127"/>
      <c r="AJ1425" s="127"/>
      <c r="AK1425" s="127"/>
      <c r="AL1425" s="127"/>
      <c r="AM1425" s="127"/>
      <c r="AN1425" s="127"/>
      <c r="AO1425" s="127"/>
      <c r="AP1425" s="127"/>
      <c r="AQ1425" s="127"/>
      <c r="AR1425" s="127"/>
      <c r="AS1425" s="127"/>
      <c r="AT1425" s="127"/>
      <c r="AU1425" s="127"/>
      <c r="AV1425" s="127"/>
      <c r="AW1425" s="127"/>
      <c r="AX1425" s="127"/>
      <c r="AY1425" s="127"/>
      <c r="AZ1425" s="127"/>
      <c r="BA1425" s="127"/>
      <c r="BB1425" s="127"/>
      <c r="BC1425" s="127"/>
      <c r="BD1425" s="127"/>
      <c r="BE1425" s="127"/>
      <c r="BF1425" s="127"/>
      <c r="BG1425" s="127"/>
      <c r="BH1425" s="127"/>
      <c r="BI1425" s="127"/>
      <c r="BJ1425" s="127"/>
      <c r="BK1425" s="127"/>
      <c r="BL1425" s="127"/>
      <c r="BM1425" s="127"/>
      <c r="BN1425" s="386"/>
      <c r="BO1425" s="127"/>
      <c r="BP1425" s="104"/>
    </row>
    <row r="1426" spans="1:68" ht="14.5" x14ac:dyDescent="0.35">
      <c r="A1426" s="136"/>
      <c r="B1426" s="136"/>
      <c r="C1426" s="136"/>
      <c r="D1426" s="127"/>
      <c r="E1426" s="127"/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7"/>
      <c r="Z1426" s="127"/>
      <c r="AA1426" s="127"/>
      <c r="AB1426" s="127"/>
      <c r="AC1426" s="127"/>
      <c r="AD1426" s="127"/>
      <c r="AE1426" s="127"/>
      <c r="AF1426" s="127"/>
      <c r="AG1426" s="127"/>
      <c r="AH1426" s="127"/>
      <c r="AI1426" s="127"/>
      <c r="AJ1426" s="127"/>
      <c r="AK1426" s="127"/>
      <c r="AL1426" s="127"/>
      <c r="AM1426" s="127"/>
      <c r="AN1426" s="127"/>
      <c r="AO1426" s="127"/>
      <c r="AP1426" s="127"/>
      <c r="AQ1426" s="127"/>
      <c r="AR1426" s="127"/>
      <c r="AS1426" s="127"/>
      <c r="AT1426" s="127"/>
      <c r="AU1426" s="127"/>
      <c r="AV1426" s="127"/>
      <c r="AW1426" s="127"/>
      <c r="AX1426" s="127"/>
      <c r="AY1426" s="127"/>
      <c r="AZ1426" s="127"/>
      <c r="BA1426" s="127"/>
      <c r="BB1426" s="127"/>
      <c r="BC1426" s="127"/>
      <c r="BD1426" s="127"/>
      <c r="BE1426" s="127"/>
      <c r="BF1426" s="127"/>
      <c r="BG1426" s="127"/>
      <c r="BH1426" s="127"/>
      <c r="BI1426" s="127"/>
      <c r="BJ1426" s="127"/>
      <c r="BK1426" s="127"/>
      <c r="BL1426" s="127"/>
      <c r="BM1426" s="127"/>
      <c r="BN1426" s="386"/>
      <c r="BO1426" s="127"/>
      <c r="BP1426" s="104"/>
    </row>
    <row r="1427" spans="1:68" ht="14.5" x14ac:dyDescent="0.35">
      <c r="A1427" s="136"/>
      <c r="B1427" s="136"/>
      <c r="C1427" s="136"/>
      <c r="D1427" s="127"/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7"/>
      <c r="Z1427" s="127"/>
      <c r="AA1427" s="127"/>
      <c r="AB1427" s="127"/>
      <c r="AC1427" s="127"/>
      <c r="AD1427" s="127"/>
      <c r="AE1427" s="127"/>
      <c r="AF1427" s="127"/>
      <c r="AG1427" s="127"/>
      <c r="AH1427" s="127"/>
      <c r="AI1427" s="127"/>
      <c r="AJ1427" s="127"/>
      <c r="AK1427" s="127"/>
      <c r="AL1427" s="127"/>
      <c r="AM1427" s="127"/>
      <c r="AN1427" s="127"/>
      <c r="AO1427" s="127"/>
      <c r="AP1427" s="127"/>
      <c r="AQ1427" s="127"/>
      <c r="AR1427" s="127"/>
      <c r="AS1427" s="127"/>
      <c r="AT1427" s="127"/>
      <c r="AU1427" s="127"/>
      <c r="AV1427" s="127"/>
      <c r="AW1427" s="127"/>
      <c r="AX1427" s="127"/>
      <c r="AY1427" s="127"/>
      <c r="AZ1427" s="127"/>
      <c r="BA1427" s="127"/>
      <c r="BB1427" s="127"/>
      <c r="BC1427" s="127"/>
      <c r="BD1427" s="127"/>
      <c r="BE1427" s="127"/>
      <c r="BF1427" s="127"/>
      <c r="BG1427" s="127"/>
      <c r="BH1427" s="127"/>
      <c r="BI1427" s="127"/>
      <c r="BJ1427" s="127"/>
      <c r="BK1427" s="127"/>
      <c r="BL1427" s="127"/>
      <c r="BM1427" s="127"/>
      <c r="BN1427" s="386"/>
      <c r="BO1427" s="127"/>
      <c r="BP1427" s="104"/>
    </row>
    <row r="1428" spans="1:68" ht="14.5" x14ac:dyDescent="0.35">
      <c r="A1428" s="136"/>
      <c r="B1428" s="136"/>
      <c r="C1428" s="136"/>
      <c r="D1428" s="127"/>
      <c r="E1428" s="127"/>
      <c r="F1428" s="127"/>
      <c r="G1428" s="127"/>
      <c r="H1428" s="127"/>
      <c r="I1428" s="127"/>
      <c r="J1428" s="127"/>
      <c r="K1428" s="127"/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7"/>
      <c r="Z1428" s="127"/>
      <c r="AA1428" s="127"/>
      <c r="AB1428" s="127"/>
      <c r="AC1428" s="127"/>
      <c r="AD1428" s="127"/>
      <c r="AE1428" s="127"/>
      <c r="AF1428" s="127"/>
      <c r="AG1428" s="127"/>
      <c r="AH1428" s="127"/>
      <c r="AI1428" s="127"/>
      <c r="AJ1428" s="127"/>
      <c r="AK1428" s="127"/>
      <c r="AL1428" s="127"/>
      <c r="AM1428" s="127"/>
      <c r="AN1428" s="127"/>
      <c r="AO1428" s="127"/>
      <c r="AP1428" s="127"/>
      <c r="AQ1428" s="127"/>
      <c r="AR1428" s="127"/>
      <c r="AS1428" s="127"/>
      <c r="AT1428" s="127"/>
      <c r="AU1428" s="127"/>
      <c r="AV1428" s="127"/>
      <c r="AW1428" s="127"/>
      <c r="AX1428" s="127"/>
      <c r="AY1428" s="127"/>
      <c r="AZ1428" s="127"/>
      <c r="BA1428" s="127"/>
      <c r="BB1428" s="127"/>
      <c r="BC1428" s="127"/>
      <c r="BD1428" s="127"/>
      <c r="BE1428" s="127"/>
      <c r="BF1428" s="127"/>
      <c r="BG1428" s="127"/>
      <c r="BH1428" s="127"/>
      <c r="BI1428" s="127"/>
      <c r="BJ1428" s="127"/>
      <c r="BK1428" s="127"/>
      <c r="BL1428" s="127"/>
      <c r="BM1428" s="127"/>
      <c r="BN1428" s="386"/>
      <c r="BO1428" s="127"/>
      <c r="BP1428" s="104"/>
    </row>
    <row r="1429" spans="1:68" ht="14.5" x14ac:dyDescent="0.35">
      <c r="A1429" s="136"/>
      <c r="B1429" s="136"/>
      <c r="C1429" s="136"/>
      <c r="D1429" s="127"/>
      <c r="E1429" s="127"/>
      <c r="F1429" s="127"/>
      <c r="G1429" s="127"/>
      <c r="H1429" s="127"/>
      <c r="I1429" s="127"/>
      <c r="J1429" s="127"/>
      <c r="K1429" s="127"/>
      <c r="L1429" s="127"/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7"/>
      <c r="Z1429" s="127"/>
      <c r="AA1429" s="127"/>
      <c r="AB1429" s="127"/>
      <c r="AC1429" s="127"/>
      <c r="AD1429" s="127"/>
      <c r="AE1429" s="127"/>
      <c r="AF1429" s="127"/>
      <c r="AG1429" s="127"/>
      <c r="AH1429" s="127"/>
      <c r="AI1429" s="127"/>
      <c r="AJ1429" s="127"/>
      <c r="AK1429" s="127"/>
      <c r="AL1429" s="127"/>
      <c r="AM1429" s="127"/>
      <c r="AN1429" s="127"/>
      <c r="AO1429" s="127"/>
      <c r="AP1429" s="127"/>
      <c r="AQ1429" s="127"/>
      <c r="AR1429" s="127"/>
      <c r="AS1429" s="127"/>
      <c r="AT1429" s="127"/>
      <c r="AU1429" s="127"/>
      <c r="AV1429" s="127"/>
      <c r="AW1429" s="127"/>
      <c r="AX1429" s="127"/>
      <c r="AY1429" s="127"/>
      <c r="AZ1429" s="127"/>
      <c r="BA1429" s="127"/>
      <c r="BB1429" s="127"/>
      <c r="BC1429" s="127"/>
      <c r="BD1429" s="127"/>
      <c r="BE1429" s="127"/>
      <c r="BF1429" s="127"/>
      <c r="BG1429" s="127"/>
      <c r="BH1429" s="127"/>
      <c r="BI1429" s="127"/>
      <c r="BJ1429" s="127"/>
      <c r="BK1429" s="127"/>
      <c r="BL1429" s="127"/>
      <c r="BM1429" s="127"/>
      <c r="BN1429" s="386"/>
      <c r="BO1429" s="127"/>
      <c r="BP1429" s="104"/>
    </row>
    <row r="1430" spans="1:68" ht="14.5" x14ac:dyDescent="0.35">
      <c r="A1430" s="136"/>
      <c r="B1430" s="136"/>
      <c r="C1430" s="136"/>
      <c r="D1430" s="127"/>
      <c r="E1430" s="127"/>
      <c r="F1430" s="127"/>
      <c r="G1430" s="127"/>
      <c r="H1430" s="127"/>
      <c r="I1430" s="127"/>
      <c r="J1430" s="127"/>
      <c r="K1430" s="127"/>
      <c r="L1430" s="127"/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7"/>
      <c r="Z1430" s="127"/>
      <c r="AA1430" s="127"/>
      <c r="AB1430" s="127"/>
      <c r="AC1430" s="127"/>
      <c r="AD1430" s="127"/>
      <c r="AE1430" s="127"/>
      <c r="AF1430" s="127"/>
      <c r="AG1430" s="127"/>
      <c r="AH1430" s="127"/>
      <c r="AI1430" s="127"/>
      <c r="AJ1430" s="127"/>
      <c r="AK1430" s="127"/>
      <c r="AL1430" s="127"/>
      <c r="AM1430" s="127"/>
      <c r="AN1430" s="127"/>
      <c r="AO1430" s="127"/>
      <c r="AP1430" s="127"/>
      <c r="AQ1430" s="127"/>
      <c r="AR1430" s="127"/>
      <c r="AS1430" s="127"/>
      <c r="AT1430" s="127"/>
      <c r="AU1430" s="127"/>
      <c r="AV1430" s="127"/>
      <c r="AW1430" s="127"/>
      <c r="AX1430" s="127"/>
      <c r="AY1430" s="127"/>
      <c r="AZ1430" s="127"/>
      <c r="BA1430" s="127"/>
      <c r="BB1430" s="127"/>
      <c r="BC1430" s="127"/>
      <c r="BD1430" s="127"/>
      <c r="BE1430" s="127"/>
      <c r="BF1430" s="127"/>
      <c r="BG1430" s="127"/>
      <c r="BH1430" s="127"/>
      <c r="BI1430" s="127"/>
      <c r="BJ1430" s="127"/>
      <c r="BK1430" s="127"/>
      <c r="BL1430" s="127"/>
      <c r="BM1430" s="127"/>
      <c r="BN1430" s="386"/>
      <c r="BO1430" s="127"/>
      <c r="BP1430" s="104"/>
    </row>
    <row r="1431" spans="1:68" ht="14.5" x14ac:dyDescent="0.35">
      <c r="A1431" s="136"/>
      <c r="B1431" s="136"/>
      <c r="C1431" s="136"/>
      <c r="D1431" s="127"/>
      <c r="E1431" s="127"/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/>
      <c r="X1431" s="127"/>
      <c r="Y1431" s="127"/>
      <c r="Z1431" s="127"/>
      <c r="AA1431" s="127"/>
      <c r="AB1431" s="127"/>
      <c r="AC1431" s="127"/>
      <c r="AD1431" s="127"/>
      <c r="AE1431" s="127"/>
      <c r="AF1431" s="127"/>
      <c r="AG1431" s="127"/>
      <c r="AH1431" s="127"/>
      <c r="AI1431" s="127"/>
      <c r="AJ1431" s="127"/>
      <c r="AK1431" s="127"/>
      <c r="AL1431" s="127"/>
      <c r="AM1431" s="127"/>
      <c r="AN1431" s="127"/>
      <c r="AO1431" s="127"/>
      <c r="AP1431" s="127"/>
      <c r="AQ1431" s="127"/>
      <c r="AR1431" s="127"/>
      <c r="AS1431" s="127"/>
      <c r="AT1431" s="127"/>
      <c r="AU1431" s="127"/>
      <c r="AV1431" s="127"/>
      <c r="AW1431" s="127"/>
      <c r="AX1431" s="127"/>
      <c r="AY1431" s="127"/>
      <c r="AZ1431" s="127"/>
      <c r="BA1431" s="127"/>
      <c r="BB1431" s="127"/>
      <c r="BC1431" s="127"/>
      <c r="BD1431" s="127"/>
      <c r="BE1431" s="127"/>
      <c r="BF1431" s="127"/>
      <c r="BG1431" s="127"/>
      <c r="BH1431" s="127"/>
      <c r="BI1431" s="127"/>
      <c r="BJ1431" s="127"/>
      <c r="BK1431" s="127"/>
      <c r="BL1431" s="127"/>
      <c r="BM1431" s="127"/>
      <c r="BN1431" s="386"/>
      <c r="BO1431" s="127"/>
      <c r="BP1431" s="104"/>
    </row>
    <row r="1432" spans="1:68" ht="14.5" x14ac:dyDescent="0.35">
      <c r="A1432" s="136"/>
      <c r="B1432" s="136"/>
      <c r="C1432" s="136"/>
      <c r="D1432" s="127"/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7"/>
      <c r="Z1432" s="127"/>
      <c r="AA1432" s="127"/>
      <c r="AB1432" s="127"/>
      <c r="AC1432" s="127"/>
      <c r="AD1432" s="127"/>
      <c r="AE1432" s="127"/>
      <c r="AF1432" s="127"/>
      <c r="AG1432" s="127"/>
      <c r="AH1432" s="127"/>
      <c r="AI1432" s="127"/>
      <c r="AJ1432" s="127"/>
      <c r="AK1432" s="127"/>
      <c r="AL1432" s="127"/>
      <c r="AM1432" s="127"/>
      <c r="AN1432" s="127"/>
      <c r="AO1432" s="127"/>
      <c r="AP1432" s="127"/>
      <c r="AQ1432" s="127"/>
      <c r="AR1432" s="127"/>
      <c r="AS1432" s="127"/>
      <c r="AT1432" s="127"/>
      <c r="AU1432" s="127"/>
      <c r="AV1432" s="127"/>
      <c r="AW1432" s="127"/>
      <c r="AX1432" s="127"/>
      <c r="AY1432" s="127"/>
      <c r="AZ1432" s="127"/>
      <c r="BA1432" s="127"/>
      <c r="BB1432" s="127"/>
      <c r="BC1432" s="127"/>
      <c r="BD1432" s="127"/>
      <c r="BE1432" s="127"/>
      <c r="BF1432" s="127"/>
      <c r="BG1432" s="127"/>
      <c r="BH1432" s="127"/>
      <c r="BI1432" s="127"/>
      <c r="BJ1432" s="127"/>
      <c r="BK1432" s="127"/>
      <c r="BL1432" s="127"/>
      <c r="BM1432" s="127"/>
      <c r="BN1432" s="386"/>
      <c r="BO1432" s="127"/>
      <c r="BP1432" s="104"/>
    </row>
    <row r="1433" spans="1:68" ht="14.5" x14ac:dyDescent="0.35">
      <c r="A1433" s="136"/>
      <c r="B1433" s="136"/>
      <c r="C1433" s="136"/>
      <c r="D1433" s="127"/>
      <c r="E1433" s="127"/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7"/>
      <c r="Z1433" s="127"/>
      <c r="AA1433" s="127"/>
      <c r="AB1433" s="127"/>
      <c r="AC1433" s="127"/>
      <c r="AD1433" s="127"/>
      <c r="AE1433" s="127"/>
      <c r="AF1433" s="127"/>
      <c r="AG1433" s="127"/>
      <c r="AH1433" s="127"/>
      <c r="AI1433" s="127"/>
      <c r="AJ1433" s="127"/>
      <c r="AK1433" s="127"/>
      <c r="AL1433" s="127"/>
      <c r="AM1433" s="127"/>
      <c r="AN1433" s="127"/>
      <c r="AO1433" s="127"/>
      <c r="AP1433" s="127"/>
      <c r="AQ1433" s="127"/>
      <c r="AR1433" s="127"/>
      <c r="AS1433" s="127"/>
      <c r="AT1433" s="127"/>
      <c r="AU1433" s="127"/>
      <c r="AV1433" s="127"/>
      <c r="AW1433" s="127"/>
      <c r="AX1433" s="127"/>
      <c r="AY1433" s="127"/>
      <c r="AZ1433" s="127"/>
      <c r="BA1433" s="127"/>
      <c r="BB1433" s="127"/>
      <c r="BC1433" s="127"/>
      <c r="BD1433" s="127"/>
      <c r="BE1433" s="127"/>
      <c r="BF1433" s="127"/>
      <c r="BG1433" s="127"/>
      <c r="BH1433" s="127"/>
      <c r="BI1433" s="127"/>
      <c r="BJ1433" s="127"/>
      <c r="BK1433" s="127"/>
      <c r="BL1433" s="127"/>
      <c r="BM1433" s="127"/>
      <c r="BN1433" s="386"/>
      <c r="BO1433" s="127"/>
      <c r="BP1433" s="104"/>
    </row>
    <row r="1434" spans="1:68" ht="14.5" x14ac:dyDescent="0.35">
      <c r="A1434" s="136"/>
      <c r="B1434" s="136"/>
      <c r="C1434" s="136"/>
      <c r="D1434" s="127"/>
      <c r="E1434" s="127"/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7"/>
      <c r="Z1434" s="127"/>
      <c r="AA1434" s="127"/>
      <c r="AB1434" s="127"/>
      <c r="AC1434" s="127"/>
      <c r="AD1434" s="127"/>
      <c r="AE1434" s="127"/>
      <c r="AF1434" s="127"/>
      <c r="AG1434" s="127"/>
      <c r="AH1434" s="127"/>
      <c r="AI1434" s="127"/>
      <c r="AJ1434" s="127"/>
      <c r="AK1434" s="127"/>
      <c r="AL1434" s="127"/>
      <c r="AM1434" s="127"/>
      <c r="AN1434" s="127"/>
      <c r="AO1434" s="127"/>
      <c r="AP1434" s="127"/>
      <c r="AQ1434" s="127"/>
      <c r="AR1434" s="127"/>
      <c r="AS1434" s="127"/>
      <c r="AT1434" s="127"/>
      <c r="AU1434" s="127"/>
      <c r="AV1434" s="127"/>
      <c r="AW1434" s="127"/>
      <c r="AX1434" s="127"/>
      <c r="AY1434" s="127"/>
      <c r="AZ1434" s="127"/>
      <c r="BA1434" s="127"/>
      <c r="BB1434" s="127"/>
      <c r="BC1434" s="127"/>
      <c r="BD1434" s="127"/>
      <c r="BE1434" s="127"/>
      <c r="BF1434" s="127"/>
      <c r="BG1434" s="127"/>
      <c r="BH1434" s="127"/>
      <c r="BI1434" s="127"/>
      <c r="BJ1434" s="127"/>
      <c r="BK1434" s="127"/>
      <c r="BL1434" s="127"/>
      <c r="BM1434" s="127"/>
      <c r="BN1434" s="386"/>
      <c r="BO1434" s="127"/>
      <c r="BP1434" s="104"/>
    </row>
    <row r="1435" spans="1:68" ht="14.5" x14ac:dyDescent="0.35">
      <c r="A1435" s="136"/>
      <c r="B1435" s="136"/>
      <c r="C1435" s="136"/>
      <c r="D1435" s="127"/>
      <c r="E1435" s="127"/>
      <c r="F1435" s="127"/>
      <c r="G1435" s="127"/>
      <c r="H1435" s="127"/>
      <c r="I1435" s="127"/>
      <c r="J1435" s="127"/>
      <c r="K1435" s="127"/>
      <c r="L1435" s="127"/>
      <c r="M1435" s="127"/>
      <c r="N1435" s="127"/>
      <c r="O1435" s="127"/>
      <c r="P1435" s="127"/>
      <c r="Q1435" s="127"/>
      <c r="R1435" s="127"/>
      <c r="S1435" s="127"/>
      <c r="T1435" s="127"/>
      <c r="U1435" s="127"/>
      <c r="V1435" s="127"/>
      <c r="W1435" s="127"/>
      <c r="X1435" s="127"/>
      <c r="Y1435" s="127"/>
      <c r="Z1435" s="127"/>
      <c r="AA1435" s="127"/>
      <c r="AB1435" s="127"/>
      <c r="AC1435" s="127"/>
      <c r="AD1435" s="127"/>
      <c r="AE1435" s="127"/>
      <c r="AF1435" s="127"/>
      <c r="AG1435" s="127"/>
      <c r="AH1435" s="127"/>
      <c r="AI1435" s="127"/>
      <c r="AJ1435" s="127"/>
      <c r="AK1435" s="127"/>
      <c r="AL1435" s="127"/>
      <c r="AM1435" s="127"/>
      <c r="AN1435" s="127"/>
      <c r="AO1435" s="127"/>
      <c r="AP1435" s="127"/>
      <c r="AQ1435" s="127"/>
      <c r="AR1435" s="127"/>
      <c r="AS1435" s="127"/>
      <c r="AT1435" s="127"/>
      <c r="AU1435" s="127"/>
      <c r="AV1435" s="127"/>
      <c r="AW1435" s="127"/>
      <c r="AX1435" s="127"/>
      <c r="AY1435" s="127"/>
      <c r="AZ1435" s="127"/>
      <c r="BA1435" s="127"/>
      <c r="BB1435" s="127"/>
      <c r="BC1435" s="127"/>
      <c r="BD1435" s="127"/>
      <c r="BE1435" s="127"/>
      <c r="BF1435" s="127"/>
      <c r="BG1435" s="127"/>
      <c r="BH1435" s="127"/>
      <c r="BI1435" s="127"/>
      <c r="BJ1435" s="127"/>
      <c r="BK1435" s="127"/>
      <c r="BL1435" s="127"/>
      <c r="BM1435" s="127"/>
      <c r="BN1435" s="386"/>
      <c r="BO1435" s="127"/>
      <c r="BP1435" s="104"/>
    </row>
    <row r="1436" spans="1:68" ht="14.5" x14ac:dyDescent="0.35">
      <c r="A1436" s="136"/>
      <c r="B1436" s="136"/>
      <c r="C1436" s="136"/>
      <c r="D1436" s="127"/>
      <c r="E1436" s="127"/>
      <c r="F1436" s="127"/>
      <c r="G1436" s="127"/>
      <c r="H1436" s="127"/>
      <c r="I1436" s="127"/>
      <c r="J1436" s="127"/>
      <c r="K1436" s="127"/>
      <c r="L1436" s="127"/>
      <c r="M1436" s="127"/>
      <c r="N1436" s="127"/>
      <c r="O1436" s="127"/>
      <c r="P1436" s="127"/>
      <c r="Q1436" s="127"/>
      <c r="R1436" s="127"/>
      <c r="S1436" s="127"/>
      <c r="T1436" s="127"/>
      <c r="U1436" s="127"/>
      <c r="V1436" s="127"/>
      <c r="W1436" s="127"/>
      <c r="X1436" s="127"/>
      <c r="Y1436" s="127"/>
      <c r="Z1436" s="127"/>
      <c r="AA1436" s="127"/>
      <c r="AB1436" s="127"/>
      <c r="AC1436" s="127"/>
      <c r="AD1436" s="127"/>
      <c r="AE1436" s="127"/>
      <c r="AF1436" s="127"/>
      <c r="AG1436" s="127"/>
      <c r="AH1436" s="127"/>
      <c r="AI1436" s="127"/>
      <c r="AJ1436" s="127"/>
      <c r="AK1436" s="127"/>
      <c r="AL1436" s="127"/>
      <c r="AM1436" s="127"/>
      <c r="AN1436" s="127"/>
      <c r="AO1436" s="127"/>
      <c r="AP1436" s="127"/>
      <c r="AQ1436" s="127"/>
      <c r="AR1436" s="127"/>
      <c r="AS1436" s="127"/>
      <c r="AT1436" s="127"/>
      <c r="AU1436" s="127"/>
      <c r="AV1436" s="127"/>
      <c r="AW1436" s="127"/>
      <c r="AX1436" s="127"/>
      <c r="AY1436" s="127"/>
      <c r="AZ1436" s="127"/>
      <c r="BA1436" s="127"/>
      <c r="BB1436" s="127"/>
      <c r="BC1436" s="127"/>
      <c r="BD1436" s="127"/>
      <c r="BE1436" s="127"/>
      <c r="BF1436" s="127"/>
      <c r="BG1436" s="127"/>
      <c r="BH1436" s="127"/>
      <c r="BI1436" s="127"/>
      <c r="BJ1436" s="127"/>
      <c r="BK1436" s="127"/>
      <c r="BL1436" s="127"/>
      <c r="BM1436" s="127"/>
      <c r="BN1436" s="386"/>
      <c r="BO1436" s="127"/>
      <c r="BP1436" s="104"/>
    </row>
    <row r="1437" spans="1:68" ht="14.5" x14ac:dyDescent="0.35">
      <c r="A1437" s="136"/>
      <c r="B1437" s="136"/>
      <c r="C1437" s="136"/>
      <c r="D1437" s="127"/>
      <c r="E1437" s="127"/>
      <c r="F1437" s="127"/>
      <c r="G1437" s="127"/>
      <c r="H1437" s="127"/>
      <c r="I1437" s="127"/>
      <c r="J1437" s="127"/>
      <c r="K1437" s="127"/>
      <c r="L1437" s="127"/>
      <c r="M1437" s="127"/>
      <c r="N1437" s="127"/>
      <c r="O1437" s="127"/>
      <c r="P1437" s="127"/>
      <c r="Q1437" s="127"/>
      <c r="R1437" s="127"/>
      <c r="S1437" s="127"/>
      <c r="T1437" s="127"/>
      <c r="U1437" s="127"/>
      <c r="V1437" s="127"/>
      <c r="W1437" s="127"/>
      <c r="X1437" s="127"/>
      <c r="Y1437" s="127"/>
      <c r="Z1437" s="127"/>
      <c r="AA1437" s="127"/>
      <c r="AB1437" s="127"/>
      <c r="AC1437" s="127"/>
      <c r="AD1437" s="127"/>
      <c r="AE1437" s="127"/>
      <c r="AF1437" s="127"/>
      <c r="AG1437" s="127"/>
      <c r="AH1437" s="127"/>
      <c r="AI1437" s="127"/>
      <c r="AJ1437" s="127"/>
      <c r="AK1437" s="127"/>
      <c r="AL1437" s="127"/>
      <c r="AM1437" s="127"/>
      <c r="AN1437" s="127"/>
      <c r="AO1437" s="127"/>
      <c r="AP1437" s="127"/>
      <c r="AQ1437" s="127"/>
      <c r="AR1437" s="127"/>
      <c r="AS1437" s="127"/>
      <c r="AT1437" s="127"/>
      <c r="AU1437" s="127"/>
      <c r="AV1437" s="127"/>
      <c r="AW1437" s="127"/>
      <c r="AX1437" s="127"/>
      <c r="AY1437" s="127"/>
      <c r="AZ1437" s="127"/>
      <c r="BA1437" s="127"/>
      <c r="BB1437" s="127"/>
      <c r="BC1437" s="127"/>
      <c r="BD1437" s="127"/>
      <c r="BE1437" s="127"/>
      <c r="BF1437" s="127"/>
      <c r="BG1437" s="127"/>
      <c r="BH1437" s="127"/>
      <c r="BI1437" s="127"/>
      <c r="BJ1437" s="127"/>
      <c r="BK1437" s="127"/>
      <c r="BL1437" s="127"/>
      <c r="BM1437" s="127"/>
      <c r="BN1437" s="386"/>
      <c r="BO1437" s="127"/>
      <c r="BP1437" s="104"/>
    </row>
    <row r="1438" spans="1:68" ht="14.5" x14ac:dyDescent="0.35">
      <c r="A1438" s="136"/>
      <c r="B1438" s="136"/>
      <c r="C1438" s="136"/>
      <c r="D1438" s="127"/>
      <c r="E1438" s="127"/>
      <c r="F1438" s="127"/>
      <c r="G1438" s="127"/>
      <c r="H1438" s="127"/>
      <c r="I1438" s="127"/>
      <c r="J1438" s="127"/>
      <c r="K1438" s="127"/>
      <c r="L1438" s="127"/>
      <c r="M1438" s="127"/>
      <c r="N1438" s="127"/>
      <c r="O1438" s="127"/>
      <c r="P1438" s="127"/>
      <c r="Q1438" s="127"/>
      <c r="R1438" s="127"/>
      <c r="S1438" s="127"/>
      <c r="T1438" s="127"/>
      <c r="U1438" s="127"/>
      <c r="V1438" s="127"/>
      <c r="W1438" s="127"/>
      <c r="X1438" s="127"/>
      <c r="Y1438" s="127"/>
      <c r="Z1438" s="127"/>
      <c r="AA1438" s="127"/>
      <c r="AB1438" s="127"/>
      <c r="AC1438" s="127"/>
      <c r="AD1438" s="127"/>
      <c r="AE1438" s="127"/>
      <c r="AF1438" s="127"/>
      <c r="AG1438" s="127"/>
      <c r="AH1438" s="127"/>
      <c r="AI1438" s="127"/>
      <c r="AJ1438" s="127"/>
      <c r="AK1438" s="127"/>
      <c r="AL1438" s="127"/>
      <c r="AM1438" s="127"/>
      <c r="AN1438" s="127"/>
      <c r="AO1438" s="127"/>
      <c r="AP1438" s="127"/>
      <c r="AQ1438" s="127"/>
      <c r="AR1438" s="127"/>
      <c r="AS1438" s="127"/>
      <c r="AT1438" s="127"/>
      <c r="AU1438" s="127"/>
      <c r="AV1438" s="127"/>
      <c r="AW1438" s="127"/>
      <c r="AX1438" s="127"/>
      <c r="AY1438" s="127"/>
      <c r="AZ1438" s="127"/>
      <c r="BA1438" s="127"/>
      <c r="BB1438" s="127"/>
      <c r="BC1438" s="127"/>
      <c r="BD1438" s="127"/>
      <c r="BE1438" s="127"/>
      <c r="BF1438" s="127"/>
      <c r="BG1438" s="127"/>
      <c r="BH1438" s="127"/>
      <c r="BI1438" s="127"/>
      <c r="BJ1438" s="127"/>
      <c r="BK1438" s="127"/>
      <c r="BL1438" s="127"/>
      <c r="BM1438" s="127"/>
      <c r="BN1438" s="386"/>
      <c r="BO1438" s="127"/>
      <c r="BP1438" s="104"/>
    </row>
    <row r="1439" spans="1:68" ht="14.5" x14ac:dyDescent="0.35">
      <c r="A1439" s="136"/>
      <c r="B1439" s="136"/>
      <c r="C1439" s="136"/>
      <c r="D1439" s="127"/>
      <c r="E1439" s="127"/>
      <c r="F1439" s="127"/>
      <c r="G1439" s="127"/>
      <c r="H1439" s="127"/>
      <c r="I1439" s="127"/>
      <c r="J1439" s="127"/>
      <c r="K1439" s="127"/>
      <c r="L1439" s="127"/>
      <c r="M1439" s="127"/>
      <c r="N1439" s="127"/>
      <c r="O1439" s="127"/>
      <c r="P1439" s="127"/>
      <c r="Q1439" s="127"/>
      <c r="R1439" s="127"/>
      <c r="S1439" s="127"/>
      <c r="T1439" s="127"/>
      <c r="U1439" s="127"/>
      <c r="V1439" s="127"/>
      <c r="W1439" s="127"/>
      <c r="X1439" s="127"/>
      <c r="Y1439" s="127"/>
      <c r="Z1439" s="127"/>
      <c r="AA1439" s="127"/>
      <c r="AB1439" s="127"/>
      <c r="AC1439" s="127"/>
      <c r="AD1439" s="127"/>
      <c r="AE1439" s="127"/>
      <c r="AF1439" s="127"/>
      <c r="AG1439" s="127"/>
      <c r="AH1439" s="127"/>
      <c r="AI1439" s="127"/>
      <c r="AJ1439" s="127"/>
      <c r="AK1439" s="127"/>
      <c r="AL1439" s="127"/>
      <c r="AM1439" s="127"/>
      <c r="AN1439" s="127"/>
      <c r="AO1439" s="127"/>
      <c r="AP1439" s="127"/>
      <c r="AQ1439" s="127"/>
      <c r="AR1439" s="127"/>
      <c r="AS1439" s="127"/>
      <c r="AT1439" s="127"/>
      <c r="AU1439" s="127"/>
      <c r="AV1439" s="127"/>
      <c r="AW1439" s="127"/>
      <c r="AX1439" s="127"/>
      <c r="AY1439" s="127"/>
      <c r="AZ1439" s="127"/>
      <c r="BA1439" s="127"/>
      <c r="BB1439" s="127"/>
      <c r="BC1439" s="127"/>
      <c r="BD1439" s="127"/>
      <c r="BE1439" s="127"/>
      <c r="BF1439" s="127"/>
      <c r="BG1439" s="127"/>
      <c r="BH1439" s="127"/>
      <c r="BI1439" s="127"/>
      <c r="BJ1439" s="127"/>
      <c r="BK1439" s="127"/>
      <c r="BL1439" s="127"/>
      <c r="BM1439" s="127"/>
      <c r="BN1439" s="386"/>
      <c r="BO1439" s="127"/>
      <c r="BP1439" s="104"/>
    </row>
    <row r="1440" spans="1:68" ht="14.5" x14ac:dyDescent="0.35">
      <c r="A1440" s="136"/>
      <c r="B1440" s="136"/>
      <c r="C1440" s="136"/>
      <c r="D1440" s="127"/>
      <c r="E1440" s="127"/>
      <c r="F1440" s="127"/>
      <c r="G1440" s="127"/>
      <c r="H1440" s="127"/>
      <c r="I1440" s="127"/>
      <c r="J1440" s="127"/>
      <c r="K1440" s="127"/>
      <c r="L1440" s="127"/>
      <c r="M1440" s="127"/>
      <c r="N1440" s="127"/>
      <c r="O1440" s="127"/>
      <c r="P1440" s="127"/>
      <c r="Q1440" s="127"/>
      <c r="R1440" s="127"/>
      <c r="S1440" s="127"/>
      <c r="T1440" s="127"/>
      <c r="U1440" s="127"/>
      <c r="V1440" s="127"/>
      <c r="W1440" s="127"/>
      <c r="X1440" s="127"/>
      <c r="Y1440" s="127"/>
      <c r="Z1440" s="127"/>
      <c r="AA1440" s="127"/>
      <c r="AB1440" s="127"/>
      <c r="AC1440" s="127"/>
      <c r="AD1440" s="127"/>
      <c r="AE1440" s="127"/>
      <c r="AF1440" s="127"/>
      <c r="AG1440" s="127"/>
      <c r="AH1440" s="127"/>
      <c r="AI1440" s="127"/>
      <c r="AJ1440" s="127"/>
      <c r="AK1440" s="127"/>
      <c r="AL1440" s="127"/>
      <c r="AM1440" s="127"/>
      <c r="AN1440" s="127"/>
      <c r="AO1440" s="127"/>
      <c r="AP1440" s="127"/>
      <c r="AQ1440" s="127"/>
      <c r="AR1440" s="127"/>
      <c r="AS1440" s="127"/>
      <c r="AT1440" s="127"/>
      <c r="AU1440" s="127"/>
      <c r="AV1440" s="127"/>
      <c r="AW1440" s="127"/>
      <c r="AX1440" s="127"/>
      <c r="AY1440" s="127"/>
      <c r="AZ1440" s="127"/>
      <c r="BA1440" s="127"/>
      <c r="BB1440" s="127"/>
      <c r="BC1440" s="127"/>
      <c r="BD1440" s="127"/>
      <c r="BE1440" s="127"/>
      <c r="BF1440" s="127"/>
      <c r="BG1440" s="127"/>
      <c r="BH1440" s="127"/>
      <c r="BI1440" s="127"/>
      <c r="BJ1440" s="127"/>
      <c r="BK1440" s="127"/>
      <c r="BL1440" s="127"/>
      <c r="BM1440" s="127"/>
      <c r="BN1440" s="386"/>
      <c r="BO1440" s="127"/>
      <c r="BP1440" s="104"/>
    </row>
    <row r="1441" spans="1:68" ht="14.5" x14ac:dyDescent="0.35">
      <c r="A1441" s="136"/>
      <c r="B1441" s="136"/>
      <c r="C1441" s="136"/>
      <c r="D1441" s="127"/>
      <c r="E1441" s="127"/>
      <c r="F1441" s="127"/>
      <c r="G1441" s="127"/>
      <c r="H1441" s="127"/>
      <c r="I1441" s="127"/>
      <c r="J1441" s="127"/>
      <c r="K1441" s="127"/>
      <c r="L1441" s="127"/>
      <c r="M1441" s="127"/>
      <c r="N1441" s="127"/>
      <c r="O1441" s="127"/>
      <c r="P1441" s="127"/>
      <c r="Q1441" s="127"/>
      <c r="R1441" s="127"/>
      <c r="S1441" s="127"/>
      <c r="T1441" s="127"/>
      <c r="U1441" s="127"/>
      <c r="V1441" s="127"/>
      <c r="W1441" s="127"/>
      <c r="X1441" s="127"/>
      <c r="Y1441" s="127"/>
      <c r="Z1441" s="127"/>
      <c r="AA1441" s="127"/>
      <c r="AB1441" s="127"/>
      <c r="AC1441" s="127"/>
      <c r="AD1441" s="127"/>
      <c r="AE1441" s="127"/>
      <c r="AF1441" s="127"/>
      <c r="AG1441" s="127"/>
      <c r="AH1441" s="127"/>
      <c r="AI1441" s="127"/>
      <c r="AJ1441" s="127"/>
      <c r="AK1441" s="127"/>
      <c r="AL1441" s="127"/>
      <c r="AM1441" s="127"/>
      <c r="AN1441" s="127"/>
      <c r="AO1441" s="127"/>
      <c r="AP1441" s="127"/>
      <c r="AQ1441" s="127"/>
      <c r="AR1441" s="127"/>
      <c r="AS1441" s="127"/>
      <c r="AT1441" s="127"/>
      <c r="AU1441" s="127"/>
      <c r="AV1441" s="127"/>
      <c r="AW1441" s="127"/>
      <c r="AX1441" s="127"/>
      <c r="AY1441" s="127"/>
      <c r="AZ1441" s="127"/>
      <c r="BA1441" s="127"/>
      <c r="BB1441" s="127"/>
      <c r="BC1441" s="127"/>
      <c r="BD1441" s="127"/>
      <c r="BE1441" s="127"/>
      <c r="BF1441" s="127"/>
      <c r="BG1441" s="127"/>
      <c r="BH1441" s="127"/>
      <c r="BI1441" s="127"/>
      <c r="BJ1441" s="127"/>
      <c r="BK1441" s="127"/>
      <c r="BL1441" s="127"/>
      <c r="BM1441" s="127"/>
      <c r="BN1441" s="386"/>
      <c r="BO1441" s="127"/>
      <c r="BP1441" s="104"/>
    </row>
    <row r="1442" spans="1:68" ht="14.5" x14ac:dyDescent="0.35">
      <c r="A1442" s="136"/>
      <c r="B1442" s="136"/>
      <c r="C1442" s="136"/>
      <c r="D1442" s="127"/>
      <c r="E1442" s="127"/>
      <c r="F1442" s="127"/>
      <c r="G1442" s="127"/>
      <c r="H1442" s="127"/>
      <c r="I1442" s="127"/>
      <c r="J1442" s="127"/>
      <c r="K1442" s="127"/>
      <c r="L1442" s="127"/>
      <c r="M1442" s="127"/>
      <c r="N1442" s="127"/>
      <c r="O1442" s="127"/>
      <c r="P1442" s="127"/>
      <c r="Q1442" s="127"/>
      <c r="R1442" s="127"/>
      <c r="S1442" s="127"/>
      <c r="T1442" s="127"/>
      <c r="U1442" s="127"/>
      <c r="V1442" s="127"/>
      <c r="W1442" s="127"/>
      <c r="X1442" s="127"/>
      <c r="Y1442" s="127"/>
      <c r="Z1442" s="127"/>
      <c r="AA1442" s="127"/>
      <c r="AB1442" s="127"/>
      <c r="AC1442" s="127"/>
      <c r="AD1442" s="127"/>
      <c r="AE1442" s="127"/>
      <c r="AF1442" s="127"/>
      <c r="AG1442" s="127"/>
      <c r="AH1442" s="127"/>
      <c r="AI1442" s="127"/>
      <c r="AJ1442" s="127"/>
      <c r="AK1442" s="127"/>
      <c r="AL1442" s="127"/>
      <c r="AM1442" s="127"/>
      <c r="AN1442" s="127"/>
      <c r="AO1442" s="127"/>
      <c r="AP1442" s="127"/>
      <c r="AQ1442" s="127"/>
      <c r="AR1442" s="127"/>
      <c r="AS1442" s="127"/>
      <c r="AT1442" s="127"/>
      <c r="AU1442" s="127"/>
      <c r="AV1442" s="127"/>
      <c r="AW1442" s="127"/>
      <c r="AX1442" s="127"/>
      <c r="AY1442" s="127"/>
      <c r="AZ1442" s="127"/>
      <c r="BA1442" s="127"/>
      <c r="BB1442" s="127"/>
      <c r="BC1442" s="127"/>
      <c r="BD1442" s="127"/>
      <c r="BE1442" s="127"/>
      <c r="BF1442" s="127"/>
      <c r="BG1442" s="127"/>
      <c r="BH1442" s="127"/>
      <c r="BI1442" s="127"/>
      <c r="BJ1442" s="127"/>
      <c r="BK1442" s="127"/>
      <c r="BL1442" s="127"/>
      <c r="BM1442" s="127"/>
      <c r="BN1442" s="386"/>
      <c r="BO1442" s="127"/>
      <c r="BP1442" s="104"/>
    </row>
    <row r="1443" spans="1:68" ht="14.5" x14ac:dyDescent="0.35">
      <c r="A1443" s="136"/>
      <c r="B1443" s="136"/>
      <c r="C1443" s="136"/>
      <c r="D1443" s="127"/>
      <c r="E1443" s="127"/>
      <c r="F1443" s="127"/>
      <c r="G1443" s="127"/>
      <c r="H1443" s="127"/>
      <c r="I1443" s="127"/>
      <c r="J1443" s="127"/>
      <c r="K1443" s="127"/>
      <c r="L1443" s="127"/>
      <c r="M1443" s="127"/>
      <c r="N1443" s="127"/>
      <c r="O1443" s="127"/>
      <c r="P1443" s="127"/>
      <c r="Q1443" s="127"/>
      <c r="R1443" s="127"/>
      <c r="S1443" s="127"/>
      <c r="T1443" s="127"/>
      <c r="U1443" s="127"/>
      <c r="V1443" s="127"/>
      <c r="W1443" s="127"/>
      <c r="X1443" s="127"/>
      <c r="Y1443" s="127"/>
      <c r="Z1443" s="127"/>
      <c r="AA1443" s="127"/>
      <c r="AB1443" s="127"/>
      <c r="AC1443" s="127"/>
      <c r="AD1443" s="127"/>
      <c r="AE1443" s="127"/>
      <c r="AF1443" s="127"/>
      <c r="AG1443" s="127"/>
      <c r="AH1443" s="127"/>
      <c r="AI1443" s="127"/>
      <c r="AJ1443" s="127"/>
      <c r="AK1443" s="127"/>
      <c r="AL1443" s="127"/>
      <c r="AM1443" s="127"/>
      <c r="AN1443" s="127"/>
      <c r="AO1443" s="127"/>
      <c r="AP1443" s="127"/>
      <c r="AQ1443" s="127"/>
      <c r="AR1443" s="127"/>
      <c r="AS1443" s="127"/>
      <c r="AT1443" s="127"/>
      <c r="AU1443" s="127"/>
      <c r="AV1443" s="127"/>
      <c r="AW1443" s="127"/>
      <c r="AX1443" s="127"/>
      <c r="AY1443" s="127"/>
      <c r="AZ1443" s="127"/>
      <c r="BA1443" s="127"/>
      <c r="BB1443" s="127"/>
      <c r="BC1443" s="127"/>
      <c r="BD1443" s="127"/>
      <c r="BE1443" s="127"/>
      <c r="BF1443" s="127"/>
      <c r="BG1443" s="127"/>
      <c r="BH1443" s="127"/>
      <c r="BI1443" s="127"/>
      <c r="BJ1443" s="127"/>
      <c r="BK1443" s="127"/>
      <c r="BL1443" s="127"/>
      <c r="BM1443" s="127"/>
      <c r="BN1443" s="386"/>
      <c r="BO1443" s="127"/>
      <c r="BP1443" s="104"/>
    </row>
    <row r="1444" spans="1:68" ht="14.5" x14ac:dyDescent="0.35">
      <c r="A1444" s="136"/>
      <c r="B1444" s="136"/>
      <c r="C1444" s="136"/>
      <c r="D1444" s="127"/>
      <c r="E1444" s="127"/>
      <c r="F1444" s="127"/>
      <c r="G1444" s="127"/>
      <c r="H1444" s="127"/>
      <c r="I1444" s="127"/>
      <c r="J1444" s="127"/>
      <c r="K1444" s="127"/>
      <c r="L1444" s="127"/>
      <c r="M1444" s="127"/>
      <c r="N1444" s="127"/>
      <c r="O1444" s="127"/>
      <c r="P1444" s="127"/>
      <c r="Q1444" s="127"/>
      <c r="R1444" s="127"/>
      <c r="S1444" s="127"/>
      <c r="T1444" s="127"/>
      <c r="U1444" s="127"/>
      <c r="V1444" s="127"/>
      <c r="W1444" s="127"/>
      <c r="X1444" s="127"/>
      <c r="Y1444" s="127"/>
      <c r="Z1444" s="127"/>
      <c r="AA1444" s="127"/>
      <c r="AB1444" s="127"/>
      <c r="AC1444" s="127"/>
      <c r="AD1444" s="127"/>
      <c r="AE1444" s="127"/>
      <c r="AF1444" s="127"/>
      <c r="AG1444" s="127"/>
      <c r="AH1444" s="127"/>
      <c r="AI1444" s="127"/>
      <c r="AJ1444" s="127"/>
      <c r="AK1444" s="127"/>
      <c r="AL1444" s="127"/>
      <c r="AM1444" s="127"/>
      <c r="AN1444" s="127"/>
      <c r="AO1444" s="127"/>
      <c r="AP1444" s="127"/>
      <c r="AQ1444" s="127"/>
      <c r="AR1444" s="127"/>
      <c r="AS1444" s="127"/>
      <c r="AT1444" s="127"/>
      <c r="AU1444" s="127"/>
      <c r="AV1444" s="127"/>
      <c r="AW1444" s="127"/>
      <c r="AX1444" s="127"/>
      <c r="AY1444" s="127"/>
      <c r="AZ1444" s="127"/>
      <c r="BA1444" s="127"/>
      <c r="BB1444" s="127"/>
      <c r="BC1444" s="127"/>
      <c r="BD1444" s="127"/>
      <c r="BE1444" s="127"/>
      <c r="BF1444" s="127"/>
      <c r="BG1444" s="127"/>
      <c r="BH1444" s="127"/>
      <c r="BI1444" s="127"/>
      <c r="BJ1444" s="127"/>
      <c r="BK1444" s="127"/>
      <c r="BL1444" s="127"/>
      <c r="BM1444" s="127"/>
      <c r="BN1444" s="386"/>
      <c r="BO1444" s="127"/>
      <c r="BP1444" s="104"/>
    </row>
    <row r="1445" spans="1:68" ht="14.5" x14ac:dyDescent="0.35">
      <c r="A1445" s="136"/>
      <c r="B1445" s="136"/>
      <c r="C1445" s="136"/>
      <c r="D1445" s="127"/>
      <c r="E1445" s="127"/>
      <c r="F1445" s="127"/>
      <c r="G1445" s="127"/>
      <c r="H1445" s="127"/>
      <c r="I1445" s="127"/>
      <c r="J1445" s="127"/>
      <c r="K1445" s="127"/>
      <c r="L1445" s="127"/>
      <c r="M1445" s="127"/>
      <c r="N1445" s="127"/>
      <c r="O1445" s="127"/>
      <c r="P1445" s="127"/>
      <c r="Q1445" s="127"/>
      <c r="R1445" s="127"/>
      <c r="S1445" s="127"/>
      <c r="T1445" s="127"/>
      <c r="U1445" s="127"/>
      <c r="V1445" s="127"/>
      <c r="W1445" s="127"/>
      <c r="X1445" s="127"/>
      <c r="Y1445" s="127"/>
      <c r="Z1445" s="127"/>
      <c r="AA1445" s="127"/>
      <c r="AB1445" s="127"/>
      <c r="AC1445" s="127"/>
      <c r="AD1445" s="127"/>
      <c r="AE1445" s="127"/>
      <c r="AF1445" s="127"/>
      <c r="AG1445" s="127"/>
      <c r="AH1445" s="127"/>
      <c r="AI1445" s="127"/>
      <c r="AJ1445" s="127"/>
      <c r="AK1445" s="127"/>
      <c r="AL1445" s="127"/>
      <c r="AM1445" s="127"/>
      <c r="AN1445" s="127"/>
      <c r="AO1445" s="127"/>
      <c r="AP1445" s="127"/>
      <c r="AQ1445" s="127"/>
      <c r="AR1445" s="127"/>
      <c r="AS1445" s="127"/>
      <c r="AT1445" s="127"/>
      <c r="AU1445" s="127"/>
      <c r="AV1445" s="127"/>
      <c r="AW1445" s="127"/>
      <c r="AX1445" s="127"/>
      <c r="AY1445" s="127"/>
      <c r="AZ1445" s="127"/>
      <c r="BA1445" s="127"/>
      <c r="BB1445" s="127"/>
      <c r="BC1445" s="127"/>
      <c r="BD1445" s="127"/>
      <c r="BE1445" s="127"/>
      <c r="BF1445" s="127"/>
      <c r="BG1445" s="127"/>
      <c r="BH1445" s="127"/>
      <c r="BI1445" s="127"/>
      <c r="BJ1445" s="127"/>
      <c r="BK1445" s="127"/>
      <c r="BL1445" s="127"/>
      <c r="BM1445" s="127"/>
      <c r="BN1445" s="386"/>
      <c r="BO1445" s="127"/>
      <c r="BP1445" s="104"/>
    </row>
    <row r="1446" spans="1:68" ht="14.5" x14ac:dyDescent="0.35">
      <c r="A1446" s="136"/>
      <c r="B1446" s="136"/>
      <c r="C1446" s="136"/>
      <c r="D1446" s="127"/>
      <c r="E1446" s="127"/>
      <c r="F1446" s="127"/>
      <c r="G1446" s="127"/>
      <c r="H1446" s="127"/>
      <c r="I1446" s="127"/>
      <c r="J1446" s="127"/>
      <c r="K1446" s="127"/>
      <c r="L1446" s="127"/>
      <c r="M1446" s="127"/>
      <c r="N1446" s="127"/>
      <c r="O1446" s="127"/>
      <c r="P1446" s="127"/>
      <c r="Q1446" s="127"/>
      <c r="R1446" s="127"/>
      <c r="S1446" s="127"/>
      <c r="T1446" s="127"/>
      <c r="U1446" s="127"/>
      <c r="V1446" s="127"/>
      <c r="W1446" s="127"/>
      <c r="X1446" s="127"/>
      <c r="Y1446" s="127"/>
      <c r="Z1446" s="127"/>
      <c r="AA1446" s="127"/>
      <c r="AB1446" s="127"/>
      <c r="AC1446" s="127"/>
      <c r="AD1446" s="127"/>
      <c r="AE1446" s="127"/>
      <c r="AF1446" s="127"/>
      <c r="AG1446" s="127"/>
      <c r="AH1446" s="127"/>
      <c r="AI1446" s="127"/>
      <c r="AJ1446" s="127"/>
      <c r="AK1446" s="127"/>
      <c r="AL1446" s="127"/>
      <c r="AM1446" s="127"/>
      <c r="AN1446" s="127"/>
      <c r="AO1446" s="127"/>
      <c r="AP1446" s="127"/>
      <c r="AQ1446" s="127"/>
      <c r="AR1446" s="127"/>
      <c r="AS1446" s="127"/>
      <c r="AT1446" s="127"/>
      <c r="AU1446" s="127"/>
      <c r="AV1446" s="127"/>
      <c r="AW1446" s="127"/>
      <c r="AX1446" s="127"/>
      <c r="AY1446" s="127"/>
      <c r="AZ1446" s="127"/>
      <c r="BA1446" s="127"/>
      <c r="BB1446" s="127"/>
      <c r="BC1446" s="127"/>
      <c r="BD1446" s="127"/>
      <c r="BE1446" s="127"/>
      <c r="BF1446" s="127"/>
      <c r="BG1446" s="127"/>
      <c r="BH1446" s="127"/>
      <c r="BI1446" s="127"/>
      <c r="BJ1446" s="127"/>
      <c r="BK1446" s="127"/>
      <c r="BL1446" s="127"/>
      <c r="BM1446" s="127"/>
      <c r="BN1446" s="386"/>
      <c r="BO1446" s="127"/>
      <c r="BP1446" s="104"/>
    </row>
    <row r="1447" spans="1:68" ht="14.5" x14ac:dyDescent="0.35">
      <c r="A1447" s="136"/>
      <c r="B1447" s="136"/>
      <c r="C1447" s="136"/>
      <c r="D1447" s="127"/>
      <c r="E1447" s="127"/>
      <c r="F1447" s="127"/>
      <c r="G1447" s="127"/>
      <c r="H1447" s="127"/>
      <c r="I1447" s="127"/>
      <c r="J1447" s="127"/>
      <c r="K1447" s="127"/>
      <c r="L1447" s="127"/>
      <c r="M1447" s="127"/>
      <c r="N1447" s="127"/>
      <c r="O1447" s="127"/>
      <c r="P1447" s="127"/>
      <c r="Q1447" s="127"/>
      <c r="R1447" s="127"/>
      <c r="S1447" s="127"/>
      <c r="T1447" s="127"/>
      <c r="U1447" s="127"/>
      <c r="V1447" s="127"/>
      <c r="W1447" s="127"/>
      <c r="X1447" s="127"/>
      <c r="Y1447" s="127"/>
      <c r="Z1447" s="127"/>
      <c r="AA1447" s="127"/>
      <c r="AB1447" s="127"/>
      <c r="AC1447" s="127"/>
      <c r="AD1447" s="127"/>
      <c r="AE1447" s="127"/>
      <c r="AF1447" s="127"/>
      <c r="AG1447" s="127"/>
      <c r="AH1447" s="127"/>
      <c r="AI1447" s="127"/>
      <c r="AJ1447" s="127"/>
      <c r="AK1447" s="127"/>
      <c r="AL1447" s="127"/>
      <c r="AM1447" s="127"/>
      <c r="AN1447" s="127"/>
      <c r="AO1447" s="127"/>
      <c r="AP1447" s="127"/>
      <c r="AQ1447" s="127"/>
      <c r="AR1447" s="127"/>
      <c r="AS1447" s="127"/>
      <c r="AT1447" s="127"/>
      <c r="AU1447" s="127"/>
      <c r="AV1447" s="127"/>
      <c r="AW1447" s="127"/>
      <c r="AX1447" s="127"/>
      <c r="AY1447" s="127"/>
      <c r="AZ1447" s="127"/>
      <c r="BA1447" s="127"/>
      <c r="BB1447" s="127"/>
      <c r="BC1447" s="127"/>
      <c r="BD1447" s="127"/>
      <c r="BE1447" s="127"/>
      <c r="BF1447" s="127"/>
      <c r="BG1447" s="127"/>
      <c r="BH1447" s="127"/>
      <c r="BI1447" s="127"/>
      <c r="BJ1447" s="127"/>
      <c r="BK1447" s="127"/>
      <c r="BL1447" s="127"/>
      <c r="BM1447" s="127"/>
      <c r="BN1447" s="386"/>
      <c r="BO1447" s="127"/>
      <c r="BP1447" s="104"/>
    </row>
    <row r="1448" spans="1:68" ht="14.5" x14ac:dyDescent="0.35">
      <c r="A1448" s="136"/>
      <c r="B1448" s="136"/>
      <c r="C1448" s="136"/>
      <c r="D1448" s="127"/>
      <c r="E1448" s="127"/>
      <c r="F1448" s="127"/>
      <c r="G1448" s="127"/>
      <c r="H1448" s="127"/>
      <c r="I1448" s="127"/>
      <c r="J1448" s="127"/>
      <c r="K1448" s="127"/>
      <c r="L1448" s="127"/>
      <c r="M1448" s="127"/>
      <c r="N1448" s="127"/>
      <c r="O1448" s="127"/>
      <c r="P1448" s="127"/>
      <c r="Q1448" s="127"/>
      <c r="R1448" s="127"/>
      <c r="S1448" s="127"/>
      <c r="T1448" s="127"/>
      <c r="U1448" s="127"/>
      <c r="V1448" s="127"/>
      <c r="W1448" s="127"/>
      <c r="X1448" s="127"/>
      <c r="Y1448" s="127"/>
      <c r="Z1448" s="127"/>
      <c r="AA1448" s="127"/>
      <c r="AB1448" s="127"/>
      <c r="AC1448" s="127"/>
      <c r="AD1448" s="127"/>
      <c r="AE1448" s="127"/>
      <c r="AF1448" s="127"/>
      <c r="AG1448" s="127"/>
      <c r="AH1448" s="127"/>
      <c r="AI1448" s="127"/>
      <c r="AJ1448" s="127"/>
      <c r="AK1448" s="127"/>
      <c r="AL1448" s="127"/>
      <c r="AM1448" s="127"/>
      <c r="AN1448" s="127"/>
      <c r="AO1448" s="127"/>
      <c r="AP1448" s="127"/>
      <c r="AQ1448" s="127"/>
      <c r="AR1448" s="127"/>
      <c r="AS1448" s="127"/>
      <c r="AT1448" s="127"/>
      <c r="AU1448" s="127"/>
      <c r="AV1448" s="127"/>
      <c r="AW1448" s="127"/>
      <c r="AX1448" s="127"/>
      <c r="AY1448" s="127"/>
      <c r="AZ1448" s="127"/>
      <c r="BA1448" s="127"/>
      <c r="BB1448" s="127"/>
      <c r="BC1448" s="127"/>
      <c r="BD1448" s="127"/>
      <c r="BE1448" s="127"/>
      <c r="BF1448" s="127"/>
      <c r="BG1448" s="127"/>
      <c r="BH1448" s="127"/>
      <c r="BI1448" s="127"/>
      <c r="BJ1448" s="127"/>
      <c r="BK1448" s="127"/>
      <c r="BL1448" s="127"/>
      <c r="BM1448" s="127"/>
      <c r="BN1448" s="386"/>
      <c r="BO1448" s="127"/>
      <c r="BP1448" s="104"/>
    </row>
    <row r="1449" spans="1:68" ht="14.5" x14ac:dyDescent="0.35">
      <c r="A1449" s="136"/>
      <c r="B1449" s="136"/>
      <c r="C1449" s="136"/>
      <c r="D1449" s="127"/>
      <c r="E1449" s="127"/>
      <c r="F1449" s="127"/>
      <c r="G1449" s="127"/>
      <c r="H1449" s="127"/>
      <c r="I1449" s="127"/>
      <c r="J1449" s="127"/>
      <c r="K1449" s="127"/>
      <c r="L1449" s="127"/>
      <c r="M1449" s="127"/>
      <c r="N1449" s="127"/>
      <c r="O1449" s="127"/>
      <c r="P1449" s="127"/>
      <c r="Q1449" s="127"/>
      <c r="R1449" s="127"/>
      <c r="S1449" s="127"/>
      <c r="T1449" s="127"/>
      <c r="U1449" s="127"/>
      <c r="V1449" s="127"/>
      <c r="W1449" s="127"/>
      <c r="X1449" s="127"/>
      <c r="Y1449" s="127"/>
      <c r="Z1449" s="127"/>
      <c r="AA1449" s="127"/>
      <c r="AB1449" s="127"/>
      <c r="AC1449" s="127"/>
      <c r="AD1449" s="127"/>
      <c r="AE1449" s="127"/>
      <c r="AF1449" s="127"/>
      <c r="AG1449" s="127"/>
      <c r="AH1449" s="127"/>
      <c r="AI1449" s="127"/>
      <c r="AJ1449" s="127"/>
      <c r="AK1449" s="127"/>
      <c r="AL1449" s="127"/>
      <c r="AM1449" s="127"/>
      <c r="AN1449" s="127"/>
      <c r="AO1449" s="127"/>
      <c r="AP1449" s="127"/>
      <c r="AQ1449" s="127"/>
      <c r="AR1449" s="127"/>
      <c r="AS1449" s="127"/>
      <c r="AT1449" s="127"/>
      <c r="AU1449" s="127"/>
      <c r="AV1449" s="127"/>
      <c r="AW1449" s="127"/>
      <c r="AX1449" s="127"/>
      <c r="AY1449" s="127"/>
      <c r="AZ1449" s="127"/>
      <c r="BA1449" s="127"/>
      <c r="BB1449" s="127"/>
      <c r="BC1449" s="127"/>
      <c r="BD1449" s="127"/>
      <c r="BE1449" s="127"/>
      <c r="BF1449" s="127"/>
      <c r="BG1449" s="127"/>
      <c r="BH1449" s="127"/>
      <c r="BI1449" s="127"/>
      <c r="BJ1449" s="127"/>
      <c r="BK1449" s="127"/>
      <c r="BL1449" s="127"/>
      <c r="BM1449" s="127"/>
      <c r="BN1449" s="386"/>
      <c r="BO1449" s="127"/>
      <c r="BP1449" s="104"/>
    </row>
    <row r="1450" spans="1:68" ht="14.5" x14ac:dyDescent="0.35">
      <c r="A1450" s="136"/>
      <c r="B1450" s="136"/>
      <c r="C1450" s="136"/>
      <c r="D1450" s="127"/>
      <c r="E1450" s="127"/>
      <c r="F1450" s="127"/>
      <c r="G1450" s="127"/>
      <c r="H1450" s="127"/>
      <c r="I1450" s="127"/>
      <c r="J1450" s="127"/>
      <c r="K1450" s="127"/>
      <c r="L1450" s="127"/>
      <c r="M1450" s="127"/>
      <c r="N1450" s="127"/>
      <c r="O1450" s="127"/>
      <c r="P1450" s="127"/>
      <c r="Q1450" s="127"/>
      <c r="R1450" s="127"/>
      <c r="S1450" s="127"/>
      <c r="T1450" s="127"/>
      <c r="U1450" s="127"/>
      <c r="V1450" s="127"/>
      <c r="W1450" s="127"/>
      <c r="X1450" s="127"/>
      <c r="Y1450" s="127"/>
      <c r="Z1450" s="127"/>
      <c r="AA1450" s="127"/>
      <c r="AB1450" s="127"/>
      <c r="AC1450" s="127"/>
      <c r="AD1450" s="127"/>
      <c r="AE1450" s="127"/>
      <c r="AF1450" s="127"/>
      <c r="AG1450" s="127"/>
      <c r="AH1450" s="127"/>
      <c r="AI1450" s="127"/>
      <c r="AJ1450" s="127"/>
      <c r="AK1450" s="127"/>
      <c r="AL1450" s="127"/>
      <c r="AM1450" s="127"/>
      <c r="AN1450" s="127"/>
      <c r="AO1450" s="127"/>
      <c r="AP1450" s="127"/>
      <c r="AQ1450" s="127"/>
      <c r="AR1450" s="127"/>
      <c r="AS1450" s="127"/>
      <c r="AT1450" s="127"/>
      <c r="AU1450" s="127"/>
      <c r="AV1450" s="127"/>
      <c r="AW1450" s="127"/>
      <c r="AX1450" s="127"/>
      <c r="AY1450" s="127"/>
      <c r="AZ1450" s="127"/>
      <c r="BA1450" s="127"/>
      <c r="BB1450" s="127"/>
      <c r="BC1450" s="127"/>
      <c r="BD1450" s="127"/>
      <c r="BE1450" s="127"/>
      <c r="BF1450" s="127"/>
      <c r="BG1450" s="127"/>
      <c r="BH1450" s="127"/>
      <c r="BI1450" s="127"/>
      <c r="BJ1450" s="127"/>
      <c r="BK1450" s="127"/>
      <c r="BL1450" s="127"/>
      <c r="BM1450" s="127"/>
      <c r="BN1450" s="386"/>
      <c r="BO1450" s="127"/>
      <c r="BP1450" s="104"/>
    </row>
    <row r="1451" spans="1:68" ht="14.5" x14ac:dyDescent="0.35">
      <c r="A1451" s="136"/>
      <c r="B1451" s="136"/>
      <c r="C1451" s="136"/>
      <c r="D1451" s="127"/>
      <c r="E1451" s="127"/>
      <c r="F1451" s="127"/>
      <c r="G1451" s="127"/>
      <c r="H1451" s="127"/>
      <c r="I1451" s="127"/>
      <c r="J1451" s="127"/>
      <c r="K1451" s="127"/>
      <c r="L1451" s="127"/>
      <c r="M1451" s="127"/>
      <c r="N1451" s="127"/>
      <c r="O1451" s="127"/>
      <c r="P1451" s="127"/>
      <c r="Q1451" s="127"/>
      <c r="R1451" s="127"/>
      <c r="S1451" s="127"/>
      <c r="T1451" s="127"/>
      <c r="U1451" s="127"/>
      <c r="V1451" s="127"/>
      <c r="W1451" s="127"/>
      <c r="X1451" s="127"/>
      <c r="Y1451" s="127"/>
      <c r="Z1451" s="127"/>
      <c r="AA1451" s="127"/>
      <c r="AB1451" s="127"/>
      <c r="AC1451" s="127"/>
      <c r="AD1451" s="127"/>
      <c r="AE1451" s="127"/>
      <c r="AF1451" s="127"/>
      <c r="AG1451" s="127"/>
      <c r="AH1451" s="127"/>
      <c r="AI1451" s="127"/>
      <c r="AJ1451" s="127"/>
      <c r="AK1451" s="127"/>
      <c r="AL1451" s="127"/>
      <c r="AM1451" s="127"/>
      <c r="AN1451" s="127"/>
      <c r="AO1451" s="127"/>
      <c r="AP1451" s="127"/>
      <c r="AQ1451" s="127"/>
      <c r="AR1451" s="127"/>
      <c r="AS1451" s="127"/>
      <c r="AT1451" s="127"/>
      <c r="AU1451" s="127"/>
      <c r="AV1451" s="127"/>
      <c r="AW1451" s="127"/>
      <c r="AX1451" s="127"/>
      <c r="AY1451" s="127"/>
      <c r="AZ1451" s="127"/>
      <c r="BA1451" s="127"/>
      <c r="BB1451" s="127"/>
      <c r="BC1451" s="127"/>
      <c r="BD1451" s="127"/>
      <c r="BE1451" s="127"/>
      <c r="BF1451" s="127"/>
      <c r="BG1451" s="127"/>
      <c r="BH1451" s="127"/>
      <c r="BI1451" s="127"/>
      <c r="BJ1451" s="127"/>
      <c r="BK1451" s="127"/>
      <c r="BL1451" s="127"/>
      <c r="BM1451" s="127"/>
      <c r="BN1451" s="386"/>
      <c r="BO1451" s="127"/>
      <c r="BP1451" s="104"/>
    </row>
    <row r="1452" spans="1:68" ht="14.5" x14ac:dyDescent="0.35">
      <c r="A1452" s="136"/>
      <c r="B1452" s="136"/>
      <c r="C1452" s="136"/>
      <c r="D1452" s="127"/>
      <c r="E1452" s="127"/>
      <c r="F1452" s="127"/>
      <c r="G1452" s="127"/>
      <c r="H1452" s="127"/>
      <c r="I1452" s="127"/>
      <c r="J1452" s="127"/>
      <c r="K1452" s="127"/>
      <c r="L1452" s="127"/>
      <c r="M1452" s="127"/>
      <c r="N1452" s="127"/>
      <c r="O1452" s="127"/>
      <c r="P1452" s="127"/>
      <c r="Q1452" s="127"/>
      <c r="R1452" s="127"/>
      <c r="S1452" s="127"/>
      <c r="T1452" s="127"/>
      <c r="U1452" s="127"/>
      <c r="V1452" s="127"/>
      <c r="W1452" s="127"/>
      <c r="X1452" s="127"/>
      <c r="Y1452" s="127"/>
      <c r="Z1452" s="127"/>
      <c r="AA1452" s="127"/>
      <c r="AB1452" s="127"/>
      <c r="AC1452" s="127"/>
      <c r="AD1452" s="127"/>
      <c r="AE1452" s="127"/>
      <c r="AF1452" s="127"/>
      <c r="AG1452" s="127"/>
      <c r="AH1452" s="127"/>
      <c r="AI1452" s="127"/>
      <c r="AJ1452" s="127"/>
      <c r="AK1452" s="127"/>
      <c r="AL1452" s="127"/>
      <c r="AM1452" s="127"/>
      <c r="AN1452" s="127"/>
      <c r="AO1452" s="127"/>
      <c r="AP1452" s="127"/>
      <c r="AQ1452" s="127"/>
      <c r="AR1452" s="127"/>
      <c r="AS1452" s="127"/>
      <c r="AT1452" s="127"/>
      <c r="AU1452" s="127"/>
      <c r="AV1452" s="127"/>
      <c r="AW1452" s="127"/>
      <c r="AX1452" s="127"/>
      <c r="AY1452" s="127"/>
      <c r="AZ1452" s="127"/>
      <c r="BA1452" s="127"/>
      <c r="BB1452" s="127"/>
      <c r="BC1452" s="127"/>
      <c r="BD1452" s="127"/>
      <c r="BE1452" s="127"/>
      <c r="BF1452" s="127"/>
      <c r="BG1452" s="127"/>
      <c r="BH1452" s="127"/>
      <c r="BI1452" s="127"/>
      <c r="BJ1452" s="127"/>
      <c r="BK1452" s="127"/>
      <c r="BL1452" s="127"/>
      <c r="BM1452" s="127"/>
      <c r="BN1452" s="386"/>
      <c r="BO1452" s="127"/>
      <c r="BP1452" s="104"/>
    </row>
    <row r="1453" spans="1:68" ht="14.5" x14ac:dyDescent="0.35">
      <c r="A1453" s="136"/>
      <c r="B1453" s="136"/>
      <c r="C1453" s="136"/>
      <c r="D1453" s="127"/>
      <c r="E1453" s="127"/>
      <c r="F1453" s="127"/>
      <c r="G1453" s="127"/>
      <c r="H1453" s="127"/>
      <c r="I1453" s="127"/>
      <c r="J1453" s="127"/>
      <c r="K1453" s="127"/>
      <c r="L1453" s="127"/>
      <c r="M1453" s="127"/>
      <c r="N1453" s="127"/>
      <c r="O1453" s="127"/>
      <c r="P1453" s="127"/>
      <c r="Q1453" s="127"/>
      <c r="R1453" s="127"/>
      <c r="S1453" s="127"/>
      <c r="T1453" s="127"/>
      <c r="U1453" s="127"/>
      <c r="V1453" s="127"/>
      <c r="W1453" s="127"/>
      <c r="X1453" s="127"/>
      <c r="Y1453" s="127"/>
      <c r="Z1453" s="127"/>
      <c r="AA1453" s="127"/>
      <c r="AB1453" s="127"/>
      <c r="AC1453" s="127"/>
      <c r="AD1453" s="127"/>
      <c r="AE1453" s="127"/>
      <c r="AF1453" s="127"/>
      <c r="AG1453" s="127"/>
      <c r="AH1453" s="127"/>
      <c r="AI1453" s="127"/>
      <c r="AJ1453" s="127"/>
      <c r="AK1453" s="127"/>
      <c r="AL1453" s="127"/>
      <c r="AM1453" s="127"/>
      <c r="AN1453" s="127"/>
      <c r="AO1453" s="127"/>
      <c r="AP1453" s="127"/>
      <c r="AQ1453" s="127"/>
      <c r="AR1453" s="127"/>
      <c r="AS1453" s="127"/>
      <c r="AT1453" s="127"/>
      <c r="AU1453" s="127"/>
      <c r="AV1453" s="127"/>
      <c r="AW1453" s="127"/>
      <c r="AX1453" s="127"/>
      <c r="AY1453" s="127"/>
      <c r="AZ1453" s="127"/>
      <c r="BA1453" s="127"/>
      <c r="BB1453" s="127"/>
      <c r="BC1453" s="127"/>
      <c r="BD1453" s="127"/>
      <c r="BE1453" s="127"/>
      <c r="BF1453" s="127"/>
      <c r="BG1453" s="127"/>
      <c r="BH1453" s="127"/>
      <c r="BI1453" s="127"/>
      <c r="BJ1453" s="127"/>
      <c r="BK1453" s="127"/>
      <c r="BL1453" s="127"/>
      <c r="BM1453" s="127"/>
      <c r="BN1453" s="386"/>
      <c r="BO1453" s="127"/>
      <c r="BP1453" s="104"/>
    </row>
    <row r="1454" spans="1:68" ht="14.5" x14ac:dyDescent="0.35">
      <c r="A1454" s="136"/>
      <c r="B1454" s="136"/>
      <c r="C1454" s="136"/>
      <c r="D1454" s="127"/>
      <c r="E1454" s="127"/>
      <c r="F1454" s="127"/>
      <c r="G1454" s="127"/>
      <c r="H1454" s="127"/>
      <c r="I1454" s="127"/>
      <c r="J1454" s="127"/>
      <c r="K1454" s="127"/>
      <c r="L1454" s="127"/>
      <c r="M1454" s="127"/>
      <c r="N1454" s="127"/>
      <c r="O1454" s="127"/>
      <c r="P1454" s="127"/>
      <c r="Q1454" s="127"/>
      <c r="R1454" s="127"/>
      <c r="S1454" s="127"/>
      <c r="T1454" s="127"/>
      <c r="U1454" s="127"/>
      <c r="V1454" s="127"/>
      <c r="W1454" s="127"/>
      <c r="X1454" s="127"/>
      <c r="Y1454" s="127"/>
      <c r="Z1454" s="127"/>
      <c r="AA1454" s="127"/>
      <c r="AB1454" s="127"/>
      <c r="AC1454" s="127"/>
      <c r="AD1454" s="127"/>
      <c r="AE1454" s="127"/>
      <c r="AF1454" s="127"/>
      <c r="AG1454" s="127"/>
      <c r="AH1454" s="127"/>
      <c r="AI1454" s="127"/>
      <c r="AJ1454" s="127"/>
      <c r="AK1454" s="127"/>
      <c r="AL1454" s="127"/>
      <c r="AM1454" s="127"/>
      <c r="AN1454" s="127"/>
      <c r="AO1454" s="127"/>
      <c r="AP1454" s="127"/>
      <c r="AQ1454" s="127"/>
      <c r="AR1454" s="127"/>
      <c r="AS1454" s="127"/>
      <c r="AT1454" s="127"/>
      <c r="AU1454" s="127"/>
      <c r="AV1454" s="127"/>
      <c r="AW1454" s="127"/>
      <c r="AX1454" s="127"/>
      <c r="AY1454" s="127"/>
      <c r="AZ1454" s="127"/>
      <c r="BA1454" s="127"/>
      <c r="BB1454" s="127"/>
      <c r="BC1454" s="127"/>
      <c r="BD1454" s="127"/>
      <c r="BE1454" s="127"/>
      <c r="BF1454" s="127"/>
      <c r="BG1454" s="127"/>
      <c r="BH1454" s="127"/>
      <c r="BI1454" s="127"/>
      <c r="BJ1454" s="127"/>
      <c r="BK1454" s="127"/>
      <c r="BL1454" s="127"/>
      <c r="BM1454" s="127"/>
      <c r="BN1454" s="386"/>
      <c r="BO1454" s="127"/>
      <c r="BP1454" s="104"/>
    </row>
    <row r="1455" spans="1:68" ht="14.5" x14ac:dyDescent="0.35">
      <c r="A1455" s="136"/>
      <c r="B1455" s="136"/>
      <c r="C1455" s="136"/>
      <c r="D1455" s="127"/>
      <c r="E1455" s="127"/>
      <c r="F1455" s="127"/>
      <c r="G1455" s="127"/>
      <c r="H1455" s="127"/>
      <c r="I1455" s="127"/>
      <c r="J1455" s="127"/>
      <c r="K1455" s="127"/>
      <c r="L1455" s="127"/>
      <c r="M1455" s="127"/>
      <c r="N1455" s="127"/>
      <c r="O1455" s="127"/>
      <c r="P1455" s="127"/>
      <c r="Q1455" s="127"/>
      <c r="R1455" s="127"/>
      <c r="S1455" s="127"/>
      <c r="T1455" s="127"/>
      <c r="U1455" s="127"/>
      <c r="V1455" s="127"/>
      <c r="W1455" s="127"/>
      <c r="X1455" s="127"/>
      <c r="Y1455" s="127"/>
      <c r="Z1455" s="127"/>
      <c r="AA1455" s="127"/>
      <c r="AB1455" s="127"/>
      <c r="AC1455" s="127"/>
      <c r="AD1455" s="127"/>
      <c r="AE1455" s="127"/>
      <c r="AF1455" s="127"/>
      <c r="AG1455" s="127"/>
      <c r="AH1455" s="127"/>
      <c r="AI1455" s="127"/>
      <c r="AJ1455" s="127"/>
      <c r="AK1455" s="127"/>
      <c r="AL1455" s="127"/>
      <c r="AM1455" s="127"/>
      <c r="AN1455" s="127"/>
      <c r="AO1455" s="127"/>
      <c r="AP1455" s="127"/>
      <c r="AQ1455" s="127"/>
      <c r="AR1455" s="127"/>
      <c r="AS1455" s="127"/>
      <c r="AT1455" s="127"/>
      <c r="AU1455" s="127"/>
      <c r="AV1455" s="127"/>
      <c r="AW1455" s="127"/>
      <c r="AX1455" s="127"/>
      <c r="AY1455" s="127"/>
      <c r="AZ1455" s="127"/>
      <c r="BA1455" s="127"/>
      <c r="BB1455" s="127"/>
      <c r="BC1455" s="127"/>
      <c r="BD1455" s="127"/>
      <c r="BE1455" s="127"/>
      <c r="BF1455" s="127"/>
      <c r="BG1455" s="127"/>
      <c r="BH1455" s="127"/>
      <c r="BI1455" s="127"/>
      <c r="BJ1455" s="127"/>
      <c r="BK1455" s="127"/>
      <c r="BL1455" s="127"/>
      <c r="BM1455" s="127"/>
      <c r="BN1455" s="386"/>
      <c r="BO1455" s="127"/>
      <c r="BP1455" s="104"/>
    </row>
    <row r="1456" spans="1:68" ht="14.5" x14ac:dyDescent="0.35">
      <c r="A1456" s="136"/>
      <c r="B1456" s="136"/>
      <c r="C1456" s="136"/>
      <c r="D1456" s="127"/>
      <c r="E1456" s="127"/>
      <c r="F1456" s="127"/>
      <c r="G1456" s="127"/>
      <c r="H1456" s="127"/>
      <c r="I1456" s="127"/>
      <c r="J1456" s="127"/>
      <c r="K1456" s="127"/>
      <c r="L1456" s="127"/>
      <c r="M1456" s="127"/>
      <c r="N1456" s="127"/>
      <c r="O1456" s="127"/>
      <c r="P1456" s="127"/>
      <c r="Q1456" s="127"/>
      <c r="R1456" s="127"/>
      <c r="S1456" s="127"/>
      <c r="T1456" s="127"/>
      <c r="U1456" s="127"/>
      <c r="V1456" s="127"/>
      <c r="W1456" s="127"/>
      <c r="X1456" s="127"/>
      <c r="Y1456" s="127"/>
      <c r="Z1456" s="127"/>
      <c r="AA1456" s="127"/>
      <c r="AB1456" s="127"/>
      <c r="AC1456" s="127"/>
      <c r="AD1456" s="127"/>
      <c r="AE1456" s="127"/>
      <c r="AF1456" s="127"/>
      <c r="AG1456" s="127"/>
      <c r="AH1456" s="127"/>
      <c r="AI1456" s="127"/>
      <c r="AJ1456" s="127"/>
      <c r="AK1456" s="127"/>
      <c r="AL1456" s="127"/>
      <c r="AM1456" s="127"/>
      <c r="AN1456" s="127"/>
      <c r="AO1456" s="127"/>
      <c r="AP1456" s="127"/>
      <c r="AQ1456" s="127"/>
      <c r="AR1456" s="127"/>
      <c r="AS1456" s="127"/>
      <c r="AT1456" s="127"/>
      <c r="AU1456" s="127"/>
      <c r="AV1456" s="127"/>
      <c r="AW1456" s="127"/>
      <c r="AX1456" s="127"/>
      <c r="AY1456" s="127"/>
      <c r="AZ1456" s="127"/>
      <c r="BA1456" s="127"/>
      <c r="BB1456" s="127"/>
      <c r="BC1456" s="127"/>
      <c r="BD1456" s="127"/>
      <c r="BE1456" s="127"/>
      <c r="BF1456" s="127"/>
      <c r="BG1456" s="127"/>
      <c r="BH1456" s="127"/>
      <c r="BI1456" s="127"/>
      <c r="BJ1456" s="127"/>
      <c r="BK1456" s="127"/>
      <c r="BL1456" s="127"/>
      <c r="BM1456" s="127"/>
      <c r="BN1456" s="386"/>
      <c r="BO1456" s="127"/>
      <c r="BP1456" s="104"/>
    </row>
    <row r="1457" spans="1:68" ht="14.5" x14ac:dyDescent="0.35">
      <c r="A1457" s="136"/>
      <c r="B1457" s="136"/>
      <c r="C1457" s="136"/>
      <c r="D1457" s="127"/>
      <c r="E1457" s="127"/>
      <c r="F1457" s="127"/>
      <c r="G1457" s="127"/>
      <c r="H1457" s="127"/>
      <c r="I1457" s="127"/>
      <c r="J1457" s="127"/>
      <c r="K1457" s="127"/>
      <c r="L1457" s="127"/>
      <c r="M1457" s="127"/>
      <c r="N1457" s="127"/>
      <c r="O1457" s="127"/>
      <c r="P1457" s="127"/>
      <c r="Q1457" s="127"/>
      <c r="R1457" s="127"/>
      <c r="S1457" s="127"/>
      <c r="T1457" s="127"/>
      <c r="U1457" s="127"/>
      <c r="V1457" s="127"/>
      <c r="W1457" s="127"/>
      <c r="X1457" s="127"/>
      <c r="Y1457" s="127"/>
      <c r="Z1457" s="127"/>
      <c r="AA1457" s="127"/>
      <c r="AB1457" s="127"/>
      <c r="AC1457" s="127"/>
      <c r="AD1457" s="127"/>
      <c r="AE1457" s="127"/>
      <c r="AF1457" s="127"/>
      <c r="AG1457" s="127"/>
      <c r="AH1457" s="127"/>
      <c r="AI1457" s="127"/>
      <c r="AJ1457" s="127"/>
      <c r="AK1457" s="127"/>
      <c r="AL1457" s="127"/>
      <c r="AM1457" s="127"/>
      <c r="AN1457" s="127"/>
      <c r="AO1457" s="127"/>
      <c r="AP1457" s="127"/>
      <c r="AQ1457" s="127"/>
      <c r="AR1457" s="127"/>
      <c r="AS1457" s="127"/>
      <c r="AT1457" s="127"/>
      <c r="AU1457" s="127"/>
      <c r="AV1457" s="127"/>
      <c r="AW1457" s="127"/>
      <c r="AX1457" s="127"/>
      <c r="AY1457" s="127"/>
      <c r="AZ1457" s="127"/>
      <c r="BA1457" s="127"/>
      <c r="BB1457" s="127"/>
      <c r="BC1457" s="127"/>
      <c r="BD1457" s="127"/>
      <c r="BE1457" s="127"/>
      <c r="BF1457" s="127"/>
      <c r="BG1457" s="127"/>
      <c r="BH1457" s="127"/>
      <c r="BI1457" s="127"/>
      <c r="BJ1457" s="127"/>
      <c r="BK1457" s="127"/>
      <c r="BL1457" s="127"/>
      <c r="BM1457" s="127"/>
      <c r="BN1457" s="386"/>
      <c r="BO1457" s="127"/>
      <c r="BP1457" s="104"/>
    </row>
    <row r="1458" spans="1:68" ht="14.5" x14ac:dyDescent="0.35">
      <c r="A1458" s="136"/>
      <c r="B1458" s="136"/>
      <c r="C1458" s="136"/>
      <c r="D1458" s="127"/>
      <c r="E1458" s="127"/>
      <c r="F1458" s="127"/>
      <c r="G1458" s="127"/>
      <c r="H1458" s="127"/>
      <c r="I1458" s="127"/>
      <c r="J1458" s="127"/>
      <c r="K1458" s="127"/>
      <c r="L1458" s="127"/>
      <c r="M1458" s="127"/>
      <c r="N1458" s="127"/>
      <c r="O1458" s="127"/>
      <c r="P1458" s="127"/>
      <c r="Q1458" s="127"/>
      <c r="R1458" s="127"/>
      <c r="S1458" s="127"/>
      <c r="T1458" s="127"/>
      <c r="U1458" s="127"/>
      <c r="V1458" s="127"/>
      <c r="W1458" s="127"/>
      <c r="X1458" s="127"/>
      <c r="Y1458" s="127"/>
      <c r="Z1458" s="127"/>
      <c r="AA1458" s="127"/>
      <c r="AB1458" s="127"/>
      <c r="AC1458" s="127"/>
      <c r="AD1458" s="127"/>
      <c r="AE1458" s="127"/>
      <c r="AF1458" s="127"/>
      <c r="AG1458" s="127"/>
      <c r="AH1458" s="127"/>
      <c r="AI1458" s="127"/>
      <c r="AJ1458" s="127"/>
      <c r="AK1458" s="127"/>
      <c r="AL1458" s="127"/>
      <c r="AM1458" s="127"/>
      <c r="AN1458" s="127"/>
      <c r="AO1458" s="127"/>
      <c r="AP1458" s="127"/>
      <c r="AQ1458" s="127"/>
      <c r="AR1458" s="127"/>
      <c r="AS1458" s="127"/>
      <c r="AT1458" s="127"/>
      <c r="AU1458" s="127"/>
      <c r="AV1458" s="127"/>
      <c r="AW1458" s="127"/>
      <c r="AX1458" s="127"/>
      <c r="AY1458" s="127"/>
      <c r="AZ1458" s="127"/>
      <c r="BA1458" s="127"/>
      <c r="BB1458" s="127"/>
      <c r="BC1458" s="127"/>
      <c r="BD1458" s="127"/>
      <c r="BE1458" s="127"/>
      <c r="BF1458" s="127"/>
      <c r="BG1458" s="127"/>
      <c r="BH1458" s="127"/>
      <c r="BI1458" s="127"/>
      <c r="BJ1458" s="127"/>
      <c r="BK1458" s="127"/>
      <c r="BL1458" s="127"/>
      <c r="BM1458" s="127"/>
      <c r="BN1458" s="386"/>
      <c r="BO1458" s="127"/>
      <c r="BP1458" s="104"/>
    </row>
    <row r="1459" spans="1:68" ht="14.5" x14ac:dyDescent="0.35">
      <c r="A1459" s="136"/>
      <c r="B1459" s="136"/>
      <c r="C1459" s="136"/>
      <c r="D1459" s="127"/>
      <c r="E1459" s="127"/>
      <c r="F1459" s="127"/>
      <c r="G1459" s="127"/>
      <c r="H1459" s="127"/>
      <c r="I1459" s="127"/>
      <c r="J1459" s="127"/>
      <c r="K1459" s="127"/>
      <c r="L1459" s="127"/>
      <c r="M1459" s="127"/>
      <c r="N1459" s="127"/>
      <c r="O1459" s="127"/>
      <c r="P1459" s="127"/>
      <c r="Q1459" s="127"/>
      <c r="R1459" s="127"/>
      <c r="S1459" s="127"/>
      <c r="T1459" s="127"/>
      <c r="U1459" s="127"/>
      <c r="V1459" s="127"/>
      <c r="W1459" s="127"/>
      <c r="X1459" s="127"/>
      <c r="Y1459" s="127"/>
      <c r="Z1459" s="127"/>
      <c r="AA1459" s="127"/>
      <c r="AB1459" s="127"/>
      <c r="AC1459" s="127"/>
      <c r="AD1459" s="127"/>
      <c r="AE1459" s="127"/>
      <c r="AF1459" s="127"/>
      <c r="AG1459" s="127"/>
      <c r="AH1459" s="127"/>
      <c r="AI1459" s="127"/>
      <c r="AJ1459" s="127"/>
      <c r="AK1459" s="127"/>
      <c r="AL1459" s="127"/>
      <c r="AM1459" s="127"/>
      <c r="AN1459" s="127"/>
      <c r="AO1459" s="127"/>
      <c r="AP1459" s="127"/>
      <c r="AQ1459" s="127"/>
      <c r="AR1459" s="127"/>
      <c r="AS1459" s="127"/>
      <c r="AT1459" s="127"/>
      <c r="AU1459" s="127"/>
      <c r="AV1459" s="127"/>
      <c r="AW1459" s="127"/>
      <c r="AX1459" s="127"/>
      <c r="AY1459" s="127"/>
      <c r="AZ1459" s="127"/>
      <c r="BA1459" s="127"/>
      <c r="BB1459" s="127"/>
      <c r="BC1459" s="127"/>
      <c r="BD1459" s="127"/>
      <c r="BE1459" s="127"/>
      <c r="BF1459" s="127"/>
      <c r="BG1459" s="127"/>
      <c r="BH1459" s="127"/>
      <c r="BI1459" s="127"/>
      <c r="BJ1459" s="127"/>
      <c r="BK1459" s="127"/>
      <c r="BL1459" s="127"/>
      <c r="BM1459" s="127"/>
      <c r="BN1459" s="386"/>
      <c r="BO1459" s="127"/>
      <c r="BP1459" s="104"/>
    </row>
    <row r="1460" spans="1:68" ht="14.5" x14ac:dyDescent="0.35">
      <c r="A1460" s="136"/>
      <c r="B1460" s="136"/>
      <c r="C1460" s="136"/>
      <c r="D1460" s="127"/>
      <c r="E1460" s="127"/>
      <c r="F1460" s="127"/>
      <c r="G1460" s="127"/>
      <c r="H1460" s="127"/>
      <c r="I1460" s="127"/>
      <c r="J1460" s="127"/>
      <c r="K1460" s="127"/>
      <c r="L1460" s="127"/>
      <c r="M1460" s="127"/>
      <c r="N1460" s="127"/>
      <c r="O1460" s="127"/>
      <c r="P1460" s="127"/>
      <c r="Q1460" s="127"/>
      <c r="R1460" s="127"/>
      <c r="S1460" s="127"/>
      <c r="T1460" s="127"/>
      <c r="U1460" s="127"/>
      <c r="V1460" s="127"/>
      <c r="W1460" s="127"/>
      <c r="X1460" s="127"/>
      <c r="Y1460" s="127"/>
      <c r="Z1460" s="127"/>
      <c r="AA1460" s="127"/>
      <c r="AB1460" s="127"/>
      <c r="AC1460" s="127"/>
      <c r="AD1460" s="127"/>
      <c r="AE1460" s="127"/>
      <c r="AF1460" s="127"/>
      <c r="AG1460" s="127"/>
      <c r="AH1460" s="127"/>
      <c r="AI1460" s="127"/>
      <c r="AJ1460" s="127"/>
      <c r="AK1460" s="127"/>
      <c r="AL1460" s="127"/>
      <c r="AM1460" s="127"/>
      <c r="AN1460" s="127"/>
      <c r="AO1460" s="127"/>
      <c r="AP1460" s="127"/>
      <c r="AQ1460" s="127"/>
      <c r="AR1460" s="127"/>
      <c r="AS1460" s="127"/>
      <c r="AT1460" s="127"/>
      <c r="AU1460" s="127"/>
      <c r="AV1460" s="127"/>
      <c r="AW1460" s="127"/>
      <c r="AX1460" s="127"/>
      <c r="AY1460" s="127"/>
      <c r="AZ1460" s="127"/>
      <c r="BA1460" s="127"/>
      <c r="BB1460" s="127"/>
      <c r="BC1460" s="127"/>
      <c r="BD1460" s="127"/>
      <c r="BE1460" s="127"/>
      <c r="BF1460" s="127"/>
      <c r="BG1460" s="127"/>
      <c r="BH1460" s="127"/>
      <c r="BI1460" s="127"/>
      <c r="BJ1460" s="127"/>
      <c r="BK1460" s="127"/>
      <c r="BL1460" s="127"/>
      <c r="BM1460" s="127"/>
      <c r="BN1460" s="386"/>
      <c r="BO1460" s="127"/>
      <c r="BP1460" s="104"/>
    </row>
    <row r="1461" spans="1:68" ht="14.5" x14ac:dyDescent="0.35">
      <c r="A1461" s="136"/>
      <c r="B1461" s="136"/>
      <c r="C1461" s="136"/>
      <c r="D1461" s="127"/>
      <c r="E1461" s="127"/>
      <c r="F1461" s="127"/>
      <c r="G1461" s="127"/>
      <c r="H1461" s="127"/>
      <c r="I1461" s="127"/>
      <c r="J1461" s="127"/>
      <c r="K1461" s="127"/>
      <c r="L1461" s="127"/>
      <c r="M1461" s="127"/>
      <c r="N1461" s="127"/>
      <c r="O1461" s="127"/>
      <c r="P1461" s="127"/>
      <c r="Q1461" s="127"/>
      <c r="R1461" s="127"/>
      <c r="S1461" s="127"/>
      <c r="T1461" s="127"/>
      <c r="U1461" s="127"/>
      <c r="V1461" s="127"/>
      <c r="W1461" s="127"/>
      <c r="X1461" s="127"/>
      <c r="Y1461" s="127"/>
      <c r="Z1461" s="127"/>
      <c r="AA1461" s="127"/>
      <c r="AB1461" s="127"/>
      <c r="AC1461" s="127"/>
      <c r="AD1461" s="127"/>
      <c r="AE1461" s="127"/>
      <c r="AF1461" s="127"/>
      <c r="AG1461" s="127"/>
      <c r="AH1461" s="127"/>
      <c r="AI1461" s="127"/>
      <c r="AJ1461" s="127"/>
      <c r="AK1461" s="127"/>
      <c r="AL1461" s="127"/>
      <c r="AM1461" s="127"/>
      <c r="AN1461" s="127"/>
      <c r="AO1461" s="127"/>
      <c r="AP1461" s="127"/>
      <c r="AQ1461" s="127"/>
      <c r="AR1461" s="127"/>
      <c r="AS1461" s="127"/>
      <c r="AT1461" s="127"/>
      <c r="AU1461" s="127"/>
      <c r="AV1461" s="127"/>
      <c r="AW1461" s="127"/>
      <c r="AX1461" s="127"/>
      <c r="AY1461" s="127"/>
      <c r="AZ1461" s="127"/>
      <c r="BA1461" s="127"/>
      <c r="BB1461" s="127"/>
      <c r="BC1461" s="127"/>
      <c r="BD1461" s="127"/>
      <c r="BE1461" s="127"/>
      <c r="BF1461" s="127"/>
      <c r="BG1461" s="127"/>
      <c r="BH1461" s="127"/>
      <c r="BI1461" s="127"/>
      <c r="BJ1461" s="127"/>
      <c r="BK1461" s="127"/>
      <c r="BL1461" s="127"/>
      <c r="BM1461" s="127"/>
      <c r="BN1461" s="386"/>
      <c r="BO1461" s="127"/>
      <c r="BP1461" s="104"/>
    </row>
    <row r="1462" spans="1:68" ht="14.5" x14ac:dyDescent="0.35">
      <c r="A1462" s="136"/>
      <c r="B1462" s="136"/>
      <c r="C1462" s="136"/>
      <c r="D1462" s="127"/>
      <c r="E1462" s="127"/>
      <c r="F1462" s="127"/>
      <c r="G1462" s="127"/>
      <c r="H1462" s="127"/>
      <c r="I1462" s="127"/>
      <c r="J1462" s="127"/>
      <c r="K1462" s="127"/>
      <c r="L1462" s="127"/>
      <c r="M1462" s="127"/>
      <c r="N1462" s="127"/>
      <c r="O1462" s="127"/>
      <c r="P1462" s="127"/>
      <c r="Q1462" s="127"/>
      <c r="R1462" s="127"/>
      <c r="S1462" s="127"/>
      <c r="T1462" s="127"/>
      <c r="U1462" s="127"/>
      <c r="V1462" s="127"/>
      <c r="W1462" s="127"/>
      <c r="X1462" s="127"/>
      <c r="Y1462" s="127"/>
      <c r="Z1462" s="127"/>
      <c r="AA1462" s="127"/>
      <c r="AB1462" s="127"/>
      <c r="AC1462" s="127"/>
      <c r="AD1462" s="127"/>
      <c r="AE1462" s="127"/>
      <c r="AF1462" s="127"/>
      <c r="AG1462" s="127"/>
      <c r="AH1462" s="127"/>
      <c r="AI1462" s="127"/>
      <c r="AJ1462" s="127"/>
      <c r="AK1462" s="127"/>
      <c r="AL1462" s="127"/>
      <c r="AM1462" s="127"/>
      <c r="AN1462" s="127"/>
      <c r="AO1462" s="127"/>
      <c r="AP1462" s="127"/>
      <c r="AQ1462" s="127"/>
      <c r="AR1462" s="127"/>
      <c r="AS1462" s="127"/>
      <c r="AT1462" s="127"/>
      <c r="AU1462" s="127"/>
      <c r="AV1462" s="127"/>
      <c r="AW1462" s="127"/>
      <c r="AX1462" s="127"/>
      <c r="AY1462" s="127"/>
      <c r="AZ1462" s="127"/>
      <c r="BA1462" s="127"/>
      <c r="BB1462" s="127"/>
      <c r="BC1462" s="127"/>
      <c r="BD1462" s="127"/>
      <c r="BE1462" s="127"/>
      <c r="BF1462" s="127"/>
      <c r="BG1462" s="127"/>
      <c r="BH1462" s="127"/>
      <c r="BI1462" s="127"/>
      <c r="BJ1462" s="127"/>
      <c r="BK1462" s="127"/>
      <c r="BL1462" s="127"/>
      <c r="BM1462" s="127"/>
      <c r="BN1462" s="386"/>
      <c r="BO1462" s="127"/>
      <c r="BP1462" s="104"/>
    </row>
    <row r="1463" spans="1:68" ht="14.5" x14ac:dyDescent="0.35">
      <c r="A1463" s="136"/>
      <c r="B1463" s="136"/>
      <c r="C1463" s="136"/>
      <c r="D1463" s="127"/>
      <c r="E1463" s="127"/>
      <c r="F1463" s="127"/>
      <c r="G1463" s="127"/>
      <c r="H1463" s="127"/>
      <c r="I1463" s="127"/>
      <c r="J1463" s="127"/>
      <c r="K1463" s="127"/>
      <c r="L1463" s="127"/>
      <c r="M1463" s="127"/>
      <c r="N1463" s="127"/>
      <c r="O1463" s="127"/>
      <c r="P1463" s="127"/>
      <c r="Q1463" s="127"/>
      <c r="R1463" s="127"/>
      <c r="S1463" s="127"/>
      <c r="T1463" s="127"/>
      <c r="U1463" s="127"/>
      <c r="V1463" s="127"/>
      <c r="W1463" s="127"/>
      <c r="X1463" s="127"/>
      <c r="Y1463" s="127"/>
      <c r="Z1463" s="127"/>
      <c r="AA1463" s="127"/>
      <c r="AB1463" s="127"/>
      <c r="AC1463" s="127"/>
      <c r="AD1463" s="127"/>
      <c r="AE1463" s="127"/>
      <c r="AF1463" s="127"/>
      <c r="AG1463" s="127"/>
      <c r="AH1463" s="127"/>
      <c r="AI1463" s="127"/>
      <c r="AJ1463" s="127"/>
      <c r="AK1463" s="127"/>
      <c r="AL1463" s="127"/>
      <c r="AM1463" s="127"/>
      <c r="AN1463" s="127"/>
      <c r="AO1463" s="127"/>
      <c r="AP1463" s="127"/>
      <c r="AQ1463" s="127"/>
      <c r="AR1463" s="127"/>
      <c r="AS1463" s="127"/>
      <c r="AT1463" s="127"/>
      <c r="AU1463" s="127"/>
      <c r="AV1463" s="127"/>
      <c r="AW1463" s="127"/>
      <c r="AX1463" s="127"/>
      <c r="AY1463" s="127"/>
      <c r="AZ1463" s="127"/>
      <c r="BA1463" s="127"/>
      <c r="BB1463" s="127"/>
      <c r="BC1463" s="127"/>
      <c r="BD1463" s="127"/>
      <c r="BE1463" s="127"/>
      <c r="BF1463" s="127"/>
      <c r="BG1463" s="127"/>
      <c r="BH1463" s="127"/>
      <c r="BI1463" s="127"/>
      <c r="BJ1463" s="127"/>
      <c r="BK1463" s="127"/>
      <c r="BL1463" s="127"/>
      <c r="BM1463" s="127"/>
      <c r="BN1463" s="386"/>
      <c r="BO1463" s="127"/>
      <c r="BP1463" s="104"/>
    </row>
    <row r="1464" spans="1:68" ht="14.5" x14ac:dyDescent="0.35">
      <c r="A1464" s="136"/>
      <c r="B1464" s="136"/>
      <c r="C1464" s="136"/>
      <c r="D1464" s="127"/>
      <c r="E1464" s="127"/>
      <c r="F1464" s="127"/>
      <c r="G1464" s="127"/>
      <c r="H1464" s="127"/>
      <c r="I1464" s="127"/>
      <c r="J1464" s="127"/>
      <c r="K1464" s="127"/>
      <c r="L1464" s="127"/>
      <c r="M1464" s="127"/>
      <c r="N1464" s="127"/>
      <c r="O1464" s="127"/>
      <c r="P1464" s="127"/>
      <c r="Q1464" s="127"/>
      <c r="R1464" s="127"/>
      <c r="S1464" s="127"/>
      <c r="T1464" s="127"/>
      <c r="U1464" s="127"/>
      <c r="V1464" s="127"/>
      <c r="W1464" s="127"/>
      <c r="X1464" s="127"/>
      <c r="Y1464" s="127"/>
      <c r="Z1464" s="127"/>
      <c r="AA1464" s="127"/>
      <c r="AB1464" s="127"/>
      <c r="AC1464" s="127"/>
      <c r="AD1464" s="127"/>
      <c r="AE1464" s="127"/>
      <c r="AF1464" s="127"/>
      <c r="AG1464" s="127"/>
      <c r="AH1464" s="127"/>
      <c r="AI1464" s="127"/>
      <c r="AJ1464" s="127"/>
      <c r="AK1464" s="127"/>
      <c r="AL1464" s="127"/>
      <c r="AM1464" s="127"/>
      <c r="AN1464" s="127"/>
      <c r="AO1464" s="127"/>
      <c r="AP1464" s="127"/>
      <c r="AQ1464" s="127"/>
      <c r="AR1464" s="127"/>
      <c r="AS1464" s="127"/>
      <c r="AT1464" s="127"/>
      <c r="AU1464" s="127"/>
      <c r="AV1464" s="127"/>
      <c r="AW1464" s="127"/>
      <c r="AX1464" s="127"/>
      <c r="AY1464" s="127"/>
      <c r="AZ1464" s="127"/>
      <c r="BA1464" s="127"/>
      <c r="BB1464" s="127"/>
      <c r="BC1464" s="127"/>
      <c r="BD1464" s="127"/>
      <c r="BE1464" s="127"/>
      <c r="BF1464" s="127"/>
      <c r="BG1464" s="127"/>
      <c r="BH1464" s="127"/>
      <c r="BI1464" s="127"/>
      <c r="BJ1464" s="127"/>
      <c r="BK1464" s="127"/>
      <c r="BL1464" s="127"/>
      <c r="BM1464" s="127"/>
      <c r="BN1464" s="386"/>
      <c r="BO1464" s="127"/>
      <c r="BP1464" s="104"/>
    </row>
    <row r="1465" spans="1:68" ht="14.5" x14ac:dyDescent="0.35">
      <c r="A1465" s="136"/>
      <c r="B1465" s="136"/>
      <c r="C1465" s="136"/>
      <c r="D1465" s="127"/>
      <c r="E1465" s="127"/>
      <c r="F1465" s="127"/>
      <c r="G1465" s="127"/>
      <c r="H1465" s="127"/>
      <c r="I1465" s="127"/>
      <c r="J1465" s="127"/>
      <c r="K1465" s="127"/>
      <c r="L1465" s="127"/>
      <c r="M1465" s="127"/>
      <c r="N1465" s="127"/>
      <c r="O1465" s="127"/>
      <c r="P1465" s="127"/>
      <c r="Q1465" s="127"/>
      <c r="R1465" s="127"/>
      <c r="S1465" s="127"/>
      <c r="T1465" s="127"/>
      <c r="U1465" s="127"/>
      <c r="V1465" s="127"/>
      <c r="W1465" s="127"/>
      <c r="X1465" s="127"/>
      <c r="Y1465" s="127"/>
      <c r="Z1465" s="127"/>
      <c r="AA1465" s="127"/>
      <c r="AB1465" s="127"/>
      <c r="AC1465" s="127"/>
      <c r="AD1465" s="127"/>
      <c r="AE1465" s="127"/>
      <c r="AF1465" s="127"/>
      <c r="AG1465" s="127"/>
      <c r="AH1465" s="127"/>
      <c r="AI1465" s="127"/>
      <c r="AJ1465" s="127"/>
      <c r="AK1465" s="127"/>
      <c r="AL1465" s="127"/>
      <c r="AM1465" s="127"/>
      <c r="AN1465" s="127"/>
      <c r="AO1465" s="127"/>
      <c r="AP1465" s="127"/>
      <c r="AQ1465" s="127"/>
      <c r="AR1465" s="127"/>
      <c r="AS1465" s="127"/>
      <c r="AT1465" s="127"/>
      <c r="AU1465" s="127"/>
      <c r="AV1465" s="127"/>
      <c r="AW1465" s="127"/>
      <c r="AX1465" s="127"/>
      <c r="AY1465" s="127"/>
      <c r="AZ1465" s="127"/>
      <c r="BA1465" s="127"/>
      <c r="BB1465" s="127"/>
      <c r="BC1465" s="127"/>
      <c r="BD1465" s="127"/>
      <c r="BE1465" s="127"/>
      <c r="BF1465" s="127"/>
      <c r="BG1465" s="127"/>
      <c r="BH1465" s="127"/>
      <c r="BI1465" s="127"/>
      <c r="BJ1465" s="127"/>
      <c r="BK1465" s="127"/>
      <c r="BL1465" s="127"/>
      <c r="BM1465" s="127"/>
      <c r="BN1465" s="386"/>
      <c r="BO1465" s="127"/>
      <c r="BP1465" s="104"/>
    </row>
    <row r="1466" spans="1:68" ht="14.5" x14ac:dyDescent="0.35">
      <c r="A1466" s="136"/>
      <c r="B1466" s="136"/>
      <c r="C1466" s="136"/>
      <c r="D1466" s="127"/>
      <c r="E1466" s="127"/>
      <c r="F1466" s="127"/>
      <c r="G1466" s="127"/>
      <c r="H1466" s="127"/>
      <c r="I1466" s="127"/>
      <c r="J1466" s="127"/>
      <c r="K1466" s="127"/>
      <c r="L1466" s="127"/>
      <c r="M1466" s="127"/>
      <c r="N1466" s="127"/>
      <c r="O1466" s="127"/>
      <c r="P1466" s="127"/>
      <c r="Q1466" s="127"/>
      <c r="R1466" s="127"/>
      <c r="S1466" s="127"/>
      <c r="T1466" s="127"/>
      <c r="U1466" s="127"/>
      <c r="V1466" s="127"/>
      <c r="W1466" s="127"/>
      <c r="X1466" s="127"/>
      <c r="Y1466" s="127"/>
      <c r="Z1466" s="127"/>
      <c r="AA1466" s="127"/>
      <c r="AB1466" s="127"/>
      <c r="AC1466" s="127"/>
      <c r="AD1466" s="127"/>
      <c r="AE1466" s="127"/>
      <c r="AF1466" s="127"/>
      <c r="AG1466" s="127"/>
      <c r="AH1466" s="127"/>
      <c r="AI1466" s="127"/>
      <c r="AJ1466" s="127"/>
      <c r="AK1466" s="127"/>
      <c r="AL1466" s="127"/>
      <c r="AM1466" s="127"/>
      <c r="AN1466" s="127"/>
      <c r="AO1466" s="127"/>
      <c r="AP1466" s="127"/>
      <c r="AQ1466" s="127"/>
      <c r="AR1466" s="127"/>
      <c r="AS1466" s="127"/>
      <c r="AT1466" s="127"/>
      <c r="AU1466" s="127"/>
      <c r="AV1466" s="127"/>
      <c r="AW1466" s="127"/>
      <c r="AX1466" s="127"/>
      <c r="AY1466" s="127"/>
      <c r="AZ1466" s="127"/>
      <c r="BA1466" s="127"/>
      <c r="BB1466" s="127"/>
      <c r="BC1466" s="127"/>
      <c r="BD1466" s="127"/>
      <c r="BE1466" s="127"/>
      <c r="BF1466" s="127"/>
      <c r="BG1466" s="127"/>
      <c r="BH1466" s="127"/>
      <c r="BI1466" s="127"/>
      <c r="BJ1466" s="127"/>
      <c r="BK1466" s="127"/>
      <c r="BL1466" s="127"/>
      <c r="BM1466" s="127"/>
      <c r="BN1466" s="386"/>
      <c r="BO1466" s="127"/>
      <c r="BP1466" s="104"/>
    </row>
    <row r="1467" spans="1:68" ht="14.5" x14ac:dyDescent="0.35">
      <c r="A1467" s="136"/>
      <c r="B1467" s="136"/>
      <c r="C1467" s="136"/>
      <c r="D1467" s="127"/>
      <c r="E1467" s="127"/>
      <c r="F1467" s="127"/>
      <c r="G1467" s="127"/>
      <c r="H1467" s="127"/>
      <c r="I1467" s="127"/>
      <c r="J1467" s="127"/>
      <c r="K1467" s="127"/>
      <c r="L1467" s="127"/>
      <c r="M1467" s="127"/>
      <c r="N1467" s="127"/>
      <c r="O1467" s="127"/>
      <c r="P1467" s="127"/>
      <c r="Q1467" s="127"/>
      <c r="R1467" s="127"/>
      <c r="S1467" s="127"/>
      <c r="T1467" s="127"/>
      <c r="U1467" s="127"/>
      <c r="V1467" s="127"/>
      <c r="W1467" s="127"/>
      <c r="X1467" s="127"/>
      <c r="Y1467" s="127"/>
      <c r="Z1467" s="127"/>
      <c r="AA1467" s="127"/>
      <c r="AB1467" s="127"/>
      <c r="AC1467" s="127"/>
      <c r="AD1467" s="127"/>
      <c r="AE1467" s="127"/>
      <c r="AF1467" s="127"/>
      <c r="AG1467" s="127"/>
      <c r="AH1467" s="127"/>
      <c r="AI1467" s="127"/>
      <c r="AJ1467" s="127"/>
      <c r="AK1467" s="127"/>
      <c r="AL1467" s="127"/>
      <c r="AM1467" s="127"/>
      <c r="AN1467" s="127"/>
      <c r="AO1467" s="127"/>
      <c r="AP1467" s="127"/>
      <c r="AQ1467" s="127"/>
      <c r="AR1467" s="127"/>
      <c r="AS1467" s="127"/>
      <c r="AT1467" s="127"/>
      <c r="AU1467" s="127"/>
      <c r="AV1467" s="127"/>
      <c r="AW1467" s="127"/>
      <c r="AX1467" s="127"/>
      <c r="AY1467" s="127"/>
      <c r="AZ1467" s="127"/>
      <c r="BA1467" s="127"/>
      <c r="BB1467" s="127"/>
      <c r="BC1467" s="127"/>
      <c r="BD1467" s="127"/>
      <c r="BE1467" s="127"/>
      <c r="BF1467" s="127"/>
      <c r="BG1467" s="127"/>
      <c r="BH1467" s="127"/>
      <c r="BI1467" s="127"/>
      <c r="BJ1467" s="127"/>
      <c r="BK1467" s="127"/>
      <c r="BL1467" s="127"/>
      <c r="BM1467" s="127"/>
      <c r="BN1467" s="386"/>
      <c r="BO1467" s="127"/>
      <c r="BP1467" s="104"/>
    </row>
    <row r="1468" spans="1:68" ht="14.5" x14ac:dyDescent="0.35">
      <c r="A1468" s="136"/>
      <c r="B1468" s="136"/>
      <c r="C1468" s="136"/>
      <c r="D1468" s="127"/>
      <c r="E1468" s="127"/>
      <c r="F1468" s="127"/>
      <c r="G1468" s="127"/>
      <c r="H1468" s="127"/>
      <c r="I1468" s="127"/>
      <c r="J1468" s="127"/>
      <c r="K1468" s="127"/>
      <c r="L1468" s="127"/>
      <c r="M1468" s="127"/>
      <c r="N1468" s="127"/>
      <c r="O1468" s="127"/>
      <c r="P1468" s="127"/>
      <c r="Q1468" s="127"/>
      <c r="R1468" s="127"/>
      <c r="S1468" s="127"/>
      <c r="T1468" s="127"/>
      <c r="U1468" s="127"/>
      <c r="V1468" s="127"/>
      <c r="W1468" s="127"/>
      <c r="X1468" s="127"/>
      <c r="Y1468" s="127"/>
      <c r="Z1468" s="127"/>
      <c r="AA1468" s="127"/>
      <c r="AB1468" s="127"/>
      <c r="AC1468" s="127"/>
      <c r="AD1468" s="127"/>
      <c r="AE1468" s="127"/>
      <c r="AF1468" s="127"/>
      <c r="AG1468" s="127"/>
      <c r="AH1468" s="127"/>
      <c r="AI1468" s="127"/>
      <c r="AJ1468" s="127"/>
      <c r="AK1468" s="127"/>
      <c r="AL1468" s="127"/>
      <c r="AM1468" s="127"/>
      <c r="AN1468" s="127"/>
      <c r="AO1468" s="127"/>
      <c r="AP1468" s="127"/>
      <c r="AQ1468" s="127"/>
      <c r="AR1468" s="127"/>
      <c r="AS1468" s="127"/>
      <c r="AT1468" s="127"/>
      <c r="AU1468" s="127"/>
      <c r="AV1468" s="127"/>
      <c r="AW1468" s="127"/>
      <c r="AX1468" s="127"/>
      <c r="AY1468" s="127"/>
      <c r="AZ1468" s="127"/>
      <c r="BA1468" s="127"/>
      <c r="BB1468" s="127"/>
      <c r="BC1468" s="127"/>
      <c r="BD1468" s="127"/>
      <c r="BE1468" s="127"/>
      <c r="BF1468" s="127"/>
      <c r="BG1468" s="127"/>
      <c r="BH1468" s="127"/>
      <c r="BI1468" s="127"/>
      <c r="BJ1468" s="127"/>
      <c r="BK1468" s="127"/>
      <c r="BL1468" s="127"/>
      <c r="BM1468" s="127"/>
      <c r="BN1468" s="386"/>
      <c r="BO1468" s="127"/>
      <c r="BP1468" s="104"/>
    </row>
    <row r="1469" spans="1:68" ht="14.5" x14ac:dyDescent="0.35">
      <c r="A1469" s="136"/>
      <c r="B1469" s="136"/>
      <c r="C1469" s="136"/>
      <c r="D1469" s="127"/>
      <c r="E1469" s="127"/>
      <c r="F1469" s="127"/>
      <c r="G1469" s="127"/>
      <c r="H1469" s="127"/>
      <c r="I1469" s="127"/>
      <c r="J1469" s="127"/>
      <c r="K1469" s="127"/>
      <c r="L1469" s="127"/>
      <c r="M1469" s="127"/>
      <c r="N1469" s="127"/>
      <c r="O1469" s="127"/>
      <c r="P1469" s="127"/>
      <c r="Q1469" s="127"/>
      <c r="R1469" s="127"/>
      <c r="S1469" s="127"/>
      <c r="T1469" s="127"/>
      <c r="U1469" s="127"/>
      <c r="V1469" s="127"/>
      <c r="W1469" s="127"/>
      <c r="X1469" s="127"/>
      <c r="Y1469" s="127"/>
      <c r="Z1469" s="127"/>
      <c r="AA1469" s="127"/>
      <c r="AB1469" s="127"/>
      <c r="AC1469" s="127"/>
      <c r="AD1469" s="127"/>
      <c r="AE1469" s="127"/>
      <c r="AF1469" s="127"/>
      <c r="AG1469" s="127"/>
      <c r="AH1469" s="127"/>
      <c r="AI1469" s="127"/>
      <c r="AJ1469" s="127"/>
      <c r="AK1469" s="127"/>
      <c r="AL1469" s="127"/>
      <c r="AM1469" s="127"/>
      <c r="AN1469" s="127"/>
      <c r="AO1469" s="127"/>
      <c r="AP1469" s="127"/>
      <c r="AQ1469" s="127"/>
      <c r="AR1469" s="127"/>
      <c r="AS1469" s="127"/>
      <c r="AT1469" s="127"/>
      <c r="AU1469" s="127"/>
      <c r="AV1469" s="127"/>
      <c r="AW1469" s="127"/>
      <c r="AX1469" s="127"/>
      <c r="AY1469" s="127"/>
      <c r="AZ1469" s="127"/>
      <c r="BA1469" s="127"/>
      <c r="BB1469" s="127"/>
      <c r="BC1469" s="127"/>
      <c r="BD1469" s="127"/>
      <c r="BE1469" s="127"/>
      <c r="BF1469" s="127"/>
      <c r="BG1469" s="127"/>
      <c r="BH1469" s="127"/>
      <c r="BI1469" s="127"/>
      <c r="BJ1469" s="127"/>
      <c r="BK1469" s="127"/>
      <c r="BL1469" s="127"/>
      <c r="BM1469" s="127"/>
      <c r="BN1469" s="386"/>
      <c r="BO1469" s="127"/>
      <c r="BP1469" s="104"/>
    </row>
    <row r="1470" spans="1:68" ht="14.5" x14ac:dyDescent="0.35">
      <c r="A1470" s="136"/>
      <c r="B1470" s="136"/>
      <c r="C1470" s="136"/>
      <c r="D1470" s="127"/>
      <c r="E1470" s="127"/>
      <c r="F1470" s="127"/>
      <c r="G1470" s="127"/>
      <c r="H1470" s="127"/>
      <c r="I1470" s="127"/>
      <c r="J1470" s="127"/>
      <c r="K1470" s="127"/>
      <c r="L1470" s="127"/>
      <c r="M1470" s="127"/>
      <c r="N1470" s="127"/>
      <c r="O1470" s="127"/>
      <c r="P1470" s="127"/>
      <c r="Q1470" s="127"/>
      <c r="R1470" s="127"/>
      <c r="S1470" s="127"/>
      <c r="T1470" s="127"/>
      <c r="U1470" s="127"/>
      <c r="V1470" s="127"/>
      <c r="W1470" s="127"/>
      <c r="X1470" s="127"/>
      <c r="Y1470" s="127"/>
      <c r="Z1470" s="127"/>
      <c r="AA1470" s="127"/>
      <c r="AB1470" s="127"/>
      <c r="AC1470" s="127"/>
      <c r="AD1470" s="127"/>
      <c r="AE1470" s="127"/>
      <c r="AF1470" s="127"/>
      <c r="AG1470" s="127"/>
      <c r="AH1470" s="127"/>
      <c r="AI1470" s="127"/>
      <c r="AJ1470" s="127"/>
      <c r="AK1470" s="127"/>
      <c r="AL1470" s="127"/>
      <c r="AM1470" s="127"/>
      <c r="AN1470" s="127"/>
      <c r="AO1470" s="127"/>
      <c r="AP1470" s="127"/>
      <c r="AQ1470" s="127"/>
      <c r="AR1470" s="127"/>
      <c r="AS1470" s="127"/>
      <c r="AT1470" s="127"/>
      <c r="AU1470" s="127"/>
      <c r="AV1470" s="127"/>
      <c r="AW1470" s="127"/>
      <c r="AX1470" s="127"/>
      <c r="AY1470" s="127"/>
      <c r="AZ1470" s="127"/>
      <c r="BA1470" s="127"/>
      <c r="BB1470" s="127"/>
      <c r="BC1470" s="127"/>
      <c r="BD1470" s="127"/>
      <c r="BE1470" s="127"/>
      <c r="BF1470" s="127"/>
      <c r="BG1470" s="127"/>
      <c r="BH1470" s="127"/>
      <c r="BI1470" s="127"/>
      <c r="BJ1470" s="127"/>
      <c r="BK1470" s="127"/>
      <c r="BL1470" s="127"/>
      <c r="BM1470" s="127"/>
      <c r="BN1470" s="386"/>
      <c r="BO1470" s="127"/>
      <c r="BP1470" s="104"/>
    </row>
    <row r="1471" spans="1:68" ht="14.5" x14ac:dyDescent="0.35">
      <c r="A1471" s="136"/>
      <c r="B1471" s="136"/>
      <c r="C1471" s="136"/>
      <c r="D1471" s="127"/>
      <c r="E1471" s="127"/>
      <c r="F1471" s="127"/>
      <c r="G1471" s="127"/>
      <c r="H1471" s="127"/>
      <c r="I1471" s="127"/>
      <c r="J1471" s="127"/>
      <c r="K1471" s="127"/>
      <c r="L1471" s="127"/>
      <c r="M1471" s="127"/>
      <c r="N1471" s="127"/>
      <c r="O1471" s="127"/>
      <c r="P1471" s="127"/>
      <c r="Q1471" s="127"/>
      <c r="R1471" s="127"/>
      <c r="S1471" s="127"/>
      <c r="T1471" s="127"/>
      <c r="U1471" s="127"/>
      <c r="V1471" s="127"/>
      <c r="W1471" s="127"/>
      <c r="X1471" s="127"/>
      <c r="Y1471" s="127"/>
      <c r="Z1471" s="127"/>
      <c r="AA1471" s="127"/>
      <c r="AB1471" s="127"/>
      <c r="AC1471" s="127"/>
      <c r="AD1471" s="127"/>
      <c r="AE1471" s="127"/>
      <c r="AF1471" s="127"/>
      <c r="AG1471" s="127"/>
      <c r="AH1471" s="127"/>
      <c r="AI1471" s="127"/>
      <c r="AJ1471" s="127"/>
      <c r="AK1471" s="127"/>
      <c r="AL1471" s="127"/>
      <c r="AM1471" s="127"/>
      <c r="AN1471" s="127"/>
      <c r="AO1471" s="127"/>
      <c r="AP1471" s="127"/>
      <c r="AQ1471" s="127"/>
      <c r="AR1471" s="127"/>
      <c r="AS1471" s="127"/>
      <c r="AT1471" s="127"/>
      <c r="AU1471" s="127"/>
      <c r="AV1471" s="127"/>
      <c r="AW1471" s="127"/>
      <c r="AX1471" s="127"/>
      <c r="AY1471" s="127"/>
      <c r="AZ1471" s="127"/>
      <c r="BA1471" s="127"/>
      <c r="BB1471" s="127"/>
      <c r="BC1471" s="127"/>
      <c r="BD1471" s="127"/>
      <c r="BE1471" s="127"/>
      <c r="BF1471" s="127"/>
      <c r="BG1471" s="127"/>
      <c r="BH1471" s="127"/>
      <c r="BI1471" s="127"/>
      <c r="BJ1471" s="127"/>
      <c r="BK1471" s="127"/>
      <c r="BL1471" s="127"/>
      <c r="BM1471" s="127"/>
      <c r="BN1471" s="386"/>
      <c r="BO1471" s="127"/>
      <c r="BP1471" s="104"/>
    </row>
    <row r="1472" spans="1:68" ht="14.5" x14ac:dyDescent="0.35">
      <c r="A1472" s="136"/>
      <c r="B1472" s="136"/>
      <c r="C1472" s="136"/>
      <c r="D1472" s="127"/>
      <c r="E1472" s="127"/>
      <c r="F1472" s="127"/>
      <c r="G1472" s="127"/>
      <c r="H1472" s="127"/>
      <c r="I1472" s="127"/>
      <c r="J1472" s="127"/>
      <c r="K1472" s="127"/>
      <c r="L1472" s="127"/>
      <c r="M1472" s="127"/>
      <c r="N1472" s="127"/>
      <c r="O1472" s="127"/>
      <c r="P1472" s="127"/>
      <c r="Q1472" s="127"/>
      <c r="R1472" s="127"/>
      <c r="S1472" s="127"/>
      <c r="T1472" s="127"/>
      <c r="U1472" s="127"/>
      <c r="V1472" s="127"/>
      <c r="W1472" s="127"/>
      <c r="X1472" s="127"/>
      <c r="Y1472" s="127"/>
      <c r="Z1472" s="127"/>
      <c r="AA1472" s="127"/>
      <c r="AB1472" s="127"/>
      <c r="AC1472" s="127"/>
      <c r="AD1472" s="127"/>
      <c r="AE1472" s="127"/>
      <c r="AF1472" s="127"/>
      <c r="AG1472" s="127"/>
      <c r="AH1472" s="127"/>
      <c r="AI1472" s="127"/>
      <c r="AJ1472" s="127"/>
      <c r="AK1472" s="127"/>
      <c r="AL1472" s="127"/>
      <c r="AM1472" s="127"/>
      <c r="AN1472" s="127"/>
      <c r="AO1472" s="127"/>
      <c r="AP1472" s="127"/>
      <c r="AQ1472" s="127"/>
      <c r="AR1472" s="127"/>
      <c r="AS1472" s="127"/>
      <c r="AT1472" s="127"/>
      <c r="AU1472" s="127"/>
      <c r="AV1472" s="127"/>
      <c r="AW1472" s="127"/>
      <c r="AX1472" s="127"/>
      <c r="AY1472" s="127"/>
      <c r="AZ1472" s="127"/>
      <c r="BA1472" s="127"/>
      <c r="BB1472" s="127"/>
      <c r="BC1472" s="127"/>
      <c r="BD1472" s="127"/>
      <c r="BE1472" s="127"/>
      <c r="BF1472" s="127"/>
      <c r="BG1472" s="127"/>
      <c r="BH1472" s="127"/>
      <c r="BI1472" s="127"/>
      <c r="BJ1472" s="127"/>
      <c r="BK1472" s="127"/>
      <c r="BL1472" s="127"/>
      <c r="BM1472" s="127"/>
      <c r="BN1472" s="386"/>
      <c r="BO1472" s="127"/>
      <c r="BP1472" s="104"/>
    </row>
    <row r="1473" spans="1:68" ht="14.5" x14ac:dyDescent="0.35">
      <c r="A1473" s="136"/>
      <c r="B1473" s="136"/>
      <c r="C1473" s="136"/>
      <c r="D1473" s="127"/>
      <c r="E1473" s="127"/>
      <c r="F1473" s="127"/>
      <c r="G1473" s="127"/>
      <c r="H1473" s="127"/>
      <c r="I1473" s="127"/>
      <c r="J1473" s="127"/>
      <c r="K1473" s="127"/>
      <c r="L1473" s="127"/>
      <c r="M1473" s="127"/>
      <c r="N1473" s="127"/>
      <c r="O1473" s="127"/>
      <c r="P1473" s="127"/>
      <c r="Q1473" s="127"/>
      <c r="R1473" s="127"/>
      <c r="S1473" s="127"/>
      <c r="T1473" s="127"/>
      <c r="U1473" s="127"/>
      <c r="V1473" s="127"/>
      <c r="W1473" s="127"/>
      <c r="X1473" s="127"/>
      <c r="Y1473" s="127"/>
      <c r="Z1473" s="127"/>
      <c r="AA1473" s="127"/>
      <c r="AB1473" s="127"/>
      <c r="AC1473" s="127"/>
      <c r="AD1473" s="127"/>
      <c r="AE1473" s="127"/>
      <c r="AF1473" s="127"/>
      <c r="AG1473" s="127"/>
      <c r="AH1473" s="127"/>
      <c r="AI1473" s="127"/>
      <c r="AJ1473" s="127"/>
      <c r="AK1473" s="127"/>
      <c r="AL1473" s="127"/>
      <c r="AM1473" s="127"/>
      <c r="AN1473" s="127"/>
      <c r="AO1473" s="127"/>
      <c r="AP1473" s="127"/>
      <c r="AQ1473" s="127"/>
      <c r="AR1473" s="127"/>
      <c r="AS1473" s="127"/>
      <c r="AT1473" s="127"/>
      <c r="AU1473" s="127"/>
      <c r="AV1473" s="127"/>
      <c r="AW1473" s="127"/>
      <c r="AX1473" s="127"/>
      <c r="AY1473" s="127"/>
      <c r="AZ1473" s="127"/>
      <c r="BA1473" s="127"/>
      <c r="BB1473" s="127"/>
      <c r="BC1473" s="127"/>
      <c r="BD1473" s="127"/>
      <c r="BE1473" s="127"/>
      <c r="BF1473" s="127"/>
      <c r="BG1473" s="127"/>
      <c r="BH1473" s="127"/>
      <c r="BI1473" s="127"/>
      <c r="BJ1473" s="127"/>
      <c r="BK1473" s="127"/>
      <c r="BL1473" s="127"/>
      <c r="BM1473" s="127"/>
      <c r="BN1473" s="386"/>
      <c r="BO1473" s="127"/>
      <c r="BP1473" s="104"/>
    </row>
    <row r="1474" spans="1:68" ht="14.5" x14ac:dyDescent="0.35">
      <c r="A1474" s="136"/>
      <c r="B1474" s="136"/>
      <c r="C1474" s="136"/>
      <c r="D1474" s="127"/>
      <c r="E1474" s="127"/>
      <c r="F1474" s="127"/>
      <c r="G1474" s="127"/>
      <c r="H1474" s="127"/>
      <c r="I1474" s="127"/>
      <c r="J1474" s="127"/>
      <c r="K1474" s="127"/>
      <c r="L1474" s="127"/>
      <c r="M1474" s="127"/>
      <c r="N1474" s="127"/>
      <c r="O1474" s="127"/>
      <c r="P1474" s="127"/>
      <c r="Q1474" s="127"/>
      <c r="R1474" s="127"/>
      <c r="S1474" s="127"/>
      <c r="T1474" s="127"/>
      <c r="U1474" s="127"/>
      <c r="V1474" s="127"/>
      <c r="W1474" s="127"/>
      <c r="X1474" s="127"/>
      <c r="Y1474" s="127"/>
      <c r="Z1474" s="127"/>
      <c r="AA1474" s="127"/>
      <c r="AB1474" s="127"/>
      <c r="AC1474" s="127"/>
      <c r="AD1474" s="127"/>
      <c r="AE1474" s="127"/>
      <c r="AF1474" s="127"/>
      <c r="AG1474" s="127"/>
      <c r="AH1474" s="127"/>
      <c r="AI1474" s="127"/>
      <c r="AJ1474" s="127"/>
      <c r="AK1474" s="127"/>
      <c r="AL1474" s="127"/>
      <c r="AM1474" s="127"/>
      <c r="AN1474" s="127"/>
      <c r="AO1474" s="127"/>
      <c r="AP1474" s="127"/>
      <c r="AQ1474" s="127"/>
      <c r="AR1474" s="127"/>
      <c r="AS1474" s="127"/>
      <c r="AT1474" s="127"/>
      <c r="AU1474" s="127"/>
      <c r="AV1474" s="127"/>
      <c r="AW1474" s="127"/>
      <c r="AX1474" s="127"/>
      <c r="AY1474" s="127"/>
      <c r="AZ1474" s="127"/>
      <c r="BA1474" s="127"/>
      <c r="BB1474" s="127"/>
      <c r="BC1474" s="127"/>
      <c r="BD1474" s="127"/>
      <c r="BE1474" s="127"/>
      <c r="BF1474" s="127"/>
      <c r="BG1474" s="127"/>
      <c r="BH1474" s="127"/>
      <c r="BI1474" s="127"/>
      <c r="BJ1474" s="127"/>
      <c r="BK1474" s="127"/>
      <c r="BL1474" s="127"/>
      <c r="BM1474" s="127"/>
      <c r="BN1474" s="386"/>
      <c r="BO1474" s="127"/>
      <c r="BP1474" s="104"/>
    </row>
    <row r="1475" spans="1:68" ht="14.5" x14ac:dyDescent="0.35">
      <c r="A1475" s="136"/>
      <c r="B1475" s="136"/>
      <c r="C1475" s="136"/>
      <c r="D1475" s="127"/>
      <c r="E1475" s="127"/>
      <c r="F1475" s="127"/>
      <c r="G1475" s="127"/>
      <c r="H1475" s="127"/>
      <c r="I1475" s="127"/>
      <c r="J1475" s="127"/>
      <c r="K1475" s="127"/>
      <c r="L1475" s="127"/>
      <c r="M1475" s="127"/>
      <c r="N1475" s="127"/>
      <c r="O1475" s="127"/>
      <c r="P1475" s="127"/>
      <c r="Q1475" s="127"/>
      <c r="R1475" s="127"/>
      <c r="S1475" s="127"/>
      <c r="T1475" s="127"/>
      <c r="U1475" s="127"/>
      <c r="V1475" s="127"/>
      <c r="W1475" s="127"/>
      <c r="X1475" s="127"/>
      <c r="Y1475" s="127"/>
      <c r="Z1475" s="127"/>
      <c r="AA1475" s="127"/>
      <c r="AB1475" s="127"/>
      <c r="AC1475" s="127"/>
      <c r="AD1475" s="127"/>
      <c r="AE1475" s="127"/>
      <c r="AF1475" s="127"/>
      <c r="AG1475" s="127"/>
      <c r="AH1475" s="127"/>
      <c r="AI1475" s="127"/>
      <c r="AJ1475" s="127"/>
      <c r="AK1475" s="127"/>
      <c r="AL1475" s="127"/>
      <c r="AM1475" s="127"/>
      <c r="AN1475" s="127"/>
      <c r="AO1475" s="127"/>
      <c r="AP1475" s="127"/>
      <c r="AQ1475" s="127"/>
      <c r="AR1475" s="127"/>
      <c r="AS1475" s="127"/>
      <c r="AT1475" s="127"/>
      <c r="AU1475" s="127"/>
      <c r="AV1475" s="127"/>
      <c r="AW1475" s="127"/>
      <c r="AX1475" s="127"/>
      <c r="AY1475" s="127"/>
      <c r="AZ1475" s="127"/>
      <c r="BA1475" s="127"/>
      <c r="BB1475" s="127"/>
      <c r="BC1475" s="127"/>
      <c r="BD1475" s="127"/>
      <c r="BE1475" s="127"/>
      <c r="BF1475" s="127"/>
      <c r="BG1475" s="127"/>
      <c r="BH1475" s="127"/>
      <c r="BI1475" s="127"/>
      <c r="BJ1475" s="127"/>
      <c r="BK1475" s="127"/>
      <c r="BL1475" s="127"/>
      <c r="BM1475" s="127"/>
      <c r="BN1475" s="386"/>
      <c r="BO1475" s="127"/>
      <c r="BP1475" s="104"/>
    </row>
    <row r="1476" spans="1:68" ht="14.5" x14ac:dyDescent="0.35">
      <c r="A1476" s="136"/>
      <c r="B1476" s="136"/>
      <c r="C1476" s="136"/>
      <c r="D1476" s="127"/>
      <c r="E1476" s="127"/>
      <c r="F1476" s="127"/>
      <c r="G1476" s="127"/>
      <c r="H1476" s="127"/>
      <c r="I1476" s="127"/>
      <c r="J1476" s="127"/>
      <c r="K1476" s="127"/>
      <c r="L1476" s="127"/>
      <c r="M1476" s="127"/>
      <c r="N1476" s="127"/>
      <c r="O1476" s="127"/>
      <c r="P1476" s="127"/>
      <c r="Q1476" s="127"/>
      <c r="R1476" s="127"/>
      <c r="S1476" s="127"/>
      <c r="T1476" s="127"/>
      <c r="U1476" s="127"/>
      <c r="V1476" s="127"/>
      <c r="W1476" s="127"/>
      <c r="X1476" s="127"/>
      <c r="Y1476" s="127"/>
      <c r="Z1476" s="127"/>
      <c r="AA1476" s="127"/>
      <c r="AB1476" s="127"/>
      <c r="AC1476" s="127"/>
      <c r="AD1476" s="127"/>
      <c r="AE1476" s="127"/>
      <c r="AF1476" s="127"/>
      <c r="AG1476" s="127"/>
      <c r="AH1476" s="127"/>
      <c r="AI1476" s="127"/>
      <c r="AJ1476" s="127"/>
      <c r="AK1476" s="127"/>
      <c r="AL1476" s="127"/>
      <c r="AM1476" s="127"/>
      <c r="AN1476" s="127"/>
      <c r="AO1476" s="127"/>
      <c r="AP1476" s="127"/>
      <c r="AQ1476" s="127"/>
      <c r="AR1476" s="127"/>
      <c r="AS1476" s="127"/>
      <c r="AT1476" s="127"/>
      <c r="AU1476" s="127"/>
      <c r="AV1476" s="127"/>
      <c r="AW1476" s="127"/>
      <c r="AX1476" s="127"/>
      <c r="AY1476" s="127"/>
      <c r="AZ1476" s="127"/>
      <c r="BA1476" s="127"/>
      <c r="BB1476" s="127"/>
      <c r="BC1476" s="127"/>
      <c r="BD1476" s="127"/>
      <c r="BE1476" s="127"/>
      <c r="BF1476" s="127"/>
      <c r="BG1476" s="127"/>
      <c r="BH1476" s="127"/>
      <c r="BI1476" s="127"/>
      <c r="BJ1476" s="127"/>
      <c r="BK1476" s="127"/>
      <c r="BL1476" s="127"/>
      <c r="BM1476" s="127"/>
      <c r="BN1476" s="386"/>
      <c r="BO1476" s="127"/>
      <c r="BP1476" s="104"/>
    </row>
    <row r="1477" spans="1:68" ht="14.5" x14ac:dyDescent="0.35">
      <c r="A1477" s="136"/>
      <c r="B1477" s="136"/>
      <c r="C1477" s="136"/>
      <c r="D1477" s="127"/>
      <c r="E1477" s="127"/>
      <c r="F1477" s="127"/>
      <c r="G1477" s="127"/>
      <c r="H1477" s="127"/>
      <c r="I1477" s="127"/>
      <c r="J1477" s="127"/>
      <c r="K1477" s="127"/>
      <c r="L1477" s="127"/>
      <c r="M1477" s="127"/>
      <c r="N1477" s="127"/>
      <c r="O1477" s="127"/>
      <c r="P1477" s="127"/>
      <c r="Q1477" s="127"/>
      <c r="R1477" s="127"/>
      <c r="S1477" s="127"/>
      <c r="T1477" s="127"/>
      <c r="U1477" s="127"/>
      <c r="V1477" s="127"/>
      <c r="W1477" s="127"/>
      <c r="X1477" s="127"/>
      <c r="Y1477" s="127"/>
      <c r="Z1477" s="127"/>
      <c r="AA1477" s="127"/>
      <c r="AB1477" s="127"/>
      <c r="AC1477" s="127"/>
      <c r="AD1477" s="127"/>
      <c r="AE1477" s="127"/>
      <c r="AF1477" s="127"/>
      <c r="AG1477" s="127"/>
      <c r="AH1477" s="127"/>
      <c r="AI1477" s="127"/>
      <c r="AJ1477" s="127"/>
      <c r="AK1477" s="127"/>
      <c r="AL1477" s="127"/>
      <c r="AM1477" s="127"/>
      <c r="AN1477" s="127"/>
      <c r="AO1477" s="127"/>
      <c r="AP1477" s="127"/>
      <c r="AQ1477" s="127"/>
      <c r="AR1477" s="127"/>
      <c r="AS1477" s="127"/>
      <c r="AT1477" s="127"/>
      <c r="AU1477" s="127"/>
      <c r="AV1477" s="127"/>
      <c r="AW1477" s="127"/>
      <c r="AX1477" s="127"/>
      <c r="AY1477" s="127"/>
      <c r="AZ1477" s="127"/>
      <c r="BA1477" s="127"/>
      <c r="BB1477" s="127"/>
      <c r="BC1477" s="127"/>
      <c r="BD1477" s="127"/>
      <c r="BE1477" s="127"/>
      <c r="BF1477" s="127"/>
      <c r="BG1477" s="127"/>
      <c r="BH1477" s="127"/>
      <c r="BI1477" s="127"/>
      <c r="BJ1477" s="127"/>
      <c r="BK1477" s="127"/>
      <c r="BL1477" s="127"/>
      <c r="BM1477" s="127"/>
      <c r="BN1477" s="386"/>
      <c r="BO1477" s="127"/>
      <c r="BP1477" s="104"/>
    </row>
    <row r="1478" spans="1:68" ht="14.5" x14ac:dyDescent="0.35">
      <c r="A1478" s="136"/>
      <c r="B1478" s="136"/>
      <c r="C1478" s="136"/>
      <c r="D1478" s="127"/>
      <c r="E1478" s="127"/>
      <c r="F1478" s="127"/>
      <c r="G1478" s="127"/>
      <c r="H1478" s="127"/>
      <c r="I1478" s="127"/>
      <c r="J1478" s="127"/>
      <c r="K1478" s="127"/>
      <c r="L1478" s="127"/>
      <c r="M1478" s="127"/>
      <c r="N1478" s="127"/>
      <c r="O1478" s="127"/>
      <c r="P1478" s="127"/>
      <c r="Q1478" s="127"/>
      <c r="R1478" s="127"/>
      <c r="S1478" s="127"/>
      <c r="T1478" s="127"/>
      <c r="U1478" s="127"/>
      <c r="V1478" s="127"/>
      <c r="W1478" s="127"/>
      <c r="X1478" s="127"/>
      <c r="Y1478" s="127"/>
      <c r="Z1478" s="127"/>
      <c r="AA1478" s="127"/>
      <c r="AB1478" s="127"/>
      <c r="AC1478" s="127"/>
      <c r="AD1478" s="127"/>
      <c r="AE1478" s="127"/>
      <c r="AF1478" s="127"/>
      <c r="AG1478" s="127"/>
      <c r="AH1478" s="127"/>
      <c r="AI1478" s="127"/>
      <c r="AJ1478" s="127"/>
      <c r="AK1478" s="127"/>
      <c r="AL1478" s="127"/>
      <c r="AM1478" s="127"/>
      <c r="AN1478" s="127"/>
      <c r="AO1478" s="127"/>
      <c r="AP1478" s="127"/>
      <c r="AQ1478" s="127"/>
      <c r="AR1478" s="127"/>
      <c r="AS1478" s="127"/>
      <c r="AT1478" s="127"/>
      <c r="AU1478" s="127"/>
      <c r="AV1478" s="127"/>
      <c r="AW1478" s="127"/>
      <c r="AX1478" s="127"/>
      <c r="AY1478" s="127"/>
      <c r="AZ1478" s="127"/>
      <c r="BA1478" s="127"/>
      <c r="BB1478" s="127"/>
      <c r="BC1478" s="127"/>
      <c r="BD1478" s="127"/>
      <c r="BE1478" s="127"/>
      <c r="BF1478" s="127"/>
      <c r="BG1478" s="127"/>
      <c r="BH1478" s="127"/>
      <c r="BI1478" s="127"/>
      <c r="BJ1478" s="127"/>
      <c r="BK1478" s="127"/>
      <c r="BL1478" s="127"/>
      <c r="BM1478" s="127"/>
      <c r="BN1478" s="386"/>
      <c r="BO1478" s="127"/>
      <c r="BP1478" s="104"/>
    </row>
    <row r="1479" spans="1:68" ht="14.5" x14ac:dyDescent="0.35">
      <c r="A1479" s="136"/>
      <c r="B1479" s="136"/>
      <c r="C1479" s="136"/>
      <c r="D1479" s="127"/>
      <c r="E1479" s="127"/>
      <c r="F1479" s="127"/>
      <c r="G1479" s="127"/>
      <c r="H1479" s="127"/>
      <c r="I1479" s="127"/>
      <c r="J1479" s="127"/>
      <c r="K1479" s="127"/>
      <c r="L1479" s="127"/>
      <c r="M1479" s="127"/>
      <c r="N1479" s="127"/>
      <c r="O1479" s="127"/>
      <c r="P1479" s="127"/>
      <c r="Q1479" s="127"/>
      <c r="R1479" s="127"/>
      <c r="S1479" s="127"/>
      <c r="T1479" s="127"/>
      <c r="U1479" s="127"/>
      <c r="V1479" s="127"/>
      <c r="W1479" s="127"/>
      <c r="X1479" s="127"/>
      <c r="Y1479" s="127"/>
      <c r="Z1479" s="127"/>
      <c r="AA1479" s="127"/>
      <c r="AB1479" s="127"/>
      <c r="AC1479" s="127"/>
      <c r="AD1479" s="127"/>
      <c r="AE1479" s="127"/>
      <c r="AF1479" s="127"/>
      <c r="AG1479" s="127"/>
      <c r="AH1479" s="127"/>
      <c r="AI1479" s="127"/>
      <c r="AJ1479" s="127"/>
      <c r="AK1479" s="127"/>
      <c r="AL1479" s="127"/>
      <c r="AM1479" s="127"/>
      <c r="AN1479" s="127"/>
      <c r="AO1479" s="127"/>
      <c r="AP1479" s="127"/>
      <c r="AQ1479" s="127"/>
      <c r="AR1479" s="127"/>
      <c r="AS1479" s="127"/>
      <c r="AT1479" s="127"/>
      <c r="AU1479" s="127"/>
      <c r="AV1479" s="127"/>
      <c r="AW1479" s="127"/>
      <c r="AX1479" s="127"/>
      <c r="AY1479" s="127"/>
      <c r="AZ1479" s="127"/>
      <c r="BA1479" s="127"/>
      <c r="BB1479" s="127"/>
      <c r="BC1479" s="127"/>
      <c r="BD1479" s="127"/>
      <c r="BE1479" s="127"/>
      <c r="BF1479" s="127"/>
      <c r="BG1479" s="127"/>
      <c r="BH1479" s="127"/>
      <c r="BI1479" s="127"/>
      <c r="BJ1479" s="127"/>
      <c r="BK1479" s="127"/>
      <c r="BL1479" s="127"/>
      <c r="BM1479" s="127"/>
      <c r="BN1479" s="386"/>
      <c r="BO1479" s="127"/>
      <c r="BP1479" s="104"/>
    </row>
    <row r="1480" spans="1:68" ht="14.5" x14ac:dyDescent="0.35">
      <c r="A1480" s="136"/>
      <c r="B1480" s="136"/>
      <c r="C1480" s="136"/>
      <c r="D1480" s="127"/>
      <c r="E1480" s="127"/>
      <c r="F1480" s="127"/>
      <c r="G1480" s="127"/>
      <c r="H1480" s="127"/>
      <c r="I1480" s="127"/>
      <c r="J1480" s="127"/>
      <c r="K1480" s="127"/>
      <c r="L1480" s="127"/>
      <c r="M1480" s="127"/>
      <c r="N1480" s="127"/>
      <c r="O1480" s="127"/>
      <c r="P1480" s="127"/>
      <c r="Q1480" s="127"/>
      <c r="R1480" s="127"/>
      <c r="S1480" s="127"/>
      <c r="T1480" s="127"/>
      <c r="U1480" s="127"/>
      <c r="V1480" s="127"/>
      <c r="W1480" s="127"/>
      <c r="X1480" s="127"/>
      <c r="Y1480" s="127"/>
      <c r="Z1480" s="127"/>
      <c r="AA1480" s="127"/>
      <c r="AB1480" s="127"/>
      <c r="AC1480" s="127"/>
      <c r="AD1480" s="127"/>
      <c r="AE1480" s="127"/>
      <c r="AF1480" s="127"/>
      <c r="AG1480" s="127"/>
      <c r="AH1480" s="127"/>
      <c r="AI1480" s="127"/>
      <c r="AJ1480" s="127"/>
      <c r="AK1480" s="127"/>
      <c r="AL1480" s="127"/>
      <c r="AM1480" s="127"/>
      <c r="AN1480" s="127"/>
      <c r="AO1480" s="127"/>
      <c r="AP1480" s="127"/>
      <c r="AQ1480" s="127"/>
      <c r="AR1480" s="127"/>
      <c r="AS1480" s="127"/>
      <c r="AT1480" s="127"/>
      <c r="AU1480" s="127"/>
      <c r="AV1480" s="127"/>
      <c r="AW1480" s="127"/>
      <c r="AX1480" s="127"/>
      <c r="AY1480" s="127"/>
      <c r="AZ1480" s="127"/>
      <c r="BA1480" s="127"/>
      <c r="BB1480" s="127"/>
      <c r="BC1480" s="127"/>
      <c r="BD1480" s="127"/>
      <c r="BE1480" s="127"/>
      <c r="BF1480" s="127"/>
      <c r="BG1480" s="127"/>
      <c r="BH1480" s="127"/>
      <c r="BI1480" s="127"/>
      <c r="BJ1480" s="127"/>
      <c r="BK1480" s="127"/>
      <c r="BL1480" s="127"/>
      <c r="BM1480" s="127"/>
      <c r="BN1480" s="386"/>
      <c r="BO1480" s="127"/>
      <c r="BP1480" s="104"/>
    </row>
    <row r="1481" spans="1:68" ht="14.5" x14ac:dyDescent="0.35">
      <c r="A1481" s="136"/>
      <c r="B1481" s="136"/>
      <c r="C1481" s="136"/>
      <c r="D1481" s="127"/>
      <c r="E1481" s="127"/>
      <c r="F1481" s="127"/>
      <c r="G1481" s="127"/>
      <c r="H1481" s="127"/>
      <c r="I1481" s="127"/>
      <c r="J1481" s="127"/>
      <c r="K1481" s="127"/>
      <c r="L1481" s="127"/>
      <c r="M1481" s="127"/>
      <c r="N1481" s="127"/>
      <c r="O1481" s="127"/>
      <c r="P1481" s="127"/>
      <c r="Q1481" s="127"/>
      <c r="R1481" s="127"/>
      <c r="S1481" s="127"/>
      <c r="T1481" s="127"/>
      <c r="U1481" s="127"/>
      <c r="V1481" s="127"/>
      <c r="W1481" s="127"/>
      <c r="X1481" s="127"/>
      <c r="Y1481" s="127"/>
      <c r="Z1481" s="127"/>
      <c r="AA1481" s="127"/>
      <c r="AB1481" s="127"/>
      <c r="AC1481" s="127"/>
      <c r="AD1481" s="127"/>
      <c r="AE1481" s="127"/>
      <c r="AF1481" s="127"/>
      <c r="AG1481" s="127"/>
      <c r="AH1481" s="127"/>
      <c r="AI1481" s="127"/>
      <c r="AJ1481" s="127"/>
      <c r="AK1481" s="127"/>
      <c r="AL1481" s="127"/>
      <c r="AM1481" s="127"/>
      <c r="AN1481" s="127"/>
      <c r="AO1481" s="127"/>
      <c r="AP1481" s="127"/>
      <c r="AQ1481" s="127"/>
      <c r="AR1481" s="127"/>
      <c r="AS1481" s="127"/>
      <c r="AT1481" s="127"/>
      <c r="AU1481" s="127"/>
      <c r="AV1481" s="127"/>
      <c r="AW1481" s="127"/>
      <c r="AX1481" s="127"/>
      <c r="AY1481" s="127"/>
      <c r="AZ1481" s="127"/>
      <c r="BA1481" s="127"/>
      <c r="BB1481" s="127"/>
      <c r="BC1481" s="127"/>
      <c r="BD1481" s="127"/>
      <c r="BE1481" s="127"/>
      <c r="BF1481" s="127"/>
      <c r="BG1481" s="127"/>
      <c r="BH1481" s="127"/>
      <c r="BI1481" s="127"/>
      <c r="BJ1481" s="127"/>
      <c r="BK1481" s="127"/>
      <c r="BL1481" s="127"/>
      <c r="BM1481" s="127"/>
      <c r="BN1481" s="386"/>
      <c r="BO1481" s="127"/>
      <c r="BP1481" s="104"/>
    </row>
    <row r="1482" spans="1:68" ht="14.5" x14ac:dyDescent="0.35">
      <c r="A1482" s="136"/>
      <c r="B1482" s="136"/>
      <c r="C1482" s="136"/>
      <c r="D1482" s="127"/>
      <c r="E1482" s="127"/>
      <c r="F1482" s="127"/>
      <c r="G1482" s="127"/>
      <c r="H1482" s="127"/>
      <c r="I1482" s="127"/>
      <c r="J1482" s="127"/>
      <c r="K1482" s="127"/>
      <c r="L1482" s="127"/>
      <c r="M1482" s="127"/>
      <c r="N1482" s="127"/>
      <c r="O1482" s="127"/>
      <c r="P1482" s="127"/>
      <c r="Q1482" s="127"/>
      <c r="R1482" s="127"/>
      <c r="S1482" s="127"/>
      <c r="T1482" s="127"/>
      <c r="U1482" s="127"/>
      <c r="V1482" s="127"/>
      <c r="W1482" s="127"/>
      <c r="X1482" s="127"/>
      <c r="Y1482" s="127"/>
      <c r="Z1482" s="127"/>
      <c r="AA1482" s="127"/>
      <c r="AB1482" s="127"/>
      <c r="AC1482" s="127"/>
      <c r="AD1482" s="127"/>
      <c r="AE1482" s="127"/>
      <c r="AF1482" s="127"/>
      <c r="AG1482" s="127"/>
      <c r="AH1482" s="127"/>
      <c r="AI1482" s="127"/>
      <c r="AJ1482" s="127"/>
      <c r="AK1482" s="127"/>
      <c r="AL1482" s="127"/>
      <c r="AM1482" s="127"/>
      <c r="AN1482" s="127"/>
      <c r="AO1482" s="127"/>
      <c r="AP1482" s="127"/>
      <c r="AQ1482" s="127"/>
      <c r="AR1482" s="127"/>
      <c r="AS1482" s="127"/>
      <c r="AT1482" s="127"/>
      <c r="AU1482" s="127"/>
      <c r="AV1482" s="127"/>
      <c r="AW1482" s="127"/>
      <c r="AX1482" s="127"/>
      <c r="AY1482" s="127"/>
      <c r="AZ1482" s="127"/>
      <c r="BA1482" s="127"/>
      <c r="BB1482" s="127"/>
      <c r="BC1482" s="127"/>
      <c r="BD1482" s="127"/>
      <c r="BE1482" s="127"/>
      <c r="BF1482" s="127"/>
      <c r="BG1482" s="127"/>
      <c r="BH1482" s="127"/>
      <c r="BI1482" s="127"/>
      <c r="BJ1482" s="127"/>
      <c r="BK1482" s="127"/>
      <c r="BL1482" s="127"/>
      <c r="BM1482" s="127"/>
      <c r="BN1482" s="386"/>
      <c r="BO1482" s="127"/>
      <c r="BP1482" s="104"/>
    </row>
    <row r="1483" spans="1:68" ht="14.5" x14ac:dyDescent="0.35">
      <c r="A1483" s="136"/>
      <c r="B1483" s="136"/>
      <c r="C1483" s="136"/>
      <c r="D1483" s="127"/>
      <c r="E1483" s="127"/>
      <c r="F1483" s="127"/>
      <c r="G1483" s="127"/>
      <c r="H1483" s="127"/>
      <c r="I1483" s="127"/>
      <c r="J1483" s="127"/>
      <c r="K1483" s="127"/>
      <c r="L1483" s="127"/>
      <c r="M1483" s="127"/>
      <c r="N1483" s="127"/>
      <c r="O1483" s="127"/>
      <c r="P1483" s="127"/>
      <c r="Q1483" s="127"/>
      <c r="R1483" s="127"/>
      <c r="S1483" s="127"/>
      <c r="T1483" s="127"/>
      <c r="U1483" s="127"/>
      <c r="V1483" s="127"/>
      <c r="W1483" s="127"/>
      <c r="X1483" s="127"/>
      <c r="Y1483" s="127"/>
      <c r="Z1483" s="127"/>
      <c r="AA1483" s="127"/>
      <c r="AB1483" s="127"/>
      <c r="AC1483" s="127"/>
      <c r="AD1483" s="127"/>
      <c r="AE1483" s="127"/>
      <c r="AF1483" s="127"/>
      <c r="AG1483" s="127"/>
      <c r="AH1483" s="127"/>
      <c r="AI1483" s="127"/>
      <c r="AJ1483" s="127"/>
      <c r="AK1483" s="127"/>
      <c r="AL1483" s="127"/>
      <c r="AM1483" s="127"/>
      <c r="AN1483" s="127"/>
      <c r="AO1483" s="127"/>
      <c r="AP1483" s="127"/>
      <c r="AQ1483" s="127"/>
      <c r="AR1483" s="127"/>
      <c r="AS1483" s="127"/>
      <c r="AT1483" s="127"/>
      <c r="AU1483" s="127"/>
      <c r="AV1483" s="127"/>
      <c r="AW1483" s="127"/>
      <c r="AX1483" s="127"/>
      <c r="AY1483" s="127"/>
      <c r="AZ1483" s="127"/>
      <c r="BA1483" s="127"/>
      <c r="BB1483" s="127"/>
      <c r="BC1483" s="127"/>
      <c r="BD1483" s="127"/>
      <c r="BE1483" s="127"/>
      <c r="BF1483" s="127"/>
      <c r="BG1483" s="127"/>
      <c r="BH1483" s="127"/>
      <c r="BI1483" s="127"/>
      <c r="BJ1483" s="127"/>
      <c r="BK1483" s="127"/>
      <c r="BL1483" s="127"/>
      <c r="BM1483" s="127"/>
      <c r="BN1483" s="386"/>
      <c r="BO1483" s="127"/>
      <c r="BP1483" s="104"/>
    </row>
    <row r="1484" spans="1:68" ht="14.5" x14ac:dyDescent="0.35">
      <c r="A1484" s="136"/>
      <c r="B1484" s="136"/>
      <c r="C1484" s="136"/>
      <c r="D1484" s="127"/>
      <c r="E1484" s="127"/>
      <c r="F1484" s="127"/>
      <c r="G1484" s="127"/>
      <c r="H1484" s="127"/>
      <c r="I1484" s="127"/>
      <c r="J1484" s="127"/>
      <c r="K1484" s="127"/>
      <c r="L1484" s="127"/>
      <c r="M1484" s="127"/>
      <c r="N1484" s="127"/>
      <c r="O1484" s="127"/>
      <c r="P1484" s="127"/>
      <c r="Q1484" s="127"/>
      <c r="R1484" s="127"/>
      <c r="S1484" s="127"/>
      <c r="T1484" s="127"/>
      <c r="U1484" s="127"/>
      <c r="V1484" s="127"/>
      <c r="W1484" s="127"/>
      <c r="X1484" s="127"/>
      <c r="Y1484" s="127"/>
      <c r="Z1484" s="127"/>
      <c r="AA1484" s="127"/>
      <c r="AB1484" s="127"/>
      <c r="AC1484" s="127"/>
      <c r="AD1484" s="127"/>
      <c r="AE1484" s="127"/>
      <c r="AF1484" s="127"/>
      <c r="AG1484" s="127"/>
      <c r="AH1484" s="127"/>
      <c r="AI1484" s="127"/>
      <c r="AJ1484" s="127"/>
      <c r="AK1484" s="127"/>
      <c r="AL1484" s="127"/>
      <c r="AM1484" s="127"/>
      <c r="AN1484" s="127"/>
      <c r="AO1484" s="127"/>
      <c r="AP1484" s="127"/>
      <c r="AQ1484" s="127"/>
      <c r="AR1484" s="127"/>
      <c r="AS1484" s="127"/>
      <c r="AT1484" s="127"/>
      <c r="AU1484" s="127"/>
      <c r="AV1484" s="127"/>
      <c r="AW1484" s="127"/>
      <c r="AX1484" s="127"/>
      <c r="AY1484" s="127"/>
      <c r="AZ1484" s="127"/>
      <c r="BA1484" s="127"/>
      <c r="BB1484" s="127"/>
      <c r="BC1484" s="127"/>
      <c r="BD1484" s="127"/>
      <c r="BE1484" s="127"/>
      <c r="BF1484" s="127"/>
      <c r="BG1484" s="127"/>
      <c r="BH1484" s="127"/>
      <c r="BI1484" s="127"/>
      <c r="BJ1484" s="127"/>
      <c r="BK1484" s="127"/>
      <c r="BL1484" s="127"/>
      <c r="BM1484" s="127"/>
      <c r="BN1484" s="386"/>
      <c r="BO1484" s="127"/>
      <c r="BP1484" s="104"/>
    </row>
    <row r="1485" spans="1:68" ht="14.5" x14ac:dyDescent="0.35">
      <c r="A1485" s="136"/>
      <c r="B1485" s="136"/>
      <c r="C1485" s="136"/>
      <c r="D1485" s="127"/>
      <c r="E1485" s="127"/>
      <c r="F1485" s="127"/>
      <c r="G1485" s="127"/>
      <c r="H1485" s="127"/>
      <c r="I1485" s="127"/>
      <c r="J1485" s="127"/>
      <c r="K1485" s="127"/>
      <c r="L1485" s="127"/>
      <c r="M1485" s="127"/>
      <c r="N1485" s="127"/>
      <c r="O1485" s="127"/>
      <c r="P1485" s="127"/>
      <c r="Q1485" s="127"/>
      <c r="R1485" s="127"/>
      <c r="S1485" s="127"/>
      <c r="T1485" s="127"/>
      <c r="U1485" s="127"/>
      <c r="V1485" s="127"/>
      <c r="W1485" s="127"/>
      <c r="X1485" s="127"/>
      <c r="Y1485" s="127"/>
      <c r="Z1485" s="127"/>
      <c r="AA1485" s="127"/>
      <c r="AB1485" s="127"/>
      <c r="AC1485" s="127"/>
      <c r="AD1485" s="127"/>
      <c r="AE1485" s="127"/>
      <c r="AF1485" s="127"/>
      <c r="AG1485" s="127"/>
      <c r="AH1485" s="127"/>
      <c r="AI1485" s="127"/>
      <c r="AJ1485" s="127"/>
      <c r="AK1485" s="127"/>
      <c r="AL1485" s="127"/>
      <c r="AM1485" s="127"/>
      <c r="AN1485" s="127"/>
      <c r="AO1485" s="127"/>
      <c r="AP1485" s="127"/>
      <c r="AQ1485" s="127"/>
      <c r="AR1485" s="127"/>
      <c r="AS1485" s="127"/>
      <c r="AT1485" s="127"/>
      <c r="AU1485" s="127"/>
      <c r="AV1485" s="127"/>
      <c r="AW1485" s="127"/>
      <c r="AX1485" s="127"/>
      <c r="AY1485" s="127"/>
      <c r="AZ1485" s="127"/>
      <c r="BA1485" s="127"/>
      <c r="BB1485" s="127"/>
      <c r="BC1485" s="127"/>
      <c r="BD1485" s="127"/>
      <c r="BE1485" s="127"/>
      <c r="BF1485" s="127"/>
      <c r="BG1485" s="127"/>
      <c r="BH1485" s="127"/>
      <c r="BI1485" s="127"/>
      <c r="BJ1485" s="127"/>
      <c r="BK1485" s="127"/>
      <c r="BL1485" s="127"/>
      <c r="BM1485" s="127"/>
      <c r="BN1485" s="386"/>
      <c r="BO1485" s="127"/>
      <c r="BP1485" s="104"/>
    </row>
    <row r="1486" spans="1:68" ht="14.5" x14ac:dyDescent="0.35">
      <c r="A1486" s="136"/>
      <c r="B1486" s="136"/>
      <c r="C1486" s="136"/>
      <c r="D1486" s="127"/>
      <c r="E1486" s="127"/>
      <c r="F1486" s="127"/>
      <c r="G1486" s="127"/>
      <c r="H1486" s="127"/>
      <c r="I1486" s="127"/>
      <c r="J1486" s="127"/>
      <c r="K1486" s="127"/>
      <c r="L1486" s="127"/>
      <c r="M1486" s="127"/>
      <c r="N1486" s="127"/>
      <c r="O1486" s="127"/>
      <c r="P1486" s="127"/>
      <c r="Q1486" s="127"/>
      <c r="R1486" s="127"/>
      <c r="S1486" s="127"/>
      <c r="T1486" s="127"/>
      <c r="U1486" s="127"/>
      <c r="V1486" s="127"/>
      <c r="W1486" s="127"/>
      <c r="X1486" s="127"/>
      <c r="Y1486" s="127"/>
      <c r="Z1486" s="127"/>
      <c r="AA1486" s="127"/>
      <c r="AB1486" s="127"/>
      <c r="AC1486" s="127"/>
      <c r="AD1486" s="127"/>
      <c r="AE1486" s="127"/>
      <c r="AF1486" s="127"/>
      <c r="AG1486" s="127"/>
      <c r="AH1486" s="127"/>
      <c r="AI1486" s="127"/>
      <c r="AJ1486" s="127"/>
      <c r="AK1486" s="127"/>
      <c r="AL1486" s="127"/>
      <c r="AM1486" s="127"/>
      <c r="AN1486" s="127"/>
      <c r="AO1486" s="127"/>
      <c r="AP1486" s="127"/>
      <c r="AQ1486" s="127"/>
      <c r="AR1486" s="127"/>
      <c r="AS1486" s="127"/>
      <c r="AT1486" s="127"/>
      <c r="AU1486" s="127"/>
      <c r="AV1486" s="127"/>
      <c r="AW1486" s="127"/>
      <c r="AX1486" s="127"/>
      <c r="AY1486" s="127"/>
      <c r="AZ1486" s="127"/>
      <c r="BA1486" s="127"/>
      <c r="BB1486" s="127"/>
      <c r="BC1486" s="127"/>
      <c r="BD1486" s="127"/>
      <c r="BE1486" s="127"/>
      <c r="BF1486" s="127"/>
      <c r="BG1486" s="127"/>
      <c r="BH1486" s="127"/>
      <c r="BI1486" s="127"/>
      <c r="BJ1486" s="127"/>
      <c r="BK1486" s="127"/>
      <c r="BL1486" s="127"/>
      <c r="BM1486" s="127"/>
      <c r="BN1486" s="386"/>
      <c r="BO1486" s="127"/>
      <c r="BP1486" s="104"/>
    </row>
    <row r="1487" spans="1:68" ht="14.5" x14ac:dyDescent="0.35">
      <c r="A1487" s="136"/>
      <c r="B1487" s="136"/>
      <c r="C1487" s="136"/>
      <c r="D1487" s="127"/>
      <c r="E1487" s="127"/>
      <c r="F1487" s="127"/>
      <c r="G1487" s="127"/>
      <c r="H1487" s="127"/>
      <c r="I1487" s="127"/>
      <c r="J1487" s="127"/>
      <c r="K1487" s="127"/>
      <c r="L1487" s="127"/>
      <c r="M1487" s="127"/>
      <c r="N1487" s="127"/>
      <c r="O1487" s="127"/>
      <c r="P1487" s="127"/>
      <c r="Q1487" s="127"/>
      <c r="R1487" s="127"/>
      <c r="S1487" s="127"/>
      <c r="T1487" s="127"/>
      <c r="U1487" s="127"/>
      <c r="V1487" s="127"/>
      <c r="W1487" s="127"/>
      <c r="X1487" s="127"/>
      <c r="Y1487" s="127"/>
      <c r="Z1487" s="127"/>
      <c r="AA1487" s="127"/>
      <c r="AB1487" s="127"/>
      <c r="AC1487" s="127"/>
      <c r="AD1487" s="127"/>
      <c r="AE1487" s="127"/>
      <c r="AF1487" s="127"/>
      <c r="AG1487" s="127"/>
      <c r="AH1487" s="127"/>
      <c r="AI1487" s="127"/>
      <c r="AJ1487" s="127"/>
      <c r="AK1487" s="127"/>
      <c r="AL1487" s="127"/>
      <c r="AM1487" s="127"/>
      <c r="AN1487" s="127"/>
      <c r="AO1487" s="127"/>
      <c r="AP1487" s="127"/>
      <c r="AQ1487" s="127"/>
      <c r="AR1487" s="127"/>
      <c r="AS1487" s="127"/>
      <c r="AT1487" s="127"/>
      <c r="AU1487" s="127"/>
      <c r="AV1487" s="127"/>
      <c r="AW1487" s="127"/>
      <c r="AX1487" s="127"/>
      <c r="AY1487" s="127"/>
      <c r="AZ1487" s="127"/>
      <c r="BA1487" s="127"/>
      <c r="BB1487" s="127"/>
      <c r="BC1487" s="127"/>
      <c r="BD1487" s="127"/>
      <c r="BE1487" s="127"/>
      <c r="BF1487" s="127"/>
      <c r="BG1487" s="127"/>
      <c r="BH1487" s="127"/>
      <c r="BI1487" s="127"/>
      <c r="BJ1487" s="127"/>
      <c r="BK1487" s="127"/>
      <c r="BL1487" s="127"/>
      <c r="BM1487" s="127"/>
      <c r="BN1487" s="386"/>
      <c r="BO1487" s="127"/>
      <c r="BP1487" s="104"/>
    </row>
    <row r="1488" spans="1:68" ht="14.5" x14ac:dyDescent="0.35">
      <c r="A1488" s="136"/>
      <c r="B1488" s="136"/>
      <c r="C1488" s="136"/>
      <c r="D1488" s="127"/>
      <c r="E1488" s="127"/>
      <c r="F1488" s="127"/>
      <c r="G1488" s="127"/>
      <c r="H1488" s="127"/>
      <c r="I1488" s="127"/>
      <c r="J1488" s="127"/>
      <c r="K1488" s="127"/>
      <c r="L1488" s="127"/>
      <c r="M1488" s="127"/>
      <c r="N1488" s="127"/>
      <c r="O1488" s="127"/>
      <c r="P1488" s="127"/>
      <c r="Q1488" s="127"/>
      <c r="R1488" s="127"/>
      <c r="S1488" s="127"/>
      <c r="T1488" s="127"/>
      <c r="U1488" s="127"/>
      <c r="V1488" s="127"/>
      <c r="W1488" s="127"/>
      <c r="X1488" s="127"/>
      <c r="Y1488" s="127"/>
      <c r="Z1488" s="127"/>
      <c r="AA1488" s="127"/>
      <c r="AB1488" s="127"/>
      <c r="AC1488" s="127"/>
      <c r="AD1488" s="127"/>
      <c r="AE1488" s="127"/>
      <c r="AF1488" s="127"/>
      <c r="AG1488" s="127"/>
      <c r="AH1488" s="127"/>
      <c r="AI1488" s="127"/>
      <c r="AJ1488" s="127"/>
      <c r="AK1488" s="127"/>
      <c r="AL1488" s="127"/>
      <c r="AM1488" s="127"/>
      <c r="AN1488" s="127"/>
      <c r="AO1488" s="127"/>
      <c r="AP1488" s="127"/>
      <c r="AQ1488" s="127"/>
      <c r="AR1488" s="127"/>
      <c r="AS1488" s="127"/>
      <c r="AT1488" s="127"/>
      <c r="AU1488" s="127"/>
      <c r="AV1488" s="127"/>
      <c r="AW1488" s="127"/>
      <c r="AX1488" s="127"/>
      <c r="AY1488" s="127"/>
      <c r="AZ1488" s="127"/>
      <c r="BA1488" s="127"/>
      <c r="BB1488" s="127"/>
      <c r="BC1488" s="127"/>
      <c r="BD1488" s="127"/>
      <c r="BE1488" s="127"/>
      <c r="BF1488" s="127"/>
      <c r="BG1488" s="127"/>
      <c r="BH1488" s="127"/>
      <c r="BI1488" s="127"/>
      <c r="BJ1488" s="127"/>
      <c r="BK1488" s="127"/>
      <c r="BL1488" s="127"/>
      <c r="BM1488" s="127"/>
      <c r="BN1488" s="386"/>
      <c r="BO1488" s="127"/>
      <c r="BP1488" s="104"/>
    </row>
    <row r="1489" spans="1:68" ht="14.5" x14ac:dyDescent="0.35">
      <c r="A1489" s="136"/>
      <c r="B1489" s="136"/>
      <c r="C1489" s="136"/>
      <c r="D1489" s="127"/>
      <c r="E1489" s="127"/>
      <c r="F1489" s="127"/>
      <c r="G1489" s="127"/>
      <c r="H1489" s="127"/>
      <c r="I1489" s="127"/>
      <c r="J1489" s="127"/>
      <c r="K1489" s="127"/>
      <c r="L1489" s="127"/>
      <c r="M1489" s="127"/>
      <c r="N1489" s="127"/>
      <c r="O1489" s="127"/>
      <c r="P1489" s="127"/>
      <c r="Q1489" s="127"/>
      <c r="R1489" s="127"/>
      <c r="S1489" s="127"/>
      <c r="T1489" s="127"/>
      <c r="U1489" s="127"/>
      <c r="V1489" s="127"/>
      <c r="W1489" s="127"/>
      <c r="X1489" s="127"/>
      <c r="Y1489" s="127"/>
      <c r="Z1489" s="127"/>
      <c r="AA1489" s="127"/>
      <c r="AB1489" s="127"/>
      <c r="AC1489" s="127"/>
      <c r="AD1489" s="127"/>
      <c r="AE1489" s="127"/>
      <c r="AF1489" s="127"/>
      <c r="AG1489" s="127"/>
      <c r="AH1489" s="127"/>
      <c r="AI1489" s="127"/>
      <c r="AJ1489" s="127"/>
      <c r="AK1489" s="127"/>
      <c r="AL1489" s="127"/>
      <c r="AM1489" s="127"/>
      <c r="AN1489" s="127"/>
      <c r="AO1489" s="127"/>
      <c r="AP1489" s="127"/>
      <c r="AQ1489" s="127"/>
      <c r="AR1489" s="127"/>
      <c r="AS1489" s="127"/>
      <c r="AT1489" s="127"/>
      <c r="AU1489" s="127"/>
      <c r="AV1489" s="127"/>
      <c r="AW1489" s="127"/>
      <c r="AX1489" s="127"/>
      <c r="AY1489" s="127"/>
      <c r="AZ1489" s="127"/>
      <c r="BA1489" s="127"/>
      <c r="BB1489" s="127"/>
      <c r="BC1489" s="127"/>
      <c r="BD1489" s="127"/>
      <c r="BE1489" s="127"/>
      <c r="BF1489" s="127"/>
      <c r="BG1489" s="127"/>
      <c r="BH1489" s="127"/>
      <c r="BI1489" s="127"/>
      <c r="BJ1489" s="127"/>
      <c r="BK1489" s="127"/>
      <c r="BL1489" s="127"/>
      <c r="BM1489" s="127"/>
      <c r="BN1489" s="386"/>
      <c r="BO1489" s="127"/>
      <c r="BP1489" s="104"/>
    </row>
    <row r="1490" spans="1:68" ht="14.5" x14ac:dyDescent="0.35">
      <c r="A1490" s="136"/>
      <c r="B1490" s="136"/>
      <c r="C1490" s="136"/>
      <c r="D1490" s="127"/>
      <c r="E1490" s="127"/>
      <c r="F1490" s="127"/>
      <c r="G1490" s="127"/>
      <c r="H1490" s="127"/>
      <c r="I1490" s="127"/>
      <c r="J1490" s="127"/>
      <c r="K1490" s="127"/>
      <c r="L1490" s="127"/>
      <c r="M1490" s="127"/>
      <c r="N1490" s="127"/>
      <c r="O1490" s="127"/>
      <c r="P1490" s="127"/>
      <c r="Q1490" s="127"/>
      <c r="R1490" s="127"/>
      <c r="S1490" s="127"/>
      <c r="T1490" s="127"/>
      <c r="U1490" s="127"/>
      <c r="V1490" s="127"/>
      <c r="W1490" s="127"/>
      <c r="X1490" s="127"/>
      <c r="Y1490" s="127"/>
      <c r="Z1490" s="127"/>
      <c r="AA1490" s="127"/>
      <c r="AB1490" s="127"/>
      <c r="AC1490" s="127"/>
      <c r="AD1490" s="127"/>
      <c r="AE1490" s="127"/>
      <c r="AF1490" s="127"/>
      <c r="AG1490" s="127"/>
      <c r="AH1490" s="127"/>
      <c r="AI1490" s="127"/>
      <c r="AJ1490" s="127"/>
      <c r="AK1490" s="127"/>
      <c r="AL1490" s="127"/>
      <c r="AM1490" s="127"/>
      <c r="AN1490" s="127"/>
      <c r="AO1490" s="127"/>
      <c r="AP1490" s="127"/>
      <c r="AQ1490" s="127"/>
      <c r="AR1490" s="127"/>
      <c r="AS1490" s="127"/>
      <c r="AT1490" s="127"/>
      <c r="AU1490" s="127"/>
      <c r="AV1490" s="127"/>
      <c r="AW1490" s="127"/>
      <c r="AX1490" s="127"/>
      <c r="AY1490" s="127"/>
      <c r="AZ1490" s="127"/>
      <c r="BA1490" s="127"/>
      <c r="BB1490" s="127"/>
      <c r="BC1490" s="127"/>
      <c r="BD1490" s="127"/>
      <c r="BE1490" s="127"/>
      <c r="BF1490" s="127"/>
      <c r="BG1490" s="127"/>
      <c r="BH1490" s="127"/>
      <c r="BI1490" s="127"/>
      <c r="BJ1490" s="127"/>
      <c r="BK1490" s="127"/>
      <c r="BL1490" s="127"/>
      <c r="BM1490" s="127"/>
      <c r="BN1490" s="386"/>
      <c r="BO1490" s="127"/>
      <c r="BP1490" s="104"/>
    </row>
    <row r="1491" spans="1:68" ht="14.5" x14ac:dyDescent="0.35">
      <c r="A1491" s="136"/>
      <c r="B1491" s="136"/>
      <c r="C1491" s="136"/>
      <c r="D1491" s="127"/>
      <c r="E1491" s="127"/>
      <c r="F1491" s="127"/>
      <c r="G1491" s="127"/>
      <c r="H1491" s="127"/>
      <c r="I1491" s="127"/>
      <c r="J1491" s="127"/>
      <c r="K1491" s="127"/>
      <c r="L1491" s="127"/>
      <c r="M1491" s="127"/>
      <c r="N1491" s="127"/>
      <c r="O1491" s="127"/>
      <c r="P1491" s="127"/>
      <c r="Q1491" s="127"/>
      <c r="R1491" s="127"/>
      <c r="S1491" s="127"/>
      <c r="T1491" s="127"/>
      <c r="U1491" s="127"/>
      <c r="V1491" s="127"/>
      <c r="W1491" s="127"/>
      <c r="X1491" s="127"/>
      <c r="Y1491" s="127"/>
      <c r="Z1491" s="127"/>
      <c r="AA1491" s="127"/>
      <c r="AB1491" s="127"/>
      <c r="AC1491" s="127"/>
      <c r="AD1491" s="127"/>
      <c r="AE1491" s="127"/>
      <c r="AF1491" s="127"/>
      <c r="AG1491" s="127"/>
      <c r="AH1491" s="127"/>
      <c r="AI1491" s="127"/>
      <c r="AJ1491" s="127"/>
      <c r="AK1491" s="127"/>
      <c r="AL1491" s="127"/>
      <c r="AM1491" s="127"/>
      <c r="AN1491" s="127"/>
      <c r="AO1491" s="127"/>
      <c r="AP1491" s="127"/>
      <c r="AQ1491" s="127"/>
      <c r="AR1491" s="127"/>
      <c r="AS1491" s="127"/>
      <c r="AT1491" s="127"/>
      <c r="AU1491" s="127"/>
      <c r="AV1491" s="127"/>
      <c r="AW1491" s="127"/>
      <c r="AX1491" s="127"/>
      <c r="AY1491" s="127"/>
      <c r="AZ1491" s="127"/>
      <c r="BA1491" s="127"/>
      <c r="BB1491" s="127"/>
      <c r="BC1491" s="127"/>
      <c r="BD1491" s="127"/>
      <c r="BE1491" s="127"/>
      <c r="BF1491" s="127"/>
      <c r="BG1491" s="127"/>
      <c r="BH1491" s="127"/>
      <c r="BI1491" s="127"/>
      <c r="BJ1491" s="127"/>
      <c r="BK1491" s="127"/>
      <c r="BL1491" s="127"/>
      <c r="BM1491" s="127"/>
      <c r="BN1491" s="386"/>
      <c r="BO1491" s="127"/>
      <c r="BP1491" s="104"/>
    </row>
    <row r="1492" spans="1:68" ht="14.5" x14ac:dyDescent="0.35">
      <c r="A1492" s="136"/>
      <c r="B1492" s="136"/>
      <c r="C1492" s="136"/>
      <c r="D1492" s="127"/>
      <c r="E1492" s="127"/>
      <c r="F1492" s="127"/>
      <c r="G1492" s="127"/>
      <c r="H1492" s="127"/>
      <c r="I1492" s="127"/>
      <c r="J1492" s="127"/>
      <c r="K1492" s="127"/>
      <c r="L1492" s="127"/>
      <c r="M1492" s="127"/>
      <c r="N1492" s="127"/>
      <c r="O1492" s="127"/>
      <c r="P1492" s="127"/>
      <c r="Q1492" s="127"/>
      <c r="R1492" s="127"/>
      <c r="S1492" s="127"/>
      <c r="T1492" s="127"/>
      <c r="U1492" s="127"/>
      <c r="V1492" s="127"/>
      <c r="W1492" s="127"/>
      <c r="X1492" s="127"/>
      <c r="Y1492" s="127"/>
      <c r="Z1492" s="127"/>
      <c r="AA1492" s="127"/>
      <c r="AB1492" s="127"/>
      <c r="AC1492" s="127"/>
      <c r="AD1492" s="127"/>
      <c r="AE1492" s="127"/>
      <c r="AF1492" s="127"/>
      <c r="AG1492" s="127"/>
      <c r="AH1492" s="127"/>
      <c r="AI1492" s="127"/>
      <c r="AJ1492" s="127"/>
      <c r="AK1492" s="127"/>
      <c r="AL1492" s="127"/>
      <c r="AM1492" s="127"/>
      <c r="AN1492" s="127"/>
      <c r="AO1492" s="127"/>
      <c r="AP1492" s="127"/>
      <c r="AQ1492" s="127"/>
      <c r="AR1492" s="127"/>
      <c r="AS1492" s="127"/>
      <c r="AT1492" s="127"/>
      <c r="AU1492" s="127"/>
      <c r="AV1492" s="127"/>
      <c r="AW1492" s="127"/>
      <c r="AX1492" s="127"/>
      <c r="AY1492" s="127"/>
      <c r="AZ1492" s="127"/>
      <c r="BA1492" s="127"/>
      <c r="BB1492" s="127"/>
      <c r="BC1492" s="127"/>
      <c r="BD1492" s="127"/>
      <c r="BE1492" s="127"/>
      <c r="BF1492" s="127"/>
      <c r="BG1492" s="127"/>
      <c r="BH1492" s="127"/>
      <c r="BI1492" s="127"/>
      <c r="BJ1492" s="127"/>
      <c r="BK1492" s="127"/>
      <c r="BL1492" s="127"/>
      <c r="BM1492" s="127"/>
      <c r="BN1492" s="386"/>
      <c r="BO1492" s="127"/>
      <c r="BP1492" s="104"/>
    </row>
    <row r="1493" spans="1:68" ht="14.5" x14ac:dyDescent="0.35">
      <c r="A1493" s="136"/>
      <c r="B1493" s="136"/>
      <c r="C1493" s="136"/>
      <c r="D1493" s="127"/>
      <c r="E1493" s="127"/>
      <c r="F1493" s="127"/>
      <c r="G1493" s="127"/>
      <c r="H1493" s="127"/>
      <c r="I1493" s="127"/>
      <c r="J1493" s="127"/>
      <c r="K1493" s="127"/>
      <c r="L1493" s="127"/>
      <c r="M1493" s="127"/>
      <c r="N1493" s="127"/>
      <c r="O1493" s="127"/>
      <c r="P1493" s="127"/>
      <c r="Q1493" s="127"/>
      <c r="R1493" s="127"/>
      <c r="S1493" s="127"/>
      <c r="T1493" s="127"/>
      <c r="U1493" s="127"/>
      <c r="V1493" s="127"/>
      <c r="W1493" s="127"/>
      <c r="X1493" s="127"/>
      <c r="Y1493" s="127"/>
      <c r="Z1493" s="127"/>
      <c r="AA1493" s="127"/>
      <c r="AB1493" s="127"/>
      <c r="AC1493" s="127"/>
      <c r="AD1493" s="127"/>
      <c r="AE1493" s="127"/>
      <c r="AF1493" s="127"/>
      <c r="AG1493" s="127"/>
      <c r="AH1493" s="127"/>
      <c r="AI1493" s="127"/>
      <c r="AJ1493" s="127"/>
      <c r="AK1493" s="127"/>
      <c r="AL1493" s="127"/>
      <c r="AM1493" s="127"/>
      <c r="AN1493" s="127"/>
      <c r="AO1493" s="127"/>
      <c r="AP1493" s="127"/>
      <c r="AQ1493" s="127"/>
      <c r="AR1493" s="127"/>
      <c r="AS1493" s="127"/>
      <c r="AT1493" s="127"/>
      <c r="AU1493" s="127"/>
      <c r="AV1493" s="127"/>
      <c r="AW1493" s="127"/>
      <c r="AX1493" s="127"/>
      <c r="AY1493" s="127"/>
      <c r="AZ1493" s="127"/>
      <c r="BA1493" s="127"/>
      <c r="BB1493" s="127"/>
      <c r="BC1493" s="127"/>
      <c r="BD1493" s="127"/>
      <c r="BE1493" s="127"/>
      <c r="BF1493" s="127"/>
      <c r="BG1493" s="127"/>
      <c r="BH1493" s="127"/>
      <c r="BI1493" s="127"/>
      <c r="BJ1493" s="127"/>
      <c r="BK1493" s="127"/>
      <c r="BL1493" s="127"/>
      <c r="BM1493" s="127"/>
      <c r="BN1493" s="386"/>
      <c r="BO1493" s="127"/>
      <c r="BP1493" s="104"/>
    </row>
    <row r="1494" spans="1:68" ht="14.5" x14ac:dyDescent="0.35">
      <c r="A1494" s="136"/>
      <c r="B1494" s="136"/>
      <c r="C1494" s="136"/>
      <c r="D1494" s="127"/>
      <c r="E1494" s="127"/>
      <c r="F1494" s="127"/>
      <c r="G1494" s="127"/>
      <c r="H1494" s="127"/>
      <c r="I1494" s="127"/>
      <c r="J1494" s="127"/>
      <c r="K1494" s="127"/>
      <c r="L1494" s="127"/>
      <c r="M1494" s="127"/>
      <c r="N1494" s="127"/>
      <c r="O1494" s="127"/>
      <c r="P1494" s="127"/>
      <c r="Q1494" s="127"/>
      <c r="R1494" s="127"/>
      <c r="S1494" s="127"/>
      <c r="T1494" s="127"/>
      <c r="U1494" s="127"/>
      <c r="V1494" s="127"/>
      <c r="W1494" s="127"/>
      <c r="X1494" s="127"/>
      <c r="Y1494" s="127"/>
      <c r="Z1494" s="127"/>
      <c r="AA1494" s="127"/>
      <c r="AB1494" s="127"/>
      <c r="AC1494" s="127"/>
      <c r="AD1494" s="127"/>
      <c r="AE1494" s="127"/>
      <c r="AF1494" s="127"/>
      <c r="AG1494" s="127"/>
      <c r="AH1494" s="127"/>
      <c r="AI1494" s="127"/>
      <c r="AJ1494" s="127"/>
      <c r="AK1494" s="127"/>
      <c r="AL1494" s="127"/>
      <c r="AM1494" s="127"/>
      <c r="AN1494" s="127"/>
      <c r="AO1494" s="127"/>
      <c r="AP1494" s="127"/>
      <c r="AQ1494" s="127"/>
      <c r="AR1494" s="127"/>
      <c r="AS1494" s="127"/>
      <c r="AT1494" s="127"/>
      <c r="AU1494" s="127"/>
      <c r="AV1494" s="127"/>
      <c r="AW1494" s="127"/>
      <c r="AX1494" s="127"/>
      <c r="AY1494" s="127"/>
      <c r="AZ1494" s="127"/>
      <c r="BA1494" s="127"/>
      <c r="BB1494" s="127"/>
      <c r="BC1494" s="127"/>
      <c r="BD1494" s="127"/>
      <c r="BE1494" s="127"/>
      <c r="BF1494" s="127"/>
      <c r="BG1494" s="127"/>
      <c r="BH1494" s="127"/>
      <c r="BI1494" s="127"/>
      <c r="BJ1494" s="127"/>
      <c r="BK1494" s="127"/>
      <c r="BL1494" s="127"/>
      <c r="BM1494" s="127"/>
      <c r="BN1494" s="386"/>
      <c r="BO1494" s="127"/>
      <c r="BP1494" s="104"/>
    </row>
    <row r="1495" spans="1:68" ht="14.5" x14ac:dyDescent="0.35">
      <c r="A1495" s="136"/>
      <c r="B1495" s="136"/>
      <c r="C1495" s="136"/>
      <c r="D1495" s="127"/>
      <c r="E1495" s="127"/>
      <c r="F1495" s="127"/>
      <c r="G1495" s="127"/>
      <c r="H1495" s="127"/>
      <c r="I1495" s="127"/>
      <c r="J1495" s="127"/>
      <c r="K1495" s="127"/>
      <c r="L1495" s="127"/>
      <c r="M1495" s="127"/>
      <c r="N1495" s="127"/>
      <c r="O1495" s="127"/>
      <c r="P1495" s="127"/>
      <c r="Q1495" s="127"/>
      <c r="R1495" s="127"/>
      <c r="S1495" s="127"/>
      <c r="T1495" s="127"/>
      <c r="U1495" s="127"/>
      <c r="V1495" s="127"/>
      <c r="W1495" s="127"/>
      <c r="X1495" s="127"/>
      <c r="Y1495" s="127"/>
      <c r="Z1495" s="127"/>
      <c r="AA1495" s="127"/>
      <c r="AB1495" s="127"/>
      <c r="AC1495" s="127"/>
      <c r="AD1495" s="127"/>
      <c r="AE1495" s="127"/>
      <c r="AF1495" s="127"/>
      <c r="AG1495" s="127"/>
      <c r="AH1495" s="127"/>
      <c r="AI1495" s="127"/>
      <c r="AJ1495" s="127"/>
      <c r="AK1495" s="127"/>
      <c r="AL1495" s="127"/>
      <c r="AM1495" s="127"/>
      <c r="AN1495" s="127"/>
      <c r="AO1495" s="127"/>
      <c r="AP1495" s="127"/>
      <c r="AQ1495" s="127"/>
      <c r="AR1495" s="127"/>
      <c r="AS1495" s="127"/>
      <c r="AT1495" s="127"/>
      <c r="AU1495" s="127"/>
      <c r="AV1495" s="127"/>
      <c r="AW1495" s="127"/>
      <c r="AX1495" s="127"/>
      <c r="AY1495" s="127"/>
      <c r="AZ1495" s="127"/>
      <c r="BA1495" s="127"/>
      <c r="BB1495" s="127"/>
      <c r="BC1495" s="127"/>
      <c r="BD1495" s="127"/>
      <c r="BE1495" s="127"/>
      <c r="BF1495" s="127"/>
      <c r="BG1495" s="127"/>
      <c r="BH1495" s="127"/>
      <c r="BI1495" s="127"/>
      <c r="BJ1495" s="127"/>
      <c r="BK1495" s="127"/>
      <c r="BL1495" s="127"/>
      <c r="BM1495" s="127"/>
      <c r="BN1495" s="386"/>
      <c r="BO1495" s="127"/>
      <c r="BP1495" s="104"/>
    </row>
    <row r="1496" spans="1:68" ht="14.5" x14ac:dyDescent="0.35">
      <c r="A1496" s="136"/>
      <c r="B1496" s="136"/>
      <c r="C1496" s="136"/>
      <c r="D1496" s="127"/>
      <c r="E1496" s="127"/>
      <c r="F1496" s="127"/>
      <c r="G1496" s="127"/>
      <c r="H1496" s="127"/>
      <c r="I1496" s="127"/>
      <c r="J1496" s="127"/>
      <c r="K1496" s="127"/>
      <c r="L1496" s="127"/>
      <c r="M1496" s="127"/>
      <c r="N1496" s="127"/>
      <c r="O1496" s="127"/>
      <c r="P1496" s="127"/>
      <c r="Q1496" s="127"/>
      <c r="R1496" s="127"/>
      <c r="S1496" s="127"/>
      <c r="T1496" s="127"/>
      <c r="U1496" s="127"/>
      <c r="V1496" s="127"/>
      <c r="W1496" s="127"/>
      <c r="X1496" s="127"/>
      <c r="Y1496" s="127"/>
      <c r="Z1496" s="127"/>
      <c r="AA1496" s="127"/>
      <c r="AB1496" s="127"/>
      <c r="AC1496" s="127"/>
      <c r="AD1496" s="127"/>
      <c r="AE1496" s="127"/>
      <c r="AF1496" s="127"/>
      <c r="AG1496" s="127"/>
      <c r="AH1496" s="127"/>
      <c r="AI1496" s="127"/>
      <c r="AJ1496" s="127"/>
      <c r="AK1496" s="127"/>
      <c r="AL1496" s="127"/>
      <c r="AM1496" s="127"/>
      <c r="AN1496" s="127"/>
      <c r="AO1496" s="127"/>
      <c r="AP1496" s="127"/>
      <c r="AQ1496" s="127"/>
      <c r="AR1496" s="127"/>
      <c r="AS1496" s="127"/>
      <c r="AT1496" s="127"/>
      <c r="AU1496" s="127"/>
      <c r="AV1496" s="127"/>
      <c r="AW1496" s="127"/>
      <c r="AX1496" s="127"/>
      <c r="AY1496" s="127"/>
      <c r="AZ1496" s="127"/>
      <c r="BA1496" s="127"/>
      <c r="BB1496" s="127"/>
      <c r="BC1496" s="127"/>
      <c r="BD1496" s="127"/>
      <c r="BE1496" s="127"/>
      <c r="BF1496" s="127"/>
      <c r="BG1496" s="127"/>
      <c r="BH1496" s="127"/>
      <c r="BI1496" s="127"/>
      <c r="BJ1496" s="127"/>
      <c r="BK1496" s="127"/>
      <c r="BL1496" s="127"/>
      <c r="BM1496" s="127"/>
      <c r="BN1496" s="386"/>
      <c r="BO1496" s="127"/>
      <c r="BP1496" s="104"/>
    </row>
    <row r="1497" spans="1:68" ht="14.5" x14ac:dyDescent="0.35">
      <c r="A1497" s="136"/>
      <c r="B1497" s="136"/>
      <c r="C1497" s="136"/>
      <c r="D1497" s="127"/>
      <c r="E1497" s="127"/>
      <c r="F1497" s="127"/>
      <c r="G1497" s="127"/>
      <c r="H1497" s="127"/>
      <c r="I1497" s="127"/>
      <c r="J1497" s="127"/>
      <c r="K1497" s="127"/>
      <c r="L1497" s="127"/>
      <c r="M1497" s="127"/>
      <c r="N1497" s="127"/>
      <c r="O1497" s="127"/>
      <c r="P1497" s="127"/>
      <c r="Q1497" s="127"/>
      <c r="R1497" s="127"/>
      <c r="S1497" s="127"/>
      <c r="T1497" s="127"/>
      <c r="U1497" s="127"/>
      <c r="V1497" s="127"/>
      <c r="W1497" s="127"/>
      <c r="X1497" s="127"/>
      <c r="Y1497" s="127"/>
      <c r="Z1497" s="127"/>
      <c r="AA1497" s="127"/>
      <c r="AB1497" s="127"/>
      <c r="AC1497" s="127"/>
      <c r="AD1497" s="127"/>
      <c r="AE1497" s="127"/>
      <c r="AF1497" s="127"/>
      <c r="AG1497" s="127"/>
      <c r="AH1497" s="127"/>
      <c r="AI1497" s="127"/>
      <c r="AJ1497" s="127"/>
      <c r="AK1497" s="127"/>
      <c r="AL1497" s="127"/>
      <c r="AM1497" s="127"/>
      <c r="AN1497" s="127"/>
      <c r="AO1497" s="127"/>
      <c r="AP1497" s="127"/>
      <c r="AQ1497" s="127"/>
      <c r="AR1497" s="127"/>
      <c r="AS1497" s="127"/>
      <c r="AT1497" s="127"/>
      <c r="AU1497" s="127"/>
      <c r="AV1497" s="127"/>
      <c r="AW1497" s="127"/>
      <c r="AX1497" s="127"/>
      <c r="AY1497" s="127"/>
      <c r="AZ1497" s="127"/>
      <c r="BA1497" s="127"/>
      <c r="BB1497" s="127"/>
      <c r="BC1497" s="127"/>
      <c r="BD1497" s="127"/>
      <c r="BE1497" s="127"/>
      <c r="BF1497" s="127"/>
      <c r="BG1497" s="127"/>
      <c r="BH1497" s="127"/>
      <c r="BI1497" s="127"/>
      <c r="BJ1497" s="127"/>
      <c r="BK1497" s="127"/>
      <c r="BL1497" s="127"/>
      <c r="BM1497" s="127"/>
      <c r="BN1497" s="386"/>
      <c r="BO1497" s="127"/>
      <c r="BP1497" s="104"/>
    </row>
    <row r="1498" spans="1:68" ht="14.5" x14ac:dyDescent="0.35">
      <c r="A1498" s="136"/>
      <c r="B1498" s="136"/>
      <c r="C1498" s="136"/>
      <c r="D1498" s="127"/>
      <c r="E1498" s="127"/>
      <c r="F1498" s="127"/>
      <c r="G1498" s="127"/>
      <c r="H1498" s="127"/>
      <c r="I1498" s="127"/>
      <c r="J1498" s="127"/>
      <c r="K1498" s="127"/>
      <c r="L1498" s="127"/>
      <c r="M1498" s="127"/>
      <c r="N1498" s="127"/>
      <c r="O1498" s="127"/>
      <c r="P1498" s="127"/>
      <c r="Q1498" s="127"/>
      <c r="R1498" s="127"/>
      <c r="S1498" s="127"/>
      <c r="T1498" s="127"/>
      <c r="U1498" s="127"/>
      <c r="V1498" s="127"/>
      <c r="W1498" s="127"/>
      <c r="X1498" s="127"/>
      <c r="Y1498" s="127"/>
      <c r="Z1498" s="127"/>
      <c r="AA1498" s="127"/>
      <c r="AB1498" s="127"/>
      <c r="AC1498" s="127"/>
      <c r="AD1498" s="127"/>
      <c r="AE1498" s="127"/>
      <c r="AF1498" s="127"/>
      <c r="AG1498" s="127"/>
      <c r="AH1498" s="127"/>
      <c r="AI1498" s="127"/>
      <c r="AJ1498" s="127"/>
      <c r="AK1498" s="127"/>
      <c r="AL1498" s="127"/>
      <c r="AM1498" s="127"/>
      <c r="AN1498" s="127"/>
      <c r="AO1498" s="127"/>
      <c r="AP1498" s="127"/>
      <c r="AQ1498" s="127"/>
      <c r="AR1498" s="127"/>
      <c r="AS1498" s="127"/>
      <c r="AT1498" s="127"/>
      <c r="AU1498" s="127"/>
      <c r="AV1498" s="127"/>
      <c r="AW1498" s="127"/>
      <c r="AX1498" s="127"/>
      <c r="AY1498" s="127"/>
      <c r="AZ1498" s="127"/>
      <c r="BA1498" s="127"/>
      <c r="BB1498" s="127"/>
      <c r="BC1498" s="127"/>
      <c r="BD1498" s="127"/>
      <c r="BE1498" s="127"/>
      <c r="BF1498" s="127"/>
      <c r="BG1498" s="127"/>
      <c r="BH1498" s="127"/>
      <c r="BI1498" s="127"/>
      <c r="BJ1498" s="127"/>
      <c r="BK1498" s="127"/>
      <c r="BL1498" s="127"/>
      <c r="BM1498" s="127"/>
      <c r="BN1498" s="386"/>
      <c r="BO1498" s="127"/>
      <c r="BP1498" s="104"/>
    </row>
    <row r="1499" spans="1:68" ht="14.5" x14ac:dyDescent="0.35">
      <c r="A1499" s="136"/>
      <c r="B1499" s="136"/>
      <c r="C1499" s="136"/>
      <c r="D1499" s="127"/>
      <c r="E1499" s="127"/>
      <c r="F1499" s="127"/>
      <c r="G1499" s="127"/>
      <c r="H1499" s="127"/>
      <c r="I1499" s="127"/>
      <c r="J1499" s="127"/>
      <c r="K1499" s="127"/>
      <c r="L1499" s="127"/>
      <c r="M1499" s="127"/>
      <c r="N1499" s="127"/>
      <c r="O1499" s="127"/>
      <c r="P1499" s="127"/>
      <c r="Q1499" s="127"/>
      <c r="R1499" s="127"/>
      <c r="S1499" s="127"/>
      <c r="T1499" s="127"/>
      <c r="U1499" s="127"/>
      <c r="V1499" s="127"/>
      <c r="W1499" s="127"/>
      <c r="X1499" s="127"/>
      <c r="Y1499" s="127"/>
      <c r="Z1499" s="127"/>
      <c r="AA1499" s="127"/>
      <c r="AB1499" s="127"/>
      <c r="AC1499" s="127"/>
      <c r="AD1499" s="127"/>
      <c r="AE1499" s="127"/>
      <c r="AF1499" s="127"/>
      <c r="AG1499" s="127"/>
      <c r="AH1499" s="127"/>
      <c r="AI1499" s="127"/>
      <c r="AJ1499" s="127"/>
      <c r="AK1499" s="127"/>
      <c r="AL1499" s="127"/>
      <c r="AM1499" s="127"/>
      <c r="AN1499" s="127"/>
      <c r="AO1499" s="127"/>
      <c r="AP1499" s="127"/>
      <c r="AQ1499" s="127"/>
      <c r="AR1499" s="127"/>
      <c r="AS1499" s="127"/>
      <c r="AT1499" s="127"/>
      <c r="AU1499" s="127"/>
      <c r="AV1499" s="127"/>
      <c r="AW1499" s="127"/>
      <c r="AX1499" s="127"/>
      <c r="AY1499" s="127"/>
      <c r="AZ1499" s="127"/>
      <c r="BA1499" s="127"/>
      <c r="BB1499" s="127"/>
      <c r="BC1499" s="127"/>
      <c r="BD1499" s="127"/>
      <c r="BE1499" s="127"/>
      <c r="BF1499" s="127"/>
      <c r="BG1499" s="127"/>
      <c r="BH1499" s="127"/>
      <c r="BI1499" s="127"/>
      <c r="BJ1499" s="127"/>
      <c r="BK1499" s="127"/>
      <c r="BL1499" s="127"/>
      <c r="BM1499" s="127"/>
      <c r="BN1499" s="386"/>
      <c r="BO1499" s="127"/>
      <c r="BP1499" s="104"/>
    </row>
    <row r="1500" spans="1:68" ht="14.5" x14ac:dyDescent="0.35">
      <c r="A1500" s="136"/>
      <c r="B1500" s="136"/>
      <c r="C1500" s="136"/>
      <c r="D1500" s="127"/>
      <c r="E1500" s="127"/>
      <c r="F1500" s="127"/>
      <c r="G1500" s="127"/>
      <c r="H1500" s="127"/>
      <c r="I1500" s="127"/>
      <c r="J1500" s="127"/>
      <c r="K1500" s="127"/>
      <c r="L1500" s="127"/>
      <c r="M1500" s="127"/>
      <c r="N1500" s="127"/>
      <c r="O1500" s="127"/>
      <c r="P1500" s="127"/>
      <c r="Q1500" s="127"/>
      <c r="R1500" s="127"/>
      <c r="S1500" s="127"/>
      <c r="T1500" s="127"/>
      <c r="U1500" s="127"/>
      <c r="V1500" s="127"/>
      <c r="W1500" s="127"/>
      <c r="X1500" s="127"/>
      <c r="Y1500" s="127"/>
      <c r="Z1500" s="127"/>
      <c r="AA1500" s="127"/>
      <c r="AB1500" s="127"/>
      <c r="AC1500" s="127"/>
      <c r="AD1500" s="127"/>
      <c r="AE1500" s="127"/>
      <c r="AF1500" s="127"/>
      <c r="AG1500" s="127"/>
      <c r="AH1500" s="127"/>
      <c r="AI1500" s="127"/>
      <c r="AJ1500" s="127"/>
      <c r="AK1500" s="127"/>
      <c r="AL1500" s="127"/>
      <c r="AM1500" s="127"/>
      <c r="AN1500" s="127"/>
      <c r="AO1500" s="127"/>
      <c r="AP1500" s="127"/>
      <c r="AQ1500" s="127"/>
      <c r="AR1500" s="127"/>
      <c r="AS1500" s="127"/>
      <c r="AT1500" s="127"/>
      <c r="AU1500" s="127"/>
      <c r="AV1500" s="127"/>
      <c r="AW1500" s="127"/>
      <c r="AX1500" s="127"/>
      <c r="AY1500" s="127"/>
      <c r="AZ1500" s="127"/>
      <c r="BA1500" s="127"/>
      <c r="BB1500" s="127"/>
      <c r="BC1500" s="127"/>
      <c r="BD1500" s="127"/>
      <c r="BE1500" s="127"/>
      <c r="BF1500" s="127"/>
      <c r="BG1500" s="127"/>
      <c r="BH1500" s="127"/>
      <c r="BI1500" s="127"/>
      <c r="BJ1500" s="127"/>
      <c r="BK1500" s="127"/>
      <c r="BL1500" s="127"/>
      <c r="BM1500" s="127"/>
      <c r="BN1500" s="386"/>
      <c r="BO1500" s="127"/>
      <c r="BP1500" s="104"/>
    </row>
    <row r="1501" spans="1:68" ht="14.5" x14ac:dyDescent="0.35">
      <c r="A1501" s="136"/>
      <c r="B1501" s="136"/>
      <c r="C1501" s="136"/>
      <c r="D1501" s="127"/>
      <c r="E1501" s="127"/>
      <c r="F1501" s="127"/>
      <c r="G1501" s="127"/>
      <c r="H1501" s="127"/>
      <c r="I1501" s="127"/>
      <c r="J1501" s="127"/>
      <c r="K1501" s="127"/>
      <c r="L1501" s="127"/>
      <c r="M1501" s="127"/>
      <c r="N1501" s="127"/>
      <c r="O1501" s="127"/>
      <c r="P1501" s="127"/>
      <c r="Q1501" s="127"/>
      <c r="R1501" s="127"/>
      <c r="S1501" s="127"/>
      <c r="T1501" s="127"/>
      <c r="U1501" s="127"/>
      <c r="V1501" s="127"/>
      <c r="W1501" s="127"/>
      <c r="X1501" s="127"/>
      <c r="Y1501" s="127"/>
      <c r="Z1501" s="127"/>
      <c r="AA1501" s="127"/>
      <c r="AB1501" s="127"/>
      <c r="AC1501" s="127"/>
      <c r="AD1501" s="127"/>
      <c r="AE1501" s="127"/>
      <c r="AF1501" s="127"/>
      <c r="AG1501" s="127"/>
      <c r="AH1501" s="127"/>
      <c r="AI1501" s="127"/>
      <c r="AJ1501" s="127"/>
      <c r="AK1501" s="127"/>
      <c r="AL1501" s="127"/>
      <c r="AM1501" s="127"/>
      <c r="AN1501" s="127"/>
      <c r="AO1501" s="127"/>
      <c r="AP1501" s="127"/>
      <c r="AQ1501" s="127"/>
      <c r="AR1501" s="127"/>
      <c r="AS1501" s="127"/>
      <c r="AT1501" s="127"/>
      <c r="AU1501" s="127"/>
      <c r="AV1501" s="127"/>
      <c r="AW1501" s="127"/>
      <c r="AX1501" s="127"/>
      <c r="AY1501" s="127"/>
      <c r="AZ1501" s="127"/>
      <c r="BA1501" s="127"/>
      <c r="BB1501" s="127"/>
      <c r="BC1501" s="127"/>
      <c r="BD1501" s="127"/>
      <c r="BE1501" s="127"/>
      <c r="BF1501" s="127"/>
      <c r="BG1501" s="127"/>
      <c r="BH1501" s="127"/>
      <c r="BI1501" s="127"/>
      <c r="BJ1501" s="127"/>
      <c r="BK1501" s="127"/>
      <c r="BL1501" s="127"/>
      <c r="BM1501" s="127"/>
      <c r="BN1501" s="386"/>
      <c r="BO1501" s="127"/>
      <c r="BP1501" s="104"/>
    </row>
    <row r="1502" spans="1:68" ht="14.5" x14ac:dyDescent="0.35">
      <c r="A1502" s="136"/>
      <c r="B1502" s="136"/>
      <c r="C1502" s="136"/>
      <c r="D1502" s="127"/>
      <c r="E1502" s="127"/>
      <c r="F1502" s="127"/>
      <c r="G1502" s="127"/>
      <c r="H1502" s="127"/>
      <c r="I1502" s="127"/>
      <c r="J1502" s="127"/>
      <c r="K1502" s="127"/>
      <c r="L1502" s="127"/>
      <c r="M1502" s="127"/>
      <c r="N1502" s="127"/>
      <c r="O1502" s="127"/>
      <c r="P1502" s="127"/>
      <c r="Q1502" s="127"/>
      <c r="R1502" s="127"/>
      <c r="S1502" s="127"/>
      <c r="T1502" s="127"/>
      <c r="U1502" s="127"/>
      <c r="V1502" s="127"/>
      <c r="W1502" s="127"/>
      <c r="X1502" s="127"/>
      <c r="Y1502" s="127"/>
      <c r="Z1502" s="127"/>
      <c r="AA1502" s="127"/>
      <c r="AB1502" s="127"/>
      <c r="AC1502" s="127"/>
      <c r="AD1502" s="127"/>
      <c r="AE1502" s="127"/>
      <c r="AF1502" s="127"/>
      <c r="AG1502" s="127"/>
      <c r="AH1502" s="127"/>
      <c r="AI1502" s="127"/>
      <c r="AJ1502" s="127"/>
      <c r="AK1502" s="127"/>
      <c r="AL1502" s="127"/>
      <c r="AM1502" s="127"/>
      <c r="AN1502" s="127"/>
      <c r="AO1502" s="127"/>
      <c r="AP1502" s="127"/>
      <c r="AQ1502" s="127"/>
      <c r="AR1502" s="127"/>
      <c r="AS1502" s="127"/>
      <c r="AT1502" s="127"/>
      <c r="AU1502" s="127"/>
      <c r="AV1502" s="127"/>
      <c r="AW1502" s="127"/>
      <c r="AX1502" s="127"/>
      <c r="AY1502" s="127"/>
      <c r="AZ1502" s="127"/>
      <c r="BA1502" s="127"/>
      <c r="BB1502" s="127"/>
      <c r="BC1502" s="127"/>
      <c r="BD1502" s="127"/>
      <c r="BE1502" s="127"/>
      <c r="BF1502" s="127"/>
      <c r="BG1502" s="127"/>
      <c r="BH1502" s="127"/>
      <c r="BI1502" s="127"/>
      <c r="BJ1502" s="127"/>
      <c r="BK1502" s="127"/>
      <c r="BL1502" s="127"/>
      <c r="BM1502" s="127"/>
      <c r="BN1502" s="386"/>
      <c r="BO1502" s="127"/>
      <c r="BP1502" s="104"/>
    </row>
    <row r="1503" spans="1:68" ht="14.5" x14ac:dyDescent="0.35">
      <c r="A1503" s="136"/>
      <c r="B1503" s="136"/>
      <c r="C1503" s="136"/>
      <c r="D1503" s="127"/>
      <c r="E1503" s="127"/>
      <c r="F1503" s="127"/>
      <c r="G1503" s="127"/>
      <c r="H1503" s="127"/>
      <c r="I1503" s="127"/>
      <c r="J1503" s="127"/>
      <c r="K1503" s="127"/>
      <c r="L1503" s="127"/>
      <c r="M1503" s="127"/>
      <c r="N1503" s="127"/>
      <c r="O1503" s="127"/>
      <c r="P1503" s="127"/>
      <c r="Q1503" s="127"/>
      <c r="R1503" s="127"/>
      <c r="S1503" s="127"/>
      <c r="T1503" s="127"/>
      <c r="U1503" s="127"/>
      <c r="V1503" s="127"/>
      <c r="W1503" s="127"/>
      <c r="X1503" s="127"/>
      <c r="Y1503" s="127"/>
      <c r="Z1503" s="127"/>
      <c r="AA1503" s="127"/>
      <c r="AB1503" s="127"/>
      <c r="AC1503" s="127"/>
      <c r="AD1503" s="127"/>
      <c r="AE1503" s="127"/>
      <c r="AF1503" s="127"/>
      <c r="AG1503" s="127"/>
      <c r="AH1503" s="127"/>
      <c r="AI1503" s="127"/>
      <c r="AJ1503" s="127"/>
      <c r="AK1503" s="127"/>
      <c r="AL1503" s="127"/>
      <c r="AM1503" s="127"/>
      <c r="AN1503" s="127"/>
      <c r="AO1503" s="127"/>
      <c r="AP1503" s="127"/>
      <c r="AQ1503" s="127"/>
      <c r="AR1503" s="127"/>
      <c r="AS1503" s="127"/>
      <c r="AT1503" s="127"/>
      <c r="AU1503" s="127"/>
      <c r="AV1503" s="127"/>
      <c r="AW1503" s="127"/>
      <c r="AX1503" s="127"/>
      <c r="AY1503" s="127"/>
      <c r="AZ1503" s="127"/>
      <c r="BA1503" s="127"/>
      <c r="BB1503" s="127"/>
      <c r="BC1503" s="127"/>
      <c r="BD1503" s="127"/>
      <c r="BE1503" s="127"/>
      <c r="BF1503" s="127"/>
      <c r="BG1503" s="127"/>
      <c r="BH1503" s="127"/>
      <c r="BI1503" s="127"/>
      <c r="BJ1503" s="127"/>
      <c r="BK1503" s="127"/>
      <c r="BL1503" s="127"/>
      <c r="BM1503" s="127"/>
      <c r="BN1503" s="386"/>
      <c r="BO1503" s="127"/>
      <c r="BP1503" s="104"/>
    </row>
    <row r="1504" spans="1:68" ht="14.5" x14ac:dyDescent="0.35">
      <c r="A1504" s="136"/>
      <c r="B1504" s="136"/>
      <c r="C1504" s="136"/>
      <c r="D1504" s="127"/>
      <c r="E1504" s="127"/>
      <c r="F1504" s="127"/>
      <c r="G1504" s="127"/>
      <c r="H1504" s="127"/>
      <c r="I1504" s="127"/>
      <c r="J1504" s="127"/>
      <c r="K1504" s="127"/>
      <c r="L1504" s="127"/>
      <c r="M1504" s="127"/>
      <c r="N1504" s="127"/>
      <c r="O1504" s="127"/>
      <c r="P1504" s="127"/>
      <c r="Q1504" s="127"/>
      <c r="R1504" s="127"/>
      <c r="S1504" s="127"/>
      <c r="T1504" s="127"/>
      <c r="U1504" s="127"/>
      <c r="V1504" s="127"/>
      <c r="W1504" s="127"/>
      <c r="X1504" s="127"/>
      <c r="Y1504" s="127"/>
      <c r="Z1504" s="127"/>
      <c r="AA1504" s="127"/>
      <c r="AB1504" s="127"/>
      <c r="AC1504" s="127"/>
      <c r="AD1504" s="127"/>
      <c r="AE1504" s="127"/>
      <c r="AF1504" s="127"/>
      <c r="AG1504" s="127"/>
      <c r="AH1504" s="127"/>
      <c r="AI1504" s="127"/>
      <c r="AJ1504" s="127"/>
      <c r="AK1504" s="127"/>
      <c r="AL1504" s="127"/>
      <c r="AM1504" s="127"/>
      <c r="AN1504" s="127"/>
      <c r="AO1504" s="127"/>
      <c r="AP1504" s="127"/>
      <c r="AQ1504" s="127"/>
      <c r="AR1504" s="127"/>
      <c r="AS1504" s="127"/>
      <c r="AT1504" s="127"/>
      <c r="AU1504" s="127"/>
      <c r="AV1504" s="127"/>
      <c r="AW1504" s="127"/>
      <c r="AX1504" s="127"/>
      <c r="AY1504" s="127"/>
      <c r="AZ1504" s="127"/>
      <c r="BA1504" s="127"/>
      <c r="BB1504" s="127"/>
      <c r="BC1504" s="127"/>
      <c r="BD1504" s="127"/>
      <c r="BE1504" s="127"/>
      <c r="BF1504" s="127"/>
      <c r="BG1504" s="127"/>
      <c r="BH1504" s="127"/>
      <c r="BI1504" s="127"/>
      <c r="BJ1504" s="127"/>
      <c r="BK1504" s="127"/>
      <c r="BL1504" s="127"/>
      <c r="BM1504" s="127"/>
      <c r="BN1504" s="386"/>
      <c r="BO1504" s="127"/>
      <c r="BP1504" s="104"/>
    </row>
    <row r="1505" spans="1:68" ht="14.5" x14ac:dyDescent="0.35">
      <c r="A1505" s="136"/>
      <c r="B1505" s="136"/>
      <c r="C1505" s="136"/>
      <c r="D1505" s="127"/>
      <c r="E1505" s="127"/>
      <c r="F1505" s="127"/>
      <c r="G1505" s="127"/>
      <c r="H1505" s="127"/>
      <c r="I1505" s="127"/>
      <c r="J1505" s="127"/>
      <c r="K1505" s="127"/>
      <c r="L1505" s="127"/>
      <c r="M1505" s="127"/>
      <c r="N1505" s="127"/>
      <c r="O1505" s="127"/>
      <c r="P1505" s="127"/>
      <c r="Q1505" s="127"/>
      <c r="R1505" s="127"/>
      <c r="S1505" s="127"/>
      <c r="T1505" s="127"/>
      <c r="U1505" s="127"/>
      <c r="V1505" s="127"/>
      <c r="W1505" s="127"/>
      <c r="X1505" s="127"/>
      <c r="Y1505" s="127"/>
      <c r="Z1505" s="127"/>
      <c r="AA1505" s="127"/>
      <c r="AB1505" s="127"/>
      <c r="AC1505" s="127"/>
      <c r="AD1505" s="127"/>
      <c r="AE1505" s="127"/>
      <c r="AF1505" s="127"/>
      <c r="AG1505" s="127"/>
      <c r="AH1505" s="127"/>
      <c r="AI1505" s="127"/>
      <c r="AJ1505" s="127"/>
      <c r="AK1505" s="127"/>
      <c r="AL1505" s="127"/>
      <c r="AM1505" s="127"/>
      <c r="AN1505" s="127"/>
      <c r="AO1505" s="127"/>
      <c r="AP1505" s="127"/>
      <c r="AQ1505" s="127"/>
      <c r="AR1505" s="127"/>
      <c r="AS1505" s="127"/>
      <c r="AT1505" s="127"/>
      <c r="AU1505" s="127"/>
      <c r="AV1505" s="127"/>
      <c r="AW1505" s="127"/>
      <c r="AX1505" s="127"/>
      <c r="AY1505" s="127"/>
      <c r="AZ1505" s="127"/>
      <c r="BA1505" s="127"/>
      <c r="BB1505" s="127"/>
      <c r="BC1505" s="127"/>
      <c r="BD1505" s="127"/>
      <c r="BE1505" s="127"/>
      <c r="BF1505" s="127"/>
      <c r="BG1505" s="127"/>
      <c r="BH1505" s="127"/>
      <c r="BI1505" s="127"/>
      <c r="BJ1505" s="127"/>
      <c r="BK1505" s="127"/>
      <c r="BL1505" s="127"/>
      <c r="BM1505" s="127"/>
      <c r="BN1505" s="386"/>
      <c r="BO1505" s="127"/>
      <c r="BP1505" s="104"/>
    </row>
    <row r="1506" spans="1:68" ht="14.5" x14ac:dyDescent="0.35">
      <c r="A1506" s="136"/>
      <c r="B1506" s="136"/>
      <c r="C1506" s="136"/>
      <c r="D1506" s="127"/>
      <c r="E1506" s="127"/>
      <c r="F1506" s="127"/>
      <c r="G1506" s="127"/>
      <c r="H1506" s="127"/>
      <c r="I1506" s="127"/>
      <c r="J1506" s="127"/>
      <c r="K1506" s="127"/>
      <c r="L1506" s="127"/>
      <c r="M1506" s="127"/>
      <c r="N1506" s="127"/>
      <c r="O1506" s="127"/>
      <c r="P1506" s="127"/>
      <c r="Q1506" s="127"/>
      <c r="R1506" s="127"/>
      <c r="S1506" s="127"/>
      <c r="T1506" s="127"/>
      <c r="U1506" s="127"/>
      <c r="V1506" s="127"/>
      <c r="W1506" s="127"/>
      <c r="X1506" s="127"/>
      <c r="Y1506" s="127"/>
      <c r="Z1506" s="127"/>
      <c r="AA1506" s="127"/>
      <c r="AB1506" s="127"/>
      <c r="AC1506" s="127"/>
      <c r="AD1506" s="127"/>
      <c r="AE1506" s="127"/>
      <c r="AF1506" s="127"/>
      <c r="AG1506" s="127"/>
      <c r="AH1506" s="127"/>
      <c r="AI1506" s="127"/>
      <c r="AJ1506" s="127"/>
      <c r="AK1506" s="127"/>
      <c r="AL1506" s="127"/>
      <c r="AM1506" s="127"/>
      <c r="AN1506" s="127"/>
      <c r="AO1506" s="127"/>
      <c r="AP1506" s="127"/>
      <c r="AQ1506" s="127"/>
      <c r="AR1506" s="127"/>
      <c r="AS1506" s="127"/>
      <c r="AT1506" s="127"/>
      <c r="AU1506" s="127"/>
      <c r="AV1506" s="127"/>
      <c r="AW1506" s="127"/>
      <c r="AX1506" s="127"/>
      <c r="AY1506" s="127"/>
      <c r="AZ1506" s="127"/>
      <c r="BA1506" s="127"/>
      <c r="BB1506" s="127"/>
      <c r="BC1506" s="127"/>
      <c r="BD1506" s="127"/>
      <c r="BE1506" s="127"/>
      <c r="BF1506" s="127"/>
      <c r="BG1506" s="127"/>
      <c r="BH1506" s="127"/>
      <c r="BI1506" s="127"/>
      <c r="BJ1506" s="127"/>
      <c r="BK1506" s="127"/>
      <c r="BL1506" s="127"/>
      <c r="BM1506" s="127"/>
      <c r="BN1506" s="386"/>
      <c r="BO1506" s="127"/>
      <c r="BP1506" s="104"/>
    </row>
    <row r="1507" spans="1:68" ht="14.5" x14ac:dyDescent="0.35">
      <c r="A1507" s="136"/>
      <c r="B1507" s="136"/>
      <c r="C1507" s="136"/>
      <c r="D1507" s="127"/>
      <c r="E1507" s="127"/>
      <c r="F1507" s="127"/>
      <c r="G1507" s="127"/>
      <c r="H1507" s="127"/>
      <c r="I1507" s="127"/>
      <c r="J1507" s="127"/>
      <c r="K1507" s="127"/>
      <c r="L1507" s="127"/>
      <c r="M1507" s="127"/>
      <c r="N1507" s="127"/>
      <c r="O1507" s="127"/>
      <c r="P1507" s="127"/>
      <c r="Q1507" s="127"/>
      <c r="R1507" s="127"/>
      <c r="S1507" s="127"/>
      <c r="T1507" s="127"/>
      <c r="U1507" s="127"/>
      <c r="V1507" s="127"/>
      <c r="W1507" s="127"/>
      <c r="X1507" s="127"/>
      <c r="Y1507" s="127"/>
      <c r="Z1507" s="127"/>
      <c r="AA1507" s="127"/>
      <c r="AB1507" s="127"/>
      <c r="AC1507" s="127"/>
      <c r="AD1507" s="127"/>
      <c r="AE1507" s="127"/>
      <c r="AF1507" s="127"/>
      <c r="AG1507" s="127"/>
      <c r="AH1507" s="127"/>
      <c r="AI1507" s="127"/>
      <c r="AJ1507" s="127"/>
      <c r="AK1507" s="127"/>
      <c r="AL1507" s="127"/>
      <c r="AM1507" s="127"/>
      <c r="AN1507" s="127"/>
      <c r="AO1507" s="127"/>
      <c r="AP1507" s="127"/>
      <c r="AQ1507" s="127"/>
      <c r="AR1507" s="127"/>
      <c r="AS1507" s="127"/>
      <c r="AT1507" s="127"/>
      <c r="AU1507" s="127"/>
      <c r="AV1507" s="127"/>
      <c r="AW1507" s="127"/>
      <c r="AX1507" s="127"/>
      <c r="AY1507" s="127"/>
      <c r="AZ1507" s="127"/>
      <c r="BA1507" s="127"/>
      <c r="BB1507" s="127"/>
      <c r="BC1507" s="127"/>
      <c r="BD1507" s="127"/>
      <c r="BE1507" s="127"/>
      <c r="BF1507" s="127"/>
      <c r="BG1507" s="127"/>
      <c r="BH1507" s="127"/>
      <c r="BI1507" s="127"/>
      <c r="BJ1507" s="127"/>
      <c r="BK1507" s="127"/>
      <c r="BL1507" s="127"/>
      <c r="BM1507" s="127"/>
      <c r="BN1507" s="386"/>
      <c r="BO1507" s="127"/>
      <c r="BP1507" s="104"/>
    </row>
    <row r="1508" spans="1:68" ht="14.5" x14ac:dyDescent="0.35">
      <c r="A1508" s="136"/>
      <c r="B1508" s="136"/>
      <c r="C1508" s="136"/>
      <c r="D1508" s="127"/>
      <c r="E1508" s="127"/>
      <c r="F1508" s="127"/>
      <c r="G1508" s="127"/>
      <c r="H1508" s="127"/>
      <c r="I1508" s="127"/>
      <c r="J1508" s="127"/>
      <c r="K1508" s="127"/>
      <c r="L1508" s="127"/>
      <c r="M1508" s="127"/>
      <c r="N1508" s="127"/>
      <c r="O1508" s="127"/>
      <c r="P1508" s="127"/>
      <c r="Q1508" s="127"/>
      <c r="R1508" s="127"/>
      <c r="S1508" s="127"/>
      <c r="T1508" s="127"/>
      <c r="U1508" s="127"/>
      <c r="V1508" s="127"/>
      <c r="W1508" s="127"/>
      <c r="X1508" s="127"/>
      <c r="Y1508" s="127"/>
      <c r="Z1508" s="127"/>
      <c r="AA1508" s="127"/>
      <c r="AB1508" s="127"/>
      <c r="AC1508" s="127"/>
      <c r="AD1508" s="127"/>
      <c r="AE1508" s="127"/>
      <c r="AF1508" s="127"/>
      <c r="AG1508" s="127"/>
      <c r="AH1508" s="127"/>
      <c r="AI1508" s="127"/>
      <c r="AJ1508" s="127"/>
      <c r="AK1508" s="127"/>
      <c r="AL1508" s="127"/>
      <c r="AM1508" s="127"/>
      <c r="AN1508" s="127"/>
      <c r="AO1508" s="127"/>
      <c r="AP1508" s="127"/>
      <c r="AQ1508" s="127"/>
      <c r="AR1508" s="127"/>
      <c r="AS1508" s="127"/>
      <c r="AT1508" s="127"/>
      <c r="AU1508" s="127"/>
      <c r="AV1508" s="127"/>
      <c r="AW1508" s="127"/>
      <c r="AX1508" s="127"/>
      <c r="AY1508" s="127"/>
      <c r="AZ1508" s="127"/>
      <c r="BA1508" s="127"/>
      <c r="BB1508" s="127"/>
      <c r="BC1508" s="127"/>
      <c r="BD1508" s="127"/>
      <c r="BE1508" s="127"/>
      <c r="BF1508" s="127"/>
      <c r="BG1508" s="127"/>
      <c r="BH1508" s="127"/>
      <c r="BI1508" s="127"/>
      <c r="BJ1508" s="127"/>
      <c r="BK1508" s="127"/>
      <c r="BL1508" s="127"/>
      <c r="BM1508" s="127"/>
      <c r="BN1508" s="386"/>
      <c r="BO1508" s="127"/>
      <c r="BP1508" s="104"/>
    </row>
    <row r="1509" spans="1:68" ht="14.5" x14ac:dyDescent="0.35">
      <c r="A1509" s="136"/>
      <c r="B1509" s="136"/>
      <c r="C1509" s="136"/>
      <c r="D1509" s="127"/>
      <c r="E1509" s="127"/>
      <c r="F1509" s="127"/>
      <c r="G1509" s="127"/>
      <c r="H1509" s="127"/>
      <c r="I1509" s="127"/>
      <c r="J1509" s="127"/>
      <c r="K1509" s="127"/>
      <c r="L1509" s="127"/>
      <c r="M1509" s="127"/>
      <c r="N1509" s="127"/>
      <c r="O1509" s="127"/>
      <c r="P1509" s="127"/>
      <c r="Q1509" s="127"/>
      <c r="R1509" s="127"/>
      <c r="S1509" s="127"/>
      <c r="T1509" s="127"/>
      <c r="U1509" s="127"/>
      <c r="V1509" s="127"/>
      <c r="W1509" s="127"/>
      <c r="X1509" s="127"/>
      <c r="Y1509" s="127"/>
      <c r="Z1509" s="127"/>
      <c r="AA1509" s="127"/>
      <c r="AB1509" s="127"/>
      <c r="AC1509" s="127"/>
      <c r="AD1509" s="127"/>
      <c r="AE1509" s="127"/>
      <c r="AF1509" s="127"/>
      <c r="AG1509" s="127"/>
      <c r="AH1509" s="127"/>
      <c r="AI1509" s="127"/>
      <c r="AJ1509" s="127"/>
      <c r="AK1509" s="127"/>
      <c r="AL1509" s="127"/>
      <c r="AM1509" s="127"/>
      <c r="AN1509" s="127"/>
      <c r="AO1509" s="127"/>
      <c r="AP1509" s="127"/>
      <c r="AQ1509" s="127"/>
      <c r="AR1509" s="127"/>
      <c r="AS1509" s="127"/>
      <c r="AT1509" s="127"/>
      <c r="AU1509" s="127"/>
      <c r="AV1509" s="127"/>
      <c r="AW1509" s="127"/>
      <c r="AX1509" s="127"/>
      <c r="AY1509" s="127"/>
      <c r="AZ1509" s="127"/>
      <c r="BA1509" s="127"/>
      <c r="BB1509" s="127"/>
      <c r="BC1509" s="127"/>
      <c r="BD1509" s="127"/>
      <c r="BE1509" s="127"/>
      <c r="BF1509" s="127"/>
      <c r="BG1509" s="127"/>
      <c r="BH1509" s="127"/>
      <c r="BI1509" s="127"/>
      <c r="BJ1509" s="127"/>
      <c r="BK1509" s="127"/>
      <c r="BL1509" s="127"/>
      <c r="BM1509" s="127"/>
      <c r="BN1509" s="386"/>
      <c r="BO1509" s="127"/>
      <c r="BP1509" s="104"/>
    </row>
    <row r="1510" spans="1:68" ht="14.5" x14ac:dyDescent="0.35">
      <c r="A1510" s="136"/>
      <c r="B1510" s="136"/>
      <c r="C1510" s="136"/>
      <c r="D1510" s="127"/>
      <c r="E1510" s="127"/>
      <c r="F1510" s="127"/>
      <c r="G1510" s="127"/>
      <c r="H1510" s="127"/>
      <c r="I1510" s="127"/>
      <c r="J1510" s="127"/>
      <c r="K1510" s="127"/>
      <c r="L1510" s="127"/>
      <c r="M1510" s="127"/>
      <c r="N1510" s="127"/>
      <c r="O1510" s="127"/>
      <c r="P1510" s="127"/>
      <c r="Q1510" s="127"/>
      <c r="R1510" s="127"/>
      <c r="S1510" s="127"/>
      <c r="T1510" s="127"/>
      <c r="U1510" s="127"/>
      <c r="V1510" s="127"/>
      <c r="W1510" s="127"/>
      <c r="X1510" s="127"/>
      <c r="Y1510" s="127"/>
      <c r="Z1510" s="127"/>
      <c r="AA1510" s="127"/>
      <c r="AB1510" s="127"/>
      <c r="AC1510" s="127"/>
      <c r="AD1510" s="127"/>
      <c r="AE1510" s="127"/>
      <c r="AF1510" s="127"/>
      <c r="AG1510" s="127"/>
      <c r="AH1510" s="127"/>
      <c r="AI1510" s="127"/>
      <c r="AJ1510" s="127"/>
      <c r="AK1510" s="127"/>
      <c r="AL1510" s="127"/>
      <c r="AM1510" s="127"/>
      <c r="AN1510" s="127"/>
      <c r="AO1510" s="127"/>
      <c r="AP1510" s="127"/>
      <c r="AQ1510" s="127"/>
      <c r="AR1510" s="127"/>
      <c r="AS1510" s="127"/>
      <c r="AT1510" s="127"/>
      <c r="AU1510" s="127"/>
      <c r="AV1510" s="127"/>
      <c r="AW1510" s="127"/>
      <c r="AX1510" s="127"/>
      <c r="AY1510" s="127"/>
      <c r="AZ1510" s="127"/>
      <c r="BA1510" s="127"/>
      <c r="BB1510" s="127"/>
      <c r="BC1510" s="127"/>
      <c r="BD1510" s="127"/>
      <c r="BE1510" s="127"/>
      <c r="BF1510" s="127"/>
      <c r="BG1510" s="127"/>
      <c r="BH1510" s="127"/>
      <c r="BI1510" s="127"/>
      <c r="BJ1510" s="127"/>
      <c r="BK1510" s="127"/>
      <c r="BL1510" s="127"/>
      <c r="BM1510" s="127"/>
      <c r="BN1510" s="386"/>
      <c r="BO1510" s="127"/>
      <c r="BP1510" s="104"/>
    </row>
    <row r="1511" spans="1:68" ht="14.5" x14ac:dyDescent="0.35">
      <c r="A1511" s="136"/>
      <c r="B1511" s="136"/>
      <c r="C1511" s="136"/>
      <c r="D1511" s="127"/>
      <c r="E1511" s="127"/>
      <c r="F1511" s="127"/>
      <c r="G1511" s="127"/>
      <c r="H1511" s="127"/>
      <c r="I1511" s="127"/>
      <c r="J1511" s="127"/>
      <c r="K1511" s="127"/>
      <c r="L1511" s="127"/>
      <c r="M1511" s="127"/>
      <c r="N1511" s="127"/>
      <c r="O1511" s="127"/>
      <c r="P1511" s="127"/>
      <c r="Q1511" s="127"/>
      <c r="R1511" s="127"/>
      <c r="S1511" s="127"/>
      <c r="T1511" s="127"/>
      <c r="U1511" s="127"/>
      <c r="V1511" s="127"/>
      <c r="W1511" s="127"/>
      <c r="X1511" s="127"/>
      <c r="Y1511" s="127"/>
      <c r="Z1511" s="127"/>
      <c r="AA1511" s="127"/>
      <c r="AB1511" s="127"/>
      <c r="AC1511" s="127"/>
      <c r="AD1511" s="127"/>
      <c r="AE1511" s="127"/>
      <c r="AF1511" s="127"/>
      <c r="AG1511" s="127"/>
      <c r="AH1511" s="127"/>
      <c r="AI1511" s="127"/>
      <c r="AJ1511" s="127"/>
      <c r="AK1511" s="127"/>
      <c r="AL1511" s="127"/>
      <c r="AM1511" s="127"/>
      <c r="AN1511" s="127"/>
      <c r="AO1511" s="127"/>
      <c r="AP1511" s="127"/>
      <c r="AQ1511" s="127"/>
      <c r="AR1511" s="127"/>
      <c r="AS1511" s="127"/>
      <c r="AT1511" s="127"/>
      <c r="AU1511" s="127"/>
      <c r="AV1511" s="127"/>
      <c r="AW1511" s="127"/>
      <c r="AX1511" s="127"/>
      <c r="AY1511" s="127"/>
      <c r="AZ1511" s="127"/>
      <c r="BA1511" s="127"/>
      <c r="BB1511" s="127"/>
      <c r="BC1511" s="127"/>
      <c r="BD1511" s="127"/>
      <c r="BE1511" s="127"/>
      <c r="BF1511" s="127"/>
      <c r="BG1511" s="127"/>
      <c r="BH1511" s="127"/>
      <c r="BI1511" s="127"/>
      <c r="BJ1511" s="127"/>
      <c r="BK1511" s="127"/>
      <c r="BL1511" s="127"/>
      <c r="BM1511" s="127"/>
      <c r="BN1511" s="386"/>
      <c r="BO1511" s="127"/>
      <c r="BP1511" s="104"/>
    </row>
    <row r="1512" spans="1:68" ht="14.5" x14ac:dyDescent="0.35">
      <c r="A1512" s="136"/>
      <c r="B1512" s="136"/>
      <c r="C1512" s="136"/>
      <c r="D1512" s="127"/>
      <c r="E1512" s="127"/>
      <c r="F1512" s="127"/>
      <c r="G1512" s="127"/>
      <c r="H1512" s="127"/>
      <c r="I1512" s="127"/>
      <c r="J1512" s="127"/>
      <c r="K1512" s="127"/>
      <c r="L1512" s="127"/>
      <c r="M1512" s="127"/>
      <c r="N1512" s="127"/>
      <c r="O1512" s="127"/>
      <c r="P1512" s="127"/>
      <c r="Q1512" s="127"/>
      <c r="R1512" s="127"/>
      <c r="S1512" s="127"/>
      <c r="T1512" s="127"/>
      <c r="U1512" s="127"/>
      <c r="V1512" s="127"/>
      <c r="W1512" s="127"/>
      <c r="X1512" s="127"/>
      <c r="Y1512" s="127"/>
      <c r="Z1512" s="127"/>
      <c r="AA1512" s="127"/>
      <c r="AB1512" s="127"/>
      <c r="AC1512" s="127"/>
      <c r="AD1512" s="127"/>
      <c r="AE1512" s="127"/>
      <c r="AF1512" s="127"/>
      <c r="AG1512" s="127"/>
      <c r="AH1512" s="127"/>
      <c r="AI1512" s="127"/>
      <c r="AJ1512" s="127"/>
      <c r="AK1512" s="127"/>
      <c r="AL1512" s="127"/>
      <c r="AM1512" s="127"/>
      <c r="AN1512" s="127"/>
      <c r="AO1512" s="127"/>
      <c r="AP1512" s="127"/>
      <c r="AQ1512" s="127"/>
      <c r="AR1512" s="127"/>
      <c r="AS1512" s="127"/>
      <c r="AT1512" s="127"/>
      <c r="AU1512" s="127"/>
      <c r="AV1512" s="127"/>
      <c r="AW1512" s="127"/>
      <c r="AX1512" s="127"/>
      <c r="AY1512" s="127"/>
      <c r="AZ1512" s="127"/>
      <c r="BA1512" s="127"/>
      <c r="BB1512" s="127"/>
      <c r="BC1512" s="127"/>
      <c r="BD1512" s="127"/>
      <c r="BE1512" s="127"/>
      <c r="BF1512" s="127"/>
      <c r="BG1512" s="127"/>
      <c r="BH1512" s="127"/>
      <c r="BI1512" s="127"/>
      <c r="BJ1512" s="127"/>
      <c r="BK1512" s="127"/>
      <c r="BL1512" s="127"/>
      <c r="BM1512" s="127"/>
      <c r="BN1512" s="386"/>
      <c r="BO1512" s="127"/>
      <c r="BP1512" s="104"/>
    </row>
    <row r="1513" spans="1:68" ht="14.5" x14ac:dyDescent="0.35">
      <c r="A1513" s="136"/>
      <c r="B1513" s="136"/>
      <c r="C1513" s="136"/>
      <c r="D1513" s="127"/>
      <c r="E1513" s="127"/>
      <c r="F1513" s="127"/>
      <c r="G1513" s="127"/>
      <c r="H1513" s="127"/>
      <c r="I1513" s="127"/>
      <c r="J1513" s="127"/>
      <c r="K1513" s="127"/>
      <c r="L1513" s="127"/>
      <c r="M1513" s="127"/>
      <c r="N1513" s="127"/>
      <c r="O1513" s="127"/>
      <c r="P1513" s="127"/>
      <c r="Q1513" s="127"/>
      <c r="R1513" s="127"/>
      <c r="S1513" s="127"/>
      <c r="T1513" s="127"/>
      <c r="U1513" s="127"/>
      <c r="V1513" s="127"/>
      <c r="W1513" s="127"/>
      <c r="X1513" s="127"/>
      <c r="Y1513" s="127"/>
      <c r="Z1513" s="127"/>
      <c r="AA1513" s="127"/>
      <c r="AB1513" s="127"/>
      <c r="AC1513" s="127"/>
      <c r="AD1513" s="127"/>
      <c r="AE1513" s="127"/>
      <c r="AF1513" s="127"/>
      <c r="AG1513" s="127"/>
      <c r="AH1513" s="127"/>
      <c r="AI1513" s="127"/>
      <c r="AJ1513" s="127"/>
      <c r="AK1513" s="127"/>
      <c r="AL1513" s="127"/>
      <c r="AM1513" s="127"/>
      <c r="AN1513" s="127"/>
      <c r="AO1513" s="127"/>
      <c r="AP1513" s="127"/>
      <c r="AQ1513" s="127"/>
      <c r="AR1513" s="127"/>
      <c r="AS1513" s="127"/>
      <c r="AT1513" s="127"/>
      <c r="AU1513" s="127"/>
      <c r="AV1513" s="127"/>
      <c r="AW1513" s="127"/>
      <c r="AX1513" s="127"/>
      <c r="AY1513" s="127"/>
      <c r="AZ1513" s="127"/>
      <c r="BA1513" s="127"/>
      <c r="BB1513" s="127"/>
      <c r="BC1513" s="127"/>
      <c r="BD1513" s="127"/>
      <c r="BE1513" s="127"/>
      <c r="BF1513" s="127"/>
      <c r="BG1513" s="127"/>
      <c r="BH1513" s="127"/>
      <c r="BI1513" s="127"/>
      <c r="BJ1513" s="127"/>
      <c r="BK1513" s="127"/>
      <c r="BL1513" s="127"/>
      <c r="BM1513" s="127"/>
      <c r="BN1513" s="386"/>
      <c r="BO1513" s="127"/>
      <c r="BP1513" s="104"/>
    </row>
    <row r="1514" spans="1:68" ht="14.5" x14ac:dyDescent="0.35">
      <c r="A1514" s="136"/>
      <c r="B1514" s="136"/>
      <c r="C1514" s="136"/>
      <c r="D1514" s="127"/>
      <c r="E1514" s="127"/>
      <c r="F1514" s="127"/>
      <c r="G1514" s="127"/>
      <c r="H1514" s="127"/>
      <c r="I1514" s="127"/>
      <c r="J1514" s="127"/>
      <c r="K1514" s="127"/>
      <c r="L1514" s="127"/>
      <c r="M1514" s="127"/>
      <c r="N1514" s="127"/>
      <c r="O1514" s="127"/>
      <c r="P1514" s="127"/>
      <c r="Q1514" s="127"/>
      <c r="R1514" s="127"/>
      <c r="S1514" s="127"/>
      <c r="T1514" s="127"/>
      <c r="U1514" s="127"/>
      <c r="V1514" s="127"/>
      <c r="W1514" s="127"/>
      <c r="X1514" s="127"/>
      <c r="Y1514" s="127"/>
      <c r="Z1514" s="127"/>
      <c r="AA1514" s="127"/>
      <c r="AB1514" s="127"/>
      <c r="AC1514" s="127"/>
      <c r="AD1514" s="127"/>
      <c r="AE1514" s="127"/>
      <c r="AF1514" s="127"/>
      <c r="AG1514" s="127"/>
      <c r="AH1514" s="127"/>
      <c r="AI1514" s="127"/>
      <c r="AJ1514" s="127"/>
      <c r="AK1514" s="127"/>
      <c r="AL1514" s="127"/>
      <c r="AM1514" s="127"/>
      <c r="AN1514" s="127"/>
      <c r="AO1514" s="127"/>
      <c r="AP1514" s="127"/>
      <c r="AQ1514" s="127"/>
      <c r="AR1514" s="127"/>
      <c r="AS1514" s="127"/>
      <c r="AT1514" s="127"/>
      <c r="AU1514" s="127"/>
      <c r="AV1514" s="127"/>
      <c r="AW1514" s="127"/>
      <c r="AX1514" s="127"/>
      <c r="AY1514" s="127"/>
      <c r="AZ1514" s="127"/>
      <c r="BA1514" s="127"/>
      <c r="BB1514" s="127"/>
      <c r="BC1514" s="127"/>
      <c r="BD1514" s="127"/>
      <c r="BE1514" s="127"/>
      <c r="BF1514" s="127"/>
      <c r="BG1514" s="127"/>
      <c r="BH1514" s="127"/>
      <c r="BI1514" s="127"/>
      <c r="BJ1514" s="127"/>
      <c r="BK1514" s="127"/>
      <c r="BL1514" s="127"/>
      <c r="BM1514" s="127"/>
      <c r="BN1514" s="386"/>
      <c r="BO1514" s="127"/>
      <c r="BP1514" s="104"/>
    </row>
    <row r="1515" spans="1:68" ht="14.5" x14ac:dyDescent="0.35">
      <c r="A1515" s="136"/>
      <c r="B1515" s="136"/>
      <c r="C1515" s="136"/>
      <c r="D1515" s="127"/>
      <c r="E1515" s="127"/>
      <c r="F1515" s="127"/>
      <c r="G1515" s="127"/>
      <c r="H1515" s="127"/>
      <c r="I1515" s="127"/>
      <c r="J1515" s="127"/>
      <c r="K1515" s="127"/>
      <c r="L1515" s="127"/>
      <c r="M1515" s="127"/>
      <c r="N1515" s="127"/>
      <c r="O1515" s="127"/>
      <c r="P1515" s="127"/>
      <c r="Q1515" s="127"/>
      <c r="R1515" s="127"/>
      <c r="S1515" s="127"/>
      <c r="T1515" s="127"/>
      <c r="U1515" s="127"/>
      <c r="V1515" s="127"/>
      <c r="W1515" s="127"/>
      <c r="X1515" s="127"/>
      <c r="Y1515" s="127"/>
      <c r="Z1515" s="127"/>
      <c r="AA1515" s="127"/>
      <c r="AB1515" s="127"/>
      <c r="AC1515" s="127"/>
      <c r="AD1515" s="127"/>
      <c r="AE1515" s="127"/>
      <c r="AF1515" s="127"/>
      <c r="AG1515" s="127"/>
      <c r="AH1515" s="127"/>
      <c r="AI1515" s="127"/>
      <c r="AJ1515" s="127"/>
      <c r="AK1515" s="127"/>
      <c r="AL1515" s="127"/>
      <c r="AM1515" s="127"/>
      <c r="AN1515" s="127"/>
      <c r="AO1515" s="127"/>
      <c r="AP1515" s="127"/>
      <c r="AQ1515" s="127"/>
      <c r="AR1515" s="127"/>
      <c r="AS1515" s="127"/>
      <c r="AT1515" s="127"/>
      <c r="AU1515" s="127"/>
      <c r="AV1515" s="127"/>
      <c r="AW1515" s="127"/>
      <c r="AX1515" s="127"/>
      <c r="AY1515" s="127"/>
      <c r="AZ1515" s="127"/>
      <c r="BA1515" s="127"/>
      <c r="BB1515" s="127"/>
      <c r="BC1515" s="127"/>
      <c r="BD1515" s="127"/>
      <c r="BE1515" s="127"/>
      <c r="BF1515" s="127"/>
      <c r="BG1515" s="127"/>
      <c r="BH1515" s="127"/>
      <c r="BI1515" s="127"/>
      <c r="BJ1515" s="127"/>
      <c r="BK1515" s="127"/>
      <c r="BL1515" s="127"/>
      <c r="BM1515" s="127"/>
      <c r="BN1515" s="386"/>
      <c r="BO1515" s="127"/>
      <c r="BP1515" s="104"/>
    </row>
    <row r="1516" spans="1:68" ht="14.5" x14ac:dyDescent="0.35">
      <c r="A1516" s="136"/>
      <c r="B1516" s="136"/>
      <c r="C1516" s="136"/>
      <c r="D1516" s="127"/>
      <c r="E1516" s="127"/>
      <c r="F1516" s="127"/>
      <c r="G1516" s="127"/>
      <c r="H1516" s="127"/>
      <c r="I1516" s="127"/>
      <c r="J1516" s="127"/>
      <c r="K1516" s="127"/>
      <c r="L1516" s="127"/>
      <c r="M1516" s="127"/>
      <c r="N1516" s="127"/>
      <c r="O1516" s="127"/>
      <c r="P1516" s="127"/>
      <c r="Q1516" s="127"/>
      <c r="R1516" s="127"/>
      <c r="S1516" s="127"/>
      <c r="T1516" s="127"/>
      <c r="U1516" s="127"/>
      <c r="V1516" s="127"/>
      <c r="W1516" s="127"/>
      <c r="X1516" s="127"/>
      <c r="Y1516" s="127"/>
      <c r="Z1516" s="127"/>
      <c r="AA1516" s="127"/>
      <c r="AB1516" s="127"/>
      <c r="AC1516" s="127"/>
      <c r="AD1516" s="127"/>
      <c r="AE1516" s="127"/>
      <c r="AF1516" s="127"/>
      <c r="AG1516" s="127"/>
      <c r="AH1516" s="127"/>
      <c r="AI1516" s="127"/>
      <c r="AJ1516" s="127"/>
      <c r="AK1516" s="127"/>
      <c r="AL1516" s="127"/>
      <c r="AM1516" s="127"/>
      <c r="AN1516" s="127"/>
      <c r="AO1516" s="127"/>
      <c r="AP1516" s="127"/>
      <c r="AQ1516" s="127"/>
      <c r="AR1516" s="127"/>
      <c r="AS1516" s="127"/>
      <c r="AT1516" s="127"/>
      <c r="AU1516" s="127"/>
      <c r="AV1516" s="127"/>
      <c r="AW1516" s="127"/>
      <c r="AX1516" s="127"/>
      <c r="AY1516" s="127"/>
      <c r="AZ1516" s="127"/>
      <c r="BA1516" s="127"/>
      <c r="BB1516" s="127"/>
      <c r="BC1516" s="127"/>
      <c r="BD1516" s="127"/>
      <c r="BE1516" s="127"/>
      <c r="BF1516" s="127"/>
      <c r="BG1516" s="127"/>
      <c r="BH1516" s="127"/>
      <c r="BI1516" s="127"/>
      <c r="BJ1516" s="127"/>
      <c r="BK1516" s="127"/>
      <c r="BL1516" s="127"/>
      <c r="BM1516" s="127"/>
      <c r="BN1516" s="386"/>
      <c r="BO1516" s="127"/>
      <c r="BP1516" s="104"/>
    </row>
    <row r="1517" spans="1:68" ht="14.5" x14ac:dyDescent="0.35">
      <c r="A1517" s="136"/>
      <c r="B1517" s="136"/>
      <c r="C1517" s="136"/>
      <c r="D1517" s="127"/>
      <c r="E1517" s="127"/>
      <c r="F1517" s="127"/>
      <c r="G1517" s="127"/>
      <c r="H1517" s="127"/>
      <c r="I1517" s="127"/>
      <c r="J1517" s="127"/>
      <c r="K1517" s="127"/>
      <c r="L1517" s="127"/>
      <c r="M1517" s="127"/>
      <c r="N1517" s="127"/>
      <c r="O1517" s="127"/>
      <c r="P1517" s="127"/>
      <c r="Q1517" s="127"/>
      <c r="R1517" s="127"/>
      <c r="S1517" s="127"/>
      <c r="T1517" s="127"/>
      <c r="U1517" s="127"/>
      <c r="V1517" s="127"/>
      <c r="W1517" s="127"/>
      <c r="X1517" s="127"/>
      <c r="Y1517" s="127"/>
      <c r="Z1517" s="127"/>
      <c r="AA1517" s="127"/>
      <c r="AB1517" s="127"/>
      <c r="AC1517" s="127"/>
      <c r="AD1517" s="127"/>
      <c r="AE1517" s="127"/>
      <c r="AF1517" s="127"/>
      <c r="AG1517" s="127"/>
      <c r="AH1517" s="127"/>
      <c r="AI1517" s="127"/>
      <c r="AJ1517" s="127"/>
      <c r="AK1517" s="127"/>
      <c r="AL1517" s="127"/>
      <c r="AM1517" s="127"/>
      <c r="AN1517" s="127"/>
      <c r="AO1517" s="127"/>
      <c r="AP1517" s="127"/>
      <c r="AQ1517" s="127"/>
      <c r="AR1517" s="127"/>
      <c r="AS1517" s="127"/>
      <c r="AT1517" s="127"/>
      <c r="AU1517" s="127"/>
      <c r="AV1517" s="127"/>
      <c r="AW1517" s="127"/>
      <c r="AX1517" s="127"/>
      <c r="AY1517" s="127"/>
      <c r="AZ1517" s="127"/>
      <c r="BA1517" s="127"/>
      <c r="BB1517" s="127"/>
      <c r="BC1517" s="127"/>
      <c r="BD1517" s="127"/>
      <c r="BE1517" s="127"/>
      <c r="BF1517" s="127"/>
      <c r="BG1517" s="127"/>
      <c r="BH1517" s="127"/>
      <c r="BI1517" s="127"/>
      <c r="BJ1517" s="127"/>
      <c r="BK1517" s="127"/>
      <c r="BL1517" s="127"/>
      <c r="BM1517" s="127"/>
      <c r="BN1517" s="386"/>
      <c r="BO1517" s="127"/>
      <c r="BP1517" s="104"/>
    </row>
    <row r="1518" spans="1:68" ht="14.5" x14ac:dyDescent="0.35">
      <c r="A1518" s="136"/>
      <c r="B1518" s="136"/>
      <c r="C1518" s="136"/>
      <c r="D1518" s="127"/>
      <c r="E1518" s="127"/>
      <c r="F1518" s="127"/>
      <c r="G1518" s="127"/>
      <c r="H1518" s="127"/>
      <c r="I1518" s="127"/>
      <c r="J1518" s="127"/>
      <c r="K1518" s="127"/>
      <c r="L1518" s="127"/>
      <c r="M1518" s="127"/>
      <c r="N1518" s="127"/>
      <c r="O1518" s="127"/>
      <c r="P1518" s="127"/>
      <c r="Q1518" s="127"/>
      <c r="R1518" s="127"/>
      <c r="S1518" s="127"/>
      <c r="T1518" s="127"/>
      <c r="U1518" s="127"/>
      <c r="V1518" s="127"/>
      <c r="W1518" s="127"/>
      <c r="X1518" s="127"/>
      <c r="Y1518" s="127"/>
      <c r="Z1518" s="127"/>
      <c r="AA1518" s="127"/>
      <c r="AB1518" s="127"/>
      <c r="AC1518" s="127"/>
      <c r="AD1518" s="127"/>
      <c r="AE1518" s="127"/>
      <c r="AF1518" s="127"/>
      <c r="AG1518" s="127"/>
      <c r="AH1518" s="127"/>
      <c r="AI1518" s="127"/>
      <c r="AJ1518" s="127"/>
      <c r="AK1518" s="127"/>
      <c r="AL1518" s="127"/>
      <c r="AM1518" s="127"/>
      <c r="AN1518" s="127"/>
      <c r="AO1518" s="127"/>
      <c r="AP1518" s="127"/>
      <c r="AQ1518" s="127"/>
      <c r="AR1518" s="127"/>
      <c r="AS1518" s="127"/>
      <c r="AT1518" s="127"/>
      <c r="AU1518" s="127"/>
      <c r="AV1518" s="127"/>
      <c r="AW1518" s="127"/>
      <c r="AX1518" s="127"/>
      <c r="AY1518" s="127"/>
      <c r="AZ1518" s="127"/>
      <c r="BA1518" s="127"/>
      <c r="BB1518" s="127"/>
      <c r="BC1518" s="127"/>
      <c r="BD1518" s="127"/>
      <c r="BE1518" s="127"/>
      <c r="BF1518" s="127"/>
      <c r="BG1518" s="127"/>
      <c r="BH1518" s="127"/>
      <c r="BI1518" s="127"/>
      <c r="BJ1518" s="127"/>
      <c r="BK1518" s="127"/>
      <c r="BL1518" s="127"/>
      <c r="BM1518" s="127"/>
      <c r="BN1518" s="386"/>
      <c r="BO1518" s="127"/>
      <c r="BP1518" s="104"/>
    </row>
    <row r="1519" spans="1:68" ht="14.5" x14ac:dyDescent="0.35">
      <c r="A1519" s="136"/>
      <c r="B1519" s="136"/>
      <c r="C1519" s="136"/>
      <c r="D1519" s="127"/>
      <c r="E1519" s="127"/>
      <c r="F1519" s="127"/>
      <c r="G1519" s="127"/>
      <c r="H1519" s="127"/>
      <c r="I1519" s="127"/>
      <c r="J1519" s="127"/>
      <c r="K1519" s="127"/>
      <c r="L1519" s="127"/>
      <c r="M1519" s="127"/>
      <c r="N1519" s="127"/>
      <c r="O1519" s="127"/>
      <c r="P1519" s="127"/>
      <c r="Q1519" s="127"/>
      <c r="R1519" s="127"/>
      <c r="S1519" s="127"/>
      <c r="T1519" s="127"/>
      <c r="U1519" s="127"/>
      <c r="V1519" s="127"/>
      <c r="W1519" s="127"/>
      <c r="X1519" s="127"/>
      <c r="Y1519" s="127"/>
      <c r="Z1519" s="127"/>
      <c r="AA1519" s="127"/>
      <c r="AB1519" s="127"/>
      <c r="AC1519" s="127"/>
      <c r="AD1519" s="127"/>
      <c r="AE1519" s="127"/>
      <c r="AF1519" s="127"/>
      <c r="AG1519" s="127"/>
      <c r="AH1519" s="127"/>
      <c r="AI1519" s="127"/>
      <c r="AJ1519" s="127"/>
      <c r="AK1519" s="127"/>
      <c r="AL1519" s="127"/>
      <c r="AM1519" s="127"/>
      <c r="AN1519" s="127"/>
      <c r="AO1519" s="127"/>
      <c r="AP1519" s="127"/>
      <c r="AQ1519" s="127"/>
      <c r="AR1519" s="127"/>
      <c r="AS1519" s="127"/>
      <c r="AT1519" s="127"/>
      <c r="AU1519" s="127"/>
      <c r="AV1519" s="127"/>
      <c r="AW1519" s="127"/>
      <c r="AX1519" s="127"/>
      <c r="AY1519" s="127"/>
      <c r="AZ1519" s="127"/>
      <c r="BA1519" s="127"/>
      <c r="BB1519" s="127"/>
      <c r="BC1519" s="127"/>
      <c r="BD1519" s="127"/>
      <c r="BE1519" s="127"/>
      <c r="BF1519" s="127"/>
      <c r="BG1519" s="127"/>
      <c r="BH1519" s="127"/>
      <c r="BI1519" s="127"/>
      <c r="BJ1519" s="127"/>
      <c r="BK1519" s="127"/>
      <c r="BL1519" s="127"/>
      <c r="BM1519" s="127"/>
      <c r="BN1519" s="386"/>
      <c r="BO1519" s="127"/>
      <c r="BP1519" s="104"/>
    </row>
    <row r="1520" spans="1:68" ht="14.5" x14ac:dyDescent="0.35">
      <c r="A1520" s="136"/>
      <c r="B1520" s="136"/>
      <c r="C1520" s="136"/>
      <c r="D1520" s="127"/>
      <c r="E1520" s="127"/>
      <c r="F1520" s="127"/>
      <c r="G1520" s="127"/>
      <c r="H1520" s="127"/>
      <c r="I1520" s="127"/>
      <c r="J1520" s="127"/>
      <c r="K1520" s="127"/>
      <c r="L1520" s="127"/>
      <c r="M1520" s="127"/>
      <c r="N1520" s="127"/>
      <c r="O1520" s="127"/>
      <c r="P1520" s="127"/>
      <c r="Q1520" s="127"/>
      <c r="R1520" s="127"/>
      <c r="S1520" s="127"/>
      <c r="T1520" s="127"/>
      <c r="U1520" s="127"/>
      <c r="V1520" s="127"/>
      <c r="W1520" s="127"/>
      <c r="X1520" s="127"/>
      <c r="Y1520" s="127"/>
      <c r="Z1520" s="127"/>
      <c r="AA1520" s="127"/>
      <c r="AB1520" s="127"/>
      <c r="AC1520" s="127"/>
      <c r="AD1520" s="127"/>
      <c r="AE1520" s="127"/>
      <c r="AF1520" s="127"/>
      <c r="AG1520" s="127"/>
      <c r="AH1520" s="127"/>
      <c r="AI1520" s="127"/>
      <c r="AJ1520" s="127"/>
      <c r="AK1520" s="127"/>
      <c r="AL1520" s="127"/>
      <c r="AM1520" s="127"/>
      <c r="AN1520" s="127"/>
      <c r="AO1520" s="127"/>
      <c r="AP1520" s="127"/>
      <c r="AQ1520" s="127"/>
      <c r="AR1520" s="127"/>
      <c r="AS1520" s="127"/>
      <c r="AT1520" s="127"/>
      <c r="AU1520" s="127"/>
      <c r="AV1520" s="127"/>
      <c r="AW1520" s="127"/>
      <c r="AX1520" s="127"/>
      <c r="AY1520" s="127"/>
      <c r="AZ1520" s="127"/>
      <c r="BA1520" s="127"/>
      <c r="BB1520" s="127"/>
      <c r="BC1520" s="127"/>
      <c r="BD1520" s="127"/>
      <c r="BE1520" s="127"/>
      <c r="BF1520" s="127"/>
      <c r="BG1520" s="127"/>
      <c r="BH1520" s="127"/>
      <c r="BI1520" s="127"/>
      <c r="BJ1520" s="127"/>
      <c r="BK1520" s="127"/>
      <c r="BL1520" s="127"/>
      <c r="BM1520" s="127"/>
      <c r="BN1520" s="386"/>
      <c r="BO1520" s="127"/>
      <c r="BP1520" s="104"/>
    </row>
    <row r="1521" spans="1:68" ht="14.5" x14ac:dyDescent="0.35">
      <c r="A1521" s="136"/>
      <c r="B1521" s="136"/>
      <c r="C1521" s="136"/>
      <c r="D1521" s="127"/>
      <c r="E1521" s="127"/>
      <c r="F1521" s="127"/>
      <c r="G1521" s="127"/>
      <c r="H1521" s="127"/>
      <c r="I1521" s="127"/>
      <c r="J1521" s="127"/>
      <c r="K1521" s="127"/>
      <c r="L1521" s="127"/>
      <c r="M1521" s="127"/>
      <c r="N1521" s="127"/>
      <c r="O1521" s="127"/>
      <c r="P1521" s="127"/>
      <c r="Q1521" s="127"/>
      <c r="R1521" s="127"/>
      <c r="S1521" s="127"/>
      <c r="T1521" s="127"/>
      <c r="U1521" s="127"/>
      <c r="V1521" s="127"/>
      <c r="W1521" s="127"/>
      <c r="X1521" s="127"/>
      <c r="Y1521" s="127"/>
      <c r="Z1521" s="127"/>
      <c r="AA1521" s="127"/>
      <c r="AB1521" s="127"/>
      <c r="AC1521" s="127"/>
      <c r="AD1521" s="127"/>
      <c r="AE1521" s="127"/>
      <c r="AF1521" s="127"/>
      <c r="AG1521" s="127"/>
      <c r="AH1521" s="127"/>
      <c r="AI1521" s="127"/>
      <c r="AJ1521" s="127"/>
      <c r="AK1521" s="127"/>
      <c r="AL1521" s="127"/>
      <c r="AM1521" s="127"/>
      <c r="AN1521" s="127"/>
      <c r="AO1521" s="127"/>
      <c r="AP1521" s="127"/>
      <c r="AQ1521" s="127"/>
      <c r="AR1521" s="127"/>
      <c r="AS1521" s="127"/>
      <c r="AT1521" s="127"/>
      <c r="AU1521" s="127"/>
      <c r="AV1521" s="127"/>
      <c r="AW1521" s="127"/>
      <c r="AX1521" s="127"/>
      <c r="AY1521" s="127"/>
      <c r="AZ1521" s="127"/>
      <c r="BA1521" s="127"/>
      <c r="BB1521" s="127"/>
      <c r="BC1521" s="127"/>
      <c r="BD1521" s="127"/>
      <c r="BE1521" s="127"/>
      <c r="BF1521" s="127"/>
      <c r="BG1521" s="127"/>
      <c r="BH1521" s="127"/>
      <c r="BI1521" s="127"/>
      <c r="BJ1521" s="127"/>
      <c r="BK1521" s="127"/>
      <c r="BL1521" s="127"/>
      <c r="BM1521" s="127"/>
      <c r="BN1521" s="386"/>
      <c r="BO1521" s="127"/>
      <c r="BP1521" s="104"/>
    </row>
    <row r="1522" spans="1:68" ht="14.5" x14ac:dyDescent="0.35">
      <c r="A1522" s="136"/>
      <c r="B1522" s="136"/>
      <c r="C1522" s="136"/>
      <c r="D1522" s="127"/>
      <c r="E1522" s="127"/>
      <c r="F1522" s="127"/>
      <c r="G1522" s="127"/>
      <c r="H1522" s="127"/>
      <c r="I1522" s="127"/>
      <c r="J1522" s="127"/>
      <c r="K1522" s="127"/>
      <c r="L1522" s="127"/>
      <c r="M1522" s="127"/>
      <c r="N1522" s="127"/>
      <c r="O1522" s="127"/>
      <c r="P1522" s="127"/>
      <c r="Q1522" s="127"/>
      <c r="R1522" s="127"/>
      <c r="S1522" s="127"/>
      <c r="T1522" s="127"/>
      <c r="U1522" s="127"/>
      <c r="V1522" s="127"/>
      <c r="W1522" s="127"/>
      <c r="X1522" s="127"/>
      <c r="Y1522" s="127"/>
      <c r="Z1522" s="127"/>
      <c r="AA1522" s="127"/>
      <c r="AB1522" s="127"/>
      <c r="AC1522" s="127"/>
      <c r="AD1522" s="127"/>
      <c r="AE1522" s="127"/>
      <c r="AF1522" s="127"/>
      <c r="AG1522" s="127"/>
      <c r="AH1522" s="127"/>
      <c r="AI1522" s="127"/>
      <c r="AJ1522" s="127"/>
      <c r="AK1522" s="127"/>
      <c r="AL1522" s="127"/>
      <c r="AM1522" s="127"/>
      <c r="AN1522" s="127"/>
      <c r="AO1522" s="127"/>
      <c r="AP1522" s="127"/>
      <c r="AQ1522" s="127"/>
      <c r="AR1522" s="127"/>
      <c r="AS1522" s="127"/>
      <c r="AT1522" s="127"/>
      <c r="AU1522" s="127"/>
      <c r="AV1522" s="127"/>
      <c r="AW1522" s="127"/>
      <c r="AX1522" s="127"/>
      <c r="AY1522" s="127"/>
      <c r="AZ1522" s="127"/>
      <c r="BA1522" s="127"/>
      <c r="BB1522" s="127"/>
      <c r="BC1522" s="127"/>
      <c r="BD1522" s="127"/>
      <c r="BE1522" s="127"/>
      <c r="BF1522" s="127"/>
      <c r="BG1522" s="127"/>
      <c r="BH1522" s="127"/>
      <c r="BI1522" s="127"/>
      <c r="BJ1522" s="127"/>
      <c r="BK1522" s="127"/>
      <c r="BL1522" s="127"/>
      <c r="BM1522" s="127"/>
      <c r="BN1522" s="386"/>
      <c r="BO1522" s="127"/>
      <c r="BP1522" s="104"/>
    </row>
    <row r="1523" spans="1:68" ht="14.5" x14ac:dyDescent="0.35">
      <c r="A1523" s="136"/>
      <c r="B1523" s="136"/>
      <c r="C1523" s="136"/>
      <c r="D1523" s="127"/>
      <c r="E1523" s="127"/>
      <c r="F1523" s="127"/>
      <c r="G1523" s="127"/>
      <c r="H1523" s="127"/>
      <c r="I1523" s="127"/>
      <c r="J1523" s="127"/>
      <c r="K1523" s="127"/>
      <c r="L1523" s="127"/>
      <c r="M1523" s="127"/>
      <c r="N1523" s="127"/>
      <c r="O1523" s="127"/>
      <c r="P1523" s="127"/>
      <c r="Q1523" s="127"/>
      <c r="R1523" s="127"/>
      <c r="S1523" s="127"/>
      <c r="T1523" s="127"/>
      <c r="U1523" s="127"/>
      <c r="V1523" s="127"/>
      <c r="W1523" s="127"/>
      <c r="X1523" s="127"/>
      <c r="Y1523" s="127"/>
      <c r="Z1523" s="127"/>
      <c r="AA1523" s="127"/>
      <c r="AB1523" s="127"/>
      <c r="AC1523" s="127"/>
      <c r="AD1523" s="127"/>
      <c r="AE1523" s="127"/>
      <c r="AF1523" s="127"/>
      <c r="AG1523" s="127"/>
      <c r="AH1523" s="127"/>
      <c r="AI1523" s="127"/>
      <c r="AJ1523" s="127"/>
      <c r="AK1523" s="127"/>
      <c r="AL1523" s="127"/>
      <c r="AM1523" s="127"/>
      <c r="AN1523" s="127"/>
      <c r="AO1523" s="127"/>
      <c r="AP1523" s="127"/>
      <c r="AQ1523" s="127"/>
      <c r="AR1523" s="127"/>
      <c r="AS1523" s="127"/>
      <c r="AT1523" s="127"/>
      <c r="AU1523" s="127"/>
      <c r="AV1523" s="127"/>
      <c r="AW1523" s="127"/>
      <c r="AX1523" s="127"/>
      <c r="AY1523" s="127"/>
      <c r="AZ1523" s="127"/>
      <c r="BA1523" s="127"/>
      <c r="BB1523" s="127"/>
      <c r="BC1523" s="127"/>
      <c r="BD1523" s="127"/>
      <c r="BE1523" s="127"/>
      <c r="BF1523" s="127"/>
      <c r="BG1523" s="127"/>
      <c r="BH1523" s="127"/>
      <c r="BI1523" s="127"/>
      <c r="BJ1523" s="127"/>
      <c r="BK1523" s="127"/>
      <c r="BL1523" s="127"/>
      <c r="BM1523" s="127"/>
      <c r="BN1523" s="386"/>
      <c r="BO1523" s="127"/>
      <c r="BP1523" s="104"/>
    </row>
    <row r="1524" spans="1:68" ht="14.5" x14ac:dyDescent="0.35">
      <c r="A1524" s="136"/>
      <c r="B1524" s="136"/>
      <c r="C1524" s="136"/>
      <c r="D1524" s="127"/>
      <c r="E1524" s="127"/>
      <c r="F1524" s="127"/>
      <c r="G1524" s="127"/>
      <c r="H1524" s="127"/>
      <c r="I1524" s="127"/>
      <c r="J1524" s="127"/>
      <c r="K1524" s="127"/>
      <c r="L1524" s="127"/>
      <c r="M1524" s="127"/>
      <c r="N1524" s="127"/>
      <c r="O1524" s="127"/>
      <c r="P1524" s="127"/>
      <c r="Q1524" s="127"/>
      <c r="R1524" s="127"/>
      <c r="S1524" s="127"/>
      <c r="T1524" s="127"/>
      <c r="U1524" s="127"/>
      <c r="V1524" s="127"/>
      <c r="W1524" s="127"/>
      <c r="X1524" s="127"/>
      <c r="Y1524" s="127"/>
      <c r="Z1524" s="127"/>
      <c r="AA1524" s="127"/>
      <c r="AB1524" s="127"/>
      <c r="AC1524" s="127"/>
      <c r="AD1524" s="127"/>
      <c r="AE1524" s="127"/>
      <c r="AF1524" s="127"/>
      <c r="AG1524" s="127"/>
      <c r="AH1524" s="127"/>
      <c r="AI1524" s="127"/>
      <c r="AJ1524" s="127"/>
      <c r="AK1524" s="127"/>
      <c r="AL1524" s="127"/>
      <c r="AM1524" s="127"/>
      <c r="AN1524" s="127"/>
      <c r="AO1524" s="127"/>
      <c r="AP1524" s="127"/>
      <c r="AQ1524" s="127"/>
      <c r="AR1524" s="127"/>
      <c r="AS1524" s="127"/>
      <c r="AT1524" s="127"/>
      <c r="AU1524" s="127"/>
      <c r="AV1524" s="127"/>
      <c r="AW1524" s="127"/>
      <c r="AX1524" s="127"/>
      <c r="AY1524" s="127"/>
      <c r="AZ1524" s="127"/>
      <c r="BA1524" s="127"/>
      <c r="BB1524" s="127"/>
      <c r="BC1524" s="127"/>
      <c r="BD1524" s="127"/>
      <c r="BE1524" s="127"/>
      <c r="BF1524" s="127"/>
      <c r="BG1524" s="127"/>
      <c r="BH1524" s="127"/>
      <c r="BI1524" s="127"/>
      <c r="BJ1524" s="127"/>
      <c r="BK1524" s="127"/>
      <c r="BL1524" s="127"/>
      <c r="BM1524" s="127"/>
      <c r="BN1524" s="386"/>
      <c r="BO1524" s="127"/>
      <c r="BP1524" s="104"/>
    </row>
    <row r="1525" spans="1:68" ht="14.5" x14ac:dyDescent="0.35">
      <c r="A1525" s="136"/>
      <c r="B1525" s="136"/>
      <c r="C1525" s="136"/>
      <c r="D1525" s="127"/>
      <c r="E1525" s="127"/>
      <c r="F1525" s="127"/>
      <c r="G1525" s="127"/>
      <c r="H1525" s="127"/>
      <c r="I1525" s="127"/>
      <c r="J1525" s="127"/>
      <c r="K1525" s="127"/>
      <c r="L1525" s="127"/>
      <c r="M1525" s="127"/>
      <c r="N1525" s="127"/>
      <c r="O1525" s="127"/>
      <c r="P1525" s="127"/>
      <c r="Q1525" s="127"/>
      <c r="R1525" s="127"/>
      <c r="S1525" s="127"/>
      <c r="T1525" s="127"/>
      <c r="U1525" s="127"/>
      <c r="V1525" s="127"/>
      <c r="W1525" s="127"/>
      <c r="X1525" s="127"/>
      <c r="Y1525" s="127"/>
      <c r="Z1525" s="127"/>
      <c r="AA1525" s="127"/>
      <c r="AB1525" s="127"/>
      <c r="AC1525" s="127"/>
      <c r="AD1525" s="127"/>
      <c r="AE1525" s="127"/>
      <c r="AF1525" s="127"/>
      <c r="AG1525" s="127"/>
      <c r="AH1525" s="127"/>
      <c r="AI1525" s="127"/>
      <c r="AJ1525" s="127"/>
      <c r="AK1525" s="127"/>
      <c r="AL1525" s="127"/>
      <c r="AM1525" s="127"/>
      <c r="AN1525" s="127"/>
      <c r="AO1525" s="127"/>
      <c r="AP1525" s="127"/>
      <c r="AQ1525" s="127"/>
      <c r="AR1525" s="127"/>
      <c r="AS1525" s="127"/>
      <c r="AT1525" s="127"/>
      <c r="AU1525" s="127"/>
      <c r="AV1525" s="127"/>
      <c r="AW1525" s="127"/>
      <c r="AX1525" s="127"/>
      <c r="AY1525" s="127"/>
      <c r="AZ1525" s="127"/>
      <c r="BA1525" s="127"/>
      <c r="BB1525" s="127"/>
      <c r="BC1525" s="127"/>
      <c r="BD1525" s="127"/>
      <c r="BE1525" s="127"/>
      <c r="BF1525" s="127"/>
      <c r="BG1525" s="127"/>
      <c r="BH1525" s="127"/>
      <c r="BI1525" s="127"/>
      <c r="BJ1525" s="127"/>
      <c r="BK1525" s="127"/>
      <c r="BL1525" s="127"/>
      <c r="BM1525" s="127"/>
      <c r="BN1525" s="386"/>
      <c r="BO1525" s="127"/>
      <c r="BP1525" s="104"/>
    </row>
    <row r="1526" spans="1:68" ht="14.5" x14ac:dyDescent="0.35">
      <c r="A1526" s="136"/>
      <c r="B1526" s="136"/>
      <c r="C1526" s="136"/>
      <c r="D1526" s="127"/>
      <c r="E1526" s="127"/>
      <c r="F1526" s="127"/>
      <c r="G1526" s="127"/>
      <c r="H1526" s="127"/>
      <c r="I1526" s="127"/>
      <c r="J1526" s="127"/>
      <c r="K1526" s="127"/>
      <c r="L1526" s="127"/>
      <c r="M1526" s="127"/>
      <c r="N1526" s="127"/>
      <c r="O1526" s="127"/>
      <c r="P1526" s="127"/>
      <c r="Q1526" s="127"/>
      <c r="R1526" s="127"/>
      <c r="S1526" s="127"/>
      <c r="T1526" s="127"/>
      <c r="U1526" s="127"/>
      <c r="V1526" s="127"/>
      <c r="W1526" s="127"/>
      <c r="X1526" s="127"/>
      <c r="Y1526" s="127"/>
      <c r="Z1526" s="127"/>
      <c r="AA1526" s="127"/>
      <c r="AB1526" s="127"/>
      <c r="AC1526" s="127"/>
      <c r="AD1526" s="127"/>
      <c r="AE1526" s="127"/>
      <c r="AF1526" s="127"/>
      <c r="AG1526" s="127"/>
      <c r="AH1526" s="127"/>
      <c r="AI1526" s="127"/>
      <c r="AJ1526" s="127"/>
      <c r="AK1526" s="127"/>
      <c r="AL1526" s="127"/>
      <c r="AM1526" s="127"/>
      <c r="AN1526" s="127"/>
      <c r="AO1526" s="127"/>
      <c r="AP1526" s="127"/>
      <c r="AQ1526" s="127"/>
      <c r="AR1526" s="127"/>
      <c r="AS1526" s="127"/>
      <c r="AT1526" s="127"/>
      <c r="AU1526" s="127"/>
      <c r="AV1526" s="127"/>
      <c r="AW1526" s="127"/>
      <c r="AX1526" s="127"/>
      <c r="AY1526" s="127"/>
      <c r="AZ1526" s="127"/>
      <c r="BA1526" s="127"/>
      <c r="BB1526" s="127"/>
      <c r="BC1526" s="127"/>
      <c r="BD1526" s="127"/>
      <c r="BE1526" s="127"/>
      <c r="BF1526" s="127"/>
      <c r="BG1526" s="127"/>
      <c r="BH1526" s="127"/>
      <c r="BI1526" s="127"/>
      <c r="BJ1526" s="127"/>
      <c r="BK1526" s="127"/>
      <c r="BL1526" s="127"/>
      <c r="BM1526" s="127"/>
      <c r="BN1526" s="386"/>
      <c r="BO1526" s="127"/>
      <c r="BP1526" s="104"/>
    </row>
    <row r="1527" spans="1:68" ht="14.5" x14ac:dyDescent="0.35">
      <c r="A1527" s="136"/>
      <c r="B1527" s="136"/>
      <c r="C1527" s="136"/>
      <c r="D1527" s="127"/>
      <c r="E1527" s="127"/>
      <c r="F1527" s="127"/>
      <c r="G1527" s="127"/>
      <c r="H1527" s="127"/>
      <c r="I1527" s="127"/>
      <c r="J1527" s="127"/>
      <c r="K1527" s="127"/>
      <c r="L1527" s="127"/>
      <c r="M1527" s="127"/>
      <c r="N1527" s="127"/>
      <c r="O1527" s="127"/>
      <c r="P1527" s="127"/>
      <c r="Q1527" s="127"/>
      <c r="R1527" s="127"/>
      <c r="S1527" s="127"/>
      <c r="T1527" s="127"/>
      <c r="U1527" s="127"/>
      <c r="V1527" s="127"/>
      <c r="W1527" s="127"/>
      <c r="X1527" s="127"/>
      <c r="Y1527" s="127"/>
      <c r="Z1527" s="127"/>
      <c r="AA1527" s="127"/>
      <c r="AB1527" s="127"/>
      <c r="AC1527" s="127"/>
      <c r="AD1527" s="127"/>
      <c r="AE1527" s="127"/>
      <c r="AF1527" s="127"/>
      <c r="AG1527" s="127"/>
      <c r="AH1527" s="127"/>
      <c r="AI1527" s="127"/>
      <c r="AJ1527" s="127"/>
      <c r="AK1527" s="127"/>
      <c r="AL1527" s="127"/>
      <c r="AM1527" s="127"/>
      <c r="AN1527" s="127"/>
      <c r="AO1527" s="127"/>
      <c r="AP1527" s="127"/>
      <c r="AQ1527" s="127"/>
      <c r="AR1527" s="127"/>
      <c r="AS1527" s="127"/>
      <c r="AT1527" s="127"/>
      <c r="AU1527" s="127"/>
      <c r="AV1527" s="127"/>
      <c r="AW1527" s="127"/>
      <c r="AX1527" s="127"/>
      <c r="AY1527" s="127"/>
      <c r="AZ1527" s="127"/>
      <c r="BA1527" s="127"/>
      <c r="BB1527" s="127"/>
      <c r="BC1527" s="127"/>
      <c r="BD1527" s="127"/>
      <c r="BE1527" s="127"/>
      <c r="BF1527" s="127"/>
      <c r="BG1527" s="127"/>
      <c r="BH1527" s="127"/>
      <c r="BI1527" s="127"/>
      <c r="BJ1527" s="127"/>
      <c r="BK1527" s="127"/>
      <c r="BL1527" s="127"/>
      <c r="BM1527" s="127"/>
      <c r="BN1527" s="386"/>
      <c r="BO1527" s="127"/>
      <c r="BP1527" s="104"/>
    </row>
    <row r="1528" spans="1:68" ht="14.5" x14ac:dyDescent="0.35">
      <c r="A1528" s="136"/>
      <c r="B1528" s="136"/>
      <c r="C1528" s="136"/>
      <c r="D1528" s="127"/>
      <c r="E1528" s="127"/>
      <c r="F1528" s="127"/>
      <c r="G1528" s="127"/>
      <c r="H1528" s="127"/>
      <c r="I1528" s="127"/>
      <c r="J1528" s="127"/>
      <c r="K1528" s="127"/>
      <c r="L1528" s="127"/>
      <c r="M1528" s="127"/>
      <c r="N1528" s="127"/>
      <c r="O1528" s="127"/>
      <c r="P1528" s="127"/>
      <c r="Q1528" s="127"/>
      <c r="R1528" s="127"/>
      <c r="S1528" s="127"/>
      <c r="T1528" s="127"/>
      <c r="U1528" s="127"/>
      <c r="V1528" s="127"/>
      <c r="W1528" s="127"/>
      <c r="X1528" s="127"/>
      <c r="Y1528" s="127"/>
      <c r="Z1528" s="127"/>
      <c r="AA1528" s="127"/>
      <c r="AB1528" s="127"/>
      <c r="AC1528" s="127"/>
      <c r="AD1528" s="127"/>
      <c r="AE1528" s="127"/>
      <c r="AF1528" s="127"/>
      <c r="AG1528" s="127"/>
      <c r="AH1528" s="127"/>
      <c r="AI1528" s="127"/>
      <c r="AJ1528" s="127"/>
      <c r="AK1528" s="127"/>
      <c r="AL1528" s="127"/>
      <c r="AM1528" s="127"/>
      <c r="AN1528" s="127"/>
      <c r="AO1528" s="127"/>
      <c r="AP1528" s="127"/>
      <c r="AQ1528" s="127"/>
      <c r="AR1528" s="127"/>
      <c r="AS1528" s="127"/>
      <c r="AT1528" s="127"/>
      <c r="AU1528" s="127"/>
      <c r="AV1528" s="127"/>
      <c r="AW1528" s="127"/>
      <c r="AX1528" s="127"/>
      <c r="AY1528" s="127"/>
      <c r="AZ1528" s="127"/>
      <c r="BA1528" s="127"/>
      <c r="BB1528" s="127"/>
      <c r="BC1528" s="127"/>
      <c r="BD1528" s="127"/>
      <c r="BE1528" s="127"/>
      <c r="BF1528" s="127"/>
      <c r="BG1528" s="127"/>
      <c r="BH1528" s="127"/>
      <c r="BI1528" s="127"/>
      <c r="BJ1528" s="127"/>
      <c r="BK1528" s="127"/>
      <c r="BL1528" s="127"/>
      <c r="BM1528" s="127"/>
      <c r="BN1528" s="386"/>
      <c r="BO1528" s="127"/>
      <c r="BP1528" s="104"/>
    </row>
    <row r="1529" spans="1:68" ht="14.5" x14ac:dyDescent="0.35">
      <c r="A1529" s="136"/>
      <c r="B1529" s="136"/>
      <c r="C1529" s="136"/>
      <c r="D1529" s="127"/>
      <c r="E1529" s="127"/>
      <c r="F1529" s="127"/>
      <c r="G1529" s="127"/>
      <c r="H1529" s="127"/>
      <c r="I1529" s="127"/>
      <c r="J1529" s="127"/>
      <c r="K1529" s="127"/>
      <c r="L1529" s="127"/>
      <c r="M1529" s="127"/>
      <c r="N1529" s="127"/>
      <c r="O1529" s="127"/>
      <c r="P1529" s="127"/>
      <c r="Q1529" s="127"/>
      <c r="R1529" s="127"/>
      <c r="S1529" s="127"/>
      <c r="T1529" s="127"/>
      <c r="U1529" s="127"/>
      <c r="V1529" s="127"/>
      <c r="W1529" s="127"/>
      <c r="X1529" s="127"/>
      <c r="Y1529" s="127"/>
      <c r="Z1529" s="127"/>
      <c r="AA1529" s="127"/>
      <c r="AB1529" s="127"/>
      <c r="AC1529" s="127"/>
      <c r="AD1529" s="127"/>
      <c r="AE1529" s="127"/>
      <c r="AF1529" s="127"/>
      <c r="AG1529" s="127"/>
      <c r="AH1529" s="127"/>
      <c r="AI1529" s="127"/>
      <c r="AJ1529" s="127"/>
      <c r="AK1529" s="127"/>
      <c r="AL1529" s="127"/>
      <c r="AM1529" s="127"/>
      <c r="AN1529" s="127"/>
      <c r="AO1529" s="127"/>
      <c r="AP1529" s="127"/>
      <c r="AQ1529" s="127"/>
      <c r="AR1529" s="127"/>
      <c r="AS1529" s="127"/>
      <c r="AT1529" s="127"/>
      <c r="AU1529" s="127"/>
      <c r="AV1529" s="127"/>
      <c r="AW1529" s="127"/>
      <c r="AX1529" s="127"/>
      <c r="AY1529" s="127"/>
      <c r="AZ1529" s="127"/>
      <c r="BA1529" s="127"/>
      <c r="BB1529" s="127"/>
      <c r="BC1529" s="127"/>
      <c r="BD1529" s="127"/>
      <c r="BE1529" s="127"/>
      <c r="BF1529" s="127"/>
      <c r="BG1529" s="127"/>
      <c r="BH1529" s="127"/>
      <c r="BI1529" s="127"/>
      <c r="BJ1529" s="127"/>
      <c r="BK1529" s="127"/>
      <c r="BL1529" s="127"/>
      <c r="BM1529" s="127"/>
      <c r="BN1529" s="386"/>
      <c r="BO1529" s="127"/>
      <c r="BP1529" s="104"/>
    </row>
    <row r="1530" spans="1:68" ht="14.5" x14ac:dyDescent="0.35">
      <c r="A1530" s="136"/>
      <c r="B1530" s="136"/>
      <c r="C1530" s="136"/>
      <c r="D1530" s="127"/>
      <c r="E1530" s="127"/>
      <c r="F1530" s="127"/>
      <c r="G1530" s="127"/>
      <c r="H1530" s="127"/>
      <c r="I1530" s="127"/>
      <c r="J1530" s="127"/>
      <c r="K1530" s="127"/>
      <c r="L1530" s="127"/>
      <c r="M1530" s="127"/>
      <c r="N1530" s="127"/>
      <c r="O1530" s="127"/>
      <c r="P1530" s="127"/>
      <c r="Q1530" s="127"/>
      <c r="R1530" s="127"/>
      <c r="S1530" s="127"/>
      <c r="T1530" s="127"/>
      <c r="U1530" s="127"/>
      <c r="V1530" s="127"/>
      <c r="W1530" s="127"/>
      <c r="X1530" s="127"/>
      <c r="Y1530" s="127"/>
      <c r="Z1530" s="127"/>
      <c r="AA1530" s="127"/>
      <c r="AB1530" s="127"/>
      <c r="AC1530" s="127"/>
      <c r="AD1530" s="127"/>
      <c r="AE1530" s="127"/>
      <c r="AF1530" s="127"/>
      <c r="AG1530" s="127"/>
      <c r="AH1530" s="127"/>
      <c r="AI1530" s="127"/>
      <c r="AJ1530" s="127"/>
      <c r="AK1530" s="127"/>
      <c r="AL1530" s="127"/>
      <c r="AM1530" s="127"/>
      <c r="AN1530" s="127"/>
      <c r="AO1530" s="127"/>
      <c r="AP1530" s="127"/>
      <c r="AQ1530" s="127"/>
      <c r="AR1530" s="127"/>
      <c r="AS1530" s="127"/>
      <c r="AT1530" s="127"/>
      <c r="AU1530" s="127"/>
      <c r="AV1530" s="127"/>
      <c r="AW1530" s="127"/>
      <c r="AX1530" s="127"/>
      <c r="AY1530" s="127"/>
      <c r="AZ1530" s="127"/>
      <c r="BA1530" s="127"/>
      <c r="BB1530" s="127"/>
      <c r="BC1530" s="127"/>
      <c r="BD1530" s="127"/>
      <c r="BE1530" s="127"/>
      <c r="BF1530" s="127"/>
      <c r="BG1530" s="127"/>
      <c r="BH1530" s="127"/>
      <c r="BI1530" s="127"/>
      <c r="BJ1530" s="127"/>
      <c r="BK1530" s="127"/>
      <c r="BL1530" s="127"/>
      <c r="BM1530" s="127"/>
      <c r="BN1530" s="386"/>
      <c r="BO1530" s="127"/>
      <c r="BP1530" s="104"/>
    </row>
    <row r="1531" spans="1:68" ht="14.5" x14ac:dyDescent="0.35">
      <c r="A1531" s="136"/>
      <c r="B1531" s="136"/>
      <c r="C1531" s="136"/>
      <c r="D1531" s="127"/>
      <c r="E1531" s="127"/>
      <c r="F1531" s="127"/>
      <c r="G1531" s="127"/>
      <c r="H1531" s="127"/>
      <c r="I1531" s="127"/>
      <c r="J1531" s="127"/>
      <c r="K1531" s="127"/>
      <c r="L1531" s="127"/>
      <c r="M1531" s="127"/>
      <c r="N1531" s="127"/>
      <c r="O1531" s="127"/>
      <c r="P1531" s="127"/>
      <c r="Q1531" s="127"/>
      <c r="R1531" s="127"/>
      <c r="S1531" s="127"/>
      <c r="T1531" s="127"/>
      <c r="U1531" s="127"/>
      <c r="V1531" s="127"/>
      <c r="W1531" s="127"/>
      <c r="X1531" s="127"/>
      <c r="Y1531" s="127"/>
      <c r="Z1531" s="127"/>
      <c r="AA1531" s="127"/>
      <c r="AB1531" s="127"/>
      <c r="AC1531" s="127"/>
      <c r="AD1531" s="127"/>
      <c r="AE1531" s="127"/>
      <c r="AF1531" s="127"/>
      <c r="AG1531" s="127"/>
      <c r="AH1531" s="127"/>
      <c r="AI1531" s="127"/>
      <c r="AJ1531" s="127"/>
      <c r="AK1531" s="127"/>
      <c r="AL1531" s="127"/>
      <c r="AM1531" s="127"/>
      <c r="AN1531" s="127"/>
      <c r="AO1531" s="127"/>
      <c r="AP1531" s="127"/>
      <c r="AQ1531" s="127"/>
      <c r="AR1531" s="127"/>
      <c r="AS1531" s="127"/>
      <c r="AT1531" s="127"/>
      <c r="AU1531" s="127"/>
      <c r="AV1531" s="127"/>
      <c r="AW1531" s="127"/>
      <c r="AX1531" s="127"/>
      <c r="AY1531" s="127"/>
      <c r="AZ1531" s="127"/>
      <c r="BA1531" s="127"/>
      <c r="BB1531" s="127"/>
      <c r="BC1531" s="127"/>
      <c r="BD1531" s="127"/>
      <c r="BE1531" s="127"/>
      <c r="BF1531" s="127"/>
      <c r="BG1531" s="127"/>
      <c r="BH1531" s="127"/>
      <c r="BI1531" s="127"/>
      <c r="BJ1531" s="127"/>
      <c r="BK1531" s="127"/>
      <c r="BL1531" s="127"/>
      <c r="BM1531" s="127"/>
      <c r="BN1531" s="386"/>
      <c r="BO1531" s="127"/>
      <c r="BP1531" s="104"/>
    </row>
    <row r="1532" spans="1:68" ht="14.5" x14ac:dyDescent="0.35">
      <c r="A1532" s="136"/>
      <c r="B1532" s="136"/>
      <c r="C1532" s="136"/>
      <c r="D1532" s="127"/>
      <c r="E1532" s="127"/>
      <c r="F1532" s="127"/>
      <c r="G1532" s="127"/>
      <c r="H1532" s="127"/>
      <c r="I1532" s="127"/>
      <c r="J1532" s="127"/>
      <c r="K1532" s="127"/>
      <c r="L1532" s="127"/>
      <c r="M1532" s="127"/>
      <c r="N1532" s="127"/>
      <c r="O1532" s="127"/>
      <c r="P1532" s="127"/>
      <c r="Q1532" s="127"/>
      <c r="R1532" s="127"/>
      <c r="S1532" s="127"/>
      <c r="T1532" s="127"/>
      <c r="U1532" s="127"/>
      <c r="V1532" s="127"/>
      <c r="W1532" s="127"/>
      <c r="X1532" s="127"/>
      <c r="Y1532" s="127"/>
      <c r="Z1532" s="127"/>
      <c r="AA1532" s="127"/>
      <c r="AB1532" s="127"/>
      <c r="AC1532" s="127"/>
      <c r="AD1532" s="127"/>
      <c r="AE1532" s="127"/>
      <c r="AF1532" s="127"/>
      <c r="AG1532" s="127"/>
      <c r="AH1532" s="127"/>
      <c r="AI1532" s="127"/>
      <c r="AJ1532" s="127"/>
      <c r="AK1532" s="127"/>
      <c r="AL1532" s="127"/>
      <c r="AM1532" s="127"/>
      <c r="AN1532" s="127"/>
      <c r="AO1532" s="127"/>
      <c r="AP1532" s="127"/>
      <c r="AQ1532" s="127"/>
      <c r="AR1532" s="127"/>
      <c r="AS1532" s="127"/>
      <c r="AT1532" s="127"/>
      <c r="AU1532" s="127"/>
      <c r="AV1532" s="127"/>
      <c r="AW1532" s="127"/>
      <c r="AX1532" s="127"/>
      <c r="AY1532" s="127"/>
      <c r="AZ1532" s="127"/>
      <c r="BA1532" s="127"/>
      <c r="BB1532" s="127"/>
      <c r="BC1532" s="127"/>
      <c r="BD1532" s="127"/>
      <c r="BE1532" s="127"/>
      <c r="BF1532" s="127"/>
      <c r="BG1532" s="127"/>
      <c r="BH1532" s="127"/>
      <c r="BI1532" s="127"/>
      <c r="BJ1532" s="127"/>
      <c r="BK1532" s="127"/>
      <c r="BL1532" s="127"/>
      <c r="BM1532" s="127"/>
      <c r="BN1532" s="386"/>
      <c r="BO1532" s="127"/>
      <c r="BP1532" s="104"/>
    </row>
    <row r="1533" spans="1:68" ht="14.5" x14ac:dyDescent="0.35">
      <c r="A1533" s="136"/>
      <c r="B1533" s="136"/>
      <c r="C1533" s="136"/>
      <c r="D1533" s="127"/>
      <c r="E1533" s="127"/>
      <c r="F1533" s="127"/>
      <c r="G1533" s="127"/>
      <c r="H1533" s="127"/>
      <c r="I1533" s="127"/>
      <c r="J1533" s="127"/>
      <c r="K1533" s="127"/>
      <c r="L1533" s="127"/>
      <c r="M1533" s="127"/>
      <c r="N1533" s="127"/>
      <c r="O1533" s="127"/>
      <c r="P1533" s="127"/>
      <c r="Q1533" s="127"/>
      <c r="R1533" s="127"/>
      <c r="S1533" s="127"/>
      <c r="T1533" s="127"/>
      <c r="U1533" s="127"/>
      <c r="V1533" s="127"/>
      <c r="W1533" s="127"/>
      <c r="X1533" s="127"/>
      <c r="Y1533" s="127"/>
      <c r="Z1533" s="127"/>
      <c r="AA1533" s="127"/>
      <c r="AB1533" s="127"/>
      <c r="AC1533" s="127"/>
      <c r="AD1533" s="127"/>
      <c r="AE1533" s="127"/>
      <c r="AF1533" s="127"/>
      <c r="AG1533" s="127"/>
      <c r="AH1533" s="127"/>
      <c r="AI1533" s="127"/>
      <c r="AJ1533" s="127"/>
      <c r="AK1533" s="127"/>
      <c r="AL1533" s="127"/>
      <c r="AM1533" s="127"/>
      <c r="AN1533" s="127"/>
      <c r="AO1533" s="127"/>
      <c r="AP1533" s="127"/>
      <c r="AQ1533" s="127"/>
      <c r="AR1533" s="127"/>
      <c r="AS1533" s="127"/>
      <c r="AT1533" s="127"/>
      <c r="AU1533" s="127"/>
      <c r="AV1533" s="127"/>
      <c r="AW1533" s="127"/>
      <c r="AX1533" s="127"/>
      <c r="AY1533" s="127"/>
      <c r="AZ1533" s="127"/>
      <c r="BA1533" s="127"/>
      <c r="BB1533" s="127"/>
      <c r="BC1533" s="127"/>
      <c r="BD1533" s="127"/>
      <c r="BE1533" s="127"/>
      <c r="BF1533" s="127"/>
      <c r="BG1533" s="127"/>
      <c r="BH1533" s="127"/>
      <c r="BI1533" s="127"/>
      <c r="BJ1533" s="127"/>
      <c r="BK1533" s="127"/>
      <c r="BL1533" s="127"/>
      <c r="BM1533" s="127"/>
      <c r="BN1533" s="386"/>
      <c r="BO1533" s="127"/>
      <c r="BP1533" s="104"/>
    </row>
    <row r="1534" spans="1:68" ht="14.5" x14ac:dyDescent="0.35">
      <c r="A1534" s="136"/>
      <c r="B1534" s="136"/>
      <c r="C1534" s="136"/>
      <c r="D1534" s="127"/>
      <c r="E1534" s="127"/>
      <c r="F1534" s="127"/>
      <c r="G1534" s="127"/>
      <c r="H1534" s="127"/>
      <c r="I1534" s="127"/>
      <c r="J1534" s="127"/>
      <c r="K1534" s="127"/>
      <c r="L1534" s="127"/>
      <c r="M1534" s="127"/>
      <c r="N1534" s="127"/>
      <c r="O1534" s="127"/>
      <c r="P1534" s="127"/>
      <c r="Q1534" s="127"/>
      <c r="R1534" s="127"/>
      <c r="S1534" s="127"/>
      <c r="T1534" s="127"/>
      <c r="U1534" s="127"/>
      <c r="V1534" s="127"/>
      <c r="W1534" s="127"/>
      <c r="X1534" s="127"/>
      <c r="Y1534" s="127"/>
      <c r="Z1534" s="127"/>
      <c r="AA1534" s="127"/>
      <c r="AB1534" s="127"/>
      <c r="AC1534" s="127"/>
      <c r="AD1534" s="127"/>
      <c r="AE1534" s="127"/>
      <c r="AF1534" s="127"/>
      <c r="AG1534" s="127"/>
      <c r="AH1534" s="127"/>
      <c r="AI1534" s="127"/>
      <c r="AJ1534" s="127"/>
      <c r="AK1534" s="127"/>
      <c r="AL1534" s="127"/>
      <c r="AM1534" s="127"/>
      <c r="AN1534" s="127"/>
      <c r="AO1534" s="127"/>
      <c r="AP1534" s="127"/>
      <c r="AQ1534" s="127"/>
      <c r="AR1534" s="127"/>
      <c r="AS1534" s="127"/>
      <c r="AT1534" s="127"/>
      <c r="AU1534" s="127"/>
      <c r="AV1534" s="127"/>
      <c r="AW1534" s="127"/>
      <c r="AX1534" s="127"/>
      <c r="AY1534" s="127"/>
      <c r="AZ1534" s="127"/>
      <c r="BA1534" s="127"/>
      <c r="BB1534" s="127"/>
      <c r="BC1534" s="127"/>
      <c r="BD1534" s="127"/>
      <c r="BE1534" s="127"/>
      <c r="BF1534" s="127"/>
      <c r="BG1534" s="127"/>
      <c r="BH1534" s="127"/>
      <c r="BI1534" s="127"/>
      <c r="BJ1534" s="127"/>
      <c r="BK1534" s="127"/>
      <c r="BL1534" s="127"/>
      <c r="BM1534" s="127"/>
      <c r="BN1534" s="386"/>
      <c r="BO1534" s="127"/>
      <c r="BP1534" s="104"/>
    </row>
    <row r="1535" spans="1:68" ht="14.5" x14ac:dyDescent="0.35">
      <c r="A1535" s="136"/>
      <c r="B1535" s="136"/>
      <c r="C1535" s="136"/>
      <c r="D1535" s="127"/>
      <c r="E1535" s="127"/>
      <c r="F1535" s="127"/>
      <c r="G1535" s="127"/>
      <c r="H1535" s="127"/>
      <c r="I1535" s="127"/>
      <c r="J1535" s="127"/>
      <c r="K1535" s="127"/>
      <c r="L1535" s="127"/>
      <c r="M1535" s="127"/>
      <c r="N1535" s="127"/>
      <c r="O1535" s="127"/>
      <c r="P1535" s="127"/>
      <c r="Q1535" s="127"/>
      <c r="R1535" s="127"/>
      <c r="S1535" s="127"/>
      <c r="T1535" s="127"/>
      <c r="U1535" s="127"/>
      <c r="V1535" s="127"/>
      <c r="W1535" s="127"/>
      <c r="X1535" s="127"/>
      <c r="Y1535" s="127"/>
      <c r="Z1535" s="127"/>
      <c r="AA1535" s="127"/>
      <c r="AB1535" s="127"/>
      <c r="AC1535" s="127"/>
      <c r="AD1535" s="127"/>
      <c r="AE1535" s="127"/>
      <c r="AF1535" s="127"/>
      <c r="AG1535" s="127"/>
      <c r="AH1535" s="127"/>
      <c r="AI1535" s="127"/>
      <c r="AJ1535" s="127"/>
      <c r="AK1535" s="127"/>
      <c r="AL1535" s="127"/>
      <c r="AM1535" s="127"/>
      <c r="AN1535" s="127"/>
      <c r="AO1535" s="127"/>
      <c r="AP1535" s="127"/>
      <c r="AQ1535" s="127"/>
      <c r="AR1535" s="127"/>
      <c r="AS1535" s="127"/>
      <c r="AT1535" s="127"/>
      <c r="AU1535" s="127"/>
      <c r="AV1535" s="127"/>
      <c r="AW1535" s="127"/>
      <c r="AX1535" s="127"/>
      <c r="AY1535" s="127"/>
      <c r="AZ1535" s="127"/>
      <c r="BA1535" s="127"/>
      <c r="BB1535" s="127"/>
      <c r="BC1535" s="127"/>
      <c r="BD1535" s="127"/>
      <c r="BE1535" s="127"/>
      <c r="BF1535" s="127"/>
      <c r="BG1535" s="127"/>
      <c r="BH1535" s="127"/>
      <c r="BI1535" s="127"/>
      <c r="BJ1535" s="127"/>
      <c r="BK1535" s="127"/>
      <c r="BL1535" s="127"/>
      <c r="BM1535" s="127"/>
      <c r="BN1535" s="386"/>
      <c r="BO1535" s="127"/>
      <c r="BP1535" s="104"/>
    </row>
    <row r="1536" spans="1:68" ht="14.5" x14ac:dyDescent="0.35">
      <c r="A1536" s="136"/>
      <c r="B1536" s="136"/>
      <c r="C1536" s="136"/>
      <c r="D1536" s="127"/>
      <c r="E1536" s="127"/>
      <c r="F1536" s="127"/>
      <c r="G1536" s="127"/>
      <c r="H1536" s="127"/>
      <c r="I1536" s="127"/>
      <c r="J1536" s="127"/>
      <c r="K1536" s="127"/>
      <c r="L1536" s="127"/>
      <c r="M1536" s="127"/>
      <c r="N1536" s="127"/>
      <c r="O1536" s="127"/>
      <c r="P1536" s="127"/>
      <c r="Q1536" s="127"/>
      <c r="R1536" s="127"/>
      <c r="S1536" s="127"/>
      <c r="T1536" s="127"/>
      <c r="U1536" s="127"/>
      <c r="V1536" s="127"/>
      <c r="W1536" s="127"/>
      <c r="X1536" s="127"/>
      <c r="Y1536" s="127"/>
      <c r="Z1536" s="127"/>
      <c r="AA1536" s="127"/>
      <c r="AB1536" s="127"/>
      <c r="AC1536" s="127"/>
      <c r="AD1536" s="127"/>
      <c r="AE1536" s="127"/>
      <c r="AF1536" s="127"/>
      <c r="AG1536" s="127"/>
      <c r="AH1536" s="127"/>
      <c r="AI1536" s="127"/>
      <c r="AJ1536" s="127"/>
      <c r="AK1536" s="127"/>
      <c r="AL1536" s="127"/>
      <c r="AM1536" s="127"/>
      <c r="AN1536" s="127"/>
      <c r="AO1536" s="127"/>
      <c r="AP1536" s="127"/>
      <c r="AQ1536" s="127"/>
      <c r="AR1536" s="127"/>
      <c r="AS1536" s="127"/>
      <c r="AT1536" s="127"/>
      <c r="AU1536" s="127"/>
      <c r="AV1536" s="127"/>
      <c r="AW1536" s="127"/>
      <c r="AX1536" s="127"/>
      <c r="AY1536" s="127"/>
      <c r="AZ1536" s="127"/>
      <c r="BA1536" s="127"/>
      <c r="BB1536" s="127"/>
      <c r="BC1536" s="127"/>
      <c r="BD1536" s="127"/>
      <c r="BE1536" s="127"/>
      <c r="BF1536" s="127"/>
      <c r="BG1536" s="127"/>
      <c r="BH1536" s="127"/>
      <c r="BI1536" s="127"/>
      <c r="BJ1536" s="127"/>
      <c r="BK1536" s="127"/>
      <c r="BL1536" s="127"/>
      <c r="BM1536" s="127"/>
      <c r="BN1536" s="386"/>
      <c r="BO1536" s="127"/>
      <c r="BP1536" s="104"/>
    </row>
    <row r="1537" spans="1:68" ht="14.5" x14ac:dyDescent="0.35">
      <c r="A1537" s="136"/>
      <c r="B1537" s="136"/>
      <c r="C1537" s="136"/>
      <c r="D1537" s="127"/>
      <c r="E1537" s="127"/>
      <c r="F1537" s="127"/>
      <c r="G1537" s="127"/>
      <c r="H1537" s="127"/>
      <c r="I1537" s="127"/>
      <c r="J1537" s="127"/>
      <c r="K1537" s="127"/>
      <c r="L1537" s="127"/>
      <c r="M1537" s="127"/>
      <c r="N1537" s="127"/>
      <c r="O1537" s="127"/>
      <c r="P1537" s="127"/>
      <c r="Q1537" s="127"/>
      <c r="R1537" s="127"/>
      <c r="S1537" s="127"/>
      <c r="T1537" s="127"/>
      <c r="U1537" s="127"/>
      <c r="V1537" s="127"/>
      <c r="W1537" s="127"/>
      <c r="X1537" s="127"/>
      <c r="Y1537" s="127"/>
      <c r="Z1537" s="127"/>
      <c r="AA1537" s="127"/>
      <c r="AB1537" s="127"/>
      <c r="AC1537" s="127"/>
      <c r="AD1537" s="127"/>
      <c r="AE1537" s="127"/>
      <c r="AF1537" s="127"/>
      <c r="AG1537" s="127"/>
      <c r="AH1537" s="127"/>
      <c r="AI1537" s="127"/>
      <c r="AJ1537" s="127"/>
      <c r="AK1537" s="127"/>
      <c r="AL1537" s="127"/>
      <c r="AM1537" s="127"/>
      <c r="AN1537" s="127"/>
      <c r="AO1537" s="127"/>
      <c r="AP1537" s="127"/>
      <c r="AQ1537" s="127"/>
      <c r="AR1537" s="127"/>
      <c r="AS1537" s="127"/>
      <c r="AT1537" s="127"/>
      <c r="AU1537" s="127"/>
      <c r="AV1537" s="127"/>
      <c r="AW1537" s="127"/>
      <c r="AX1537" s="127"/>
      <c r="AY1537" s="127"/>
      <c r="AZ1537" s="127"/>
      <c r="BA1537" s="127"/>
      <c r="BB1537" s="127"/>
      <c r="BC1537" s="127"/>
      <c r="BD1537" s="127"/>
      <c r="BE1537" s="127"/>
      <c r="BF1537" s="127"/>
      <c r="BG1537" s="127"/>
      <c r="BH1537" s="127"/>
      <c r="BI1537" s="127"/>
      <c r="BJ1537" s="127"/>
      <c r="BK1537" s="127"/>
      <c r="BL1537" s="127"/>
      <c r="BM1537" s="127"/>
      <c r="BN1537" s="386"/>
      <c r="BO1537" s="127"/>
      <c r="BP1537" s="104"/>
    </row>
    <row r="1538" spans="1:68" ht="14.5" x14ac:dyDescent="0.35">
      <c r="A1538" s="136"/>
      <c r="B1538" s="136"/>
      <c r="C1538" s="136"/>
      <c r="D1538" s="127"/>
      <c r="E1538" s="127"/>
      <c r="F1538" s="127"/>
      <c r="G1538" s="127"/>
      <c r="H1538" s="127"/>
      <c r="I1538" s="127"/>
      <c r="J1538" s="127"/>
      <c r="K1538" s="127"/>
      <c r="L1538" s="127"/>
      <c r="M1538" s="127"/>
      <c r="N1538" s="127"/>
      <c r="O1538" s="127"/>
      <c r="P1538" s="127"/>
      <c r="Q1538" s="127"/>
      <c r="R1538" s="127"/>
      <c r="S1538" s="127"/>
      <c r="T1538" s="127"/>
      <c r="U1538" s="127"/>
      <c r="V1538" s="127"/>
      <c r="W1538" s="127"/>
      <c r="X1538" s="127"/>
      <c r="Y1538" s="127"/>
      <c r="Z1538" s="127"/>
      <c r="AA1538" s="127"/>
      <c r="AB1538" s="127"/>
      <c r="AC1538" s="127"/>
      <c r="AD1538" s="127"/>
      <c r="AE1538" s="127"/>
      <c r="AF1538" s="127"/>
      <c r="AG1538" s="127"/>
      <c r="AH1538" s="127"/>
      <c r="AI1538" s="127"/>
      <c r="AJ1538" s="127"/>
      <c r="AK1538" s="127"/>
      <c r="AL1538" s="127"/>
      <c r="AM1538" s="127"/>
      <c r="AN1538" s="127"/>
      <c r="AO1538" s="127"/>
      <c r="AP1538" s="127"/>
      <c r="AQ1538" s="127"/>
      <c r="AR1538" s="127"/>
      <c r="AS1538" s="127"/>
      <c r="AT1538" s="127"/>
      <c r="AU1538" s="127"/>
      <c r="AV1538" s="127"/>
      <c r="AW1538" s="127"/>
      <c r="AX1538" s="127"/>
      <c r="AY1538" s="127"/>
      <c r="AZ1538" s="127"/>
      <c r="BA1538" s="127"/>
      <c r="BB1538" s="127"/>
      <c r="BC1538" s="127"/>
      <c r="BD1538" s="127"/>
      <c r="BE1538" s="127"/>
      <c r="BF1538" s="127"/>
      <c r="BG1538" s="127"/>
      <c r="BH1538" s="127"/>
      <c r="BI1538" s="127"/>
      <c r="BJ1538" s="127"/>
      <c r="BK1538" s="127"/>
      <c r="BL1538" s="127"/>
      <c r="BM1538" s="127"/>
      <c r="BN1538" s="386"/>
      <c r="BO1538" s="127"/>
      <c r="BP1538" s="104"/>
    </row>
    <row r="1539" spans="1:68" ht="14.5" x14ac:dyDescent="0.35">
      <c r="A1539" s="136"/>
      <c r="B1539" s="136"/>
      <c r="C1539" s="136"/>
      <c r="D1539" s="127"/>
      <c r="E1539" s="127"/>
      <c r="F1539" s="127"/>
      <c r="G1539" s="127"/>
      <c r="H1539" s="127"/>
      <c r="I1539" s="127"/>
      <c r="J1539" s="127"/>
      <c r="K1539" s="127"/>
      <c r="L1539" s="127"/>
      <c r="M1539" s="127"/>
      <c r="N1539" s="127"/>
      <c r="O1539" s="127"/>
      <c r="P1539" s="127"/>
      <c r="Q1539" s="127"/>
      <c r="R1539" s="127"/>
      <c r="S1539" s="127"/>
      <c r="T1539" s="127"/>
      <c r="U1539" s="127"/>
      <c r="V1539" s="127"/>
      <c r="W1539" s="127"/>
      <c r="X1539" s="127"/>
      <c r="Y1539" s="127"/>
      <c r="Z1539" s="127"/>
      <c r="AA1539" s="127"/>
      <c r="AB1539" s="127"/>
      <c r="AC1539" s="127"/>
      <c r="AD1539" s="127"/>
      <c r="AE1539" s="127"/>
      <c r="AF1539" s="127"/>
      <c r="AG1539" s="127"/>
      <c r="AH1539" s="127"/>
      <c r="AI1539" s="127"/>
      <c r="AJ1539" s="127"/>
      <c r="AK1539" s="127"/>
      <c r="AL1539" s="127"/>
      <c r="AM1539" s="127"/>
      <c r="AN1539" s="127"/>
      <c r="AO1539" s="127"/>
      <c r="AP1539" s="127"/>
      <c r="AQ1539" s="127"/>
      <c r="AR1539" s="127"/>
      <c r="AS1539" s="127"/>
      <c r="AT1539" s="127"/>
      <c r="AU1539" s="127"/>
      <c r="AV1539" s="127"/>
      <c r="AW1539" s="127"/>
      <c r="AX1539" s="127"/>
      <c r="AY1539" s="127"/>
      <c r="AZ1539" s="127"/>
      <c r="BA1539" s="127"/>
      <c r="BB1539" s="127"/>
      <c r="BC1539" s="127"/>
      <c r="BD1539" s="127"/>
      <c r="BE1539" s="127"/>
      <c r="BF1539" s="127"/>
      <c r="BG1539" s="127"/>
      <c r="BH1539" s="127"/>
      <c r="BI1539" s="127"/>
      <c r="BJ1539" s="127"/>
      <c r="BK1539" s="127"/>
      <c r="BL1539" s="127"/>
      <c r="BM1539" s="127"/>
      <c r="BN1539" s="386"/>
      <c r="BO1539" s="127"/>
      <c r="BP1539" s="104"/>
    </row>
    <row r="1540" spans="1:68" ht="14.5" x14ac:dyDescent="0.35">
      <c r="A1540" s="136"/>
      <c r="B1540" s="136"/>
      <c r="C1540" s="136"/>
      <c r="D1540" s="127"/>
      <c r="E1540" s="127"/>
      <c r="F1540" s="127"/>
      <c r="G1540" s="127"/>
      <c r="H1540" s="127"/>
      <c r="I1540" s="127"/>
      <c r="J1540" s="127"/>
      <c r="K1540" s="127"/>
      <c r="L1540" s="127"/>
      <c r="M1540" s="127"/>
      <c r="N1540" s="127"/>
      <c r="O1540" s="127"/>
      <c r="P1540" s="127"/>
      <c r="Q1540" s="127"/>
      <c r="R1540" s="127"/>
      <c r="S1540" s="127"/>
      <c r="T1540" s="127"/>
      <c r="U1540" s="127"/>
      <c r="V1540" s="127"/>
      <c r="W1540" s="127"/>
      <c r="X1540" s="127"/>
      <c r="Y1540" s="127"/>
      <c r="Z1540" s="127"/>
      <c r="AA1540" s="127"/>
      <c r="AB1540" s="127"/>
      <c r="AC1540" s="127"/>
      <c r="AD1540" s="127"/>
      <c r="AE1540" s="127"/>
      <c r="AF1540" s="127"/>
      <c r="AG1540" s="127"/>
      <c r="AH1540" s="127"/>
      <c r="AI1540" s="127"/>
      <c r="AJ1540" s="127"/>
      <c r="AK1540" s="127"/>
      <c r="AL1540" s="127"/>
      <c r="AM1540" s="127"/>
      <c r="AN1540" s="127"/>
      <c r="AO1540" s="127"/>
      <c r="AP1540" s="127"/>
      <c r="AQ1540" s="127"/>
      <c r="AR1540" s="127"/>
      <c r="AS1540" s="127"/>
      <c r="AT1540" s="127"/>
      <c r="AU1540" s="127"/>
      <c r="AV1540" s="127"/>
      <c r="AW1540" s="127"/>
      <c r="AX1540" s="127"/>
      <c r="AY1540" s="127"/>
      <c r="AZ1540" s="127"/>
      <c r="BA1540" s="127"/>
      <c r="BB1540" s="127"/>
      <c r="BC1540" s="127"/>
      <c r="BD1540" s="127"/>
      <c r="BE1540" s="127"/>
      <c r="BF1540" s="127"/>
      <c r="BG1540" s="127"/>
      <c r="BH1540" s="127"/>
      <c r="BI1540" s="127"/>
      <c r="BJ1540" s="127"/>
      <c r="BK1540" s="127"/>
      <c r="BL1540" s="127"/>
      <c r="BM1540" s="127"/>
      <c r="BN1540" s="386"/>
      <c r="BO1540" s="127"/>
      <c r="BP1540" s="104"/>
    </row>
    <row r="1541" spans="1:68" ht="14.5" x14ac:dyDescent="0.35">
      <c r="A1541" s="136"/>
      <c r="B1541" s="136"/>
      <c r="C1541" s="136"/>
      <c r="D1541" s="127"/>
      <c r="E1541" s="127"/>
      <c r="F1541" s="127"/>
      <c r="G1541" s="127"/>
      <c r="H1541" s="127"/>
      <c r="I1541" s="127"/>
      <c r="J1541" s="127"/>
      <c r="K1541" s="127"/>
      <c r="L1541" s="127"/>
      <c r="M1541" s="127"/>
      <c r="N1541" s="127"/>
      <c r="O1541" s="127"/>
      <c r="P1541" s="127"/>
      <c r="Q1541" s="127"/>
      <c r="R1541" s="127"/>
      <c r="S1541" s="127"/>
      <c r="T1541" s="127"/>
      <c r="U1541" s="127"/>
      <c r="V1541" s="127"/>
      <c r="W1541" s="127"/>
      <c r="X1541" s="127"/>
      <c r="Y1541" s="127"/>
      <c r="Z1541" s="127"/>
      <c r="AA1541" s="127"/>
      <c r="AB1541" s="127"/>
      <c r="AC1541" s="127"/>
      <c r="AD1541" s="127"/>
      <c r="AE1541" s="127"/>
      <c r="AF1541" s="127"/>
      <c r="AG1541" s="127"/>
      <c r="AH1541" s="127"/>
      <c r="AI1541" s="127"/>
      <c r="AJ1541" s="127"/>
      <c r="AK1541" s="127"/>
      <c r="AL1541" s="127"/>
      <c r="AM1541" s="127"/>
      <c r="AN1541" s="127"/>
      <c r="AO1541" s="127"/>
      <c r="AP1541" s="127"/>
      <c r="AQ1541" s="127"/>
      <c r="AR1541" s="127"/>
      <c r="AS1541" s="127"/>
      <c r="AT1541" s="127"/>
      <c r="AU1541" s="127"/>
      <c r="AV1541" s="127"/>
      <c r="AW1541" s="127"/>
      <c r="AX1541" s="127"/>
      <c r="AY1541" s="127"/>
      <c r="AZ1541" s="127"/>
      <c r="BA1541" s="127"/>
      <c r="BB1541" s="127"/>
      <c r="BC1541" s="127"/>
      <c r="BD1541" s="127"/>
      <c r="BE1541" s="127"/>
      <c r="BF1541" s="127"/>
      <c r="BG1541" s="127"/>
      <c r="BH1541" s="127"/>
      <c r="BI1541" s="127"/>
      <c r="BJ1541" s="127"/>
      <c r="BK1541" s="127"/>
      <c r="BL1541" s="127"/>
      <c r="BM1541" s="127"/>
      <c r="BN1541" s="386"/>
      <c r="BO1541" s="127"/>
      <c r="BP1541" s="104"/>
    </row>
    <row r="1542" spans="1:68" ht="14.5" x14ac:dyDescent="0.35">
      <c r="A1542" s="136"/>
      <c r="B1542" s="136"/>
      <c r="C1542" s="136"/>
      <c r="D1542" s="127"/>
      <c r="E1542" s="127"/>
      <c r="F1542" s="127"/>
      <c r="G1542" s="127"/>
      <c r="H1542" s="127"/>
      <c r="I1542" s="127"/>
      <c r="J1542" s="127"/>
      <c r="K1542" s="127"/>
      <c r="L1542" s="127"/>
      <c r="M1542" s="127"/>
      <c r="N1542" s="127"/>
      <c r="O1542" s="127"/>
      <c r="P1542" s="127"/>
      <c r="Q1542" s="127"/>
      <c r="R1542" s="127"/>
      <c r="S1542" s="127"/>
      <c r="T1542" s="127"/>
      <c r="U1542" s="127"/>
      <c r="V1542" s="127"/>
      <c r="W1542" s="127"/>
      <c r="X1542" s="127"/>
      <c r="Y1542" s="127"/>
      <c r="Z1542" s="127"/>
      <c r="AA1542" s="127"/>
      <c r="AB1542" s="127"/>
      <c r="AC1542" s="127"/>
      <c r="AD1542" s="127"/>
      <c r="AE1542" s="127"/>
      <c r="AF1542" s="127"/>
      <c r="AG1542" s="127"/>
      <c r="AH1542" s="127"/>
      <c r="AI1542" s="127"/>
      <c r="AJ1542" s="127"/>
      <c r="AK1542" s="127"/>
      <c r="AL1542" s="127"/>
      <c r="AM1542" s="127"/>
      <c r="AN1542" s="127"/>
      <c r="AO1542" s="127"/>
      <c r="AP1542" s="127"/>
      <c r="AQ1542" s="127"/>
      <c r="AR1542" s="127"/>
      <c r="AS1542" s="127"/>
      <c r="AT1542" s="127"/>
      <c r="AU1542" s="127"/>
      <c r="AV1542" s="127"/>
      <c r="AW1542" s="127"/>
      <c r="AX1542" s="127"/>
      <c r="AY1542" s="127"/>
      <c r="AZ1542" s="127"/>
      <c r="BA1542" s="127"/>
      <c r="BB1542" s="127"/>
      <c r="BC1542" s="127"/>
      <c r="BD1542" s="127"/>
      <c r="BE1542" s="127"/>
      <c r="BF1542" s="127"/>
      <c r="BG1542" s="127"/>
      <c r="BH1542" s="127"/>
      <c r="BI1542" s="127"/>
      <c r="BJ1542" s="127"/>
      <c r="BK1542" s="127"/>
      <c r="BL1542" s="127"/>
      <c r="BM1542" s="127"/>
      <c r="BN1542" s="386"/>
      <c r="BO1542" s="127"/>
      <c r="BP1542" s="104"/>
    </row>
    <row r="1543" spans="1:68" ht="14.5" x14ac:dyDescent="0.35">
      <c r="A1543" s="136"/>
      <c r="B1543" s="136"/>
      <c r="C1543" s="136"/>
      <c r="D1543" s="127"/>
      <c r="E1543" s="127"/>
      <c r="F1543" s="127"/>
      <c r="G1543" s="127"/>
      <c r="H1543" s="127"/>
      <c r="I1543" s="127"/>
      <c r="J1543" s="127"/>
      <c r="K1543" s="127"/>
      <c r="L1543" s="127"/>
      <c r="M1543" s="127"/>
      <c r="N1543" s="127"/>
      <c r="O1543" s="127"/>
      <c r="P1543" s="127"/>
      <c r="Q1543" s="127"/>
      <c r="R1543" s="127"/>
      <c r="S1543" s="127"/>
      <c r="T1543" s="127"/>
      <c r="U1543" s="127"/>
      <c r="V1543" s="127"/>
      <c r="W1543" s="127"/>
      <c r="X1543" s="127"/>
      <c r="Y1543" s="127"/>
      <c r="Z1543" s="127"/>
      <c r="AA1543" s="127"/>
      <c r="AB1543" s="127"/>
      <c r="AC1543" s="127"/>
      <c r="AD1543" s="127"/>
      <c r="AE1543" s="127"/>
      <c r="AF1543" s="127"/>
      <c r="AG1543" s="127"/>
      <c r="AH1543" s="127"/>
      <c r="AI1543" s="127"/>
      <c r="AJ1543" s="127"/>
      <c r="AK1543" s="127"/>
      <c r="AL1543" s="127"/>
      <c r="AM1543" s="127"/>
      <c r="AN1543" s="127"/>
      <c r="AO1543" s="127"/>
      <c r="AP1543" s="127"/>
      <c r="AQ1543" s="127"/>
      <c r="AR1543" s="127"/>
      <c r="AS1543" s="127"/>
      <c r="AT1543" s="127"/>
      <c r="AU1543" s="127"/>
      <c r="AV1543" s="127"/>
      <c r="AW1543" s="127"/>
      <c r="AX1543" s="127"/>
      <c r="AY1543" s="127"/>
      <c r="AZ1543" s="127"/>
      <c r="BA1543" s="127"/>
      <c r="BB1543" s="127"/>
      <c r="BC1543" s="127"/>
      <c r="BD1543" s="127"/>
      <c r="BE1543" s="127"/>
      <c r="BF1543" s="127"/>
      <c r="BG1543" s="127"/>
      <c r="BH1543" s="127"/>
      <c r="BI1543" s="127"/>
      <c r="BJ1543" s="127"/>
      <c r="BK1543" s="127"/>
      <c r="BL1543" s="127"/>
      <c r="BM1543" s="127"/>
      <c r="BN1543" s="386"/>
      <c r="BO1543" s="127"/>
      <c r="BP1543" s="104"/>
    </row>
    <row r="1544" spans="1:68" ht="14.5" x14ac:dyDescent="0.35">
      <c r="A1544" s="136"/>
      <c r="B1544" s="136"/>
      <c r="C1544" s="136"/>
      <c r="D1544" s="127"/>
      <c r="E1544" s="127"/>
      <c r="F1544" s="127"/>
      <c r="G1544" s="127"/>
      <c r="H1544" s="127"/>
      <c r="I1544" s="127"/>
      <c r="J1544" s="127"/>
      <c r="K1544" s="127"/>
      <c r="L1544" s="127"/>
      <c r="M1544" s="127"/>
      <c r="N1544" s="127"/>
      <c r="O1544" s="127"/>
      <c r="P1544" s="127"/>
      <c r="Q1544" s="127"/>
      <c r="R1544" s="127"/>
      <c r="S1544" s="127"/>
      <c r="T1544" s="127"/>
      <c r="U1544" s="127"/>
      <c r="V1544" s="127"/>
      <c r="W1544" s="127"/>
      <c r="X1544" s="127"/>
      <c r="Y1544" s="127"/>
      <c r="Z1544" s="127"/>
      <c r="AA1544" s="127"/>
      <c r="AB1544" s="127"/>
      <c r="AC1544" s="127"/>
      <c r="AD1544" s="127"/>
      <c r="AE1544" s="127"/>
      <c r="AF1544" s="127"/>
      <c r="AG1544" s="127"/>
      <c r="AH1544" s="127"/>
      <c r="AI1544" s="127"/>
      <c r="AJ1544" s="127"/>
      <c r="AK1544" s="127"/>
      <c r="AL1544" s="127"/>
      <c r="AM1544" s="127"/>
      <c r="AN1544" s="127"/>
      <c r="AO1544" s="127"/>
      <c r="AP1544" s="127"/>
      <c r="AQ1544" s="127"/>
      <c r="AR1544" s="127"/>
      <c r="AS1544" s="127"/>
      <c r="AT1544" s="127"/>
      <c r="AU1544" s="127"/>
      <c r="AV1544" s="127"/>
      <c r="AW1544" s="127"/>
      <c r="AX1544" s="127"/>
      <c r="AY1544" s="127"/>
      <c r="AZ1544" s="127"/>
      <c r="BA1544" s="127"/>
      <c r="BB1544" s="127"/>
      <c r="BC1544" s="127"/>
      <c r="BD1544" s="127"/>
      <c r="BE1544" s="127"/>
      <c r="BF1544" s="127"/>
      <c r="BG1544" s="127"/>
      <c r="BH1544" s="127"/>
      <c r="BI1544" s="127"/>
      <c r="BJ1544" s="127"/>
      <c r="BK1544" s="127"/>
      <c r="BL1544" s="127"/>
      <c r="BM1544" s="127"/>
      <c r="BN1544" s="386"/>
      <c r="BO1544" s="127"/>
      <c r="BP1544" s="104"/>
    </row>
    <row r="1545" spans="1:68" ht="14.5" x14ac:dyDescent="0.35">
      <c r="A1545" s="136"/>
      <c r="B1545" s="136"/>
      <c r="C1545" s="136"/>
      <c r="D1545" s="127"/>
      <c r="E1545" s="127"/>
      <c r="F1545" s="127"/>
      <c r="G1545" s="127"/>
      <c r="H1545" s="127"/>
      <c r="I1545" s="127"/>
      <c r="J1545" s="127"/>
      <c r="K1545" s="127"/>
      <c r="L1545" s="127"/>
      <c r="M1545" s="127"/>
      <c r="N1545" s="127"/>
      <c r="O1545" s="127"/>
      <c r="P1545" s="127"/>
      <c r="Q1545" s="127"/>
      <c r="R1545" s="127"/>
      <c r="S1545" s="127"/>
      <c r="T1545" s="127"/>
      <c r="U1545" s="127"/>
      <c r="V1545" s="127"/>
      <c r="W1545" s="127"/>
      <c r="X1545" s="127"/>
      <c r="Y1545" s="127"/>
      <c r="Z1545" s="127"/>
      <c r="AA1545" s="127"/>
      <c r="AB1545" s="127"/>
      <c r="AC1545" s="127"/>
      <c r="AD1545" s="127"/>
      <c r="AE1545" s="127"/>
      <c r="AF1545" s="127"/>
      <c r="AG1545" s="127"/>
      <c r="AH1545" s="127"/>
      <c r="AI1545" s="127"/>
      <c r="AJ1545" s="127"/>
      <c r="AK1545" s="127"/>
      <c r="AL1545" s="127"/>
      <c r="AM1545" s="127"/>
      <c r="AN1545" s="127"/>
      <c r="AO1545" s="127"/>
      <c r="AP1545" s="127"/>
      <c r="AQ1545" s="127"/>
      <c r="AR1545" s="127"/>
      <c r="AS1545" s="127"/>
      <c r="AT1545" s="127"/>
      <c r="AU1545" s="127"/>
      <c r="AV1545" s="127"/>
      <c r="AW1545" s="127"/>
      <c r="AX1545" s="127"/>
      <c r="AY1545" s="127"/>
      <c r="AZ1545" s="127"/>
      <c r="BA1545" s="127"/>
      <c r="BB1545" s="127"/>
      <c r="BC1545" s="127"/>
      <c r="BD1545" s="127"/>
      <c r="BE1545" s="127"/>
      <c r="BF1545" s="127"/>
      <c r="BG1545" s="127"/>
      <c r="BH1545" s="127"/>
      <c r="BI1545" s="127"/>
      <c r="BJ1545" s="127"/>
      <c r="BK1545" s="127"/>
      <c r="BL1545" s="127"/>
      <c r="BM1545" s="127"/>
      <c r="BN1545" s="386"/>
      <c r="BO1545" s="127"/>
      <c r="BP1545" s="104"/>
    </row>
    <row r="1546" spans="1:68" ht="14.5" x14ac:dyDescent="0.35">
      <c r="A1546" s="136"/>
      <c r="B1546" s="136"/>
      <c r="C1546" s="136"/>
      <c r="D1546" s="127"/>
      <c r="E1546" s="127"/>
      <c r="F1546" s="127"/>
      <c r="G1546" s="127"/>
      <c r="H1546" s="127"/>
      <c r="I1546" s="127"/>
      <c r="J1546" s="127"/>
      <c r="K1546" s="127"/>
      <c r="L1546" s="127"/>
      <c r="M1546" s="127"/>
      <c r="N1546" s="127"/>
      <c r="O1546" s="127"/>
      <c r="P1546" s="127"/>
      <c r="Q1546" s="127"/>
      <c r="R1546" s="127"/>
      <c r="S1546" s="127"/>
      <c r="T1546" s="127"/>
      <c r="U1546" s="127"/>
      <c r="V1546" s="127"/>
      <c r="W1546" s="127"/>
      <c r="X1546" s="127"/>
      <c r="Y1546" s="127"/>
      <c r="Z1546" s="127"/>
      <c r="AA1546" s="127"/>
      <c r="AB1546" s="127"/>
      <c r="AC1546" s="127"/>
      <c r="AD1546" s="127"/>
      <c r="AE1546" s="127"/>
      <c r="AF1546" s="127"/>
      <c r="AG1546" s="127"/>
      <c r="AH1546" s="127"/>
      <c r="AI1546" s="127"/>
      <c r="AJ1546" s="127"/>
      <c r="AK1546" s="127"/>
      <c r="AL1546" s="127"/>
      <c r="AM1546" s="127"/>
      <c r="AN1546" s="127"/>
      <c r="AO1546" s="127"/>
      <c r="AP1546" s="127"/>
      <c r="AQ1546" s="127"/>
      <c r="AR1546" s="127"/>
      <c r="AS1546" s="127"/>
      <c r="AT1546" s="127"/>
      <c r="AU1546" s="127"/>
      <c r="AV1546" s="127"/>
      <c r="AW1546" s="127"/>
      <c r="AX1546" s="127"/>
      <c r="AY1546" s="127"/>
      <c r="AZ1546" s="127"/>
      <c r="BA1546" s="127"/>
      <c r="BB1546" s="127"/>
      <c r="BC1546" s="127"/>
      <c r="BD1546" s="127"/>
      <c r="BE1546" s="127"/>
      <c r="BF1546" s="127"/>
      <c r="BG1546" s="127"/>
      <c r="BH1546" s="127"/>
      <c r="BI1546" s="127"/>
      <c r="BJ1546" s="127"/>
      <c r="BK1546" s="127"/>
      <c r="BL1546" s="127"/>
      <c r="BM1546" s="127"/>
      <c r="BN1546" s="386"/>
      <c r="BO1546" s="127"/>
      <c r="BP1546" s="104"/>
    </row>
    <row r="1547" spans="1:68" ht="14.5" x14ac:dyDescent="0.35">
      <c r="A1547" s="136"/>
      <c r="B1547" s="136"/>
      <c r="C1547" s="136"/>
      <c r="D1547" s="127"/>
      <c r="E1547" s="127"/>
      <c r="F1547" s="127"/>
      <c r="G1547" s="127"/>
      <c r="H1547" s="127"/>
      <c r="I1547" s="127"/>
      <c r="J1547" s="127"/>
      <c r="K1547" s="127"/>
      <c r="L1547" s="127"/>
      <c r="M1547" s="127"/>
      <c r="N1547" s="127"/>
      <c r="O1547" s="127"/>
      <c r="P1547" s="127"/>
      <c r="Q1547" s="127"/>
      <c r="R1547" s="127"/>
      <c r="S1547" s="127"/>
      <c r="T1547" s="127"/>
      <c r="U1547" s="127"/>
      <c r="V1547" s="127"/>
      <c r="W1547" s="127"/>
      <c r="X1547" s="127"/>
      <c r="Y1547" s="127"/>
      <c r="Z1547" s="127"/>
      <c r="AA1547" s="127"/>
      <c r="AB1547" s="127"/>
      <c r="AC1547" s="127"/>
      <c r="AD1547" s="127"/>
      <c r="AE1547" s="127"/>
      <c r="AF1547" s="127"/>
      <c r="AG1547" s="127"/>
      <c r="AH1547" s="127"/>
      <c r="AI1547" s="127"/>
      <c r="AJ1547" s="127"/>
      <c r="AK1547" s="127"/>
      <c r="AL1547" s="127"/>
      <c r="AM1547" s="127"/>
      <c r="AN1547" s="127"/>
      <c r="AO1547" s="127"/>
      <c r="AP1547" s="127"/>
      <c r="AQ1547" s="127"/>
      <c r="AR1547" s="127"/>
      <c r="AS1547" s="127"/>
      <c r="AT1547" s="127"/>
      <c r="AU1547" s="127"/>
      <c r="AV1547" s="127"/>
      <c r="AW1547" s="127"/>
      <c r="AX1547" s="127"/>
      <c r="AY1547" s="127"/>
      <c r="AZ1547" s="127"/>
      <c r="BA1547" s="127"/>
      <c r="BB1547" s="127"/>
      <c r="BC1547" s="127"/>
      <c r="BD1547" s="127"/>
      <c r="BE1547" s="127"/>
      <c r="BF1547" s="127"/>
      <c r="BG1547" s="127"/>
      <c r="BH1547" s="127"/>
      <c r="BI1547" s="127"/>
      <c r="BJ1547" s="127"/>
      <c r="BK1547" s="127"/>
      <c r="BL1547" s="127"/>
      <c r="BM1547" s="127"/>
      <c r="BN1547" s="386"/>
      <c r="BO1547" s="127"/>
      <c r="BP1547" s="104"/>
    </row>
    <row r="1548" spans="1:68" ht="14.5" x14ac:dyDescent="0.35">
      <c r="A1548" s="136"/>
      <c r="B1548" s="136"/>
      <c r="C1548" s="136"/>
      <c r="D1548" s="127"/>
      <c r="E1548" s="127"/>
      <c r="F1548" s="127"/>
      <c r="G1548" s="127"/>
      <c r="H1548" s="127"/>
      <c r="I1548" s="127"/>
      <c r="J1548" s="127"/>
      <c r="K1548" s="127"/>
      <c r="L1548" s="127"/>
      <c r="M1548" s="127"/>
      <c r="N1548" s="127"/>
      <c r="O1548" s="127"/>
      <c r="P1548" s="127"/>
      <c r="Q1548" s="127"/>
      <c r="R1548" s="127"/>
      <c r="S1548" s="127"/>
      <c r="T1548" s="127"/>
      <c r="U1548" s="127"/>
      <c r="V1548" s="127"/>
      <c r="W1548" s="127"/>
      <c r="X1548" s="127"/>
      <c r="Y1548" s="127"/>
      <c r="Z1548" s="127"/>
      <c r="AA1548" s="127"/>
      <c r="AB1548" s="127"/>
      <c r="AC1548" s="127"/>
      <c r="AD1548" s="127"/>
      <c r="AE1548" s="127"/>
      <c r="AF1548" s="127"/>
      <c r="AG1548" s="127"/>
      <c r="AH1548" s="127"/>
      <c r="AI1548" s="127"/>
      <c r="AJ1548" s="127"/>
      <c r="AK1548" s="127"/>
      <c r="AL1548" s="127"/>
      <c r="AM1548" s="127"/>
      <c r="AN1548" s="127"/>
      <c r="AO1548" s="127"/>
      <c r="AP1548" s="127"/>
      <c r="AQ1548" s="127"/>
      <c r="AR1548" s="127"/>
      <c r="AS1548" s="127"/>
      <c r="AT1548" s="127"/>
      <c r="AU1548" s="127"/>
      <c r="AV1548" s="127"/>
      <c r="AW1548" s="127"/>
      <c r="AX1548" s="127"/>
      <c r="AY1548" s="127"/>
      <c r="AZ1548" s="127"/>
      <c r="BA1548" s="127"/>
      <c r="BB1548" s="127"/>
      <c r="BC1548" s="127"/>
      <c r="BD1548" s="127"/>
      <c r="BE1548" s="127"/>
      <c r="BF1548" s="127"/>
      <c r="BG1548" s="127"/>
      <c r="BH1548" s="127"/>
      <c r="BI1548" s="127"/>
      <c r="BJ1548" s="127"/>
      <c r="BK1548" s="127"/>
      <c r="BL1548" s="127"/>
      <c r="BM1548" s="127"/>
      <c r="BN1548" s="386"/>
      <c r="BO1548" s="127"/>
      <c r="BP1548" s="104"/>
    </row>
    <row r="1549" spans="1:68" ht="14.5" x14ac:dyDescent="0.35">
      <c r="A1549" s="136"/>
      <c r="B1549" s="136"/>
      <c r="C1549" s="136"/>
      <c r="D1549" s="127"/>
      <c r="E1549" s="127"/>
      <c r="F1549" s="127"/>
      <c r="G1549" s="127"/>
      <c r="H1549" s="127"/>
      <c r="I1549" s="127"/>
      <c r="J1549" s="127"/>
      <c r="K1549" s="127"/>
      <c r="L1549" s="127"/>
      <c r="M1549" s="127"/>
      <c r="N1549" s="127"/>
      <c r="O1549" s="127"/>
      <c r="P1549" s="127"/>
      <c r="Q1549" s="127"/>
      <c r="R1549" s="127"/>
      <c r="S1549" s="127"/>
      <c r="T1549" s="127"/>
      <c r="U1549" s="127"/>
      <c r="V1549" s="127"/>
      <c r="W1549" s="127"/>
      <c r="X1549" s="127"/>
      <c r="Y1549" s="127"/>
      <c r="Z1549" s="127"/>
      <c r="AA1549" s="127"/>
      <c r="AB1549" s="127"/>
      <c r="AC1549" s="127"/>
      <c r="AD1549" s="127"/>
      <c r="AE1549" s="127"/>
      <c r="AF1549" s="127"/>
      <c r="AG1549" s="127"/>
      <c r="AH1549" s="127"/>
      <c r="AI1549" s="127"/>
      <c r="AJ1549" s="127"/>
      <c r="AK1549" s="127"/>
      <c r="AL1549" s="127"/>
      <c r="AM1549" s="127"/>
      <c r="AN1549" s="127"/>
      <c r="AO1549" s="127"/>
      <c r="AP1549" s="127"/>
      <c r="AQ1549" s="127"/>
      <c r="AR1549" s="127"/>
      <c r="AS1549" s="127"/>
      <c r="AT1549" s="127"/>
      <c r="AU1549" s="127"/>
      <c r="AV1549" s="127"/>
      <c r="AW1549" s="127"/>
      <c r="AX1549" s="127"/>
      <c r="AY1549" s="127"/>
      <c r="AZ1549" s="127"/>
      <c r="BA1549" s="127"/>
      <c r="BB1549" s="127"/>
      <c r="BC1549" s="127"/>
      <c r="BD1549" s="127"/>
      <c r="BE1549" s="127"/>
      <c r="BF1549" s="127"/>
      <c r="BG1549" s="127"/>
      <c r="BH1549" s="127"/>
      <c r="BI1549" s="127"/>
      <c r="BJ1549" s="127"/>
      <c r="BK1549" s="127"/>
      <c r="BL1549" s="127"/>
      <c r="BM1549" s="127"/>
      <c r="BN1549" s="386"/>
      <c r="BO1549" s="127"/>
      <c r="BP1549" s="104"/>
    </row>
    <row r="1550" spans="1:68" ht="14.5" x14ac:dyDescent="0.35">
      <c r="A1550" s="136"/>
      <c r="B1550" s="136"/>
      <c r="C1550" s="136"/>
      <c r="D1550" s="127"/>
      <c r="E1550" s="127"/>
      <c r="F1550" s="127"/>
      <c r="G1550" s="127"/>
      <c r="H1550" s="127"/>
      <c r="I1550" s="127"/>
      <c r="J1550" s="127"/>
      <c r="K1550" s="127"/>
      <c r="L1550" s="127"/>
      <c r="M1550" s="127"/>
      <c r="N1550" s="127"/>
      <c r="O1550" s="127"/>
      <c r="P1550" s="127"/>
      <c r="Q1550" s="127"/>
      <c r="R1550" s="127"/>
      <c r="S1550" s="127"/>
      <c r="T1550" s="127"/>
      <c r="U1550" s="127"/>
      <c r="V1550" s="127"/>
      <c r="W1550" s="127"/>
      <c r="X1550" s="127"/>
      <c r="Y1550" s="127"/>
      <c r="Z1550" s="127"/>
      <c r="AA1550" s="127"/>
      <c r="AB1550" s="127"/>
      <c r="AC1550" s="127"/>
      <c r="AD1550" s="127"/>
      <c r="AE1550" s="127"/>
      <c r="AF1550" s="127"/>
      <c r="AG1550" s="127"/>
      <c r="AH1550" s="127"/>
      <c r="AI1550" s="127"/>
      <c r="AJ1550" s="127"/>
      <c r="AK1550" s="127"/>
      <c r="AL1550" s="127"/>
      <c r="AM1550" s="127"/>
      <c r="AN1550" s="127"/>
      <c r="AO1550" s="127"/>
      <c r="AP1550" s="127"/>
      <c r="AQ1550" s="127"/>
      <c r="AR1550" s="127"/>
      <c r="AS1550" s="127"/>
      <c r="AT1550" s="127"/>
      <c r="AU1550" s="127"/>
      <c r="AV1550" s="127"/>
      <c r="AW1550" s="127"/>
      <c r="AX1550" s="127"/>
      <c r="AY1550" s="127"/>
      <c r="AZ1550" s="127"/>
      <c r="BA1550" s="127"/>
      <c r="BB1550" s="127"/>
      <c r="BC1550" s="127"/>
      <c r="BD1550" s="127"/>
      <c r="BE1550" s="127"/>
      <c r="BF1550" s="127"/>
      <c r="BG1550" s="127"/>
      <c r="BH1550" s="127"/>
      <c r="BI1550" s="127"/>
      <c r="BJ1550" s="127"/>
      <c r="BK1550" s="127"/>
      <c r="BL1550" s="127"/>
      <c r="BM1550" s="127"/>
      <c r="BN1550" s="386"/>
      <c r="BO1550" s="127"/>
      <c r="BP1550" s="104"/>
    </row>
    <row r="1551" spans="1:68" ht="14.5" x14ac:dyDescent="0.35">
      <c r="A1551" s="136"/>
      <c r="B1551" s="136"/>
      <c r="C1551" s="136"/>
      <c r="D1551" s="127"/>
      <c r="E1551" s="127"/>
      <c r="F1551" s="127"/>
      <c r="G1551" s="127"/>
      <c r="H1551" s="127"/>
      <c r="I1551" s="127"/>
      <c r="J1551" s="127"/>
      <c r="K1551" s="127"/>
      <c r="L1551" s="127"/>
      <c r="M1551" s="127"/>
      <c r="N1551" s="127"/>
      <c r="O1551" s="127"/>
      <c r="P1551" s="127"/>
      <c r="Q1551" s="127"/>
      <c r="R1551" s="127"/>
      <c r="S1551" s="127"/>
      <c r="T1551" s="127"/>
      <c r="U1551" s="127"/>
      <c r="V1551" s="127"/>
      <c r="W1551" s="127"/>
      <c r="X1551" s="127"/>
      <c r="Y1551" s="127"/>
      <c r="Z1551" s="127"/>
      <c r="AA1551" s="127"/>
      <c r="AB1551" s="127"/>
      <c r="AC1551" s="127"/>
      <c r="AD1551" s="127"/>
      <c r="AE1551" s="127"/>
      <c r="AF1551" s="127"/>
      <c r="AG1551" s="127"/>
      <c r="AH1551" s="127"/>
      <c r="AI1551" s="127"/>
      <c r="AJ1551" s="127"/>
      <c r="AK1551" s="127"/>
      <c r="AL1551" s="127"/>
      <c r="AM1551" s="127"/>
      <c r="AN1551" s="127"/>
      <c r="AO1551" s="127"/>
      <c r="AP1551" s="127"/>
      <c r="AQ1551" s="127"/>
      <c r="AR1551" s="127"/>
      <c r="AS1551" s="127"/>
      <c r="AT1551" s="127"/>
      <c r="AU1551" s="127"/>
      <c r="AV1551" s="127"/>
      <c r="AW1551" s="127"/>
      <c r="AX1551" s="127"/>
      <c r="AY1551" s="127"/>
      <c r="AZ1551" s="127"/>
      <c r="BA1551" s="127"/>
      <c r="BB1551" s="127"/>
      <c r="BC1551" s="127"/>
      <c r="BD1551" s="127"/>
      <c r="BE1551" s="127"/>
      <c r="BF1551" s="127"/>
      <c r="BG1551" s="127"/>
      <c r="BH1551" s="127"/>
      <c r="BI1551" s="127"/>
      <c r="BJ1551" s="127"/>
      <c r="BK1551" s="127"/>
      <c r="BL1551" s="127"/>
      <c r="BM1551" s="127"/>
      <c r="BN1551" s="386"/>
      <c r="BO1551" s="127"/>
      <c r="BP1551" s="104"/>
    </row>
    <row r="1552" spans="1:68" ht="14.5" x14ac:dyDescent="0.35">
      <c r="A1552" s="136"/>
      <c r="B1552" s="136"/>
      <c r="C1552" s="136"/>
      <c r="D1552" s="127"/>
      <c r="E1552" s="127"/>
      <c r="F1552" s="127"/>
      <c r="G1552" s="127"/>
      <c r="H1552" s="127"/>
      <c r="I1552" s="127"/>
      <c r="J1552" s="127"/>
      <c r="K1552" s="127"/>
      <c r="L1552" s="127"/>
      <c r="M1552" s="127"/>
      <c r="N1552" s="127"/>
      <c r="O1552" s="127"/>
      <c r="P1552" s="127"/>
      <c r="Q1552" s="127"/>
      <c r="R1552" s="127"/>
      <c r="S1552" s="127"/>
      <c r="T1552" s="127"/>
      <c r="U1552" s="127"/>
      <c r="V1552" s="127"/>
      <c r="W1552" s="127"/>
      <c r="X1552" s="127"/>
      <c r="Y1552" s="127"/>
      <c r="Z1552" s="127"/>
      <c r="AA1552" s="127"/>
      <c r="AB1552" s="127"/>
      <c r="AC1552" s="127"/>
      <c r="AD1552" s="127"/>
      <c r="AE1552" s="127"/>
      <c r="AF1552" s="127"/>
      <c r="AG1552" s="127"/>
      <c r="AH1552" s="127"/>
      <c r="AI1552" s="127"/>
      <c r="AJ1552" s="127"/>
      <c r="AK1552" s="127"/>
      <c r="AL1552" s="127"/>
      <c r="AM1552" s="127"/>
      <c r="AN1552" s="127"/>
      <c r="AO1552" s="127"/>
      <c r="AP1552" s="127"/>
      <c r="AQ1552" s="127"/>
      <c r="AR1552" s="127"/>
      <c r="AS1552" s="127"/>
      <c r="AT1552" s="127"/>
      <c r="AU1552" s="127"/>
      <c r="AV1552" s="127"/>
      <c r="AW1552" s="127"/>
      <c r="AX1552" s="127"/>
      <c r="AY1552" s="127"/>
      <c r="AZ1552" s="127"/>
      <c r="BA1552" s="127"/>
      <c r="BB1552" s="127"/>
      <c r="BC1552" s="127"/>
      <c r="BD1552" s="127"/>
      <c r="BE1552" s="127"/>
      <c r="BF1552" s="127"/>
      <c r="BG1552" s="127"/>
      <c r="BH1552" s="127"/>
      <c r="BI1552" s="127"/>
      <c r="BJ1552" s="127"/>
      <c r="BK1552" s="127"/>
      <c r="BL1552" s="127"/>
      <c r="BM1552" s="127"/>
      <c r="BN1552" s="386"/>
      <c r="BO1552" s="127"/>
      <c r="BP1552" s="104"/>
    </row>
    <row r="1553" spans="1:68" ht="14.5" x14ac:dyDescent="0.35">
      <c r="A1553" s="136"/>
      <c r="B1553" s="136"/>
      <c r="C1553" s="136"/>
      <c r="D1553" s="127"/>
      <c r="E1553" s="127"/>
      <c r="F1553" s="127"/>
      <c r="G1553" s="127"/>
      <c r="H1553" s="127"/>
      <c r="I1553" s="127"/>
      <c r="J1553" s="127"/>
      <c r="K1553" s="127"/>
      <c r="L1553" s="127"/>
      <c r="M1553" s="127"/>
      <c r="N1553" s="127"/>
      <c r="O1553" s="127"/>
      <c r="P1553" s="127"/>
      <c r="Q1553" s="127"/>
      <c r="R1553" s="127"/>
      <c r="S1553" s="127"/>
      <c r="T1553" s="127"/>
      <c r="U1553" s="127"/>
      <c r="V1553" s="127"/>
      <c r="W1553" s="127"/>
      <c r="X1553" s="127"/>
      <c r="Y1553" s="127"/>
      <c r="Z1553" s="127"/>
      <c r="AA1553" s="127"/>
      <c r="AB1553" s="127"/>
      <c r="AC1553" s="127"/>
      <c r="AD1553" s="127"/>
      <c r="AE1553" s="127"/>
      <c r="AF1553" s="127"/>
      <c r="AG1553" s="127"/>
      <c r="AH1553" s="127"/>
      <c r="AI1553" s="127"/>
      <c r="AJ1553" s="127"/>
      <c r="AK1553" s="127"/>
      <c r="AL1553" s="127"/>
      <c r="AM1553" s="127"/>
      <c r="AN1553" s="127"/>
      <c r="AO1553" s="127"/>
      <c r="AP1553" s="127"/>
      <c r="AQ1553" s="127"/>
      <c r="AR1553" s="127"/>
      <c r="AS1553" s="127"/>
      <c r="AT1553" s="127"/>
      <c r="AU1553" s="127"/>
      <c r="AV1553" s="127"/>
      <c r="AW1553" s="127"/>
      <c r="AX1553" s="127"/>
      <c r="AY1553" s="127"/>
      <c r="AZ1553" s="127"/>
      <c r="BA1553" s="127"/>
      <c r="BB1553" s="127"/>
      <c r="BC1553" s="127"/>
      <c r="BD1553" s="127"/>
      <c r="BE1553" s="127"/>
      <c r="BF1553" s="127"/>
      <c r="BG1553" s="127"/>
      <c r="BH1553" s="127"/>
      <c r="BI1553" s="127"/>
      <c r="BJ1553" s="127"/>
      <c r="BK1553" s="127"/>
      <c r="BL1553" s="127"/>
      <c r="BM1553" s="127"/>
      <c r="BN1553" s="386"/>
      <c r="BO1553" s="127"/>
      <c r="BP1553" s="104"/>
    </row>
    <row r="1554" spans="1:68" ht="14.5" x14ac:dyDescent="0.35">
      <c r="A1554" s="136"/>
      <c r="B1554" s="136"/>
      <c r="C1554" s="136"/>
      <c r="D1554" s="127"/>
      <c r="E1554" s="127"/>
      <c r="F1554" s="127"/>
      <c r="G1554" s="127"/>
      <c r="H1554" s="127"/>
      <c r="I1554" s="127"/>
      <c r="J1554" s="127"/>
      <c r="K1554" s="127"/>
      <c r="L1554" s="127"/>
      <c r="M1554" s="127"/>
      <c r="N1554" s="127"/>
      <c r="O1554" s="127"/>
      <c r="P1554" s="127"/>
      <c r="Q1554" s="127"/>
      <c r="R1554" s="127"/>
      <c r="S1554" s="127"/>
      <c r="T1554" s="127"/>
      <c r="U1554" s="127"/>
      <c r="V1554" s="127"/>
      <c r="W1554" s="127"/>
      <c r="X1554" s="127"/>
      <c r="Y1554" s="127"/>
      <c r="Z1554" s="127"/>
      <c r="AA1554" s="127"/>
      <c r="AB1554" s="127"/>
      <c r="AC1554" s="127"/>
      <c r="AD1554" s="127"/>
      <c r="AE1554" s="127"/>
      <c r="AF1554" s="127"/>
      <c r="AG1554" s="127"/>
      <c r="AH1554" s="127"/>
      <c r="AI1554" s="127"/>
      <c r="AJ1554" s="127"/>
      <c r="AK1554" s="127"/>
      <c r="AL1554" s="127"/>
      <c r="AM1554" s="127"/>
      <c r="AN1554" s="127"/>
      <c r="AO1554" s="127"/>
      <c r="AP1554" s="127"/>
      <c r="AQ1554" s="127"/>
      <c r="AR1554" s="127"/>
      <c r="AS1554" s="127"/>
      <c r="AT1554" s="127"/>
      <c r="AU1554" s="127"/>
      <c r="AV1554" s="127"/>
      <c r="AW1554" s="127"/>
      <c r="AX1554" s="127"/>
      <c r="AY1554" s="127"/>
      <c r="AZ1554" s="127"/>
      <c r="BA1554" s="127"/>
      <c r="BB1554" s="127"/>
      <c r="BC1554" s="127"/>
      <c r="BD1554" s="127"/>
      <c r="BE1554" s="127"/>
      <c r="BF1554" s="127"/>
      <c r="BG1554" s="127"/>
      <c r="BH1554" s="127"/>
      <c r="BI1554" s="127"/>
      <c r="BJ1554" s="127"/>
      <c r="BK1554" s="127"/>
      <c r="BL1554" s="127"/>
      <c r="BM1554" s="127"/>
      <c r="BN1554" s="386"/>
      <c r="BO1554" s="127"/>
      <c r="BP1554" s="104"/>
    </row>
    <row r="1555" spans="1:68" ht="14.5" x14ac:dyDescent="0.35">
      <c r="A1555" s="136"/>
      <c r="B1555" s="136"/>
      <c r="C1555" s="136"/>
      <c r="D1555" s="127"/>
      <c r="E1555" s="127"/>
      <c r="F1555" s="127"/>
      <c r="G1555" s="127"/>
      <c r="H1555" s="127"/>
      <c r="I1555" s="127"/>
      <c r="J1555" s="127"/>
      <c r="K1555" s="127"/>
      <c r="L1555" s="127"/>
      <c r="M1555" s="127"/>
      <c r="N1555" s="127"/>
      <c r="O1555" s="127"/>
      <c r="P1555" s="127"/>
      <c r="Q1555" s="127"/>
      <c r="R1555" s="127"/>
      <c r="S1555" s="127"/>
      <c r="T1555" s="127"/>
      <c r="U1555" s="127"/>
      <c r="V1555" s="127"/>
      <c r="W1555" s="127"/>
      <c r="X1555" s="127"/>
      <c r="Y1555" s="127"/>
      <c r="Z1555" s="127"/>
      <c r="AA1555" s="127"/>
      <c r="AB1555" s="127"/>
      <c r="AC1555" s="127"/>
      <c r="AD1555" s="127"/>
      <c r="AE1555" s="127"/>
      <c r="AF1555" s="127"/>
      <c r="AG1555" s="127"/>
      <c r="AH1555" s="127"/>
      <c r="AI1555" s="127"/>
      <c r="AJ1555" s="127"/>
      <c r="AK1555" s="127"/>
      <c r="AL1555" s="127"/>
      <c r="AM1555" s="127"/>
      <c r="AN1555" s="127"/>
      <c r="AO1555" s="127"/>
      <c r="AP1555" s="127"/>
      <c r="AQ1555" s="127"/>
      <c r="AR1555" s="127"/>
      <c r="AS1555" s="127"/>
      <c r="AT1555" s="127"/>
      <c r="AU1555" s="127"/>
      <c r="AV1555" s="127"/>
      <c r="AW1555" s="127"/>
      <c r="AX1555" s="127"/>
      <c r="AY1555" s="127"/>
      <c r="AZ1555" s="127"/>
      <c r="BA1555" s="127"/>
      <c r="BB1555" s="127"/>
      <c r="BC1555" s="127"/>
      <c r="BD1555" s="127"/>
      <c r="BE1555" s="127"/>
      <c r="BF1555" s="127"/>
      <c r="BG1555" s="127"/>
      <c r="BH1555" s="127"/>
      <c r="BI1555" s="127"/>
      <c r="BJ1555" s="127"/>
      <c r="BK1555" s="127"/>
      <c r="BL1555" s="127"/>
      <c r="BM1555" s="127"/>
      <c r="BN1555" s="386"/>
      <c r="BO1555" s="127"/>
      <c r="BP1555" s="104"/>
    </row>
    <row r="1556" spans="1:68" ht="14.5" x14ac:dyDescent="0.35">
      <c r="A1556" s="136"/>
      <c r="B1556" s="136"/>
      <c r="C1556" s="136"/>
      <c r="D1556" s="127"/>
      <c r="E1556" s="127"/>
      <c r="F1556" s="127"/>
      <c r="G1556" s="127"/>
      <c r="H1556" s="127"/>
      <c r="I1556" s="127"/>
      <c r="J1556" s="127"/>
      <c r="K1556" s="127"/>
      <c r="L1556" s="127"/>
      <c r="M1556" s="127"/>
      <c r="N1556" s="127"/>
      <c r="O1556" s="127"/>
      <c r="P1556" s="127"/>
      <c r="Q1556" s="127"/>
      <c r="R1556" s="127"/>
      <c r="S1556" s="127"/>
      <c r="T1556" s="127"/>
      <c r="U1556" s="127"/>
      <c r="V1556" s="127"/>
      <c r="W1556" s="127"/>
      <c r="X1556" s="127"/>
      <c r="Y1556" s="127"/>
      <c r="Z1556" s="127"/>
      <c r="AA1556" s="127"/>
      <c r="AB1556" s="127"/>
      <c r="AC1556" s="127"/>
      <c r="AD1556" s="127"/>
      <c r="AE1556" s="127"/>
      <c r="AF1556" s="127"/>
      <c r="AG1556" s="127"/>
      <c r="AH1556" s="127"/>
      <c r="AI1556" s="127"/>
      <c r="AJ1556" s="127"/>
      <c r="AK1556" s="127"/>
      <c r="AL1556" s="127"/>
      <c r="AM1556" s="127"/>
      <c r="AN1556" s="127"/>
      <c r="AO1556" s="127"/>
      <c r="AP1556" s="127"/>
      <c r="AQ1556" s="127"/>
      <c r="AR1556" s="127"/>
      <c r="AS1556" s="127"/>
      <c r="AT1556" s="127"/>
      <c r="AU1556" s="127"/>
      <c r="AV1556" s="127"/>
      <c r="AW1556" s="127"/>
      <c r="AX1556" s="127"/>
      <c r="AY1556" s="127"/>
      <c r="AZ1556" s="127"/>
      <c r="BA1556" s="127"/>
      <c r="BB1556" s="127"/>
      <c r="BC1556" s="127"/>
      <c r="BD1556" s="127"/>
      <c r="BE1556" s="127"/>
      <c r="BF1556" s="127"/>
      <c r="BG1556" s="127"/>
      <c r="BH1556" s="127"/>
      <c r="BI1556" s="127"/>
      <c r="BJ1556" s="127"/>
      <c r="BK1556" s="127"/>
      <c r="BL1556" s="127"/>
      <c r="BM1556" s="127"/>
      <c r="BN1556" s="386"/>
      <c r="BO1556" s="127"/>
      <c r="BP1556" s="104"/>
    </row>
    <row r="1557" spans="1:68" ht="14.5" x14ac:dyDescent="0.35">
      <c r="A1557" s="136"/>
      <c r="B1557" s="136"/>
      <c r="C1557" s="136"/>
      <c r="D1557" s="127"/>
      <c r="E1557" s="127"/>
      <c r="F1557" s="127"/>
      <c r="G1557" s="127"/>
      <c r="H1557" s="127"/>
      <c r="I1557" s="127"/>
      <c r="J1557" s="127"/>
      <c r="K1557" s="127"/>
      <c r="L1557" s="127"/>
      <c r="M1557" s="127"/>
      <c r="N1557" s="127"/>
      <c r="O1557" s="127"/>
      <c r="P1557" s="127"/>
      <c r="Q1557" s="127"/>
      <c r="R1557" s="127"/>
      <c r="S1557" s="127"/>
      <c r="T1557" s="127"/>
      <c r="U1557" s="127"/>
      <c r="V1557" s="127"/>
      <c r="W1557" s="127"/>
      <c r="X1557" s="127"/>
      <c r="Y1557" s="127"/>
      <c r="Z1557" s="127"/>
      <c r="AA1557" s="127"/>
      <c r="AB1557" s="127"/>
      <c r="AC1557" s="127"/>
      <c r="AD1557" s="127"/>
      <c r="AE1557" s="127"/>
      <c r="AF1557" s="127"/>
      <c r="AG1557" s="127"/>
      <c r="AH1557" s="127"/>
      <c r="AI1557" s="127"/>
      <c r="AJ1557" s="127"/>
      <c r="AK1557" s="127"/>
      <c r="AL1557" s="127"/>
      <c r="AM1557" s="127"/>
      <c r="AN1557" s="127"/>
      <c r="AO1557" s="127"/>
      <c r="AP1557" s="127"/>
      <c r="AQ1557" s="127"/>
      <c r="AR1557" s="127"/>
      <c r="AS1557" s="127"/>
      <c r="AT1557" s="127"/>
      <c r="AU1557" s="127"/>
      <c r="AV1557" s="127"/>
      <c r="AW1557" s="127"/>
      <c r="AX1557" s="127"/>
      <c r="AY1557" s="127"/>
      <c r="AZ1557" s="127"/>
      <c r="BA1557" s="127"/>
      <c r="BB1557" s="127"/>
      <c r="BC1557" s="127"/>
      <c r="BD1557" s="127"/>
      <c r="BE1557" s="127"/>
      <c r="BF1557" s="127"/>
      <c r="BG1557" s="127"/>
      <c r="BH1557" s="127"/>
      <c r="BI1557" s="127"/>
      <c r="BJ1557" s="127"/>
      <c r="BK1557" s="127"/>
      <c r="BL1557" s="127"/>
      <c r="BM1557" s="127"/>
      <c r="BN1557" s="386"/>
      <c r="BO1557" s="127"/>
      <c r="BP1557" s="104"/>
    </row>
    <row r="1558" spans="1:68" ht="14.5" x14ac:dyDescent="0.35">
      <c r="A1558" s="136"/>
      <c r="B1558" s="136"/>
      <c r="C1558" s="136"/>
      <c r="D1558" s="127"/>
      <c r="E1558" s="127"/>
      <c r="F1558" s="127"/>
      <c r="G1558" s="127"/>
      <c r="H1558" s="127"/>
      <c r="I1558" s="127"/>
      <c r="J1558" s="127"/>
      <c r="K1558" s="127"/>
      <c r="L1558" s="127"/>
      <c r="M1558" s="127"/>
      <c r="N1558" s="127"/>
      <c r="O1558" s="127"/>
      <c r="P1558" s="127"/>
      <c r="Q1558" s="127"/>
      <c r="R1558" s="127"/>
      <c r="S1558" s="127"/>
      <c r="T1558" s="127"/>
      <c r="U1558" s="127"/>
      <c r="V1558" s="127"/>
      <c r="W1558" s="127"/>
      <c r="X1558" s="127"/>
      <c r="Y1558" s="127"/>
      <c r="Z1558" s="127"/>
      <c r="AA1558" s="127"/>
      <c r="AB1558" s="127"/>
      <c r="AC1558" s="127"/>
      <c r="AD1558" s="127"/>
      <c r="AE1558" s="127"/>
      <c r="AF1558" s="127"/>
      <c r="AG1558" s="127"/>
      <c r="AH1558" s="127"/>
      <c r="AI1558" s="127"/>
      <c r="AJ1558" s="127"/>
      <c r="AK1558" s="127"/>
      <c r="AL1558" s="127"/>
      <c r="AM1558" s="127"/>
      <c r="AN1558" s="127"/>
      <c r="AO1558" s="127"/>
      <c r="AP1558" s="127"/>
      <c r="AQ1558" s="127"/>
      <c r="AR1558" s="127"/>
      <c r="AS1558" s="127"/>
      <c r="AT1558" s="127"/>
      <c r="AU1558" s="127"/>
      <c r="AV1558" s="127"/>
      <c r="AW1558" s="127"/>
      <c r="AX1558" s="127"/>
      <c r="AY1558" s="127"/>
      <c r="AZ1558" s="127"/>
      <c r="BA1558" s="127"/>
      <c r="BB1558" s="127"/>
      <c r="BC1558" s="127"/>
      <c r="BD1558" s="127"/>
      <c r="BE1558" s="127"/>
      <c r="BF1558" s="127"/>
      <c r="BG1558" s="127"/>
      <c r="BH1558" s="127"/>
      <c r="BI1558" s="127"/>
      <c r="BJ1558" s="127"/>
      <c r="BK1558" s="127"/>
      <c r="BL1558" s="127"/>
      <c r="BM1558" s="127"/>
      <c r="BN1558" s="386"/>
      <c r="BO1558" s="127"/>
      <c r="BP1558" s="104"/>
    </row>
    <row r="1559" spans="1:68" ht="14.5" x14ac:dyDescent="0.35">
      <c r="A1559" s="136"/>
      <c r="B1559" s="136"/>
      <c r="C1559" s="136"/>
      <c r="D1559" s="127"/>
      <c r="E1559" s="127"/>
      <c r="F1559" s="127"/>
      <c r="G1559" s="127"/>
      <c r="H1559" s="127"/>
      <c r="I1559" s="127"/>
      <c r="J1559" s="127"/>
      <c r="K1559" s="127"/>
      <c r="L1559" s="127"/>
      <c r="M1559" s="127"/>
      <c r="N1559" s="127"/>
      <c r="O1559" s="127"/>
      <c r="P1559" s="127"/>
      <c r="Q1559" s="127"/>
      <c r="R1559" s="127"/>
      <c r="S1559" s="127"/>
      <c r="T1559" s="127"/>
      <c r="U1559" s="127"/>
      <c r="V1559" s="127"/>
      <c r="W1559" s="127"/>
      <c r="X1559" s="127"/>
      <c r="Y1559" s="127"/>
      <c r="Z1559" s="127"/>
      <c r="AA1559" s="127"/>
      <c r="AB1559" s="127"/>
      <c r="AC1559" s="127"/>
      <c r="AD1559" s="127"/>
      <c r="AE1559" s="127"/>
      <c r="AF1559" s="127"/>
      <c r="AG1559" s="127"/>
      <c r="AH1559" s="127"/>
      <c r="AI1559" s="127"/>
      <c r="AJ1559" s="127"/>
      <c r="AK1559" s="127"/>
      <c r="AL1559" s="127"/>
      <c r="AM1559" s="127"/>
      <c r="AN1559" s="127"/>
      <c r="AO1559" s="127"/>
      <c r="AP1559" s="127"/>
      <c r="AQ1559" s="127"/>
      <c r="AR1559" s="127"/>
      <c r="AS1559" s="127"/>
      <c r="AT1559" s="127"/>
      <c r="AU1559" s="127"/>
      <c r="AV1559" s="127"/>
      <c r="AW1559" s="127"/>
      <c r="AX1559" s="127"/>
      <c r="AY1559" s="127"/>
      <c r="AZ1559" s="127"/>
      <c r="BA1559" s="127"/>
      <c r="BB1559" s="127"/>
      <c r="BC1559" s="127"/>
      <c r="BD1559" s="127"/>
      <c r="BE1559" s="127"/>
      <c r="BF1559" s="127"/>
      <c r="BG1559" s="127"/>
      <c r="BH1559" s="127"/>
      <c r="BI1559" s="127"/>
      <c r="BJ1559" s="127"/>
      <c r="BK1559" s="127"/>
      <c r="BL1559" s="127"/>
      <c r="BM1559" s="127"/>
      <c r="BN1559" s="386"/>
      <c r="BO1559" s="127"/>
      <c r="BP1559" s="104"/>
    </row>
    <row r="1560" spans="1:68" ht="14.5" x14ac:dyDescent="0.35">
      <c r="A1560" s="136"/>
      <c r="B1560" s="136"/>
      <c r="C1560" s="136"/>
      <c r="D1560" s="127"/>
      <c r="E1560" s="127"/>
      <c r="F1560" s="127"/>
      <c r="G1560" s="127"/>
      <c r="H1560" s="127"/>
      <c r="I1560" s="127"/>
      <c r="J1560" s="127"/>
      <c r="K1560" s="127"/>
      <c r="L1560" s="127"/>
      <c r="M1560" s="127"/>
      <c r="N1560" s="127"/>
      <c r="O1560" s="127"/>
      <c r="P1560" s="127"/>
      <c r="Q1560" s="127"/>
      <c r="R1560" s="127"/>
      <c r="S1560" s="127"/>
      <c r="T1560" s="127"/>
      <c r="U1560" s="127"/>
      <c r="V1560" s="127"/>
      <c r="W1560" s="127"/>
      <c r="X1560" s="127"/>
      <c r="Y1560" s="127"/>
      <c r="Z1560" s="127"/>
      <c r="AA1560" s="127"/>
      <c r="AB1560" s="127"/>
      <c r="AC1560" s="127"/>
      <c r="AD1560" s="127"/>
      <c r="AE1560" s="127"/>
      <c r="AF1560" s="127"/>
      <c r="AG1560" s="127"/>
      <c r="AH1560" s="127"/>
      <c r="AI1560" s="127"/>
      <c r="AJ1560" s="127"/>
      <c r="AK1560" s="127"/>
      <c r="AL1560" s="127"/>
      <c r="AM1560" s="127"/>
      <c r="AN1560" s="127"/>
      <c r="AO1560" s="127"/>
      <c r="AP1560" s="127"/>
      <c r="AQ1560" s="127"/>
      <c r="AR1560" s="127"/>
      <c r="AS1560" s="127"/>
      <c r="AT1560" s="127"/>
      <c r="AU1560" s="127"/>
      <c r="AV1560" s="127"/>
      <c r="AW1560" s="127"/>
      <c r="AX1560" s="127"/>
      <c r="AY1560" s="127"/>
      <c r="AZ1560" s="127"/>
      <c r="BA1560" s="127"/>
      <c r="BB1560" s="127"/>
      <c r="BC1560" s="127"/>
      <c r="BD1560" s="127"/>
      <c r="BE1560" s="127"/>
      <c r="BF1560" s="127"/>
      <c r="BG1560" s="127"/>
      <c r="BH1560" s="127"/>
      <c r="BI1560" s="127"/>
      <c r="BJ1560" s="127"/>
      <c r="BK1560" s="127"/>
      <c r="BL1560" s="127"/>
      <c r="BM1560" s="127"/>
      <c r="BN1560" s="386"/>
      <c r="BO1560" s="127"/>
      <c r="BP1560" s="104"/>
    </row>
    <row r="1561" spans="1:68" ht="14.5" x14ac:dyDescent="0.35">
      <c r="A1561" s="136"/>
      <c r="B1561" s="136"/>
      <c r="C1561" s="136"/>
      <c r="D1561" s="127"/>
      <c r="E1561" s="127"/>
      <c r="F1561" s="127"/>
      <c r="G1561" s="127"/>
      <c r="H1561" s="127"/>
      <c r="I1561" s="127"/>
      <c r="J1561" s="127"/>
      <c r="K1561" s="127"/>
      <c r="L1561" s="127"/>
      <c r="M1561" s="127"/>
      <c r="N1561" s="127"/>
      <c r="O1561" s="127"/>
      <c r="P1561" s="127"/>
      <c r="Q1561" s="127"/>
      <c r="R1561" s="127"/>
      <c r="S1561" s="127"/>
      <c r="T1561" s="127"/>
      <c r="U1561" s="127"/>
      <c r="V1561" s="127"/>
      <c r="W1561" s="127"/>
      <c r="X1561" s="127"/>
      <c r="Y1561" s="127"/>
      <c r="Z1561" s="127"/>
      <c r="AA1561" s="127"/>
      <c r="AB1561" s="127"/>
      <c r="AC1561" s="127"/>
      <c r="AD1561" s="127"/>
      <c r="AE1561" s="127"/>
      <c r="AF1561" s="127"/>
      <c r="AG1561" s="127"/>
      <c r="AH1561" s="127"/>
      <c r="AI1561" s="127"/>
      <c r="AJ1561" s="127"/>
      <c r="AK1561" s="127"/>
      <c r="AL1561" s="127"/>
      <c r="AM1561" s="127"/>
      <c r="AN1561" s="127"/>
      <c r="AO1561" s="127"/>
      <c r="AP1561" s="127"/>
      <c r="AQ1561" s="127"/>
      <c r="AR1561" s="127"/>
      <c r="AS1561" s="127"/>
      <c r="AT1561" s="127"/>
      <c r="AU1561" s="127"/>
      <c r="AV1561" s="127"/>
      <c r="AW1561" s="127"/>
      <c r="AX1561" s="127"/>
      <c r="AY1561" s="127"/>
      <c r="AZ1561" s="127"/>
      <c r="BA1561" s="127"/>
      <c r="BB1561" s="127"/>
      <c r="BC1561" s="127"/>
      <c r="BD1561" s="127"/>
      <c r="BE1561" s="127"/>
      <c r="BF1561" s="127"/>
      <c r="BG1561" s="127"/>
      <c r="BH1561" s="127"/>
      <c r="BI1561" s="127"/>
      <c r="BJ1561" s="127"/>
      <c r="BK1561" s="127"/>
      <c r="BL1561" s="127"/>
      <c r="BM1561" s="127"/>
      <c r="BN1561" s="386"/>
      <c r="BO1561" s="127"/>
      <c r="BP1561" s="104"/>
    </row>
    <row r="1562" spans="1:68" ht="14.5" x14ac:dyDescent="0.35">
      <c r="A1562" s="136"/>
      <c r="B1562" s="136"/>
      <c r="C1562" s="136"/>
      <c r="D1562" s="127"/>
      <c r="E1562" s="127"/>
      <c r="F1562" s="127"/>
      <c r="G1562" s="127"/>
      <c r="H1562" s="127"/>
      <c r="I1562" s="127"/>
      <c r="J1562" s="127"/>
      <c r="K1562" s="127"/>
      <c r="L1562" s="127"/>
      <c r="M1562" s="127"/>
      <c r="N1562" s="127"/>
      <c r="O1562" s="127"/>
      <c r="P1562" s="127"/>
      <c r="Q1562" s="127"/>
      <c r="R1562" s="127"/>
      <c r="S1562" s="127"/>
      <c r="T1562" s="127"/>
      <c r="U1562" s="127"/>
      <c r="V1562" s="127"/>
      <c r="W1562" s="127"/>
      <c r="X1562" s="127"/>
      <c r="Y1562" s="127"/>
      <c r="Z1562" s="127"/>
      <c r="AA1562" s="127"/>
      <c r="AB1562" s="127"/>
      <c r="AC1562" s="127"/>
      <c r="AD1562" s="127"/>
      <c r="AE1562" s="127"/>
      <c r="AF1562" s="127"/>
      <c r="AG1562" s="127"/>
      <c r="AH1562" s="127"/>
      <c r="AI1562" s="127"/>
      <c r="AJ1562" s="127"/>
      <c r="AK1562" s="127"/>
      <c r="AL1562" s="127"/>
      <c r="AM1562" s="127"/>
      <c r="AN1562" s="127"/>
      <c r="AO1562" s="127"/>
      <c r="AP1562" s="127"/>
      <c r="AQ1562" s="127"/>
      <c r="AR1562" s="127"/>
      <c r="AS1562" s="127"/>
      <c r="AT1562" s="127"/>
      <c r="AU1562" s="127"/>
      <c r="AV1562" s="127"/>
      <c r="AW1562" s="127"/>
      <c r="AX1562" s="127"/>
      <c r="AY1562" s="127"/>
      <c r="AZ1562" s="127"/>
      <c r="BA1562" s="127"/>
      <c r="BB1562" s="127"/>
      <c r="BC1562" s="127"/>
      <c r="BD1562" s="127"/>
      <c r="BE1562" s="127"/>
      <c r="BF1562" s="127"/>
      <c r="BG1562" s="127"/>
      <c r="BH1562" s="127"/>
      <c r="BI1562" s="127"/>
      <c r="BJ1562" s="127"/>
      <c r="BK1562" s="127"/>
      <c r="BL1562" s="127"/>
      <c r="BM1562" s="127"/>
      <c r="BN1562" s="386"/>
      <c r="BO1562" s="127"/>
      <c r="BP1562" s="104"/>
    </row>
    <row r="1563" spans="1:68" ht="14.5" x14ac:dyDescent="0.35">
      <c r="A1563" s="136"/>
      <c r="B1563" s="136"/>
      <c r="C1563" s="136"/>
      <c r="D1563" s="127"/>
      <c r="E1563" s="127"/>
      <c r="F1563" s="127"/>
      <c r="G1563" s="127"/>
      <c r="H1563" s="127"/>
      <c r="I1563" s="127"/>
      <c r="J1563" s="127"/>
      <c r="K1563" s="127"/>
      <c r="L1563" s="127"/>
      <c r="M1563" s="127"/>
      <c r="N1563" s="127"/>
      <c r="O1563" s="127"/>
      <c r="P1563" s="127"/>
      <c r="Q1563" s="127"/>
      <c r="R1563" s="127"/>
      <c r="S1563" s="127"/>
      <c r="T1563" s="127"/>
      <c r="U1563" s="127"/>
      <c r="V1563" s="127"/>
      <c r="W1563" s="127"/>
      <c r="X1563" s="127"/>
      <c r="Y1563" s="127"/>
      <c r="Z1563" s="127"/>
      <c r="AA1563" s="127"/>
      <c r="AB1563" s="127"/>
      <c r="AC1563" s="127"/>
      <c r="AD1563" s="127"/>
      <c r="AE1563" s="127"/>
      <c r="AF1563" s="127"/>
      <c r="AG1563" s="127"/>
      <c r="AH1563" s="127"/>
      <c r="AI1563" s="127"/>
      <c r="AJ1563" s="127"/>
      <c r="AK1563" s="127"/>
      <c r="AL1563" s="127"/>
      <c r="AM1563" s="127"/>
      <c r="AN1563" s="127"/>
      <c r="AO1563" s="127"/>
      <c r="AP1563" s="127"/>
      <c r="AQ1563" s="127"/>
      <c r="AR1563" s="127"/>
      <c r="AS1563" s="127"/>
      <c r="AT1563" s="127"/>
      <c r="AU1563" s="127"/>
      <c r="AV1563" s="127"/>
      <c r="AW1563" s="127"/>
      <c r="AX1563" s="127"/>
      <c r="AY1563" s="127"/>
      <c r="AZ1563" s="127"/>
      <c r="BA1563" s="127"/>
      <c r="BB1563" s="127"/>
      <c r="BC1563" s="127"/>
      <c r="BD1563" s="127"/>
      <c r="BE1563" s="127"/>
      <c r="BF1563" s="127"/>
      <c r="BG1563" s="127"/>
      <c r="BH1563" s="127"/>
      <c r="BI1563" s="127"/>
      <c r="BJ1563" s="127"/>
      <c r="BK1563" s="127"/>
      <c r="BL1563" s="127"/>
      <c r="BM1563" s="127"/>
      <c r="BN1563" s="386"/>
      <c r="BO1563" s="127"/>
      <c r="BP1563" s="104"/>
    </row>
    <row r="1564" spans="1:68" ht="14.5" x14ac:dyDescent="0.35">
      <c r="A1564" s="136"/>
      <c r="B1564" s="136"/>
      <c r="C1564" s="136"/>
      <c r="D1564" s="127"/>
      <c r="E1564" s="127"/>
      <c r="F1564" s="127"/>
      <c r="G1564" s="127"/>
      <c r="H1564" s="127"/>
      <c r="I1564" s="127"/>
      <c r="J1564" s="127"/>
      <c r="K1564" s="127"/>
      <c r="L1564" s="127"/>
      <c r="M1564" s="127"/>
      <c r="N1564" s="127"/>
      <c r="O1564" s="127"/>
      <c r="P1564" s="127"/>
      <c r="Q1564" s="127"/>
      <c r="R1564" s="127"/>
      <c r="S1564" s="127"/>
      <c r="T1564" s="127"/>
      <c r="U1564" s="127"/>
      <c r="V1564" s="127"/>
      <c r="W1564" s="127"/>
      <c r="X1564" s="127"/>
      <c r="Y1564" s="127"/>
      <c r="Z1564" s="127"/>
      <c r="AA1564" s="127"/>
      <c r="AB1564" s="127"/>
      <c r="AC1564" s="127"/>
      <c r="AD1564" s="127"/>
      <c r="AE1564" s="127"/>
      <c r="AF1564" s="127"/>
      <c r="AG1564" s="127"/>
      <c r="AH1564" s="127"/>
      <c r="AI1564" s="127"/>
      <c r="AJ1564" s="127"/>
      <c r="AK1564" s="127"/>
      <c r="AL1564" s="127"/>
      <c r="AM1564" s="127"/>
      <c r="AN1564" s="127"/>
      <c r="AO1564" s="127"/>
      <c r="AP1564" s="127"/>
      <c r="AQ1564" s="127"/>
      <c r="AR1564" s="127"/>
      <c r="AS1564" s="127"/>
      <c r="AT1564" s="127"/>
      <c r="AU1564" s="127"/>
      <c r="AV1564" s="127"/>
      <c r="AW1564" s="127"/>
      <c r="AX1564" s="127"/>
      <c r="AY1564" s="127"/>
      <c r="AZ1564" s="127"/>
      <c r="BA1564" s="127"/>
      <c r="BB1564" s="127"/>
      <c r="BC1564" s="127"/>
      <c r="BD1564" s="127"/>
      <c r="BE1564" s="127"/>
      <c r="BF1564" s="127"/>
      <c r="BG1564" s="127"/>
      <c r="BH1564" s="127"/>
      <c r="BI1564" s="127"/>
      <c r="BJ1564" s="127"/>
      <c r="BK1564" s="127"/>
      <c r="BL1564" s="127"/>
      <c r="BM1564" s="127"/>
      <c r="BN1564" s="386"/>
      <c r="BO1564" s="127"/>
      <c r="BP1564" s="104"/>
    </row>
    <row r="1565" spans="1:68" ht="14.5" x14ac:dyDescent="0.35">
      <c r="A1565" s="136"/>
      <c r="B1565" s="136"/>
      <c r="C1565" s="136"/>
      <c r="D1565" s="127"/>
      <c r="E1565" s="127"/>
      <c r="F1565" s="127"/>
      <c r="G1565" s="127"/>
      <c r="H1565" s="127"/>
      <c r="I1565" s="127"/>
      <c r="J1565" s="127"/>
      <c r="K1565" s="127"/>
      <c r="L1565" s="127"/>
      <c r="M1565" s="127"/>
      <c r="N1565" s="127"/>
      <c r="O1565" s="127"/>
      <c r="P1565" s="127"/>
      <c r="Q1565" s="127"/>
      <c r="R1565" s="127"/>
      <c r="S1565" s="127"/>
      <c r="T1565" s="127"/>
      <c r="U1565" s="127"/>
      <c r="V1565" s="127"/>
      <c r="W1565" s="127"/>
      <c r="X1565" s="127"/>
      <c r="Y1565" s="127"/>
      <c r="Z1565" s="127"/>
      <c r="AA1565" s="127"/>
      <c r="AB1565" s="127"/>
      <c r="AC1565" s="127"/>
      <c r="AD1565" s="127"/>
      <c r="AE1565" s="127"/>
      <c r="AF1565" s="127"/>
      <c r="AG1565" s="127"/>
      <c r="AH1565" s="127"/>
      <c r="AI1565" s="127"/>
      <c r="AJ1565" s="127"/>
      <c r="AK1565" s="127"/>
      <c r="AL1565" s="127"/>
      <c r="AM1565" s="127"/>
      <c r="AN1565" s="127"/>
      <c r="AO1565" s="127"/>
      <c r="AP1565" s="127"/>
      <c r="AQ1565" s="127"/>
      <c r="AR1565" s="127"/>
      <c r="AS1565" s="127"/>
      <c r="AT1565" s="127"/>
      <c r="AU1565" s="127"/>
      <c r="AV1565" s="127"/>
      <c r="AW1565" s="127"/>
      <c r="AX1565" s="127"/>
      <c r="AY1565" s="127"/>
      <c r="AZ1565" s="127"/>
      <c r="BA1565" s="127"/>
      <c r="BB1565" s="127"/>
      <c r="BC1565" s="127"/>
      <c r="BD1565" s="127"/>
      <c r="BE1565" s="127"/>
      <c r="BF1565" s="127"/>
      <c r="BG1565" s="127"/>
      <c r="BH1565" s="127"/>
      <c r="BI1565" s="127"/>
      <c r="BJ1565" s="127"/>
      <c r="BK1565" s="127"/>
      <c r="BL1565" s="127"/>
      <c r="BM1565" s="127"/>
      <c r="BN1565" s="386"/>
      <c r="BO1565" s="127"/>
      <c r="BP1565" s="104"/>
    </row>
    <row r="1566" spans="1:68" ht="14.5" x14ac:dyDescent="0.35">
      <c r="A1566" s="136"/>
      <c r="B1566" s="136"/>
      <c r="C1566" s="136"/>
      <c r="D1566" s="127"/>
      <c r="E1566" s="127"/>
      <c r="F1566" s="127"/>
      <c r="G1566" s="127"/>
      <c r="H1566" s="127"/>
      <c r="I1566" s="127"/>
      <c r="J1566" s="127"/>
      <c r="K1566" s="127"/>
      <c r="L1566" s="127"/>
      <c r="M1566" s="127"/>
      <c r="N1566" s="127"/>
      <c r="O1566" s="127"/>
      <c r="P1566" s="127"/>
      <c r="Q1566" s="127"/>
      <c r="R1566" s="127"/>
      <c r="S1566" s="127"/>
      <c r="T1566" s="127"/>
      <c r="U1566" s="127"/>
      <c r="V1566" s="127"/>
      <c r="W1566" s="127"/>
      <c r="X1566" s="127"/>
      <c r="Y1566" s="127"/>
      <c r="Z1566" s="127"/>
      <c r="AA1566" s="127"/>
      <c r="AB1566" s="127"/>
      <c r="AC1566" s="127"/>
      <c r="AD1566" s="127"/>
      <c r="AE1566" s="127"/>
      <c r="AF1566" s="127"/>
      <c r="AG1566" s="127"/>
      <c r="AH1566" s="127"/>
      <c r="AI1566" s="127"/>
      <c r="AJ1566" s="127"/>
      <c r="AK1566" s="127"/>
      <c r="AL1566" s="127"/>
      <c r="AM1566" s="127"/>
      <c r="AN1566" s="127"/>
      <c r="AO1566" s="127"/>
      <c r="AP1566" s="127"/>
      <c r="AQ1566" s="127"/>
      <c r="AR1566" s="127"/>
      <c r="AS1566" s="127"/>
      <c r="AT1566" s="127"/>
      <c r="AU1566" s="127"/>
      <c r="AV1566" s="127"/>
      <c r="AW1566" s="127"/>
      <c r="AX1566" s="127"/>
      <c r="AY1566" s="127"/>
      <c r="AZ1566" s="127"/>
      <c r="BA1566" s="127"/>
      <c r="BB1566" s="127"/>
      <c r="BC1566" s="127"/>
      <c r="BD1566" s="127"/>
      <c r="BE1566" s="127"/>
      <c r="BF1566" s="127"/>
      <c r="BG1566" s="127"/>
      <c r="BH1566" s="127"/>
      <c r="BI1566" s="127"/>
      <c r="BJ1566" s="127"/>
      <c r="BK1566" s="127"/>
      <c r="BL1566" s="127"/>
      <c r="BM1566" s="127"/>
      <c r="BN1566" s="386"/>
      <c r="BO1566" s="127"/>
      <c r="BP1566" s="104"/>
    </row>
    <row r="1567" spans="1:68" ht="14.5" x14ac:dyDescent="0.35">
      <c r="A1567" s="136"/>
      <c r="B1567" s="136"/>
      <c r="C1567" s="136"/>
      <c r="D1567" s="127"/>
      <c r="E1567" s="127"/>
      <c r="F1567" s="127"/>
      <c r="G1567" s="127"/>
      <c r="H1567" s="127"/>
      <c r="I1567" s="127"/>
      <c r="J1567" s="127"/>
      <c r="K1567" s="127"/>
      <c r="L1567" s="127"/>
      <c r="M1567" s="127"/>
      <c r="N1567" s="127"/>
      <c r="O1567" s="127"/>
      <c r="P1567" s="127"/>
      <c r="Q1567" s="127"/>
      <c r="R1567" s="127"/>
      <c r="S1567" s="127"/>
      <c r="T1567" s="127"/>
      <c r="U1567" s="127"/>
      <c r="V1567" s="127"/>
      <c r="W1567" s="127"/>
      <c r="X1567" s="127"/>
      <c r="Y1567" s="127"/>
      <c r="Z1567" s="127"/>
      <c r="AA1567" s="127"/>
      <c r="AB1567" s="127"/>
      <c r="AC1567" s="127"/>
      <c r="AD1567" s="127"/>
      <c r="AE1567" s="127"/>
      <c r="AF1567" s="127"/>
      <c r="AG1567" s="127"/>
      <c r="AH1567" s="127"/>
      <c r="AI1567" s="127"/>
      <c r="AJ1567" s="127"/>
      <c r="AK1567" s="127"/>
      <c r="AL1567" s="127"/>
      <c r="AM1567" s="127"/>
      <c r="AN1567" s="127"/>
      <c r="AO1567" s="127"/>
      <c r="AP1567" s="127"/>
      <c r="AQ1567" s="127"/>
      <c r="AR1567" s="127"/>
      <c r="AS1567" s="127"/>
      <c r="AT1567" s="127"/>
      <c r="AU1567" s="127"/>
      <c r="AV1567" s="127"/>
      <c r="AW1567" s="127"/>
      <c r="AX1567" s="127"/>
      <c r="AY1567" s="127"/>
      <c r="AZ1567" s="127"/>
      <c r="BA1567" s="127"/>
      <c r="BB1567" s="127"/>
      <c r="BC1567" s="127"/>
      <c r="BD1567" s="127"/>
      <c r="BE1567" s="127"/>
      <c r="BF1567" s="127"/>
      <c r="BG1567" s="127"/>
      <c r="BH1567" s="127"/>
      <c r="BI1567" s="127"/>
      <c r="BJ1567" s="127"/>
      <c r="BK1567" s="127"/>
      <c r="BL1567" s="127"/>
      <c r="BM1567" s="127"/>
      <c r="BN1567" s="386"/>
      <c r="BO1567" s="127"/>
      <c r="BP1567" s="104"/>
    </row>
    <row r="1568" spans="1:68" ht="14.5" x14ac:dyDescent="0.35">
      <c r="A1568" s="136"/>
      <c r="B1568" s="136"/>
      <c r="C1568" s="136"/>
      <c r="D1568" s="127"/>
      <c r="E1568" s="127"/>
      <c r="F1568" s="127"/>
      <c r="G1568" s="127"/>
      <c r="H1568" s="127"/>
      <c r="I1568" s="127"/>
      <c r="J1568" s="127"/>
      <c r="K1568" s="127"/>
      <c r="L1568" s="127"/>
      <c r="M1568" s="127"/>
      <c r="N1568" s="127"/>
      <c r="O1568" s="127"/>
      <c r="P1568" s="127"/>
      <c r="Q1568" s="127"/>
      <c r="R1568" s="127"/>
      <c r="S1568" s="127"/>
      <c r="T1568" s="127"/>
      <c r="U1568" s="127"/>
      <c r="V1568" s="127"/>
      <c r="W1568" s="127"/>
      <c r="X1568" s="127"/>
      <c r="Y1568" s="127"/>
      <c r="Z1568" s="127"/>
      <c r="AA1568" s="127"/>
      <c r="AB1568" s="127"/>
      <c r="AC1568" s="127"/>
      <c r="AD1568" s="127"/>
      <c r="AE1568" s="127"/>
      <c r="AF1568" s="127"/>
      <c r="AG1568" s="127"/>
      <c r="AH1568" s="127"/>
      <c r="AI1568" s="127"/>
      <c r="AJ1568" s="127"/>
      <c r="AK1568" s="127"/>
      <c r="AL1568" s="127"/>
      <c r="AM1568" s="127"/>
      <c r="AN1568" s="127"/>
      <c r="AO1568" s="127"/>
      <c r="AP1568" s="127"/>
      <c r="AQ1568" s="127"/>
      <c r="AR1568" s="127"/>
      <c r="AS1568" s="127"/>
      <c r="AT1568" s="127"/>
      <c r="AU1568" s="127"/>
      <c r="AV1568" s="127"/>
      <c r="AW1568" s="127"/>
      <c r="AX1568" s="127"/>
      <c r="AY1568" s="127"/>
      <c r="AZ1568" s="127"/>
      <c r="BA1568" s="127"/>
      <c r="BB1568" s="127"/>
      <c r="BC1568" s="127"/>
      <c r="BD1568" s="127"/>
      <c r="BE1568" s="127"/>
      <c r="BF1568" s="127"/>
      <c r="BG1568" s="127"/>
      <c r="BH1568" s="127"/>
      <c r="BI1568" s="127"/>
      <c r="BJ1568" s="127"/>
      <c r="BK1568" s="127"/>
      <c r="BL1568" s="127"/>
      <c r="BM1568" s="127"/>
      <c r="BN1568" s="386"/>
      <c r="BO1568" s="127"/>
      <c r="BP1568" s="104"/>
    </row>
    <row r="1569" spans="1:68" ht="14.5" x14ac:dyDescent="0.35">
      <c r="A1569" s="136"/>
      <c r="B1569" s="136"/>
      <c r="C1569" s="136"/>
      <c r="D1569" s="127"/>
      <c r="E1569" s="127"/>
      <c r="F1569" s="127"/>
      <c r="G1569" s="127"/>
      <c r="H1569" s="127"/>
      <c r="I1569" s="127"/>
      <c r="J1569" s="127"/>
      <c r="K1569" s="127"/>
      <c r="L1569" s="127"/>
      <c r="M1569" s="127"/>
      <c r="N1569" s="127"/>
      <c r="O1569" s="127"/>
      <c r="P1569" s="127"/>
      <c r="Q1569" s="127"/>
      <c r="R1569" s="127"/>
      <c r="S1569" s="127"/>
      <c r="T1569" s="127"/>
      <c r="U1569" s="127"/>
      <c r="V1569" s="127"/>
      <c r="W1569" s="127"/>
      <c r="X1569" s="127"/>
      <c r="Y1569" s="127"/>
      <c r="Z1569" s="127"/>
      <c r="AA1569" s="127"/>
      <c r="AB1569" s="127"/>
      <c r="AC1569" s="127"/>
      <c r="AD1569" s="127"/>
      <c r="AE1569" s="127"/>
      <c r="AF1569" s="127"/>
      <c r="AG1569" s="127"/>
      <c r="AH1569" s="127"/>
      <c r="AI1569" s="127"/>
      <c r="AJ1569" s="127"/>
      <c r="AK1569" s="127"/>
      <c r="AL1569" s="127"/>
      <c r="AM1569" s="127"/>
      <c r="AN1569" s="127"/>
      <c r="AO1569" s="127"/>
      <c r="AP1569" s="127"/>
      <c r="AQ1569" s="127"/>
      <c r="AR1569" s="127"/>
      <c r="AS1569" s="127"/>
      <c r="AT1569" s="127"/>
      <c r="AU1569" s="127"/>
      <c r="AV1569" s="127"/>
      <c r="AW1569" s="127"/>
      <c r="AX1569" s="127"/>
      <c r="AY1569" s="127"/>
      <c r="AZ1569" s="127"/>
      <c r="BA1569" s="127"/>
      <c r="BB1569" s="127"/>
      <c r="BC1569" s="127"/>
      <c r="BD1569" s="127"/>
      <c r="BE1569" s="127"/>
      <c r="BF1569" s="127"/>
      <c r="BG1569" s="127"/>
      <c r="BH1569" s="127"/>
      <c r="BI1569" s="127"/>
      <c r="BJ1569" s="127"/>
      <c r="BK1569" s="127"/>
      <c r="BL1569" s="127"/>
      <c r="BM1569" s="127"/>
      <c r="BN1569" s="386"/>
      <c r="BO1569" s="127"/>
      <c r="BP1569" s="104"/>
    </row>
    <row r="1570" spans="1:68" ht="14.5" x14ac:dyDescent="0.35">
      <c r="A1570" s="136"/>
      <c r="B1570" s="136"/>
      <c r="C1570" s="136"/>
      <c r="D1570" s="127"/>
      <c r="E1570" s="127"/>
      <c r="F1570" s="127"/>
      <c r="G1570" s="127"/>
      <c r="H1570" s="127"/>
      <c r="I1570" s="127"/>
      <c r="J1570" s="127"/>
      <c r="K1570" s="127"/>
      <c r="L1570" s="127"/>
      <c r="M1570" s="127"/>
      <c r="N1570" s="127"/>
      <c r="O1570" s="127"/>
      <c r="P1570" s="127"/>
      <c r="Q1570" s="127"/>
      <c r="R1570" s="127"/>
      <c r="S1570" s="127"/>
      <c r="T1570" s="127"/>
      <c r="U1570" s="127"/>
      <c r="V1570" s="127"/>
      <c r="W1570" s="127"/>
      <c r="X1570" s="127"/>
      <c r="Y1570" s="127"/>
      <c r="Z1570" s="127"/>
      <c r="AA1570" s="127"/>
      <c r="AB1570" s="127"/>
      <c r="AC1570" s="127"/>
      <c r="AD1570" s="127"/>
      <c r="AE1570" s="127"/>
      <c r="AF1570" s="127"/>
      <c r="AG1570" s="127"/>
      <c r="AH1570" s="127"/>
      <c r="AI1570" s="127"/>
      <c r="AJ1570" s="127"/>
      <c r="AK1570" s="127"/>
      <c r="AL1570" s="127"/>
      <c r="AM1570" s="127"/>
      <c r="AN1570" s="127"/>
      <c r="AO1570" s="127"/>
      <c r="AP1570" s="127"/>
      <c r="AQ1570" s="127"/>
      <c r="AR1570" s="127"/>
      <c r="AS1570" s="127"/>
      <c r="AT1570" s="127"/>
      <c r="AU1570" s="127"/>
      <c r="AV1570" s="127"/>
      <c r="AW1570" s="127"/>
      <c r="AX1570" s="127"/>
      <c r="AY1570" s="127"/>
      <c r="AZ1570" s="127"/>
      <c r="BA1570" s="127"/>
      <c r="BB1570" s="127"/>
      <c r="BC1570" s="127"/>
      <c r="BD1570" s="127"/>
      <c r="BE1570" s="127"/>
      <c r="BF1570" s="127"/>
      <c r="BG1570" s="127"/>
      <c r="BH1570" s="127"/>
      <c r="BI1570" s="127"/>
      <c r="BJ1570" s="127"/>
      <c r="BK1570" s="127"/>
      <c r="BL1570" s="127"/>
      <c r="BM1570" s="127"/>
      <c r="BN1570" s="386"/>
      <c r="BO1570" s="127"/>
      <c r="BP1570" s="104"/>
    </row>
    <row r="1571" spans="1:68" ht="14.5" x14ac:dyDescent="0.35">
      <c r="A1571" s="136"/>
      <c r="B1571" s="136"/>
      <c r="C1571" s="136"/>
      <c r="D1571" s="127"/>
      <c r="E1571" s="127"/>
      <c r="F1571" s="127"/>
      <c r="G1571" s="127"/>
      <c r="H1571" s="127"/>
      <c r="I1571" s="127"/>
      <c r="J1571" s="127"/>
      <c r="K1571" s="127"/>
      <c r="L1571" s="127"/>
      <c r="M1571" s="127"/>
      <c r="N1571" s="127"/>
      <c r="O1571" s="127"/>
      <c r="P1571" s="127"/>
      <c r="Q1571" s="127"/>
      <c r="R1571" s="127"/>
      <c r="S1571" s="127"/>
      <c r="T1571" s="127"/>
      <c r="U1571" s="127"/>
      <c r="V1571" s="127"/>
      <c r="W1571" s="127"/>
      <c r="X1571" s="127"/>
      <c r="Y1571" s="127"/>
      <c r="Z1571" s="127"/>
      <c r="AA1571" s="127"/>
      <c r="AB1571" s="127"/>
      <c r="AC1571" s="127"/>
      <c r="AD1571" s="127"/>
      <c r="AE1571" s="127"/>
      <c r="AF1571" s="127"/>
      <c r="AG1571" s="127"/>
      <c r="AH1571" s="127"/>
      <c r="AI1571" s="127"/>
      <c r="AJ1571" s="127"/>
      <c r="AK1571" s="127"/>
      <c r="AL1571" s="127"/>
      <c r="AM1571" s="127"/>
      <c r="AN1571" s="127"/>
      <c r="AO1571" s="127"/>
      <c r="AP1571" s="127"/>
      <c r="AQ1571" s="127"/>
      <c r="AR1571" s="127"/>
      <c r="AS1571" s="127"/>
      <c r="AT1571" s="127"/>
      <c r="AU1571" s="127"/>
      <c r="AV1571" s="127"/>
      <c r="AW1571" s="127"/>
      <c r="AX1571" s="127"/>
      <c r="AY1571" s="127"/>
      <c r="AZ1571" s="127"/>
      <c r="BA1571" s="127"/>
      <c r="BB1571" s="127"/>
      <c r="BC1571" s="127"/>
      <c r="BD1571" s="127"/>
      <c r="BE1571" s="127"/>
      <c r="BF1571" s="127"/>
      <c r="BG1571" s="127"/>
      <c r="BH1571" s="127"/>
      <c r="BI1571" s="127"/>
      <c r="BJ1571" s="127"/>
      <c r="BK1571" s="127"/>
      <c r="BL1571" s="127"/>
      <c r="BM1571" s="127"/>
      <c r="BN1571" s="386"/>
      <c r="BO1571" s="127"/>
      <c r="BP1571" s="104"/>
    </row>
    <row r="1572" spans="1:68" ht="14.5" x14ac:dyDescent="0.35">
      <c r="A1572" s="136"/>
      <c r="B1572" s="136"/>
      <c r="C1572" s="136"/>
      <c r="D1572" s="127"/>
      <c r="E1572" s="127"/>
      <c r="F1572" s="127"/>
      <c r="G1572" s="127"/>
      <c r="H1572" s="127"/>
      <c r="I1572" s="127"/>
      <c r="J1572" s="127"/>
      <c r="K1572" s="127"/>
      <c r="L1572" s="127"/>
      <c r="M1572" s="127"/>
      <c r="N1572" s="127"/>
      <c r="O1572" s="127"/>
      <c r="P1572" s="127"/>
      <c r="Q1572" s="127"/>
      <c r="R1572" s="127"/>
      <c r="S1572" s="127"/>
      <c r="T1572" s="127"/>
      <c r="U1572" s="127"/>
      <c r="V1572" s="127"/>
      <c r="W1572" s="127"/>
      <c r="X1572" s="127"/>
      <c r="Y1572" s="127"/>
      <c r="Z1572" s="127"/>
      <c r="AA1572" s="127"/>
      <c r="AB1572" s="127"/>
      <c r="AC1572" s="127"/>
      <c r="AD1572" s="127"/>
      <c r="AE1572" s="127"/>
      <c r="AF1572" s="127"/>
      <c r="AG1572" s="127"/>
      <c r="AH1572" s="127"/>
      <c r="AI1572" s="127"/>
      <c r="AJ1572" s="127"/>
      <c r="AK1572" s="127"/>
      <c r="AL1572" s="127"/>
      <c r="AM1572" s="127"/>
      <c r="AN1572" s="127"/>
      <c r="AO1572" s="127"/>
      <c r="AP1572" s="127"/>
      <c r="AQ1572" s="127"/>
      <c r="AR1572" s="127"/>
      <c r="AS1572" s="127"/>
      <c r="AT1572" s="127"/>
      <c r="AU1572" s="127"/>
      <c r="AV1572" s="127"/>
      <c r="AW1572" s="127"/>
      <c r="AX1572" s="127"/>
      <c r="AY1572" s="127"/>
      <c r="AZ1572" s="127"/>
      <c r="BA1572" s="127"/>
      <c r="BB1572" s="127"/>
      <c r="BC1572" s="127"/>
      <c r="BD1572" s="127"/>
      <c r="BE1572" s="127"/>
      <c r="BF1572" s="127"/>
      <c r="BG1572" s="127"/>
      <c r="BH1572" s="127"/>
      <c r="BI1572" s="127"/>
      <c r="BJ1572" s="127"/>
      <c r="BK1572" s="127"/>
      <c r="BL1572" s="127"/>
      <c r="BM1572" s="127"/>
      <c r="BN1572" s="386"/>
      <c r="BO1572" s="127"/>
      <c r="BP1572" s="104"/>
    </row>
    <row r="1573" spans="1:68" ht="14.5" x14ac:dyDescent="0.35">
      <c r="A1573" s="136"/>
      <c r="B1573" s="136"/>
      <c r="C1573" s="136"/>
      <c r="D1573" s="127"/>
      <c r="E1573" s="127"/>
      <c r="F1573" s="127"/>
      <c r="G1573" s="127"/>
      <c r="H1573" s="127"/>
      <c r="I1573" s="127"/>
      <c r="J1573" s="127"/>
      <c r="K1573" s="127"/>
      <c r="L1573" s="127"/>
      <c r="M1573" s="127"/>
      <c r="N1573" s="127"/>
      <c r="O1573" s="127"/>
      <c r="P1573" s="127"/>
      <c r="Q1573" s="127"/>
      <c r="R1573" s="127"/>
      <c r="S1573" s="127"/>
      <c r="T1573" s="127"/>
      <c r="U1573" s="127"/>
      <c r="V1573" s="127"/>
      <c r="W1573" s="127"/>
      <c r="X1573" s="127"/>
      <c r="Y1573" s="127"/>
      <c r="Z1573" s="127"/>
      <c r="AA1573" s="127"/>
      <c r="AB1573" s="127"/>
      <c r="AC1573" s="127"/>
      <c r="AD1573" s="127"/>
      <c r="AE1573" s="127"/>
      <c r="AF1573" s="127"/>
      <c r="AG1573" s="127"/>
      <c r="AH1573" s="127"/>
      <c r="AI1573" s="127"/>
      <c r="AJ1573" s="127"/>
      <c r="AK1573" s="127"/>
      <c r="AL1573" s="127"/>
      <c r="AM1573" s="127"/>
      <c r="AN1573" s="127"/>
      <c r="AO1573" s="127"/>
      <c r="AP1573" s="127"/>
      <c r="AQ1573" s="127"/>
      <c r="AR1573" s="127"/>
      <c r="AS1573" s="127"/>
      <c r="AT1573" s="127"/>
      <c r="AU1573" s="127"/>
      <c r="AV1573" s="127"/>
      <c r="AW1573" s="127"/>
      <c r="AX1573" s="127"/>
      <c r="AY1573" s="127"/>
      <c r="AZ1573" s="127"/>
      <c r="BA1573" s="127"/>
      <c r="BB1573" s="127"/>
      <c r="BC1573" s="127"/>
      <c r="BD1573" s="127"/>
      <c r="BE1573" s="127"/>
      <c r="BF1573" s="127"/>
      <c r="BG1573" s="127"/>
      <c r="BH1573" s="127"/>
      <c r="BI1573" s="127"/>
      <c r="BJ1573" s="127"/>
      <c r="BK1573" s="127"/>
      <c r="BL1573" s="127"/>
      <c r="BM1573" s="127"/>
      <c r="BN1573" s="386"/>
      <c r="BO1573" s="127"/>
      <c r="BP1573" s="104"/>
    </row>
    <row r="1574" spans="1:68" ht="14.5" x14ac:dyDescent="0.35">
      <c r="A1574" s="136"/>
      <c r="B1574" s="136"/>
      <c r="C1574" s="136"/>
      <c r="D1574" s="127"/>
      <c r="E1574" s="127"/>
      <c r="F1574" s="127"/>
      <c r="G1574" s="127"/>
      <c r="H1574" s="127"/>
      <c r="I1574" s="127"/>
      <c r="J1574" s="127"/>
      <c r="K1574" s="127"/>
      <c r="L1574" s="127"/>
      <c r="M1574" s="127"/>
      <c r="N1574" s="127"/>
      <c r="O1574" s="127"/>
      <c r="P1574" s="127"/>
      <c r="Q1574" s="127"/>
      <c r="R1574" s="127"/>
      <c r="S1574" s="127"/>
      <c r="T1574" s="127"/>
      <c r="U1574" s="127"/>
      <c r="V1574" s="127"/>
      <c r="W1574" s="127"/>
      <c r="X1574" s="127"/>
      <c r="Y1574" s="127"/>
      <c r="Z1574" s="127"/>
      <c r="AA1574" s="127"/>
      <c r="AB1574" s="127"/>
      <c r="AC1574" s="127"/>
      <c r="AD1574" s="127"/>
      <c r="AE1574" s="127"/>
      <c r="AF1574" s="127"/>
      <c r="AG1574" s="127"/>
      <c r="AH1574" s="127"/>
      <c r="AI1574" s="127"/>
      <c r="AJ1574" s="127"/>
      <c r="AK1574" s="127"/>
      <c r="AL1574" s="127"/>
      <c r="AM1574" s="127"/>
      <c r="AN1574" s="127"/>
      <c r="AO1574" s="127"/>
      <c r="AP1574" s="127"/>
      <c r="AQ1574" s="127"/>
      <c r="AR1574" s="127"/>
      <c r="AS1574" s="127"/>
      <c r="AT1574" s="127"/>
      <c r="AU1574" s="127"/>
      <c r="AV1574" s="127"/>
      <c r="AW1574" s="127"/>
      <c r="AX1574" s="127"/>
      <c r="AY1574" s="127"/>
      <c r="AZ1574" s="127"/>
      <c r="BA1574" s="127"/>
      <c r="BB1574" s="127"/>
      <c r="BC1574" s="127"/>
      <c r="BD1574" s="127"/>
      <c r="BE1574" s="127"/>
      <c r="BF1574" s="127"/>
      <c r="BG1574" s="127"/>
      <c r="BH1574" s="127"/>
      <c r="BI1574" s="127"/>
      <c r="BJ1574" s="127"/>
      <c r="BK1574" s="127"/>
      <c r="BL1574" s="127"/>
      <c r="BM1574" s="127"/>
      <c r="BN1574" s="386"/>
      <c r="BO1574" s="127"/>
      <c r="BP1574" s="104"/>
    </row>
    <row r="1575" spans="1:68" ht="14.5" x14ac:dyDescent="0.35">
      <c r="A1575" s="136"/>
      <c r="B1575" s="136"/>
      <c r="C1575" s="136"/>
      <c r="D1575" s="127"/>
      <c r="E1575" s="127"/>
      <c r="F1575" s="127"/>
      <c r="G1575" s="127"/>
      <c r="H1575" s="127"/>
      <c r="I1575" s="127"/>
      <c r="J1575" s="127"/>
      <c r="K1575" s="127"/>
      <c r="L1575" s="127"/>
      <c r="M1575" s="127"/>
      <c r="N1575" s="127"/>
      <c r="O1575" s="127"/>
      <c r="P1575" s="127"/>
      <c r="Q1575" s="127"/>
      <c r="R1575" s="127"/>
      <c r="S1575" s="127"/>
      <c r="T1575" s="127"/>
      <c r="U1575" s="127"/>
      <c r="V1575" s="127"/>
      <c r="W1575" s="127"/>
      <c r="X1575" s="127"/>
      <c r="Y1575" s="127"/>
      <c r="Z1575" s="127"/>
      <c r="AA1575" s="127"/>
      <c r="AB1575" s="127"/>
      <c r="AC1575" s="127"/>
      <c r="AD1575" s="127"/>
      <c r="AE1575" s="127"/>
      <c r="AF1575" s="127"/>
      <c r="AG1575" s="127"/>
      <c r="AH1575" s="127"/>
      <c r="AI1575" s="127"/>
      <c r="AJ1575" s="127"/>
      <c r="AK1575" s="127"/>
      <c r="AL1575" s="127"/>
      <c r="AM1575" s="127"/>
      <c r="AN1575" s="127"/>
      <c r="AO1575" s="127"/>
      <c r="AP1575" s="127"/>
      <c r="AQ1575" s="127"/>
      <c r="AR1575" s="127"/>
      <c r="AS1575" s="127"/>
      <c r="AT1575" s="127"/>
      <c r="AU1575" s="127"/>
      <c r="AV1575" s="127"/>
      <c r="AW1575" s="127"/>
      <c r="AX1575" s="127"/>
      <c r="AY1575" s="127"/>
      <c r="AZ1575" s="127"/>
      <c r="BA1575" s="127"/>
      <c r="BB1575" s="127"/>
      <c r="BC1575" s="127"/>
      <c r="BD1575" s="127"/>
      <c r="BE1575" s="127"/>
      <c r="BF1575" s="127"/>
      <c r="BG1575" s="127"/>
      <c r="BH1575" s="127"/>
      <c r="BI1575" s="127"/>
      <c r="BJ1575" s="127"/>
      <c r="BK1575" s="127"/>
      <c r="BL1575" s="127"/>
      <c r="BM1575" s="127"/>
      <c r="BN1575" s="386"/>
      <c r="BO1575" s="127"/>
      <c r="BP1575" s="104"/>
    </row>
    <row r="1576" spans="1:68" ht="14.5" x14ac:dyDescent="0.35">
      <c r="A1576" s="136"/>
      <c r="B1576" s="136"/>
      <c r="C1576" s="136"/>
      <c r="D1576" s="127"/>
      <c r="E1576" s="127"/>
      <c r="F1576" s="127"/>
      <c r="G1576" s="127"/>
      <c r="H1576" s="127"/>
      <c r="I1576" s="127"/>
      <c r="J1576" s="127"/>
      <c r="K1576" s="127"/>
      <c r="L1576" s="127"/>
      <c r="M1576" s="127"/>
      <c r="N1576" s="127"/>
      <c r="O1576" s="127"/>
      <c r="P1576" s="127"/>
      <c r="Q1576" s="127"/>
      <c r="R1576" s="127"/>
      <c r="S1576" s="127"/>
      <c r="T1576" s="127"/>
      <c r="U1576" s="127"/>
      <c r="V1576" s="127"/>
      <c r="W1576" s="127"/>
      <c r="X1576" s="127"/>
      <c r="Y1576" s="127"/>
      <c r="Z1576" s="127"/>
      <c r="AA1576" s="127"/>
      <c r="AB1576" s="127"/>
      <c r="AC1576" s="127"/>
      <c r="AD1576" s="127"/>
      <c r="AE1576" s="127"/>
      <c r="AF1576" s="127"/>
      <c r="AG1576" s="127"/>
      <c r="AH1576" s="127"/>
      <c r="AI1576" s="127"/>
      <c r="AJ1576" s="127"/>
      <c r="AK1576" s="127"/>
      <c r="AL1576" s="127"/>
      <c r="AM1576" s="127"/>
      <c r="AN1576" s="127"/>
      <c r="AO1576" s="127"/>
      <c r="AP1576" s="127"/>
      <c r="AQ1576" s="127"/>
      <c r="AR1576" s="127"/>
      <c r="AS1576" s="127"/>
      <c r="AT1576" s="127"/>
      <c r="AU1576" s="127"/>
      <c r="AV1576" s="127"/>
      <c r="AW1576" s="127"/>
      <c r="AX1576" s="127"/>
      <c r="AY1576" s="127"/>
      <c r="AZ1576" s="127"/>
      <c r="BA1576" s="127"/>
      <c r="BB1576" s="127"/>
      <c r="BC1576" s="127"/>
      <c r="BD1576" s="127"/>
      <c r="BE1576" s="127"/>
      <c r="BF1576" s="127"/>
      <c r="BG1576" s="127"/>
      <c r="BH1576" s="127"/>
      <c r="BI1576" s="127"/>
      <c r="BJ1576" s="127"/>
      <c r="BK1576" s="127"/>
      <c r="BL1576" s="127"/>
      <c r="BM1576" s="127"/>
      <c r="BN1576" s="386"/>
      <c r="BO1576" s="127"/>
      <c r="BP1576" s="104"/>
    </row>
    <row r="1577" spans="1:68" ht="14.5" x14ac:dyDescent="0.35">
      <c r="A1577" s="136"/>
      <c r="B1577" s="136"/>
      <c r="C1577" s="136"/>
      <c r="D1577" s="127"/>
      <c r="E1577" s="127"/>
      <c r="F1577" s="127"/>
      <c r="G1577" s="127"/>
      <c r="H1577" s="127"/>
      <c r="I1577" s="127"/>
      <c r="J1577" s="127"/>
      <c r="K1577" s="127"/>
      <c r="L1577" s="127"/>
      <c r="M1577" s="127"/>
      <c r="N1577" s="127"/>
      <c r="O1577" s="127"/>
      <c r="P1577" s="127"/>
      <c r="Q1577" s="127"/>
      <c r="R1577" s="127"/>
      <c r="S1577" s="127"/>
      <c r="T1577" s="127"/>
      <c r="U1577" s="127"/>
      <c r="V1577" s="127"/>
      <c r="W1577" s="127"/>
      <c r="X1577" s="127"/>
      <c r="Y1577" s="127"/>
      <c r="Z1577" s="127"/>
      <c r="AA1577" s="127"/>
      <c r="AB1577" s="127"/>
      <c r="AC1577" s="127"/>
      <c r="AD1577" s="127"/>
      <c r="AE1577" s="127"/>
      <c r="AF1577" s="127"/>
      <c r="AG1577" s="127"/>
      <c r="AH1577" s="127"/>
      <c r="AI1577" s="127"/>
      <c r="AJ1577" s="127"/>
      <c r="AK1577" s="127"/>
      <c r="AL1577" s="127"/>
      <c r="AM1577" s="127"/>
      <c r="AN1577" s="127"/>
      <c r="AO1577" s="127"/>
      <c r="AP1577" s="127"/>
      <c r="AQ1577" s="127"/>
      <c r="AR1577" s="127"/>
      <c r="AS1577" s="127"/>
      <c r="AT1577" s="127"/>
      <c r="AU1577" s="127"/>
      <c r="AV1577" s="127"/>
      <c r="AW1577" s="127"/>
      <c r="AX1577" s="127"/>
      <c r="AY1577" s="127"/>
      <c r="AZ1577" s="127"/>
      <c r="BA1577" s="127"/>
      <c r="BB1577" s="127"/>
      <c r="BC1577" s="127"/>
      <c r="BD1577" s="127"/>
      <c r="BE1577" s="127"/>
      <c r="BF1577" s="127"/>
      <c r="BG1577" s="127"/>
      <c r="BH1577" s="127"/>
      <c r="BI1577" s="127"/>
      <c r="BJ1577" s="127"/>
      <c r="BK1577" s="127"/>
      <c r="BL1577" s="127"/>
      <c r="BM1577" s="127"/>
      <c r="BN1577" s="386"/>
      <c r="BO1577" s="127"/>
      <c r="BP1577" s="104"/>
    </row>
    <row r="1578" spans="1:68" ht="14.5" x14ac:dyDescent="0.35">
      <c r="A1578" s="136"/>
      <c r="B1578" s="136"/>
      <c r="C1578" s="136"/>
      <c r="D1578" s="127"/>
      <c r="E1578" s="127"/>
      <c r="F1578" s="127"/>
      <c r="G1578" s="127"/>
      <c r="H1578" s="127"/>
      <c r="I1578" s="127"/>
      <c r="J1578" s="127"/>
      <c r="K1578" s="127"/>
      <c r="L1578" s="127"/>
      <c r="M1578" s="127"/>
      <c r="N1578" s="127"/>
      <c r="O1578" s="127"/>
      <c r="P1578" s="127"/>
      <c r="Q1578" s="127"/>
      <c r="R1578" s="127"/>
      <c r="S1578" s="127"/>
      <c r="T1578" s="127"/>
      <c r="U1578" s="127"/>
      <c r="V1578" s="127"/>
      <c r="W1578" s="127"/>
      <c r="X1578" s="127"/>
      <c r="Y1578" s="127"/>
      <c r="Z1578" s="127"/>
      <c r="AA1578" s="127"/>
      <c r="AB1578" s="127"/>
      <c r="AC1578" s="127"/>
      <c r="AD1578" s="127"/>
      <c r="AE1578" s="127"/>
      <c r="AF1578" s="127"/>
      <c r="AG1578" s="127"/>
      <c r="AH1578" s="127"/>
      <c r="AI1578" s="127"/>
      <c r="AJ1578" s="127"/>
      <c r="AK1578" s="127"/>
      <c r="AL1578" s="127"/>
      <c r="AM1578" s="127"/>
      <c r="AN1578" s="127"/>
      <c r="AO1578" s="127"/>
      <c r="AP1578" s="127"/>
      <c r="AQ1578" s="127"/>
      <c r="AR1578" s="127"/>
      <c r="AS1578" s="127"/>
      <c r="AT1578" s="127"/>
      <c r="AU1578" s="127"/>
      <c r="AV1578" s="127"/>
      <c r="AW1578" s="127"/>
      <c r="AX1578" s="127"/>
      <c r="AY1578" s="127"/>
      <c r="AZ1578" s="127"/>
      <c r="BA1578" s="127"/>
      <c r="BB1578" s="127"/>
      <c r="BC1578" s="127"/>
      <c r="BD1578" s="127"/>
      <c r="BE1578" s="127"/>
      <c r="BF1578" s="127"/>
      <c r="BG1578" s="127"/>
      <c r="BH1578" s="127"/>
      <c r="BI1578" s="127"/>
      <c r="BJ1578" s="127"/>
      <c r="BK1578" s="127"/>
      <c r="BL1578" s="127"/>
      <c r="BM1578" s="127"/>
      <c r="BN1578" s="386"/>
      <c r="BO1578" s="127"/>
      <c r="BP1578" s="104"/>
    </row>
    <row r="1579" spans="1:68" ht="14.5" x14ac:dyDescent="0.35">
      <c r="A1579" s="136"/>
      <c r="B1579" s="136"/>
      <c r="C1579" s="136"/>
      <c r="D1579" s="127"/>
      <c r="E1579" s="127"/>
      <c r="F1579" s="127"/>
      <c r="G1579" s="127"/>
      <c r="H1579" s="127"/>
      <c r="I1579" s="127"/>
      <c r="J1579" s="127"/>
      <c r="K1579" s="127"/>
      <c r="L1579" s="127"/>
      <c r="M1579" s="127"/>
      <c r="N1579" s="127"/>
      <c r="O1579" s="127"/>
      <c r="P1579" s="127"/>
      <c r="Q1579" s="127"/>
      <c r="R1579" s="127"/>
      <c r="S1579" s="127"/>
      <c r="T1579" s="127"/>
      <c r="U1579" s="127"/>
      <c r="V1579" s="127"/>
      <c r="W1579" s="127"/>
      <c r="X1579" s="127"/>
      <c r="Y1579" s="127"/>
      <c r="Z1579" s="127"/>
      <c r="AA1579" s="127"/>
      <c r="AB1579" s="127"/>
      <c r="AC1579" s="127"/>
      <c r="AD1579" s="127"/>
      <c r="AE1579" s="127"/>
      <c r="AF1579" s="127"/>
      <c r="AG1579" s="127"/>
      <c r="AH1579" s="127"/>
      <c r="AI1579" s="127"/>
      <c r="AJ1579" s="127"/>
      <c r="AK1579" s="127"/>
      <c r="AL1579" s="127"/>
      <c r="AM1579" s="127"/>
      <c r="AN1579" s="127"/>
      <c r="AO1579" s="127"/>
      <c r="AP1579" s="127"/>
      <c r="AQ1579" s="127"/>
      <c r="AR1579" s="127"/>
      <c r="AS1579" s="127"/>
      <c r="AT1579" s="127"/>
      <c r="AU1579" s="127"/>
      <c r="AV1579" s="127"/>
      <c r="AW1579" s="127"/>
      <c r="AX1579" s="127"/>
      <c r="AY1579" s="127"/>
      <c r="AZ1579" s="127"/>
      <c r="BA1579" s="127"/>
      <c r="BB1579" s="127"/>
      <c r="BC1579" s="127"/>
      <c r="BD1579" s="127"/>
      <c r="BE1579" s="127"/>
      <c r="BF1579" s="127"/>
      <c r="BG1579" s="127"/>
      <c r="BH1579" s="127"/>
      <c r="BI1579" s="127"/>
      <c r="BJ1579" s="127"/>
      <c r="BK1579" s="127"/>
      <c r="BL1579" s="127"/>
      <c r="BM1579" s="127"/>
      <c r="BN1579" s="386"/>
      <c r="BO1579" s="127"/>
      <c r="BP1579" s="104"/>
    </row>
    <row r="1580" spans="1:68" ht="14.5" x14ac:dyDescent="0.35">
      <c r="A1580" s="136"/>
      <c r="B1580" s="136"/>
      <c r="C1580" s="136"/>
      <c r="D1580" s="127"/>
      <c r="E1580" s="127"/>
      <c r="F1580" s="127"/>
      <c r="G1580" s="127"/>
      <c r="H1580" s="127"/>
      <c r="I1580" s="127"/>
      <c r="J1580" s="127"/>
      <c r="K1580" s="127"/>
      <c r="L1580" s="127"/>
      <c r="M1580" s="127"/>
      <c r="N1580" s="127"/>
      <c r="O1580" s="127"/>
      <c r="P1580" s="127"/>
      <c r="Q1580" s="127"/>
      <c r="R1580" s="127"/>
      <c r="S1580" s="127"/>
      <c r="T1580" s="127"/>
      <c r="U1580" s="127"/>
      <c r="V1580" s="127"/>
      <c r="W1580" s="127"/>
      <c r="X1580" s="127"/>
      <c r="Y1580" s="127"/>
      <c r="Z1580" s="127"/>
      <c r="AA1580" s="127"/>
      <c r="AB1580" s="127"/>
      <c r="AC1580" s="127"/>
      <c r="AD1580" s="127"/>
      <c r="AE1580" s="127"/>
      <c r="AF1580" s="127"/>
      <c r="AG1580" s="127"/>
      <c r="AH1580" s="127"/>
      <c r="AI1580" s="127"/>
      <c r="AJ1580" s="127"/>
      <c r="AK1580" s="127"/>
      <c r="AL1580" s="127"/>
      <c r="AM1580" s="127"/>
      <c r="AN1580" s="127"/>
      <c r="AO1580" s="127"/>
      <c r="AP1580" s="127"/>
      <c r="AQ1580" s="127"/>
      <c r="AR1580" s="127"/>
      <c r="AS1580" s="127"/>
      <c r="AT1580" s="127"/>
      <c r="AU1580" s="127"/>
      <c r="AV1580" s="127"/>
      <c r="AW1580" s="127"/>
      <c r="AX1580" s="127"/>
      <c r="AY1580" s="127"/>
      <c r="AZ1580" s="127"/>
      <c r="BA1580" s="127"/>
      <c r="BB1580" s="127"/>
      <c r="BC1580" s="127"/>
      <c r="BD1580" s="127"/>
      <c r="BE1580" s="127"/>
      <c r="BF1580" s="127"/>
      <c r="BG1580" s="127"/>
      <c r="BH1580" s="127"/>
      <c r="BI1580" s="127"/>
      <c r="BJ1580" s="127"/>
      <c r="BK1580" s="127"/>
      <c r="BL1580" s="127"/>
      <c r="BM1580" s="127"/>
      <c r="BN1580" s="386"/>
      <c r="BO1580" s="127"/>
      <c r="BP1580" s="104"/>
    </row>
    <row r="1581" spans="1:68" ht="14.5" x14ac:dyDescent="0.35">
      <c r="A1581" s="136"/>
      <c r="B1581" s="136"/>
      <c r="C1581" s="136"/>
      <c r="D1581" s="127"/>
      <c r="E1581" s="127"/>
      <c r="F1581" s="127"/>
      <c r="G1581" s="127"/>
      <c r="H1581" s="127"/>
      <c r="I1581" s="127"/>
      <c r="J1581" s="127"/>
      <c r="K1581" s="127"/>
      <c r="L1581" s="127"/>
      <c r="M1581" s="127"/>
      <c r="N1581" s="127"/>
      <c r="O1581" s="127"/>
      <c r="P1581" s="127"/>
      <c r="Q1581" s="127"/>
      <c r="R1581" s="127"/>
      <c r="S1581" s="127"/>
      <c r="T1581" s="127"/>
      <c r="U1581" s="127"/>
      <c r="V1581" s="127"/>
      <c r="W1581" s="127"/>
      <c r="X1581" s="127"/>
      <c r="Y1581" s="127"/>
      <c r="Z1581" s="127"/>
      <c r="AA1581" s="127"/>
      <c r="AB1581" s="127"/>
      <c r="AC1581" s="127"/>
      <c r="AD1581" s="127"/>
      <c r="AE1581" s="127"/>
      <c r="AF1581" s="127"/>
      <c r="AG1581" s="127"/>
      <c r="AH1581" s="127"/>
      <c r="AI1581" s="127"/>
      <c r="AJ1581" s="127"/>
      <c r="AK1581" s="127"/>
      <c r="AL1581" s="127"/>
      <c r="AM1581" s="127"/>
      <c r="AN1581" s="127"/>
      <c r="AO1581" s="127"/>
      <c r="AP1581" s="127"/>
      <c r="AQ1581" s="127"/>
      <c r="AR1581" s="127"/>
      <c r="AS1581" s="127"/>
      <c r="AT1581" s="127"/>
      <c r="AU1581" s="127"/>
      <c r="AV1581" s="127"/>
      <c r="AW1581" s="127"/>
      <c r="AX1581" s="127"/>
      <c r="AY1581" s="127"/>
      <c r="AZ1581" s="127"/>
      <c r="BA1581" s="127"/>
      <c r="BB1581" s="127"/>
      <c r="BC1581" s="127"/>
      <c r="BD1581" s="127"/>
      <c r="BE1581" s="127"/>
      <c r="BF1581" s="127"/>
      <c r="BG1581" s="127"/>
      <c r="BH1581" s="127"/>
      <c r="BI1581" s="127"/>
      <c r="BJ1581" s="127"/>
      <c r="BK1581" s="127"/>
      <c r="BL1581" s="127"/>
      <c r="BM1581" s="127"/>
      <c r="BN1581" s="386"/>
      <c r="BO1581" s="127"/>
      <c r="BP1581" s="104"/>
    </row>
    <row r="1582" spans="1:68" ht="14.5" x14ac:dyDescent="0.35">
      <c r="A1582" s="136"/>
      <c r="B1582" s="136"/>
      <c r="C1582" s="136"/>
      <c r="D1582" s="127"/>
      <c r="E1582" s="127"/>
      <c r="F1582" s="127"/>
      <c r="G1582" s="127"/>
      <c r="H1582" s="127"/>
      <c r="I1582" s="127"/>
      <c r="J1582" s="127"/>
      <c r="K1582" s="127"/>
      <c r="L1582" s="127"/>
      <c r="M1582" s="127"/>
      <c r="N1582" s="127"/>
      <c r="O1582" s="127"/>
      <c r="P1582" s="127"/>
      <c r="Q1582" s="127"/>
      <c r="R1582" s="127"/>
      <c r="S1582" s="127"/>
      <c r="T1582" s="127"/>
      <c r="U1582" s="127"/>
      <c r="V1582" s="127"/>
      <c r="W1582" s="127"/>
      <c r="X1582" s="127"/>
      <c r="Y1582" s="127"/>
      <c r="Z1582" s="127"/>
      <c r="AA1582" s="127"/>
      <c r="AB1582" s="127"/>
      <c r="AC1582" s="127"/>
      <c r="AD1582" s="127"/>
      <c r="AE1582" s="127"/>
      <c r="AF1582" s="127"/>
      <c r="AG1582" s="127"/>
      <c r="AH1582" s="127"/>
      <c r="AI1582" s="127"/>
      <c r="AJ1582" s="127"/>
      <c r="AK1582" s="127"/>
      <c r="AL1582" s="127"/>
      <c r="AM1582" s="127"/>
      <c r="AN1582" s="127"/>
      <c r="AO1582" s="127"/>
      <c r="AP1582" s="127"/>
      <c r="AQ1582" s="127"/>
      <c r="AR1582" s="127"/>
      <c r="AS1582" s="127"/>
      <c r="AT1582" s="127"/>
      <c r="AU1582" s="127"/>
      <c r="AV1582" s="127"/>
      <c r="AW1582" s="127"/>
      <c r="AX1582" s="127"/>
      <c r="AY1582" s="127"/>
      <c r="AZ1582" s="127"/>
      <c r="BA1582" s="127"/>
      <c r="BB1582" s="127"/>
      <c r="BC1582" s="127"/>
      <c r="BD1582" s="127"/>
      <c r="BE1582" s="127"/>
      <c r="BF1582" s="127"/>
      <c r="BG1582" s="127"/>
      <c r="BH1582" s="127"/>
      <c r="BI1582" s="127"/>
      <c r="BJ1582" s="127"/>
      <c r="BK1582" s="127"/>
      <c r="BL1582" s="127"/>
      <c r="BM1582" s="127"/>
      <c r="BN1582" s="386"/>
      <c r="BO1582" s="127"/>
      <c r="BP1582" s="104"/>
    </row>
    <row r="1583" spans="1:68" ht="14.5" x14ac:dyDescent="0.35">
      <c r="A1583" s="136"/>
      <c r="B1583" s="136"/>
      <c r="C1583" s="136"/>
      <c r="D1583" s="127"/>
      <c r="E1583" s="127"/>
      <c r="F1583" s="127"/>
      <c r="G1583" s="127"/>
      <c r="H1583" s="127"/>
      <c r="I1583" s="127"/>
      <c r="J1583" s="127"/>
      <c r="K1583" s="127"/>
      <c r="L1583" s="127"/>
      <c r="M1583" s="127"/>
      <c r="N1583" s="127"/>
      <c r="O1583" s="127"/>
      <c r="P1583" s="127"/>
      <c r="Q1583" s="127"/>
      <c r="R1583" s="127"/>
      <c r="S1583" s="127"/>
      <c r="T1583" s="127"/>
      <c r="U1583" s="127"/>
      <c r="V1583" s="127"/>
      <c r="W1583" s="127"/>
      <c r="X1583" s="127"/>
      <c r="Y1583" s="127"/>
      <c r="Z1583" s="127"/>
      <c r="AA1583" s="127"/>
      <c r="AB1583" s="127"/>
      <c r="AC1583" s="127"/>
      <c r="AD1583" s="127"/>
      <c r="AE1583" s="127"/>
      <c r="AF1583" s="127"/>
      <c r="AG1583" s="127"/>
      <c r="AH1583" s="127"/>
      <c r="AI1583" s="127"/>
      <c r="AJ1583" s="127"/>
      <c r="AK1583" s="127"/>
      <c r="AL1583" s="127"/>
      <c r="AM1583" s="127"/>
      <c r="AN1583" s="127"/>
      <c r="AO1583" s="127"/>
      <c r="AP1583" s="127"/>
      <c r="AQ1583" s="127"/>
      <c r="AR1583" s="127"/>
      <c r="AS1583" s="127"/>
      <c r="AT1583" s="127"/>
      <c r="AU1583" s="127"/>
      <c r="AV1583" s="127"/>
      <c r="AW1583" s="127"/>
      <c r="AX1583" s="127"/>
      <c r="AY1583" s="127"/>
      <c r="AZ1583" s="127"/>
      <c r="BA1583" s="127"/>
      <c r="BB1583" s="127"/>
      <c r="BC1583" s="127"/>
      <c r="BD1583" s="127"/>
      <c r="BE1583" s="127"/>
      <c r="BF1583" s="127"/>
      <c r="BG1583" s="127"/>
      <c r="BH1583" s="127"/>
      <c r="BI1583" s="127"/>
      <c r="BJ1583" s="127"/>
      <c r="BK1583" s="127"/>
      <c r="BL1583" s="127"/>
      <c r="BM1583" s="127"/>
      <c r="BN1583" s="386"/>
      <c r="BO1583" s="127"/>
      <c r="BP1583" s="104"/>
    </row>
    <row r="1584" spans="1:68" ht="14.5" x14ac:dyDescent="0.35">
      <c r="A1584" s="136"/>
      <c r="B1584" s="136"/>
      <c r="C1584" s="136"/>
      <c r="D1584" s="127"/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7"/>
      <c r="Z1584" s="127"/>
      <c r="AA1584" s="127"/>
      <c r="AB1584" s="127"/>
      <c r="AC1584" s="127"/>
      <c r="AD1584" s="127"/>
      <c r="AE1584" s="127"/>
      <c r="AF1584" s="127"/>
      <c r="AG1584" s="127"/>
      <c r="AH1584" s="127"/>
      <c r="AI1584" s="127"/>
      <c r="AJ1584" s="127"/>
      <c r="AK1584" s="127"/>
      <c r="AL1584" s="127"/>
      <c r="AM1584" s="127"/>
      <c r="AN1584" s="127"/>
      <c r="AO1584" s="127"/>
      <c r="AP1584" s="127"/>
      <c r="AQ1584" s="127"/>
      <c r="AR1584" s="127"/>
      <c r="AS1584" s="127"/>
      <c r="AT1584" s="127"/>
      <c r="AU1584" s="127"/>
      <c r="AV1584" s="127"/>
      <c r="AW1584" s="127"/>
      <c r="AX1584" s="127"/>
      <c r="AY1584" s="127"/>
      <c r="AZ1584" s="127"/>
      <c r="BA1584" s="127"/>
      <c r="BB1584" s="127"/>
      <c r="BC1584" s="127"/>
      <c r="BD1584" s="127"/>
      <c r="BE1584" s="127"/>
      <c r="BF1584" s="127"/>
      <c r="BG1584" s="127"/>
      <c r="BH1584" s="127"/>
      <c r="BI1584" s="127"/>
      <c r="BJ1584" s="127"/>
      <c r="BK1584" s="127"/>
      <c r="BL1584" s="127"/>
      <c r="BM1584" s="127"/>
      <c r="BN1584" s="386"/>
      <c r="BO1584" s="127"/>
      <c r="BP1584" s="104"/>
    </row>
    <row r="1585" spans="1:68" ht="14.5" x14ac:dyDescent="0.35">
      <c r="A1585" s="136"/>
      <c r="B1585" s="136"/>
      <c r="C1585" s="136"/>
      <c r="D1585" s="127"/>
      <c r="E1585" s="127"/>
      <c r="F1585" s="127"/>
      <c r="G1585" s="127"/>
      <c r="H1585" s="127"/>
      <c r="I1585" s="127"/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7"/>
      <c r="Z1585" s="127"/>
      <c r="AA1585" s="127"/>
      <c r="AB1585" s="127"/>
      <c r="AC1585" s="127"/>
      <c r="AD1585" s="127"/>
      <c r="AE1585" s="127"/>
      <c r="AF1585" s="127"/>
      <c r="AG1585" s="127"/>
      <c r="AH1585" s="127"/>
      <c r="AI1585" s="127"/>
      <c r="AJ1585" s="127"/>
      <c r="AK1585" s="127"/>
      <c r="AL1585" s="127"/>
      <c r="AM1585" s="127"/>
      <c r="AN1585" s="127"/>
      <c r="AO1585" s="127"/>
      <c r="AP1585" s="127"/>
      <c r="AQ1585" s="127"/>
      <c r="AR1585" s="127"/>
      <c r="AS1585" s="127"/>
      <c r="AT1585" s="127"/>
      <c r="AU1585" s="127"/>
      <c r="AV1585" s="127"/>
      <c r="AW1585" s="127"/>
      <c r="AX1585" s="127"/>
      <c r="AY1585" s="127"/>
      <c r="AZ1585" s="127"/>
      <c r="BA1585" s="127"/>
      <c r="BB1585" s="127"/>
      <c r="BC1585" s="127"/>
      <c r="BD1585" s="127"/>
      <c r="BE1585" s="127"/>
      <c r="BF1585" s="127"/>
      <c r="BG1585" s="127"/>
      <c r="BH1585" s="127"/>
      <c r="BI1585" s="127"/>
      <c r="BJ1585" s="127"/>
      <c r="BK1585" s="127"/>
      <c r="BL1585" s="127"/>
      <c r="BM1585" s="127"/>
      <c r="BN1585" s="386"/>
      <c r="BO1585" s="127"/>
      <c r="BP1585" s="104"/>
    </row>
    <row r="1586" spans="1:68" ht="14.5" x14ac:dyDescent="0.35">
      <c r="A1586" s="136"/>
      <c r="B1586" s="136"/>
      <c r="C1586" s="136"/>
      <c r="D1586" s="127"/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7"/>
      <c r="Z1586" s="127"/>
      <c r="AA1586" s="127"/>
      <c r="AB1586" s="127"/>
      <c r="AC1586" s="127"/>
      <c r="AD1586" s="127"/>
      <c r="AE1586" s="127"/>
      <c r="AF1586" s="127"/>
      <c r="AG1586" s="127"/>
      <c r="AH1586" s="127"/>
      <c r="AI1586" s="127"/>
      <c r="AJ1586" s="127"/>
      <c r="AK1586" s="127"/>
      <c r="AL1586" s="127"/>
      <c r="AM1586" s="127"/>
      <c r="AN1586" s="127"/>
      <c r="AO1586" s="127"/>
      <c r="AP1586" s="127"/>
      <c r="AQ1586" s="127"/>
      <c r="AR1586" s="127"/>
      <c r="AS1586" s="127"/>
      <c r="AT1586" s="127"/>
      <c r="AU1586" s="127"/>
      <c r="AV1586" s="127"/>
      <c r="AW1586" s="127"/>
      <c r="AX1586" s="127"/>
      <c r="AY1586" s="127"/>
      <c r="AZ1586" s="127"/>
      <c r="BA1586" s="127"/>
      <c r="BB1586" s="127"/>
      <c r="BC1586" s="127"/>
      <c r="BD1586" s="127"/>
      <c r="BE1586" s="127"/>
      <c r="BF1586" s="127"/>
      <c r="BG1586" s="127"/>
      <c r="BH1586" s="127"/>
      <c r="BI1586" s="127"/>
      <c r="BJ1586" s="127"/>
      <c r="BK1586" s="127"/>
      <c r="BL1586" s="127"/>
      <c r="BM1586" s="127"/>
      <c r="BN1586" s="386"/>
      <c r="BO1586" s="127"/>
      <c r="BP1586" s="104"/>
    </row>
    <row r="1587" spans="1:68" ht="14.5" x14ac:dyDescent="0.35">
      <c r="A1587" s="136"/>
      <c r="B1587" s="136"/>
      <c r="C1587" s="136"/>
      <c r="D1587" s="127"/>
      <c r="E1587" s="127"/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7"/>
      <c r="Z1587" s="127"/>
      <c r="AA1587" s="127"/>
      <c r="AB1587" s="127"/>
      <c r="AC1587" s="127"/>
      <c r="AD1587" s="127"/>
      <c r="AE1587" s="127"/>
      <c r="AF1587" s="127"/>
      <c r="AG1587" s="127"/>
      <c r="AH1587" s="127"/>
      <c r="AI1587" s="127"/>
      <c r="AJ1587" s="127"/>
      <c r="AK1587" s="127"/>
      <c r="AL1587" s="127"/>
      <c r="AM1587" s="127"/>
      <c r="AN1587" s="127"/>
      <c r="AO1587" s="127"/>
      <c r="AP1587" s="127"/>
      <c r="AQ1587" s="127"/>
      <c r="AR1587" s="127"/>
      <c r="AS1587" s="127"/>
      <c r="AT1587" s="127"/>
      <c r="AU1587" s="127"/>
      <c r="AV1587" s="127"/>
      <c r="AW1587" s="127"/>
      <c r="AX1587" s="127"/>
      <c r="AY1587" s="127"/>
      <c r="AZ1587" s="127"/>
      <c r="BA1587" s="127"/>
      <c r="BB1587" s="127"/>
      <c r="BC1587" s="127"/>
      <c r="BD1587" s="127"/>
      <c r="BE1587" s="127"/>
      <c r="BF1587" s="127"/>
      <c r="BG1587" s="127"/>
      <c r="BH1587" s="127"/>
      <c r="BI1587" s="127"/>
      <c r="BJ1587" s="127"/>
      <c r="BK1587" s="127"/>
      <c r="BL1587" s="127"/>
      <c r="BM1587" s="127"/>
      <c r="BN1587" s="386"/>
      <c r="BO1587" s="127"/>
      <c r="BP1587" s="104"/>
    </row>
    <row r="1588" spans="1:68" ht="14.5" x14ac:dyDescent="0.35">
      <c r="A1588" s="136"/>
      <c r="B1588" s="136"/>
      <c r="C1588" s="136"/>
      <c r="D1588" s="127"/>
      <c r="E1588" s="127"/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7"/>
      <c r="Z1588" s="127"/>
      <c r="AA1588" s="127"/>
      <c r="AB1588" s="127"/>
      <c r="AC1588" s="127"/>
      <c r="AD1588" s="127"/>
      <c r="AE1588" s="127"/>
      <c r="AF1588" s="127"/>
      <c r="AG1588" s="127"/>
      <c r="AH1588" s="127"/>
      <c r="AI1588" s="127"/>
      <c r="AJ1588" s="127"/>
      <c r="AK1588" s="127"/>
      <c r="AL1588" s="127"/>
      <c r="AM1588" s="127"/>
      <c r="AN1588" s="127"/>
      <c r="AO1588" s="127"/>
      <c r="AP1588" s="127"/>
      <c r="AQ1588" s="127"/>
      <c r="AR1588" s="127"/>
      <c r="AS1588" s="127"/>
      <c r="AT1588" s="127"/>
      <c r="AU1588" s="127"/>
      <c r="AV1588" s="127"/>
      <c r="AW1588" s="127"/>
      <c r="AX1588" s="127"/>
      <c r="AY1588" s="127"/>
      <c r="AZ1588" s="127"/>
      <c r="BA1588" s="127"/>
      <c r="BB1588" s="127"/>
      <c r="BC1588" s="127"/>
      <c r="BD1588" s="127"/>
      <c r="BE1588" s="127"/>
      <c r="BF1588" s="127"/>
      <c r="BG1588" s="127"/>
      <c r="BH1588" s="127"/>
      <c r="BI1588" s="127"/>
      <c r="BJ1588" s="127"/>
      <c r="BK1588" s="127"/>
      <c r="BL1588" s="127"/>
      <c r="BM1588" s="127"/>
      <c r="BN1588" s="386"/>
      <c r="BO1588" s="127"/>
      <c r="BP1588" s="104"/>
    </row>
    <row r="1589" spans="1:68" ht="14.5" x14ac:dyDescent="0.35">
      <c r="A1589" s="136"/>
      <c r="B1589" s="136"/>
      <c r="C1589" s="136"/>
      <c r="D1589" s="127"/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7"/>
      <c r="Z1589" s="127"/>
      <c r="AA1589" s="127"/>
      <c r="AB1589" s="127"/>
      <c r="AC1589" s="127"/>
      <c r="AD1589" s="127"/>
      <c r="AE1589" s="127"/>
      <c r="AF1589" s="127"/>
      <c r="AG1589" s="127"/>
      <c r="AH1589" s="127"/>
      <c r="AI1589" s="127"/>
      <c r="AJ1589" s="127"/>
      <c r="AK1589" s="127"/>
      <c r="AL1589" s="127"/>
      <c r="AM1589" s="127"/>
      <c r="AN1589" s="127"/>
      <c r="AO1589" s="127"/>
      <c r="AP1589" s="127"/>
      <c r="AQ1589" s="127"/>
      <c r="AR1589" s="127"/>
      <c r="AS1589" s="127"/>
      <c r="AT1589" s="127"/>
      <c r="AU1589" s="127"/>
      <c r="AV1589" s="127"/>
      <c r="AW1589" s="127"/>
      <c r="AX1589" s="127"/>
      <c r="AY1589" s="127"/>
      <c r="AZ1589" s="127"/>
      <c r="BA1589" s="127"/>
      <c r="BB1589" s="127"/>
      <c r="BC1589" s="127"/>
      <c r="BD1589" s="127"/>
      <c r="BE1589" s="127"/>
      <c r="BF1589" s="127"/>
      <c r="BG1589" s="127"/>
      <c r="BH1589" s="127"/>
      <c r="BI1589" s="127"/>
      <c r="BJ1589" s="127"/>
      <c r="BK1589" s="127"/>
      <c r="BL1589" s="127"/>
      <c r="BM1589" s="127"/>
      <c r="BN1589" s="386"/>
      <c r="BO1589" s="127"/>
      <c r="BP1589" s="104"/>
    </row>
    <row r="1590" spans="1:68" ht="14.5" x14ac:dyDescent="0.35">
      <c r="A1590" s="136"/>
      <c r="B1590" s="136"/>
      <c r="C1590" s="136"/>
      <c r="D1590" s="127"/>
      <c r="E1590" s="127"/>
      <c r="F1590" s="127"/>
      <c r="G1590" s="127"/>
      <c r="H1590" s="127"/>
      <c r="I1590" s="127"/>
      <c r="J1590" s="127"/>
      <c r="K1590" s="127"/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7"/>
      <c r="Z1590" s="127"/>
      <c r="AA1590" s="127"/>
      <c r="AB1590" s="127"/>
      <c r="AC1590" s="127"/>
      <c r="AD1590" s="127"/>
      <c r="AE1590" s="127"/>
      <c r="AF1590" s="127"/>
      <c r="AG1590" s="127"/>
      <c r="AH1590" s="127"/>
      <c r="AI1590" s="127"/>
      <c r="AJ1590" s="127"/>
      <c r="AK1590" s="127"/>
      <c r="AL1590" s="127"/>
      <c r="AM1590" s="127"/>
      <c r="AN1590" s="127"/>
      <c r="AO1590" s="127"/>
      <c r="AP1590" s="127"/>
      <c r="AQ1590" s="127"/>
      <c r="AR1590" s="127"/>
      <c r="AS1590" s="127"/>
      <c r="AT1590" s="127"/>
      <c r="AU1590" s="127"/>
      <c r="AV1590" s="127"/>
      <c r="AW1590" s="127"/>
      <c r="AX1590" s="127"/>
      <c r="AY1590" s="127"/>
      <c r="AZ1590" s="127"/>
      <c r="BA1590" s="127"/>
      <c r="BB1590" s="127"/>
      <c r="BC1590" s="127"/>
      <c r="BD1590" s="127"/>
      <c r="BE1590" s="127"/>
      <c r="BF1590" s="127"/>
      <c r="BG1590" s="127"/>
      <c r="BH1590" s="127"/>
      <c r="BI1590" s="127"/>
      <c r="BJ1590" s="127"/>
      <c r="BK1590" s="127"/>
      <c r="BL1590" s="127"/>
      <c r="BM1590" s="127"/>
      <c r="BN1590" s="386"/>
      <c r="BO1590" s="127"/>
      <c r="BP1590" s="104"/>
    </row>
    <row r="1591" spans="1:68" ht="14.5" x14ac:dyDescent="0.35">
      <c r="A1591" s="136"/>
      <c r="B1591" s="136"/>
      <c r="C1591" s="136"/>
      <c r="D1591" s="127"/>
      <c r="E1591" s="127"/>
      <c r="F1591" s="127"/>
      <c r="G1591" s="127"/>
      <c r="H1591" s="127"/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7"/>
      <c r="Z1591" s="127"/>
      <c r="AA1591" s="127"/>
      <c r="AB1591" s="127"/>
      <c r="AC1591" s="127"/>
      <c r="AD1591" s="127"/>
      <c r="AE1591" s="127"/>
      <c r="AF1591" s="127"/>
      <c r="AG1591" s="127"/>
      <c r="AH1591" s="127"/>
      <c r="AI1591" s="127"/>
      <c r="AJ1591" s="127"/>
      <c r="AK1591" s="127"/>
      <c r="AL1591" s="127"/>
      <c r="AM1591" s="127"/>
      <c r="AN1591" s="127"/>
      <c r="AO1591" s="127"/>
      <c r="AP1591" s="127"/>
      <c r="AQ1591" s="127"/>
      <c r="AR1591" s="127"/>
      <c r="AS1591" s="127"/>
      <c r="AT1591" s="127"/>
      <c r="AU1591" s="127"/>
      <c r="AV1591" s="127"/>
      <c r="AW1591" s="127"/>
      <c r="AX1591" s="127"/>
      <c r="AY1591" s="127"/>
      <c r="AZ1591" s="127"/>
      <c r="BA1591" s="127"/>
      <c r="BB1591" s="127"/>
      <c r="BC1591" s="127"/>
      <c r="BD1591" s="127"/>
      <c r="BE1591" s="127"/>
      <c r="BF1591" s="127"/>
      <c r="BG1591" s="127"/>
      <c r="BH1591" s="127"/>
      <c r="BI1591" s="127"/>
      <c r="BJ1591" s="127"/>
      <c r="BK1591" s="127"/>
      <c r="BL1591" s="127"/>
      <c r="BM1591" s="127"/>
      <c r="BN1591" s="386"/>
      <c r="BO1591" s="127"/>
      <c r="BP1591" s="104"/>
    </row>
    <row r="1592" spans="1:68" ht="14.5" x14ac:dyDescent="0.35">
      <c r="A1592" s="136"/>
      <c r="B1592" s="136"/>
      <c r="C1592" s="136"/>
      <c r="D1592" s="127"/>
      <c r="E1592" s="127"/>
      <c r="F1592" s="127"/>
      <c r="G1592" s="127"/>
      <c r="H1592" s="127"/>
      <c r="I1592" s="127"/>
      <c r="J1592" s="127"/>
      <c r="K1592" s="127"/>
      <c r="L1592" s="127"/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7"/>
      <c r="Z1592" s="127"/>
      <c r="AA1592" s="127"/>
      <c r="AB1592" s="127"/>
      <c r="AC1592" s="127"/>
      <c r="AD1592" s="127"/>
      <c r="AE1592" s="127"/>
      <c r="AF1592" s="127"/>
      <c r="AG1592" s="127"/>
      <c r="AH1592" s="127"/>
      <c r="AI1592" s="127"/>
      <c r="AJ1592" s="127"/>
      <c r="AK1592" s="127"/>
      <c r="AL1592" s="127"/>
      <c r="AM1592" s="127"/>
      <c r="AN1592" s="127"/>
      <c r="AO1592" s="127"/>
      <c r="AP1592" s="127"/>
      <c r="AQ1592" s="127"/>
      <c r="AR1592" s="127"/>
      <c r="AS1592" s="127"/>
      <c r="AT1592" s="127"/>
      <c r="AU1592" s="127"/>
      <c r="AV1592" s="127"/>
      <c r="AW1592" s="127"/>
      <c r="AX1592" s="127"/>
      <c r="AY1592" s="127"/>
      <c r="AZ1592" s="127"/>
      <c r="BA1592" s="127"/>
      <c r="BB1592" s="127"/>
      <c r="BC1592" s="127"/>
      <c r="BD1592" s="127"/>
      <c r="BE1592" s="127"/>
      <c r="BF1592" s="127"/>
      <c r="BG1592" s="127"/>
      <c r="BH1592" s="127"/>
      <c r="BI1592" s="127"/>
      <c r="BJ1592" s="127"/>
      <c r="BK1592" s="127"/>
      <c r="BL1592" s="127"/>
      <c r="BM1592" s="127"/>
      <c r="BN1592" s="386"/>
      <c r="BO1592" s="127"/>
      <c r="BP1592" s="104"/>
    </row>
    <row r="1593" spans="1:68" ht="14.5" x14ac:dyDescent="0.35">
      <c r="A1593" s="136"/>
      <c r="B1593" s="136"/>
      <c r="C1593" s="136"/>
      <c r="D1593" s="127"/>
      <c r="E1593" s="127"/>
      <c r="F1593" s="127"/>
      <c r="G1593" s="127"/>
      <c r="H1593" s="127"/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7"/>
      <c r="Z1593" s="127"/>
      <c r="AA1593" s="127"/>
      <c r="AB1593" s="127"/>
      <c r="AC1593" s="127"/>
      <c r="AD1593" s="127"/>
      <c r="AE1593" s="127"/>
      <c r="AF1593" s="127"/>
      <c r="AG1593" s="127"/>
      <c r="AH1593" s="127"/>
      <c r="AI1593" s="127"/>
      <c r="AJ1593" s="127"/>
      <c r="AK1593" s="127"/>
      <c r="AL1593" s="127"/>
      <c r="AM1593" s="127"/>
      <c r="AN1593" s="127"/>
      <c r="AO1593" s="127"/>
      <c r="AP1593" s="127"/>
      <c r="AQ1593" s="127"/>
      <c r="AR1593" s="127"/>
      <c r="AS1593" s="127"/>
      <c r="AT1593" s="127"/>
      <c r="AU1593" s="127"/>
      <c r="AV1593" s="127"/>
      <c r="AW1593" s="127"/>
      <c r="AX1593" s="127"/>
      <c r="AY1593" s="127"/>
      <c r="AZ1593" s="127"/>
      <c r="BA1593" s="127"/>
      <c r="BB1593" s="127"/>
      <c r="BC1593" s="127"/>
      <c r="BD1593" s="127"/>
      <c r="BE1593" s="127"/>
      <c r="BF1593" s="127"/>
      <c r="BG1593" s="127"/>
      <c r="BH1593" s="127"/>
      <c r="BI1593" s="127"/>
      <c r="BJ1593" s="127"/>
      <c r="BK1593" s="127"/>
      <c r="BL1593" s="127"/>
      <c r="BM1593" s="127"/>
      <c r="BN1593" s="386"/>
      <c r="BO1593" s="127"/>
      <c r="BP1593" s="104"/>
    </row>
    <row r="1594" spans="1:68" ht="14.5" x14ac:dyDescent="0.35">
      <c r="A1594" s="136"/>
      <c r="B1594" s="136"/>
      <c r="C1594" s="136"/>
      <c r="D1594" s="127"/>
      <c r="E1594" s="127"/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/>
      <c r="X1594" s="127"/>
      <c r="Y1594" s="127"/>
      <c r="Z1594" s="127"/>
      <c r="AA1594" s="127"/>
      <c r="AB1594" s="127"/>
      <c r="AC1594" s="127"/>
      <c r="AD1594" s="127"/>
      <c r="AE1594" s="127"/>
      <c r="AF1594" s="127"/>
      <c r="AG1594" s="127"/>
      <c r="AH1594" s="127"/>
      <c r="AI1594" s="127"/>
      <c r="AJ1594" s="127"/>
      <c r="AK1594" s="127"/>
      <c r="AL1594" s="127"/>
      <c r="AM1594" s="127"/>
      <c r="AN1594" s="127"/>
      <c r="AO1594" s="127"/>
      <c r="AP1594" s="127"/>
      <c r="AQ1594" s="127"/>
      <c r="AR1594" s="127"/>
      <c r="AS1594" s="127"/>
      <c r="AT1594" s="127"/>
      <c r="AU1594" s="127"/>
      <c r="AV1594" s="127"/>
      <c r="AW1594" s="127"/>
      <c r="AX1594" s="127"/>
      <c r="AY1594" s="127"/>
      <c r="AZ1594" s="127"/>
      <c r="BA1594" s="127"/>
      <c r="BB1594" s="127"/>
      <c r="BC1594" s="127"/>
      <c r="BD1594" s="127"/>
      <c r="BE1594" s="127"/>
      <c r="BF1594" s="127"/>
      <c r="BG1594" s="127"/>
      <c r="BH1594" s="127"/>
      <c r="BI1594" s="127"/>
      <c r="BJ1594" s="127"/>
      <c r="BK1594" s="127"/>
      <c r="BL1594" s="127"/>
      <c r="BM1594" s="127"/>
      <c r="BN1594" s="386"/>
      <c r="BO1594" s="127"/>
      <c r="BP1594" s="104"/>
    </row>
    <row r="1595" spans="1:68" ht="14.5" x14ac:dyDescent="0.35">
      <c r="A1595" s="136"/>
      <c r="B1595" s="136"/>
      <c r="C1595" s="136"/>
      <c r="D1595" s="127"/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7"/>
      <c r="Z1595" s="127"/>
      <c r="AA1595" s="127"/>
      <c r="AB1595" s="127"/>
      <c r="AC1595" s="127"/>
      <c r="AD1595" s="127"/>
      <c r="AE1595" s="127"/>
      <c r="AF1595" s="127"/>
      <c r="AG1595" s="127"/>
      <c r="AH1595" s="127"/>
      <c r="AI1595" s="127"/>
      <c r="AJ1595" s="127"/>
      <c r="AK1595" s="127"/>
      <c r="AL1595" s="127"/>
      <c r="AM1595" s="127"/>
      <c r="AN1595" s="127"/>
      <c r="AO1595" s="127"/>
      <c r="AP1595" s="127"/>
      <c r="AQ1595" s="127"/>
      <c r="AR1595" s="127"/>
      <c r="AS1595" s="127"/>
      <c r="AT1595" s="127"/>
      <c r="AU1595" s="127"/>
      <c r="AV1595" s="127"/>
      <c r="AW1595" s="127"/>
      <c r="AX1595" s="127"/>
      <c r="AY1595" s="127"/>
      <c r="AZ1595" s="127"/>
      <c r="BA1595" s="127"/>
      <c r="BB1595" s="127"/>
      <c r="BC1595" s="127"/>
      <c r="BD1595" s="127"/>
      <c r="BE1595" s="127"/>
      <c r="BF1595" s="127"/>
      <c r="BG1595" s="127"/>
      <c r="BH1595" s="127"/>
      <c r="BI1595" s="127"/>
      <c r="BJ1595" s="127"/>
      <c r="BK1595" s="127"/>
      <c r="BL1595" s="127"/>
      <c r="BM1595" s="127"/>
      <c r="BN1595" s="386"/>
      <c r="BO1595" s="127"/>
      <c r="BP1595" s="104"/>
    </row>
    <row r="1596" spans="1:68" ht="14.5" x14ac:dyDescent="0.35">
      <c r="A1596" s="136"/>
      <c r="B1596" s="136"/>
      <c r="C1596" s="136"/>
      <c r="D1596" s="127"/>
      <c r="E1596" s="127"/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7"/>
      <c r="Z1596" s="127"/>
      <c r="AA1596" s="127"/>
      <c r="AB1596" s="127"/>
      <c r="AC1596" s="127"/>
      <c r="AD1596" s="127"/>
      <c r="AE1596" s="127"/>
      <c r="AF1596" s="127"/>
      <c r="AG1596" s="127"/>
      <c r="AH1596" s="127"/>
      <c r="AI1596" s="127"/>
      <c r="AJ1596" s="127"/>
      <c r="AK1596" s="127"/>
      <c r="AL1596" s="127"/>
      <c r="AM1596" s="127"/>
      <c r="AN1596" s="127"/>
      <c r="AO1596" s="127"/>
      <c r="AP1596" s="127"/>
      <c r="AQ1596" s="127"/>
      <c r="AR1596" s="127"/>
      <c r="AS1596" s="127"/>
      <c r="AT1596" s="127"/>
      <c r="AU1596" s="127"/>
      <c r="AV1596" s="127"/>
      <c r="AW1596" s="127"/>
      <c r="AX1596" s="127"/>
      <c r="AY1596" s="127"/>
      <c r="AZ1596" s="127"/>
      <c r="BA1596" s="127"/>
      <c r="BB1596" s="127"/>
      <c r="BC1596" s="127"/>
      <c r="BD1596" s="127"/>
      <c r="BE1596" s="127"/>
      <c r="BF1596" s="127"/>
      <c r="BG1596" s="127"/>
      <c r="BH1596" s="127"/>
      <c r="BI1596" s="127"/>
      <c r="BJ1596" s="127"/>
      <c r="BK1596" s="127"/>
      <c r="BL1596" s="127"/>
      <c r="BM1596" s="127"/>
      <c r="BN1596" s="386"/>
      <c r="BO1596" s="127"/>
      <c r="BP1596" s="104"/>
    </row>
    <row r="1597" spans="1:68" ht="14.5" x14ac:dyDescent="0.35">
      <c r="A1597" s="136"/>
      <c r="B1597" s="136"/>
      <c r="C1597" s="136"/>
      <c r="D1597" s="127"/>
      <c r="E1597" s="127"/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7"/>
      <c r="Z1597" s="127"/>
      <c r="AA1597" s="127"/>
      <c r="AB1597" s="127"/>
      <c r="AC1597" s="127"/>
      <c r="AD1597" s="127"/>
      <c r="AE1597" s="127"/>
      <c r="AF1597" s="127"/>
      <c r="AG1597" s="127"/>
      <c r="AH1597" s="127"/>
      <c r="AI1597" s="127"/>
      <c r="AJ1597" s="127"/>
      <c r="AK1597" s="127"/>
      <c r="AL1597" s="127"/>
      <c r="AM1597" s="127"/>
      <c r="AN1597" s="127"/>
      <c r="AO1597" s="127"/>
      <c r="AP1597" s="127"/>
      <c r="AQ1597" s="127"/>
      <c r="AR1597" s="127"/>
      <c r="AS1597" s="127"/>
      <c r="AT1597" s="127"/>
      <c r="AU1597" s="127"/>
      <c r="AV1597" s="127"/>
      <c r="AW1597" s="127"/>
      <c r="AX1597" s="127"/>
      <c r="AY1597" s="127"/>
      <c r="AZ1597" s="127"/>
      <c r="BA1597" s="127"/>
      <c r="BB1597" s="127"/>
      <c r="BC1597" s="127"/>
      <c r="BD1597" s="127"/>
      <c r="BE1597" s="127"/>
      <c r="BF1597" s="127"/>
      <c r="BG1597" s="127"/>
      <c r="BH1597" s="127"/>
      <c r="BI1597" s="127"/>
      <c r="BJ1597" s="127"/>
      <c r="BK1597" s="127"/>
      <c r="BL1597" s="127"/>
      <c r="BM1597" s="127"/>
      <c r="BN1597" s="386"/>
      <c r="BO1597" s="127"/>
      <c r="BP1597" s="104"/>
    </row>
    <row r="1598" spans="1:68" ht="14.5" x14ac:dyDescent="0.35">
      <c r="A1598" s="136"/>
      <c r="B1598" s="136"/>
      <c r="C1598" s="136"/>
      <c r="D1598" s="127"/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7"/>
      <c r="Z1598" s="127"/>
      <c r="AA1598" s="127"/>
      <c r="AB1598" s="127"/>
      <c r="AC1598" s="127"/>
      <c r="AD1598" s="127"/>
      <c r="AE1598" s="127"/>
      <c r="AF1598" s="127"/>
      <c r="AG1598" s="127"/>
      <c r="AH1598" s="127"/>
      <c r="AI1598" s="127"/>
      <c r="AJ1598" s="127"/>
      <c r="AK1598" s="127"/>
      <c r="AL1598" s="127"/>
      <c r="AM1598" s="127"/>
      <c r="AN1598" s="127"/>
      <c r="AO1598" s="127"/>
      <c r="AP1598" s="127"/>
      <c r="AQ1598" s="127"/>
      <c r="AR1598" s="127"/>
      <c r="AS1598" s="127"/>
      <c r="AT1598" s="127"/>
      <c r="AU1598" s="127"/>
      <c r="AV1598" s="127"/>
      <c r="AW1598" s="127"/>
      <c r="AX1598" s="127"/>
      <c r="AY1598" s="127"/>
      <c r="AZ1598" s="127"/>
      <c r="BA1598" s="127"/>
      <c r="BB1598" s="127"/>
      <c r="BC1598" s="127"/>
      <c r="BD1598" s="127"/>
      <c r="BE1598" s="127"/>
      <c r="BF1598" s="127"/>
      <c r="BG1598" s="127"/>
      <c r="BH1598" s="127"/>
      <c r="BI1598" s="127"/>
      <c r="BJ1598" s="127"/>
      <c r="BK1598" s="127"/>
      <c r="BL1598" s="127"/>
      <c r="BM1598" s="127"/>
      <c r="BN1598" s="386"/>
      <c r="BO1598" s="127"/>
      <c r="BP1598" s="104"/>
    </row>
    <row r="1599" spans="1:68" ht="14.5" x14ac:dyDescent="0.35">
      <c r="A1599" s="136"/>
      <c r="B1599" s="136"/>
      <c r="C1599" s="136"/>
      <c r="D1599" s="127"/>
      <c r="E1599" s="127"/>
      <c r="F1599" s="127"/>
      <c r="G1599" s="127"/>
      <c r="H1599" s="127"/>
      <c r="I1599" s="127"/>
      <c r="J1599" s="127"/>
      <c r="K1599" s="127"/>
      <c r="L1599" s="127"/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7"/>
      <c r="Z1599" s="127"/>
      <c r="AA1599" s="127"/>
      <c r="AB1599" s="127"/>
      <c r="AC1599" s="127"/>
      <c r="AD1599" s="127"/>
      <c r="AE1599" s="127"/>
      <c r="AF1599" s="127"/>
      <c r="AG1599" s="127"/>
      <c r="AH1599" s="127"/>
      <c r="AI1599" s="127"/>
      <c r="AJ1599" s="127"/>
      <c r="AK1599" s="127"/>
      <c r="AL1599" s="127"/>
      <c r="AM1599" s="127"/>
      <c r="AN1599" s="127"/>
      <c r="AO1599" s="127"/>
      <c r="AP1599" s="127"/>
      <c r="AQ1599" s="127"/>
      <c r="AR1599" s="127"/>
      <c r="AS1599" s="127"/>
      <c r="AT1599" s="127"/>
      <c r="AU1599" s="127"/>
      <c r="AV1599" s="127"/>
      <c r="AW1599" s="127"/>
      <c r="AX1599" s="127"/>
      <c r="AY1599" s="127"/>
      <c r="AZ1599" s="127"/>
      <c r="BA1599" s="127"/>
      <c r="BB1599" s="127"/>
      <c r="BC1599" s="127"/>
      <c r="BD1599" s="127"/>
      <c r="BE1599" s="127"/>
      <c r="BF1599" s="127"/>
      <c r="BG1599" s="127"/>
      <c r="BH1599" s="127"/>
      <c r="BI1599" s="127"/>
      <c r="BJ1599" s="127"/>
      <c r="BK1599" s="127"/>
      <c r="BL1599" s="127"/>
      <c r="BM1599" s="127"/>
      <c r="BN1599" s="386"/>
      <c r="BO1599" s="127"/>
      <c r="BP1599" s="104"/>
    </row>
    <row r="1600" spans="1:68" ht="14.5" x14ac:dyDescent="0.35">
      <c r="A1600" s="136"/>
      <c r="B1600" s="136"/>
      <c r="C1600" s="136"/>
      <c r="D1600" s="127"/>
      <c r="E1600" s="127"/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/>
      <c r="X1600" s="127"/>
      <c r="Y1600" s="127"/>
      <c r="Z1600" s="127"/>
      <c r="AA1600" s="127"/>
      <c r="AB1600" s="127"/>
      <c r="AC1600" s="127"/>
      <c r="AD1600" s="127"/>
      <c r="AE1600" s="127"/>
      <c r="AF1600" s="127"/>
      <c r="AG1600" s="127"/>
      <c r="AH1600" s="127"/>
      <c r="AI1600" s="127"/>
      <c r="AJ1600" s="127"/>
      <c r="AK1600" s="127"/>
      <c r="AL1600" s="127"/>
      <c r="AM1600" s="127"/>
      <c r="AN1600" s="127"/>
      <c r="AO1600" s="127"/>
      <c r="AP1600" s="127"/>
      <c r="AQ1600" s="127"/>
      <c r="AR1600" s="127"/>
      <c r="AS1600" s="127"/>
      <c r="AT1600" s="127"/>
      <c r="AU1600" s="127"/>
      <c r="AV1600" s="127"/>
      <c r="AW1600" s="127"/>
      <c r="AX1600" s="127"/>
      <c r="AY1600" s="127"/>
      <c r="AZ1600" s="127"/>
      <c r="BA1600" s="127"/>
      <c r="BB1600" s="127"/>
      <c r="BC1600" s="127"/>
      <c r="BD1600" s="127"/>
      <c r="BE1600" s="127"/>
      <c r="BF1600" s="127"/>
      <c r="BG1600" s="127"/>
      <c r="BH1600" s="127"/>
      <c r="BI1600" s="127"/>
      <c r="BJ1600" s="127"/>
      <c r="BK1600" s="127"/>
      <c r="BL1600" s="127"/>
      <c r="BM1600" s="127"/>
      <c r="BN1600" s="386"/>
      <c r="BO1600" s="127"/>
      <c r="BP1600" s="104"/>
    </row>
    <row r="1601" spans="1:68" ht="14.5" x14ac:dyDescent="0.35">
      <c r="A1601" s="136"/>
      <c r="B1601" s="136"/>
      <c r="C1601" s="136"/>
      <c r="D1601" s="127"/>
      <c r="E1601" s="127"/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/>
      <c r="U1601" s="127"/>
      <c r="V1601" s="127"/>
      <c r="W1601" s="127"/>
      <c r="X1601" s="127"/>
      <c r="Y1601" s="127"/>
      <c r="Z1601" s="127"/>
      <c r="AA1601" s="127"/>
      <c r="AB1601" s="127"/>
      <c r="AC1601" s="127"/>
      <c r="AD1601" s="127"/>
      <c r="AE1601" s="127"/>
      <c r="AF1601" s="127"/>
      <c r="AG1601" s="127"/>
      <c r="AH1601" s="127"/>
      <c r="AI1601" s="127"/>
      <c r="AJ1601" s="127"/>
      <c r="AK1601" s="127"/>
      <c r="AL1601" s="127"/>
      <c r="AM1601" s="127"/>
      <c r="AN1601" s="127"/>
      <c r="AO1601" s="127"/>
      <c r="AP1601" s="127"/>
      <c r="AQ1601" s="127"/>
      <c r="AR1601" s="127"/>
      <c r="AS1601" s="127"/>
      <c r="AT1601" s="127"/>
      <c r="AU1601" s="127"/>
      <c r="AV1601" s="127"/>
      <c r="AW1601" s="127"/>
      <c r="AX1601" s="127"/>
      <c r="AY1601" s="127"/>
      <c r="AZ1601" s="127"/>
      <c r="BA1601" s="127"/>
      <c r="BB1601" s="127"/>
      <c r="BC1601" s="127"/>
      <c r="BD1601" s="127"/>
      <c r="BE1601" s="127"/>
      <c r="BF1601" s="127"/>
      <c r="BG1601" s="127"/>
      <c r="BH1601" s="127"/>
      <c r="BI1601" s="127"/>
      <c r="BJ1601" s="127"/>
      <c r="BK1601" s="127"/>
      <c r="BL1601" s="127"/>
      <c r="BM1601" s="127"/>
      <c r="BN1601" s="386"/>
      <c r="BO1601" s="127"/>
      <c r="BP1601" s="104"/>
    </row>
    <row r="1602" spans="1:68" ht="14.5" x14ac:dyDescent="0.35">
      <c r="A1602" s="136"/>
      <c r="B1602" s="136"/>
      <c r="C1602" s="136"/>
      <c r="D1602" s="127"/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7"/>
      <c r="Z1602" s="127"/>
      <c r="AA1602" s="127"/>
      <c r="AB1602" s="127"/>
      <c r="AC1602" s="127"/>
      <c r="AD1602" s="127"/>
      <c r="AE1602" s="127"/>
      <c r="AF1602" s="127"/>
      <c r="AG1602" s="127"/>
      <c r="AH1602" s="127"/>
      <c r="AI1602" s="127"/>
      <c r="AJ1602" s="127"/>
      <c r="AK1602" s="127"/>
      <c r="AL1602" s="127"/>
      <c r="AM1602" s="127"/>
      <c r="AN1602" s="127"/>
      <c r="AO1602" s="127"/>
      <c r="AP1602" s="127"/>
      <c r="AQ1602" s="127"/>
      <c r="AR1602" s="127"/>
      <c r="AS1602" s="127"/>
      <c r="AT1602" s="127"/>
      <c r="AU1602" s="127"/>
      <c r="AV1602" s="127"/>
      <c r="AW1602" s="127"/>
      <c r="AX1602" s="127"/>
      <c r="AY1602" s="127"/>
      <c r="AZ1602" s="127"/>
      <c r="BA1602" s="127"/>
      <c r="BB1602" s="127"/>
      <c r="BC1602" s="127"/>
      <c r="BD1602" s="127"/>
      <c r="BE1602" s="127"/>
      <c r="BF1602" s="127"/>
      <c r="BG1602" s="127"/>
      <c r="BH1602" s="127"/>
      <c r="BI1602" s="127"/>
      <c r="BJ1602" s="127"/>
      <c r="BK1602" s="127"/>
      <c r="BL1602" s="127"/>
      <c r="BM1602" s="127"/>
      <c r="BN1602" s="386"/>
      <c r="BO1602" s="127"/>
      <c r="BP1602" s="104"/>
    </row>
    <row r="1603" spans="1:68" ht="14.5" x14ac:dyDescent="0.35">
      <c r="A1603" s="136"/>
      <c r="B1603" s="136"/>
      <c r="C1603" s="136"/>
      <c r="D1603" s="127"/>
      <c r="E1603" s="127"/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7"/>
      <c r="Z1603" s="127"/>
      <c r="AA1603" s="127"/>
      <c r="AB1603" s="127"/>
      <c r="AC1603" s="127"/>
      <c r="AD1603" s="127"/>
      <c r="AE1603" s="127"/>
      <c r="AF1603" s="127"/>
      <c r="AG1603" s="127"/>
      <c r="AH1603" s="127"/>
      <c r="AI1603" s="127"/>
      <c r="AJ1603" s="127"/>
      <c r="AK1603" s="127"/>
      <c r="AL1603" s="127"/>
      <c r="AM1603" s="127"/>
      <c r="AN1603" s="127"/>
      <c r="AO1603" s="127"/>
      <c r="AP1603" s="127"/>
      <c r="AQ1603" s="127"/>
      <c r="AR1603" s="127"/>
      <c r="AS1603" s="127"/>
      <c r="AT1603" s="127"/>
      <c r="AU1603" s="127"/>
      <c r="AV1603" s="127"/>
      <c r="AW1603" s="127"/>
      <c r="AX1603" s="127"/>
      <c r="AY1603" s="127"/>
      <c r="AZ1603" s="127"/>
      <c r="BA1603" s="127"/>
      <c r="BB1603" s="127"/>
      <c r="BC1603" s="127"/>
      <c r="BD1603" s="127"/>
      <c r="BE1603" s="127"/>
      <c r="BF1603" s="127"/>
      <c r="BG1603" s="127"/>
      <c r="BH1603" s="127"/>
      <c r="BI1603" s="127"/>
      <c r="BJ1603" s="127"/>
      <c r="BK1603" s="127"/>
      <c r="BL1603" s="127"/>
      <c r="BM1603" s="127"/>
      <c r="BN1603" s="386"/>
      <c r="BO1603" s="127"/>
      <c r="BP1603" s="104"/>
    </row>
    <row r="1604" spans="1:68" ht="14.5" x14ac:dyDescent="0.35">
      <c r="A1604" s="136"/>
      <c r="B1604" s="136"/>
      <c r="C1604" s="136"/>
      <c r="D1604" s="127"/>
      <c r="E1604" s="127"/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7"/>
      <c r="Z1604" s="127"/>
      <c r="AA1604" s="127"/>
      <c r="AB1604" s="127"/>
      <c r="AC1604" s="127"/>
      <c r="AD1604" s="127"/>
      <c r="AE1604" s="127"/>
      <c r="AF1604" s="127"/>
      <c r="AG1604" s="127"/>
      <c r="AH1604" s="127"/>
      <c r="AI1604" s="127"/>
      <c r="AJ1604" s="127"/>
      <c r="AK1604" s="127"/>
      <c r="AL1604" s="127"/>
      <c r="AM1604" s="127"/>
      <c r="AN1604" s="127"/>
      <c r="AO1604" s="127"/>
      <c r="AP1604" s="127"/>
      <c r="AQ1604" s="127"/>
      <c r="AR1604" s="127"/>
      <c r="AS1604" s="127"/>
      <c r="AT1604" s="127"/>
      <c r="AU1604" s="127"/>
      <c r="AV1604" s="127"/>
      <c r="AW1604" s="127"/>
      <c r="AX1604" s="127"/>
      <c r="AY1604" s="127"/>
      <c r="AZ1604" s="127"/>
      <c r="BA1604" s="127"/>
      <c r="BB1604" s="127"/>
      <c r="BC1604" s="127"/>
      <c r="BD1604" s="127"/>
      <c r="BE1604" s="127"/>
      <c r="BF1604" s="127"/>
      <c r="BG1604" s="127"/>
      <c r="BH1604" s="127"/>
      <c r="BI1604" s="127"/>
      <c r="BJ1604" s="127"/>
      <c r="BK1604" s="127"/>
      <c r="BL1604" s="127"/>
      <c r="BM1604" s="127"/>
      <c r="BN1604" s="386"/>
      <c r="BO1604" s="127"/>
      <c r="BP1604" s="104"/>
    </row>
    <row r="1605" spans="1:68" ht="14.5" x14ac:dyDescent="0.35">
      <c r="A1605" s="136"/>
      <c r="B1605" s="136"/>
      <c r="C1605" s="136"/>
      <c r="D1605" s="127"/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7"/>
      <c r="Z1605" s="127"/>
      <c r="AA1605" s="127"/>
      <c r="AB1605" s="127"/>
      <c r="AC1605" s="127"/>
      <c r="AD1605" s="127"/>
      <c r="AE1605" s="127"/>
      <c r="AF1605" s="127"/>
      <c r="AG1605" s="127"/>
      <c r="AH1605" s="127"/>
      <c r="AI1605" s="127"/>
      <c r="AJ1605" s="127"/>
      <c r="AK1605" s="127"/>
      <c r="AL1605" s="127"/>
      <c r="AM1605" s="127"/>
      <c r="AN1605" s="127"/>
      <c r="AO1605" s="127"/>
      <c r="AP1605" s="127"/>
      <c r="AQ1605" s="127"/>
      <c r="AR1605" s="127"/>
      <c r="AS1605" s="127"/>
      <c r="AT1605" s="127"/>
      <c r="AU1605" s="127"/>
      <c r="AV1605" s="127"/>
      <c r="AW1605" s="127"/>
      <c r="AX1605" s="127"/>
      <c r="AY1605" s="127"/>
      <c r="AZ1605" s="127"/>
      <c r="BA1605" s="127"/>
      <c r="BB1605" s="127"/>
      <c r="BC1605" s="127"/>
      <c r="BD1605" s="127"/>
      <c r="BE1605" s="127"/>
      <c r="BF1605" s="127"/>
      <c r="BG1605" s="127"/>
      <c r="BH1605" s="127"/>
      <c r="BI1605" s="127"/>
      <c r="BJ1605" s="127"/>
      <c r="BK1605" s="127"/>
      <c r="BL1605" s="127"/>
      <c r="BM1605" s="127"/>
      <c r="BN1605" s="386"/>
      <c r="BO1605" s="127"/>
      <c r="BP1605" s="104"/>
    </row>
    <row r="1606" spans="1:68" ht="14.5" x14ac:dyDescent="0.35">
      <c r="A1606" s="136"/>
      <c r="B1606" s="136"/>
      <c r="C1606" s="136"/>
      <c r="D1606" s="127"/>
      <c r="E1606" s="127"/>
      <c r="F1606" s="127"/>
      <c r="G1606" s="127"/>
      <c r="H1606" s="127"/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/>
      <c r="T1606" s="127"/>
      <c r="U1606" s="127"/>
      <c r="V1606" s="127"/>
      <c r="W1606" s="127"/>
      <c r="X1606" s="127"/>
      <c r="Y1606" s="127"/>
      <c r="Z1606" s="127"/>
      <c r="AA1606" s="127"/>
      <c r="AB1606" s="127"/>
      <c r="AC1606" s="127"/>
      <c r="AD1606" s="127"/>
      <c r="AE1606" s="127"/>
      <c r="AF1606" s="127"/>
      <c r="AG1606" s="127"/>
      <c r="AH1606" s="127"/>
      <c r="AI1606" s="127"/>
      <c r="AJ1606" s="127"/>
      <c r="AK1606" s="127"/>
      <c r="AL1606" s="127"/>
      <c r="AM1606" s="127"/>
      <c r="AN1606" s="127"/>
      <c r="AO1606" s="127"/>
      <c r="AP1606" s="127"/>
      <c r="AQ1606" s="127"/>
      <c r="AR1606" s="127"/>
      <c r="AS1606" s="127"/>
      <c r="AT1606" s="127"/>
      <c r="AU1606" s="127"/>
      <c r="AV1606" s="127"/>
      <c r="AW1606" s="127"/>
      <c r="AX1606" s="127"/>
      <c r="AY1606" s="127"/>
      <c r="AZ1606" s="127"/>
      <c r="BA1606" s="127"/>
      <c r="BB1606" s="127"/>
      <c r="BC1606" s="127"/>
      <c r="BD1606" s="127"/>
      <c r="BE1606" s="127"/>
      <c r="BF1606" s="127"/>
      <c r="BG1606" s="127"/>
      <c r="BH1606" s="127"/>
      <c r="BI1606" s="127"/>
      <c r="BJ1606" s="127"/>
      <c r="BK1606" s="127"/>
      <c r="BL1606" s="127"/>
      <c r="BM1606" s="127"/>
      <c r="BN1606" s="386"/>
      <c r="BO1606" s="127"/>
      <c r="BP1606" s="104"/>
    </row>
    <row r="1607" spans="1:68" ht="14.5" x14ac:dyDescent="0.35">
      <c r="A1607" s="136"/>
      <c r="B1607" s="136"/>
      <c r="C1607" s="136"/>
      <c r="D1607" s="127"/>
      <c r="E1607" s="127"/>
      <c r="F1607" s="127"/>
      <c r="G1607" s="127"/>
      <c r="H1607" s="127"/>
      <c r="I1607" s="127"/>
      <c r="J1607" s="127"/>
      <c r="K1607" s="127"/>
      <c r="L1607" s="127"/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7"/>
      <c r="Z1607" s="127"/>
      <c r="AA1607" s="127"/>
      <c r="AB1607" s="127"/>
      <c r="AC1607" s="127"/>
      <c r="AD1607" s="127"/>
      <c r="AE1607" s="127"/>
      <c r="AF1607" s="127"/>
      <c r="AG1607" s="127"/>
      <c r="AH1607" s="127"/>
      <c r="AI1607" s="127"/>
      <c r="AJ1607" s="127"/>
      <c r="AK1607" s="127"/>
      <c r="AL1607" s="127"/>
      <c r="AM1607" s="127"/>
      <c r="AN1607" s="127"/>
      <c r="AO1607" s="127"/>
      <c r="AP1607" s="127"/>
      <c r="AQ1607" s="127"/>
      <c r="AR1607" s="127"/>
      <c r="AS1607" s="127"/>
      <c r="AT1607" s="127"/>
      <c r="AU1607" s="127"/>
      <c r="AV1607" s="127"/>
      <c r="AW1607" s="127"/>
      <c r="AX1607" s="127"/>
      <c r="AY1607" s="127"/>
      <c r="AZ1607" s="127"/>
      <c r="BA1607" s="127"/>
      <c r="BB1607" s="127"/>
      <c r="BC1607" s="127"/>
      <c r="BD1607" s="127"/>
      <c r="BE1607" s="127"/>
      <c r="BF1607" s="127"/>
      <c r="BG1607" s="127"/>
      <c r="BH1607" s="127"/>
      <c r="BI1607" s="127"/>
      <c r="BJ1607" s="127"/>
      <c r="BK1607" s="127"/>
      <c r="BL1607" s="127"/>
      <c r="BM1607" s="127"/>
      <c r="BN1607" s="386"/>
      <c r="BO1607" s="127"/>
      <c r="BP1607" s="104"/>
    </row>
    <row r="1608" spans="1:68" ht="14.5" x14ac:dyDescent="0.35">
      <c r="A1608" s="136"/>
      <c r="B1608" s="136"/>
      <c r="C1608" s="136"/>
      <c r="D1608" s="127"/>
      <c r="E1608" s="127"/>
      <c r="F1608" s="127"/>
      <c r="G1608" s="127"/>
      <c r="H1608" s="127"/>
      <c r="I1608" s="127"/>
      <c r="J1608" s="127"/>
      <c r="K1608" s="127"/>
      <c r="L1608" s="127"/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7"/>
      <c r="Z1608" s="127"/>
      <c r="AA1608" s="127"/>
      <c r="AB1608" s="127"/>
      <c r="AC1608" s="127"/>
      <c r="AD1608" s="127"/>
      <c r="AE1608" s="127"/>
      <c r="AF1608" s="127"/>
      <c r="AG1608" s="127"/>
      <c r="AH1608" s="127"/>
      <c r="AI1608" s="127"/>
      <c r="AJ1608" s="127"/>
      <c r="AK1608" s="127"/>
      <c r="AL1608" s="127"/>
      <c r="AM1608" s="127"/>
      <c r="AN1608" s="127"/>
      <c r="AO1608" s="127"/>
      <c r="AP1608" s="127"/>
      <c r="AQ1608" s="127"/>
      <c r="AR1608" s="127"/>
      <c r="AS1608" s="127"/>
      <c r="AT1608" s="127"/>
      <c r="AU1608" s="127"/>
      <c r="AV1608" s="127"/>
      <c r="AW1608" s="127"/>
      <c r="AX1608" s="127"/>
      <c r="AY1608" s="127"/>
      <c r="AZ1608" s="127"/>
      <c r="BA1608" s="127"/>
      <c r="BB1608" s="127"/>
      <c r="BC1608" s="127"/>
      <c r="BD1608" s="127"/>
      <c r="BE1608" s="127"/>
      <c r="BF1608" s="127"/>
      <c r="BG1608" s="127"/>
      <c r="BH1608" s="127"/>
      <c r="BI1608" s="127"/>
      <c r="BJ1608" s="127"/>
      <c r="BK1608" s="127"/>
      <c r="BL1608" s="127"/>
      <c r="BM1608" s="127"/>
      <c r="BN1608" s="386"/>
      <c r="BO1608" s="127"/>
      <c r="BP1608" s="104"/>
    </row>
    <row r="1609" spans="1:68" ht="14.5" x14ac:dyDescent="0.35">
      <c r="A1609" s="136"/>
      <c r="B1609" s="136"/>
      <c r="C1609" s="136"/>
      <c r="D1609" s="127"/>
      <c r="E1609" s="127"/>
      <c r="F1609" s="127"/>
      <c r="G1609" s="127"/>
      <c r="H1609" s="127"/>
      <c r="I1609" s="127"/>
      <c r="J1609" s="127"/>
      <c r="K1609" s="127"/>
      <c r="L1609" s="127"/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7"/>
      <c r="Z1609" s="127"/>
      <c r="AA1609" s="127"/>
      <c r="AB1609" s="127"/>
      <c r="AC1609" s="127"/>
      <c r="AD1609" s="127"/>
      <c r="AE1609" s="127"/>
      <c r="AF1609" s="127"/>
      <c r="AG1609" s="127"/>
      <c r="AH1609" s="127"/>
      <c r="AI1609" s="127"/>
      <c r="AJ1609" s="127"/>
      <c r="AK1609" s="127"/>
      <c r="AL1609" s="127"/>
      <c r="AM1609" s="127"/>
      <c r="AN1609" s="127"/>
      <c r="AO1609" s="127"/>
      <c r="AP1609" s="127"/>
      <c r="AQ1609" s="127"/>
      <c r="AR1609" s="127"/>
      <c r="AS1609" s="127"/>
      <c r="AT1609" s="127"/>
      <c r="AU1609" s="127"/>
      <c r="AV1609" s="127"/>
      <c r="AW1609" s="127"/>
      <c r="AX1609" s="127"/>
      <c r="AY1609" s="127"/>
      <c r="AZ1609" s="127"/>
      <c r="BA1609" s="127"/>
      <c r="BB1609" s="127"/>
      <c r="BC1609" s="127"/>
      <c r="BD1609" s="127"/>
      <c r="BE1609" s="127"/>
      <c r="BF1609" s="127"/>
      <c r="BG1609" s="127"/>
      <c r="BH1609" s="127"/>
      <c r="BI1609" s="127"/>
      <c r="BJ1609" s="127"/>
      <c r="BK1609" s="127"/>
      <c r="BL1609" s="127"/>
      <c r="BM1609" s="127"/>
      <c r="BN1609" s="386"/>
      <c r="BO1609" s="127"/>
      <c r="BP1609" s="104"/>
    </row>
    <row r="1610" spans="1:68" ht="14.5" x14ac:dyDescent="0.35">
      <c r="A1610" s="136"/>
      <c r="B1610" s="136"/>
      <c r="C1610" s="136"/>
      <c r="D1610" s="127"/>
      <c r="E1610" s="127"/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/>
      <c r="X1610" s="127"/>
      <c r="Y1610" s="127"/>
      <c r="Z1610" s="127"/>
      <c r="AA1610" s="127"/>
      <c r="AB1610" s="127"/>
      <c r="AC1610" s="127"/>
      <c r="AD1610" s="127"/>
      <c r="AE1610" s="127"/>
      <c r="AF1610" s="127"/>
      <c r="AG1610" s="127"/>
      <c r="AH1610" s="127"/>
      <c r="AI1610" s="127"/>
      <c r="AJ1610" s="127"/>
      <c r="AK1610" s="127"/>
      <c r="AL1610" s="127"/>
      <c r="AM1610" s="127"/>
      <c r="AN1610" s="127"/>
      <c r="AO1610" s="127"/>
      <c r="AP1610" s="127"/>
      <c r="AQ1610" s="127"/>
      <c r="AR1610" s="127"/>
      <c r="AS1610" s="127"/>
      <c r="AT1610" s="127"/>
      <c r="AU1610" s="127"/>
      <c r="AV1610" s="127"/>
      <c r="AW1610" s="127"/>
      <c r="AX1610" s="127"/>
      <c r="AY1610" s="127"/>
      <c r="AZ1610" s="127"/>
      <c r="BA1610" s="127"/>
      <c r="BB1610" s="127"/>
      <c r="BC1610" s="127"/>
      <c r="BD1610" s="127"/>
      <c r="BE1610" s="127"/>
      <c r="BF1610" s="127"/>
      <c r="BG1610" s="127"/>
      <c r="BH1610" s="127"/>
      <c r="BI1610" s="127"/>
      <c r="BJ1610" s="127"/>
      <c r="BK1610" s="127"/>
      <c r="BL1610" s="127"/>
      <c r="BM1610" s="127"/>
      <c r="BN1610" s="386"/>
      <c r="BO1610" s="127"/>
      <c r="BP1610" s="104"/>
    </row>
    <row r="1611" spans="1:68" ht="14.5" x14ac:dyDescent="0.35">
      <c r="A1611" s="136"/>
      <c r="B1611" s="136"/>
      <c r="C1611" s="136"/>
      <c r="D1611" s="127"/>
      <c r="E1611" s="127"/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/>
      <c r="U1611" s="127"/>
      <c r="V1611" s="127"/>
      <c r="W1611" s="127"/>
      <c r="X1611" s="127"/>
      <c r="Y1611" s="127"/>
      <c r="Z1611" s="127"/>
      <c r="AA1611" s="127"/>
      <c r="AB1611" s="127"/>
      <c r="AC1611" s="127"/>
      <c r="AD1611" s="127"/>
      <c r="AE1611" s="127"/>
      <c r="AF1611" s="127"/>
      <c r="AG1611" s="127"/>
      <c r="AH1611" s="127"/>
      <c r="AI1611" s="127"/>
      <c r="AJ1611" s="127"/>
      <c r="AK1611" s="127"/>
      <c r="AL1611" s="127"/>
      <c r="AM1611" s="127"/>
      <c r="AN1611" s="127"/>
      <c r="AO1611" s="127"/>
      <c r="AP1611" s="127"/>
      <c r="AQ1611" s="127"/>
      <c r="AR1611" s="127"/>
      <c r="AS1611" s="127"/>
      <c r="AT1611" s="127"/>
      <c r="AU1611" s="127"/>
      <c r="AV1611" s="127"/>
      <c r="AW1611" s="127"/>
      <c r="AX1611" s="127"/>
      <c r="AY1611" s="127"/>
      <c r="AZ1611" s="127"/>
      <c r="BA1611" s="127"/>
      <c r="BB1611" s="127"/>
      <c r="BC1611" s="127"/>
      <c r="BD1611" s="127"/>
      <c r="BE1611" s="127"/>
      <c r="BF1611" s="127"/>
      <c r="BG1611" s="127"/>
      <c r="BH1611" s="127"/>
      <c r="BI1611" s="127"/>
      <c r="BJ1611" s="127"/>
      <c r="BK1611" s="127"/>
      <c r="BL1611" s="127"/>
      <c r="BM1611" s="127"/>
      <c r="BN1611" s="386"/>
      <c r="BO1611" s="127"/>
      <c r="BP1611" s="104"/>
    </row>
    <row r="1612" spans="1:68" ht="14.5" x14ac:dyDescent="0.35">
      <c r="A1612" s="136"/>
      <c r="B1612" s="136"/>
      <c r="C1612" s="136"/>
      <c r="D1612" s="127"/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7"/>
      <c r="Z1612" s="127"/>
      <c r="AA1612" s="127"/>
      <c r="AB1612" s="127"/>
      <c r="AC1612" s="127"/>
      <c r="AD1612" s="127"/>
      <c r="AE1612" s="127"/>
      <c r="AF1612" s="127"/>
      <c r="AG1612" s="127"/>
      <c r="AH1612" s="127"/>
      <c r="AI1612" s="127"/>
      <c r="AJ1612" s="127"/>
      <c r="AK1612" s="127"/>
      <c r="AL1612" s="127"/>
      <c r="AM1612" s="127"/>
      <c r="AN1612" s="127"/>
      <c r="AO1612" s="127"/>
      <c r="AP1612" s="127"/>
      <c r="AQ1612" s="127"/>
      <c r="AR1612" s="127"/>
      <c r="AS1612" s="127"/>
      <c r="AT1612" s="127"/>
      <c r="AU1612" s="127"/>
      <c r="AV1612" s="127"/>
      <c r="AW1612" s="127"/>
      <c r="AX1612" s="127"/>
      <c r="AY1612" s="127"/>
      <c r="AZ1612" s="127"/>
      <c r="BA1612" s="127"/>
      <c r="BB1612" s="127"/>
      <c r="BC1612" s="127"/>
      <c r="BD1612" s="127"/>
      <c r="BE1612" s="127"/>
      <c r="BF1612" s="127"/>
      <c r="BG1612" s="127"/>
      <c r="BH1612" s="127"/>
      <c r="BI1612" s="127"/>
      <c r="BJ1612" s="127"/>
      <c r="BK1612" s="127"/>
      <c r="BL1612" s="127"/>
      <c r="BM1612" s="127"/>
      <c r="BN1612" s="386"/>
      <c r="BO1612" s="127"/>
      <c r="BP1612" s="104"/>
    </row>
    <row r="1613" spans="1:68" ht="14.5" x14ac:dyDescent="0.35">
      <c r="A1613" s="136"/>
      <c r="B1613" s="136"/>
      <c r="C1613" s="136"/>
      <c r="D1613" s="127"/>
      <c r="E1613" s="127"/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/>
      <c r="U1613" s="127"/>
      <c r="V1613" s="127"/>
      <c r="W1613" s="127"/>
      <c r="X1613" s="127"/>
      <c r="Y1613" s="127"/>
      <c r="Z1613" s="127"/>
      <c r="AA1613" s="127"/>
      <c r="AB1613" s="127"/>
      <c r="AC1613" s="127"/>
      <c r="AD1613" s="127"/>
      <c r="AE1613" s="127"/>
      <c r="AF1613" s="127"/>
      <c r="AG1613" s="127"/>
      <c r="AH1613" s="127"/>
      <c r="AI1613" s="127"/>
      <c r="AJ1613" s="127"/>
      <c r="AK1613" s="127"/>
      <c r="AL1613" s="127"/>
      <c r="AM1613" s="127"/>
      <c r="AN1613" s="127"/>
      <c r="AO1613" s="127"/>
      <c r="AP1613" s="127"/>
      <c r="AQ1613" s="127"/>
      <c r="AR1613" s="127"/>
      <c r="AS1613" s="127"/>
      <c r="AT1613" s="127"/>
      <c r="AU1613" s="127"/>
      <c r="AV1613" s="127"/>
      <c r="AW1613" s="127"/>
      <c r="AX1613" s="127"/>
      <c r="AY1613" s="127"/>
      <c r="AZ1613" s="127"/>
      <c r="BA1613" s="127"/>
      <c r="BB1613" s="127"/>
      <c r="BC1613" s="127"/>
      <c r="BD1613" s="127"/>
      <c r="BE1613" s="127"/>
      <c r="BF1613" s="127"/>
      <c r="BG1613" s="127"/>
      <c r="BH1613" s="127"/>
      <c r="BI1613" s="127"/>
      <c r="BJ1613" s="127"/>
      <c r="BK1613" s="127"/>
      <c r="BL1613" s="127"/>
      <c r="BM1613" s="127"/>
      <c r="BN1613" s="386"/>
      <c r="BO1613" s="127"/>
      <c r="BP1613" s="104"/>
    </row>
    <row r="1614" spans="1:68" ht="14.5" x14ac:dyDescent="0.35">
      <c r="A1614" s="136"/>
      <c r="B1614" s="136"/>
      <c r="C1614" s="136"/>
      <c r="D1614" s="127"/>
      <c r="E1614" s="127"/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7"/>
      <c r="Z1614" s="127"/>
      <c r="AA1614" s="127"/>
      <c r="AB1614" s="127"/>
      <c r="AC1614" s="127"/>
      <c r="AD1614" s="127"/>
      <c r="AE1614" s="127"/>
      <c r="AF1614" s="127"/>
      <c r="AG1614" s="127"/>
      <c r="AH1614" s="127"/>
      <c r="AI1614" s="127"/>
      <c r="AJ1614" s="127"/>
      <c r="AK1614" s="127"/>
      <c r="AL1614" s="127"/>
      <c r="AM1614" s="127"/>
      <c r="AN1614" s="127"/>
      <c r="AO1614" s="127"/>
      <c r="AP1614" s="127"/>
      <c r="AQ1614" s="127"/>
      <c r="AR1614" s="127"/>
      <c r="AS1614" s="127"/>
      <c r="AT1614" s="127"/>
      <c r="AU1614" s="127"/>
      <c r="AV1614" s="127"/>
      <c r="AW1614" s="127"/>
      <c r="AX1614" s="127"/>
      <c r="AY1614" s="127"/>
      <c r="AZ1614" s="127"/>
      <c r="BA1614" s="127"/>
      <c r="BB1614" s="127"/>
      <c r="BC1614" s="127"/>
      <c r="BD1614" s="127"/>
      <c r="BE1614" s="127"/>
      <c r="BF1614" s="127"/>
      <c r="BG1614" s="127"/>
      <c r="BH1614" s="127"/>
      <c r="BI1614" s="127"/>
      <c r="BJ1614" s="127"/>
      <c r="BK1614" s="127"/>
      <c r="BL1614" s="127"/>
      <c r="BM1614" s="127"/>
      <c r="BN1614" s="386"/>
      <c r="BO1614" s="127"/>
      <c r="BP1614" s="104"/>
    </row>
    <row r="1615" spans="1:68" ht="14.5" x14ac:dyDescent="0.35">
      <c r="A1615" s="136"/>
      <c r="B1615" s="136"/>
      <c r="C1615" s="136"/>
      <c r="D1615" s="127"/>
      <c r="E1615" s="127"/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7"/>
      <c r="Z1615" s="127"/>
      <c r="AA1615" s="127"/>
      <c r="AB1615" s="127"/>
      <c r="AC1615" s="127"/>
      <c r="AD1615" s="127"/>
      <c r="AE1615" s="127"/>
      <c r="AF1615" s="127"/>
      <c r="AG1615" s="127"/>
      <c r="AH1615" s="127"/>
      <c r="AI1615" s="127"/>
      <c r="AJ1615" s="127"/>
      <c r="AK1615" s="127"/>
      <c r="AL1615" s="127"/>
      <c r="AM1615" s="127"/>
      <c r="AN1615" s="127"/>
      <c r="AO1615" s="127"/>
      <c r="AP1615" s="127"/>
      <c r="AQ1615" s="127"/>
      <c r="AR1615" s="127"/>
      <c r="AS1615" s="127"/>
      <c r="AT1615" s="127"/>
      <c r="AU1615" s="127"/>
      <c r="AV1615" s="127"/>
      <c r="AW1615" s="127"/>
      <c r="AX1615" s="127"/>
      <c r="AY1615" s="127"/>
      <c r="AZ1615" s="127"/>
      <c r="BA1615" s="127"/>
      <c r="BB1615" s="127"/>
      <c r="BC1615" s="127"/>
      <c r="BD1615" s="127"/>
      <c r="BE1615" s="127"/>
      <c r="BF1615" s="127"/>
      <c r="BG1615" s="127"/>
      <c r="BH1615" s="127"/>
      <c r="BI1615" s="127"/>
      <c r="BJ1615" s="127"/>
      <c r="BK1615" s="127"/>
      <c r="BL1615" s="127"/>
      <c r="BM1615" s="127"/>
      <c r="BN1615" s="386"/>
      <c r="BO1615" s="127"/>
      <c r="BP1615" s="104"/>
    </row>
    <row r="1616" spans="1:68" ht="14.5" x14ac:dyDescent="0.35">
      <c r="A1616" s="136"/>
      <c r="B1616" s="136"/>
      <c r="C1616" s="136"/>
      <c r="D1616" s="127"/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7"/>
      <c r="Z1616" s="127"/>
      <c r="AA1616" s="127"/>
      <c r="AB1616" s="127"/>
      <c r="AC1616" s="127"/>
      <c r="AD1616" s="127"/>
      <c r="AE1616" s="127"/>
      <c r="AF1616" s="127"/>
      <c r="AG1616" s="127"/>
      <c r="AH1616" s="127"/>
      <c r="AI1616" s="127"/>
      <c r="AJ1616" s="127"/>
      <c r="AK1616" s="127"/>
      <c r="AL1616" s="127"/>
      <c r="AM1616" s="127"/>
      <c r="AN1616" s="127"/>
      <c r="AO1616" s="127"/>
      <c r="AP1616" s="127"/>
      <c r="AQ1616" s="127"/>
      <c r="AR1616" s="127"/>
      <c r="AS1616" s="127"/>
      <c r="AT1616" s="127"/>
      <c r="AU1616" s="127"/>
      <c r="AV1616" s="127"/>
      <c r="AW1616" s="127"/>
      <c r="AX1616" s="127"/>
      <c r="AY1616" s="127"/>
      <c r="AZ1616" s="127"/>
      <c r="BA1616" s="127"/>
      <c r="BB1616" s="127"/>
      <c r="BC1616" s="127"/>
      <c r="BD1616" s="127"/>
      <c r="BE1616" s="127"/>
      <c r="BF1616" s="127"/>
      <c r="BG1616" s="127"/>
      <c r="BH1616" s="127"/>
      <c r="BI1616" s="127"/>
      <c r="BJ1616" s="127"/>
      <c r="BK1616" s="127"/>
      <c r="BL1616" s="127"/>
      <c r="BM1616" s="127"/>
      <c r="BN1616" s="386"/>
      <c r="BO1616" s="127"/>
      <c r="BP1616" s="104"/>
    </row>
    <row r="1617" spans="1:68" ht="14.5" x14ac:dyDescent="0.35">
      <c r="A1617" s="136"/>
      <c r="B1617" s="136"/>
      <c r="C1617" s="136"/>
      <c r="D1617" s="127"/>
      <c r="E1617" s="127"/>
      <c r="F1617" s="127"/>
      <c r="G1617" s="127"/>
      <c r="H1617" s="127"/>
      <c r="I1617" s="127"/>
      <c r="J1617" s="127"/>
      <c r="K1617" s="127"/>
      <c r="L1617" s="127"/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7"/>
      <c r="Z1617" s="127"/>
      <c r="AA1617" s="127"/>
      <c r="AB1617" s="127"/>
      <c r="AC1617" s="127"/>
      <c r="AD1617" s="127"/>
      <c r="AE1617" s="127"/>
      <c r="AF1617" s="127"/>
      <c r="AG1617" s="127"/>
      <c r="AH1617" s="127"/>
      <c r="AI1617" s="127"/>
      <c r="AJ1617" s="127"/>
      <c r="AK1617" s="127"/>
      <c r="AL1617" s="127"/>
      <c r="AM1617" s="127"/>
      <c r="AN1617" s="127"/>
      <c r="AO1617" s="127"/>
      <c r="AP1617" s="127"/>
      <c r="AQ1617" s="127"/>
      <c r="AR1617" s="127"/>
      <c r="AS1617" s="127"/>
      <c r="AT1617" s="127"/>
      <c r="AU1617" s="127"/>
      <c r="AV1617" s="127"/>
      <c r="AW1617" s="127"/>
      <c r="AX1617" s="127"/>
      <c r="AY1617" s="127"/>
      <c r="AZ1617" s="127"/>
      <c r="BA1617" s="127"/>
      <c r="BB1617" s="127"/>
      <c r="BC1617" s="127"/>
      <c r="BD1617" s="127"/>
      <c r="BE1617" s="127"/>
      <c r="BF1617" s="127"/>
      <c r="BG1617" s="127"/>
      <c r="BH1617" s="127"/>
      <c r="BI1617" s="127"/>
      <c r="BJ1617" s="127"/>
      <c r="BK1617" s="127"/>
      <c r="BL1617" s="127"/>
      <c r="BM1617" s="127"/>
      <c r="BN1617" s="386"/>
      <c r="BO1617" s="127"/>
      <c r="BP1617" s="104"/>
    </row>
    <row r="1618" spans="1:68" ht="14.5" x14ac:dyDescent="0.35">
      <c r="A1618" s="136"/>
      <c r="B1618" s="136"/>
      <c r="C1618" s="136"/>
      <c r="D1618" s="127"/>
      <c r="E1618" s="127"/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/>
      <c r="X1618" s="127"/>
      <c r="Y1618" s="127"/>
      <c r="Z1618" s="127"/>
      <c r="AA1618" s="127"/>
      <c r="AB1618" s="127"/>
      <c r="AC1618" s="127"/>
      <c r="AD1618" s="127"/>
      <c r="AE1618" s="127"/>
      <c r="AF1618" s="127"/>
      <c r="AG1618" s="127"/>
      <c r="AH1618" s="127"/>
      <c r="AI1618" s="127"/>
      <c r="AJ1618" s="127"/>
      <c r="AK1618" s="127"/>
      <c r="AL1618" s="127"/>
      <c r="AM1618" s="127"/>
      <c r="AN1618" s="127"/>
      <c r="AO1618" s="127"/>
      <c r="AP1618" s="127"/>
      <c r="AQ1618" s="127"/>
      <c r="AR1618" s="127"/>
      <c r="AS1618" s="127"/>
      <c r="AT1618" s="127"/>
      <c r="AU1618" s="127"/>
      <c r="AV1618" s="127"/>
      <c r="AW1618" s="127"/>
      <c r="AX1618" s="127"/>
      <c r="AY1618" s="127"/>
      <c r="AZ1618" s="127"/>
      <c r="BA1618" s="127"/>
      <c r="BB1618" s="127"/>
      <c r="BC1618" s="127"/>
      <c r="BD1618" s="127"/>
      <c r="BE1618" s="127"/>
      <c r="BF1618" s="127"/>
      <c r="BG1618" s="127"/>
      <c r="BH1618" s="127"/>
      <c r="BI1618" s="127"/>
      <c r="BJ1618" s="127"/>
      <c r="BK1618" s="127"/>
      <c r="BL1618" s="127"/>
      <c r="BM1618" s="127"/>
      <c r="BN1618" s="386"/>
      <c r="BO1618" s="127"/>
      <c r="BP1618" s="104"/>
    </row>
    <row r="1619" spans="1:68" ht="14.5" x14ac:dyDescent="0.35">
      <c r="A1619" s="136"/>
      <c r="B1619" s="136"/>
      <c r="C1619" s="136"/>
      <c r="D1619" s="127"/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7"/>
      <c r="Z1619" s="127"/>
      <c r="AA1619" s="127"/>
      <c r="AB1619" s="127"/>
      <c r="AC1619" s="127"/>
      <c r="AD1619" s="127"/>
      <c r="AE1619" s="127"/>
      <c r="AF1619" s="127"/>
      <c r="AG1619" s="127"/>
      <c r="AH1619" s="127"/>
      <c r="AI1619" s="127"/>
      <c r="AJ1619" s="127"/>
      <c r="AK1619" s="127"/>
      <c r="AL1619" s="127"/>
      <c r="AM1619" s="127"/>
      <c r="AN1619" s="127"/>
      <c r="AO1619" s="127"/>
      <c r="AP1619" s="127"/>
      <c r="AQ1619" s="127"/>
      <c r="AR1619" s="127"/>
      <c r="AS1619" s="127"/>
      <c r="AT1619" s="127"/>
      <c r="AU1619" s="127"/>
      <c r="AV1619" s="127"/>
      <c r="AW1619" s="127"/>
      <c r="AX1619" s="127"/>
      <c r="AY1619" s="127"/>
      <c r="AZ1619" s="127"/>
      <c r="BA1619" s="127"/>
      <c r="BB1619" s="127"/>
      <c r="BC1619" s="127"/>
      <c r="BD1619" s="127"/>
      <c r="BE1619" s="127"/>
      <c r="BF1619" s="127"/>
      <c r="BG1619" s="127"/>
      <c r="BH1619" s="127"/>
      <c r="BI1619" s="127"/>
      <c r="BJ1619" s="127"/>
      <c r="BK1619" s="127"/>
      <c r="BL1619" s="127"/>
      <c r="BM1619" s="127"/>
      <c r="BN1619" s="386"/>
      <c r="BO1619" s="127"/>
      <c r="BP1619" s="104"/>
    </row>
    <row r="1620" spans="1:68" ht="14.5" x14ac:dyDescent="0.35">
      <c r="A1620" s="136"/>
      <c r="B1620" s="136"/>
      <c r="C1620" s="136"/>
      <c r="D1620" s="127"/>
      <c r="E1620" s="127"/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7"/>
      <c r="Z1620" s="127"/>
      <c r="AA1620" s="127"/>
      <c r="AB1620" s="127"/>
      <c r="AC1620" s="127"/>
      <c r="AD1620" s="127"/>
      <c r="AE1620" s="127"/>
      <c r="AF1620" s="127"/>
      <c r="AG1620" s="127"/>
      <c r="AH1620" s="127"/>
      <c r="AI1620" s="127"/>
      <c r="AJ1620" s="127"/>
      <c r="AK1620" s="127"/>
      <c r="AL1620" s="127"/>
      <c r="AM1620" s="127"/>
      <c r="AN1620" s="127"/>
      <c r="AO1620" s="127"/>
      <c r="AP1620" s="127"/>
      <c r="AQ1620" s="127"/>
      <c r="AR1620" s="127"/>
      <c r="AS1620" s="127"/>
      <c r="AT1620" s="127"/>
      <c r="AU1620" s="127"/>
      <c r="AV1620" s="127"/>
      <c r="AW1620" s="127"/>
      <c r="AX1620" s="127"/>
      <c r="AY1620" s="127"/>
      <c r="AZ1620" s="127"/>
      <c r="BA1620" s="127"/>
      <c r="BB1620" s="127"/>
      <c r="BC1620" s="127"/>
      <c r="BD1620" s="127"/>
      <c r="BE1620" s="127"/>
      <c r="BF1620" s="127"/>
      <c r="BG1620" s="127"/>
      <c r="BH1620" s="127"/>
      <c r="BI1620" s="127"/>
      <c r="BJ1620" s="127"/>
      <c r="BK1620" s="127"/>
      <c r="BL1620" s="127"/>
      <c r="BM1620" s="127"/>
      <c r="BN1620" s="386"/>
      <c r="BO1620" s="127"/>
      <c r="BP1620" s="104"/>
    </row>
    <row r="1621" spans="1:68" ht="14.5" x14ac:dyDescent="0.35">
      <c r="A1621" s="136"/>
      <c r="B1621" s="136"/>
      <c r="C1621" s="136"/>
      <c r="D1621" s="127"/>
      <c r="E1621" s="127"/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7"/>
      <c r="Z1621" s="127"/>
      <c r="AA1621" s="127"/>
      <c r="AB1621" s="127"/>
      <c r="AC1621" s="127"/>
      <c r="AD1621" s="127"/>
      <c r="AE1621" s="127"/>
      <c r="AF1621" s="127"/>
      <c r="AG1621" s="127"/>
      <c r="AH1621" s="127"/>
      <c r="AI1621" s="127"/>
      <c r="AJ1621" s="127"/>
      <c r="AK1621" s="127"/>
      <c r="AL1621" s="127"/>
      <c r="AM1621" s="127"/>
      <c r="AN1621" s="127"/>
      <c r="AO1621" s="127"/>
      <c r="AP1621" s="127"/>
      <c r="AQ1621" s="127"/>
      <c r="AR1621" s="127"/>
      <c r="AS1621" s="127"/>
      <c r="AT1621" s="127"/>
      <c r="AU1621" s="127"/>
      <c r="AV1621" s="127"/>
      <c r="AW1621" s="127"/>
      <c r="AX1621" s="127"/>
      <c r="AY1621" s="127"/>
      <c r="AZ1621" s="127"/>
      <c r="BA1621" s="127"/>
      <c r="BB1621" s="127"/>
      <c r="BC1621" s="127"/>
      <c r="BD1621" s="127"/>
      <c r="BE1621" s="127"/>
      <c r="BF1621" s="127"/>
      <c r="BG1621" s="127"/>
      <c r="BH1621" s="127"/>
      <c r="BI1621" s="127"/>
      <c r="BJ1621" s="127"/>
      <c r="BK1621" s="127"/>
      <c r="BL1621" s="127"/>
      <c r="BM1621" s="127"/>
      <c r="BN1621" s="386"/>
      <c r="BO1621" s="127"/>
      <c r="BP1621" s="104"/>
    </row>
    <row r="1622" spans="1:68" ht="14.5" x14ac:dyDescent="0.35">
      <c r="A1622" s="136"/>
      <c r="B1622" s="136"/>
      <c r="C1622" s="136"/>
      <c r="D1622" s="127"/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7"/>
      <c r="Z1622" s="127"/>
      <c r="AA1622" s="127"/>
      <c r="AB1622" s="127"/>
      <c r="AC1622" s="127"/>
      <c r="AD1622" s="127"/>
      <c r="AE1622" s="127"/>
      <c r="AF1622" s="127"/>
      <c r="AG1622" s="127"/>
      <c r="AH1622" s="127"/>
      <c r="AI1622" s="127"/>
      <c r="AJ1622" s="127"/>
      <c r="AK1622" s="127"/>
      <c r="AL1622" s="127"/>
      <c r="AM1622" s="127"/>
      <c r="AN1622" s="127"/>
      <c r="AO1622" s="127"/>
      <c r="AP1622" s="127"/>
      <c r="AQ1622" s="127"/>
      <c r="AR1622" s="127"/>
      <c r="AS1622" s="127"/>
      <c r="AT1622" s="127"/>
      <c r="AU1622" s="127"/>
      <c r="AV1622" s="127"/>
      <c r="AW1622" s="127"/>
      <c r="AX1622" s="127"/>
      <c r="AY1622" s="127"/>
      <c r="AZ1622" s="127"/>
      <c r="BA1622" s="127"/>
      <c r="BB1622" s="127"/>
      <c r="BC1622" s="127"/>
      <c r="BD1622" s="127"/>
      <c r="BE1622" s="127"/>
      <c r="BF1622" s="127"/>
      <c r="BG1622" s="127"/>
      <c r="BH1622" s="127"/>
      <c r="BI1622" s="127"/>
      <c r="BJ1622" s="127"/>
      <c r="BK1622" s="127"/>
      <c r="BL1622" s="127"/>
      <c r="BM1622" s="127"/>
      <c r="BN1622" s="386"/>
      <c r="BO1622" s="127"/>
      <c r="BP1622" s="104"/>
    </row>
    <row r="1623" spans="1:68" ht="14.5" x14ac:dyDescent="0.35">
      <c r="A1623" s="136"/>
      <c r="B1623" s="136"/>
      <c r="C1623" s="136"/>
      <c r="D1623" s="127"/>
      <c r="E1623" s="127"/>
      <c r="F1623" s="127"/>
      <c r="G1623" s="127"/>
      <c r="H1623" s="127"/>
      <c r="I1623" s="127"/>
      <c r="J1623" s="127"/>
      <c r="K1623" s="127"/>
      <c r="L1623" s="127"/>
      <c r="M1623" s="127"/>
      <c r="N1623" s="127"/>
      <c r="O1623" s="127"/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7"/>
      <c r="Z1623" s="127"/>
      <c r="AA1623" s="127"/>
      <c r="AB1623" s="127"/>
      <c r="AC1623" s="127"/>
      <c r="AD1623" s="127"/>
      <c r="AE1623" s="127"/>
      <c r="AF1623" s="127"/>
      <c r="AG1623" s="127"/>
      <c r="AH1623" s="127"/>
      <c r="AI1623" s="127"/>
      <c r="AJ1623" s="127"/>
      <c r="AK1623" s="127"/>
      <c r="AL1623" s="127"/>
      <c r="AM1623" s="127"/>
      <c r="AN1623" s="127"/>
      <c r="AO1623" s="127"/>
      <c r="AP1623" s="127"/>
      <c r="AQ1623" s="127"/>
      <c r="AR1623" s="127"/>
      <c r="AS1623" s="127"/>
      <c r="AT1623" s="127"/>
      <c r="AU1623" s="127"/>
      <c r="AV1623" s="127"/>
      <c r="AW1623" s="127"/>
      <c r="AX1623" s="127"/>
      <c r="AY1623" s="127"/>
      <c r="AZ1623" s="127"/>
      <c r="BA1623" s="127"/>
      <c r="BB1623" s="127"/>
      <c r="BC1623" s="127"/>
      <c r="BD1623" s="127"/>
      <c r="BE1623" s="127"/>
      <c r="BF1623" s="127"/>
      <c r="BG1623" s="127"/>
      <c r="BH1623" s="127"/>
      <c r="BI1623" s="127"/>
      <c r="BJ1623" s="127"/>
      <c r="BK1623" s="127"/>
      <c r="BL1623" s="127"/>
      <c r="BM1623" s="127"/>
      <c r="BN1623" s="386"/>
      <c r="BO1623" s="127"/>
      <c r="BP1623" s="104"/>
    </row>
    <row r="1624" spans="1:68" ht="14.5" x14ac:dyDescent="0.35">
      <c r="A1624" s="136"/>
      <c r="B1624" s="136"/>
      <c r="C1624" s="136"/>
      <c r="D1624" s="127"/>
      <c r="E1624" s="127"/>
      <c r="F1624" s="127"/>
      <c r="G1624" s="127"/>
      <c r="H1624" s="127"/>
      <c r="I1624" s="127"/>
      <c r="J1624" s="127"/>
      <c r="K1624" s="127"/>
      <c r="L1624" s="127"/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7"/>
      <c r="Z1624" s="127"/>
      <c r="AA1624" s="127"/>
      <c r="AB1624" s="127"/>
      <c r="AC1624" s="127"/>
      <c r="AD1624" s="127"/>
      <c r="AE1624" s="127"/>
      <c r="AF1624" s="127"/>
      <c r="AG1624" s="127"/>
      <c r="AH1624" s="127"/>
      <c r="AI1624" s="127"/>
      <c r="AJ1624" s="127"/>
      <c r="AK1624" s="127"/>
      <c r="AL1624" s="127"/>
      <c r="AM1624" s="127"/>
      <c r="AN1624" s="127"/>
      <c r="AO1624" s="127"/>
      <c r="AP1624" s="127"/>
      <c r="AQ1624" s="127"/>
      <c r="AR1624" s="127"/>
      <c r="AS1624" s="127"/>
      <c r="AT1624" s="127"/>
      <c r="AU1624" s="127"/>
      <c r="AV1624" s="127"/>
      <c r="AW1624" s="127"/>
      <c r="AX1624" s="127"/>
      <c r="AY1624" s="127"/>
      <c r="AZ1624" s="127"/>
      <c r="BA1624" s="127"/>
      <c r="BB1624" s="127"/>
      <c r="BC1624" s="127"/>
      <c r="BD1624" s="127"/>
      <c r="BE1624" s="127"/>
      <c r="BF1624" s="127"/>
      <c r="BG1624" s="127"/>
      <c r="BH1624" s="127"/>
      <c r="BI1624" s="127"/>
      <c r="BJ1624" s="127"/>
      <c r="BK1624" s="127"/>
      <c r="BL1624" s="127"/>
      <c r="BM1624" s="127"/>
      <c r="BN1624" s="386"/>
      <c r="BO1624" s="127"/>
      <c r="BP1624" s="104"/>
    </row>
    <row r="1625" spans="1:68" ht="14.5" x14ac:dyDescent="0.35">
      <c r="A1625" s="136"/>
      <c r="B1625" s="136"/>
      <c r="C1625" s="136"/>
      <c r="D1625" s="127"/>
      <c r="E1625" s="127"/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/>
      <c r="U1625" s="127"/>
      <c r="V1625" s="127"/>
      <c r="W1625" s="127"/>
      <c r="X1625" s="127"/>
      <c r="Y1625" s="127"/>
      <c r="Z1625" s="127"/>
      <c r="AA1625" s="127"/>
      <c r="AB1625" s="127"/>
      <c r="AC1625" s="127"/>
      <c r="AD1625" s="127"/>
      <c r="AE1625" s="127"/>
      <c r="AF1625" s="127"/>
      <c r="AG1625" s="127"/>
      <c r="AH1625" s="127"/>
      <c r="AI1625" s="127"/>
      <c r="AJ1625" s="127"/>
      <c r="AK1625" s="127"/>
      <c r="AL1625" s="127"/>
      <c r="AM1625" s="127"/>
      <c r="AN1625" s="127"/>
      <c r="AO1625" s="127"/>
      <c r="AP1625" s="127"/>
      <c r="AQ1625" s="127"/>
      <c r="AR1625" s="127"/>
      <c r="AS1625" s="127"/>
      <c r="AT1625" s="127"/>
      <c r="AU1625" s="127"/>
      <c r="AV1625" s="127"/>
      <c r="AW1625" s="127"/>
      <c r="AX1625" s="127"/>
      <c r="AY1625" s="127"/>
      <c r="AZ1625" s="127"/>
      <c r="BA1625" s="127"/>
      <c r="BB1625" s="127"/>
      <c r="BC1625" s="127"/>
      <c r="BD1625" s="127"/>
      <c r="BE1625" s="127"/>
      <c r="BF1625" s="127"/>
      <c r="BG1625" s="127"/>
      <c r="BH1625" s="127"/>
      <c r="BI1625" s="127"/>
      <c r="BJ1625" s="127"/>
      <c r="BK1625" s="127"/>
      <c r="BL1625" s="127"/>
      <c r="BM1625" s="127"/>
      <c r="BN1625" s="386"/>
      <c r="BO1625" s="127"/>
      <c r="BP1625" s="104"/>
    </row>
    <row r="1626" spans="1:68" ht="14.5" x14ac:dyDescent="0.35">
      <c r="A1626" s="136"/>
      <c r="B1626" s="136"/>
      <c r="C1626" s="136"/>
      <c r="D1626" s="127"/>
      <c r="E1626" s="127"/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/>
      <c r="X1626" s="127"/>
      <c r="Y1626" s="127"/>
      <c r="Z1626" s="127"/>
      <c r="AA1626" s="127"/>
      <c r="AB1626" s="127"/>
      <c r="AC1626" s="127"/>
      <c r="AD1626" s="127"/>
      <c r="AE1626" s="127"/>
      <c r="AF1626" s="127"/>
      <c r="AG1626" s="127"/>
      <c r="AH1626" s="127"/>
      <c r="AI1626" s="127"/>
      <c r="AJ1626" s="127"/>
      <c r="AK1626" s="127"/>
      <c r="AL1626" s="127"/>
      <c r="AM1626" s="127"/>
      <c r="AN1626" s="127"/>
      <c r="AO1626" s="127"/>
      <c r="AP1626" s="127"/>
      <c r="AQ1626" s="127"/>
      <c r="AR1626" s="127"/>
      <c r="AS1626" s="127"/>
      <c r="AT1626" s="127"/>
      <c r="AU1626" s="127"/>
      <c r="AV1626" s="127"/>
      <c r="AW1626" s="127"/>
      <c r="AX1626" s="127"/>
      <c r="AY1626" s="127"/>
      <c r="AZ1626" s="127"/>
      <c r="BA1626" s="127"/>
      <c r="BB1626" s="127"/>
      <c r="BC1626" s="127"/>
      <c r="BD1626" s="127"/>
      <c r="BE1626" s="127"/>
      <c r="BF1626" s="127"/>
      <c r="BG1626" s="127"/>
      <c r="BH1626" s="127"/>
      <c r="BI1626" s="127"/>
      <c r="BJ1626" s="127"/>
      <c r="BK1626" s="127"/>
      <c r="BL1626" s="127"/>
      <c r="BM1626" s="127"/>
      <c r="BN1626" s="386"/>
      <c r="BO1626" s="127"/>
      <c r="BP1626" s="104"/>
    </row>
    <row r="1627" spans="1:68" ht="14.5" x14ac:dyDescent="0.35">
      <c r="A1627" s="136"/>
      <c r="B1627" s="136"/>
      <c r="C1627" s="136"/>
      <c r="D1627" s="127"/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7"/>
      <c r="Z1627" s="127"/>
      <c r="AA1627" s="127"/>
      <c r="AB1627" s="127"/>
      <c r="AC1627" s="127"/>
      <c r="AD1627" s="127"/>
      <c r="AE1627" s="127"/>
      <c r="AF1627" s="127"/>
      <c r="AG1627" s="127"/>
      <c r="AH1627" s="127"/>
      <c r="AI1627" s="127"/>
      <c r="AJ1627" s="127"/>
      <c r="AK1627" s="127"/>
      <c r="AL1627" s="127"/>
      <c r="AM1627" s="127"/>
      <c r="AN1627" s="127"/>
      <c r="AO1627" s="127"/>
      <c r="AP1627" s="127"/>
      <c r="AQ1627" s="127"/>
      <c r="AR1627" s="127"/>
      <c r="AS1627" s="127"/>
      <c r="AT1627" s="127"/>
      <c r="AU1627" s="127"/>
      <c r="AV1627" s="127"/>
      <c r="AW1627" s="127"/>
      <c r="AX1627" s="127"/>
      <c r="AY1627" s="127"/>
      <c r="AZ1627" s="127"/>
      <c r="BA1627" s="127"/>
      <c r="BB1627" s="127"/>
      <c r="BC1627" s="127"/>
      <c r="BD1627" s="127"/>
      <c r="BE1627" s="127"/>
      <c r="BF1627" s="127"/>
      <c r="BG1627" s="127"/>
      <c r="BH1627" s="127"/>
      <c r="BI1627" s="127"/>
      <c r="BJ1627" s="127"/>
      <c r="BK1627" s="127"/>
      <c r="BL1627" s="127"/>
      <c r="BM1627" s="127"/>
      <c r="BN1627" s="386"/>
      <c r="BO1627" s="127"/>
      <c r="BP1627" s="104"/>
    </row>
    <row r="1628" spans="1:68" ht="14.5" x14ac:dyDescent="0.35">
      <c r="A1628" s="136"/>
      <c r="B1628" s="136"/>
      <c r="C1628" s="136"/>
      <c r="D1628" s="127"/>
      <c r="E1628" s="127"/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7"/>
      <c r="Z1628" s="127"/>
      <c r="AA1628" s="127"/>
      <c r="AB1628" s="127"/>
      <c r="AC1628" s="127"/>
      <c r="AD1628" s="127"/>
      <c r="AE1628" s="127"/>
      <c r="AF1628" s="127"/>
      <c r="AG1628" s="127"/>
      <c r="AH1628" s="127"/>
      <c r="AI1628" s="127"/>
      <c r="AJ1628" s="127"/>
      <c r="AK1628" s="127"/>
      <c r="AL1628" s="127"/>
      <c r="AM1628" s="127"/>
      <c r="AN1628" s="127"/>
      <c r="AO1628" s="127"/>
      <c r="AP1628" s="127"/>
      <c r="AQ1628" s="127"/>
      <c r="AR1628" s="127"/>
      <c r="AS1628" s="127"/>
      <c r="AT1628" s="127"/>
      <c r="AU1628" s="127"/>
      <c r="AV1628" s="127"/>
      <c r="AW1628" s="127"/>
      <c r="AX1628" s="127"/>
      <c r="AY1628" s="127"/>
      <c r="AZ1628" s="127"/>
      <c r="BA1628" s="127"/>
      <c r="BB1628" s="127"/>
      <c r="BC1628" s="127"/>
      <c r="BD1628" s="127"/>
      <c r="BE1628" s="127"/>
      <c r="BF1628" s="127"/>
      <c r="BG1628" s="127"/>
      <c r="BH1628" s="127"/>
      <c r="BI1628" s="127"/>
      <c r="BJ1628" s="127"/>
      <c r="BK1628" s="127"/>
      <c r="BL1628" s="127"/>
      <c r="BM1628" s="127"/>
      <c r="BN1628" s="386"/>
      <c r="BO1628" s="127"/>
      <c r="BP1628" s="104"/>
    </row>
    <row r="1629" spans="1:68" ht="14.5" x14ac:dyDescent="0.35">
      <c r="A1629" s="136"/>
      <c r="B1629" s="136"/>
      <c r="C1629" s="136"/>
      <c r="D1629" s="127"/>
      <c r="E1629" s="127"/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7"/>
      <c r="Z1629" s="127"/>
      <c r="AA1629" s="127"/>
      <c r="AB1629" s="127"/>
      <c r="AC1629" s="127"/>
      <c r="AD1629" s="127"/>
      <c r="AE1629" s="127"/>
      <c r="AF1629" s="127"/>
      <c r="AG1629" s="127"/>
      <c r="AH1629" s="127"/>
      <c r="AI1629" s="127"/>
      <c r="AJ1629" s="127"/>
      <c r="AK1629" s="127"/>
      <c r="AL1629" s="127"/>
      <c r="AM1629" s="127"/>
      <c r="AN1629" s="127"/>
      <c r="AO1629" s="127"/>
      <c r="AP1629" s="127"/>
      <c r="AQ1629" s="127"/>
      <c r="AR1629" s="127"/>
      <c r="AS1629" s="127"/>
      <c r="AT1629" s="127"/>
      <c r="AU1629" s="127"/>
      <c r="AV1629" s="127"/>
      <c r="AW1629" s="127"/>
      <c r="AX1629" s="127"/>
      <c r="AY1629" s="127"/>
      <c r="AZ1629" s="127"/>
      <c r="BA1629" s="127"/>
      <c r="BB1629" s="127"/>
      <c r="BC1629" s="127"/>
      <c r="BD1629" s="127"/>
      <c r="BE1629" s="127"/>
      <c r="BF1629" s="127"/>
      <c r="BG1629" s="127"/>
      <c r="BH1629" s="127"/>
      <c r="BI1629" s="127"/>
      <c r="BJ1629" s="127"/>
      <c r="BK1629" s="127"/>
      <c r="BL1629" s="127"/>
      <c r="BM1629" s="127"/>
      <c r="BN1629" s="386"/>
      <c r="BO1629" s="127"/>
      <c r="BP1629" s="104"/>
    </row>
    <row r="1630" spans="1:68" ht="14.5" x14ac:dyDescent="0.35">
      <c r="A1630" s="136"/>
      <c r="B1630" s="136"/>
      <c r="C1630" s="136"/>
      <c r="D1630" s="127"/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7"/>
      <c r="Z1630" s="127"/>
      <c r="AA1630" s="127"/>
      <c r="AB1630" s="127"/>
      <c r="AC1630" s="127"/>
      <c r="AD1630" s="127"/>
      <c r="AE1630" s="127"/>
      <c r="AF1630" s="127"/>
      <c r="AG1630" s="127"/>
      <c r="AH1630" s="127"/>
      <c r="AI1630" s="127"/>
      <c r="AJ1630" s="127"/>
      <c r="AK1630" s="127"/>
      <c r="AL1630" s="127"/>
      <c r="AM1630" s="127"/>
      <c r="AN1630" s="127"/>
      <c r="AO1630" s="127"/>
      <c r="AP1630" s="127"/>
      <c r="AQ1630" s="127"/>
      <c r="AR1630" s="127"/>
      <c r="AS1630" s="127"/>
      <c r="AT1630" s="127"/>
      <c r="AU1630" s="127"/>
      <c r="AV1630" s="127"/>
      <c r="AW1630" s="127"/>
      <c r="AX1630" s="127"/>
      <c r="AY1630" s="127"/>
      <c r="AZ1630" s="127"/>
      <c r="BA1630" s="127"/>
      <c r="BB1630" s="127"/>
      <c r="BC1630" s="127"/>
      <c r="BD1630" s="127"/>
      <c r="BE1630" s="127"/>
      <c r="BF1630" s="127"/>
      <c r="BG1630" s="127"/>
      <c r="BH1630" s="127"/>
      <c r="BI1630" s="127"/>
      <c r="BJ1630" s="127"/>
      <c r="BK1630" s="127"/>
      <c r="BL1630" s="127"/>
      <c r="BM1630" s="127"/>
      <c r="BN1630" s="386"/>
      <c r="BO1630" s="127"/>
      <c r="BP1630" s="104"/>
    </row>
    <row r="1631" spans="1:68" ht="14.5" x14ac:dyDescent="0.35">
      <c r="A1631" s="136"/>
      <c r="B1631" s="136"/>
      <c r="C1631" s="136"/>
      <c r="D1631" s="127"/>
      <c r="E1631" s="127"/>
      <c r="F1631" s="127"/>
      <c r="G1631" s="127"/>
      <c r="H1631" s="127"/>
      <c r="I1631" s="127"/>
      <c r="J1631" s="127"/>
      <c r="K1631" s="127"/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7"/>
      <c r="Z1631" s="127"/>
      <c r="AA1631" s="127"/>
      <c r="AB1631" s="127"/>
      <c r="AC1631" s="127"/>
      <c r="AD1631" s="127"/>
      <c r="AE1631" s="127"/>
      <c r="AF1631" s="127"/>
      <c r="AG1631" s="127"/>
      <c r="AH1631" s="127"/>
      <c r="AI1631" s="127"/>
      <c r="AJ1631" s="127"/>
      <c r="AK1631" s="127"/>
      <c r="AL1631" s="127"/>
      <c r="AM1631" s="127"/>
      <c r="AN1631" s="127"/>
      <c r="AO1631" s="127"/>
      <c r="AP1631" s="127"/>
      <c r="AQ1631" s="127"/>
      <c r="AR1631" s="127"/>
      <c r="AS1631" s="127"/>
      <c r="AT1631" s="127"/>
      <c r="AU1631" s="127"/>
      <c r="AV1631" s="127"/>
      <c r="AW1631" s="127"/>
      <c r="AX1631" s="127"/>
      <c r="AY1631" s="127"/>
      <c r="AZ1631" s="127"/>
      <c r="BA1631" s="127"/>
      <c r="BB1631" s="127"/>
      <c r="BC1631" s="127"/>
      <c r="BD1631" s="127"/>
      <c r="BE1631" s="127"/>
      <c r="BF1631" s="127"/>
      <c r="BG1631" s="127"/>
      <c r="BH1631" s="127"/>
      <c r="BI1631" s="127"/>
      <c r="BJ1631" s="127"/>
      <c r="BK1631" s="127"/>
      <c r="BL1631" s="127"/>
      <c r="BM1631" s="127"/>
      <c r="BN1631" s="386"/>
      <c r="BO1631" s="127"/>
      <c r="BP1631" s="104"/>
    </row>
    <row r="1632" spans="1:68" ht="14.5" x14ac:dyDescent="0.35">
      <c r="A1632" s="136"/>
      <c r="B1632" s="136"/>
      <c r="C1632" s="136"/>
      <c r="D1632" s="127"/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7"/>
      <c r="Z1632" s="127"/>
      <c r="AA1632" s="127"/>
      <c r="AB1632" s="127"/>
      <c r="AC1632" s="127"/>
      <c r="AD1632" s="127"/>
      <c r="AE1632" s="127"/>
      <c r="AF1632" s="127"/>
      <c r="AG1632" s="127"/>
      <c r="AH1632" s="127"/>
      <c r="AI1632" s="127"/>
      <c r="AJ1632" s="127"/>
      <c r="AK1632" s="127"/>
      <c r="AL1632" s="127"/>
      <c r="AM1632" s="127"/>
      <c r="AN1632" s="127"/>
      <c r="AO1632" s="127"/>
      <c r="AP1632" s="127"/>
      <c r="AQ1632" s="127"/>
      <c r="AR1632" s="127"/>
      <c r="AS1632" s="127"/>
      <c r="AT1632" s="127"/>
      <c r="AU1632" s="127"/>
      <c r="AV1632" s="127"/>
      <c r="AW1632" s="127"/>
      <c r="AX1632" s="127"/>
      <c r="AY1632" s="127"/>
      <c r="AZ1632" s="127"/>
      <c r="BA1632" s="127"/>
      <c r="BB1632" s="127"/>
      <c r="BC1632" s="127"/>
      <c r="BD1632" s="127"/>
      <c r="BE1632" s="127"/>
      <c r="BF1632" s="127"/>
      <c r="BG1632" s="127"/>
      <c r="BH1632" s="127"/>
      <c r="BI1632" s="127"/>
      <c r="BJ1632" s="127"/>
      <c r="BK1632" s="127"/>
      <c r="BL1632" s="127"/>
      <c r="BM1632" s="127"/>
      <c r="BN1632" s="386"/>
      <c r="BO1632" s="127"/>
      <c r="BP1632" s="104"/>
    </row>
    <row r="1633" spans="1:68" ht="14.5" x14ac:dyDescent="0.35">
      <c r="A1633" s="136"/>
      <c r="B1633" s="136"/>
      <c r="C1633" s="136"/>
      <c r="D1633" s="127"/>
      <c r="E1633" s="127"/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7"/>
      <c r="Z1633" s="127"/>
      <c r="AA1633" s="127"/>
      <c r="AB1633" s="127"/>
      <c r="AC1633" s="127"/>
      <c r="AD1633" s="127"/>
      <c r="AE1633" s="127"/>
      <c r="AF1633" s="127"/>
      <c r="AG1633" s="127"/>
      <c r="AH1633" s="127"/>
      <c r="AI1633" s="127"/>
      <c r="AJ1633" s="127"/>
      <c r="AK1633" s="127"/>
      <c r="AL1633" s="127"/>
      <c r="AM1633" s="127"/>
      <c r="AN1633" s="127"/>
      <c r="AO1633" s="127"/>
      <c r="AP1633" s="127"/>
      <c r="AQ1633" s="127"/>
      <c r="AR1633" s="127"/>
      <c r="AS1633" s="127"/>
      <c r="AT1633" s="127"/>
      <c r="AU1633" s="127"/>
      <c r="AV1633" s="127"/>
      <c r="AW1633" s="127"/>
      <c r="AX1633" s="127"/>
      <c r="AY1633" s="127"/>
      <c r="AZ1633" s="127"/>
      <c r="BA1633" s="127"/>
      <c r="BB1633" s="127"/>
      <c r="BC1633" s="127"/>
      <c r="BD1633" s="127"/>
      <c r="BE1633" s="127"/>
      <c r="BF1633" s="127"/>
      <c r="BG1633" s="127"/>
      <c r="BH1633" s="127"/>
      <c r="BI1633" s="127"/>
      <c r="BJ1633" s="127"/>
      <c r="BK1633" s="127"/>
      <c r="BL1633" s="127"/>
      <c r="BM1633" s="127"/>
      <c r="BN1633" s="386"/>
      <c r="BO1633" s="127"/>
      <c r="BP1633" s="104"/>
    </row>
    <row r="1634" spans="1:68" ht="14.5" x14ac:dyDescent="0.35">
      <c r="A1634" s="136"/>
      <c r="B1634" s="136"/>
      <c r="C1634" s="136"/>
      <c r="D1634" s="127"/>
      <c r="E1634" s="127"/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7"/>
      <c r="Z1634" s="127"/>
      <c r="AA1634" s="127"/>
      <c r="AB1634" s="127"/>
      <c r="AC1634" s="127"/>
      <c r="AD1634" s="127"/>
      <c r="AE1634" s="127"/>
      <c r="AF1634" s="127"/>
      <c r="AG1634" s="127"/>
      <c r="AH1634" s="127"/>
      <c r="AI1634" s="127"/>
      <c r="AJ1634" s="127"/>
      <c r="AK1634" s="127"/>
      <c r="AL1634" s="127"/>
      <c r="AM1634" s="127"/>
      <c r="AN1634" s="127"/>
      <c r="AO1634" s="127"/>
      <c r="AP1634" s="127"/>
      <c r="AQ1634" s="127"/>
      <c r="AR1634" s="127"/>
      <c r="AS1634" s="127"/>
      <c r="AT1634" s="127"/>
      <c r="AU1634" s="127"/>
      <c r="AV1634" s="127"/>
      <c r="AW1634" s="127"/>
      <c r="AX1634" s="127"/>
      <c r="AY1634" s="127"/>
      <c r="AZ1634" s="127"/>
      <c r="BA1634" s="127"/>
      <c r="BB1634" s="127"/>
      <c r="BC1634" s="127"/>
      <c r="BD1634" s="127"/>
      <c r="BE1634" s="127"/>
      <c r="BF1634" s="127"/>
      <c r="BG1634" s="127"/>
      <c r="BH1634" s="127"/>
      <c r="BI1634" s="127"/>
      <c r="BJ1634" s="127"/>
      <c r="BK1634" s="127"/>
      <c r="BL1634" s="127"/>
      <c r="BM1634" s="127"/>
      <c r="BN1634" s="386"/>
      <c r="BO1634" s="127"/>
      <c r="BP1634" s="104"/>
    </row>
    <row r="1635" spans="1:68" ht="14.5" x14ac:dyDescent="0.35">
      <c r="A1635" s="136"/>
      <c r="B1635" s="136"/>
      <c r="C1635" s="136"/>
      <c r="D1635" s="127"/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7"/>
      <c r="Z1635" s="127"/>
      <c r="AA1635" s="127"/>
      <c r="AB1635" s="127"/>
      <c r="AC1635" s="127"/>
      <c r="AD1635" s="127"/>
      <c r="AE1635" s="127"/>
      <c r="AF1635" s="127"/>
      <c r="AG1635" s="127"/>
      <c r="AH1635" s="127"/>
      <c r="AI1635" s="127"/>
      <c r="AJ1635" s="127"/>
      <c r="AK1635" s="127"/>
      <c r="AL1635" s="127"/>
      <c r="AM1635" s="127"/>
      <c r="AN1635" s="127"/>
      <c r="AO1635" s="127"/>
      <c r="AP1635" s="127"/>
      <c r="AQ1635" s="127"/>
      <c r="AR1635" s="127"/>
      <c r="AS1635" s="127"/>
      <c r="AT1635" s="127"/>
      <c r="AU1635" s="127"/>
      <c r="AV1635" s="127"/>
      <c r="AW1635" s="127"/>
      <c r="AX1635" s="127"/>
      <c r="AY1635" s="127"/>
      <c r="AZ1635" s="127"/>
      <c r="BA1635" s="127"/>
      <c r="BB1635" s="127"/>
      <c r="BC1635" s="127"/>
      <c r="BD1635" s="127"/>
      <c r="BE1635" s="127"/>
      <c r="BF1635" s="127"/>
      <c r="BG1635" s="127"/>
      <c r="BH1635" s="127"/>
      <c r="BI1635" s="127"/>
      <c r="BJ1635" s="127"/>
      <c r="BK1635" s="127"/>
      <c r="BL1635" s="127"/>
      <c r="BM1635" s="127"/>
      <c r="BN1635" s="386"/>
      <c r="BO1635" s="127"/>
      <c r="BP1635" s="104"/>
    </row>
    <row r="1636" spans="1:68" ht="14.5" x14ac:dyDescent="0.35">
      <c r="A1636" s="136"/>
      <c r="B1636" s="136"/>
      <c r="C1636" s="136"/>
      <c r="D1636" s="127"/>
      <c r="E1636" s="127"/>
      <c r="F1636" s="127"/>
      <c r="G1636" s="127"/>
      <c r="H1636" s="127"/>
      <c r="I1636" s="127"/>
      <c r="J1636" s="127"/>
      <c r="K1636" s="127"/>
      <c r="L1636" s="127"/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7"/>
      <c r="Z1636" s="127"/>
      <c r="AA1636" s="127"/>
      <c r="AB1636" s="127"/>
      <c r="AC1636" s="127"/>
      <c r="AD1636" s="127"/>
      <c r="AE1636" s="127"/>
      <c r="AF1636" s="127"/>
      <c r="AG1636" s="127"/>
      <c r="AH1636" s="127"/>
      <c r="AI1636" s="127"/>
      <c r="AJ1636" s="127"/>
      <c r="AK1636" s="127"/>
      <c r="AL1636" s="127"/>
      <c r="AM1636" s="127"/>
      <c r="AN1636" s="127"/>
      <c r="AO1636" s="127"/>
      <c r="AP1636" s="127"/>
      <c r="AQ1636" s="127"/>
      <c r="AR1636" s="127"/>
      <c r="AS1636" s="127"/>
      <c r="AT1636" s="127"/>
      <c r="AU1636" s="127"/>
      <c r="AV1636" s="127"/>
      <c r="AW1636" s="127"/>
      <c r="AX1636" s="127"/>
      <c r="AY1636" s="127"/>
      <c r="AZ1636" s="127"/>
      <c r="BA1636" s="127"/>
      <c r="BB1636" s="127"/>
      <c r="BC1636" s="127"/>
      <c r="BD1636" s="127"/>
      <c r="BE1636" s="127"/>
      <c r="BF1636" s="127"/>
      <c r="BG1636" s="127"/>
      <c r="BH1636" s="127"/>
      <c r="BI1636" s="127"/>
      <c r="BJ1636" s="127"/>
      <c r="BK1636" s="127"/>
      <c r="BL1636" s="127"/>
      <c r="BM1636" s="127"/>
      <c r="BN1636" s="386"/>
      <c r="BO1636" s="127"/>
      <c r="BP1636" s="104"/>
    </row>
    <row r="1637" spans="1:68" ht="14.5" x14ac:dyDescent="0.35">
      <c r="A1637" s="136"/>
      <c r="B1637" s="136"/>
      <c r="C1637" s="136"/>
      <c r="D1637" s="127"/>
      <c r="E1637" s="127"/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/>
      <c r="X1637" s="127"/>
      <c r="Y1637" s="127"/>
      <c r="Z1637" s="127"/>
      <c r="AA1637" s="127"/>
      <c r="AB1637" s="127"/>
      <c r="AC1637" s="127"/>
      <c r="AD1637" s="127"/>
      <c r="AE1637" s="127"/>
      <c r="AF1637" s="127"/>
      <c r="AG1637" s="127"/>
      <c r="AH1637" s="127"/>
      <c r="AI1637" s="127"/>
      <c r="AJ1637" s="127"/>
      <c r="AK1637" s="127"/>
      <c r="AL1637" s="127"/>
      <c r="AM1637" s="127"/>
      <c r="AN1637" s="127"/>
      <c r="AO1637" s="127"/>
      <c r="AP1637" s="127"/>
      <c r="AQ1637" s="127"/>
      <c r="AR1637" s="127"/>
      <c r="AS1637" s="127"/>
      <c r="AT1637" s="127"/>
      <c r="AU1637" s="127"/>
      <c r="AV1637" s="127"/>
      <c r="AW1637" s="127"/>
      <c r="AX1637" s="127"/>
      <c r="AY1637" s="127"/>
      <c r="AZ1637" s="127"/>
      <c r="BA1637" s="127"/>
      <c r="BB1637" s="127"/>
      <c r="BC1637" s="127"/>
      <c r="BD1637" s="127"/>
      <c r="BE1637" s="127"/>
      <c r="BF1637" s="127"/>
      <c r="BG1637" s="127"/>
      <c r="BH1637" s="127"/>
      <c r="BI1637" s="127"/>
      <c r="BJ1637" s="127"/>
      <c r="BK1637" s="127"/>
      <c r="BL1637" s="127"/>
      <c r="BM1637" s="127"/>
      <c r="BN1637" s="386"/>
      <c r="BO1637" s="127"/>
      <c r="BP1637" s="104"/>
    </row>
    <row r="1638" spans="1:68" ht="14.5" x14ac:dyDescent="0.35">
      <c r="A1638" s="136"/>
      <c r="B1638" s="136"/>
      <c r="C1638" s="136"/>
      <c r="D1638" s="127"/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7"/>
      <c r="Z1638" s="127"/>
      <c r="AA1638" s="127"/>
      <c r="AB1638" s="127"/>
      <c r="AC1638" s="127"/>
      <c r="AD1638" s="127"/>
      <c r="AE1638" s="127"/>
      <c r="AF1638" s="127"/>
      <c r="AG1638" s="127"/>
      <c r="AH1638" s="127"/>
      <c r="AI1638" s="127"/>
      <c r="AJ1638" s="127"/>
      <c r="AK1638" s="127"/>
      <c r="AL1638" s="127"/>
      <c r="AM1638" s="127"/>
      <c r="AN1638" s="127"/>
      <c r="AO1638" s="127"/>
      <c r="AP1638" s="127"/>
      <c r="AQ1638" s="127"/>
      <c r="AR1638" s="127"/>
      <c r="AS1638" s="127"/>
      <c r="AT1638" s="127"/>
      <c r="AU1638" s="127"/>
      <c r="AV1638" s="127"/>
      <c r="AW1638" s="127"/>
      <c r="AX1638" s="127"/>
      <c r="AY1638" s="127"/>
      <c r="AZ1638" s="127"/>
      <c r="BA1638" s="127"/>
      <c r="BB1638" s="127"/>
      <c r="BC1638" s="127"/>
      <c r="BD1638" s="127"/>
      <c r="BE1638" s="127"/>
      <c r="BF1638" s="127"/>
      <c r="BG1638" s="127"/>
      <c r="BH1638" s="127"/>
      <c r="BI1638" s="127"/>
      <c r="BJ1638" s="127"/>
      <c r="BK1638" s="127"/>
      <c r="BL1638" s="127"/>
      <c r="BM1638" s="127"/>
      <c r="BN1638" s="386"/>
      <c r="BO1638" s="127"/>
      <c r="BP1638" s="104"/>
    </row>
    <row r="1639" spans="1:68" ht="14.5" x14ac:dyDescent="0.35">
      <c r="A1639" s="136"/>
      <c r="B1639" s="136"/>
      <c r="C1639" s="136"/>
      <c r="D1639" s="127"/>
      <c r="E1639" s="127"/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7"/>
      <c r="Z1639" s="127"/>
      <c r="AA1639" s="127"/>
      <c r="AB1639" s="127"/>
      <c r="AC1639" s="127"/>
      <c r="AD1639" s="127"/>
      <c r="AE1639" s="127"/>
      <c r="AF1639" s="127"/>
      <c r="AG1639" s="127"/>
      <c r="AH1639" s="127"/>
      <c r="AI1639" s="127"/>
      <c r="AJ1639" s="127"/>
      <c r="AK1639" s="127"/>
      <c r="AL1639" s="127"/>
      <c r="AM1639" s="127"/>
      <c r="AN1639" s="127"/>
      <c r="AO1639" s="127"/>
      <c r="AP1639" s="127"/>
      <c r="AQ1639" s="127"/>
      <c r="AR1639" s="127"/>
      <c r="AS1639" s="127"/>
      <c r="AT1639" s="127"/>
      <c r="AU1639" s="127"/>
      <c r="AV1639" s="127"/>
      <c r="AW1639" s="127"/>
      <c r="AX1639" s="127"/>
      <c r="AY1639" s="127"/>
      <c r="AZ1639" s="127"/>
      <c r="BA1639" s="127"/>
      <c r="BB1639" s="127"/>
      <c r="BC1639" s="127"/>
      <c r="BD1639" s="127"/>
      <c r="BE1639" s="127"/>
      <c r="BF1639" s="127"/>
      <c r="BG1639" s="127"/>
      <c r="BH1639" s="127"/>
      <c r="BI1639" s="127"/>
      <c r="BJ1639" s="127"/>
      <c r="BK1639" s="127"/>
      <c r="BL1639" s="127"/>
      <c r="BM1639" s="127"/>
      <c r="BN1639" s="386"/>
      <c r="BO1639" s="127"/>
      <c r="BP1639" s="104"/>
    </row>
    <row r="1640" spans="1:68" ht="14.5" x14ac:dyDescent="0.35">
      <c r="A1640" s="136"/>
      <c r="B1640" s="136"/>
      <c r="C1640" s="136"/>
      <c r="D1640" s="127"/>
      <c r="E1640" s="127"/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7"/>
      <c r="Z1640" s="127"/>
      <c r="AA1640" s="127"/>
      <c r="AB1640" s="127"/>
      <c r="AC1640" s="127"/>
      <c r="AD1640" s="127"/>
      <c r="AE1640" s="127"/>
      <c r="AF1640" s="127"/>
      <c r="AG1640" s="127"/>
      <c r="AH1640" s="127"/>
      <c r="AI1640" s="127"/>
      <c r="AJ1640" s="127"/>
      <c r="AK1640" s="127"/>
      <c r="AL1640" s="127"/>
      <c r="AM1640" s="127"/>
      <c r="AN1640" s="127"/>
      <c r="AO1640" s="127"/>
      <c r="AP1640" s="127"/>
      <c r="AQ1640" s="127"/>
      <c r="AR1640" s="127"/>
      <c r="AS1640" s="127"/>
      <c r="AT1640" s="127"/>
      <c r="AU1640" s="127"/>
      <c r="AV1640" s="127"/>
      <c r="AW1640" s="127"/>
      <c r="AX1640" s="127"/>
      <c r="AY1640" s="127"/>
      <c r="AZ1640" s="127"/>
      <c r="BA1640" s="127"/>
      <c r="BB1640" s="127"/>
      <c r="BC1640" s="127"/>
      <c r="BD1640" s="127"/>
      <c r="BE1640" s="127"/>
      <c r="BF1640" s="127"/>
      <c r="BG1640" s="127"/>
      <c r="BH1640" s="127"/>
      <c r="BI1640" s="127"/>
      <c r="BJ1640" s="127"/>
      <c r="BK1640" s="127"/>
      <c r="BL1640" s="127"/>
      <c r="BM1640" s="127"/>
      <c r="BN1640" s="386"/>
      <c r="BO1640" s="127"/>
      <c r="BP1640" s="104"/>
    </row>
    <row r="1641" spans="1:68" ht="14.5" x14ac:dyDescent="0.35">
      <c r="A1641" s="136"/>
      <c r="B1641" s="136"/>
      <c r="C1641" s="136"/>
      <c r="D1641" s="127"/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7"/>
      <c r="Z1641" s="127"/>
      <c r="AA1641" s="127"/>
      <c r="AB1641" s="127"/>
      <c r="AC1641" s="127"/>
      <c r="AD1641" s="127"/>
      <c r="AE1641" s="127"/>
      <c r="AF1641" s="127"/>
      <c r="AG1641" s="127"/>
      <c r="AH1641" s="127"/>
      <c r="AI1641" s="127"/>
      <c r="AJ1641" s="127"/>
      <c r="AK1641" s="127"/>
      <c r="AL1641" s="127"/>
      <c r="AM1641" s="127"/>
      <c r="AN1641" s="127"/>
      <c r="AO1641" s="127"/>
      <c r="AP1641" s="127"/>
      <c r="AQ1641" s="127"/>
      <c r="AR1641" s="127"/>
      <c r="AS1641" s="127"/>
      <c r="AT1641" s="127"/>
      <c r="AU1641" s="127"/>
      <c r="AV1641" s="127"/>
      <c r="AW1641" s="127"/>
      <c r="AX1641" s="127"/>
      <c r="AY1641" s="127"/>
      <c r="AZ1641" s="127"/>
      <c r="BA1641" s="127"/>
      <c r="BB1641" s="127"/>
      <c r="BC1641" s="127"/>
      <c r="BD1641" s="127"/>
      <c r="BE1641" s="127"/>
      <c r="BF1641" s="127"/>
      <c r="BG1641" s="127"/>
      <c r="BH1641" s="127"/>
      <c r="BI1641" s="127"/>
      <c r="BJ1641" s="127"/>
      <c r="BK1641" s="127"/>
      <c r="BL1641" s="127"/>
      <c r="BM1641" s="127"/>
      <c r="BN1641" s="386"/>
      <c r="BO1641" s="127"/>
      <c r="BP1641" s="104"/>
    </row>
    <row r="1642" spans="1:68" ht="14.5" x14ac:dyDescent="0.35">
      <c r="A1642" s="136"/>
      <c r="B1642" s="136"/>
      <c r="C1642" s="136"/>
      <c r="D1642" s="127"/>
      <c r="E1642" s="127"/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7"/>
      <c r="Z1642" s="127"/>
      <c r="AA1642" s="127"/>
      <c r="AB1642" s="127"/>
      <c r="AC1642" s="127"/>
      <c r="AD1642" s="127"/>
      <c r="AE1642" s="127"/>
      <c r="AF1642" s="127"/>
      <c r="AG1642" s="127"/>
      <c r="AH1642" s="127"/>
      <c r="AI1642" s="127"/>
      <c r="AJ1642" s="127"/>
      <c r="AK1642" s="127"/>
      <c r="AL1642" s="127"/>
      <c r="AM1642" s="127"/>
      <c r="AN1642" s="127"/>
      <c r="AO1642" s="127"/>
      <c r="AP1642" s="127"/>
      <c r="AQ1642" s="127"/>
      <c r="AR1642" s="127"/>
      <c r="AS1642" s="127"/>
      <c r="AT1642" s="127"/>
      <c r="AU1642" s="127"/>
      <c r="AV1642" s="127"/>
      <c r="AW1642" s="127"/>
      <c r="AX1642" s="127"/>
      <c r="AY1642" s="127"/>
      <c r="AZ1642" s="127"/>
      <c r="BA1642" s="127"/>
      <c r="BB1642" s="127"/>
      <c r="BC1642" s="127"/>
      <c r="BD1642" s="127"/>
      <c r="BE1642" s="127"/>
      <c r="BF1642" s="127"/>
      <c r="BG1642" s="127"/>
      <c r="BH1642" s="127"/>
      <c r="BI1642" s="127"/>
      <c r="BJ1642" s="127"/>
      <c r="BK1642" s="127"/>
      <c r="BL1642" s="127"/>
      <c r="BM1642" s="127"/>
      <c r="BN1642" s="386"/>
      <c r="BO1642" s="127"/>
      <c r="BP1642" s="104"/>
    </row>
    <row r="1643" spans="1:68" ht="14.5" x14ac:dyDescent="0.35">
      <c r="A1643" s="136"/>
      <c r="B1643" s="136"/>
      <c r="C1643" s="136"/>
      <c r="D1643" s="127"/>
      <c r="E1643" s="127"/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7"/>
      <c r="Z1643" s="127"/>
      <c r="AA1643" s="127"/>
      <c r="AB1643" s="127"/>
      <c r="AC1643" s="127"/>
      <c r="AD1643" s="127"/>
      <c r="AE1643" s="127"/>
      <c r="AF1643" s="127"/>
      <c r="AG1643" s="127"/>
      <c r="AH1643" s="127"/>
      <c r="AI1643" s="127"/>
      <c r="AJ1643" s="127"/>
      <c r="AK1643" s="127"/>
      <c r="AL1643" s="127"/>
      <c r="AM1643" s="127"/>
      <c r="AN1643" s="127"/>
      <c r="AO1643" s="127"/>
      <c r="AP1643" s="127"/>
      <c r="AQ1643" s="127"/>
      <c r="AR1643" s="127"/>
      <c r="AS1643" s="127"/>
      <c r="AT1643" s="127"/>
      <c r="AU1643" s="127"/>
      <c r="AV1643" s="127"/>
      <c r="AW1643" s="127"/>
      <c r="AX1643" s="127"/>
      <c r="AY1643" s="127"/>
      <c r="AZ1643" s="127"/>
      <c r="BA1643" s="127"/>
      <c r="BB1643" s="127"/>
      <c r="BC1643" s="127"/>
      <c r="BD1643" s="127"/>
      <c r="BE1643" s="127"/>
      <c r="BF1643" s="127"/>
      <c r="BG1643" s="127"/>
      <c r="BH1643" s="127"/>
      <c r="BI1643" s="127"/>
      <c r="BJ1643" s="127"/>
      <c r="BK1643" s="127"/>
      <c r="BL1643" s="127"/>
      <c r="BM1643" s="127"/>
      <c r="BN1643" s="386"/>
      <c r="BO1643" s="127"/>
      <c r="BP1643" s="104"/>
    </row>
    <row r="1644" spans="1:68" ht="14.5" x14ac:dyDescent="0.35">
      <c r="A1644" s="136"/>
      <c r="B1644" s="136"/>
      <c r="C1644" s="136"/>
      <c r="D1644" s="127"/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7"/>
      <c r="Z1644" s="127"/>
      <c r="AA1644" s="127"/>
      <c r="AB1644" s="127"/>
      <c r="AC1644" s="127"/>
      <c r="AD1644" s="127"/>
      <c r="AE1644" s="127"/>
      <c r="AF1644" s="127"/>
      <c r="AG1644" s="127"/>
      <c r="AH1644" s="127"/>
      <c r="AI1644" s="127"/>
      <c r="AJ1644" s="127"/>
      <c r="AK1644" s="127"/>
      <c r="AL1644" s="127"/>
      <c r="AM1644" s="127"/>
      <c r="AN1644" s="127"/>
      <c r="AO1644" s="127"/>
      <c r="AP1644" s="127"/>
      <c r="AQ1644" s="127"/>
      <c r="AR1644" s="127"/>
      <c r="AS1644" s="127"/>
      <c r="AT1644" s="127"/>
      <c r="AU1644" s="127"/>
      <c r="AV1644" s="127"/>
      <c r="AW1644" s="127"/>
      <c r="AX1644" s="127"/>
      <c r="AY1644" s="127"/>
      <c r="AZ1644" s="127"/>
      <c r="BA1644" s="127"/>
      <c r="BB1644" s="127"/>
      <c r="BC1644" s="127"/>
      <c r="BD1644" s="127"/>
      <c r="BE1644" s="127"/>
      <c r="BF1644" s="127"/>
      <c r="BG1644" s="127"/>
      <c r="BH1644" s="127"/>
      <c r="BI1644" s="127"/>
      <c r="BJ1644" s="127"/>
      <c r="BK1644" s="127"/>
      <c r="BL1644" s="127"/>
      <c r="BM1644" s="127"/>
      <c r="BN1644" s="386"/>
      <c r="BO1644" s="127"/>
      <c r="BP1644" s="104"/>
    </row>
    <row r="1645" spans="1:68" ht="14.5" x14ac:dyDescent="0.35">
      <c r="A1645" s="136"/>
      <c r="B1645" s="136"/>
      <c r="C1645" s="136"/>
      <c r="D1645" s="127"/>
      <c r="E1645" s="127"/>
      <c r="F1645" s="127"/>
      <c r="G1645" s="127"/>
      <c r="H1645" s="127"/>
      <c r="I1645" s="127"/>
      <c r="J1645" s="127"/>
      <c r="K1645" s="127"/>
      <c r="L1645" s="127"/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7"/>
      <c r="Z1645" s="127"/>
      <c r="AA1645" s="127"/>
      <c r="AB1645" s="127"/>
      <c r="AC1645" s="127"/>
      <c r="AD1645" s="127"/>
      <c r="AE1645" s="127"/>
      <c r="AF1645" s="127"/>
      <c r="AG1645" s="127"/>
      <c r="AH1645" s="127"/>
      <c r="AI1645" s="127"/>
      <c r="AJ1645" s="127"/>
      <c r="AK1645" s="127"/>
      <c r="AL1645" s="127"/>
      <c r="AM1645" s="127"/>
      <c r="AN1645" s="127"/>
      <c r="AO1645" s="127"/>
      <c r="AP1645" s="127"/>
      <c r="AQ1645" s="127"/>
      <c r="AR1645" s="127"/>
      <c r="AS1645" s="127"/>
      <c r="AT1645" s="127"/>
      <c r="AU1645" s="127"/>
      <c r="AV1645" s="127"/>
      <c r="AW1645" s="127"/>
      <c r="AX1645" s="127"/>
      <c r="AY1645" s="127"/>
      <c r="AZ1645" s="127"/>
      <c r="BA1645" s="127"/>
      <c r="BB1645" s="127"/>
      <c r="BC1645" s="127"/>
      <c r="BD1645" s="127"/>
      <c r="BE1645" s="127"/>
      <c r="BF1645" s="127"/>
      <c r="BG1645" s="127"/>
      <c r="BH1645" s="127"/>
      <c r="BI1645" s="127"/>
      <c r="BJ1645" s="127"/>
      <c r="BK1645" s="127"/>
      <c r="BL1645" s="127"/>
      <c r="BM1645" s="127"/>
      <c r="BN1645" s="386"/>
      <c r="BO1645" s="127"/>
      <c r="BP1645" s="104"/>
    </row>
    <row r="1646" spans="1:68" ht="14.5" x14ac:dyDescent="0.35">
      <c r="A1646" s="136"/>
      <c r="B1646" s="136"/>
      <c r="C1646" s="136"/>
      <c r="D1646" s="127"/>
      <c r="E1646" s="127"/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/>
      <c r="X1646" s="127"/>
      <c r="Y1646" s="127"/>
      <c r="Z1646" s="127"/>
      <c r="AA1646" s="127"/>
      <c r="AB1646" s="127"/>
      <c r="AC1646" s="127"/>
      <c r="AD1646" s="127"/>
      <c r="AE1646" s="127"/>
      <c r="AF1646" s="127"/>
      <c r="AG1646" s="127"/>
      <c r="AH1646" s="127"/>
      <c r="AI1646" s="127"/>
      <c r="AJ1646" s="127"/>
      <c r="AK1646" s="127"/>
      <c r="AL1646" s="127"/>
      <c r="AM1646" s="127"/>
      <c r="AN1646" s="127"/>
      <c r="AO1646" s="127"/>
      <c r="AP1646" s="127"/>
      <c r="AQ1646" s="127"/>
      <c r="AR1646" s="127"/>
      <c r="AS1646" s="127"/>
      <c r="AT1646" s="127"/>
      <c r="AU1646" s="127"/>
      <c r="AV1646" s="127"/>
      <c r="AW1646" s="127"/>
      <c r="AX1646" s="127"/>
      <c r="AY1646" s="127"/>
      <c r="AZ1646" s="127"/>
      <c r="BA1646" s="127"/>
      <c r="BB1646" s="127"/>
      <c r="BC1646" s="127"/>
      <c r="BD1646" s="127"/>
      <c r="BE1646" s="127"/>
      <c r="BF1646" s="127"/>
      <c r="BG1646" s="127"/>
      <c r="BH1646" s="127"/>
      <c r="BI1646" s="127"/>
      <c r="BJ1646" s="127"/>
      <c r="BK1646" s="127"/>
      <c r="BL1646" s="127"/>
      <c r="BM1646" s="127"/>
      <c r="BN1646" s="386"/>
      <c r="BO1646" s="127"/>
      <c r="BP1646" s="104"/>
    </row>
    <row r="1647" spans="1:68" ht="14.5" x14ac:dyDescent="0.35">
      <c r="A1647" s="136"/>
      <c r="B1647" s="136"/>
      <c r="C1647" s="136"/>
      <c r="D1647" s="127"/>
      <c r="E1647" s="127"/>
      <c r="F1647" s="127"/>
      <c r="G1647" s="127"/>
      <c r="H1647" s="127"/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/>
      <c r="T1647" s="127"/>
      <c r="U1647" s="127"/>
      <c r="V1647" s="127"/>
      <c r="W1647" s="127"/>
      <c r="X1647" s="127"/>
      <c r="Y1647" s="127"/>
      <c r="Z1647" s="127"/>
      <c r="AA1647" s="127"/>
      <c r="AB1647" s="127"/>
      <c r="AC1647" s="127"/>
      <c r="AD1647" s="127"/>
      <c r="AE1647" s="127"/>
      <c r="AF1647" s="127"/>
      <c r="AG1647" s="127"/>
      <c r="AH1647" s="127"/>
      <c r="AI1647" s="127"/>
      <c r="AJ1647" s="127"/>
      <c r="AK1647" s="127"/>
      <c r="AL1647" s="127"/>
      <c r="AM1647" s="127"/>
      <c r="AN1647" s="127"/>
      <c r="AO1647" s="127"/>
      <c r="AP1647" s="127"/>
      <c r="AQ1647" s="127"/>
      <c r="AR1647" s="127"/>
      <c r="AS1647" s="127"/>
      <c r="AT1647" s="127"/>
      <c r="AU1647" s="127"/>
      <c r="AV1647" s="127"/>
      <c r="AW1647" s="127"/>
      <c r="AX1647" s="127"/>
      <c r="AY1647" s="127"/>
      <c r="AZ1647" s="127"/>
      <c r="BA1647" s="127"/>
      <c r="BB1647" s="127"/>
      <c r="BC1647" s="127"/>
      <c r="BD1647" s="127"/>
      <c r="BE1647" s="127"/>
      <c r="BF1647" s="127"/>
      <c r="BG1647" s="127"/>
      <c r="BH1647" s="127"/>
      <c r="BI1647" s="127"/>
      <c r="BJ1647" s="127"/>
      <c r="BK1647" s="127"/>
      <c r="BL1647" s="127"/>
      <c r="BM1647" s="127"/>
      <c r="BN1647" s="386"/>
      <c r="BO1647" s="127"/>
      <c r="BP1647" s="104"/>
    </row>
    <row r="1648" spans="1:68" ht="14.5" x14ac:dyDescent="0.35">
      <c r="A1648" s="136"/>
      <c r="B1648" s="136"/>
      <c r="C1648" s="136"/>
      <c r="D1648" s="127"/>
      <c r="E1648" s="127"/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/>
      <c r="Y1648" s="127"/>
      <c r="Z1648" s="127"/>
      <c r="AA1648" s="127"/>
      <c r="AB1648" s="127"/>
      <c r="AC1648" s="127"/>
      <c r="AD1648" s="127"/>
      <c r="AE1648" s="127"/>
      <c r="AF1648" s="127"/>
      <c r="AG1648" s="127"/>
      <c r="AH1648" s="127"/>
      <c r="AI1648" s="127"/>
      <c r="AJ1648" s="127"/>
      <c r="AK1648" s="127"/>
      <c r="AL1648" s="127"/>
      <c r="AM1648" s="127"/>
      <c r="AN1648" s="127"/>
      <c r="AO1648" s="127"/>
      <c r="AP1648" s="127"/>
      <c r="AQ1648" s="127"/>
      <c r="AR1648" s="127"/>
      <c r="AS1648" s="127"/>
      <c r="AT1648" s="127"/>
      <c r="AU1648" s="127"/>
      <c r="AV1648" s="127"/>
      <c r="AW1648" s="127"/>
      <c r="AX1648" s="127"/>
      <c r="AY1648" s="127"/>
      <c r="AZ1648" s="127"/>
      <c r="BA1648" s="127"/>
      <c r="BB1648" s="127"/>
      <c r="BC1648" s="127"/>
      <c r="BD1648" s="127"/>
      <c r="BE1648" s="127"/>
      <c r="BF1648" s="127"/>
      <c r="BG1648" s="127"/>
      <c r="BH1648" s="127"/>
      <c r="BI1648" s="127"/>
      <c r="BJ1648" s="127"/>
      <c r="BK1648" s="127"/>
      <c r="BL1648" s="127"/>
      <c r="BM1648" s="127"/>
      <c r="BN1648" s="386"/>
      <c r="BO1648" s="127"/>
      <c r="BP1648" s="104"/>
    </row>
    <row r="1649" spans="1:68" ht="14.5" x14ac:dyDescent="0.35">
      <c r="A1649" s="136"/>
      <c r="B1649" s="136"/>
      <c r="C1649" s="136"/>
      <c r="D1649" s="127"/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7"/>
      <c r="Z1649" s="127"/>
      <c r="AA1649" s="127"/>
      <c r="AB1649" s="127"/>
      <c r="AC1649" s="127"/>
      <c r="AD1649" s="127"/>
      <c r="AE1649" s="127"/>
      <c r="AF1649" s="127"/>
      <c r="AG1649" s="127"/>
      <c r="AH1649" s="127"/>
      <c r="AI1649" s="127"/>
      <c r="AJ1649" s="127"/>
      <c r="AK1649" s="127"/>
      <c r="AL1649" s="127"/>
      <c r="AM1649" s="127"/>
      <c r="AN1649" s="127"/>
      <c r="AO1649" s="127"/>
      <c r="AP1649" s="127"/>
      <c r="AQ1649" s="127"/>
      <c r="AR1649" s="127"/>
      <c r="AS1649" s="127"/>
      <c r="AT1649" s="127"/>
      <c r="AU1649" s="127"/>
      <c r="AV1649" s="127"/>
      <c r="AW1649" s="127"/>
      <c r="AX1649" s="127"/>
      <c r="AY1649" s="127"/>
      <c r="AZ1649" s="127"/>
      <c r="BA1649" s="127"/>
      <c r="BB1649" s="127"/>
      <c r="BC1649" s="127"/>
      <c r="BD1649" s="127"/>
      <c r="BE1649" s="127"/>
      <c r="BF1649" s="127"/>
      <c r="BG1649" s="127"/>
      <c r="BH1649" s="127"/>
      <c r="BI1649" s="127"/>
      <c r="BJ1649" s="127"/>
      <c r="BK1649" s="127"/>
      <c r="BL1649" s="127"/>
      <c r="BM1649" s="127"/>
      <c r="BN1649" s="386"/>
      <c r="BO1649" s="127"/>
      <c r="BP1649" s="104"/>
    </row>
    <row r="1650" spans="1:68" ht="14.5" x14ac:dyDescent="0.35">
      <c r="A1650" s="136"/>
      <c r="B1650" s="136"/>
      <c r="C1650" s="136"/>
      <c r="D1650" s="127"/>
      <c r="E1650" s="127"/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7"/>
      <c r="Z1650" s="127"/>
      <c r="AA1650" s="127"/>
      <c r="AB1650" s="127"/>
      <c r="AC1650" s="127"/>
      <c r="AD1650" s="127"/>
      <c r="AE1650" s="127"/>
      <c r="AF1650" s="127"/>
      <c r="AG1650" s="127"/>
      <c r="AH1650" s="127"/>
      <c r="AI1650" s="127"/>
      <c r="AJ1650" s="127"/>
      <c r="AK1650" s="127"/>
      <c r="AL1650" s="127"/>
      <c r="AM1650" s="127"/>
      <c r="AN1650" s="127"/>
      <c r="AO1650" s="127"/>
      <c r="AP1650" s="127"/>
      <c r="AQ1650" s="127"/>
      <c r="AR1650" s="127"/>
      <c r="AS1650" s="127"/>
      <c r="AT1650" s="127"/>
      <c r="AU1650" s="127"/>
      <c r="AV1650" s="127"/>
      <c r="AW1650" s="127"/>
      <c r="AX1650" s="127"/>
      <c r="AY1650" s="127"/>
      <c r="AZ1650" s="127"/>
      <c r="BA1650" s="127"/>
      <c r="BB1650" s="127"/>
      <c r="BC1650" s="127"/>
      <c r="BD1650" s="127"/>
      <c r="BE1650" s="127"/>
      <c r="BF1650" s="127"/>
      <c r="BG1650" s="127"/>
      <c r="BH1650" s="127"/>
      <c r="BI1650" s="127"/>
      <c r="BJ1650" s="127"/>
      <c r="BK1650" s="127"/>
      <c r="BL1650" s="127"/>
      <c r="BM1650" s="127"/>
      <c r="BN1650" s="386"/>
      <c r="BO1650" s="127"/>
      <c r="BP1650" s="104"/>
    </row>
    <row r="1651" spans="1:68" ht="14.5" x14ac:dyDescent="0.35">
      <c r="A1651" s="136"/>
      <c r="B1651" s="136"/>
      <c r="C1651" s="136"/>
      <c r="D1651" s="127"/>
      <c r="E1651" s="127"/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7"/>
      <c r="Z1651" s="127"/>
      <c r="AA1651" s="127"/>
      <c r="AB1651" s="127"/>
      <c r="AC1651" s="127"/>
      <c r="AD1651" s="127"/>
      <c r="AE1651" s="127"/>
      <c r="AF1651" s="127"/>
      <c r="AG1651" s="127"/>
      <c r="AH1651" s="127"/>
      <c r="AI1651" s="127"/>
      <c r="AJ1651" s="127"/>
      <c r="AK1651" s="127"/>
      <c r="AL1651" s="127"/>
      <c r="AM1651" s="127"/>
      <c r="AN1651" s="127"/>
      <c r="AO1651" s="127"/>
      <c r="AP1651" s="127"/>
      <c r="AQ1651" s="127"/>
      <c r="AR1651" s="127"/>
      <c r="AS1651" s="127"/>
      <c r="AT1651" s="127"/>
      <c r="AU1651" s="127"/>
      <c r="AV1651" s="127"/>
      <c r="AW1651" s="127"/>
      <c r="AX1651" s="127"/>
      <c r="AY1651" s="127"/>
      <c r="AZ1651" s="127"/>
      <c r="BA1651" s="127"/>
      <c r="BB1651" s="127"/>
      <c r="BC1651" s="127"/>
      <c r="BD1651" s="127"/>
      <c r="BE1651" s="127"/>
      <c r="BF1651" s="127"/>
      <c r="BG1651" s="127"/>
      <c r="BH1651" s="127"/>
      <c r="BI1651" s="127"/>
      <c r="BJ1651" s="127"/>
      <c r="BK1651" s="127"/>
      <c r="BL1651" s="127"/>
      <c r="BM1651" s="127"/>
      <c r="BN1651" s="386"/>
      <c r="BO1651" s="127"/>
      <c r="BP1651" s="104"/>
    </row>
    <row r="1652" spans="1:68" ht="14.5" x14ac:dyDescent="0.35">
      <c r="A1652" s="136"/>
      <c r="B1652" s="136"/>
      <c r="C1652" s="136"/>
      <c r="D1652" s="127"/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7"/>
      <c r="Z1652" s="127"/>
      <c r="AA1652" s="127"/>
      <c r="AB1652" s="127"/>
      <c r="AC1652" s="127"/>
      <c r="AD1652" s="127"/>
      <c r="AE1652" s="127"/>
      <c r="AF1652" s="127"/>
      <c r="AG1652" s="127"/>
      <c r="AH1652" s="127"/>
      <c r="AI1652" s="127"/>
      <c r="AJ1652" s="127"/>
      <c r="AK1652" s="127"/>
      <c r="AL1652" s="127"/>
      <c r="AM1652" s="127"/>
      <c r="AN1652" s="127"/>
      <c r="AO1652" s="127"/>
      <c r="AP1652" s="127"/>
      <c r="AQ1652" s="127"/>
      <c r="AR1652" s="127"/>
      <c r="AS1652" s="127"/>
      <c r="AT1652" s="127"/>
      <c r="AU1652" s="127"/>
      <c r="AV1652" s="127"/>
      <c r="AW1652" s="127"/>
      <c r="AX1652" s="127"/>
      <c r="AY1652" s="127"/>
      <c r="AZ1652" s="127"/>
      <c r="BA1652" s="127"/>
      <c r="BB1652" s="127"/>
      <c r="BC1652" s="127"/>
      <c r="BD1652" s="127"/>
      <c r="BE1652" s="127"/>
      <c r="BF1652" s="127"/>
      <c r="BG1652" s="127"/>
      <c r="BH1652" s="127"/>
      <c r="BI1652" s="127"/>
      <c r="BJ1652" s="127"/>
      <c r="BK1652" s="127"/>
      <c r="BL1652" s="127"/>
      <c r="BM1652" s="127"/>
      <c r="BN1652" s="386"/>
      <c r="BO1652" s="127"/>
      <c r="BP1652" s="104"/>
    </row>
    <row r="1653" spans="1:68" ht="14.5" x14ac:dyDescent="0.35">
      <c r="A1653" s="136"/>
      <c r="B1653" s="136"/>
      <c r="C1653" s="136"/>
      <c r="D1653" s="127"/>
      <c r="E1653" s="127"/>
      <c r="F1653" s="127"/>
      <c r="G1653" s="127"/>
      <c r="H1653" s="127"/>
      <c r="I1653" s="127"/>
      <c r="J1653" s="127"/>
      <c r="K1653" s="127"/>
      <c r="L1653" s="127"/>
      <c r="M1653" s="127"/>
      <c r="N1653" s="127"/>
      <c r="O1653" s="127"/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7"/>
      <c r="Z1653" s="127"/>
      <c r="AA1653" s="127"/>
      <c r="AB1653" s="127"/>
      <c r="AC1653" s="127"/>
      <c r="AD1653" s="127"/>
      <c r="AE1653" s="127"/>
      <c r="AF1653" s="127"/>
      <c r="AG1653" s="127"/>
      <c r="AH1653" s="127"/>
      <c r="AI1653" s="127"/>
      <c r="AJ1653" s="127"/>
      <c r="AK1653" s="127"/>
      <c r="AL1653" s="127"/>
      <c r="AM1653" s="127"/>
      <c r="AN1653" s="127"/>
      <c r="AO1653" s="127"/>
      <c r="AP1653" s="127"/>
      <c r="AQ1653" s="127"/>
      <c r="AR1653" s="127"/>
      <c r="AS1653" s="127"/>
      <c r="AT1653" s="127"/>
      <c r="AU1653" s="127"/>
      <c r="AV1653" s="127"/>
      <c r="AW1653" s="127"/>
      <c r="AX1653" s="127"/>
      <c r="AY1653" s="127"/>
      <c r="AZ1653" s="127"/>
      <c r="BA1653" s="127"/>
      <c r="BB1653" s="127"/>
      <c r="BC1653" s="127"/>
      <c r="BD1653" s="127"/>
      <c r="BE1653" s="127"/>
      <c r="BF1653" s="127"/>
      <c r="BG1653" s="127"/>
      <c r="BH1653" s="127"/>
      <c r="BI1653" s="127"/>
      <c r="BJ1653" s="127"/>
      <c r="BK1653" s="127"/>
      <c r="BL1653" s="127"/>
      <c r="BM1653" s="127"/>
      <c r="BN1653" s="386"/>
      <c r="BO1653" s="127"/>
      <c r="BP1653" s="104"/>
    </row>
    <row r="1654" spans="1:68" ht="14.5" x14ac:dyDescent="0.35">
      <c r="A1654" s="136"/>
      <c r="B1654" s="136"/>
      <c r="C1654" s="136"/>
      <c r="D1654" s="127"/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7"/>
      <c r="Z1654" s="127"/>
      <c r="AA1654" s="127"/>
      <c r="AB1654" s="127"/>
      <c r="AC1654" s="127"/>
      <c r="AD1654" s="127"/>
      <c r="AE1654" s="127"/>
      <c r="AF1654" s="127"/>
      <c r="AG1654" s="127"/>
      <c r="AH1654" s="127"/>
      <c r="AI1654" s="127"/>
      <c r="AJ1654" s="127"/>
      <c r="AK1654" s="127"/>
      <c r="AL1654" s="127"/>
      <c r="AM1654" s="127"/>
      <c r="AN1654" s="127"/>
      <c r="AO1654" s="127"/>
      <c r="AP1654" s="127"/>
      <c r="AQ1654" s="127"/>
      <c r="AR1654" s="127"/>
      <c r="AS1654" s="127"/>
      <c r="AT1654" s="127"/>
      <c r="AU1654" s="127"/>
      <c r="AV1654" s="127"/>
      <c r="AW1654" s="127"/>
      <c r="AX1654" s="127"/>
      <c r="AY1654" s="127"/>
      <c r="AZ1654" s="127"/>
      <c r="BA1654" s="127"/>
      <c r="BB1654" s="127"/>
      <c r="BC1654" s="127"/>
      <c r="BD1654" s="127"/>
      <c r="BE1654" s="127"/>
      <c r="BF1654" s="127"/>
      <c r="BG1654" s="127"/>
      <c r="BH1654" s="127"/>
      <c r="BI1654" s="127"/>
      <c r="BJ1654" s="127"/>
      <c r="BK1654" s="127"/>
      <c r="BL1654" s="127"/>
      <c r="BM1654" s="127"/>
      <c r="BN1654" s="386"/>
      <c r="BO1654" s="127"/>
      <c r="BP1654" s="104"/>
    </row>
    <row r="1655" spans="1:68" ht="14.5" x14ac:dyDescent="0.35">
      <c r="A1655" s="136"/>
      <c r="B1655" s="136"/>
      <c r="C1655" s="136"/>
      <c r="D1655" s="127"/>
      <c r="E1655" s="127"/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7"/>
      <c r="Z1655" s="127"/>
      <c r="AA1655" s="127"/>
      <c r="AB1655" s="127"/>
      <c r="AC1655" s="127"/>
      <c r="AD1655" s="127"/>
      <c r="AE1655" s="127"/>
      <c r="AF1655" s="127"/>
      <c r="AG1655" s="127"/>
      <c r="AH1655" s="127"/>
      <c r="AI1655" s="127"/>
      <c r="AJ1655" s="127"/>
      <c r="AK1655" s="127"/>
      <c r="AL1655" s="127"/>
      <c r="AM1655" s="127"/>
      <c r="AN1655" s="127"/>
      <c r="AO1655" s="127"/>
      <c r="AP1655" s="127"/>
      <c r="AQ1655" s="127"/>
      <c r="AR1655" s="127"/>
      <c r="AS1655" s="127"/>
      <c r="AT1655" s="127"/>
      <c r="AU1655" s="127"/>
      <c r="AV1655" s="127"/>
      <c r="AW1655" s="127"/>
      <c r="AX1655" s="127"/>
      <c r="AY1655" s="127"/>
      <c r="AZ1655" s="127"/>
      <c r="BA1655" s="127"/>
      <c r="BB1655" s="127"/>
      <c r="BC1655" s="127"/>
      <c r="BD1655" s="127"/>
      <c r="BE1655" s="127"/>
      <c r="BF1655" s="127"/>
      <c r="BG1655" s="127"/>
      <c r="BH1655" s="127"/>
      <c r="BI1655" s="127"/>
      <c r="BJ1655" s="127"/>
      <c r="BK1655" s="127"/>
      <c r="BL1655" s="127"/>
      <c r="BM1655" s="127"/>
      <c r="BN1655" s="386"/>
      <c r="BO1655" s="127"/>
      <c r="BP1655" s="104"/>
    </row>
    <row r="1656" spans="1:68" ht="14.5" x14ac:dyDescent="0.35">
      <c r="A1656" s="136"/>
      <c r="B1656" s="136"/>
      <c r="C1656" s="136"/>
      <c r="D1656" s="127"/>
      <c r="E1656" s="127"/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7"/>
      <c r="Z1656" s="127"/>
      <c r="AA1656" s="127"/>
      <c r="AB1656" s="127"/>
      <c r="AC1656" s="127"/>
      <c r="AD1656" s="127"/>
      <c r="AE1656" s="127"/>
      <c r="AF1656" s="127"/>
      <c r="AG1656" s="127"/>
      <c r="AH1656" s="127"/>
      <c r="AI1656" s="127"/>
      <c r="AJ1656" s="127"/>
      <c r="AK1656" s="127"/>
      <c r="AL1656" s="127"/>
      <c r="AM1656" s="127"/>
      <c r="AN1656" s="127"/>
      <c r="AO1656" s="127"/>
      <c r="AP1656" s="127"/>
      <c r="AQ1656" s="127"/>
      <c r="AR1656" s="127"/>
      <c r="AS1656" s="127"/>
      <c r="AT1656" s="127"/>
      <c r="AU1656" s="127"/>
      <c r="AV1656" s="127"/>
      <c r="AW1656" s="127"/>
      <c r="AX1656" s="127"/>
      <c r="AY1656" s="127"/>
      <c r="AZ1656" s="127"/>
      <c r="BA1656" s="127"/>
      <c r="BB1656" s="127"/>
      <c r="BC1656" s="127"/>
      <c r="BD1656" s="127"/>
      <c r="BE1656" s="127"/>
      <c r="BF1656" s="127"/>
      <c r="BG1656" s="127"/>
      <c r="BH1656" s="127"/>
      <c r="BI1656" s="127"/>
      <c r="BJ1656" s="127"/>
      <c r="BK1656" s="127"/>
      <c r="BL1656" s="127"/>
      <c r="BM1656" s="127"/>
      <c r="BN1656" s="386"/>
      <c r="BO1656" s="127"/>
      <c r="BP1656" s="104"/>
    </row>
    <row r="1657" spans="1:68" ht="14.5" x14ac:dyDescent="0.35">
      <c r="A1657" s="136"/>
      <c r="B1657" s="136"/>
      <c r="C1657" s="136"/>
      <c r="D1657" s="127"/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7"/>
      <c r="Z1657" s="127"/>
      <c r="AA1657" s="127"/>
      <c r="AB1657" s="127"/>
      <c r="AC1657" s="127"/>
      <c r="AD1657" s="127"/>
      <c r="AE1657" s="127"/>
      <c r="AF1657" s="127"/>
      <c r="AG1657" s="127"/>
      <c r="AH1657" s="127"/>
      <c r="AI1657" s="127"/>
      <c r="AJ1657" s="127"/>
      <c r="AK1657" s="127"/>
      <c r="AL1657" s="127"/>
      <c r="AM1657" s="127"/>
      <c r="AN1657" s="127"/>
      <c r="AO1657" s="127"/>
      <c r="AP1657" s="127"/>
      <c r="AQ1657" s="127"/>
      <c r="AR1657" s="127"/>
      <c r="AS1657" s="127"/>
      <c r="AT1657" s="127"/>
      <c r="AU1657" s="127"/>
      <c r="AV1657" s="127"/>
      <c r="AW1657" s="127"/>
      <c r="AX1657" s="127"/>
      <c r="AY1657" s="127"/>
      <c r="AZ1657" s="127"/>
      <c r="BA1657" s="127"/>
      <c r="BB1657" s="127"/>
      <c r="BC1657" s="127"/>
      <c r="BD1657" s="127"/>
      <c r="BE1657" s="127"/>
      <c r="BF1657" s="127"/>
      <c r="BG1657" s="127"/>
      <c r="BH1657" s="127"/>
      <c r="BI1657" s="127"/>
      <c r="BJ1657" s="127"/>
      <c r="BK1657" s="127"/>
      <c r="BL1657" s="127"/>
      <c r="BM1657" s="127"/>
      <c r="BN1657" s="386"/>
      <c r="BO1657" s="127"/>
      <c r="BP1657" s="104"/>
    </row>
    <row r="1658" spans="1:68" ht="14.5" x14ac:dyDescent="0.35">
      <c r="A1658" s="136"/>
      <c r="B1658" s="136"/>
      <c r="C1658" s="136"/>
      <c r="D1658" s="127"/>
      <c r="E1658" s="127"/>
      <c r="F1658" s="127"/>
      <c r="G1658" s="127"/>
      <c r="H1658" s="127"/>
      <c r="I1658" s="127"/>
      <c r="J1658" s="127"/>
      <c r="K1658" s="127"/>
      <c r="L1658" s="127"/>
      <c r="M1658" s="127"/>
      <c r="N1658" s="127"/>
      <c r="O1658" s="127"/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7"/>
      <c r="Z1658" s="127"/>
      <c r="AA1658" s="127"/>
      <c r="AB1658" s="127"/>
      <c r="AC1658" s="127"/>
      <c r="AD1658" s="127"/>
      <c r="AE1658" s="127"/>
      <c r="AF1658" s="127"/>
      <c r="AG1658" s="127"/>
      <c r="AH1658" s="127"/>
      <c r="AI1658" s="127"/>
      <c r="AJ1658" s="127"/>
      <c r="AK1658" s="127"/>
      <c r="AL1658" s="127"/>
      <c r="AM1658" s="127"/>
      <c r="AN1658" s="127"/>
      <c r="AO1658" s="127"/>
      <c r="AP1658" s="127"/>
      <c r="AQ1658" s="127"/>
      <c r="AR1658" s="127"/>
      <c r="AS1658" s="127"/>
      <c r="AT1658" s="127"/>
      <c r="AU1658" s="127"/>
      <c r="AV1658" s="127"/>
      <c r="AW1658" s="127"/>
      <c r="AX1658" s="127"/>
      <c r="AY1658" s="127"/>
      <c r="AZ1658" s="127"/>
      <c r="BA1658" s="127"/>
      <c r="BB1658" s="127"/>
      <c r="BC1658" s="127"/>
      <c r="BD1658" s="127"/>
      <c r="BE1658" s="127"/>
      <c r="BF1658" s="127"/>
      <c r="BG1658" s="127"/>
      <c r="BH1658" s="127"/>
      <c r="BI1658" s="127"/>
      <c r="BJ1658" s="127"/>
      <c r="BK1658" s="127"/>
      <c r="BL1658" s="127"/>
      <c r="BM1658" s="127"/>
      <c r="BN1658" s="386"/>
      <c r="BO1658" s="127"/>
      <c r="BP1658" s="104"/>
    </row>
    <row r="1659" spans="1:68" ht="14.5" x14ac:dyDescent="0.35">
      <c r="A1659" s="136"/>
      <c r="B1659" s="136"/>
      <c r="C1659" s="136"/>
      <c r="D1659" s="127"/>
      <c r="E1659" s="127"/>
      <c r="F1659" s="127"/>
      <c r="G1659" s="127"/>
      <c r="H1659" s="127"/>
      <c r="I1659" s="127"/>
      <c r="J1659" s="127"/>
      <c r="K1659" s="127"/>
      <c r="L1659" s="127"/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7"/>
      <c r="Z1659" s="127"/>
      <c r="AA1659" s="127"/>
      <c r="AB1659" s="127"/>
      <c r="AC1659" s="127"/>
      <c r="AD1659" s="127"/>
      <c r="AE1659" s="127"/>
      <c r="AF1659" s="127"/>
      <c r="AG1659" s="127"/>
      <c r="AH1659" s="127"/>
      <c r="AI1659" s="127"/>
      <c r="AJ1659" s="127"/>
      <c r="AK1659" s="127"/>
      <c r="AL1659" s="127"/>
      <c r="AM1659" s="127"/>
      <c r="AN1659" s="127"/>
      <c r="AO1659" s="127"/>
      <c r="AP1659" s="127"/>
      <c r="AQ1659" s="127"/>
      <c r="AR1659" s="127"/>
      <c r="AS1659" s="127"/>
      <c r="AT1659" s="127"/>
      <c r="AU1659" s="127"/>
      <c r="AV1659" s="127"/>
      <c r="AW1659" s="127"/>
      <c r="AX1659" s="127"/>
      <c r="AY1659" s="127"/>
      <c r="AZ1659" s="127"/>
      <c r="BA1659" s="127"/>
      <c r="BB1659" s="127"/>
      <c r="BC1659" s="127"/>
      <c r="BD1659" s="127"/>
      <c r="BE1659" s="127"/>
      <c r="BF1659" s="127"/>
      <c r="BG1659" s="127"/>
      <c r="BH1659" s="127"/>
      <c r="BI1659" s="127"/>
      <c r="BJ1659" s="127"/>
      <c r="BK1659" s="127"/>
      <c r="BL1659" s="127"/>
      <c r="BM1659" s="127"/>
      <c r="BN1659" s="386"/>
      <c r="BO1659" s="127"/>
      <c r="BP1659" s="104"/>
    </row>
    <row r="1660" spans="1:68" ht="14.5" x14ac:dyDescent="0.35">
      <c r="A1660" s="136"/>
      <c r="B1660" s="136"/>
      <c r="C1660" s="136"/>
      <c r="D1660" s="127"/>
      <c r="E1660" s="127"/>
      <c r="F1660" s="127"/>
      <c r="G1660" s="127"/>
      <c r="H1660" s="127"/>
      <c r="I1660" s="127"/>
      <c r="J1660" s="127"/>
      <c r="K1660" s="127"/>
      <c r="L1660" s="127"/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7"/>
      <c r="Z1660" s="127"/>
      <c r="AA1660" s="127"/>
      <c r="AB1660" s="127"/>
      <c r="AC1660" s="127"/>
      <c r="AD1660" s="127"/>
      <c r="AE1660" s="127"/>
      <c r="AF1660" s="127"/>
      <c r="AG1660" s="127"/>
      <c r="AH1660" s="127"/>
      <c r="AI1660" s="127"/>
      <c r="AJ1660" s="127"/>
      <c r="AK1660" s="127"/>
      <c r="AL1660" s="127"/>
      <c r="AM1660" s="127"/>
      <c r="AN1660" s="127"/>
      <c r="AO1660" s="127"/>
      <c r="AP1660" s="127"/>
      <c r="AQ1660" s="127"/>
      <c r="AR1660" s="127"/>
      <c r="AS1660" s="127"/>
      <c r="AT1660" s="127"/>
      <c r="AU1660" s="127"/>
      <c r="AV1660" s="127"/>
      <c r="AW1660" s="127"/>
      <c r="AX1660" s="127"/>
      <c r="AY1660" s="127"/>
      <c r="AZ1660" s="127"/>
      <c r="BA1660" s="127"/>
      <c r="BB1660" s="127"/>
      <c r="BC1660" s="127"/>
      <c r="BD1660" s="127"/>
      <c r="BE1660" s="127"/>
      <c r="BF1660" s="127"/>
      <c r="BG1660" s="127"/>
      <c r="BH1660" s="127"/>
      <c r="BI1660" s="127"/>
      <c r="BJ1660" s="127"/>
      <c r="BK1660" s="127"/>
      <c r="BL1660" s="127"/>
      <c r="BM1660" s="127"/>
      <c r="BN1660" s="386"/>
      <c r="BO1660" s="127"/>
      <c r="BP1660" s="104"/>
    </row>
    <row r="1661" spans="1:68" ht="14.5" x14ac:dyDescent="0.35">
      <c r="A1661" s="136"/>
      <c r="B1661" s="136"/>
      <c r="C1661" s="136"/>
      <c r="D1661" s="127"/>
      <c r="E1661" s="127"/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/>
      <c r="U1661" s="127"/>
      <c r="V1661" s="127"/>
      <c r="W1661" s="127"/>
      <c r="X1661" s="127"/>
      <c r="Y1661" s="127"/>
      <c r="Z1661" s="127"/>
      <c r="AA1661" s="127"/>
      <c r="AB1661" s="127"/>
      <c r="AC1661" s="127"/>
      <c r="AD1661" s="127"/>
      <c r="AE1661" s="127"/>
      <c r="AF1661" s="127"/>
      <c r="AG1661" s="127"/>
      <c r="AH1661" s="127"/>
      <c r="AI1661" s="127"/>
      <c r="AJ1661" s="127"/>
      <c r="AK1661" s="127"/>
      <c r="AL1661" s="127"/>
      <c r="AM1661" s="127"/>
      <c r="AN1661" s="127"/>
      <c r="AO1661" s="127"/>
      <c r="AP1661" s="127"/>
      <c r="AQ1661" s="127"/>
      <c r="AR1661" s="127"/>
      <c r="AS1661" s="127"/>
      <c r="AT1661" s="127"/>
      <c r="AU1661" s="127"/>
      <c r="AV1661" s="127"/>
      <c r="AW1661" s="127"/>
      <c r="AX1661" s="127"/>
      <c r="AY1661" s="127"/>
      <c r="AZ1661" s="127"/>
      <c r="BA1661" s="127"/>
      <c r="BB1661" s="127"/>
      <c r="BC1661" s="127"/>
      <c r="BD1661" s="127"/>
      <c r="BE1661" s="127"/>
      <c r="BF1661" s="127"/>
      <c r="BG1661" s="127"/>
      <c r="BH1661" s="127"/>
      <c r="BI1661" s="127"/>
      <c r="BJ1661" s="127"/>
      <c r="BK1661" s="127"/>
      <c r="BL1661" s="127"/>
      <c r="BM1661" s="127"/>
      <c r="BN1661" s="386"/>
      <c r="BO1661" s="127"/>
      <c r="BP1661" s="104"/>
    </row>
    <row r="1662" spans="1:68" ht="14.5" x14ac:dyDescent="0.35">
      <c r="A1662" s="136"/>
      <c r="B1662" s="136"/>
      <c r="C1662" s="136"/>
      <c r="D1662" s="127"/>
      <c r="E1662" s="127"/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/>
      <c r="X1662" s="127"/>
      <c r="Y1662" s="127"/>
      <c r="Z1662" s="127"/>
      <c r="AA1662" s="127"/>
      <c r="AB1662" s="127"/>
      <c r="AC1662" s="127"/>
      <c r="AD1662" s="127"/>
      <c r="AE1662" s="127"/>
      <c r="AF1662" s="127"/>
      <c r="AG1662" s="127"/>
      <c r="AH1662" s="127"/>
      <c r="AI1662" s="127"/>
      <c r="AJ1662" s="127"/>
      <c r="AK1662" s="127"/>
      <c r="AL1662" s="127"/>
      <c r="AM1662" s="127"/>
      <c r="AN1662" s="127"/>
      <c r="AO1662" s="127"/>
      <c r="AP1662" s="127"/>
      <c r="AQ1662" s="127"/>
      <c r="AR1662" s="127"/>
      <c r="AS1662" s="127"/>
      <c r="AT1662" s="127"/>
      <c r="AU1662" s="127"/>
      <c r="AV1662" s="127"/>
      <c r="AW1662" s="127"/>
      <c r="AX1662" s="127"/>
      <c r="AY1662" s="127"/>
      <c r="AZ1662" s="127"/>
      <c r="BA1662" s="127"/>
      <c r="BB1662" s="127"/>
      <c r="BC1662" s="127"/>
      <c r="BD1662" s="127"/>
      <c r="BE1662" s="127"/>
      <c r="BF1662" s="127"/>
      <c r="BG1662" s="127"/>
      <c r="BH1662" s="127"/>
      <c r="BI1662" s="127"/>
      <c r="BJ1662" s="127"/>
      <c r="BK1662" s="127"/>
      <c r="BL1662" s="127"/>
      <c r="BM1662" s="127"/>
      <c r="BN1662" s="386"/>
      <c r="BO1662" s="127"/>
      <c r="BP1662" s="104"/>
    </row>
    <row r="1663" spans="1:68" ht="14.5" x14ac:dyDescent="0.35">
      <c r="A1663" s="136"/>
      <c r="B1663" s="136"/>
      <c r="C1663" s="136"/>
      <c r="D1663" s="127"/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7"/>
      <c r="Z1663" s="127"/>
      <c r="AA1663" s="127"/>
      <c r="AB1663" s="127"/>
      <c r="AC1663" s="127"/>
      <c r="AD1663" s="127"/>
      <c r="AE1663" s="127"/>
      <c r="AF1663" s="127"/>
      <c r="AG1663" s="127"/>
      <c r="AH1663" s="127"/>
      <c r="AI1663" s="127"/>
      <c r="AJ1663" s="127"/>
      <c r="AK1663" s="127"/>
      <c r="AL1663" s="127"/>
      <c r="AM1663" s="127"/>
      <c r="AN1663" s="127"/>
      <c r="AO1663" s="127"/>
      <c r="AP1663" s="127"/>
      <c r="AQ1663" s="127"/>
      <c r="AR1663" s="127"/>
      <c r="AS1663" s="127"/>
      <c r="AT1663" s="127"/>
      <c r="AU1663" s="127"/>
      <c r="AV1663" s="127"/>
      <c r="AW1663" s="127"/>
      <c r="AX1663" s="127"/>
      <c r="AY1663" s="127"/>
      <c r="AZ1663" s="127"/>
      <c r="BA1663" s="127"/>
      <c r="BB1663" s="127"/>
      <c r="BC1663" s="127"/>
      <c r="BD1663" s="127"/>
      <c r="BE1663" s="127"/>
      <c r="BF1663" s="127"/>
      <c r="BG1663" s="127"/>
      <c r="BH1663" s="127"/>
      <c r="BI1663" s="127"/>
      <c r="BJ1663" s="127"/>
      <c r="BK1663" s="127"/>
      <c r="BL1663" s="127"/>
      <c r="BM1663" s="127"/>
      <c r="BN1663" s="386"/>
      <c r="BO1663" s="127"/>
      <c r="BP1663" s="104"/>
    </row>
    <row r="1664" spans="1:68" ht="14.5" x14ac:dyDescent="0.35">
      <c r="A1664" s="136"/>
      <c r="B1664" s="136"/>
      <c r="C1664" s="136"/>
      <c r="D1664" s="127"/>
      <c r="E1664" s="127"/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7"/>
      <c r="Z1664" s="127"/>
      <c r="AA1664" s="127"/>
      <c r="AB1664" s="127"/>
      <c r="AC1664" s="127"/>
      <c r="AD1664" s="127"/>
      <c r="AE1664" s="127"/>
      <c r="AF1664" s="127"/>
      <c r="AG1664" s="127"/>
      <c r="AH1664" s="127"/>
      <c r="AI1664" s="127"/>
      <c r="AJ1664" s="127"/>
      <c r="AK1664" s="127"/>
      <c r="AL1664" s="127"/>
      <c r="AM1664" s="127"/>
      <c r="AN1664" s="127"/>
      <c r="AO1664" s="127"/>
      <c r="AP1664" s="127"/>
      <c r="AQ1664" s="127"/>
      <c r="AR1664" s="127"/>
      <c r="AS1664" s="127"/>
      <c r="AT1664" s="127"/>
      <c r="AU1664" s="127"/>
      <c r="AV1664" s="127"/>
      <c r="AW1664" s="127"/>
      <c r="AX1664" s="127"/>
      <c r="AY1664" s="127"/>
      <c r="AZ1664" s="127"/>
      <c r="BA1664" s="127"/>
      <c r="BB1664" s="127"/>
      <c r="BC1664" s="127"/>
      <c r="BD1664" s="127"/>
      <c r="BE1664" s="127"/>
      <c r="BF1664" s="127"/>
      <c r="BG1664" s="127"/>
      <c r="BH1664" s="127"/>
      <c r="BI1664" s="127"/>
      <c r="BJ1664" s="127"/>
      <c r="BK1664" s="127"/>
      <c r="BL1664" s="127"/>
      <c r="BM1664" s="127"/>
      <c r="BN1664" s="386"/>
      <c r="BO1664" s="127"/>
      <c r="BP1664" s="104"/>
    </row>
    <row r="1665" spans="1:68" ht="14.5" x14ac:dyDescent="0.35">
      <c r="A1665" s="136"/>
      <c r="B1665" s="136"/>
      <c r="C1665" s="136"/>
      <c r="D1665" s="127"/>
      <c r="E1665" s="127"/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7"/>
      <c r="Z1665" s="127"/>
      <c r="AA1665" s="127"/>
      <c r="AB1665" s="127"/>
      <c r="AC1665" s="127"/>
      <c r="AD1665" s="127"/>
      <c r="AE1665" s="127"/>
      <c r="AF1665" s="127"/>
      <c r="AG1665" s="127"/>
      <c r="AH1665" s="127"/>
      <c r="AI1665" s="127"/>
      <c r="AJ1665" s="127"/>
      <c r="AK1665" s="127"/>
      <c r="AL1665" s="127"/>
      <c r="AM1665" s="127"/>
      <c r="AN1665" s="127"/>
      <c r="AO1665" s="127"/>
      <c r="AP1665" s="127"/>
      <c r="AQ1665" s="127"/>
      <c r="AR1665" s="127"/>
      <c r="AS1665" s="127"/>
      <c r="AT1665" s="127"/>
      <c r="AU1665" s="127"/>
      <c r="AV1665" s="127"/>
      <c r="AW1665" s="127"/>
      <c r="AX1665" s="127"/>
      <c r="AY1665" s="127"/>
      <c r="AZ1665" s="127"/>
      <c r="BA1665" s="127"/>
      <c r="BB1665" s="127"/>
      <c r="BC1665" s="127"/>
      <c r="BD1665" s="127"/>
      <c r="BE1665" s="127"/>
      <c r="BF1665" s="127"/>
      <c r="BG1665" s="127"/>
      <c r="BH1665" s="127"/>
      <c r="BI1665" s="127"/>
      <c r="BJ1665" s="127"/>
      <c r="BK1665" s="127"/>
      <c r="BL1665" s="127"/>
      <c r="BM1665" s="127"/>
      <c r="BN1665" s="386"/>
      <c r="BO1665" s="127"/>
      <c r="BP1665" s="104"/>
    </row>
    <row r="1666" spans="1:68" ht="14.5" x14ac:dyDescent="0.35">
      <c r="A1666" s="136"/>
      <c r="B1666" s="136"/>
      <c r="C1666" s="136"/>
      <c r="D1666" s="127"/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7"/>
      <c r="Z1666" s="127"/>
      <c r="AA1666" s="127"/>
      <c r="AB1666" s="127"/>
      <c r="AC1666" s="127"/>
      <c r="AD1666" s="127"/>
      <c r="AE1666" s="127"/>
      <c r="AF1666" s="127"/>
      <c r="AG1666" s="127"/>
      <c r="AH1666" s="127"/>
      <c r="AI1666" s="127"/>
      <c r="AJ1666" s="127"/>
      <c r="AK1666" s="127"/>
      <c r="AL1666" s="127"/>
      <c r="AM1666" s="127"/>
      <c r="AN1666" s="127"/>
      <c r="AO1666" s="127"/>
      <c r="AP1666" s="127"/>
      <c r="AQ1666" s="127"/>
      <c r="AR1666" s="127"/>
      <c r="AS1666" s="127"/>
      <c r="AT1666" s="127"/>
      <c r="AU1666" s="127"/>
      <c r="AV1666" s="127"/>
      <c r="AW1666" s="127"/>
      <c r="AX1666" s="127"/>
      <c r="AY1666" s="127"/>
      <c r="AZ1666" s="127"/>
      <c r="BA1666" s="127"/>
      <c r="BB1666" s="127"/>
      <c r="BC1666" s="127"/>
      <c r="BD1666" s="127"/>
      <c r="BE1666" s="127"/>
      <c r="BF1666" s="127"/>
      <c r="BG1666" s="127"/>
      <c r="BH1666" s="127"/>
      <c r="BI1666" s="127"/>
      <c r="BJ1666" s="127"/>
      <c r="BK1666" s="127"/>
      <c r="BL1666" s="127"/>
      <c r="BM1666" s="127"/>
      <c r="BN1666" s="386"/>
      <c r="BO1666" s="127"/>
      <c r="BP1666" s="104"/>
    </row>
    <row r="1667" spans="1:68" ht="14.5" x14ac:dyDescent="0.35">
      <c r="A1667" s="136"/>
      <c r="B1667" s="136"/>
      <c r="C1667" s="136"/>
      <c r="D1667" s="127"/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7"/>
      <c r="Z1667" s="127"/>
      <c r="AA1667" s="127"/>
      <c r="AB1667" s="127"/>
      <c r="AC1667" s="127"/>
      <c r="AD1667" s="127"/>
      <c r="AE1667" s="127"/>
      <c r="AF1667" s="127"/>
      <c r="AG1667" s="127"/>
      <c r="AH1667" s="127"/>
      <c r="AI1667" s="127"/>
      <c r="AJ1667" s="127"/>
      <c r="AK1667" s="127"/>
      <c r="AL1667" s="127"/>
      <c r="AM1667" s="127"/>
      <c r="AN1667" s="127"/>
      <c r="AO1667" s="127"/>
      <c r="AP1667" s="127"/>
      <c r="AQ1667" s="127"/>
      <c r="AR1667" s="127"/>
      <c r="AS1667" s="127"/>
      <c r="AT1667" s="127"/>
      <c r="AU1667" s="127"/>
      <c r="AV1667" s="127"/>
      <c r="AW1667" s="127"/>
      <c r="AX1667" s="127"/>
      <c r="AY1667" s="127"/>
      <c r="AZ1667" s="127"/>
      <c r="BA1667" s="127"/>
      <c r="BB1667" s="127"/>
      <c r="BC1667" s="127"/>
      <c r="BD1667" s="127"/>
      <c r="BE1667" s="127"/>
      <c r="BF1667" s="127"/>
      <c r="BG1667" s="127"/>
      <c r="BH1667" s="127"/>
      <c r="BI1667" s="127"/>
      <c r="BJ1667" s="127"/>
      <c r="BK1667" s="127"/>
      <c r="BL1667" s="127"/>
      <c r="BM1667" s="127"/>
      <c r="BN1667" s="386"/>
      <c r="BO1667" s="127"/>
      <c r="BP1667" s="104"/>
    </row>
    <row r="1668" spans="1:68" ht="14.5" x14ac:dyDescent="0.35">
      <c r="A1668" s="136"/>
      <c r="B1668" s="136"/>
      <c r="C1668" s="136"/>
      <c r="D1668" s="127"/>
      <c r="E1668" s="127"/>
      <c r="F1668" s="127"/>
      <c r="G1668" s="127"/>
      <c r="H1668" s="127"/>
      <c r="I1668" s="127"/>
      <c r="J1668" s="127"/>
      <c r="K1668" s="127"/>
      <c r="L1668" s="127"/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7"/>
      <c r="Z1668" s="127"/>
      <c r="AA1668" s="127"/>
      <c r="AB1668" s="127"/>
      <c r="AC1668" s="127"/>
      <c r="AD1668" s="127"/>
      <c r="AE1668" s="127"/>
      <c r="AF1668" s="127"/>
      <c r="AG1668" s="127"/>
      <c r="AH1668" s="127"/>
      <c r="AI1668" s="127"/>
      <c r="AJ1668" s="127"/>
      <c r="AK1668" s="127"/>
      <c r="AL1668" s="127"/>
      <c r="AM1668" s="127"/>
      <c r="AN1668" s="127"/>
      <c r="AO1668" s="127"/>
      <c r="AP1668" s="127"/>
      <c r="AQ1668" s="127"/>
      <c r="AR1668" s="127"/>
      <c r="AS1668" s="127"/>
      <c r="AT1668" s="127"/>
      <c r="AU1668" s="127"/>
      <c r="AV1668" s="127"/>
      <c r="AW1668" s="127"/>
      <c r="AX1668" s="127"/>
      <c r="AY1668" s="127"/>
      <c r="AZ1668" s="127"/>
      <c r="BA1668" s="127"/>
      <c r="BB1668" s="127"/>
      <c r="BC1668" s="127"/>
      <c r="BD1668" s="127"/>
      <c r="BE1668" s="127"/>
      <c r="BF1668" s="127"/>
      <c r="BG1668" s="127"/>
      <c r="BH1668" s="127"/>
      <c r="BI1668" s="127"/>
      <c r="BJ1668" s="127"/>
      <c r="BK1668" s="127"/>
      <c r="BL1668" s="127"/>
      <c r="BM1668" s="127"/>
      <c r="BN1668" s="386"/>
      <c r="BO1668" s="127"/>
      <c r="BP1668" s="104"/>
    </row>
    <row r="1669" spans="1:68" ht="14.5" x14ac:dyDescent="0.35">
      <c r="A1669" s="136"/>
      <c r="B1669" s="136"/>
      <c r="C1669" s="136"/>
      <c r="D1669" s="127"/>
      <c r="E1669" s="127"/>
      <c r="F1669" s="127"/>
      <c r="G1669" s="127"/>
      <c r="H1669" s="127"/>
      <c r="I1669" s="127"/>
      <c r="J1669" s="127"/>
      <c r="K1669" s="127"/>
      <c r="L1669" s="127"/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7"/>
      <c r="Z1669" s="127"/>
      <c r="AA1669" s="127"/>
      <c r="AB1669" s="127"/>
      <c r="AC1669" s="127"/>
      <c r="AD1669" s="127"/>
      <c r="AE1669" s="127"/>
      <c r="AF1669" s="127"/>
      <c r="AG1669" s="127"/>
      <c r="AH1669" s="127"/>
      <c r="AI1669" s="127"/>
      <c r="AJ1669" s="127"/>
      <c r="AK1669" s="127"/>
      <c r="AL1669" s="127"/>
      <c r="AM1669" s="127"/>
      <c r="AN1669" s="127"/>
      <c r="AO1669" s="127"/>
      <c r="AP1669" s="127"/>
      <c r="AQ1669" s="127"/>
      <c r="AR1669" s="127"/>
      <c r="AS1669" s="127"/>
      <c r="AT1669" s="127"/>
      <c r="AU1669" s="127"/>
      <c r="AV1669" s="127"/>
      <c r="AW1669" s="127"/>
      <c r="AX1669" s="127"/>
      <c r="AY1669" s="127"/>
      <c r="AZ1669" s="127"/>
      <c r="BA1669" s="127"/>
      <c r="BB1669" s="127"/>
      <c r="BC1669" s="127"/>
      <c r="BD1669" s="127"/>
      <c r="BE1669" s="127"/>
      <c r="BF1669" s="127"/>
      <c r="BG1669" s="127"/>
      <c r="BH1669" s="127"/>
      <c r="BI1669" s="127"/>
      <c r="BJ1669" s="127"/>
      <c r="BK1669" s="127"/>
      <c r="BL1669" s="127"/>
      <c r="BM1669" s="127"/>
      <c r="BN1669" s="386"/>
      <c r="BO1669" s="127"/>
      <c r="BP1669" s="104"/>
    </row>
    <row r="1670" spans="1:68" ht="14.5" x14ac:dyDescent="0.35">
      <c r="A1670" s="136"/>
      <c r="B1670" s="136"/>
      <c r="C1670" s="136"/>
      <c r="D1670" s="127"/>
      <c r="E1670" s="127"/>
      <c r="F1670" s="127"/>
      <c r="G1670" s="127"/>
      <c r="H1670" s="127"/>
      <c r="I1670" s="127"/>
      <c r="J1670" s="127"/>
      <c r="K1670" s="127"/>
      <c r="L1670" s="127"/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7"/>
      <c r="Z1670" s="127"/>
      <c r="AA1670" s="127"/>
      <c r="AB1670" s="127"/>
      <c r="AC1670" s="127"/>
      <c r="AD1670" s="127"/>
      <c r="AE1670" s="127"/>
      <c r="AF1670" s="127"/>
      <c r="AG1670" s="127"/>
      <c r="AH1670" s="127"/>
      <c r="AI1670" s="127"/>
      <c r="AJ1670" s="127"/>
      <c r="AK1670" s="127"/>
      <c r="AL1670" s="127"/>
      <c r="AM1670" s="127"/>
      <c r="AN1670" s="127"/>
      <c r="AO1670" s="127"/>
      <c r="AP1670" s="127"/>
      <c r="AQ1670" s="127"/>
      <c r="AR1670" s="127"/>
      <c r="AS1670" s="127"/>
      <c r="AT1670" s="127"/>
      <c r="AU1670" s="127"/>
      <c r="AV1670" s="127"/>
      <c r="AW1670" s="127"/>
      <c r="AX1670" s="127"/>
      <c r="AY1670" s="127"/>
      <c r="AZ1670" s="127"/>
      <c r="BA1670" s="127"/>
      <c r="BB1670" s="127"/>
      <c r="BC1670" s="127"/>
      <c r="BD1670" s="127"/>
      <c r="BE1670" s="127"/>
      <c r="BF1670" s="127"/>
      <c r="BG1670" s="127"/>
      <c r="BH1670" s="127"/>
      <c r="BI1670" s="127"/>
      <c r="BJ1670" s="127"/>
      <c r="BK1670" s="127"/>
      <c r="BL1670" s="127"/>
      <c r="BM1670" s="127"/>
      <c r="BN1670" s="386"/>
      <c r="BO1670" s="127"/>
      <c r="BP1670" s="104"/>
    </row>
    <row r="1671" spans="1:68" ht="14.5" x14ac:dyDescent="0.35">
      <c r="A1671" s="136"/>
      <c r="B1671" s="136"/>
      <c r="C1671" s="136"/>
      <c r="D1671" s="127"/>
      <c r="E1671" s="127"/>
      <c r="F1671" s="127"/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7"/>
      <c r="Z1671" s="127"/>
      <c r="AA1671" s="127"/>
      <c r="AB1671" s="127"/>
      <c r="AC1671" s="127"/>
      <c r="AD1671" s="127"/>
      <c r="AE1671" s="127"/>
      <c r="AF1671" s="127"/>
      <c r="AG1671" s="127"/>
      <c r="AH1671" s="127"/>
      <c r="AI1671" s="127"/>
      <c r="AJ1671" s="127"/>
      <c r="AK1671" s="127"/>
      <c r="AL1671" s="127"/>
      <c r="AM1671" s="127"/>
      <c r="AN1671" s="127"/>
      <c r="AO1671" s="127"/>
      <c r="AP1671" s="127"/>
      <c r="AQ1671" s="127"/>
      <c r="AR1671" s="127"/>
      <c r="AS1671" s="127"/>
      <c r="AT1671" s="127"/>
      <c r="AU1671" s="127"/>
      <c r="AV1671" s="127"/>
      <c r="AW1671" s="127"/>
      <c r="AX1671" s="127"/>
      <c r="AY1671" s="127"/>
      <c r="AZ1671" s="127"/>
      <c r="BA1671" s="127"/>
      <c r="BB1671" s="127"/>
      <c r="BC1671" s="127"/>
      <c r="BD1671" s="127"/>
      <c r="BE1671" s="127"/>
      <c r="BF1671" s="127"/>
      <c r="BG1671" s="127"/>
      <c r="BH1671" s="127"/>
      <c r="BI1671" s="127"/>
      <c r="BJ1671" s="127"/>
      <c r="BK1671" s="127"/>
      <c r="BL1671" s="127"/>
      <c r="BM1671" s="127"/>
      <c r="BN1671" s="386"/>
      <c r="BO1671" s="127"/>
      <c r="BP1671" s="104"/>
    </row>
    <row r="1672" spans="1:68" ht="14.5" x14ac:dyDescent="0.35">
      <c r="A1672" s="136"/>
      <c r="B1672" s="136"/>
      <c r="C1672" s="136"/>
      <c r="D1672" s="127"/>
      <c r="E1672" s="127"/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/>
      <c r="Y1672" s="127"/>
      <c r="Z1672" s="127"/>
      <c r="AA1672" s="127"/>
      <c r="AB1672" s="127"/>
      <c r="AC1672" s="127"/>
      <c r="AD1672" s="127"/>
      <c r="AE1672" s="127"/>
      <c r="AF1672" s="127"/>
      <c r="AG1672" s="127"/>
      <c r="AH1672" s="127"/>
      <c r="AI1672" s="127"/>
      <c r="AJ1672" s="127"/>
      <c r="AK1672" s="127"/>
      <c r="AL1672" s="127"/>
      <c r="AM1672" s="127"/>
      <c r="AN1672" s="127"/>
      <c r="AO1672" s="127"/>
      <c r="AP1672" s="127"/>
      <c r="AQ1672" s="127"/>
      <c r="AR1672" s="127"/>
      <c r="AS1672" s="127"/>
      <c r="AT1672" s="127"/>
      <c r="AU1672" s="127"/>
      <c r="AV1672" s="127"/>
      <c r="AW1672" s="127"/>
      <c r="AX1672" s="127"/>
      <c r="AY1672" s="127"/>
      <c r="AZ1672" s="127"/>
      <c r="BA1672" s="127"/>
      <c r="BB1672" s="127"/>
      <c r="BC1672" s="127"/>
      <c r="BD1672" s="127"/>
      <c r="BE1672" s="127"/>
      <c r="BF1672" s="127"/>
      <c r="BG1672" s="127"/>
      <c r="BH1672" s="127"/>
      <c r="BI1672" s="127"/>
      <c r="BJ1672" s="127"/>
      <c r="BK1672" s="127"/>
      <c r="BL1672" s="127"/>
      <c r="BM1672" s="127"/>
      <c r="BN1672" s="386"/>
      <c r="BO1672" s="127"/>
      <c r="BP1672" s="104"/>
    </row>
    <row r="1673" spans="1:68" ht="14.5" x14ac:dyDescent="0.35">
      <c r="A1673" s="136"/>
      <c r="B1673" s="136"/>
      <c r="C1673" s="136"/>
      <c r="D1673" s="127"/>
      <c r="E1673" s="127"/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/>
      <c r="X1673" s="127"/>
      <c r="Y1673" s="127"/>
      <c r="Z1673" s="127"/>
      <c r="AA1673" s="127"/>
      <c r="AB1673" s="127"/>
      <c r="AC1673" s="127"/>
      <c r="AD1673" s="127"/>
      <c r="AE1673" s="127"/>
      <c r="AF1673" s="127"/>
      <c r="AG1673" s="127"/>
      <c r="AH1673" s="127"/>
      <c r="AI1673" s="127"/>
      <c r="AJ1673" s="127"/>
      <c r="AK1673" s="127"/>
      <c r="AL1673" s="127"/>
      <c r="AM1673" s="127"/>
      <c r="AN1673" s="127"/>
      <c r="AO1673" s="127"/>
      <c r="AP1673" s="127"/>
      <c r="AQ1673" s="127"/>
      <c r="AR1673" s="127"/>
      <c r="AS1673" s="127"/>
      <c r="AT1673" s="127"/>
      <c r="AU1673" s="127"/>
      <c r="AV1673" s="127"/>
      <c r="AW1673" s="127"/>
      <c r="AX1673" s="127"/>
      <c r="AY1673" s="127"/>
      <c r="AZ1673" s="127"/>
      <c r="BA1673" s="127"/>
      <c r="BB1673" s="127"/>
      <c r="BC1673" s="127"/>
      <c r="BD1673" s="127"/>
      <c r="BE1673" s="127"/>
      <c r="BF1673" s="127"/>
      <c r="BG1673" s="127"/>
      <c r="BH1673" s="127"/>
      <c r="BI1673" s="127"/>
      <c r="BJ1673" s="127"/>
      <c r="BK1673" s="127"/>
      <c r="BL1673" s="127"/>
      <c r="BM1673" s="127"/>
      <c r="BN1673" s="386"/>
      <c r="BO1673" s="127"/>
      <c r="BP1673" s="104"/>
    </row>
    <row r="1674" spans="1:68" ht="14.5" x14ac:dyDescent="0.35">
      <c r="A1674" s="136"/>
      <c r="B1674" s="136"/>
      <c r="C1674" s="136"/>
      <c r="D1674" s="127"/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7"/>
      <c r="Z1674" s="127"/>
      <c r="AA1674" s="127"/>
      <c r="AB1674" s="127"/>
      <c r="AC1674" s="127"/>
      <c r="AD1674" s="127"/>
      <c r="AE1674" s="127"/>
      <c r="AF1674" s="127"/>
      <c r="AG1674" s="127"/>
      <c r="AH1674" s="127"/>
      <c r="AI1674" s="127"/>
      <c r="AJ1674" s="127"/>
      <c r="AK1674" s="127"/>
      <c r="AL1674" s="127"/>
      <c r="AM1674" s="127"/>
      <c r="AN1674" s="127"/>
      <c r="AO1674" s="127"/>
      <c r="AP1674" s="127"/>
      <c r="AQ1674" s="127"/>
      <c r="AR1674" s="127"/>
      <c r="AS1674" s="127"/>
      <c r="AT1674" s="127"/>
      <c r="AU1674" s="127"/>
      <c r="AV1674" s="127"/>
      <c r="AW1674" s="127"/>
      <c r="AX1674" s="127"/>
      <c r="AY1674" s="127"/>
      <c r="AZ1674" s="127"/>
      <c r="BA1674" s="127"/>
      <c r="BB1674" s="127"/>
      <c r="BC1674" s="127"/>
      <c r="BD1674" s="127"/>
      <c r="BE1674" s="127"/>
      <c r="BF1674" s="127"/>
      <c r="BG1674" s="127"/>
      <c r="BH1674" s="127"/>
      <c r="BI1674" s="127"/>
      <c r="BJ1674" s="127"/>
      <c r="BK1674" s="127"/>
      <c r="BL1674" s="127"/>
      <c r="BM1674" s="127"/>
      <c r="BN1674" s="386"/>
      <c r="BO1674" s="127"/>
      <c r="BP1674" s="104"/>
    </row>
    <row r="1675" spans="1:68" ht="14.5" x14ac:dyDescent="0.35">
      <c r="A1675" s="136"/>
      <c r="B1675" s="136"/>
      <c r="C1675" s="136"/>
      <c r="D1675" s="127"/>
      <c r="E1675" s="127"/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7"/>
      <c r="Z1675" s="127"/>
      <c r="AA1675" s="127"/>
      <c r="AB1675" s="127"/>
      <c r="AC1675" s="127"/>
      <c r="AD1675" s="127"/>
      <c r="AE1675" s="127"/>
      <c r="AF1675" s="127"/>
      <c r="AG1675" s="127"/>
      <c r="AH1675" s="127"/>
      <c r="AI1675" s="127"/>
      <c r="AJ1675" s="127"/>
      <c r="AK1675" s="127"/>
      <c r="AL1675" s="127"/>
      <c r="AM1675" s="127"/>
      <c r="AN1675" s="127"/>
      <c r="AO1675" s="127"/>
      <c r="AP1675" s="127"/>
      <c r="AQ1675" s="127"/>
      <c r="AR1675" s="127"/>
      <c r="AS1675" s="127"/>
      <c r="AT1675" s="127"/>
      <c r="AU1675" s="127"/>
      <c r="AV1675" s="127"/>
      <c r="AW1675" s="127"/>
      <c r="AX1675" s="127"/>
      <c r="AY1675" s="127"/>
      <c r="AZ1675" s="127"/>
      <c r="BA1675" s="127"/>
      <c r="BB1675" s="127"/>
      <c r="BC1675" s="127"/>
      <c r="BD1675" s="127"/>
      <c r="BE1675" s="127"/>
      <c r="BF1675" s="127"/>
      <c r="BG1675" s="127"/>
      <c r="BH1675" s="127"/>
      <c r="BI1675" s="127"/>
      <c r="BJ1675" s="127"/>
      <c r="BK1675" s="127"/>
      <c r="BL1675" s="127"/>
      <c r="BM1675" s="127"/>
      <c r="BN1675" s="386"/>
      <c r="BO1675" s="127"/>
      <c r="BP1675" s="104"/>
    </row>
    <row r="1676" spans="1:68" ht="14.5" x14ac:dyDescent="0.35">
      <c r="A1676" s="136"/>
      <c r="B1676" s="136"/>
      <c r="C1676" s="136"/>
      <c r="D1676" s="127"/>
      <c r="E1676" s="127"/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7"/>
      <c r="Z1676" s="127"/>
      <c r="AA1676" s="127"/>
      <c r="AB1676" s="127"/>
      <c r="AC1676" s="127"/>
      <c r="AD1676" s="127"/>
      <c r="AE1676" s="127"/>
      <c r="AF1676" s="127"/>
      <c r="AG1676" s="127"/>
      <c r="AH1676" s="127"/>
      <c r="AI1676" s="127"/>
      <c r="AJ1676" s="127"/>
      <c r="AK1676" s="127"/>
      <c r="AL1676" s="127"/>
      <c r="AM1676" s="127"/>
      <c r="AN1676" s="127"/>
      <c r="AO1676" s="127"/>
      <c r="AP1676" s="127"/>
      <c r="AQ1676" s="127"/>
      <c r="AR1676" s="127"/>
      <c r="AS1676" s="127"/>
      <c r="AT1676" s="127"/>
      <c r="AU1676" s="127"/>
      <c r="AV1676" s="127"/>
      <c r="AW1676" s="127"/>
      <c r="AX1676" s="127"/>
      <c r="AY1676" s="127"/>
      <c r="AZ1676" s="127"/>
      <c r="BA1676" s="127"/>
      <c r="BB1676" s="127"/>
      <c r="BC1676" s="127"/>
      <c r="BD1676" s="127"/>
      <c r="BE1676" s="127"/>
      <c r="BF1676" s="127"/>
      <c r="BG1676" s="127"/>
      <c r="BH1676" s="127"/>
      <c r="BI1676" s="127"/>
      <c r="BJ1676" s="127"/>
      <c r="BK1676" s="127"/>
      <c r="BL1676" s="127"/>
      <c r="BM1676" s="127"/>
      <c r="BN1676" s="386"/>
      <c r="BO1676" s="127"/>
      <c r="BP1676" s="104"/>
    </row>
    <row r="1677" spans="1:68" ht="14.5" x14ac:dyDescent="0.35">
      <c r="A1677" s="136"/>
      <c r="B1677" s="136"/>
      <c r="C1677" s="136"/>
      <c r="D1677" s="127"/>
      <c r="E1677" s="127"/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7"/>
      <c r="Z1677" s="127"/>
      <c r="AA1677" s="127"/>
      <c r="AB1677" s="127"/>
      <c r="AC1677" s="127"/>
      <c r="AD1677" s="127"/>
      <c r="AE1677" s="127"/>
      <c r="AF1677" s="127"/>
      <c r="AG1677" s="127"/>
      <c r="AH1677" s="127"/>
      <c r="AI1677" s="127"/>
      <c r="AJ1677" s="127"/>
      <c r="AK1677" s="127"/>
      <c r="AL1677" s="127"/>
      <c r="AM1677" s="127"/>
      <c r="AN1677" s="127"/>
      <c r="AO1677" s="127"/>
      <c r="AP1677" s="127"/>
      <c r="AQ1677" s="127"/>
      <c r="AR1677" s="127"/>
      <c r="AS1677" s="127"/>
      <c r="AT1677" s="127"/>
      <c r="AU1677" s="127"/>
      <c r="AV1677" s="127"/>
      <c r="AW1677" s="127"/>
      <c r="AX1677" s="127"/>
      <c r="AY1677" s="127"/>
      <c r="AZ1677" s="127"/>
      <c r="BA1677" s="127"/>
      <c r="BB1677" s="127"/>
      <c r="BC1677" s="127"/>
      <c r="BD1677" s="127"/>
      <c r="BE1677" s="127"/>
      <c r="BF1677" s="127"/>
      <c r="BG1677" s="127"/>
      <c r="BH1677" s="127"/>
      <c r="BI1677" s="127"/>
      <c r="BJ1677" s="127"/>
      <c r="BK1677" s="127"/>
      <c r="BL1677" s="127"/>
      <c r="BM1677" s="127"/>
      <c r="BN1677" s="386"/>
      <c r="BO1677" s="127"/>
      <c r="BP1677" s="104"/>
    </row>
    <row r="1678" spans="1:68" ht="14.5" x14ac:dyDescent="0.35">
      <c r="A1678" s="136"/>
      <c r="B1678" s="136"/>
      <c r="C1678" s="136"/>
      <c r="D1678" s="127"/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7"/>
      <c r="Z1678" s="127"/>
      <c r="AA1678" s="127"/>
      <c r="AB1678" s="127"/>
      <c r="AC1678" s="127"/>
      <c r="AD1678" s="127"/>
      <c r="AE1678" s="127"/>
      <c r="AF1678" s="127"/>
      <c r="AG1678" s="127"/>
      <c r="AH1678" s="127"/>
      <c r="AI1678" s="127"/>
      <c r="AJ1678" s="127"/>
      <c r="AK1678" s="127"/>
      <c r="AL1678" s="127"/>
      <c r="AM1678" s="127"/>
      <c r="AN1678" s="127"/>
      <c r="AO1678" s="127"/>
      <c r="AP1678" s="127"/>
      <c r="AQ1678" s="127"/>
      <c r="AR1678" s="127"/>
      <c r="AS1678" s="127"/>
      <c r="AT1678" s="127"/>
      <c r="AU1678" s="127"/>
      <c r="AV1678" s="127"/>
      <c r="AW1678" s="127"/>
      <c r="AX1678" s="127"/>
      <c r="AY1678" s="127"/>
      <c r="AZ1678" s="127"/>
      <c r="BA1678" s="127"/>
      <c r="BB1678" s="127"/>
      <c r="BC1678" s="127"/>
      <c r="BD1678" s="127"/>
      <c r="BE1678" s="127"/>
      <c r="BF1678" s="127"/>
      <c r="BG1678" s="127"/>
      <c r="BH1678" s="127"/>
      <c r="BI1678" s="127"/>
      <c r="BJ1678" s="127"/>
      <c r="BK1678" s="127"/>
      <c r="BL1678" s="127"/>
      <c r="BM1678" s="127"/>
      <c r="BN1678" s="386"/>
      <c r="BO1678" s="127"/>
      <c r="BP1678" s="104"/>
    </row>
    <row r="1679" spans="1:68" ht="14.5" x14ac:dyDescent="0.35">
      <c r="A1679" s="136"/>
      <c r="B1679" s="136"/>
      <c r="C1679" s="136"/>
      <c r="D1679" s="127"/>
      <c r="E1679" s="127"/>
      <c r="F1679" s="127"/>
      <c r="G1679" s="127"/>
      <c r="H1679" s="127"/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7"/>
      <c r="Z1679" s="127"/>
      <c r="AA1679" s="127"/>
      <c r="AB1679" s="127"/>
      <c r="AC1679" s="127"/>
      <c r="AD1679" s="127"/>
      <c r="AE1679" s="127"/>
      <c r="AF1679" s="127"/>
      <c r="AG1679" s="127"/>
      <c r="AH1679" s="127"/>
      <c r="AI1679" s="127"/>
      <c r="AJ1679" s="127"/>
      <c r="AK1679" s="127"/>
      <c r="AL1679" s="127"/>
      <c r="AM1679" s="127"/>
      <c r="AN1679" s="127"/>
      <c r="AO1679" s="127"/>
      <c r="AP1679" s="127"/>
      <c r="AQ1679" s="127"/>
      <c r="AR1679" s="127"/>
      <c r="AS1679" s="127"/>
      <c r="AT1679" s="127"/>
      <c r="AU1679" s="127"/>
      <c r="AV1679" s="127"/>
      <c r="AW1679" s="127"/>
      <c r="AX1679" s="127"/>
      <c r="AY1679" s="127"/>
      <c r="AZ1679" s="127"/>
      <c r="BA1679" s="127"/>
      <c r="BB1679" s="127"/>
      <c r="BC1679" s="127"/>
      <c r="BD1679" s="127"/>
      <c r="BE1679" s="127"/>
      <c r="BF1679" s="127"/>
      <c r="BG1679" s="127"/>
      <c r="BH1679" s="127"/>
      <c r="BI1679" s="127"/>
      <c r="BJ1679" s="127"/>
      <c r="BK1679" s="127"/>
      <c r="BL1679" s="127"/>
      <c r="BM1679" s="127"/>
      <c r="BN1679" s="386"/>
      <c r="BO1679" s="127"/>
      <c r="BP1679" s="104"/>
    </row>
    <row r="1680" spans="1:68" ht="14.5" x14ac:dyDescent="0.35">
      <c r="A1680" s="136"/>
      <c r="B1680" s="136"/>
      <c r="C1680" s="136"/>
      <c r="D1680" s="127"/>
      <c r="E1680" s="127"/>
      <c r="F1680" s="127"/>
      <c r="G1680" s="127"/>
      <c r="H1680" s="127"/>
      <c r="I1680" s="127"/>
      <c r="J1680" s="127"/>
      <c r="K1680" s="127"/>
      <c r="L1680" s="127"/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7"/>
      <c r="Z1680" s="127"/>
      <c r="AA1680" s="127"/>
      <c r="AB1680" s="127"/>
      <c r="AC1680" s="127"/>
      <c r="AD1680" s="127"/>
      <c r="AE1680" s="127"/>
      <c r="AF1680" s="127"/>
      <c r="AG1680" s="127"/>
      <c r="AH1680" s="127"/>
      <c r="AI1680" s="127"/>
      <c r="AJ1680" s="127"/>
      <c r="AK1680" s="127"/>
      <c r="AL1680" s="127"/>
      <c r="AM1680" s="127"/>
      <c r="AN1680" s="127"/>
      <c r="AO1680" s="127"/>
      <c r="AP1680" s="127"/>
      <c r="AQ1680" s="127"/>
      <c r="AR1680" s="127"/>
      <c r="AS1680" s="127"/>
      <c r="AT1680" s="127"/>
      <c r="AU1680" s="127"/>
      <c r="AV1680" s="127"/>
      <c r="AW1680" s="127"/>
      <c r="AX1680" s="127"/>
      <c r="AY1680" s="127"/>
      <c r="AZ1680" s="127"/>
      <c r="BA1680" s="127"/>
      <c r="BB1680" s="127"/>
      <c r="BC1680" s="127"/>
      <c r="BD1680" s="127"/>
      <c r="BE1680" s="127"/>
      <c r="BF1680" s="127"/>
      <c r="BG1680" s="127"/>
      <c r="BH1680" s="127"/>
      <c r="BI1680" s="127"/>
      <c r="BJ1680" s="127"/>
      <c r="BK1680" s="127"/>
      <c r="BL1680" s="127"/>
      <c r="BM1680" s="127"/>
      <c r="BN1680" s="386"/>
      <c r="BO1680" s="127"/>
      <c r="BP1680" s="104"/>
    </row>
    <row r="1681" spans="1:68" ht="14.5" x14ac:dyDescent="0.35">
      <c r="A1681" s="136"/>
      <c r="B1681" s="136"/>
      <c r="C1681" s="136"/>
      <c r="D1681" s="127"/>
      <c r="E1681" s="127"/>
      <c r="F1681" s="127"/>
      <c r="G1681" s="127"/>
      <c r="H1681" s="127"/>
      <c r="I1681" s="127"/>
      <c r="J1681" s="127"/>
      <c r="K1681" s="127"/>
      <c r="L1681" s="127"/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7"/>
      <c r="Z1681" s="127"/>
      <c r="AA1681" s="127"/>
      <c r="AB1681" s="127"/>
      <c r="AC1681" s="127"/>
      <c r="AD1681" s="127"/>
      <c r="AE1681" s="127"/>
      <c r="AF1681" s="127"/>
      <c r="AG1681" s="127"/>
      <c r="AH1681" s="127"/>
      <c r="AI1681" s="127"/>
      <c r="AJ1681" s="127"/>
      <c r="AK1681" s="127"/>
      <c r="AL1681" s="127"/>
      <c r="AM1681" s="127"/>
      <c r="AN1681" s="127"/>
      <c r="AO1681" s="127"/>
      <c r="AP1681" s="127"/>
      <c r="AQ1681" s="127"/>
      <c r="AR1681" s="127"/>
      <c r="AS1681" s="127"/>
      <c r="AT1681" s="127"/>
      <c r="AU1681" s="127"/>
      <c r="AV1681" s="127"/>
      <c r="AW1681" s="127"/>
      <c r="AX1681" s="127"/>
      <c r="AY1681" s="127"/>
      <c r="AZ1681" s="127"/>
      <c r="BA1681" s="127"/>
      <c r="BB1681" s="127"/>
      <c r="BC1681" s="127"/>
      <c r="BD1681" s="127"/>
      <c r="BE1681" s="127"/>
      <c r="BF1681" s="127"/>
      <c r="BG1681" s="127"/>
      <c r="BH1681" s="127"/>
      <c r="BI1681" s="127"/>
      <c r="BJ1681" s="127"/>
      <c r="BK1681" s="127"/>
      <c r="BL1681" s="127"/>
      <c r="BM1681" s="127"/>
      <c r="BN1681" s="386"/>
      <c r="BO1681" s="127"/>
      <c r="BP1681" s="104"/>
    </row>
    <row r="1682" spans="1:68" ht="14.5" x14ac:dyDescent="0.35">
      <c r="A1682" s="136"/>
      <c r="B1682" s="136"/>
      <c r="C1682" s="136"/>
      <c r="D1682" s="127"/>
      <c r="E1682" s="127"/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/>
      <c r="U1682" s="127"/>
      <c r="V1682" s="127"/>
      <c r="W1682" s="127"/>
      <c r="X1682" s="127"/>
      <c r="Y1682" s="127"/>
      <c r="Z1682" s="127"/>
      <c r="AA1682" s="127"/>
      <c r="AB1682" s="127"/>
      <c r="AC1682" s="127"/>
      <c r="AD1682" s="127"/>
      <c r="AE1682" s="127"/>
      <c r="AF1682" s="127"/>
      <c r="AG1682" s="127"/>
      <c r="AH1682" s="127"/>
      <c r="AI1682" s="127"/>
      <c r="AJ1682" s="127"/>
      <c r="AK1682" s="127"/>
      <c r="AL1682" s="127"/>
      <c r="AM1682" s="127"/>
      <c r="AN1682" s="127"/>
      <c r="AO1682" s="127"/>
      <c r="AP1682" s="127"/>
      <c r="AQ1682" s="127"/>
      <c r="AR1682" s="127"/>
      <c r="AS1682" s="127"/>
      <c r="AT1682" s="127"/>
      <c r="AU1682" s="127"/>
      <c r="AV1682" s="127"/>
      <c r="AW1682" s="127"/>
      <c r="AX1682" s="127"/>
      <c r="AY1682" s="127"/>
      <c r="AZ1682" s="127"/>
      <c r="BA1682" s="127"/>
      <c r="BB1682" s="127"/>
      <c r="BC1682" s="127"/>
      <c r="BD1682" s="127"/>
      <c r="BE1682" s="127"/>
      <c r="BF1682" s="127"/>
      <c r="BG1682" s="127"/>
      <c r="BH1682" s="127"/>
      <c r="BI1682" s="127"/>
      <c r="BJ1682" s="127"/>
      <c r="BK1682" s="127"/>
      <c r="BL1682" s="127"/>
      <c r="BM1682" s="127"/>
      <c r="BN1682" s="386"/>
      <c r="BO1682" s="127"/>
      <c r="BP1682" s="104"/>
    </row>
    <row r="1683" spans="1:68" ht="14.5" x14ac:dyDescent="0.35">
      <c r="A1683" s="136"/>
      <c r="B1683" s="136"/>
      <c r="C1683" s="136"/>
      <c r="D1683" s="127"/>
      <c r="E1683" s="127"/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/>
      <c r="X1683" s="127"/>
      <c r="Y1683" s="127"/>
      <c r="Z1683" s="127"/>
      <c r="AA1683" s="127"/>
      <c r="AB1683" s="127"/>
      <c r="AC1683" s="127"/>
      <c r="AD1683" s="127"/>
      <c r="AE1683" s="127"/>
      <c r="AF1683" s="127"/>
      <c r="AG1683" s="127"/>
      <c r="AH1683" s="127"/>
      <c r="AI1683" s="127"/>
      <c r="AJ1683" s="127"/>
      <c r="AK1683" s="127"/>
      <c r="AL1683" s="127"/>
      <c r="AM1683" s="127"/>
      <c r="AN1683" s="127"/>
      <c r="AO1683" s="127"/>
      <c r="AP1683" s="127"/>
      <c r="AQ1683" s="127"/>
      <c r="AR1683" s="127"/>
      <c r="AS1683" s="127"/>
      <c r="AT1683" s="127"/>
      <c r="AU1683" s="127"/>
      <c r="AV1683" s="127"/>
      <c r="AW1683" s="127"/>
      <c r="AX1683" s="127"/>
      <c r="AY1683" s="127"/>
      <c r="AZ1683" s="127"/>
      <c r="BA1683" s="127"/>
      <c r="BB1683" s="127"/>
      <c r="BC1683" s="127"/>
      <c r="BD1683" s="127"/>
      <c r="BE1683" s="127"/>
      <c r="BF1683" s="127"/>
      <c r="BG1683" s="127"/>
      <c r="BH1683" s="127"/>
      <c r="BI1683" s="127"/>
      <c r="BJ1683" s="127"/>
      <c r="BK1683" s="127"/>
      <c r="BL1683" s="127"/>
      <c r="BM1683" s="127"/>
      <c r="BN1683" s="386"/>
      <c r="BO1683" s="127"/>
      <c r="BP1683" s="104"/>
    </row>
    <row r="1684" spans="1:68" ht="14.5" x14ac:dyDescent="0.35">
      <c r="A1684" s="136"/>
      <c r="B1684" s="136"/>
      <c r="C1684" s="136"/>
      <c r="D1684" s="127"/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7"/>
      <c r="Z1684" s="127"/>
      <c r="AA1684" s="127"/>
      <c r="AB1684" s="127"/>
      <c r="AC1684" s="127"/>
      <c r="AD1684" s="127"/>
      <c r="AE1684" s="127"/>
      <c r="AF1684" s="127"/>
      <c r="AG1684" s="127"/>
      <c r="AH1684" s="127"/>
      <c r="AI1684" s="127"/>
      <c r="AJ1684" s="127"/>
      <c r="AK1684" s="127"/>
      <c r="AL1684" s="127"/>
      <c r="AM1684" s="127"/>
      <c r="AN1684" s="127"/>
      <c r="AO1684" s="127"/>
      <c r="AP1684" s="127"/>
      <c r="AQ1684" s="127"/>
      <c r="AR1684" s="127"/>
      <c r="AS1684" s="127"/>
      <c r="AT1684" s="127"/>
      <c r="AU1684" s="127"/>
      <c r="AV1684" s="127"/>
      <c r="AW1684" s="127"/>
      <c r="AX1684" s="127"/>
      <c r="AY1684" s="127"/>
      <c r="AZ1684" s="127"/>
      <c r="BA1684" s="127"/>
      <c r="BB1684" s="127"/>
      <c r="BC1684" s="127"/>
      <c r="BD1684" s="127"/>
      <c r="BE1684" s="127"/>
      <c r="BF1684" s="127"/>
      <c r="BG1684" s="127"/>
      <c r="BH1684" s="127"/>
      <c r="BI1684" s="127"/>
      <c r="BJ1684" s="127"/>
      <c r="BK1684" s="127"/>
      <c r="BL1684" s="127"/>
      <c r="BM1684" s="127"/>
      <c r="BN1684" s="386"/>
      <c r="BO1684" s="127"/>
      <c r="BP1684" s="104"/>
    </row>
    <row r="1685" spans="1:68" ht="14.5" x14ac:dyDescent="0.35">
      <c r="A1685" s="136"/>
      <c r="B1685" s="136"/>
      <c r="C1685" s="136"/>
      <c r="D1685" s="127"/>
      <c r="E1685" s="127"/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7"/>
      <c r="Z1685" s="127"/>
      <c r="AA1685" s="127"/>
      <c r="AB1685" s="127"/>
      <c r="AC1685" s="127"/>
      <c r="AD1685" s="127"/>
      <c r="AE1685" s="127"/>
      <c r="AF1685" s="127"/>
      <c r="AG1685" s="127"/>
      <c r="AH1685" s="127"/>
      <c r="AI1685" s="127"/>
      <c r="AJ1685" s="127"/>
      <c r="AK1685" s="127"/>
      <c r="AL1685" s="127"/>
      <c r="AM1685" s="127"/>
      <c r="AN1685" s="127"/>
      <c r="AO1685" s="127"/>
      <c r="AP1685" s="127"/>
      <c r="AQ1685" s="127"/>
      <c r="AR1685" s="127"/>
      <c r="AS1685" s="127"/>
      <c r="AT1685" s="127"/>
      <c r="AU1685" s="127"/>
      <c r="AV1685" s="127"/>
      <c r="AW1685" s="127"/>
      <c r="AX1685" s="127"/>
      <c r="AY1685" s="127"/>
      <c r="AZ1685" s="127"/>
      <c r="BA1685" s="127"/>
      <c r="BB1685" s="127"/>
      <c r="BC1685" s="127"/>
      <c r="BD1685" s="127"/>
      <c r="BE1685" s="127"/>
      <c r="BF1685" s="127"/>
      <c r="BG1685" s="127"/>
      <c r="BH1685" s="127"/>
      <c r="BI1685" s="127"/>
      <c r="BJ1685" s="127"/>
      <c r="BK1685" s="127"/>
      <c r="BL1685" s="127"/>
      <c r="BM1685" s="127"/>
      <c r="BN1685" s="386"/>
      <c r="BO1685" s="127"/>
      <c r="BP1685" s="104"/>
    </row>
    <row r="1686" spans="1:68" ht="14.5" x14ac:dyDescent="0.35">
      <c r="A1686" s="136"/>
      <c r="B1686" s="136"/>
      <c r="C1686" s="136"/>
      <c r="D1686" s="127"/>
      <c r="E1686" s="127"/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7"/>
      <c r="Z1686" s="127"/>
      <c r="AA1686" s="127"/>
      <c r="AB1686" s="127"/>
      <c r="AC1686" s="127"/>
      <c r="AD1686" s="127"/>
      <c r="AE1686" s="127"/>
      <c r="AF1686" s="127"/>
      <c r="AG1686" s="127"/>
      <c r="AH1686" s="127"/>
      <c r="AI1686" s="127"/>
      <c r="AJ1686" s="127"/>
      <c r="AK1686" s="127"/>
      <c r="AL1686" s="127"/>
      <c r="AM1686" s="127"/>
      <c r="AN1686" s="127"/>
      <c r="AO1686" s="127"/>
      <c r="AP1686" s="127"/>
      <c r="AQ1686" s="127"/>
      <c r="AR1686" s="127"/>
      <c r="AS1686" s="127"/>
      <c r="AT1686" s="127"/>
      <c r="AU1686" s="127"/>
      <c r="AV1686" s="127"/>
      <c r="AW1686" s="127"/>
      <c r="AX1686" s="127"/>
      <c r="AY1686" s="127"/>
      <c r="AZ1686" s="127"/>
      <c r="BA1686" s="127"/>
      <c r="BB1686" s="127"/>
      <c r="BC1686" s="127"/>
      <c r="BD1686" s="127"/>
      <c r="BE1686" s="127"/>
      <c r="BF1686" s="127"/>
      <c r="BG1686" s="127"/>
      <c r="BH1686" s="127"/>
      <c r="BI1686" s="127"/>
      <c r="BJ1686" s="127"/>
      <c r="BK1686" s="127"/>
      <c r="BL1686" s="127"/>
      <c r="BM1686" s="127"/>
      <c r="BN1686" s="386"/>
      <c r="BO1686" s="127"/>
      <c r="BP1686" s="104"/>
    </row>
    <row r="1687" spans="1:68" ht="14.5" x14ac:dyDescent="0.35">
      <c r="A1687" s="136"/>
      <c r="B1687" s="136"/>
      <c r="C1687" s="136"/>
      <c r="D1687" s="127"/>
      <c r="E1687" s="127"/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7"/>
      <c r="Z1687" s="127"/>
      <c r="AA1687" s="127"/>
      <c r="AB1687" s="127"/>
      <c r="AC1687" s="127"/>
      <c r="AD1687" s="127"/>
      <c r="AE1687" s="127"/>
      <c r="AF1687" s="127"/>
      <c r="AG1687" s="127"/>
      <c r="AH1687" s="127"/>
      <c r="AI1687" s="127"/>
      <c r="AJ1687" s="127"/>
      <c r="AK1687" s="127"/>
      <c r="AL1687" s="127"/>
      <c r="AM1687" s="127"/>
      <c r="AN1687" s="127"/>
      <c r="AO1687" s="127"/>
      <c r="AP1687" s="127"/>
      <c r="AQ1687" s="127"/>
      <c r="AR1687" s="127"/>
      <c r="AS1687" s="127"/>
      <c r="AT1687" s="127"/>
      <c r="AU1687" s="127"/>
      <c r="AV1687" s="127"/>
      <c r="AW1687" s="127"/>
      <c r="AX1687" s="127"/>
      <c r="AY1687" s="127"/>
      <c r="AZ1687" s="127"/>
      <c r="BA1687" s="127"/>
      <c r="BB1687" s="127"/>
      <c r="BC1687" s="127"/>
      <c r="BD1687" s="127"/>
      <c r="BE1687" s="127"/>
      <c r="BF1687" s="127"/>
      <c r="BG1687" s="127"/>
      <c r="BH1687" s="127"/>
      <c r="BI1687" s="127"/>
      <c r="BJ1687" s="127"/>
      <c r="BK1687" s="127"/>
      <c r="BL1687" s="127"/>
      <c r="BM1687" s="127"/>
      <c r="BN1687" s="386"/>
      <c r="BO1687" s="127"/>
      <c r="BP1687" s="104"/>
    </row>
    <row r="1688" spans="1:68" ht="14.5" x14ac:dyDescent="0.35">
      <c r="A1688" s="136"/>
      <c r="B1688" s="136"/>
      <c r="C1688" s="136"/>
      <c r="D1688" s="127"/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7"/>
      <c r="Z1688" s="127"/>
      <c r="AA1688" s="127"/>
      <c r="AB1688" s="127"/>
      <c r="AC1688" s="127"/>
      <c r="AD1688" s="127"/>
      <c r="AE1688" s="127"/>
      <c r="AF1688" s="127"/>
      <c r="AG1688" s="127"/>
      <c r="AH1688" s="127"/>
      <c r="AI1688" s="127"/>
      <c r="AJ1688" s="127"/>
      <c r="AK1688" s="127"/>
      <c r="AL1688" s="127"/>
      <c r="AM1688" s="127"/>
      <c r="AN1688" s="127"/>
      <c r="AO1688" s="127"/>
      <c r="AP1688" s="127"/>
      <c r="AQ1688" s="127"/>
      <c r="AR1688" s="127"/>
      <c r="AS1688" s="127"/>
      <c r="AT1688" s="127"/>
      <c r="AU1688" s="127"/>
      <c r="AV1688" s="127"/>
      <c r="AW1688" s="127"/>
      <c r="AX1688" s="127"/>
      <c r="AY1688" s="127"/>
      <c r="AZ1688" s="127"/>
      <c r="BA1688" s="127"/>
      <c r="BB1688" s="127"/>
      <c r="BC1688" s="127"/>
      <c r="BD1688" s="127"/>
      <c r="BE1688" s="127"/>
      <c r="BF1688" s="127"/>
      <c r="BG1688" s="127"/>
      <c r="BH1688" s="127"/>
      <c r="BI1688" s="127"/>
      <c r="BJ1688" s="127"/>
      <c r="BK1688" s="127"/>
      <c r="BL1688" s="127"/>
      <c r="BM1688" s="127"/>
      <c r="BN1688" s="386"/>
      <c r="BO1688" s="127"/>
      <c r="BP1688" s="104"/>
    </row>
    <row r="1689" spans="1:68" ht="14.5" x14ac:dyDescent="0.35">
      <c r="A1689" s="136"/>
      <c r="B1689" s="136"/>
      <c r="C1689" s="136"/>
      <c r="D1689" s="127"/>
      <c r="E1689" s="127"/>
      <c r="F1689" s="127"/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7"/>
      <c r="Z1689" s="127"/>
      <c r="AA1689" s="127"/>
      <c r="AB1689" s="127"/>
      <c r="AC1689" s="127"/>
      <c r="AD1689" s="127"/>
      <c r="AE1689" s="127"/>
      <c r="AF1689" s="127"/>
      <c r="AG1689" s="127"/>
      <c r="AH1689" s="127"/>
      <c r="AI1689" s="127"/>
      <c r="AJ1689" s="127"/>
      <c r="AK1689" s="127"/>
      <c r="AL1689" s="127"/>
      <c r="AM1689" s="127"/>
      <c r="AN1689" s="127"/>
      <c r="AO1689" s="127"/>
      <c r="AP1689" s="127"/>
      <c r="AQ1689" s="127"/>
      <c r="AR1689" s="127"/>
      <c r="AS1689" s="127"/>
      <c r="AT1689" s="127"/>
      <c r="AU1689" s="127"/>
      <c r="AV1689" s="127"/>
      <c r="AW1689" s="127"/>
      <c r="AX1689" s="127"/>
      <c r="AY1689" s="127"/>
      <c r="AZ1689" s="127"/>
      <c r="BA1689" s="127"/>
      <c r="BB1689" s="127"/>
      <c r="BC1689" s="127"/>
      <c r="BD1689" s="127"/>
      <c r="BE1689" s="127"/>
      <c r="BF1689" s="127"/>
      <c r="BG1689" s="127"/>
      <c r="BH1689" s="127"/>
      <c r="BI1689" s="127"/>
      <c r="BJ1689" s="127"/>
      <c r="BK1689" s="127"/>
      <c r="BL1689" s="127"/>
      <c r="BM1689" s="127"/>
      <c r="BN1689" s="386"/>
      <c r="BO1689" s="127"/>
      <c r="BP1689" s="104"/>
    </row>
    <row r="1690" spans="1:68" ht="14.5" x14ac:dyDescent="0.35">
      <c r="A1690" s="136"/>
      <c r="B1690" s="136"/>
      <c r="C1690" s="136"/>
      <c r="D1690" s="127"/>
      <c r="E1690" s="127"/>
      <c r="F1690" s="127"/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7"/>
      <c r="Z1690" s="127"/>
      <c r="AA1690" s="127"/>
      <c r="AB1690" s="127"/>
      <c r="AC1690" s="127"/>
      <c r="AD1690" s="127"/>
      <c r="AE1690" s="127"/>
      <c r="AF1690" s="127"/>
      <c r="AG1690" s="127"/>
      <c r="AH1690" s="127"/>
      <c r="AI1690" s="127"/>
      <c r="AJ1690" s="127"/>
      <c r="AK1690" s="127"/>
      <c r="AL1690" s="127"/>
      <c r="AM1690" s="127"/>
      <c r="AN1690" s="127"/>
      <c r="AO1690" s="127"/>
      <c r="AP1690" s="127"/>
      <c r="AQ1690" s="127"/>
      <c r="AR1690" s="127"/>
      <c r="AS1690" s="127"/>
      <c r="AT1690" s="127"/>
      <c r="AU1690" s="127"/>
      <c r="AV1690" s="127"/>
      <c r="AW1690" s="127"/>
      <c r="AX1690" s="127"/>
      <c r="AY1690" s="127"/>
      <c r="AZ1690" s="127"/>
      <c r="BA1690" s="127"/>
      <c r="BB1690" s="127"/>
      <c r="BC1690" s="127"/>
      <c r="BD1690" s="127"/>
      <c r="BE1690" s="127"/>
      <c r="BF1690" s="127"/>
      <c r="BG1690" s="127"/>
      <c r="BH1690" s="127"/>
      <c r="BI1690" s="127"/>
      <c r="BJ1690" s="127"/>
      <c r="BK1690" s="127"/>
      <c r="BL1690" s="127"/>
      <c r="BM1690" s="127"/>
      <c r="BN1690" s="386"/>
      <c r="BO1690" s="127"/>
      <c r="BP1690" s="104"/>
    </row>
    <row r="1691" spans="1:68" ht="14.5" x14ac:dyDescent="0.35">
      <c r="A1691" s="136"/>
      <c r="B1691" s="136"/>
      <c r="C1691" s="136"/>
      <c r="D1691" s="127"/>
      <c r="E1691" s="127"/>
      <c r="F1691" s="127"/>
      <c r="G1691" s="127"/>
      <c r="H1691" s="127"/>
      <c r="I1691" s="127"/>
      <c r="J1691" s="127"/>
      <c r="K1691" s="127"/>
      <c r="L1691" s="127"/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7"/>
      <c r="Z1691" s="127"/>
      <c r="AA1691" s="127"/>
      <c r="AB1691" s="127"/>
      <c r="AC1691" s="127"/>
      <c r="AD1691" s="127"/>
      <c r="AE1691" s="127"/>
      <c r="AF1691" s="127"/>
      <c r="AG1691" s="127"/>
      <c r="AH1691" s="127"/>
      <c r="AI1691" s="127"/>
      <c r="AJ1691" s="127"/>
      <c r="AK1691" s="127"/>
      <c r="AL1691" s="127"/>
      <c r="AM1691" s="127"/>
      <c r="AN1691" s="127"/>
      <c r="AO1691" s="127"/>
      <c r="AP1691" s="127"/>
      <c r="AQ1691" s="127"/>
      <c r="AR1691" s="127"/>
      <c r="AS1691" s="127"/>
      <c r="AT1691" s="127"/>
      <c r="AU1691" s="127"/>
      <c r="AV1691" s="127"/>
      <c r="AW1691" s="127"/>
      <c r="AX1691" s="127"/>
      <c r="AY1691" s="127"/>
      <c r="AZ1691" s="127"/>
      <c r="BA1691" s="127"/>
      <c r="BB1691" s="127"/>
      <c r="BC1691" s="127"/>
      <c r="BD1691" s="127"/>
      <c r="BE1691" s="127"/>
      <c r="BF1691" s="127"/>
      <c r="BG1691" s="127"/>
      <c r="BH1691" s="127"/>
      <c r="BI1691" s="127"/>
      <c r="BJ1691" s="127"/>
      <c r="BK1691" s="127"/>
      <c r="BL1691" s="127"/>
      <c r="BM1691" s="127"/>
      <c r="BN1691" s="386"/>
      <c r="BO1691" s="127"/>
      <c r="BP1691" s="104"/>
    </row>
    <row r="1692" spans="1:68" ht="14.5" x14ac:dyDescent="0.35">
      <c r="A1692" s="136"/>
      <c r="B1692" s="136"/>
      <c r="C1692" s="136"/>
      <c r="D1692" s="127"/>
      <c r="E1692" s="127"/>
      <c r="F1692" s="127"/>
      <c r="G1692" s="127"/>
      <c r="H1692" s="127"/>
      <c r="I1692" s="127"/>
      <c r="J1692" s="127"/>
      <c r="K1692" s="127"/>
      <c r="L1692" s="127"/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7"/>
      <c r="Z1692" s="127"/>
      <c r="AA1692" s="127"/>
      <c r="AB1692" s="127"/>
      <c r="AC1692" s="127"/>
      <c r="AD1692" s="127"/>
      <c r="AE1692" s="127"/>
      <c r="AF1692" s="127"/>
      <c r="AG1692" s="127"/>
      <c r="AH1692" s="127"/>
      <c r="AI1692" s="127"/>
      <c r="AJ1692" s="127"/>
      <c r="AK1692" s="127"/>
      <c r="AL1692" s="127"/>
      <c r="AM1692" s="127"/>
      <c r="AN1692" s="127"/>
      <c r="AO1692" s="127"/>
      <c r="AP1692" s="127"/>
      <c r="AQ1692" s="127"/>
      <c r="AR1692" s="127"/>
      <c r="AS1692" s="127"/>
      <c r="AT1692" s="127"/>
      <c r="AU1692" s="127"/>
      <c r="AV1692" s="127"/>
      <c r="AW1692" s="127"/>
      <c r="AX1692" s="127"/>
      <c r="AY1692" s="127"/>
      <c r="AZ1692" s="127"/>
      <c r="BA1692" s="127"/>
      <c r="BB1692" s="127"/>
      <c r="BC1692" s="127"/>
      <c r="BD1692" s="127"/>
      <c r="BE1692" s="127"/>
      <c r="BF1692" s="127"/>
      <c r="BG1692" s="127"/>
      <c r="BH1692" s="127"/>
      <c r="BI1692" s="127"/>
      <c r="BJ1692" s="127"/>
      <c r="BK1692" s="127"/>
      <c r="BL1692" s="127"/>
      <c r="BM1692" s="127"/>
      <c r="BN1692" s="386"/>
      <c r="BO1692" s="127"/>
      <c r="BP1692" s="104"/>
    </row>
    <row r="1693" spans="1:68" ht="14.5" x14ac:dyDescent="0.35">
      <c r="A1693" s="136"/>
      <c r="B1693" s="136"/>
      <c r="C1693" s="136"/>
      <c r="D1693" s="127"/>
      <c r="E1693" s="127"/>
      <c r="F1693" s="127"/>
      <c r="G1693" s="127"/>
      <c r="H1693" s="127"/>
      <c r="I1693" s="127"/>
      <c r="J1693" s="127"/>
      <c r="K1693" s="127"/>
      <c r="L1693" s="127"/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7"/>
      <c r="Z1693" s="127"/>
      <c r="AA1693" s="127"/>
      <c r="AB1693" s="127"/>
      <c r="AC1693" s="127"/>
      <c r="AD1693" s="127"/>
      <c r="AE1693" s="127"/>
      <c r="AF1693" s="127"/>
      <c r="AG1693" s="127"/>
      <c r="AH1693" s="127"/>
      <c r="AI1693" s="127"/>
      <c r="AJ1693" s="127"/>
      <c r="AK1693" s="127"/>
      <c r="AL1693" s="127"/>
      <c r="AM1693" s="127"/>
      <c r="AN1693" s="127"/>
      <c r="AO1693" s="127"/>
      <c r="AP1693" s="127"/>
      <c r="AQ1693" s="127"/>
      <c r="AR1693" s="127"/>
      <c r="AS1693" s="127"/>
      <c r="AT1693" s="127"/>
      <c r="AU1693" s="127"/>
      <c r="AV1693" s="127"/>
      <c r="AW1693" s="127"/>
      <c r="AX1693" s="127"/>
      <c r="AY1693" s="127"/>
      <c r="AZ1693" s="127"/>
      <c r="BA1693" s="127"/>
      <c r="BB1693" s="127"/>
      <c r="BC1693" s="127"/>
      <c r="BD1693" s="127"/>
      <c r="BE1693" s="127"/>
      <c r="BF1693" s="127"/>
      <c r="BG1693" s="127"/>
      <c r="BH1693" s="127"/>
      <c r="BI1693" s="127"/>
      <c r="BJ1693" s="127"/>
      <c r="BK1693" s="127"/>
      <c r="BL1693" s="127"/>
      <c r="BM1693" s="127"/>
      <c r="BN1693" s="386"/>
      <c r="BO1693" s="127"/>
      <c r="BP1693" s="104"/>
    </row>
    <row r="1694" spans="1:68" ht="14.5" x14ac:dyDescent="0.35">
      <c r="A1694" s="136"/>
      <c r="B1694" s="136"/>
      <c r="C1694" s="136"/>
      <c r="D1694" s="127"/>
      <c r="E1694" s="127"/>
      <c r="F1694" s="127"/>
      <c r="G1694" s="127"/>
      <c r="H1694" s="127"/>
      <c r="I1694" s="127"/>
      <c r="J1694" s="127"/>
      <c r="K1694" s="127"/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7"/>
      <c r="Z1694" s="127"/>
      <c r="AA1694" s="127"/>
      <c r="AB1694" s="127"/>
      <c r="AC1694" s="127"/>
      <c r="AD1694" s="127"/>
      <c r="AE1694" s="127"/>
      <c r="AF1694" s="127"/>
      <c r="AG1694" s="127"/>
      <c r="AH1694" s="127"/>
      <c r="AI1694" s="127"/>
      <c r="AJ1694" s="127"/>
      <c r="AK1694" s="127"/>
      <c r="AL1694" s="127"/>
      <c r="AM1694" s="127"/>
      <c r="AN1694" s="127"/>
      <c r="AO1694" s="127"/>
      <c r="AP1694" s="127"/>
      <c r="AQ1694" s="127"/>
      <c r="AR1694" s="127"/>
      <c r="AS1694" s="127"/>
      <c r="AT1694" s="127"/>
      <c r="AU1694" s="127"/>
      <c r="AV1694" s="127"/>
      <c r="AW1694" s="127"/>
      <c r="AX1694" s="127"/>
      <c r="AY1694" s="127"/>
      <c r="AZ1694" s="127"/>
      <c r="BA1694" s="127"/>
      <c r="BB1694" s="127"/>
      <c r="BC1694" s="127"/>
      <c r="BD1694" s="127"/>
      <c r="BE1694" s="127"/>
      <c r="BF1694" s="127"/>
      <c r="BG1694" s="127"/>
      <c r="BH1694" s="127"/>
      <c r="BI1694" s="127"/>
      <c r="BJ1694" s="127"/>
      <c r="BK1694" s="127"/>
      <c r="BL1694" s="127"/>
      <c r="BM1694" s="127"/>
      <c r="BN1694" s="386"/>
      <c r="BO1694" s="127"/>
      <c r="BP1694" s="104"/>
    </row>
    <row r="1695" spans="1:68" ht="14.5" x14ac:dyDescent="0.35">
      <c r="A1695" s="136"/>
      <c r="B1695" s="136"/>
      <c r="C1695" s="136"/>
      <c r="D1695" s="127"/>
      <c r="E1695" s="127"/>
      <c r="F1695" s="127"/>
      <c r="G1695" s="127"/>
      <c r="H1695" s="127"/>
      <c r="I1695" s="127"/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7"/>
      <c r="Z1695" s="127"/>
      <c r="AA1695" s="127"/>
      <c r="AB1695" s="127"/>
      <c r="AC1695" s="127"/>
      <c r="AD1695" s="127"/>
      <c r="AE1695" s="127"/>
      <c r="AF1695" s="127"/>
      <c r="AG1695" s="127"/>
      <c r="AH1695" s="127"/>
      <c r="AI1695" s="127"/>
      <c r="AJ1695" s="127"/>
      <c r="AK1695" s="127"/>
      <c r="AL1695" s="127"/>
      <c r="AM1695" s="127"/>
      <c r="AN1695" s="127"/>
      <c r="AO1695" s="127"/>
      <c r="AP1695" s="127"/>
      <c r="AQ1695" s="127"/>
      <c r="AR1695" s="127"/>
      <c r="AS1695" s="127"/>
      <c r="AT1695" s="127"/>
      <c r="AU1695" s="127"/>
      <c r="AV1695" s="127"/>
      <c r="AW1695" s="127"/>
      <c r="AX1695" s="127"/>
      <c r="AY1695" s="127"/>
      <c r="AZ1695" s="127"/>
      <c r="BA1695" s="127"/>
      <c r="BB1695" s="127"/>
      <c r="BC1695" s="127"/>
      <c r="BD1695" s="127"/>
      <c r="BE1695" s="127"/>
      <c r="BF1695" s="127"/>
      <c r="BG1695" s="127"/>
      <c r="BH1695" s="127"/>
      <c r="BI1695" s="127"/>
      <c r="BJ1695" s="127"/>
      <c r="BK1695" s="127"/>
      <c r="BL1695" s="127"/>
      <c r="BM1695" s="127"/>
      <c r="BN1695" s="386"/>
      <c r="BO1695" s="127"/>
      <c r="BP1695" s="104"/>
    </row>
    <row r="1696" spans="1:68" ht="14.5" x14ac:dyDescent="0.35">
      <c r="A1696" s="136"/>
      <c r="B1696" s="136"/>
      <c r="C1696" s="136"/>
      <c r="D1696" s="127"/>
      <c r="E1696" s="127"/>
      <c r="F1696" s="127"/>
      <c r="G1696" s="127"/>
      <c r="H1696" s="127"/>
      <c r="I1696" s="127"/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7"/>
      <c r="Z1696" s="127"/>
      <c r="AA1696" s="127"/>
      <c r="AB1696" s="127"/>
      <c r="AC1696" s="127"/>
      <c r="AD1696" s="127"/>
      <c r="AE1696" s="127"/>
      <c r="AF1696" s="127"/>
      <c r="AG1696" s="127"/>
      <c r="AH1696" s="127"/>
      <c r="AI1696" s="127"/>
      <c r="AJ1696" s="127"/>
      <c r="AK1696" s="127"/>
      <c r="AL1696" s="127"/>
      <c r="AM1696" s="127"/>
      <c r="AN1696" s="127"/>
      <c r="AO1696" s="127"/>
      <c r="AP1696" s="127"/>
      <c r="AQ1696" s="127"/>
      <c r="AR1696" s="127"/>
      <c r="AS1696" s="127"/>
      <c r="AT1696" s="127"/>
      <c r="AU1696" s="127"/>
      <c r="AV1696" s="127"/>
      <c r="AW1696" s="127"/>
      <c r="AX1696" s="127"/>
      <c r="AY1696" s="127"/>
      <c r="AZ1696" s="127"/>
      <c r="BA1696" s="127"/>
      <c r="BB1696" s="127"/>
      <c r="BC1696" s="127"/>
      <c r="BD1696" s="127"/>
      <c r="BE1696" s="127"/>
      <c r="BF1696" s="127"/>
      <c r="BG1696" s="127"/>
      <c r="BH1696" s="127"/>
      <c r="BI1696" s="127"/>
      <c r="BJ1696" s="127"/>
      <c r="BK1696" s="127"/>
      <c r="BL1696" s="127"/>
      <c r="BM1696" s="127"/>
      <c r="BN1696" s="386"/>
      <c r="BO1696" s="127"/>
      <c r="BP1696" s="104"/>
    </row>
    <row r="1697" spans="1:68" ht="14.5" x14ac:dyDescent="0.35">
      <c r="A1697" s="136"/>
      <c r="B1697" s="136"/>
      <c r="C1697" s="136"/>
      <c r="D1697" s="127"/>
      <c r="E1697" s="127"/>
      <c r="F1697" s="127"/>
      <c r="G1697" s="127"/>
      <c r="H1697" s="127"/>
      <c r="I1697" s="127"/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7"/>
      <c r="Z1697" s="127"/>
      <c r="AA1697" s="127"/>
      <c r="AB1697" s="127"/>
      <c r="AC1697" s="127"/>
      <c r="AD1697" s="127"/>
      <c r="AE1697" s="127"/>
      <c r="AF1697" s="127"/>
      <c r="AG1697" s="127"/>
      <c r="AH1697" s="127"/>
      <c r="AI1697" s="127"/>
      <c r="AJ1697" s="127"/>
      <c r="AK1697" s="127"/>
      <c r="AL1697" s="127"/>
      <c r="AM1697" s="127"/>
      <c r="AN1697" s="127"/>
      <c r="AO1697" s="127"/>
      <c r="AP1697" s="127"/>
      <c r="AQ1697" s="127"/>
      <c r="AR1697" s="127"/>
      <c r="AS1697" s="127"/>
      <c r="AT1697" s="127"/>
      <c r="AU1697" s="127"/>
      <c r="AV1697" s="127"/>
      <c r="AW1697" s="127"/>
      <c r="AX1697" s="127"/>
      <c r="AY1697" s="127"/>
      <c r="AZ1697" s="127"/>
      <c r="BA1697" s="127"/>
      <c r="BB1697" s="127"/>
      <c r="BC1697" s="127"/>
      <c r="BD1697" s="127"/>
      <c r="BE1697" s="127"/>
      <c r="BF1697" s="127"/>
      <c r="BG1697" s="127"/>
      <c r="BH1697" s="127"/>
      <c r="BI1697" s="127"/>
      <c r="BJ1697" s="127"/>
      <c r="BK1697" s="127"/>
      <c r="BL1697" s="127"/>
      <c r="BM1697" s="127"/>
      <c r="BN1697" s="386"/>
      <c r="BO1697" s="127"/>
      <c r="BP1697" s="104"/>
    </row>
    <row r="1698" spans="1:68" ht="14.5" x14ac:dyDescent="0.35">
      <c r="A1698" s="136"/>
      <c r="B1698" s="136"/>
      <c r="C1698" s="136"/>
      <c r="D1698" s="127"/>
      <c r="E1698" s="127"/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/>
      <c r="X1698" s="127"/>
      <c r="Y1698" s="127"/>
      <c r="Z1698" s="127"/>
      <c r="AA1698" s="127"/>
      <c r="AB1698" s="127"/>
      <c r="AC1698" s="127"/>
      <c r="AD1698" s="127"/>
      <c r="AE1698" s="127"/>
      <c r="AF1698" s="127"/>
      <c r="AG1698" s="127"/>
      <c r="AH1698" s="127"/>
      <c r="AI1698" s="127"/>
      <c r="AJ1698" s="127"/>
      <c r="AK1698" s="127"/>
      <c r="AL1698" s="127"/>
      <c r="AM1698" s="127"/>
      <c r="AN1698" s="127"/>
      <c r="AO1698" s="127"/>
      <c r="AP1698" s="127"/>
      <c r="AQ1698" s="127"/>
      <c r="AR1698" s="127"/>
      <c r="AS1698" s="127"/>
      <c r="AT1698" s="127"/>
      <c r="AU1698" s="127"/>
      <c r="AV1698" s="127"/>
      <c r="AW1698" s="127"/>
      <c r="AX1698" s="127"/>
      <c r="AY1698" s="127"/>
      <c r="AZ1698" s="127"/>
      <c r="BA1698" s="127"/>
      <c r="BB1698" s="127"/>
      <c r="BC1698" s="127"/>
      <c r="BD1698" s="127"/>
      <c r="BE1698" s="127"/>
      <c r="BF1698" s="127"/>
      <c r="BG1698" s="127"/>
      <c r="BH1698" s="127"/>
      <c r="BI1698" s="127"/>
      <c r="BJ1698" s="127"/>
      <c r="BK1698" s="127"/>
      <c r="BL1698" s="127"/>
      <c r="BM1698" s="127"/>
      <c r="BN1698" s="386"/>
      <c r="BO1698" s="127"/>
      <c r="BP1698" s="104"/>
    </row>
    <row r="1699" spans="1:68" ht="14.5" x14ac:dyDescent="0.35">
      <c r="A1699" s="136"/>
      <c r="B1699" s="136"/>
      <c r="C1699" s="136"/>
      <c r="D1699" s="127"/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7"/>
      <c r="Z1699" s="127"/>
      <c r="AA1699" s="127"/>
      <c r="AB1699" s="127"/>
      <c r="AC1699" s="127"/>
      <c r="AD1699" s="127"/>
      <c r="AE1699" s="127"/>
      <c r="AF1699" s="127"/>
      <c r="AG1699" s="127"/>
      <c r="AH1699" s="127"/>
      <c r="AI1699" s="127"/>
      <c r="AJ1699" s="127"/>
      <c r="AK1699" s="127"/>
      <c r="AL1699" s="127"/>
      <c r="AM1699" s="127"/>
      <c r="AN1699" s="127"/>
      <c r="AO1699" s="127"/>
      <c r="AP1699" s="127"/>
      <c r="AQ1699" s="127"/>
      <c r="AR1699" s="127"/>
      <c r="AS1699" s="127"/>
      <c r="AT1699" s="127"/>
      <c r="AU1699" s="127"/>
      <c r="AV1699" s="127"/>
      <c r="AW1699" s="127"/>
      <c r="AX1699" s="127"/>
      <c r="AY1699" s="127"/>
      <c r="AZ1699" s="127"/>
      <c r="BA1699" s="127"/>
      <c r="BB1699" s="127"/>
      <c r="BC1699" s="127"/>
      <c r="BD1699" s="127"/>
      <c r="BE1699" s="127"/>
      <c r="BF1699" s="127"/>
      <c r="BG1699" s="127"/>
      <c r="BH1699" s="127"/>
      <c r="BI1699" s="127"/>
      <c r="BJ1699" s="127"/>
      <c r="BK1699" s="127"/>
      <c r="BL1699" s="127"/>
      <c r="BM1699" s="127"/>
      <c r="BN1699" s="386"/>
      <c r="BO1699" s="127"/>
      <c r="BP1699" s="104"/>
    </row>
    <row r="1700" spans="1:68" ht="14.5" x14ac:dyDescent="0.35">
      <c r="A1700" s="136"/>
      <c r="B1700" s="136"/>
      <c r="C1700" s="136"/>
      <c r="D1700" s="127"/>
      <c r="E1700" s="127"/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7"/>
      <c r="Z1700" s="127"/>
      <c r="AA1700" s="127"/>
      <c r="AB1700" s="127"/>
      <c r="AC1700" s="127"/>
      <c r="AD1700" s="127"/>
      <c r="AE1700" s="127"/>
      <c r="AF1700" s="127"/>
      <c r="AG1700" s="127"/>
      <c r="AH1700" s="127"/>
      <c r="AI1700" s="127"/>
      <c r="AJ1700" s="127"/>
      <c r="AK1700" s="127"/>
      <c r="AL1700" s="127"/>
      <c r="AM1700" s="127"/>
      <c r="AN1700" s="127"/>
      <c r="AO1700" s="127"/>
      <c r="AP1700" s="127"/>
      <c r="AQ1700" s="127"/>
      <c r="AR1700" s="127"/>
      <c r="AS1700" s="127"/>
      <c r="AT1700" s="127"/>
      <c r="AU1700" s="127"/>
      <c r="AV1700" s="127"/>
      <c r="AW1700" s="127"/>
      <c r="AX1700" s="127"/>
      <c r="AY1700" s="127"/>
      <c r="AZ1700" s="127"/>
      <c r="BA1700" s="127"/>
      <c r="BB1700" s="127"/>
      <c r="BC1700" s="127"/>
      <c r="BD1700" s="127"/>
      <c r="BE1700" s="127"/>
      <c r="BF1700" s="127"/>
      <c r="BG1700" s="127"/>
      <c r="BH1700" s="127"/>
      <c r="BI1700" s="127"/>
      <c r="BJ1700" s="127"/>
      <c r="BK1700" s="127"/>
      <c r="BL1700" s="127"/>
      <c r="BM1700" s="127"/>
      <c r="BN1700" s="386"/>
      <c r="BO1700" s="127"/>
      <c r="BP1700" s="104"/>
    </row>
    <row r="1701" spans="1:68" ht="14.5" x14ac:dyDescent="0.35">
      <c r="A1701" s="136"/>
      <c r="B1701" s="136"/>
      <c r="C1701" s="136"/>
      <c r="D1701" s="127"/>
      <c r="E1701" s="127"/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7"/>
      <c r="Z1701" s="127"/>
      <c r="AA1701" s="127"/>
      <c r="AB1701" s="127"/>
      <c r="AC1701" s="127"/>
      <c r="AD1701" s="127"/>
      <c r="AE1701" s="127"/>
      <c r="AF1701" s="127"/>
      <c r="AG1701" s="127"/>
      <c r="AH1701" s="127"/>
      <c r="AI1701" s="127"/>
      <c r="AJ1701" s="127"/>
      <c r="AK1701" s="127"/>
      <c r="AL1701" s="127"/>
      <c r="AM1701" s="127"/>
      <c r="AN1701" s="127"/>
      <c r="AO1701" s="127"/>
      <c r="AP1701" s="127"/>
      <c r="AQ1701" s="127"/>
      <c r="AR1701" s="127"/>
      <c r="AS1701" s="127"/>
      <c r="AT1701" s="127"/>
      <c r="AU1701" s="127"/>
      <c r="AV1701" s="127"/>
      <c r="AW1701" s="127"/>
      <c r="AX1701" s="127"/>
      <c r="AY1701" s="127"/>
      <c r="AZ1701" s="127"/>
      <c r="BA1701" s="127"/>
      <c r="BB1701" s="127"/>
      <c r="BC1701" s="127"/>
      <c r="BD1701" s="127"/>
      <c r="BE1701" s="127"/>
      <c r="BF1701" s="127"/>
      <c r="BG1701" s="127"/>
      <c r="BH1701" s="127"/>
      <c r="BI1701" s="127"/>
      <c r="BJ1701" s="127"/>
      <c r="BK1701" s="127"/>
      <c r="BL1701" s="127"/>
      <c r="BM1701" s="127"/>
      <c r="BN1701" s="386"/>
      <c r="BO1701" s="127"/>
      <c r="BP1701" s="104"/>
    </row>
    <row r="1702" spans="1:68" ht="14.5" x14ac:dyDescent="0.35">
      <c r="A1702" s="136"/>
      <c r="B1702" s="136"/>
      <c r="C1702" s="136"/>
      <c r="D1702" s="127"/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7"/>
      <c r="Z1702" s="127"/>
      <c r="AA1702" s="127"/>
      <c r="AB1702" s="127"/>
      <c r="AC1702" s="127"/>
      <c r="AD1702" s="127"/>
      <c r="AE1702" s="127"/>
      <c r="AF1702" s="127"/>
      <c r="AG1702" s="127"/>
      <c r="AH1702" s="127"/>
      <c r="AI1702" s="127"/>
      <c r="AJ1702" s="127"/>
      <c r="AK1702" s="127"/>
      <c r="AL1702" s="127"/>
      <c r="AM1702" s="127"/>
      <c r="AN1702" s="127"/>
      <c r="AO1702" s="127"/>
      <c r="AP1702" s="127"/>
      <c r="AQ1702" s="127"/>
      <c r="AR1702" s="127"/>
      <c r="AS1702" s="127"/>
      <c r="AT1702" s="127"/>
      <c r="AU1702" s="127"/>
      <c r="AV1702" s="127"/>
      <c r="AW1702" s="127"/>
      <c r="AX1702" s="127"/>
      <c r="AY1702" s="127"/>
      <c r="AZ1702" s="127"/>
      <c r="BA1702" s="127"/>
      <c r="BB1702" s="127"/>
      <c r="BC1702" s="127"/>
      <c r="BD1702" s="127"/>
      <c r="BE1702" s="127"/>
      <c r="BF1702" s="127"/>
      <c r="BG1702" s="127"/>
      <c r="BH1702" s="127"/>
      <c r="BI1702" s="127"/>
      <c r="BJ1702" s="127"/>
      <c r="BK1702" s="127"/>
      <c r="BL1702" s="127"/>
      <c r="BM1702" s="127"/>
      <c r="BN1702" s="386"/>
      <c r="BO1702" s="127"/>
      <c r="BP1702" s="104"/>
    </row>
    <row r="1703" spans="1:68" ht="14.5" x14ac:dyDescent="0.35">
      <c r="A1703" s="136"/>
      <c r="B1703" s="136"/>
      <c r="C1703" s="136"/>
      <c r="D1703" s="127"/>
      <c r="E1703" s="127"/>
      <c r="F1703" s="127"/>
      <c r="G1703" s="127"/>
      <c r="H1703" s="127"/>
      <c r="I1703" s="127"/>
      <c r="J1703" s="127"/>
      <c r="K1703" s="127"/>
      <c r="L1703" s="127"/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7"/>
      <c r="Z1703" s="127"/>
      <c r="AA1703" s="127"/>
      <c r="AB1703" s="127"/>
      <c r="AC1703" s="127"/>
      <c r="AD1703" s="127"/>
      <c r="AE1703" s="127"/>
      <c r="AF1703" s="127"/>
      <c r="AG1703" s="127"/>
      <c r="AH1703" s="127"/>
      <c r="AI1703" s="127"/>
      <c r="AJ1703" s="127"/>
      <c r="AK1703" s="127"/>
      <c r="AL1703" s="127"/>
      <c r="AM1703" s="127"/>
      <c r="AN1703" s="127"/>
      <c r="AO1703" s="127"/>
      <c r="AP1703" s="127"/>
      <c r="AQ1703" s="127"/>
      <c r="AR1703" s="127"/>
      <c r="AS1703" s="127"/>
      <c r="AT1703" s="127"/>
      <c r="AU1703" s="127"/>
      <c r="AV1703" s="127"/>
      <c r="AW1703" s="127"/>
      <c r="AX1703" s="127"/>
      <c r="AY1703" s="127"/>
      <c r="AZ1703" s="127"/>
      <c r="BA1703" s="127"/>
      <c r="BB1703" s="127"/>
      <c r="BC1703" s="127"/>
      <c r="BD1703" s="127"/>
      <c r="BE1703" s="127"/>
      <c r="BF1703" s="127"/>
      <c r="BG1703" s="127"/>
      <c r="BH1703" s="127"/>
      <c r="BI1703" s="127"/>
      <c r="BJ1703" s="127"/>
      <c r="BK1703" s="127"/>
      <c r="BL1703" s="127"/>
      <c r="BM1703" s="127"/>
      <c r="BN1703" s="386"/>
      <c r="BO1703" s="127"/>
      <c r="BP1703" s="104"/>
    </row>
    <row r="1704" spans="1:68" ht="14.5" x14ac:dyDescent="0.35">
      <c r="A1704" s="136"/>
      <c r="B1704" s="136"/>
      <c r="C1704" s="136"/>
      <c r="D1704" s="127"/>
      <c r="E1704" s="127"/>
      <c r="F1704" s="127"/>
      <c r="G1704" s="127"/>
      <c r="H1704" s="127"/>
      <c r="I1704" s="127"/>
      <c r="J1704" s="127"/>
      <c r="K1704" s="127"/>
      <c r="L1704" s="127"/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7"/>
      <c r="Z1704" s="127"/>
      <c r="AA1704" s="127"/>
      <c r="AB1704" s="127"/>
      <c r="AC1704" s="127"/>
      <c r="AD1704" s="127"/>
      <c r="AE1704" s="127"/>
      <c r="AF1704" s="127"/>
      <c r="AG1704" s="127"/>
      <c r="AH1704" s="127"/>
      <c r="AI1704" s="127"/>
      <c r="AJ1704" s="127"/>
      <c r="AK1704" s="127"/>
      <c r="AL1704" s="127"/>
      <c r="AM1704" s="127"/>
      <c r="AN1704" s="127"/>
      <c r="AO1704" s="127"/>
      <c r="AP1704" s="127"/>
      <c r="AQ1704" s="127"/>
      <c r="AR1704" s="127"/>
      <c r="AS1704" s="127"/>
      <c r="AT1704" s="127"/>
      <c r="AU1704" s="127"/>
      <c r="AV1704" s="127"/>
      <c r="AW1704" s="127"/>
      <c r="AX1704" s="127"/>
      <c r="AY1704" s="127"/>
      <c r="AZ1704" s="127"/>
      <c r="BA1704" s="127"/>
      <c r="BB1704" s="127"/>
      <c r="BC1704" s="127"/>
      <c r="BD1704" s="127"/>
      <c r="BE1704" s="127"/>
      <c r="BF1704" s="127"/>
      <c r="BG1704" s="127"/>
      <c r="BH1704" s="127"/>
      <c r="BI1704" s="127"/>
      <c r="BJ1704" s="127"/>
      <c r="BK1704" s="127"/>
      <c r="BL1704" s="127"/>
      <c r="BM1704" s="127"/>
      <c r="BN1704" s="386"/>
      <c r="BO1704" s="127"/>
      <c r="BP1704" s="104"/>
    </row>
    <row r="1705" spans="1:68" ht="14.5" x14ac:dyDescent="0.35">
      <c r="A1705" s="136"/>
      <c r="B1705" s="136"/>
      <c r="C1705" s="136"/>
      <c r="D1705" s="127"/>
      <c r="E1705" s="127"/>
      <c r="F1705" s="127"/>
      <c r="G1705" s="127"/>
      <c r="H1705" s="127"/>
      <c r="I1705" s="127"/>
      <c r="J1705" s="127"/>
      <c r="K1705" s="127"/>
      <c r="L1705" s="127"/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7"/>
      <c r="Z1705" s="127"/>
      <c r="AA1705" s="127"/>
      <c r="AB1705" s="127"/>
      <c r="AC1705" s="127"/>
      <c r="AD1705" s="127"/>
      <c r="AE1705" s="127"/>
      <c r="AF1705" s="127"/>
      <c r="AG1705" s="127"/>
      <c r="AH1705" s="127"/>
      <c r="AI1705" s="127"/>
      <c r="AJ1705" s="127"/>
      <c r="AK1705" s="127"/>
      <c r="AL1705" s="127"/>
      <c r="AM1705" s="127"/>
      <c r="AN1705" s="127"/>
      <c r="AO1705" s="127"/>
      <c r="AP1705" s="127"/>
      <c r="AQ1705" s="127"/>
      <c r="AR1705" s="127"/>
      <c r="AS1705" s="127"/>
      <c r="AT1705" s="127"/>
      <c r="AU1705" s="127"/>
      <c r="AV1705" s="127"/>
      <c r="AW1705" s="127"/>
      <c r="AX1705" s="127"/>
      <c r="AY1705" s="127"/>
      <c r="AZ1705" s="127"/>
      <c r="BA1705" s="127"/>
      <c r="BB1705" s="127"/>
      <c r="BC1705" s="127"/>
      <c r="BD1705" s="127"/>
      <c r="BE1705" s="127"/>
      <c r="BF1705" s="127"/>
      <c r="BG1705" s="127"/>
      <c r="BH1705" s="127"/>
      <c r="BI1705" s="127"/>
      <c r="BJ1705" s="127"/>
      <c r="BK1705" s="127"/>
      <c r="BL1705" s="127"/>
      <c r="BM1705" s="127"/>
      <c r="BN1705" s="386"/>
      <c r="BO1705" s="127"/>
      <c r="BP1705" s="104"/>
    </row>
    <row r="1706" spans="1:68" ht="14.5" x14ac:dyDescent="0.35">
      <c r="A1706" s="136"/>
      <c r="B1706" s="136"/>
      <c r="C1706" s="136"/>
      <c r="D1706" s="127"/>
      <c r="E1706" s="127"/>
      <c r="F1706" s="127"/>
      <c r="G1706" s="127"/>
      <c r="H1706" s="127"/>
      <c r="I1706" s="127"/>
      <c r="J1706" s="127"/>
      <c r="K1706" s="127"/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7"/>
      <c r="Z1706" s="127"/>
      <c r="AA1706" s="127"/>
      <c r="AB1706" s="127"/>
      <c r="AC1706" s="127"/>
      <c r="AD1706" s="127"/>
      <c r="AE1706" s="127"/>
      <c r="AF1706" s="127"/>
      <c r="AG1706" s="127"/>
      <c r="AH1706" s="127"/>
      <c r="AI1706" s="127"/>
      <c r="AJ1706" s="127"/>
      <c r="AK1706" s="127"/>
      <c r="AL1706" s="127"/>
      <c r="AM1706" s="127"/>
      <c r="AN1706" s="127"/>
      <c r="AO1706" s="127"/>
      <c r="AP1706" s="127"/>
      <c r="AQ1706" s="127"/>
      <c r="AR1706" s="127"/>
      <c r="AS1706" s="127"/>
      <c r="AT1706" s="127"/>
      <c r="AU1706" s="127"/>
      <c r="AV1706" s="127"/>
      <c r="AW1706" s="127"/>
      <c r="AX1706" s="127"/>
      <c r="AY1706" s="127"/>
      <c r="AZ1706" s="127"/>
      <c r="BA1706" s="127"/>
      <c r="BB1706" s="127"/>
      <c r="BC1706" s="127"/>
      <c r="BD1706" s="127"/>
      <c r="BE1706" s="127"/>
      <c r="BF1706" s="127"/>
      <c r="BG1706" s="127"/>
      <c r="BH1706" s="127"/>
      <c r="BI1706" s="127"/>
      <c r="BJ1706" s="127"/>
      <c r="BK1706" s="127"/>
      <c r="BL1706" s="127"/>
      <c r="BM1706" s="127"/>
      <c r="BN1706" s="386"/>
      <c r="BO1706" s="127"/>
      <c r="BP1706" s="104"/>
    </row>
    <row r="1707" spans="1:68" ht="14.5" x14ac:dyDescent="0.35">
      <c r="A1707" s="136"/>
      <c r="B1707" s="136"/>
      <c r="C1707" s="136"/>
      <c r="D1707" s="127"/>
      <c r="E1707" s="127"/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/>
      <c r="X1707" s="127"/>
      <c r="Y1707" s="127"/>
      <c r="Z1707" s="127"/>
      <c r="AA1707" s="127"/>
      <c r="AB1707" s="127"/>
      <c r="AC1707" s="127"/>
      <c r="AD1707" s="127"/>
      <c r="AE1707" s="127"/>
      <c r="AF1707" s="127"/>
      <c r="AG1707" s="127"/>
      <c r="AH1707" s="127"/>
      <c r="AI1707" s="127"/>
      <c r="AJ1707" s="127"/>
      <c r="AK1707" s="127"/>
      <c r="AL1707" s="127"/>
      <c r="AM1707" s="127"/>
      <c r="AN1707" s="127"/>
      <c r="AO1707" s="127"/>
      <c r="AP1707" s="127"/>
      <c r="AQ1707" s="127"/>
      <c r="AR1707" s="127"/>
      <c r="AS1707" s="127"/>
      <c r="AT1707" s="127"/>
      <c r="AU1707" s="127"/>
      <c r="AV1707" s="127"/>
      <c r="AW1707" s="127"/>
      <c r="AX1707" s="127"/>
      <c r="AY1707" s="127"/>
      <c r="AZ1707" s="127"/>
      <c r="BA1707" s="127"/>
      <c r="BB1707" s="127"/>
      <c r="BC1707" s="127"/>
      <c r="BD1707" s="127"/>
      <c r="BE1707" s="127"/>
      <c r="BF1707" s="127"/>
      <c r="BG1707" s="127"/>
      <c r="BH1707" s="127"/>
      <c r="BI1707" s="127"/>
      <c r="BJ1707" s="127"/>
      <c r="BK1707" s="127"/>
      <c r="BL1707" s="127"/>
      <c r="BM1707" s="127"/>
      <c r="BN1707" s="386"/>
      <c r="BO1707" s="127"/>
      <c r="BP1707" s="104"/>
    </row>
    <row r="1708" spans="1:68" ht="14.5" x14ac:dyDescent="0.35">
      <c r="A1708" s="136"/>
      <c r="B1708" s="136"/>
      <c r="C1708" s="136"/>
      <c r="D1708" s="127"/>
      <c r="E1708" s="127"/>
      <c r="F1708" s="127"/>
      <c r="G1708" s="127"/>
      <c r="H1708" s="127"/>
      <c r="I1708" s="127"/>
      <c r="J1708" s="127"/>
      <c r="K1708" s="127"/>
      <c r="L1708" s="127"/>
      <c r="M1708" s="127"/>
      <c r="N1708" s="127"/>
      <c r="O1708" s="127"/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7"/>
      <c r="Z1708" s="127"/>
      <c r="AA1708" s="127"/>
      <c r="AB1708" s="127"/>
      <c r="AC1708" s="127"/>
      <c r="AD1708" s="127"/>
      <c r="AE1708" s="127"/>
      <c r="AF1708" s="127"/>
      <c r="AG1708" s="127"/>
      <c r="AH1708" s="127"/>
      <c r="AI1708" s="127"/>
      <c r="AJ1708" s="127"/>
      <c r="AK1708" s="127"/>
      <c r="AL1708" s="127"/>
      <c r="AM1708" s="127"/>
      <c r="AN1708" s="127"/>
      <c r="AO1708" s="127"/>
      <c r="AP1708" s="127"/>
      <c r="AQ1708" s="127"/>
      <c r="AR1708" s="127"/>
      <c r="AS1708" s="127"/>
      <c r="AT1708" s="127"/>
      <c r="AU1708" s="127"/>
      <c r="AV1708" s="127"/>
      <c r="AW1708" s="127"/>
      <c r="AX1708" s="127"/>
      <c r="AY1708" s="127"/>
      <c r="AZ1708" s="127"/>
      <c r="BA1708" s="127"/>
      <c r="BB1708" s="127"/>
      <c r="BC1708" s="127"/>
      <c r="BD1708" s="127"/>
      <c r="BE1708" s="127"/>
      <c r="BF1708" s="127"/>
      <c r="BG1708" s="127"/>
      <c r="BH1708" s="127"/>
      <c r="BI1708" s="127"/>
      <c r="BJ1708" s="127"/>
      <c r="BK1708" s="127"/>
      <c r="BL1708" s="127"/>
      <c r="BM1708" s="127"/>
      <c r="BN1708" s="386"/>
      <c r="BO1708" s="127"/>
      <c r="BP1708" s="104"/>
    </row>
    <row r="1709" spans="1:68" ht="14.5" x14ac:dyDescent="0.35">
      <c r="A1709" s="136"/>
      <c r="B1709" s="136"/>
      <c r="C1709" s="136"/>
      <c r="D1709" s="127"/>
      <c r="E1709" s="127"/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/>
      <c r="U1709" s="127"/>
      <c r="V1709" s="127"/>
      <c r="W1709" s="127"/>
      <c r="X1709" s="127"/>
      <c r="Y1709" s="127"/>
      <c r="Z1709" s="127"/>
      <c r="AA1709" s="127"/>
      <c r="AB1709" s="127"/>
      <c r="AC1709" s="127"/>
      <c r="AD1709" s="127"/>
      <c r="AE1709" s="127"/>
      <c r="AF1709" s="127"/>
      <c r="AG1709" s="127"/>
      <c r="AH1709" s="127"/>
      <c r="AI1709" s="127"/>
      <c r="AJ1709" s="127"/>
      <c r="AK1709" s="127"/>
      <c r="AL1709" s="127"/>
      <c r="AM1709" s="127"/>
      <c r="AN1709" s="127"/>
      <c r="AO1709" s="127"/>
      <c r="AP1709" s="127"/>
      <c r="AQ1709" s="127"/>
      <c r="AR1709" s="127"/>
      <c r="AS1709" s="127"/>
      <c r="AT1709" s="127"/>
      <c r="AU1709" s="127"/>
      <c r="AV1709" s="127"/>
      <c r="AW1709" s="127"/>
      <c r="AX1709" s="127"/>
      <c r="AY1709" s="127"/>
      <c r="AZ1709" s="127"/>
      <c r="BA1709" s="127"/>
      <c r="BB1709" s="127"/>
      <c r="BC1709" s="127"/>
      <c r="BD1709" s="127"/>
      <c r="BE1709" s="127"/>
      <c r="BF1709" s="127"/>
      <c r="BG1709" s="127"/>
      <c r="BH1709" s="127"/>
      <c r="BI1709" s="127"/>
      <c r="BJ1709" s="127"/>
      <c r="BK1709" s="127"/>
      <c r="BL1709" s="127"/>
      <c r="BM1709" s="127"/>
      <c r="BN1709" s="386"/>
      <c r="BO1709" s="127"/>
      <c r="BP1709" s="104"/>
    </row>
    <row r="1710" spans="1:68" ht="14.5" x14ac:dyDescent="0.35">
      <c r="A1710" s="136"/>
      <c r="B1710" s="136"/>
      <c r="C1710" s="136"/>
      <c r="D1710" s="127"/>
      <c r="E1710" s="127"/>
      <c r="F1710" s="127"/>
      <c r="G1710" s="127"/>
      <c r="H1710" s="127"/>
      <c r="I1710" s="127"/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7"/>
      <c r="Z1710" s="127"/>
      <c r="AA1710" s="127"/>
      <c r="AB1710" s="127"/>
      <c r="AC1710" s="127"/>
      <c r="AD1710" s="127"/>
      <c r="AE1710" s="127"/>
      <c r="AF1710" s="127"/>
      <c r="AG1710" s="127"/>
      <c r="AH1710" s="127"/>
      <c r="AI1710" s="127"/>
      <c r="AJ1710" s="127"/>
      <c r="AK1710" s="127"/>
      <c r="AL1710" s="127"/>
      <c r="AM1710" s="127"/>
      <c r="AN1710" s="127"/>
      <c r="AO1710" s="127"/>
      <c r="AP1710" s="127"/>
      <c r="AQ1710" s="127"/>
      <c r="AR1710" s="127"/>
      <c r="AS1710" s="127"/>
      <c r="AT1710" s="127"/>
      <c r="AU1710" s="127"/>
      <c r="AV1710" s="127"/>
      <c r="AW1710" s="127"/>
      <c r="AX1710" s="127"/>
      <c r="AY1710" s="127"/>
      <c r="AZ1710" s="127"/>
      <c r="BA1710" s="127"/>
      <c r="BB1710" s="127"/>
      <c r="BC1710" s="127"/>
      <c r="BD1710" s="127"/>
      <c r="BE1710" s="127"/>
      <c r="BF1710" s="127"/>
      <c r="BG1710" s="127"/>
      <c r="BH1710" s="127"/>
      <c r="BI1710" s="127"/>
      <c r="BJ1710" s="127"/>
      <c r="BK1710" s="127"/>
      <c r="BL1710" s="127"/>
      <c r="BM1710" s="127"/>
      <c r="BN1710" s="386"/>
      <c r="BO1710" s="127"/>
      <c r="BP1710" s="104"/>
    </row>
    <row r="1711" spans="1:68" ht="14.5" x14ac:dyDescent="0.35">
      <c r="A1711" s="136"/>
      <c r="B1711" s="136"/>
      <c r="C1711" s="136"/>
      <c r="D1711" s="127"/>
      <c r="E1711" s="127"/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/>
      <c r="U1711" s="127"/>
      <c r="V1711" s="127"/>
      <c r="W1711" s="127"/>
      <c r="X1711" s="127"/>
      <c r="Y1711" s="127"/>
      <c r="Z1711" s="127"/>
      <c r="AA1711" s="127"/>
      <c r="AB1711" s="127"/>
      <c r="AC1711" s="127"/>
      <c r="AD1711" s="127"/>
      <c r="AE1711" s="127"/>
      <c r="AF1711" s="127"/>
      <c r="AG1711" s="127"/>
      <c r="AH1711" s="127"/>
      <c r="AI1711" s="127"/>
      <c r="AJ1711" s="127"/>
      <c r="AK1711" s="127"/>
      <c r="AL1711" s="127"/>
      <c r="AM1711" s="127"/>
      <c r="AN1711" s="127"/>
      <c r="AO1711" s="127"/>
      <c r="AP1711" s="127"/>
      <c r="AQ1711" s="127"/>
      <c r="AR1711" s="127"/>
      <c r="AS1711" s="127"/>
      <c r="AT1711" s="127"/>
      <c r="AU1711" s="127"/>
      <c r="AV1711" s="127"/>
      <c r="AW1711" s="127"/>
      <c r="AX1711" s="127"/>
      <c r="AY1711" s="127"/>
      <c r="AZ1711" s="127"/>
      <c r="BA1711" s="127"/>
      <c r="BB1711" s="127"/>
      <c r="BC1711" s="127"/>
      <c r="BD1711" s="127"/>
      <c r="BE1711" s="127"/>
      <c r="BF1711" s="127"/>
      <c r="BG1711" s="127"/>
      <c r="BH1711" s="127"/>
      <c r="BI1711" s="127"/>
      <c r="BJ1711" s="127"/>
      <c r="BK1711" s="127"/>
      <c r="BL1711" s="127"/>
      <c r="BM1711" s="127"/>
      <c r="BN1711" s="386"/>
      <c r="BO1711" s="127"/>
      <c r="BP1711" s="104"/>
    </row>
    <row r="1712" spans="1:68" ht="14.5" x14ac:dyDescent="0.35">
      <c r="A1712" s="136"/>
      <c r="B1712" s="136"/>
      <c r="C1712" s="136"/>
      <c r="D1712" s="127"/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7"/>
      <c r="Z1712" s="127"/>
      <c r="AA1712" s="127"/>
      <c r="AB1712" s="127"/>
      <c r="AC1712" s="127"/>
      <c r="AD1712" s="127"/>
      <c r="AE1712" s="127"/>
      <c r="AF1712" s="127"/>
      <c r="AG1712" s="127"/>
      <c r="AH1712" s="127"/>
      <c r="AI1712" s="127"/>
      <c r="AJ1712" s="127"/>
      <c r="AK1712" s="127"/>
      <c r="AL1712" s="127"/>
      <c r="AM1712" s="127"/>
      <c r="AN1712" s="127"/>
      <c r="AO1712" s="127"/>
      <c r="AP1712" s="127"/>
      <c r="AQ1712" s="127"/>
      <c r="AR1712" s="127"/>
      <c r="AS1712" s="127"/>
      <c r="AT1712" s="127"/>
      <c r="AU1712" s="127"/>
      <c r="AV1712" s="127"/>
      <c r="AW1712" s="127"/>
      <c r="AX1712" s="127"/>
      <c r="AY1712" s="127"/>
      <c r="AZ1712" s="127"/>
      <c r="BA1712" s="127"/>
      <c r="BB1712" s="127"/>
      <c r="BC1712" s="127"/>
      <c r="BD1712" s="127"/>
      <c r="BE1712" s="127"/>
      <c r="BF1712" s="127"/>
      <c r="BG1712" s="127"/>
      <c r="BH1712" s="127"/>
      <c r="BI1712" s="127"/>
      <c r="BJ1712" s="127"/>
      <c r="BK1712" s="127"/>
      <c r="BL1712" s="127"/>
      <c r="BM1712" s="127"/>
      <c r="BN1712" s="386"/>
      <c r="BO1712" s="127"/>
      <c r="BP1712" s="104"/>
    </row>
    <row r="1713" spans="1:68" ht="14.5" x14ac:dyDescent="0.35">
      <c r="A1713" s="136"/>
      <c r="B1713" s="136"/>
      <c r="C1713" s="136"/>
      <c r="D1713" s="127"/>
      <c r="E1713" s="127"/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7"/>
      <c r="Z1713" s="127"/>
      <c r="AA1713" s="127"/>
      <c r="AB1713" s="127"/>
      <c r="AC1713" s="127"/>
      <c r="AD1713" s="127"/>
      <c r="AE1713" s="127"/>
      <c r="AF1713" s="127"/>
      <c r="AG1713" s="127"/>
      <c r="AH1713" s="127"/>
      <c r="AI1713" s="127"/>
      <c r="AJ1713" s="127"/>
      <c r="AK1713" s="127"/>
      <c r="AL1713" s="127"/>
      <c r="AM1713" s="127"/>
      <c r="AN1713" s="127"/>
      <c r="AO1713" s="127"/>
      <c r="AP1713" s="127"/>
      <c r="AQ1713" s="127"/>
      <c r="AR1713" s="127"/>
      <c r="AS1713" s="127"/>
      <c r="AT1713" s="127"/>
      <c r="AU1713" s="127"/>
      <c r="AV1713" s="127"/>
      <c r="AW1713" s="127"/>
      <c r="AX1713" s="127"/>
      <c r="AY1713" s="127"/>
      <c r="AZ1713" s="127"/>
      <c r="BA1713" s="127"/>
      <c r="BB1713" s="127"/>
      <c r="BC1713" s="127"/>
      <c r="BD1713" s="127"/>
      <c r="BE1713" s="127"/>
      <c r="BF1713" s="127"/>
      <c r="BG1713" s="127"/>
      <c r="BH1713" s="127"/>
      <c r="BI1713" s="127"/>
      <c r="BJ1713" s="127"/>
      <c r="BK1713" s="127"/>
      <c r="BL1713" s="127"/>
      <c r="BM1713" s="127"/>
      <c r="BN1713" s="386"/>
      <c r="BO1713" s="127"/>
      <c r="BP1713" s="104"/>
    </row>
    <row r="1714" spans="1:68" ht="14.5" x14ac:dyDescent="0.35">
      <c r="A1714" s="136"/>
      <c r="B1714" s="136"/>
      <c r="C1714" s="136"/>
      <c r="D1714" s="127"/>
      <c r="E1714" s="127"/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7"/>
      <c r="Z1714" s="127"/>
      <c r="AA1714" s="127"/>
      <c r="AB1714" s="127"/>
      <c r="AC1714" s="127"/>
      <c r="AD1714" s="127"/>
      <c r="AE1714" s="127"/>
      <c r="AF1714" s="127"/>
      <c r="AG1714" s="127"/>
      <c r="AH1714" s="127"/>
      <c r="AI1714" s="127"/>
      <c r="AJ1714" s="127"/>
      <c r="AK1714" s="127"/>
      <c r="AL1714" s="127"/>
      <c r="AM1714" s="127"/>
      <c r="AN1714" s="127"/>
      <c r="AO1714" s="127"/>
      <c r="AP1714" s="127"/>
      <c r="AQ1714" s="127"/>
      <c r="AR1714" s="127"/>
      <c r="AS1714" s="127"/>
      <c r="AT1714" s="127"/>
      <c r="AU1714" s="127"/>
      <c r="AV1714" s="127"/>
      <c r="AW1714" s="127"/>
      <c r="AX1714" s="127"/>
      <c r="AY1714" s="127"/>
      <c r="AZ1714" s="127"/>
      <c r="BA1714" s="127"/>
      <c r="BB1714" s="127"/>
      <c r="BC1714" s="127"/>
      <c r="BD1714" s="127"/>
      <c r="BE1714" s="127"/>
      <c r="BF1714" s="127"/>
      <c r="BG1714" s="127"/>
      <c r="BH1714" s="127"/>
      <c r="BI1714" s="127"/>
      <c r="BJ1714" s="127"/>
      <c r="BK1714" s="127"/>
      <c r="BL1714" s="127"/>
      <c r="BM1714" s="127"/>
      <c r="BN1714" s="386"/>
      <c r="BO1714" s="127"/>
      <c r="BP1714" s="104"/>
    </row>
    <row r="1715" spans="1:68" ht="14.5" x14ac:dyDescent="0.35">
      <c r="A1715" s="136"/>
      <c r="B1715" s="136"/>
      <c r="C1715" s="136"/>
      <c r="D1715" s="127"/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7"/>
      <c r="Z1715" s="127"/>
      <c r="AA1715" s="127"/>
      <c r="AB1715" s="127"/>
      <c r="AC1715" s="127"/>
      <c r="AD1715" s="127"/>
      <c r="AE1715" s="127"/>
      <c r="AF1715" s="127"/>
      <c r="AG1715" s="127"/>
      <c r="AH1715" s="127"/>
      <c r="AI1715" s="127"/>
      <c r="AJ1715" s="127"/>
      <c r="AK1715" s="127"/>
      <c r="AL1715" s="127"/>
      <c r="AM1715" s="127"/>
      <c r="AN1715" s="127"/>
      <c r="AO1715" s="127"/>
      <c r="AP1715" s="127"/>
      <c r="AQ1715" s="127"/>
      <c r="AR1715" s="127"/>
      <c r="AS1715" s="127"/>
      <c r="AT1715" s="127"/>
      <c r="AU1715" s="127"/>
      <c r="AV1715" s="127"/>
      <c r="AW1715" s="127"/>
      <c r="AX1715" s="127"/>
      <c r="AY1715" s="127"/>
      <c r="AZ1715" s="127"/>
      <c r="BA1715" s="127"/>
      <c r="BB1715" s="127"/>
      <c r="BC1715" s="127"/>
      <c r="BD1715" s="127"/>
      <c r="BE1715" s="127"/>
      <c r="BF1715" s="127"/>
      <c r="BG1715" s="127"/>
      <c r="BH1715" s="127"/>
      <c r="BI1715" s="127"/>
      <c r="BJ1715" s="127"/>
      <c r="BK1715" s="127"/>
      <c r="BL1715" s="127"/>
      <c r="BM1715" s="127"/>
      <c r="BN1715" s="386"/>
      <c r="BO1715" s="127"/>
      <c r="BP1715" s="104"/>
    </row>
    <row r="1716" spans="1:68" ht="14.5" x14ac:dyDescent="0.35">
      <c r="A1716" s="136"/>
      <c r="B1716" s="136"/>
      <c r="C1716" s="136"/>
      <c r="D1716" s="127"/>
      <c r="E1716" s="127"/>
      <c r="F1716" s="127"/>
      <c r="G1716" s="127"/>
      <c r="H1716" s="127"/>
      <c r="I1716" s="127"/>
      <c r="J1716" s="127"/>
      <c r="K1716" s="127"/>
      <c r="L1716" s="127"/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7"/>
      <c r="Z1716" s="127"/>
      <c r="AA1716" s="127"/>
      <c r="AB1716" s="127"/>
      <c r="AC1716" s="127"/>
      <c r="AD1716" s="127"/>
      <c r="AE1716" s="127"/>
      <c r="AF1716" s="127"/>
      <c r="AG1716" s="127"/>
      <c r="AH1716" s="127"/>
      <c r="AI1716" s="127"/>
      <c r="AJ1716" s="127"/>
      <c r="AK1716" s="127"/>
      <c r="AL1716" s="127"/>
      <c r="AM1716" s="127"/>
      <c r="AN1716" s="127"/>
      <c r="AO1716" s="127"/>
      <c r="AP1716" s="127"/>
      <c r="AQ1716" s="127"/>
      <c r="AR1716" s="127"/>
      <c r="AS1716" s="127"/>
      <c r="AT1716" s="127"/>
      <c r="AU1716" s="127"/>
      <c r="AV1716" s="127"/>
      <c r="AW1716" s="127"/>
      <c r="AX1716" s="127"/>
      <c r="AY1716" s="127"/>
      <c r="AZ1716" s="127"/>
      <c r="BA1716" s="127"/>
      <c r="BB1716" s="127"/>
      <c r="BC1716" s="127"/>
      <c r="BD1716" s="127"/>
      <c r="BE1716" s="127"/>
      <c r="BF1716" s="127"/>
      <c r="BG1716" s="127"/>
      <c r="BH1716" s="127"/>
      <c r="BI1716" s="127"/>
      <c r="BJ1716" s="127"/>
      <c r="BK1716" s="127"/>
      <c r="BL1716" s="127"/>
      <c r="BM1716" s="127"/>
      <c r="BN1716" s="386"/>
      <c r="BO1716" s="127"/>
      <c r="BP1716" s="104"/>
    </row>
    <row r="1717" spans="1:68" ht="14.5" x14ac:dyDescent="0.35">
      <c r="A1717" s="136"/>
      <c r="B1717" s="136"/>
      <c r="C1717" s="136"/>
      <c r="D1717" s="127"/>
      <c r="E1717" s="127"/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/>
      <c r="X1717" s="127"/>
      <c r="Y1717" s="127"/>
      <c r="Z1717" s="127"/>
      <c r="AA1717" s="127"/>
      <c r="AB1717" s="127"/>
      <c r="AC1717" s="127"/>
      <c r="AD1717" s="127"/>
      <c r="AE1717" s="127"/>
      <c r="AF1717" s="127"/>
      <c r="AG1717" s="127"/>
      <c r="AH1717" s="127"/>
      <c r="AI1717" s="127"/>
      <c r="AJ1717" s="127"/>
      <c r="AK1717" s="127"/>
      <c r="AL1717" s="127"/>
      <c r="AM1717" s="127"/>
      <c r="AN1717" s="127"/>
      <c r="AO1717" s="127"/>
      <c r="AP1717" s="127"/>
      <c r="AQ1717" s="127"/>
      <c r="AR1717" s="127"/>
      <c r="AS1717" s="127"/>
      <c r="AT1717" s="127"/>
      <c r="AU1717" s="127"/>
      <c r="AV1717" s="127"/>
      <c r="AW1717" s="127"/>
      <c r="AX1717" s="127"/>
      <c r="AY1717" s="127"/>
      <c r="AZ1717" s="127"/>
      <c r="BA1717" s="127"/>
      <c r="BB1717" s="127"/>
      <c r="BC1717" s="127"/>
      <c r="BD1717" s="127"/>
      <c r="BE1717" s="127"/>
      <c r="BF1717" s="127"/>
      <c r="BG1717" s="127"/>
      <c r="BH1717" s="127"/>
      <c r="BI1717" s="127"/>
      <c r="BJ1717" s="127"/>
      <c r="BK1717" s="127"/>
      <c r="BL1717" s="127"/>
      <c r="BM1717" s="127"/>
      <c r="BN1717" s="386"/>
      <c r="BO1717" s="127"/>
      <c r="BP1717" s="104"/>
    </row>
    <row r="1718" spans="1:68" ht="14.5" x14ac:dyDescent="0.35">
      <c r="A1718" s="136"/>
      <c r="B1718" s="136"/>
      <c r="C1718" s="136"/>
      <c r="D1718" s="127"/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7"/>
      <c r="Z1718" s="127"/>
      <c r="AA1718" s="127"/>
      <c r="AB1718" s="127"/>
      <c r="AC1718" s="127"/>
      <c r="AD1718" s="127"/>
      <c r="AE1718" s="127"/>
      <c r="AF1718" s="127"/>
      <c r="AG1718" s="127"/>
      <c r="AH1718" s="127"/>
      <c r="AI1718" s="127"/>
      <c r="AJ1718" s="127"/>
      <c r="AK1718" s="127"/>
      <c r="AL1718" s="127"/>
      <c r="AM1718" s="127"/>
      <c r="AN1718" s="127"/>
      <c r="AO1718" s="127"/>
      <c r="AP1718" s="127"/>
      <c r="AQ1718" s="127"/>
      <c r="AR1718" s="127"/>
      <c r="AS1718" s="127"/>
      <c r="AT1718" s="127"/>
      <c r="AU1718" s="127"/>
      <c r="AV1718" s="127"/>
      <c r="AW1718" s="127"/>
      <c r="AX1718" s="127"/>
      <c r="AY1718" s="127"/>
      <c r="AZ1718" s="127"/>
      <c r="BA1718" s="127"/>
      <c r="BB1718" s="127"/>
      <c r="BC1718" s="127"/>
      <c r="BD1718" s="127"/>
      <c r="BE1718" s="127"/>
      <c r="BF1718" s="127"/>
      <c r="BG1718" s="127"/>
      <c r="BH1718" s="127"/>
      <c r="BI1718" s="127"/>
      <c r="BJ1718" s="127"/>
      <c r="BK1718" s="127"/>
      <c r="BL1718" s="127"/>
      <c r="BM1718" s="127"/>
      <c r="BN1718" s="386"/>
      <c r="BO1718" s="127"/>
      <c r="BP1718" s="104"/>
    </row>
    <row r="1719" spans="1:68" ht="14.5" x14ac:dyDescent="0.35">
      <c r="A1719" s="136"/>
      <c r="B1719" s="136"/>
      <c r="C1719" s="136"/>
      <c r="D1719" s="127"/>
      <c r="E1719" s="127"/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7"/>
      <c r="Z1719" s="127"/>
      <c r="AA1719" s="127"/>
      <c r="AB1719" s="127"/>
      <c r="AC1719" s="127"/>
      <c r="AD1719" s="127"/>
      <c r="AE1719" s="127"/>
      <c r="AF1719" s="127"/>
      <c r="AG1719" s="127"/>
      <c r="AH1719" s="127"/>
      <c r="AI1719" s="127"/>
      <c r="AJ1719" s="127"/>
      <c r="AK1719" s="127"/>
      <c r="AL1719" s="127"/>
      <c r="AM1719" s="127"/>
      <c r="AN1719" s="127"/>
      <c r="AO1719" s="127"/>
      <c r="AP1719" s="127"/>
      <c r="AQ1719" s="127"/>
      <c r="AR1719" s="127"/>
      <c r="AS1719" s="127"/>
      <c r="AT1719" s="127"/>
      <c r="AU1719" s="127"/>
      <c r="AV1719" s="127"/>
      <c r="AW1719" s="127"/>
      <c r="AX1719" s="127"/>
      <c r="AY1719" s="127"/>
      <c r="AZ1719" s="127"/>
      <c r="BA1719" s="127"/>
      <c r="BB1719" s="127"/>
      <c r="BC1719" s="127"/>
      <c r="BD1719" s="127"/>
      <c r="BE1719" s="127"/>
      <c r="BF1719" s="127"/>
      <c r="BG1719" s="127"/>
      <c r="BH1719" s="127"/>
      <c r="BI1719" s="127"/>
      <c r="BJ1719" s="127"/>
      <c r="BK1719" s="127"/>
      <c r="BL1719" s="127"/>
      <c r="BM1719" s="127"/>
      <c r="BN1719" s="386"/>
      <c r="BO1719" s="127"/>
      <c r="BP1719" s="104"/>
    </row>
    <row r="1720" spans="1:68" ht="14.5" x14ac:dyDescent="0.35">
      <c r="A1720" s="136"/>
      <c r="B1720" s="136"/>
      <c r="C1720" s="136"/>
      <c r="D1720" s="127"/>
      <c r="E1720" s="127"/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7"/>
      <c r="Z1720" s="127"/>
      <c r="AA1720" s="127"/>
      <c r="AB1720" s="127"/>
      <c r="AC1720" s="127"/>
      <c r="AD1720" s="127"/>
      <c r="AE1720" s="127"/>
      <c r="AF1720" s="127"/>
      <c r="AG1720" s="127"/>
      <c r="AH1720" s="127"/>
      <c r="AI1720" s="127"/>
      <c r="AJ1720" s="127"/>
      <c r="AK1720" s="127"/>
      <c r="AL1720" s="127"/>
      <c r="AM1720" s="127"/>
      <c r="AN1720" s="127"/>
      <c r="AO1720" s="127"/>
      <c r="AP1720" s="127"/>
      <c r="AQ1720" s="127"/>
      <c r="AR1720" s="127"/>
      <c r="AS1720" s="127"/>
      <c r="AT1720" s="127"/>
      <c r="AU1720" s="127"/>
      <c r="AV1720" s="127"/>
      <c r="AW1720" s="127"/>
      <c r="AX1720" s="127"/>
      <c r="AY1720" s="127"/>
      <c r="AZ1720" s="127"/>
      <c r="BA1720" s="127"/>
      <c r="BB1720" s="127"/>
      <c r="BC1720" s="127"/>
      <c r="BD1720" s="127"/>
      <c r="BE1720" s="127"/>
      <c r="BF1720" s="127"/>
      <c r="BG1720" s="127"/>
      <c r="BH1720" s="127"/>
      <c r="BI1720" s="127"/>
      <c r="BJ1720" s="127"/>
      <c r="BK1720" s="127"/>
      <c r="BL1720" s="127"/>
      <c r="BM1720" s="127"/>
      <c r="BN1720" s="386"/>
      <c r="BO1720" s="127"/>
      <c r="BP1720" s="104"/>
    </row>
    <row r="1721" spans="1:68" ht="14.5" x14ac:dyDescent="0.35">
      <c r="A1721" s="136"/>
      <c r="B1721" s="136"/>
      <c r="C1721" s="136"/>
      <c r="D1721" s="127"/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7"/>
      <c r="Z1721" s="127"/>
      <c r="AA1721" s="127"/>
      <c r="AB1721" s="127"/>
      <c r="AC1721" s="127"/>
      <c r="AD1721" s="127"/>
      <c r="AE1721" s="127"/>
      <c r="AF1721" s="127"/>
      <c r="AG1721" s="127"/>
      <c r="AH1721" s="127"/>
      <c r="AI1721" s="127"/>
      <c r="AJ1721" s="127"/>
      <c r="AK1721" s="127"/>
      <c r="AL1721" s="127"/>
      <c r="AM1721" s="127"/>
      <c r="AN1721" s="127"/>
      <c r="AO1721" s="127"/>
      <c r="AP1721" s="127"/>
      <c r="AQ1721" s="127"/>
      <c r="AR1721" s="127"/>
      <c r="AS1721" s="127"/>
      <c r="AT1721" s="127"/>
      <c r="AU1721" s="127"/>
      <c r="AV1721" s="127"/>
      <c r="AW1721" s="127"/>
      <c r="AX1721" s="127"/>
      <c r="AY1721" s="127"/>
      <c r="AZ1721" s="127"/>
      <c r="BA1721" s="127"/>
      <c r="BB1721" s="127"/>
      <c r="BC1721" s="127"/>
      <c r="BD1721" s="127"/>
      <c r="BE1721" s="127"/>
      <c r="BF1721" s="127"/>
      <c r="BG1721" s="127"/>
      <c r="BH1721" s="127"/>
      <c r="BI1721" s="127"/>
      <c r="BJ1721" s="127"/>
      <c r="BK1721" s="127"/>
      <c r="BL1721" s="127"/>
      <c r="BM1721" s="127"/>
      <c r="BN1721" s="386"/>
      <c r="BO1721" s="127"/>
      <c r="BP1721" s="104"/>
    </row>
    <row r="1722" spans="1:68" ht="14.5" x14ac:dyDescent="0.35">
      <c r="A1722" s="136"/>
      <c r="B1722" s="136"/>
      <c r="C1722" s="136"/>
      <c r="D1722" s="127"/>
      <c r="E1722" s="127"/>
      <c r="F1722" s="127"/>
      <c r="G1722" s="127"/>
      <c r="H1722" s="127"/>
      <c r="I1722" s="127"/>
      <c r="J1722" s="127"/>
      <c r="K1722" s="127"/>
      <c r="L1722" s="127"/>
      <c r="M1722" s="127"/>
      <c r="N1722" s="127"/>
      <c r="O1722" s="127"/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7"/>
      <c r="Z1722" s="127"/>
      <c r="AA1722" s="127"/>
      <c r="AB1722" s="127"/>
      <c r="AC1722" s="127"/>
      <c r="AD1722" s="127"/>
      <c r="AE1722" s="127"/>
      <c r="AF1722" s="127"/>
      <c r="AG1722" s="127"/>
      <c r="AH1722" s="127"/>
      <c r="AI1722" s="127"/>
      <c r="AJ1722" s="127"/>
      <c r="AK1722" s="127"/>
      <c r="AL1722" s="127"/>
      <c r="AM1722" s="127"/>
      <c r="AN1722" s="127"/>
      <c r="AO1722" s="127"/>
      <c r="AP1722" s="127"/>
      <c r="AQ1722" s="127"/>
      <c r="AR1722" s="127"/>
      <c r="AS1722" s="127"/>
      <c r="AT1722" s="127"/>
      <c r="AU1722" s="127"/>
      <c r="AV1722" s="127"/>
      <c r="AW1722" s="127"/>
      <c r="AX1722" s="127"/>
      <c r="AY1722" s="127"/>
      <c r="AZ1722" s="127"/>
      <c r="BA1722" s="127"/>
      <c r="BB1722" s="127"/>
      <c r="BC1722" s="127"/>
      <c r="BD1722" s="127"/>
      <c r="BE1722" s="127"/>
      <c r="BF1722" s="127"/>
      <c r="BG1722" s="127"/>
      <c r="BH1722" s="127"/>
      <c r="BI1722" s="127"/>
      <c r="BJ1722" s="127"/>
      <c r="BK1722" s="127"/>
      <c r="BL1722" s="127"/>
      <c r="BM1722" s="127"/>
      <c r="BN1722" s="386"/>
      <c r="BO1722" s="127"/>
      <c r="BP1722" s="104"/>
    </row>
    <row r="1723" spans="1:68" ht="14.5" x14ac:dyDescent="0.35">
      <c r="A1723" s="136"/>
      <c r="B1723" s="136"/>
      <c r="C1723" s="136"/>
      <c r="D1723" s="127"/>
      <c r="E1723" s="127"/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/>
      <c r="U1723" s="127"/>
      <c r="V1723" s="127"/>
      <c r="W1723" s="127"/>
      <c r="X1723" s="127"/>
      <c r="Y1723" s="127"/>
      <c r="Z1723" s="127"/>
      <c r="AA1723" s="127"/>
      <c r="AB1723" s="127"/>
      <c r="AC1723" s="127"/>
      <c r="AD1723" s="127"/>
      <c r="AE1723" s="127"/>
      <c r="AF1723" s="127"/>
      <c r="AG1723" s="127"/>
      <c r="AH1723" s="127"/>
      <c r="AI1723" s="127"/>
      <c r="AJ1723" s="127"/>
      <c r="AK1723" s="127"/>
      <c r="AL1723" s="127"/>
      <c r="AM1723" s="127"/>
      <c r="AN1723" s="127"/>
      <c r="AO1723" s="127"/>
      <c r="AP1723" s="127"/>
      <c r="AQ1723" s="127"/>
      <c r="AR1723" s="127"/>
      <c r="AS1723" s="127"/>
      <c r="AT1723" s="127"/>
      <c r="AU1723" s="127"/>
      <c r="AV1723" s="127"/>
      <c r="AW1723" s="127"/>
      <c r="AX1723" s="127"/>
      <c r="AY1723" s="127"/>
      <c r="AZ1723" s="127"/>
      <c r="BA1723" s="127"/>
      <c r="BB1723" s="127"/>
      <c r="BC1723" s="127"/>
      <c r="BD1723" s="127"/>
      <c r="BE1723" s="127"/>
      <c r="BF1723" s="127"/>
      <c r="BG1723" s="127"/>
      <c r="BH1723" s="127"/>
      <c r="BI1723" s="127"/>
      <c r="BJ1723" s="127"/>
      <c r="BK1723" s="127"/>
      <c r="BL1723" s="127"/>
      <c r="BM1723" s="127"/>
      <c r="BN1723" s="386"/>
      <c r="BO1723" s="127"/>
      <c r="BP1723" s="104"/>
    </row>
    <row r="1724" spans="1:68" ht="14.5" x14ac:dyDescent="0.35">
      <c r="A1724" s="136"/>
      <c r="B1724" s="136"/>
      <c r="C1724" s="136"/>
      <c r="D1724" s="127"/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7"/>
      <c r="Z1724" s="127"/>
      <c r="AA1724" s="127"/>
      <c r="AB1724" s="127"/>
      <c r="AC1724" s="127"/>
      <c r="AD1724" s="127"/>
      <c r="AE1724" s="127"/>
      <c r="AF1724" s="127"/>
      <c r="AG1724" s="127"/>
      <c r="AH1724" s="127"/>
      <c r="AI1724" s="127"/>
      <c r="AJ1724" s="127"/>
      <c r="AK1724" s="127"/>
      <c r="AL1724" s="127"/>
      <c r="AM1724" s="127"/>
      <c r="AN1724" s="127"/>
      <c r="AO1724" s="127"/>
      <c r="AP1724" s="127"/>
      <c r="AQ1724" s="127"/>
      <c r="AR1724" s="127"/>
      <c r="AS1724" s="127"/>
      <c r="AT1724" s="127"/>
      <c r="AU1724" s="127"/>
      <c r="AV1724" s="127"/>
      <c r="AW1724" s="127"/>
      <c r="AX1724" s="127"/>
      <c r="AY1724" s="127"/>
      <c r="AZ1724" s="127"/>
      <c r="BA1724" s="127"/>
      <c r="BB1724" s="127"/>
      <c r="BC1724" s="127"/>
      <c r="BD1724" s="127"/>
      <c r="BE1724" s="127"/>
      <c r="BF1724" s="127"/>
      <c r="BG1724" s="127"/>
      <c r="BH1724" s="127"/>
      <c r="BI1724" s="127"/>
      <c r="BJ1724" s="127"/>
      <c r="BK1724" s="127"/>
      <c r="BL1724" s="127"/>
      <c r="BM1724" s="127"/>
      <c r="BN1724" s="386"/>
      <c r="BO1724" s="127"/>
      <c r="BP1724" s="104"/>
    </row>
    <row r="1725" spans="1:68" ht="14.5" x14ac:dyDescent="0.35">
      <c r="A1725" s="136"/>
      <c r="B1725" s="136"/>
      <c r="C1725" s="136"/>
      <c r="D1725" s="127"/>
      <c r="E1725" s="127"/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7"/>
      <c r="Z1725" s="127"/>
      <c r="AA1725" s="127"/>
      <c r="AB1725" s="127"/>
      <c r="AC1725" s="127"/>
      <c r="AD1725" s="127"/>
      <c r="AE1725" s="127"/>
      <c r="AF1725" s="127"/>
      <c r="AG1725" s="127"/>
      <c r="AH1725" s="127"/>
      <c r="AI1725" s="127"/>
      <c r="AJ1725" s="127"/>
      <c r="AK1725" s="127"/>
      <c r="AL1725" s="127"/>
      <c r="AM1725" s="127"/>
      <c r="AN1725" s="127"/>
      <c r="AO1725" s="127"/>
      <c r="AP1725" s="127"/>
      <c r="AQ1725" s="127"/>
      <c r="AR1725" s="127"/>
      <c r="AS1725" s="127"/>
      <c r="AT1725" s="127"/>
      <c r="AU1725" s="127"/>
      <c r="AV1725" s="127"/>
      <c r="AW1725" s="127"/>
      <c r="AX1725" s="127"/>
      <c r="AY1725" s="127"/>
      <c r="AZ1725" s="127"/>
      <c r="BA1725" s="127"/>
      <c r="BB1725" s="127"/>
      <c r="BC1725" s="127"/>
      <c r="BD1725" s="127"/>
      <c r="BE1725" s="127"/>
      <c r="BF1725" s="127"/>
      <c r="BG1725" s="127"/>
      <c r="BH1725" s="127"/>
      <c r="BI1725" s="127"/>
      <c r="BJ1725" s="127"/>
      <c r="BK1725" s="127"/>
      <c r="BL1725" s="127"/>
      <c r="BM1725" s="127"/>
      <c r="BN1725" s="386"/>
      <c r="BO1725" s="127"/>
      <c r="BP1725" s="104"/>
    </row>
    <row r="1726" spans="1:68" ht="14.5" x14ac:dyDescent="0.35">
      <c r="A1726" s="136"/>
      <c r="B1726" s="136"/>
      <c r="C1726" s="136"/>
      <c r="D1726" s="127"/>
      <c r="E1726" s="127"/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7"/>
      <c r="Z1726" s="127"/>
      <c r="AA1726" s="127"/>
      <c r="AB1726" s="127"/>
      <c r="AC1726" s="127"/>
      <c r="AD1726" s="127"/>
      <c r="AE1726" s="127"/>
      <c r="AF1726" s="127"/>
      <c r="AG1726" s="127"/>
      <c r="AH1726" s="127"/>
      <c r="AI1726" s="127"/>
      <c r="AJ1726" s="127"/>
      <c r="AK1726" s="127"/>
      <c r="AL1726" s="127"/>
      <c r="AM1726" s="127"/>
      <c r="AN1726" s="127"/>
      <c r="AO1726" s="127"/>
      <c r="AP1726" s="127"/>
      <c r="AQ1726" s="127"/>
      <c r="AR1726" s="127"/>
      <c r="AS1726" s="127"/>
      <c r="AT1726" s="127"/>
      <c r="AU1726" s="127"/>
      <c r="AV1726" s="127"/>
      <c r="AW1726" s="127"/>
      <c r="AX1726" s="127"/>
      <c r="AY1726" s="127"/>
      <c r="AZ1726" s="127"/>
      <c r="BA1726" s="127"/>
      <c r="BB1726" s="127"/>
      <c r="BC1726" s="127"/>
      <c r="BD1726" s="127"/>
      <c r="BE1726" s="127"/>
      <c r="BF1726" s="127"/>
      <c r="BG1726" s="127"/>
      <c r="BH1726" s="127"/>
      <c r="BI1726" s="127"/>
      <c r="BJ1726" s="127"/>
      <c r="BK1726" s="127"/>
      <c r="BL1726" s="127"/>
      <c r="BM1726" s="127"/>
      <c r="BN1726" s="386"/>
      <c r="BO1726" s="127"/>
      <c r="BP1726" s="104"/>
    </row>
    <row r="1727" spans="1:68" ht="14.5" x14ac:dyDescent="0.35">
      <c r="A1727" s="136"/>
      <c r="B1727" s="136"/>
      <c r="C1727" s="136"/>
      <c r="D1727" s="127"/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7"/>
      <c r="Z1727" s="127"/>
      <c r="AA1727" s="127"/>
      <c r="AB1727" s="127"/>
      <c r="AC1727" s="127"/>
      <c r="AD1727" s="127"/>
      <c r="AE1727" s="127"/>
      <c r="AF1727" s="127"/>
      <c r="AG1727" s="127"/>
      <c r="AH1727" s="127"/>
      <c r="AI1727" s="127"/>
      <c r="AJ1727" s="127"/>
      <c r="AK1727" s="127"/>
      <c r="AL1727" s="127"/>
      <c r="AM1727" s="127"/>
      <c r="AN1727" s="127"/>
      <c r="AO1727" s="127"/>
      <c r="AP1727" s="127"/>
      <c r="AQ1727" s="127"/>
      <c r="AR1727" s="127"/>
      <c r="AS1727" s="127"/>
      <c r="AT1727" s="127"/>
      <c r="AU1727" s="127"/>
      <c r="AV1727" s="127"/>
      <c r="AW1727" s="127"/>
      <c r="AX1727" s="127"/>
      <c r="AY1727" s="127"/>
      <c r="AZ1727" s="127"/>
      <c r="BA1727" s="127"/>
      <c r="BB1727" s="127"/>
      <c r="BC1727" s="127"/>
      <c r="BD1727" s="127"/>
      <c r="BE1727" s="127"/>
      <c r="BF1727" s="127"/>
      <c r="BG1727" s="127"/>
      <c r="BH1727" s="127"/>
      <c r="BI1727" s="127"/>
      <c r="BJ1727" s="127"/>
      <c r="BK1727" s="127"/>
      <c r="BL1727" s="127"/>
      <c r="BM1727" s="127"/>
      <c r="BN1727" s="386"/>
      <c r="BO1727" s="127"/>
      <c r="BP1727" s="104"/>
    </row>
    <row r="1728" spans="1:68" ht="14.5" x14ac:dyDescent="0.35">
      <c r="A1728" s="136"/>
      <c r="B1728" s="136"/>
      <c r="C1728" s="136"/>
      <c r="D1728" s="127"/>
      <c r="E1728" s="127"/>
      <c r="F1728" s="127"/>
      <c r="G1728" s="127"/>
      <c r="H1728" s="127"/>
      <c r="I1728" s="127"/>
      <c r="J1728" s="127"/>
      <c r="K1728" s="127"/>
      <c r="L1728" s="127"/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7"/>
      <c r="Z1728" s="127"/>
      <c r="AA1728" s="127"/>
      <c r="AB1728" s="127"/>
      <c r="AC1728" s="127"/>
      <c r="AD1728" s="127"/>
      <c r="AE1728" s="127"/>
      <c r="AF1728" s="127"/>
      <c r="AG1728" s="127"/>
      <c r="AH1728" s="127"/>
      <c r="AI1728" s="127"/>
      <c r="AJ1728" s="127"/>
      <c r="AK1728" s="127"/>
      <c r="AL1728" s="127"/>
      <c r="AM1728" s="127"/>
      <c r="AN1728" s="127"/>
      <c r="AO1728" s="127"/>
      <c r="AP1728" s="127"/>
      <c r="AQ1728" s="127"/>
      <c r="AR1728" s="127"/>
      <c r="AS1728" s="127"/>
      <c r="AT1728" s="127"/>
      <c r="AU1728" s="127"/>
      <c r="AV1728" s="127"/>
      <c r="AW1728" s="127"/>
      <c r="AX1728" s="127"/>
      <c r="AY1728" s="127"/>
      <c r="AZ1728" s="127"/>
      <c r="BA1728" s="127"/>
      <c r="BB1728" s="127"/>
      <c r="BC1728" s="127"/>
      <c r="BD1728" s="127"/>
      <c r="BE1728" s="127"/>
      <c r="BF1728" s="127"/>
      <c r="BG1728" s="127"/>
      <c r="BH1728" s="127"/>
      <c r="BI1728" s="127"/>
      <c r="BJ1728" s="127"/>
      <c r="BK1728" s="127"/>
      <c r="BL1728" s="127"/>
      <c r="BM1728" s="127"/>
      <c r="BN1728" s="386"/>
      <c r="BO1728" s="127"/>
      <c r="BP1728" s="104"/>
    </row>
    <row r="1729" spans="1:68" ht="14.5" x14ac:dyDescent="0.35">
      <c r="A1729" s="136"/>
      <c r="B1729" s="136"/>
      <c r="C1729" s="136"/>
      <c r="D1729" s="127"/>
      <c r="E1729" s="127"/>
      <c r="F1729" s="127"/>
      <c r="G1729" s="127"/>
      <c r="H1729" s="127"/>
      <c r="I1729" s="127"/>
      <c r="J1729" s="127"/>
      <c r="K1729" s="127"/>
      <c r="L1729" s="127"/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7"/>
      <c r="Z1729" s="127"/>
      <c r="AA1729" s="127"/>
      <c r="AB1729" s="127"/>
      <c r="AC1729" s="127"/>
      <c r="AD1729" s="127"/>
      <c r="AE1729" s="127"/>
      <c r="AF1729" s="127"/>
      <c r="AG1729" s="127"/>
      <c r="AH1729" s="127"/>
      <c r="AI1729" s="127"/>
      <c r="AJ1729" s="127"/>
      <c r="AK1729" s="127"/>
      <c r="AL1729" s="127"/>
      <c r="AM1729" s="127"/>
      <c r="AN1729" s="127"/>
      <c r="AO1729" s="127"/>
      <c r="AP1729" s="127"/>
      <c r="AQ1729" s="127"/>
      <c r="AR1729" s="127"/>
      <c r="AS1729" s="127"/>
      <c r="AT1729" s="127"/>
      <c r="AU1729" s="127"/>
      <c r="AV1729" s="127"/>
      <c r="AW1729" s="127"/>
      <c r="AX1729" s="127"/>
      <c r="AY1729" s="127"/>
      <c r="AZ1729" s="127"/>
      <c r="BA1729" s="127"/>
      <c r="BB1729" s="127"/>
      <c r="BC1729" s="127"/>
      <c r="BD1729" s="127"/>
      <c r="BE1729" s="127"/>
      <c r="BF1729" s="127"/>
      <c r="BG1729" s="127"/>
      <c r="BH1729" s="127"/>
      <c r="BI1729" s="127"/>
      <c r="BJ1729" s="127"/>
      <c r="BK1729" s="127"/>
      <c r="BL1729" s="127"/>
      <c r="BM1729" s="127"/>
      <c r="BN1729" s="386"/>
      <c r="BO1729" s="127"/>
      <c r="BP1729" s="104"/>
    </row>
    <row r="1730" spans="1:68" ht="14.5" x14ac:dyDescent="0.35">
      <c r="A1730" s="136"/>
      <c r="B1730" s="136"/>
      <c r="C1730" s="136"/>
      <c r="D1730" s="127"/>
      <c r="E1730" s="127"/>
      <c r="F1730" s="127"/>
      <c r="G1730" s="127"/>
      <c r="H1730" s="127"/>
      <c r="I1730" s="127"/>
      <c r="J1730" s="127"/>
      <c r="K1730" s="127"/>
      <c r="L1730" s="127"/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7"/>
      <c r="Z1730" s="127"/>
      <c r="AA1730" s="127"/>
      <c r="AB1730" s="127"/>
      <c r="AC1730" s="127"/>
      <c r="AD1730" s="127"/>
      <c r="AE1730" s="127"/>
      <c r="AF1730" s="127"/>
      <c r="AG1730" s="127"/>
      <c r="AH1730" s="127"/>
      <c r="AI1730" s="127"/>
      <c r="AJ1730" s="127"/>
      <c r="AK1730" s="127"/>
      <c r="AL1730" s="127"/>
      <c r="AM1730" s="127"/>
      <c r="AN1730" s="127"/>
      <c r="AO1730" s="127"/>
      <c r="AP1730" s="127"/>
      <c r="AQ1730" s="127"/>
      <c r="AR1730" s="127"/>
      <c r="AS1730" s="127"/>
      <c r="AT1730" s="127"/>
      <c r="AU1730" s="127"/>
      <c r="AV1730" s="127"/>
      <c r="AW1730" s="127"/>
      <c r="AX1730" s="127"/>
      <c r="AY1730" s="127"/>
      <c r="AZ1730" s="127"/>
      <c r="BA1730" s="127"/>
      <c r="BB1730" s="127"/>
      <c r="BC1730" s="127"/>
      <c r="BD1730" s="127"/>
      <c r="BE1730" s="127"/>
      <c r="BF1730" s="127"/>
      <c r="BG1730" s="127"/>
      <c r="BH1730" s="127"/>
      <c r="BI1730" s="127"/>
      <c r="BJ1730" s="127"/>
      <c r="BK1730" s="127"/>
      <c r="BL1730" s="127"/>
      <c r="BM1730" s="127"/>
      <c r="BN1730" s="386"/>
      <c r="BO1730" s="127"/>
      <c r="BP1730" s="104"/>
    </row>
    <row r="1731" spans="1:68" ht="14.5" x14ac:dyDescent="0.35">
      <c r="A1731" s="136"/>
      <c r="B1731" s="136"/>
      <c r="C1731" s="136"/>
      <c r="D1731" s="127"/>
      <c r="E1731" s="127"/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/>
      <c r="X1731" s="127"/>
      <c r="Y1731" s="127"/>
      <c r="Z1731" s="127"/>
      <c r="AA1731" s="127"/>
      <c r="AB1731" s="127"/>
      <c r="AC1731" s="127"/>
      <c r="AD1731" s="127"/>
      <c r="AE1731" s="127"/>
      <c r="AF1731" s="127"/>
      <c r="AG1731" s="127"/>
      <c r="AH1731" s="127"/>
      <c r="AI1731" s="127"/>
      <c r="AJ1731" s="127"/>
      <c r="AK1731" s="127"/>
      <c r="AL1731" s="127"/>
      <c r="AM1731" s="127"/>
      <c r="AN1731" s="127"/>
      <c r="AO1731" s="127"/>
      <c r="AP1731" s="127"/>
      <c r="AQ1731" s="127"/>
      <c r="AR1731" s="127"/>
      <c r="AS1731" s="127"/>
      <c r="AT1731" s="127"/>
      <c r="AU1731" s="127"/>
      <c r="AV1731" s="127"/>
      <c r="AW1731" s="127"/>
      <c r="AX1731" s="127"/>
      <c r="AY1731" s="127"/>
      <c r="AZ1731" s="127"/>
      <c r="BA1731" s="127"/>
      <c r="BB1731" s="127"/>
      <c r="BC1731" s="127"/>
      <c r="BD1731" s="127"/>
      <c r="BE1731" s="127"/>
      <c r="BF1731" s="127"/>
      <c r="BG1731" s="127"/>
      <c r="BH1731" s="127"/>
      <c r="BI1731" s="127"/>
      <c r="BJ1731" s="127"/>
      <c r="BK1731" s="127"/>
      <c r="BL1731" s="127"/>
      <c r="BM1731" s="127"/>
      <c r="BN1731" s="386"/>
      <c r="BO1731" s="127"/>
      <c r="BP1731" s="104"/>
    </row>
    <row r="1732" spans="1:68" ht="14.5" x14ac:dyDescent="0.35">
      <c r="A1732" s="136"/>
      <c r="B1732" s="136"/>
      <c r="C1732" s="136"/>
      <c r="D1732" s="127"/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7"/>
      <c r="Z1732" s="127"/>
      <c r="AA1732" s="127"/>
      <c r="AB1732" s="127"/>
      <c r="AC1732" s="127"/>
      <c r="AD1732" s="127"/>
      <c r="AE1732" s="127"/>
      <c r="AF1732" s="127"/>
      <c r="AG1732" s="127"/>
      <c r="AH1732" s="127"/>
      <c r="AI1732" s="127"/>
      <c r="AJ1732" s="127"/>
      <c r="AK1732" s="127"/>
      <c r="AL1732" s="127"/>
      <c r="AM1732" s="127"/>
      <c r="AN1732" s="127"/>
      <c r="AO1732" s="127"/>
      <c r="AP1732" s="127"/>
      <c r="AQ1732" s="127"/>
      <c r="AR1732" s="127"/>
      <c r="AS1732" s="127"/>
      <c r="AT1732" s="127"/>
      <c r="AU1732" s="127"/>
      <c r="AV1732" s="127"/>
      <c r="AW1732" s="127"/>
      <c r="AX1732" s="127"/>
      <c r="AY1732" s="127"/>
      <c r="AZ1732" s="127"/>
      <c r="BA1732" s="127"/>
      <c r="BB1732" s="127"/>
      <c r="BC1732" s="127"/>
      <c r="BD1732" s="127"/>
      <c r="BE1732" s="127"/>
      <c r="BF1732" s="127"/>
      <c r="BG1732" s="127"/>
      <c r="BH1732" s="127"/>
      <c r="BI1732" s="127"/>
      <c r="BJ1732" s="127"/>
      <c r="BK1732" s="127"/>
      <c r="BL1732" s="127"/>
      <c r="BM1732" s="127"/>
      <c r="BN1732" s="386"/>
      <c r="BO1732" s="127"/>
      <c r="BP1732" s="104"/>
    </row>
    <row r="1733" spans="1:68" ht="14.5" x14ac:dyDescent="0.35">
      <c r="A1733" s="136"/>
      <c r="B1733" s="136"/>
      <c r="C1733" s="136"/>
      <c r="D1733" s="127"/>
      <c r="E1733" s="127"/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7"/>
      <c r="Z1733" s="127"/>
      <c r="AA1733" s="127"/>
      <c r="AB1733" s="127"/>
      <c r="AC1733" s="127"/>
      <c r="AD1733" s="127"/>
      <c r="AE1733" s="127"/>
      <c r="AF1733" s="127"/>
      <c r="AG1733" s="127"/>
      <c r="AH1733" s="127"/>
      <c r="AI1733" s="127"/>
      <c r="AJ1733" s="127"/>
      <c r="AK1733" s="127"/>
      <c r="AL1733" s="127"/>
      <c r="AM1733" s="127"/>
      <c r="AN1733" s="127"/>
      <c r="AO1733" s="127"/>
      <c r="AP1733" s="127"/>
      <c r="AQ1733" s="127"/>
      <c r="AR1733" s="127"/>
      <c r="AS1733" s="127"/>
      <c r="AT1733" s="127"/>
      <c r="AU1733" s="127"/>
      <c r="AV1733" s="127"/>
      <c r="AW1733" s="127"/>
      <c r="AX1733" s="127"/>
      <c r="AY1733" s="127"/>
      <c r="AZ1733" s="127"/>
      <c r="BA1733" s="127"/>
      <c r="BB1733" s="127"/>
      <c r="BC1733" s="127"/>
      <c r="BD1733" s="127"/>
      <c r="BE1733" s="127"/>
      <c r="BF1733" s="127"/>
      <c r="BG1733" s="127"/>
      <c r="BH1733" s="127"/>
      <c r="BI1733" s="127"/>
      <c r="BJ1733" s="127"/>
      <c r="BK1733" s="127"/>
      <c r="BL1733" s="127"/>
      <c r="BM1733" s="127"/>
      <c r="BN1733" s="386"/>
      <c r="BO1733" s="127"/>
      <c r="BP1733" s="104"/>
    </row>
    <row r="1734" spans="1:68" ht="14.5" x14ac:dyDescent="0.35">
      <c r="A1734" s="136"/>
      <c r="B1734" s="136"/>
      <c r="C1734" s="136"/>
      <c r="D1734" s="127"/>
      <c r="E1734" s="127"/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7"/>
      <c r="Z1734" s="127"/>
      <c r="AA1734" s="127"/>
      <c r="AB1734" s="127"/>
      <c r="AC1734" s="127"/>
      <c r="AD1734" s="127"/>
      <c r="AE1734" s="127"/>
      <c r="AF1734" s="127"/>
      <c r="AG1734" s="127"/>
      <c r="AH1734" s="127"/>
      <c r="AI1734" s="127"/>
      <c r="AJ1734" s="127"/>
      <c r="AK1734" s="127"/>
      <c r="AL1734" s="127"/>
      <c r="AM1734" s="127"/>
      <c r="AN1734" s="127"/>
      <c r="AO1734" s="127"/>
      <c r="AP1734" s="127"/>
      <c r="AQ1734" s="127"/>
      <c r="AR1734" s="127"/>
      <c r="AS1734" s="127"/>
      <c r="AT1734" s="127"/>
      <c r="AU1734" s="127"/>
      <c r="AV1734" s="127"/>
      <c r="AW1734" s="127"/>
      <c r="AX1734" s="127"/>
      <c r="AY1734" s="127"/>
      <c r="AZ1734" s="127"/>
      <c r="BA1734" s="127"/>
      <c r="BB1734" s="127"/>
      <c r="BC1734" s="127"/>
      <c r="BD1734" s="127"/>
      <c r="BE1734" s="127"/>
      <c r="BF1734" s="127"/>
      <c r="BG1734" s="127"/>
      <c r="BH1734" s="127"/>
      <c r="BI1734" s="127"/>
      <c r="BJ1734" s="127"/>
      <c r="BK1734" s="127"/>
      <c r="BL1734" s="127"/>
      <c r="BM1734" s="127"/>
      <c r="BN1734" s="386"/>
      <c r="BO1734" s="127"/>
      <c r="BP1734" s="104"/>
    </row>
    <row r="1735" spans="1:68" ht="14.5" x14ac:dyDescent="0.35">
      <c r="A1735" s="136"/>
      <c r="B1735" s="136"/>
      <c r="C1735" s="136"/>
      <c r="D1735" s="127"/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7"/>
      <c r="Z1735" s="127"/>
      <c r="AA1735" s="127"/>
      <c r="AB1735" s="127"/>
      <c r="AC1735" s="127"/>
      <c r="AD1735" s="127"/>
      <c r="AE1735" s="127"/>
      <c r="AF1735" s="127"/>
      <c r="AG1735" s="127"/>
      <c r="AH1735" s="127"/>
      <c r="AI1735" s="127"/>
      <c r="AJ1735" s="127"/>
      <c r="AK1735" s="127"/>
      <c r="AL1735" s="127"/>
      <c r="AM1735" s="127"/>
      <c r="AN1735" s="127"/>
      <c r="AO1735" s="127"/>
      <c r="AP1735" s="127"/>
      <c r="AQ1735" s="127"/>
      <c r="AR1735" s="127"/>
      <c r="AS1735" s="127"/>
      <c r="AT1735" s="127"/>
      <c r="AU1735" s="127"/>
      <c r="AV1735" s="127"/>
      <c r="AW1735" s="127"/>
      <c r="AX1735" s="127"/>
      <c r="AY1735" s="127"/>
      <c r="AZ1735" s="127"/>
      <c r="BA1735" s="127"/>
      <c r="BB1735" s="127"/>
      <c r="BC1735" s="127"/>
      <c r="BD1735" s="127"/>
      <c r="BE1735" s="127"/>
      <c r="BF1735" s="127"/>
      <c r="BG1735" s="127"/>
      <c r="BH1735" s="127"/>
      <c r="BI1735" s="127"/>
      <c r="BJ1735" s="127"/>
      <c r="BK1735" s="127"/>
      <c r="BL1735" s="127"/>
      <c r="BM1735" s="127"/>
      <c r="BN1735" s="386"/>
      <c r="BO1735" s="127"/>
      <c r="BP1735" s="104"/>
    </row>
    <row r="1736" spans="1:68" ht="14.5" x14ac:dyDescent="0.35">
      <c r="A1736" s="136"/>
      <c r="B1736" s="136"/>
      <c r="C1736" s="136"/>
      <c r="D1736" s="127"/>
      <c r="E1736" s="127"/>
      <c r="F1736" s="127"/>
      <c r="G1736" s="127"/>
      <c r="H1736" s="127"/>
      <c r="I1736" s="127"/>
      <c r="J1736" s="127"/>
      <c r="K1736" s="127"/>
      <c r="L1736" s="127"/>
      <c r="M1736" s="127"/>
      <c r="N1736" s="127"/>
      <c r="O1736" s="127"/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7"/>
      <c r="Z1736" s="127"/>
      <c r="AA1736" s="127"/>
      <c r="AB1736" s="127"/>
      <c r="AC1736" s="127"/>
      <c r="AD1736" s="127"/>
      <c r="AE1736" s="127"/>
      <c r="AF1736" s="127"/>
      <c r="AG1736" s="127"/>
      <c r="AH1736" s="127"/>
      <c r="AI1736" s="127"/>
      <c r="AJ1736" s="127"/>
      <c r="AK1736" s="127"/>
      <c r="AL1736" s="127"/>
      <c r="AM1736" s="127"/>
      <c r="AN1736" s="127"/>
      <c r="AO1736" s="127"/>
      <c r="AP1736" s="127"/>
      <c r="AQ1736" s="127"/>
      <c r="AR1736" s="127"/>
      <c r="AS1736" s="127"/>
      <c r="AT1736" s="127"/>
      <c r="AU1736" s="127"/>
      <c r="AV1736" s="127"/>
      <c r="AW1736" s="127"/>
      <c r="AX1736" s="127"/>
      <c r="AY1736" s="127"/>
      <c r="AZ1736" s="127"/>
      <c r="BA1736" s="127"/>
      <c r="BB1736" s="127"/>
      <c r="BC1736" s="127"/>
      <c r="BD1736" s="127"/>
      <c r="BE1736" s="127"/>
      <c r="BF1736" s="127"/>
      <c r="BG1736" s="127"/>
      <c r="BH1736" s="127"/>
      <c r="BI1736" s="127"/>
      <c r="BJ1736" s="127"/>
      <c r="BK1736" s="127"/>
      <c r="BL1736" s="127"/>
      <c r="BM1736" s="127"/>
      <c r="BN1736" s="386"/>
      <c r="BO1736" s="127"/>
      <c r="BP1736" s="104"/>
    </row>
    <row r="1737" spans="1:68" ht="14.5" x14ac:dyDescent="0.35">
      <c r="A1737" s="136"/>
      <c r="B1737" s="136"/>
      <c r="C1737" s="136"/>
      <c r="D1737" s="127"/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7"/>
      <c r="Z1737" s="127"/>
      <c r="AA1737" s="127"/>
      <c r="AB1737" s="127"/>
      <c r="AC1737" s="127"/>
      <c r="AD1737" s="127"/>
      <c r="AE1737" s="127"/>
      <c r="AF1737" s="127"/>
      <c r="AG1737" s="127"/>
      <c r="AH1737" s="127"/>
      <c r="AI1737" s="127"/>
      <c r="AJ1737" s="127"/>
      <c r="AK1737" s="127"/>
      <c r="AL1737" s="127"/>
      <c r="AM1737" s="127"/>
      <c r="AN1737" s="127"/>
      <c r="AO1737" s="127"/>
      <c r="AP1737" s="127"/>
      <c r="AQ1737" s="127"/>
      <c r="AR1737" s="127"/>
      <c r="AS1737" s="127"/>
      <c r="AT1737" s="127"/>
      <c r="AU1737" s="127"/>
      <c r="AV1737" s="127"/>
      <c r="AW1737" s="127"/>
      <c r="AX1737" s="127"/>
      <c r="AY1737" s="127"/>
      <c r="AZ1737" s="127"/>
      <c r="BA1737" s="127"/>
      <c r="BB1737" s="127"/>
      <c r="BC1737" s="127"/>
      <c r="BD1737" s="127"/>
      <c r="BE1737" s="127"/>
      <c r="BF1737" s="127"/>
      <c r="BG1737" s="127"/>
      <c r="BH1737" s="127"/>
      <c r="BI1737" s="127"/>
      <c r="BJ1737" s="127"/>
      <c r="BK1737" s="127"/>
      <c r="BL1737" s="127"/>
      <c r="BM1737" s="127"/>
      <c r="BN1737" s="386"/>
      <c r="BO1737" s="127"/>
      <c r="BP1737" s="104"/>
    </row>
    <row r="1738" spans="1:68" ht="14.5" x14ac:dyDescent="0.35">
      <c r="A1738" s="136"/>
      <c r="B1738" s="136"/>
      <c r="C1738" s="136"/>
      <c r="D1738" s="127"/>
      <c r="E1738" s="127"/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7"/>
      <c r="Z1738" s="127"/>
      <c r="AA1738" s="127"/>
      <c r="AB1738" s="127"/>
      <c r="AC1738" s="127"/>
      <c r="AD1738" s="127"/>
      <c r="AE1738" s="127"/>
      <c r="AF1738" s="127"/>
      <c r="AG1738" s="127"/>
      <c r="AH1738" s="127"/>
      <c r="AI1738" s="127"/>
      <c r="AJ1738" s="127"/>
      <c r="AK1738" s="127"/>
      <c r="AL1738" s="127"/>
      <c r="AM1738" s="127"/>
      <c r="AN1738" s="127"/>
      <c r="AO1738" s="127"/>
      <c r="AP1738" s="127"/>
      <c r="AQ1738" s="127"/>
      <c r="AR1738" s="127"/>
      <c r="AS1738" s="127"/>
      <c r="AT1738" s="127"/>
      <c r="AU1738" s="127"/>
      <c r="AV1738" s="127"/>
      <c r="AW1738" s="127"/>
      <c r="AX1738" s="127"/>
      <c r="AY1738" s="127"/>
      <c r="AZ1738" s="127"/>
      <c r="BA1738" s="127"/>
      <c r="BB1738" s="127"/>
      <c r="BC1738" s="127"/>
      <c r="BD1738" s="127"/>
      <c r="BE1738" s="127"/>
      <c r="BF1738" s="127"/>
      <c r="BG1738" s="127"/>
      <c r="BH1738" s="127"/>
      <c r="BI1738" s="127"/>
      <c r="BJ1738" s="127"/>
      <c r="BK1738" s="127"/>
      <c r="BL1738" s="127"/>
      <c r="BM1738" s="127"/>
      <c r="BN1738" s="386"/>
      <c r="BO1738" s="127"/>
      <c r="BP1738" s="104"/>
    </row>
    <row r="1739" spans="1:68" ht="14.5" x14ac:dyDescent="0.35">
      <c r="A1739" s="136"/>
      <c r="B1739" s="136"/>
      <c r="C1739" s="136"/>
      <c r="D1739" s="127"/>
      <c r="E1739" s="127"/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7"/>
      <c r="Z1739" s="127"/>
      <c r="AA1739" s="127"/>
      <c r="AB1739" s="127"/>
      <c r="AC1739" s="127"/>
      <c r="AD1739" s="127"/>
      <c r="AE1739" s="127"/>
      <c r="AF1739" s="127"/>
      <c r="AG1739" s="127"/>
      <c r="AH1739" s="127"/>
      <c r="AI1739" s="127"/>
      <c r="AJ1739" s="127"/>
      <c r="AK1739" s="127"/>
      <c r="AL1739" s="127"/>
      <c r="AM1739" s="127"/>
      <c r="AN1739" s="127"/>
      <c r="AO1739" s="127"/>
      <c r="AP1739" s="127"/>
      <c r="AQ1739" s="127"/>
      <c r="AR1739" s="127"/>
      <c r="AS1739" s="127"/>
      <c r="AT1739" s="127"/>
      <c r="AU1739" s="127"/>
      <c r="AV1739" s="127"/>
      <c r="AW1739" s="127"/>
      <c r="AX1739" s="127"/>
      <c r="AY1739" s="127"/>
      <c r="AZ1739" s="127"/>
      <c r="BA1739" s="127"/>
      <c r="BB1739" s="127"/>
      <c r="BC1739" s="127"/>
      <c r="BD1739" s="127"/>
      <c r="BE1739" s="127"/>
      <c r="BF1739" s="127"/>
      <c r="BG1739" s="127"/>
      <c r="BH1739" s="127"/>
      <c r="BI1739" s="127"/>
      <c r="BJ1739" s="127"/>
      <c r="BK1739" s="127"/>
      <c r="BL1739" s="127"/>
      <c r="BM1739" s="127"/>
      <c r="BN1739" s="386"/>
      <c r="BO1739" s="127"/>
      <c r="BP1739" s="104"/>
    </row>
    <row r="1740" spans="1:68" ht="14.5" x14ac:dyDescent="0.35">
      <c r="A1740" s="136"/>
      <c r="B1740" s="136"/>
      <c r="C1740" s="136"/>
      <c r="D1740" s="127"/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7"/>
      <c r="Z1740" s="127"/>
      <c r="AA1740" s="127"/>
      <c r="AB1740" s="127"/>
      <c r="AC1740" s="127"/>
      <c r="AD1740" s="127"/>
      <c r="AE1740" s="127"/>
      <c r="AF1740" s="127"/>
      <c r="AG1740" s="127"/>
      <c r="AH1740" s="127"/>
      <c r="AI1740" s="127"/>
      <c r="AJ1740" s="127"/>
      <c r="AK1740" s="127"/>
      <c r="AL1740" s="127"/>
      <c r="AM1740" s="127"/>
      <c r="AN1740" s="127"/>
      <c r="AO1740" s="127"/>
      <c r="AP1740" s="127"/>
      <c r="AQ1740" s="127"/>
      <c r="AR1740" s="127"/>
      <c r="AS1740" s="127"/>
      <c r="AT1740" s="127"/>
      <c r="AU1740" s="127"/>
      <c r="AV1740" s="127"/>
      <c r="AW1740" s="127"/>
      <c r="AX1740" s="127"/>
      <c r="AY1740" s="127"/>
      <c r="AZ1740" s="127"/>
      <c r="BA1740" s="127"/>
      <c r="BB1740" s="127"/>
      <c r="BC1740" s="127"/>
      <c r="BD1740" s="127"/>
      <c r="BE1740" s="127"/>
      <c r="BF1740" s="127"/>
      <c r="BG1740" s="127"/>
      <c r="BH1740" s="127"/>
      <c r="BI1740" s="127"/>
      <c r="BJ1740" s="127"/>
      <c r="BK1740" s="127"/>
      <c r="BL1740" s="127"/>
      <c r="BM1740" s="127"/>
      <c r="BN1740" s="386"/>
      <c r="BO1740" s="127"/>
      <c r="BP1740" s="104"/>
    </row>
    <row r="1741" spans="1:68" ht="14.5" x14ac:dyDescent="0.35">
      <c r="A1741" s="136"/>
      <c r="B1741" s="136"/>
      <c r="C1741" s="136"/>
      <c r="D1741" s="127"/>
      <c r="E1741" s="127"/>
      <c r="F1741" s="127"/>
      <c r="G1741" s="127"/>
      <c r="H1741" s="127"/>
      <c r="I1741" s="127"/>
      <c r="J1741" s="127"/>
      <c r="K1741" s="127"/>
      <c r="L1741" s="127"/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7"/>
      <c r="Z1741" s="127"/>
      <c r="AA1741" s="127"/>
      <c r="AB1741" s="127"/>
      <c r="AC1741" s="127"/>
      <c r="AD1741" s="127"/>
      <c r="AE1741" s="127"/>
      <c r="AF1741" s="127"/>
      <c r="AG1741" s="127"/>
      <c r="AH1741" s="127"/>
      <c r="AI1741" s="127"/>
      <c r="AJ1741" s="127"/>
      <c r="AK1741" s="127"/>
      <c r="AL1741" s="127"/>
      <c r="AM1741" s="127"/>
      <c r="AN1741" s="127"/>
      <c r="AO1741" s="127"/>
      <c r="AP1741" s="127"/>
      <c r="AQ1741" s="127"/>
      <c r="AR1741" s="127"/>
      <c r="AS1741" s="127"/>
      <c r="AT1741" s="127"/>
      <c r="AU1741" s="127"/>
      <c r="AV1741" s="127"/>
      <c r="AW1741" s="127"/>
      <c r="AX1741" s="127"/>
      <c r="AY1741" s="127"/>
      <c r="AZ1741" s="127"/>
      <c r="BA1741" s="127"/>
      <c r="BB1741" s="127"/>
      <c r="BC1741" s="127"/>
      <c r="BD1741" s="127"/>
      <c r="BE1741" s="127"/>
      <c r="BF1741" s="127"/>
      <c r="BG1741" s="127"/>
      <c r="BH1741" s="127"/>
      <c r="BI1741" s="127"/>
      <c r="BJ1741" s="127"/>
      <c r="BK1741" s="127"/>
      <c r="BL1741" s="127"/>
      <c r="BM1741" s="127"/>
      <c r="BN1741" s="386"/>
      <c r="BO1741" s="127"/>
      <c r="BP1741" s="104"/>
    </row>
    <row r="1742" spans="1:68" ht="14.5" x14ac:dyDescent="0.35">
      <c r="A1742" s="136"/>
      <c r="B1742" s="136"/>
      <c r="C1742" s="136"/>
      <c r="D1742" s="127"/>
      <c r="E1742" s="127"/>
      <c r="F1742" s="127"/>
      <c r="G1742" s="127"/>
      <c r="H1742" s="127"/>
      <c r="I1742" s="127"/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7"/>
      <c r="Z1742" s="127"/>
      <c r="AA1742" s="127"/>
      <c r="AB1742" s="127"/>
      <c r="AC1742" s="127"/>
      <c r="AD1742" s="127"/>
      <c r="AE1742" s="127"/>
      <c r="AF1742" s="127"/>
      <c r="AG1742" s="127"/>
      <c r="AH1742" s="127"/>
      <c r="AI1742" s="127"/>
      <c r="AJ1742" s="127"/>
      <c r="AK1742" s="127"/>
      <c r="AL1742" s="127"/>
      <c r="AM1742" s="127"/>
      <c r="AN1742" s="127"/>
      <c r="AO1742" s="127"/>
      <c r="AP1742" s="127"/>
      <c r="AQ1742" s="127"/>
      <c r="AR1742" s="127"/>
      <c r="AS1742" s="127"/>
      <c r="AT1742" s="127"/>
      <c r="AU1742" s="127"/>
      <c r="AV1742" s="127"/>
      <c r="AW1742" s="127"/>
      <c r="AX1742" s="127"/>
      <c r="AY1742" s="127"/>
      <c r="AZ1742" s="127"/>
      <c r="BA1742" s="127"/>
      <c r="BB1742" s="127"/>
      <c r="BC1742" s="127"/>
      <c r="BD1742" s="127"/>
      <c r="BE1742" s="127"/>
      <c r="BF1742" s="127"/>
      <c r="BG1742" s="127"/>
      <c r="BH1742" s="127"/>
      <c r="BI1742" s="127"/>
      <c r="BJ1742" s="127"/>
      <c r="BK1742" s="127"/>
      <c r="BL1742" s="127"/>
      <c r="BM1742" s="127"/>
      <c r="BN1742" s="386"/>
      <c r="BO1742" s="127"/>
      <c r="BP1742" s="104"/>
    </row>
    <row r="1743" spans="1:68" ht="14.5" x14ac:dyDescent="0.35">
      <c r="A1743" s="136"/>
      <c r="B1743" s="136"/>
      <c r="C1743" s="136"/>
      <c r="D1743" s="127"/>
      <c r="E1743" s="127"/>
      <c r="F1743" s="127"/>
      <c r="G1743" s="127"/>
      <c r="H1743" s="127"/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7"/>
      <c r="Z1743" s="127"/>
      <c r="AA1743" s="127"/>
      <c r="AB1743" s="127"/>
      <c r="AC1743" s="127"/>
      <c r="AD1743" s="127"/>
      <c r="AE1743" s="127"/>
      <c r="AF1743" s="127"/>
      <c r="AG1743" s="127"/>
      <c r="AH1743" s="127"/>
      <c r="AI1743" s="127"/>
      <c r="AJ1743" s="127"/>
      <c r="AK1743" s="127"/>
      <c r="AL1743" s="127"/>
      <c r="AM1743" s="127"/>
      <c r="AN1743" s="127"/>
      <c r="AO1743" s="127"/>
      <c r="AP1743" s="127"/>
      <c r="AQ1743" s="127"/>
      <c r="AR1743" s="127"/>
      <c r="AS1743" s="127"/>
      <c r="AT1743" s="127"/>
      <c r="AU1743" s="127"/>
      <c r="AV1743" s="127"/>
      <c r="AW1743" s="127"/>
      <c r="AX1743" s="127"/>
      <c r="AY1743" s="127"/>
      <c r="AZ1743" s="127"/>
      <c r="BA1743" s="127"/>
      <c r="BB1743" s="127"/>
      <c r="BC1743" s="127"/>
      <c r="BD1743" s="127"/>
      <c r="BE1743" s="127"/>
      <c r="BF1743" s="127"/>
      <c r="BG1743" s="127"/>
      <c r="BH1743" s="127"/>
      <c r="BI1743" s="127"/>
      <c r="BJ1743" s="127"/>
      <c r="BK1743" s="127"/>
      <c r="BL1743" s="127"/>
      <c r="BM1743" s="127"/>
      <c r="BN1743" s="386"/>
      <c r="BO1743" s="127"/>
      <c r="BP1743" s="104"/>
    </row>
    <row r="1744" spans="1:68" ht="14.5" x14ac:dyDescent="0.35">
      <c r="A1744" s="136"/>
      <c r="B1744" s="136"/>
      <c r="C1744" s="136"/>
      <c r="D1744" s="127"/>
      <c r="E1744" s="127"/>
      <c r="F1744" s="127"/>
      <c r="G1744" s="127"/>
      <c r="H1744" s="127"/>
      <c r="I1744" s="127"/>
      <c r="J1744" s="127"/>
      <c r="K1744" s="127"/>
      <c r="L1744" s="127"/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7"/>
      <c r="Z1744" s="127"/>
      <c r="AA1744" s="127"/>
      <c r="AB1744" s="127"/>
      <c r="AC1744" s="127"/>
      <c r="AD1744" s="127"/>
      <c r="AE1744" s="127"/>
      <c r="AF1744" s="127"/>
      <c r="AG1744" s="127"/>
      <c r="AH1744" s="127"/>
      <c r="AI1744" s="127"/>
      <c r="AJ1744" s="127"/>
      <c r="AK1744" s="127"/>
      <c r="AL1744" s="127"/>
      <c r="AM1744" s="127"/>
      <c r="AN1744" s="127"/>
      <c r="AO1744" s="127"/>
      <c r="AP1744" s="127"/>
      <c r="AQ1744" s="127"/>
      <c r="AR1744" s="127"/>
      <c r="AS1744" s="127"/>
      <c r="AT1744" s="127"/>
      <c r="AU1744" s="127"/>
      <c r="AV1744" s="127"/>
      <c r="AW1744" s="127"/>
      <c r="AX1744" s="127"/>
      <c r="AY1744" s="127"/>
      <c r="AZ1744" s="127"/>
      <c r="BA1744" s="127"/>
      <c r="BB1744" s="127"/>
      <c r="BC1744" s="127"/>
      <c r="BD1744" s="127"/>
      <c r="BE1744" s="127"/>
      <c r="BF1744" s="127"/>
      <c r="BG1744" s="127"/>
      <c r="BH1744" s="127"/>
      <c r="BI1744" s="127"/>
      <c r="BJ1744" s="127"/>
      <c r="BK1744" s="127"/>
      <c r="BL1744" s="127"/>
      <c r="BM1744" s="127"/>
      <c r="BN1744" s="386"/>
      <c r="BO1744" s="127"/>
      <c r="BP1744" s="104"/>
    </row>
    <row r="1745" spans="1:68" ht="14.5" x14ac:dyDescent="0.35">
      <c r="A1745" s="136"/>
      <c r="B1745" s="136"/>
      <c r="C1745" s="136"/>
      <c r="D1745" s="127"/>
      <c r="E1745" s="127"/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/>
      <c r="X1745" s="127"/>
      <c r="Y1745" s="127"/>
      <c r="Z1745" s="127"/>
      <c r="AA1745" s="127"/>
      <c r="AB1745" s="127"/>
      <c r="AC1745" s="127"/>
      <c r="AD1745" s="127"/>
      <c r="AE1745" s="127"/>
      <c r="AF1745" s="127"/>
      <c r="AG1745" s="127"/>
      <c r="AH1745" s="127"/>
      <c r="AI1745" s="127"/>
      <c r="AJ1745" s="127"/>
      <c r="AK1745" s="127"/>
      <c r="AL1745" s="127"/>
      <c r="AM1745" s="127"/>
      <c r="AN1745" s="127"/>
      <c r="AO1745" s="127"/>
      <c r="AP1745" s="127"/>
      <c r="AQ1745" s="127"/>
      <c r="AR1745" s="127"/>
      <c r="AS1745" s="127"/>
      <c r="AT1745" s="127"/>
      <c r="AU1745" s="127"/>
      <c r="AV1745" s="127"/>
      <c r="AW1745" s="127"/>
      <c r="AX1745" s="127"/>
      <c r="AY1745" s="127"/>
      <c r="AZ1745" s="127"/>
      <c r="BA1745" s="127"/>
      <c r="BB1745" s="127"/>
      <c r="BC1745" s="127"/>
      <c r="BD1745" s="127"/>
      <c r="BE1745" s="127"/>
      <c r="BF1745" s="127"/>
      <c r="BG1745" s="127"/>
      <c r="BH1745" s="127"/>
      <c r="BI1745" s="127"/>
      <c r="BJ1745" s="127"/>
      <c r="BK1745" s="127"/>
      <c r="BL1745" s="127"/>
      <c r="BM1745" s="127"/>
      <c r="BN1745" s="386"/>
      <c r="BO1745" s="127"/>
      <c r="BP1745" s="104"/>
    </row>
    <row r="1746" spans="1:68" ht="14.5" x14ac:dyDescent="0.35">
      <c r="A1746" s="136"/>
      <c r="B1746" s="136"/>
      <c r="C1746" s="136"/>
      <c r="D1746" s="127"/>
      <c r="E1746" s="127"/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/>
      <c r="U1746" s="127"/>
      <c r="V1746" s="127"/>
      <c r="W1746" s="127"/>
      <c r="X1746" s="127"/>
      <c r="Y1746" s="127"/>
      <c r="Z1746" s="127"/>
      <c r="AA1746" s="127"/>
      <c r="AB1746" s="127"/>
      <c r="AC1746" s="127"/>
      <c r="AD1746" s="127"/>
      <c r="AE1746" s="127"/>
      <c r="AF1746" s="127"/>
      <c r="AG1746" s="127"/>
      <c r="AH1746" s="127"/>
      <c r="AI1746" s="127"/>
      <c r="AJ1746" s="127"/>
      <c r="AK1746" s="127"/>
      <c r="AL1746" s="127"/>
      <c r="AM1746" s="127"/>
      <c r="AN1746" s="127"/>
      <c r="AO1746" s="127"/>
      <c r="AP1746" s="127"/>
      <c r="AQ1746" s="127"/>
      <c r="AR1746" s="127"/>
      <c r="AS1746" s="127"/>
      <c r="AT1746" s="127"/>
      <c r="AU1746" s="127"/>
      <c r="AV1746" s="127"/>
      <c r="AW1746" s="127"/>
      <c r="AX1746" s="127"/>
      <c r="AY1746" s="127"/>
      <c r="AZ1746" s="127"/>
      <c r="BA1746" s="127"/>
      <c r="BB1746" s="127"/>
      <c r="BC1746" s="127"/>
      <c r="BD1746" s="127"/>
      <c r="BE1746" s="127"/>
      <c r="BF1746" s="127"/>
      <c r="BG1746" s="127"/>
      <c r="BH1746" s="127"/>
      <c r="BI1746" s="127"/>
      <c r="BJ1746" s="127"/>
      <c r="BK1746" s="127"/>
      <c r="BL1746" s="127"/>
      <c r="BM1746" s="127"/>
      <c r="BN1746" s="386"/>
      <c r="BO1746" s="127"/>
      <c r="BP1746" s="104"/>
    </row>
    <row r="1747" spans="1:68" ht="14.5" x14ac:dyDescent="0.35">
      <c r="A1747" s="136"/>
      <c r="B1747" s="136"/>
      <c r="C1747" s="136"/>
      <c r="D1747" s="127"/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7"/>
      <c r="Z1747" s="127"/>
      <c r="AA1747" s="127"/>
      <c r="AB1747" s="127"/>
      <c r="AC1747" s="127"/>
      <c r="AD1747" s="127"/>
      <c r="AE1747" s="127"/>
      <c r="AF1747" s="127"/>
      <c r="AG1747" s="127"/>
      <c r="AH1747" s="127"/>
      <c r="AI1747" s="127"/>
      <c r="AJ1747" s="127"/>
      <c r="AK1747" s="127"/>
      <c r="AL1747" s="127"/>
      <c r="AM1747" s="127"/>
      <c r="AN1747" s="127"/>
      <c r="AO1747" s="127"/>
      <c r="AP1747" s="127"/>
      <c r="AQ1747" s="127"/>
      <c r="AR1747" s="127"/>
      <c r="AS1747" s="127"/>
      <c r="AT1747" s="127"/>
      <c r="AU1747" s="127"/>
      <c r="AV1747" s="127"/>
      <c r="AW1747" s="127"/>
      <c r="AX1747" s="127"/>
      <c r="AY1747" s="127"/>
      <c r="AZ1747" s="127"/>
      <c r="BA1747" s="127"/>
      <c r="BB1747" s="127"/>
      <c r="BC1747" s="127"/>
      <c r="BD1747" s="127"/>
      <c r="BE1747" s="127"/>
      <c r="BF1747" s="127"/>
      <c r="BG1747" s="127"/>
      <c r="BH1747" s="127"/>
      <c r="BI1747" s="127"/>
      <c r="BJ1747" s="127"/>
      <c r="BK1747" s="127"/>
      <c r="BL1747" s="127"/>
      <c r="BM1747" s="127"/>
      <c r="BN1747" s="386"/>
      <c r="BO1747" s="127"/>
      <c r="BP1747" s="104"/>
    </row>
    <row r="1748" spans="1:68" ht="14.5" x14ac:dyDescent="0.35">
      <c r="A1748" s="136"/>
      <c r="B1748" s="136"/>
      <c r="C1748" s="136"/>
      <c r="D1748" s="127"/>
      <c r="E1748" s="127"/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7"/>
      <c r="Z1748" s="127"/>
      <c r="AA1748" s="127"/>
      <c r="AB1748" s="127"/>
      <c r="AC1748" s="127"/>
      <c r="AD1748" s="127"/>
      <c r="AE1748" s="127"/>
      <c r="AF1748" s="127"/>
      <c r="AG1748" s="127"/>
      <c r="AH1748" s="127"/>
      <c r="AI1748" s="127"/>
      <c r="AJ1748" s="127"/>
      <c r="AK1748" s="127"/>
      <c r="AL1748" s="127"/>
      <c r="AM1748" s="127"/>
      <c r="AN1748" s="127"/>
      <c r="AO1748" s="127"/>
      <c r="AP1748" s="127"/>
      <c r="AQ1748" s="127"/>
      <c r="AR1748" s="127"/>
      <c r="AS1748" s="127"/>
      <c r="AT1748" s="127"/>
      <c r="AU1748" s="127"/>
      <c r="AV1748" s="127"/>
      <c r="AW1748" s="127"/>
      <c r="AX1748" s="127"/>
      <c r="AY1748" s="127"/>
      <c r="AZ1748" s="127"/>
      <c r="BA1748" s="127"/>
      <c r="BB1748" s="127"/>
      <c r="BC1748" s="127"/>
      <c r="BD1748" s="127"/>
      <c r="BE1748" s="127"/>
      <c r="BF1748" s="127"/>
      <c r="BG1748" s="127"/>
      <c r="BH1748" s="127"/>
      <c r="BI1748" s="127"/>
      <c r="BJ1748" s="127"/>
      <c r="BK1748" s="127"/>
      <c r="BL1748" s="127"/>
      <c r="BM1748" s="127"/>
      <c r="BN1748" s="386"/>
      <c r="BO1748" s="127"/>
      <c r="BP1748" s="104"/>
    </row>
    <row r="1749" spans="1:68" ht="14.5" x14ac:dyDescent="0.35">
      <c r="A1749" s="136"/>
      <c r="B1749" s="136"/>
      <c r="C1749" s="136"/>
      <c r="D1749" s="127"/>
      <c r="E1749" s="127"/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7"/>
      <c r="Z1749" s="127"/>
      <c r="AA1749" s="127"/>
      <c r="AB1749" s="127"/>
      <c r="AC1749" s="127"/>
      <c r="AD1749" s="127"/>
      <c r="AE1749" s="127"/>
      <c r="AF1749" s="127"/>
      <c r="AG1749" s="127"/>
      <c r="AH1749" s="127"/>
      <c r="AI1749" s="127"/>
      <c r="AJ1749" s="127"/>
      <c r="AK1749" s="127"/>
      <c r="AL1749" s="127"/>
      <c r="AM1749" s="127"/>
      <c r="AN1749" s="127"/>
      <c r="AO1749" s="127"/>
      <c r="AP1749" s="127"/>
      <c r="AQ1749" s="127"/>
      <c r="AR1749" s="127"/>
      <c r="AS1749" s="127"/>
      <c r="AT1749" s="127"/>
      <c r="AU1749" s="127"/>
      <c r="AV1749" s="127"/>
      <c r="AW1749" s="127"/>
      <c r="AX1749" s="127"/>
      <c r="AY1749" s="127"/>
      <c r="AZ1749" s="127"/>
      <c r="BA1749" s="127"/>
      <c r="BB1749" s="127"/>
      <c r="BC1749" s="127"/>
      <c r="BD1749" s="127"/>
      <c r="BE1749" s="127"/>
      <c r="BF1749" s="127"/>
      <c r="BG1749" s="127"/>
      <c r="BH1749" s="127"/>
      <c r="BI1749" s="127"/>
      <c r="BJ1749" s="127"/>
      <c r="BK1749" s="127"/>
      <c r="BL1749" s="127"/>
      <c r="BM1749" s="127"/>
      <c r="BN1749" s="386"/>
      <c r="BO1749" s="127"/>
      <c r="BP1749" s="104"/>
    </row>
    <row r="1750" spans="1:68" ht="14.5" x14ac:dyDescent="0.35">
      <c r="A1750" s="136"/>
      <c r="B1750" s="136"/>
      <c r="C1750" s="136"/>
      <c r="D1750" s="127"/>
      <c r="E1750" s="127"/>
      <c r="F1750" s="127"/>
      <c r="G1750" s="127"/>
      <c r="H1750" s="127"/>
      <c r="I1750" s="127"/>
      <c r="J1750" s="127"/>
      <c r="K1750" s="127"/>
      <c r="L1750" s="127"/>
      <c r="M1750" s="127"/>
      <c r="N1750" s="127"/>
      <c r="O1750" s="127"/>
      <c r="P1750" s="127"/>
      <c r="Q1750" s="127"/>
      <c r="R1750" s="127"/>
      <c r="S1750" s="127"/>
      <c r="T1750" s="127"/>
      <c r="U1750" s="127"/>
      <c r="V1750" s="127"/>
      <c r="W1750" s="127"/>
      <c r="X1750" s="127"/>
      <c r="Y1750" s="127"/>
      <c r="Z1750" s="127"/>
      <c r="AA1750" s="127"/>
      <c r="AB1750" s="127"/>
      <c r="AC1750" s="127"/>
      <c r="AD1750" s="127"/>
      <c r="AE1750" s="127"/>
      <c r="AF1750" s="127"/>
      <c r="AG1750" s="127"/>
      <c r="AH1750" s="127"/>
      <c r="AI1750" s="127"/>
      <c r="AJ1750" s="127"/>
      <c r="AK1750" s="127"/>
      <c r="AL1750" s="127"/>
      <c r="AM1750" s="127"/>
      <c r="AN1750" s="127"/>
      <c r="AO1750" s="127"/>
      <c r="AP1750" s="127"/>
      <c r="AQ1750" s="127"/>
      <c r="AR1750" s="127"/>
      <c r="AS1750" s="127"/>
      <c r="AT1750" s="127"/>
      <c r="AU1750" s="127"/>
      <c r="AV1750" s="127"/>
      <c r="AW1750" s="127"/>
      <c r="AX1750" s="127"/>
      <c r="AY1750" s="127"/>
      <c r="AZ1750" s="127"/>
      <c r="BA1750" s="127"/>
      <c r="BB1750" s="127"/>
      <c r="BC1750" s="127"/>
      <c r="BD1750" s="127"/>
      <c r="BE1750" s="127"/>
      <c r="BF1750" s="127"/>
      <c r="BG1750" s="127"/>
      <c r="BH1750" s="127"/>
      <c r="BI1750" s="127"/>
      <c r="BJ1750" s="127"/>
      <c r="BK1750" s="127"/>
      <c r="BL1750" s="127"/>
      <c r="BM1750" s="127"/>
      <c r="BN1750" s="386"/>
      <c r="BO1750" s="127"/>
      <c r="BP1750" s="104"/>
    </row>
    <row r="1751" spans="1:68" ht="14.5" x14ac:dyDescent="0.35">
      <c r="A1751" s="136"/>
      <c r="B1751" s="136"/>
      <c r="C1751" s="136"/>
      <c r="D1751" s="127"/>
      <c r="E1751" s="127"/>
      <c r="F1751" s="127"/>
      <c r="G1751" s="127"/>
      <c r="H1751" s="127"/>
      <c r="I1751" s="127"/>
      <c r="J1751" s="127"/>
      <c r="K1751" s="127"/>
      <c r="L1751" s="127"/>
      <c r="M1751" s="127"/>
      <c r="N1751" s="127"/>
      <c r="O1751" s="127"/>
      <c r="P1751" s="127"/>
      <c r="Q1751" s="127"/>
      <c r="R1751" s="127"/>
      <c r="S1751" s="127"/>
      <c r="T1751" s="127"/>
      <c r="U1751" s="127"/>
      <c r="V1751" s="127"/>
      <c r="W1751" s="127"/>
      <c r="X1751" s="127"/>
      <c r="Y1751" s="127"/>
      <c r="Z1751" s="127"/>
      <c r="AA1751" s="127"/>
      <c r="AB1751" s="127"/>
      <c r="AC1751" s="127"/>
      <c r="AD1751" s="127"/>
      <c r="AE1751" s="127"/>
      <c r="AF1751" s="127"/>
      <c r="AG1751" s="127"/>
      <c r="AH1751" s="127"/>
      <c r="AI1751" s="127"/>
      <c r="AJ1751" s="127"/>
      <c r="AK1751" s="127"/>
      <c r="AL1751" s="127"/>
      <c r="AM1751" s="127"/>
      <c r="AN1751" s="127"/>
      <c r="AO1751" s="127"/>
      <c r="AP1751" s="127"/>
      <c r="AQ1751" s="127"/>
      <c r="AR1751" s="127"/>
      <c r="AS1751" s="127"/>
      <c r="AT1751" s="127"/>
      <c r="AU1751" s="127"/>
      <c r="AV1751" s="127"/>
      <c r="AW1751" s="127"/>
      <c r="AX1751" s="127"/>
      <c r="AY1751" s="127"/>
      <c r="AZ1751" s="127"/>
      <c r="BA1751" s="127"/>
      <c r="BB1751" s="127"/>
      <c r="BC1751" s="127"/>
      <c r="BD1751" s="127"/>
      <c r="BE1751" s="127"/>
      <c r="BF1751" s="127"/>
      <c r="BG1751" s="127"/>
      <c r="BH1751" s="127"/>
      <c r="BI1751" s="127"/>
      <c r="BJ1751" s="127"/>
      <c r="BK1751" s="127"/>
      <c r="BL1751" s="127"/>
      <c r="BM1751" s="127"/>
      <c r="BN1751" s="386"/>
      <c r="BO1751" s="127"/>
      <c r="BP1751" s="104"/>
    </row>
    <row r="1752" spans="1:68" ht="14.5" x14ac:dyDescent="0.35">
      <c r="A1752" s="136"/>
      <c r="B1752" s="136"/>
      <c r="C1752" s="136"/>
      <c r="D1752" s="127"/>
      <c r="E1752" s="127"/>
      <c r="F1752" s="127"/>
      <c r="G1752" s="127"/>
      <c r="H1752" s="127"/>
      <c r="I1752" s="127"/>
      <c r="J1752" s="127"/>
      <c r="K1752" s="127"/>
      <c r="L1752" s="127"/>
      <c r="M1752" s="127"/>
      <c r="N1752" s="127"/>
      <c r="O1752" s="127"/>
      <c r="P1752" s="127"/>
      <c r="Q1752" s="127"/>
      <c r="R1752" s="127"/>
      <c r="S1752" s="127"/>
      <c r="T1752" s="127"/>
      <c r="U1752" s="127"/>
      <c r="V1752" s="127"/>
      <c r="W1752" s="127"/>
      <c r="X1752" s="127"/>
      <c r="Y1752" s="127"/>
      <c r="Z1752" s="127"/>
      <c r="AA1752" s="127"/>
      <c r="AB1752" s="127"/>
      <c r="AC1752" s="127"/>
      <c r="AD1752" s="127"/>
      <c r="AE1752" s="127"/>
      <c r="AF1752" s="127"/>
      <c r="AG1752" s="127"/>
      <c r="AH1752" s="127"/>
      <c r="AI1752" s="127"/>
      <c r="AJ1752" s="127"/>
      <c r="AK1752" s="127"/>
      <c r="AL1752" s="127"/>
      <c r="AM1752" s="127"/>
      <c r="AN1752" s="127"/>
      <c r="AO1752" s="127"/>
      <c r="AP1752" s="127"/>
      <c r="AQ1752" s="127"/>
      <c r="AR1752" s="127"/>
      <c r="AS1752" s="127"/>
      <c r="AT1752" s="127"/>
      <c r="AU1752" s="127"/>
      <c r="AV1752" s="127"/>
      <c r="AW1752" s="127"/>
      <c r="AX1752" s="127"/>
      <c r="AY1752" s="127"/>
      <c r="AZ1752" s="127"/>
      <c r="BA1752" s="127"/>
      <c r="BB1752" s="127"/>
      <c r="BC1752" s="127"/>
      <c r="BD1752" s="127"/>
      <c r="BE1752" s="127"/>
      <c r="BF1752" s="127"/>
      <c r="BG1752" s="127"/>
      <c r="BH1752" s="127"/>
      <c r="BI1752" s="127"/>
      <c r="BJ1752" s="127"/>
      <c r="BK1752" s="127"/>
      <c r="BL1752" s="127"/>
      <c r="BM1752" s="127"/>
      <c r="BN1752" s="386"/>
      <c r="BO1752" s="127"/>
      <c r="BP1752" s="104"/>
    </row>
    <row r="1753" spans="1:68" ht="14.5" x14ac:dyDescent="0.35">
      <c r="A1753" s="136"/>
      <c r="B1753" s="136"/>
      <c r="C1753" s="136"/>
      <c r="D1753" s="127"/>
      <c r="E1753" s="127"/>
      <c r="F1753" s="127"/>
      <c r="G1753" s="127"/>
      <c r="H1753" s="127"/>
      <c r="I1753" s="127"/>
      <c r="J1753" s="127"/>
      <c r="K1753" s="127"/>
      <c r="L1753" s="127"/>
      <c r="M1753" s="127"/>
      <c r="N1753" s="127"/>
      <c r="O1753" s="127"/>
      <c r="P1753" s="127"/>
      <c r="Q1753" s="127"/>
      <c r="R1753" s="127"/>
      <c r="S1753" s="127"/>
      <c r="T1753" s="127"/>
      <c r="U1753" s="127"/>
      <c r="V1753" s="127"/>
      <c r="W1753" s="127"/>
      <c r="X1753" s="127"/>
      <c r="Y1753" s="127"/>
      <c r="Z1753" s="127"/>
      <c r="AA1753" s="127"/>
      <c r="AB1753" s="127"/>
      <c r="AC1753" s="127"/>
      <c r="AD1753" s="127"/>
      <c r="AE1753" s="127"/>
      <c r="AF1753" s="127"/>
      <c r="AG1753" s="127"/>
      <c r="AH1753" s="127"/>
      <c r="AI1753" s="127"/>
      <c r="AJ1753" s="127"/>
      <c r="AK1753" s="127"/>
      <c r="AL1753" s="127"/>
      <c r="AM1753" s="127"/>
      <c r="AN1753" s="127"/>
      <c r="AO1753" s="127"/>
      <c r="AP1753" s="127"/>
      <c r="AQ1753" s="127"/>
      <c r="AR1753" s="127"/>
      <c r="AS1753" s="127"/>
      <c r="AT1753" s="127"/>
      <c r="AU1753" s="127"/>
      <c r="AV1753" s="127"/>
      <c r="AW1753" s="127"/>
      <c r="AX1753" s="127"/>
      <c r="AY1753" s="127"/>
      <c r="AZ1753" s="127"/>
      <c r="BA1753" s="127"/>
      <c r="BB1753" s="127"/>
      <c r="BC1753" s="127"/>
      <c r="BD1753" s="127"/>
      <c r="BE1753" s="127"/>
      <c r="BF1753" s="127"/>
      <c r="BG1753" s="127"/>
      <c r="BH1753" s="127"/>
      <c r="BI1753" s="127"/>
      <c r="BJ1753" s="127"/>
      <c r="BK1753" s="127"/>
      <c r="BL1753" s="127"/>
      <c r="BM1753" s="127"/>
      <c r="BN1753" s="386"/>
      <c r="BO1753" s="127"/>
      <c r="BP1753" s="104"/>
    </row>
    <row r="1754" spans="1:68" ht="14.5" x14ac:dyDescent="0.35">
      <c r="A1754" s="136"/>
      <c r="B1754" s="136"/>
      <c r="C1754" s="136"/>
      <c r="D1754" s="127"/>
      <c r="E1754" s="127"/>
      <c r="F1754" s="127"/>
      <c r="G1754" s="127"/>
      <c r="H1754" s="127"/>
      <c r="I1754" s="127"/>
      <c r="J1754" s="127"/>
      <c r="K1754" s="127"/>
      <c r="L1754" s="127"/>
      <c r="M1754" s="127"/>
      <c r="N1754" s="127"/>
      <c r="O1754" s="127"/>
      <c r="P1754" s="127"/>
      <c r="Q1754" s="127"/>
      <c r="R1754" s="127"/>
      <c r="S1754" s="127"/>
      <c r="T1754" s="127"/>
      <c r="U1754" s="127"/>
      <c r="V1754" s="127"/>
      <c r="W1754" s="127"/>
      <c r="X1754" s="127"/>
      <c r="Y1754" s="127"/>
      <c r="Z1754" s="127"/>
      <c r="AA1754" s="127"/>
      <c r="AB1754" s="127"/>
      <c r="AC1754" s="127"/>
      <c r="AD1754" s="127"/>
      <c r="AE1754" s="127"/>
      <c r="AF1754" s="127"/>
      <c r="AG1754" s="127"/>
      <c r="AH1754" s="127"/>
      <c r="AI1754" s="127"/>
      <c r="AJ1754" s="127"/>
      <c r="AK1754" s="127"/>
      <c r="AL1754" s="127"/>
      <c r="AM1754" s="127"/>
      <c r="AN1754" s="127"/>
      <c r="AO1754" s="127"/>
      <c r="AP1754" s="127"/>
      <c r="AQ1754" s="127"/>
      <c r="AR1754" s="127"/>
      <c r="AS1754" s="127"/>
      <c r="AT1754" s="127"/>
      <c r="AU1754" s="127"/>
      <c r="AV1754" s="127"/>
      <c r="AW1754" s="127"/>
      <c r="AX1754" s="127"/>
      <c r="AY1754" s="127"/>
      <c r="AZ1754" s="127"/>
      <c r="BA1754" s="127"/>
      <c r="BB1754" s="127"/>
      <c r="BC1754" s="127"/>
      <c r="BD1754" s="127"/>
      <c r="BE1754" s="127"/>
      <c r="BF1754" s="127"/>
      <c r="BG1754" s="127"/>
      <c r="BH1754" s="127"/>
      <c r="BI1754" s="127"/>
      <c r="BJ1754" s="127"/>
      <c r="BK1754" s="127"/>
      <c r="BL1754" s="127"/>
      <c r="BM1754" s="127"/>
      <c r="BN1754" s="386"/>
      <c r="BO1754" s="127"/>
      <c r="BP1754" s="104"/>
    </row>
    <row r="1755" spans="1:68" ht="14.5" x14ac:dyDescent="0.35">
      <c r="A1755" s="136"/>
      <c r="B1755" s="136"/>
      <c r="C1755" s="136"/>
      <c r="D1755" s="127"/>
      <c r="E1755" s="127"/>
      <c r="F1755" s="127"/>
      <c r="G1755" s="127"/>
      <c r="H1755" s="127"/>
      <c r="I1755" s="127"/>
      <c r="J1755" s="127"/>
      <c r="K1755" s="127"/>
      <c r="L1755" s="127"/>
      <c r="M1755" s="127"/>
      <c r="N1755" s="127"/>
      <c r="O1755" s="127"/>
      <c r="P1755" s="127"/>
      <c r="Q1755" s="127"/>
      <c r="R1755" s="127"/>
      <c r="S1755" s="127"/>
      <c r="T1755" s="127"/>
      <c r="U1755" s="127"/>
      <c r="V1755" s="127"/>
      <c r="W1755" s="127"/>
      <c r="X1755" s="127"/>
      <c r="Y1755" s="127"/>
      <c r="Z1755" s="127"/>
      <c r="AA1755" s="127"/>
      <c r="AB1755" s="127"/>
      <c r="AC1755" s="127"/>
      <c r="AD1755" s="127"/>
      <c r="AE1755" s="127"/>
      <c r="AF1755" s="127"/>
      <c r="AG1755" s="127"/>
      <c r="AH1755" s="127"/>
      <c r="AI1755" s="127"/>
      <c r="AJ1755" s="127"/>
      <c r="AK1755" s="127"/>
      <c r="AL1755" s="127"/>
      <c r="AM1755" s="127"/>
      <c r="AN1755" s="127"/>
      <c r="AO1755" s="127"/>
      <c r="AP1755" s="127"/>
      <c r="AQ1755" s="127"/>
      <c r="AR1755" s="127"/>
      <c r="AS1755" s="127"/>
      <c r="AT1755" s="127"/>
      <c r="AU1755" s="127"/>
      <c r="AV1755" s="127"/>
      <c r="AW1755" s="127"/>
      <c r="AX1755" s="127"/>
      <c r="AY1755" s="127"/>
      <c r="AZ1755" s="127"/>
      <c r="BA1755" s="127"/>
      <c r="BB1755" s="127"/>
      <c r="BC1755" s="127"/>
      <c r="BD1755" s="127"/>
      <c r="BE1755" s="127"/>
      <c r="BF1755" s="127"/>
      <c r="BG1755" s="127"/>
      <c r="BH1755" s="127"/>
      <c r="BI1755" s="127"/>
      <c r="BJ1755" s="127"/>
      <c r="BK1755" s="127"/>
      <c r="BL1755" s="127"/>
      <c r="BM1755" s="127"/>
      <c r="BN1755" s="386"/>
      <c r="BO1755" s="127"/>
      <c r="BP1755" s="104"/>
    </row>
    <row r="1756" spans="1:68" ht="14.5" x14ac:dyDescent="0.35">
      <c r="A1756" s="136"/>
      <c r="B1756" s="136"/>
      <c r="C1756" s="136"/>
      <c r="D1756" s="127"/>
      <c r="E1756" s="127"/>
      <c r="F1756" s="127"/>
      <c r="G1756" s="127"/>
      <c r="H1756" s="127"/>
      <c r="I1756" s="127"/>
      <c r="J1756" s="127"/>
      <c r="K1756" s="127"/>
      <c r="L1756" s="127"/>
      <c r="M1756" s="127"/>
      <c r="N1756" s="127"/>
      <c r="O1756" s="127"/>
      <c r="P1756" s="127"/>
      <c r="Q1756" s="127"/>
      <c r="R1756" s="127"/>
      <c r="S1756" s="127"/>
      <c r="T1756" s="127"/>
      <c r="U1756" s="127"/>
      <c r="V1756" s="127"/>
      <c r="W1756" s="127"/>
      <c r="X1756" s="127"/>
      <c r="Y1756" s="127"/>
      <c r="Z1756" s="127"/>
      <c r="AA1756" s="127"/>
      <c r="AB1756" s="127"/>
      <c r="AC1756" s="127"/>
      <c r="AD1756" s="127"/>
      <c r="AE1756" s="127"/>
      <c r="AF1756" s="127"/>
      <c r="AG1756" s="127"/>
      <c r="AH1756" s="127"/>
      <c r="AI1756" s="127"/>
      <c r="AJ1756" s="127"/>
      <c r="AK1756" s="127"/>
      <c r="AL1756" s="127"/>
      <c r="AM1756" s="127"/>
      <c r="AN1756" s="127"/>
      <c r="AO1756" s="127"/>
      <c r="AP1756" s="127"/>
      <c r="AQ1756" s="127"/>
      <c r="AR1756" s="127"/>
      <c r="AS1756" s="127"/>
      <c r="AT1756" s="127"/>
      <c r="AU1756" s="127"/>
      <c r="AV1756" s="127"/>
      <c r="AW1756" s="127"/>
      <c r="AX1756" s="127"/>
      <c r="AY1756" s="127"/>
      <c r="AZ1756" s="127"/>
      <c r="BA1756" s="127"/>
      <c r="BB1756" s="127"/>
      <c r="BC1756" s="127"/>
      <c r="BD1756" s="127"/>
      <c r="BE1756" s="127"/>
      <c r="BF1756" s="127"/>
      <c r="BG1756" s="127"/>
      <c r="BH1756" s="127"/>
      <c r="BI1756" s="127"/>
      <c r="BJ1756" s="127"/>
      <c r="BK1756" s="127"/>
      <c r="BL1756" s="127"/>
      <c r="BM1756" s="127"/>
      <c r="BN1756" s="386"/>
      <c r="BO1756" s="127"/>
      <c r="BP1756" s="104"/>
    </row>
    <row r="1757" spans="1:68" ht="14.5" x14ac:dyDescent="0.35">
      <c r="A1757" s="136"/>
      <c r="B1757" s="136"/>
      <c r="C1757" s="136"/>
      <c r="D1757" s="127"/>
      <c r="E1757" s="127"/>
      <c r="F1757" s="127"/>
      <c r="G1757" s="127"/>
      <c r="H1757" s="127"/>
      <c r="I1757" s="127"/>
      <c r="J1757" s="127"/>
      <c r="K1757" s="127"/>
      <c r="L1757" s="127"/>
      <c r="M1757" s="127"/>
      <c r="N1757" s="127"/>
      <c r="O1757" s="127"/>
      <c r="P1757" s="127"/>
      <c r="Q1757" s="127"/>
      <c r="R1757" s="127"/>
      <c r="S1757" s="127"/>
      <c r="T1757" s="127"/>
      <c r="U1757" s="127"/>
      <c r="V1757" s="127"/>
      <c r="W1757" s="127"/>
      <c r="X1757" s="127"/>
      <c r="Y1757" s="127"/>
      <c r="Z1757" s="127"/>
      <c r="AA1757" s="127"/>
      <c r="AB1757" s="127"/>
      <c r="AC1757" s="127"/>
      <c r="AD1757" s="127"/>
      <c r="AE1757" s="127"/>
      <c r="AF1757" s="127"/>
      <c r="AG1757" s="127"/>
      <c r="AH1757" s="127"/>
      <c r="AI1757" s="127"/>
      <c r="AJ1757" s="127"/>
      <c r="AK1757" s="127"/>
      <c r="AL1757" s="127"/>
      <c r="AM1757" s="127"/>
      <c r="AN1757" s="127"/>
      <c r="AO1757" s="127"/>
      <c r="AP1757" s="127"/>
      <c r="AQ1757" s="127"/>
      <c r="AR1757" s="127"/>
      <c r="AS1757" s="127"/>
      <c r="AT1757" s="127"/>
      <c r="AU1757" s="127"/>
      <c r="AV1757" s="127"/>
      <c r="AW1757" s="127"/>
      <c r="AX1757" s="127"/>
      <c r="AY1757" s="127"/>
      <c r="AZ1757" s="127"/>
      <c r="BA1757" s="127"/>
      <c r="BB1757" s="127"/>
      <c r="BC1757" s="127"/>
      <c r="BD1757" s="127"/>
      <c r="BE1757" s="127"/>
      <c r="BF1757" s="127"/>
      <c r="BG1757" s="127"/>
      <c r="BH1757" s="127"/>
      <c r="BI1757" s="127"/>
      <c r="BJ1757" s="127"/>
      <c r="BK1757" s="127"/>
      <c r="BL1757" s="127"/>
      <c r="BM1757" s="127"/>
      <c r="BN1757" s="386"/>
      <c r="BO1757" s="127"/>
      <c r="BP1757" s="104"/>
    </row>
    <row r="1758" spans="1:68" ht="14.5" x14ac:dyDescent="0.35">
      <c r="A1758" s="136"/>
      <c r="B1758" s="136"/>
      <c r="C1758" s="136"/>
      <c r="D1758" s="127"/>
      <c r="E1758" s="127"/>
      <c r="F1758" s="127"/>
      <c r="G1758" s="127"/>
      <c r="H1758" s="127"/>
      <c r="I1758" s="127"/>
      <c r="J1758" s="127"/>
      <c r="K1758" s="127"/>
      <c r="L1758" s="127"/>
      <c r="M1758" s="127"/>
      <c r="N1758" s="127"/>
      <c r="O1758" s="127"/>
      <c r="P1758" s="127"/>
      <c r="Q1758" s="127"/>
      <c r="R1758" s="127"/>
      <c r="S1758" s="127"/>
      <c r="T1758" s="127"/>
      <c r="U1758" s="127"/>
      <c r="V1758" s="127"/>
      <c r="W1758" s="127"/>
      <c r="X1758" s="127"/>
      <c r="Y1758" s="127"/>
      <c r="Z1758" s="127"/>
      <c r="AA1758" s="127"/>
      <c r="AB1758" s="127"/>
      <c r="AC1758" s="127"/>
      <c r="AD1758" s="127"/>
      <c r="AE1758" s="127"/>
      <c r="AF1758" s="127"/>
      <c r="AG1758" s="127"/>
      <c r="AH1758" s="127"/>
      <c r="AI1758" s="127"/>
      <c r="AJ1758" s="127"/>
      <c r="AK1758" s="127"/>
      <c r="AL1758" s="127"/>
      <c r="AM1758" s="127"/>
      <c r="AN1758" s="127"/>
      <c r="AO1758" s="127"/>
      <c r="AP1758" s="127"/>
      <c r="AQ1758" s="127"/>
      <c r="AR1758" s="127"/>
      <c r="AS1758" s="127"/>
      <c r="AT1758" s="127"/>
      <c r="AU1758" s="127"/>
      <c r="AV1758" s="127"/>
      <c r="AW1758" s="127"/>
      <c r="AX1758" s="127"/>
      <c r="AY1758" s="127"/>
      <c r="AZ1758" s="127"/>
      <c r="BA1758" s="127"/>
      <c r="BB1758" s="127"/>
      <c r="BC1758" s="127"/>
      <c r="BD1758" s="127"/>
      <c r="BE1758" s="127"/>
      <c r="BF1758" s="127"/>
      <c r="BG1758" s="127"/>
      <c r="BH1758" s="127"/>
      <c r="BI1758" s="127"/>
      <c r="BJ1758" s="127"/>
      <c r="BK1758" s="127"/>
      <c r="BL1758" s="127"/>
      <c r="BM1758" s="127"/>
      <c r="BN1758" s="386"/>
      <c r="BO1758" s="127"/>
      <c r="BP1758" s="104"/>
    </row>
    <row r="1759" spans="1:68" ht="14.5" x14ac:dyDescent="0.35">
      <c r="A1759" s="136"/>
      <c r="B1759" s="136"/>
      <c r="C1759" s="136"/>
      <c r="D1759" s="127"/>
      <c r="E1759" s="127"/>
      <c r="F1759" s="127"/>
      <c r="G1759" s="127"/>
      <c r="H1759" s="127"/>
      <c r="I1759" s="127"/>
      <c r="J1759" s="127"/>
      <c r="K1759" s="127"/>
      <c r="L1759" s="127"/>
      <c r="M1759" s="127"/>
      <c r="N1759" s="127"/>
      <c r="O1759" s="127"/>
      <c r="P1759" s="127"/>
      <c r="Q1759" s="127"/>
      <c r="R1759" s="127"/>
      <c r="S1759" s="127"/>
      <c r="T1759" s="127"/>
      <c r="U1759" s="127"/>
      <c r="V1759" s="127"/>
      <c r="W1759" s="127"/>
      <c r="X1759" s="127"/>
      <c r="Y1759" s="127"/>
      <c r="Z1759" s="127"/>
      <c r="AA1759" s="127"/>
      <c r="AB1759" s="127"/>
      <c r="AC1759" s="127"/>
      <c r="AD1759" s="127"/>
      <c r="AE1759" s="127"/>
      <c r="AF1759" s="127"/>
      <c r="AG1759" s="127"/>
      <c r="AH1759" s="127"/>
      <c r="AI1759" s="127"/>
      <c r="AJ1759" s="127"/>
      <c r="AK1759" s="127"/>
      <c r="AL1759" s="127"/>
      <c r="AM1759" s="127"/>
      <c r="AN1759" s="127"/>
      <c r="AO1759" s="127"/>
      <c r="AP1759" s="127"/>
      <c r="AQ1759" s="127"/>
      <c r="AR1759" s="127"/>
      <c r="AS1759" s="127"/>
      <c r="AT1759" s="127"/>
      <c r="AU1759" s="127"/>
      <c r="AV1759" s="127"/>
      <c r="AW1759" s="127"/>
      <c r="AX1759" s="127"/>
      <c r="AY1759" s="127"/>
      <c r="AZ1759" s="127"/>
      <c r="BA1759" s="127"/>
      <c r="BB1759" s="127"/>
      <c r="BC1759" s="127"/>
      <c r="BD1759" s="127"/>
      <c r="BE1759" s="127"/>
      <c r="BF1759" s="127"/>
      <c r="BG1759" s="127"/>
      <c r="BH1759" s="127"/>
      <c r="BI1759" s="127"/>
      <c r="BJ1759" s="127"/>
      <c r="BK1759" s="127"/>
      <c r="BL1759" s="127"/>
      <c r="BM1759" s="127"/>
      <c r="BN1759" s="386"/>
      <c r="BO1759" s="127"/>
      <c r="BP1759" s="104"/>
    </row>
    <row r="1760" spans="1:68" ht="14.5" x14ac:dyDescent="0.35">
      <c r="A1760" s="136"/>
      <c r="B1760" s="136"/>
      <c r="C1760" s="136"/>
      <c r="D1760" s="127"/>
      <c r="E1760" s="127"/>
      <c r="F1760" s="127"/>
      <c r="G1760" s="127"/>
      <c r="H1760" s="127"/>
      <c r="I1760" s="127"/>
      <c r="J1760" s="127"/>
      <c r="K1760" s="127"/>
      <c r="L1760" s="127"/>
      <c r="M1760" s="127"/>
      <c r="N1760" s="127"/>
      <c r="O1760" s="127"/>
      <c r="P1760" s="127"/>
      <c r="Q1760" s="127"/>
      <c r="R1760" s="127"/>
      <c r="S1760" s="127"/>
      <c r="T1760" s="127"/>
      <c r="U1760" s="127"/>
      <c r="V1760" s="127"/>
      <c r="W1760" s="127"/>
      <c r="X1760" s="127"/>
      <c r="Y1760" s="127"/>
      <c r="Z1760" s="127"/>
      <c r="AA1760" s="127"/>
      <c r="AB1760" s="127"/>
      <c r="AC1760" s="127"/>
      <c r="AD1760" s="127"/>
      <c r="AE1760" s="127"/>
      <c r="AF1760" s="127"/>
      <c r="AG1760" s="127"/>
      <c r="AH1760" s="127"/>
      <c r="AI1760" s="127"/>
      <c r="AJ1760" s="127"/>
      <c r="AK1760" s="127"/>
      <c r="AL1760" s="127"/>
      <c r="AM1760" s="127"/>
      <c r="AN1760" s="127"/>
      <c r="AO1760" s="127"/>
      <c r="AP1760" s="127"/>
      <c r="AQ1760" s="127"/>
      <c r="AR1760" s="127"/>
      <c r="AS1760" s="127"/>
      <c r="AT1760" s="127"/>
      <c r="AU1760" s="127"/>
      <c r="AV1760" s="127"/>
      <c r="AW1760" s="127"/>
      <c r="AX1760" s="127"/>
      <c r="AY1760" s="127"/>
      <c r="AZ1760" s="127"/>
      <c r="BA1760" s="127"/>
      <c r="BB1760" s="127"/>
      <c r="BC1760" s="127"/>
      <c r="BD1760" s="127"/>
      <c r="BE1760" s="127"/>
      <c r="BF1760" s="127"/>
      <c r="BG1760" s="127"/>
      <c r="BH1760" s="127"/>
      <c r="BI1760" s="127"/>
      <c r="BJ1760" s="127"/>
      <c r="BK1760" s="127"/>
      <c r="BL1760" s="127"/>
      <c r="BM1760" s="127"/>
      <c r="BN1760" s="386"/>
      <c r="BO1760" s="127"/>
      <c r="BP1760" s="104"/>
    </row>
    <row r="1761" spans="1:68" ht="14.5" x14ac:dyDescent="0.35">
      <c r="A1761" s="136"/>
      <c r="B1761" s="136"/>
      <c r="C1761" s="136"/>
      <c r="D1761" s="127"/>
      <c r="E1761" s="127"/>
      <c r="F1761" s="127"/>
      <c r="G1761" s="127"/>
      <c r="H1761" s="127"/>
      <c r="I1761" s="127"/>
      <c r="J1761" s="127"/>
      <c r="K1761" s="127"/>
      <c r="L1761" s="127"/>
      <c r="M1761" s="127"/>
      <c r="N1761" s="127"/>
      <c r="O1761" s="127"/>
      <c r="P1761" s="127"/>
      <c r="Q1761" s="127"/>
      <c r="R1761" s="127"/>
      <c r="S1761" s="127"/>
      <c r="T1761" s="127"/>
      <c r="U1761" s="127"/>
      <c r="V1761" s="127"/>
      <c r="W1761" s="127"/>
      <c r="X1761" s="127"/>
      <c r="Y1761" s="127"/>
      <c r="Z1761" s="127"/>
      <c r="AA1761" s="127"/>
      <c r="AB1761" s="127"/>
      <c r="AC1761" s="127"/>
      <c r="AD1761" s="127"/>
      <c r="AE1761" s="127"/>
      <c r="AF1761" s="127"/>
      <c r="AG1761" s="127"/>
      <c r="AH1761" s="127"/>
      <c r="AI1761" s="127"/>
      <c r="AJ1761" s="127"/>
      <c r="AK1761" s="127"/>
      <c r="AL1761" s="127"/>
      <c r="AM1761" s="127"/>
      <c r="AN1761" s="127"/>
      <c r="AO1761" s="127"/>
      <c r="AP1761" s="127"/>
      <c r="AQ1761" s="127"/>
      <c r="AR1761" s="127"/>
      <c r="AS1761" s="127"/>
      <c r="AT1761" s="127"/>
      <c r="AU1761" s="127"/>
      <c r="AV1761" s="127"/>
      <c r="AW1761" s="127"/>
      <c r="AX1761" s="127"/>
      <c r="AY1761" s="127"/>
      <c r="AZ1761" s="127"/>
      <c r="BA1761" s="127"/>
      <c r="BB1761" s="127"/>
      <c r="BC1761" s="127"/>
      <c r="BD1761" s="127"/>
      <c r="BE1761" s="127"/>
      <c r="BF1761" s="127"/>
      <c r="BG1761" s="127"/>
      <c r="BH1761" s="127"/>
      <c r="BI1761" s="127"/>
      <c r="BJ1761" s="127"/>
      <c r="BK1761" s="127"/>
      <c r="BL1761" s="127"/>
      <c r="BM1761" s="127"/>
      <c r="BN1761" s="386"/>
      <c r="BO1761" s="127"/>
      <c r="BP1761" s="104"/>
    </row>
    <row r="1762" spans="1:68" ht="14.5" x14ac:dyDescent="0.35">
      <c r="A1762" s="136"/>
      <c r="B1762" s="136"/>
      <c r="C1762" s="136"/>
      <c r="D1762" s="127"/>
      <c r="E1762" s="127"/>
      <c r="F1762" s="127"/>
      <c r="G1762" s="127"/>
      <c r="H1762" s="127"/>
      <c r="I1762" s="127"/>
      <c r="J1762" s="127"/>
      <c r="K1762" s="127"/>
      <c r="L1762" s="127"/>
      <c r="M1762" s="127"/>
      <c r="N1762" s="127"/>
      <c r="O1762" s="127"/>
      <c r="P1762" s="127"/>
      <c r="Q1762" s="127"/>
      <c r="R1762" s="127"/>
      <c r="S1762" s="127"/>
      <c r="T1762" s="127"/>
      <c r="U1762" s="127"/>
      <c r="V1762" s="127"/>
      <c r="W1762" s="127"/>
      <c r="X1762" s="127"/>
      <c r="Y1762" s="127"/>
      <c r="Z1762" s="127"/>
      <c r="AA1762" s="127"/>
      <c r="AB1762" s="127"/>
      <c r="AC1762" s="127"/>
      <c r="AD1762" s="127"/>
      <c r="AE1762" s="127"/>
      <c r="AF1762" s="127"/>
      <c r="AG1762" s="127"/>
      <c r="AH1762" s="127"/>
      <c r="AI1762" s="127"/>
      <c r="AJ1762" s="127"/>
      <c r="AK1762" s="127"/>
      <c r="AL1762" s="127"/>
      <c r="AM1762" s="127"/>
      <c r="AN1762" s="127"/>
      <c r="AO1762" s="127"/>
      <c r="AP1762" s="127"/>
      <c r="AQ1762" s="127"/>
      <c r="AR1762" s="127"/>
      <c r="AS1762" s="127"/>
      <c r="AT1762" s="127"/>
      <c r="AU1762" s="127"/>
      <c r="AV1762" s="127"/>
      <c r="AW1762" s="127"/>
      <c r="AX1762" s="127"/>
      <c r="AY1762" s="127"/>
      <c r="AZ1762" s="127"/>
      <c r="BA1762" s="127"/>
      <c r="BB1762" s="127"/>
      <c r="BC1762" s="127"/>
      <c r="BD1762" s="127"/>
      <c r="BE1762" s="127"/>
      <c r="BF1762" s="127"/>
      <c r="BG1762" s="127"/>
      <c r="BH1762" s="127"/>
      <c r="BI1762" s="127"/>
      <c r="BJ1762" s="127"/>
      <c r="BK1762" s="127"/>
      <c r="BL1762" s="127"/>
      <c r="BM1762" s="127"/>
      <c r="BN1762" s="386"/>
      <c r="BO1762" s="127"/>
      <c r="BP1762" s="104"/>
    </row>
    <row r="1763" spans="1:68" ht="14.5" x14ac:dyDescent="0.35">
      <c r="A1763" s="136"/>
      <c r="B1763" s="136"/>
      <c r="C1763" s="136"/>
      <c r="D1763" s="127"/>
      <c r="E1763" s="127"/>
      <c r="F1763" s="127"/>
      <c r="G1763" s="127"/>
      <c r="H1763" s="127"/>
      <c r="I1763" s="127"/>
      <c r="J1763" s="127"/>
      <c r="K1763" s="127"/>
      <c r="L1763" s="127"/>
      <c r="M1763" s="127"/>
      <c r="N1763" s="127"/>
      <c r="O1763" s="127"/>
      <c r="P1763" s="127"/>
      <c r="Q1763" s="127"/>
      <c r="R1763" s="127"/>
      <c r="S1763" s="127"/>
      <c r="T1763" s="127"/>
      <c r="U1763" s="127"/>
      <c r="V1763" s="127"/>
      <c r="W1763" s="127"/>
      <c r="X1763" s="127"/>
      <c r="Y1763" s="127"/>
      <c r="Z1763" s="127"/>
      <c r="AA1763" s="127"/>
      <c r="AB1763" s="127"/>
      <c r="AC1763" s="127"/>
      <c r="AD1763" s="127"/>
      <c r="AE1763" s="127"/>
      <c r="AF1763" s="127"/>
      <c r="AG1763" s="127"/>
      <c r="AH1763" s="127"/>
      <c r="AI1763" s="127"/>
      <c r="AJ1763" s="127"/>
      <c r="AK1763" s="127"/>
      <c r="AL1763" s="127"/>
      <c r="AM1763" s="127"/>
      <c r="AN1763" s="127"/>
      <c r="AO1763" s="127"/>
      <c r="AP1763" s="127"/>
      <c r="AQ1763" s="127"/>
      <c r="AR1763" s="127"/>
      <c r="AS1763" s="127"/>
      <c r="AT1763" s="127"/>
      <c r="AU1763" s="127"/>
      <c r="AV1763" s="127"/>
      <c r="AW1763" s="127"/>
      <c r="AX1763" s="127"/>
      <c r="AY1763" s="127"/>
      <c r="AZ1763" s="127"/>
      <c r="BA1763" s="127"/>
      <c r="BB1763" s="127"/>
      <c r="BC1763" s="127"/>
      <c r="BD1763" s="127"/>
      <c r="BE1763" s="127"/>
      <c r="BF1763" s="127"/>
      <c r="BG1763" s="127"/>
      <c r="BH1763" s="127"/>
      <c r="BI1763" s="127"/>
      <c r="BJ1763" s="127"/>
      <c r="BK1763" s="127"/>
      <c r="BL1763" s="127"/>
      <c r="BM1763" s="127"/>
      <c r="BN1763" s="386"/>
      <c r="BO1763" s="127"/>
      <c r="BP1763" s="104"/>
    </row>
    <row r="1764" spans="1:68" ht="14.5" x14ac:dyDescent="0.35">
      <c r="A1764" s="136"/>
      <c r="B1764" s="136"/>
      <c r="C1764" s="136"/>
      <c r="D1764" s="127"/>
      <c r="E1764" s="127"/>
      <c r="F1764" s="127"/>
      <c r="G1764" s="127"/>
      <c r="H1764" s="127"/>
      <c r="I1764" s="127"/>
      <c r="J1764" s="127"/>
      <c r="K1764" s="127"/>
      <c r="L1764" s="127"/>
      <c r="M1764" s="127"/>
      <c r="N1764" s="127"/>
      <c r="O1764" s="127"/>
      <c r="P1764" s="127"/>
      <c r="Q1764" s="127"/>
      <c r="R1764" s="127"/>
      <c r="S1764" s="127"/>
      <c r="T1764" s="127"/>
      <c r="U1764" s="127"/>
      <c r="V1764" s="127"/>
      <c r="W1764" s="127"/>
      <c r="X1764" s="127"/>
      <c r="Y1764" s="127"/>
      <c r="Z1764" s="127"/>
      <c r="AA1764" s="127"/>
      <c r="AB1764" s="127"/>
      <c r="AC1764" s="127"/>
      <c r="AD1764" s="127"/>
      <c r="AE1764" s="127"/>
      <c r="AF1764" s="127"/>
      <c r="AG1764" s="127"/>
      <c r="AH1764" s="127"/>
      <c r="AI1764" s="127"/>
      <c r="AJ1764" s="127"/>
      <c r="AK1764" s="127"/>
      <c r="AL1764" s="127"/>
      <c r="AM1764" s="127"/>
      <c r="AN1764" s="127"/>
      <c r="AO1764" s="127"/>
      <c r="AP1764" s="127"/>
      <c r="AQ1764" s="127"/>
      <c r="AR1764" s="127"/>
      <c r="AS1764" s="127"/>
      <c r="AT1764" s="127"/>
      <c r="AU1764" s="127"/>
      <c r="AV1764" s="127"/>
      <c r="AW1764" s="127"/>
      <c r="AX1764" s="127"/>
      <c r="AY1764" s="127"/>
      <c r="AZ1764" s="127"/>
      <c r="BA1764" s="127"/>
      <c r="BB1764" s="127"/>
      <c r="BC1764" s="127"/>
      <c r="BD1764" s="127"/>
      <c r="BE1764" s="127"/>
      <c r="BF1764" s="127"/>
      <c r="BG1764" s="127"/>
      <c r="BH1764" s="127"/>
      <c r="BI1764" s="127"/>
      <c r="BJ1764" s="127"/>
      <c r="BK1764" s="127"/>
      <c r="BL1764" s="127"/>
      <c r="BM1764" s="127"/>
      <c r="BN1764" s="386"/>
      <c r="BO1764" s="127"/>
      <c r="BP1764" s="104"/>
    </row>
    <row r="1765" spans="1:68" ht="14.5" x14ac:dyDescent="0.35">
      <c r="A1765" s="136"/>
      <c r="B1765" s="136"/>
      <c r="C1765" s="136"/>
      <c r="D1765" s="127"/>
      <c r="E1765" s="127"/>
      <c r="F1765" s="127"/>
      <c r="G1765" s="127"/>
      <c r="H1765" s="127"/>
      <c r="I1765" s="127"/>
      <c r="J1765" s="127"/>
      <c r="K1765" s="127"/>
      <c r="L1765" s="127"/>
      <c r="M1765" s="127"/>
      <c r="N1765" s="127"/>
      <c r="O1765" s="127"/>
      <c r="P1765" s="127"/>
      <c r="Q1765" s="127"/>
      <c r="R1765" s="127"/>
      <c r="S1765" s="127"/>
      <c r="T1765" s="127"/>
      <c r="U1765" s="127"/>
      <c r="V1765" s="127"/>
      <c r="W1765" s="127"/>
      <c r="X1765" s="127"/>
      <c r="Y1765" s="127"/>
      <c r="Z1765" s="127"/>
      <c r="AA1765" s="127"/>
      <c r="AB1765" s="127"/>
      <c r="AC1765" s="127"/>
      <c r="AD1765" s="127"/>
      <c r="AE1765" s="127"/>
      <c r="AF1765" s="127"/>
      <c r="AG1765" s="127"/>
      <c r="AH1765" s="127"/>
      <c r="AI1765" s="127"/>
      <c r="AJ1765" s="127"/>
      <c r="AK1765" s="127"/>
      <c r="AL1765" s="127"/>
      <c r="AM1765" s="127"/>
      <c r="AN1765" s="127"/>
      <c r="AO1765" s="127"/>
      <c r="AP1765" s="127"/>
      <c r="AQ1765" s="127"/>
      <c r="AR1765" s="127"/>
      <c r="AS1765" s="127"/>
      <c r="AT1765" s="127"/>
      <c r="AU1765" s="127"/>
      <c r="AV1765" s="127"/>
      <c r="AW1765" s="127"/>
      <c r="AX1765" s="127"/>
      <c r="AY1765" s="127"/>
      <c r="AZ1765" s="127"/>
      <c r="BA1765" s="127"/>
      <c r="BB1765" s="127"/>
      <c r="BC1765" s="127"/>
      <c r="BD1765" s="127"/>
      <c r="BE1765" s="127"/>
      <c r="BF1765" s="127"/>
      <c r="BG1765" s="127"/>
      <c r="BH1765" s="127"/>
      <c r="BI1765" s="127"/>
      <c r="BJ1765" s="127"/>
      <c r="BK1765" s="127"/>
      <c r="BL1765" s="127"/>
      <c r="BM1765" s="127"/>
      <c r="BN1765" s="386"/>
      <c r="BO1765" s="127"/>
      <c r="BP1765" s="104"/>
    </row>
    <row r="1766" spans="1:68" ht="14.5" x14ac:dyDescent="0.35">
      <c r="A1766" s="136"/>
      <c r="B1766" s="136"/>
      <c r="C1766" s="136"/>
      <c r="D1766" s="127"/>
      <c r="E1766" s="127"/>
      <c r="F1766" s="127"/>
      <c r="G1766" s="127"/>
      <c r="H1766" s="127"/>
      <c r="I1766" s="127"/>
      <c r="J1766" s="127"/>
      <c r="K1766" s="127"/>
      <c r="L1766" s="127"/>
      <c r="M1766" s="127"/>
      <c r="N1766" s="127"/>
      <c r="O1766" s="127"/>
      <c r="P1766" s="127"/>
      <c r="Q1766" s="127"/>
      <c r="R1766" s="127"/>
      <c r="S1766" s="127"/>
      <c r="T1766" s="127"/>
      <c r="U1766" s="127"/>
      <c r="V1766" s="127"/>
      <c r="W1766" s="127"/>
      <c r="X1766" s="127"/>
      <c r="Y1766" s="127"/>
      <c r="Z1766" s="127"/>
      <c r="AA1766" s="127"/>
      <c r="AB1766" s="127"/>
      <c r="AC1766" s="127"/>
      <c r="AD1766" s="127"/>
      <c r="AE1766" s="127"/>
      <c r="AF1766" s="127"/>
      <c r="AG1766" s="127"/>
      <c r="AH1766" s="127"/>
      <c r="AI1766" s="127"/>
      <c r="AJ1766" s="127"/>
      <c r="AK1766" s="127"/>
      <c r="AL1766" s="127"/>
      <c r="AM1766" s="127"/>
      <c r="AN1766" s="127"/>
      <c r="AO1766" s="127"/>
      <c r="AP1766" s="127"/>
      <c r="AQ1766" s="127"/>
      <c r="AR1766" s="127"/>
      <c r="AS1766" s="127"/>
      <c r="AT1766" s="127"/>
      <c r="AU1766" s="127"/>
      <c r="AV1766" s="127"/>
      <c r="AW1766" s="127"/>
      <c r="AX1766" s="127"/>
      <c r="AY1766" s="127"/>
      <c r="AZ1766" s="127"/>
      <c r="BA1766" s="127"/>
      <c r="BB1766" s="127"/>
      <c r="BC1766" s="127"/>
      <c r="BD1766" s="127"/>
      <c r="BE1766" s="127"/>
      <c r="BF1766" s="127"/>
      <c r="BG1766" s="127"/>
      <c r="BH1766" s="127"/>
      <c r="BI1766" s="127"/>
      <c r="BJ1766" s="127"/>
      <c r="BK1766" s="127"/>
      <c r="BL1766" s="127"/>
      <c r="BM1766" s="127"/>
      <c r="BN1766" s="386"/>
      <c r="BO1766" s="127"/>
      <c r="BP1766" s="104"/>
    </row>
    <row r="1767" spans="1:68" ht="14.5" x14ac:dyDescent="0.35">
      <c r="A1767" s="136"/>
      <c r="B1767" s="136"/>
      <c r="C1767" s="136"/>
      <c r="D1767" s="127"/>
      <c r="E1767" s="127"/>
      <c r="F1767" s="127"/>
      <c r="G1767" s="127"/>
      <c r="H1767" s="127"/>
      <c r="I1767" s="127"/>
      <c r="J1767" s="127"/>
      <c r="K1767" s="127"/>
      <c r="L1767" s="127"/>
      <c r="M1767" s="127"/>
      <c r="N1767" s="127"/>
      <c r="O1767" s="127"/>
      <c r="P1767" s="127"/>
      <c r="Q1767" s="127"/>
      <c r="R1767" s="127"/>
      <c r="S1767" s="127"/>
      <c r="T1767" s="127"/>
      <c r="U1767" s="127"/>
      <c r="V1767" s="127"/>
      <c r="W1767" s="127"/>
      <c r="X1767" s="127"/>
      <c r="Y1767" s="127"/>
      <c r="Z1767" s="127"/>
      <c r="AA1767" s="127"/>
      <c r="AB1767" s="127"/>
      <c r="AC1767" s="127"/>
      <c r="AD1767" s="127"/>
      <c r="AE1767" s="127"/>
      <c r="AF1767" s="127"/>
      <c r="AG1767" s="127"/>
      <c r="AH1767" s="127"/>
      <c r="AI1767" s="127"/>
      <c r="AJ1767" s="127"/>
      <c r="AK1767" s="127"/>
      <c r="AL1767" s="127"/>
      <c r="AM1767" s="127"/>
      <c r="AN1767" s="127"/>
      <c r="AO1767" s="127"/>
      <c r="AP1767" s="127"/>
      <c r="AQ1767" s="127"/>
      <c r="AR1767" s="127"/>
      <c r="AS1767" s="127"/>
      <c r="AT1767" s="127"/>
      <c r="AU1767" s="127"/>
      <c r="AV1767" s="127"/>
      <c r="AW1767" s="127"/>
      <c r="AX1767" s="127"/>
      <c r="AY1767" s="127"/>
      <c r="AZ1767" s="127"/>
      <c r="BA1767" s="127"/>
      <c r="BB1767" s="127"/>
      <c r="BC1767" s="127"/>
      <c r="BD1767" s="127"/>
      <c r="BE1767" s="127"/>
      <c r="BF1767" s="127"/>
      <c r="BG1767" s="127"/>
      <c r="BH1767" s="127"/>
      <c r="BI1767" s="127"/>
      <c r="BJ1767" s="127"/>
      <c r="BK1767" s="127"/>
      <c r="BL1767" s="127"/>
      <c r="BM1767" s="127"/>
      <c r="BN1767" s="386"/>
      <c r="BO1767" s="127"/>
      <c r="BP1767" s="104"/>
    </row>
    <row r="1768" spans="1:68" ht="14.5" x14ac:dyDescent="0.35">
      <c r="A1768" s="136"/>
      <c r="B1768" s="136"/>
      <c r="C1768" s="136"/>
      <c r="D1768" s="127"/>
      <c r="E1768" s="127"/>
      <c r="F1768" s="127"/>
      <c r="G1768" s="127"/>
      <c r="H1768" s="127"/>
      <c r="I1768" s="127"/>
      <c r="J1768" s="127"/>
      <c r="K1768" s="127"/>
      <c r="L1768" s="127"/>
      <c r="M1768" s="127"/>
      <c r="N1768" s="127"/>
      <c r="O1768" s="127"/>
      <c r="P1768" s="127"/>
      <c r="Q1768" s="127"/>
      <c r="R1768" s="127"/>
      <c r="S1768" s="127"/>
      <c r="T1768" s="127"/>
      <c r="U1768" s="127"/>
      <c r="V1768" s="127"/>
      <c r="W1768" s="127"/>
      <c r="X1768" s="127"/>
      <c r="Y1768" s="127"/>
      <c r="Z1768" s="127"/>
      <c r="AA1768" s="127"/>
      <c r="AB1768" s="127"/>
      <c r="AC1768" s="127"/>
      <c r="AD1768" s="127"/>
      <c r="AE1768" s="127"/>
      <c r="AF1768" s="127"/>
      <c r="AG1768" s="127"/>
      <c r="AH1768" s="127"/>
      <c r="AI1768" s="127"/>
      <c r="AJ1768" s="127"/>
      <c r="AK1768" s="127"/>
      <c r="AL1768" s="127"/>
      <c r="AM1768" s="127"/>
      <c r="AN1768" s="127"/>
      <c r="AO1768" s="127"/>
      <c r="AP1768" s="127"/>
      <c r="AQ1768" s="127"/>
      <c r="AR1768" s="127"/>
      <c r="AS1768" s="127"/>
      <c r="AT1768" s="127"/>
      <c r="AU1768" s="127"/>
      <c r="AV1768" s="127"/>
      <c r="AW1768" s="127"/>
      <c r="AX1768" s="127"/>
      <c r="AY1768" s="127"/>
      <c r="AZ1768" s="127"/>
      <c r="BA1768" s="127"/>
      <c r="BB1768" s="127"/>
      <c r="BC1768" s="127"/>
      <c r="BD1768" s="127"/>
      <c r="BE1768" s="127"/>
      <c r="BF1768" s="127"/>
      <c r="BG1768" s="127"/>
      <c r="BH1768" s="127"/>
      <c r="BI1768" s="127"/>
      <c r="BJ1768" s="127"/>
      <c r="BK1768" s="127"/>
      <c r="BL1768" s="127"/>
      <c r="BM1768" s="127"/>
      <c r="BN1768" s="386"/>
      <c r="BO1768" s="127"/>
      <c r="BP1768" s="104"/>
    </row>
    <row r="1769" spans="1:68" ht="14.5" x14ac:dyDescent="0.35">
      <c r="A1769" s="136"/>
      <c r="B1769" s="136"/>
      <c r="C1769" s="136"/>
      <c r="D1769" s="127"/>
      <c r="E1769" s="127"/>
      <c r="F1769" s="127"/>
      <c r="G1769" s="127"/>
      <c r="H1769" s="127"/>
      <c r="I1769" s="127"/>
      <c r="J1769" s="127"/>
      <c r="K1769" s="127"/>
      <c r="L1769" s="127"/>
      <c r="M1769" s="127"/>
      <c r="N1769" s="127"/>
      <c r="O1769" s="127"/>
      <c r="P1769" s="127"/>
      <c r="Q1769" s="127"/>
      <c r="R1769" s="127"/>
      <c r="S1769" s="127"/>
      <c r="T1769" s="127"/>
      <c r="U1769" s="127"/>
      <c r="V1769" s="127"/>
      <c r="W1769" s="127"/>
      <c r="X1769" s="127"/>
      <c r="Y1769" s="127"/>
      <c r="Z1769" s="127"/>
      <c r="AA1769" s="127"/>
      <c r="AB1769" s="127"/>
      <c r="AC1769" s="127"/>
      <c r="AD1769" s="127"/>
      <c r="AE1769" s="127"/>
      <c r="AF1769" s="127"/>
      <c r="AG1769" s="127"/>
      <c r="AH1769" s="127"/>
      <c r="AI1769" s="127"/>
      <c r="AJ1769" s="127"/>
      <c r="AK1769" s="127"/>
      <c r="AL1769" s="127"/>
      <c r="AM1769" s="127"/>
      <c r="AN1769" s="127"/>
      <c r="AO1769" s="127"/>
      <c r="AP1769" s="127"/>
      <c r="AQ1769" s="127"/>
      <c r="AR1769" s="127"/>
      <c r="AS1769" s="127"/>
      <c r="AT1769" s="127"/>
      <c r="AU1769" s="127"/>
      <c r="AV1769" s="127"/>
      <c r="AW1769" s="127"/>
      <c r="AX1769" s="127"/>
      <c r="AY1769" s="127"/>
      <c r="AZ1769" s="127"/>
      <c r="BA1769" s="127"/>
      <c r="BB1769" s="127"/>
      <c r="BC1769" s="127"/>
      <c r="BD1769" s="127"/>
      <c r="BE1769" s="127"/>
      <c r="BF1769" s="127"/>
      <c r="BG1769" s="127"/>
      <c r="BH1769" s="127"/>
      <c r="BI1769" s="127"/>
      <c r="BJ1769" s="127"/>
      <c r="BK1769" s="127"/>
      <c r="BL1769" s="127"/>
      <c r="BM1769" s="127"/>
      <c r="BN1769" s="386"/>
      <c r="BO1769" s="127"/>
      <c r="BP1769" s="104"/>
    </row>
    <row r="1770" spans="1:68" ht="14.5" x14ac:dyDescent="0.35">
      <c r="A1770" s="136"/>
      <c r="B1770" s="136"/>
      <c r="C1770" s="136"/>
      <c r="D1770" s="127"/>
      <c r="E1770" s="127"/>
      <c r="F1770" s="127"/>
      <c r="G1770" s="127"/>
      <c r="H1770" s="127"/>
      <c r="I1770" s="127"/>
      <c r="J1770" s="127"/>
      <c r="K1770" s="127"/>
      <c r="L1770" s="127"/>
      <c r="M1770" s="127"/>
      <c r="N1770" s="127"/>
      <c r="O1770" s="127"/>
      <c r="P1770" s="127"/>
      <c r="Q1770" s="127"/>
      <c r="R1770" s="127"/>
      <c r="S1770" s="127"/>
      <c r="T1770" s="127"/>
      <c r="U1770" s="127"/>
      <c r="V1770" s="127"/>
      <c r="W1770" s="127"/>
      <c r="X1770" s="127"/>
      <c r="Y1770" s="127"/>
      <c r="Z1770" s="127"/>
      <c r="AA1770" s="127"/>
      <c r="AB1770" s="127"/>
      <c r="AC1770" s="127"/>
      <c r="AD1770" s="127"/>
      <c r="AE1770" s="127"/>
      <c r="AF1770" s="127"/>
      <c r="AG1770" s="127"/>
      <c r="AH1770" s="127"/>
      <c r="AI1770" s="127"/>
      <c r="AJ1770" s="127"/>
      <c r="AK1770" s="127"/>
      <c r="AL1770" s="127"/>
      <c r="AM1770" s="127"/>
      <c r="AN1770" s="127"/>
      <c r="AO1770" s="127"/>
      <c r="AP1770" s="127"/>
      <c r="AQ1770" s="127"/>
      <c r="AR1770" s="127"/>
      <c r="AS1770" s="127"/>
      <c r="AT1770" s="127"/>
      <c r="AU1770" s="127"/>
      <c r="AV1770" s="127"/>
      <c r="AW1770" s="127"/>
      <c r="AX1770" s="127"/>
      <c r="AY1770" s="127"/>
      <c r="AZ1770" s="127"/>
      <c r="BA1770" s="127"/>
      <c r="BB1770" s="127"/>
      <c r="BC1770" s="127"/>
      <c r="BD1770" s="127"/>
      <c r="BE1770" s="127"/>
      <c r="BF1770" s="127"/>
      <c r="BG1770" s="127"/>
      <c r="BH1770" s="127"/>
      <c r="BI1770" s="127"/>
      <c r="BJ1770" s="127"/>
      <c r="BK1770" s="127"/>
      <c r="BL1770" s="127"/>
      <c r="BM1770" s="127"/>
      <c r="BN1770" s="386"/>
      <c r="BO1770" s="127"/>
      <c r="BP1770" s="104"/>
    </row>
    <row r="1771" spans="1:68" ht="14.5" x14ac:dyDescent="0.35">
      <c r="A1771" s="136"/>
      <c r="B1771" s="136"/>
      <c r="C1771" s="136"/>
      <c r="D1771" s="127"/>
      <c r="E1771" s="127"/>
      <c r="F1771" s="127"/>
      <c r="G1771" s="127"/>
      <c r="H1771" s="127"/>
      <c r="I1771" s="127"/>
      <c r="J1771" s="127"/>
      <c r="K1771" s="127"/>
      <c r="L1771" s="127"/>
      <c r="M1771" s="127"/>
      <c r="N1771" s="127"/>
      <c r="O1771" s="127"/>
      <c r="P1771" s="127"/>
      <c r="Q1771" s="127"/>
      <c r="R1771" s="127"/>
      <c r="S1771" s="127"/>
      <c r="T1771" s="127"/>
      <c r="U1771" s="127"/>
      <c r="V1771" s="127"/>
      <c r="W1771" s="127"/>
      <c r="X1771" s="127"/>
      <c r="Y1771" s="127"/>
      <c r="Z1771" s="127"/>
      <c r="AA1771" s="127"/>
      <c r="AB1771" s="127"/>
      <c r="AC1771" s="127"/>
      <c r="AD1771" s="127"/>
      <c r="AE1771" s="127"/>
      <c r="AF1771" s="127"/>
      <c r="AG1771" s="127"/>
      <c r="AH1771" s="127"/>
      <c r="AI1771" s="127"/>
      <c r="AJ1771" s="127"/>
      <c r="AK1771" s="127"/>
      <c r="AL1771" s="127"/>
      <c r="AM1771" s="127"/>
      <c r="AN1771" s="127"/>
      <c r="AO1771" s="127"/>
      <c r="AP1771" s="127"/>
      <c r="AQ1771" s="127"/>
      <c r="AR1771" s="127"/>
      <c r="AS1771" s="127"/>
      <c r="AT1771" s="127"/>
      <c r="AU1771" s="127"/>
      <c r="AV1771" s="127"/>
      <c r="AW1771" s="127"/>
      <c r="AX1771" s="127"/>
      <c r="AY1771" s="127"/>
      <c r="AZ1771" s="127"/>
      <c r="BA1771" s="127"/>
      <c r="BB1771" s="127"/>
      <c r="BC1771" s="127"/>
      <c r="BD1771" s="127"/>
      <c r="BE1771" s="127"/>
      <c r="BF1771" s="127"/>
      <c r="BG1771" s="127"/>
      <c r="BH1771" s="127"/>
      <c r="BI1771" s="127"/>
      <c r="BJ1771" s="127"/>
      <c r="BK1771" s="127"/>
      <c r="BL1771" s="127"/>
      <c r="BM1771" s="127"/>
      <c r="BN1771" s="386"/>
      <c r="BO1771" s="127"/>
      <c r="BP1771" s="104"/>
    </row>
    <row r="1772" spans="1:68" ht="14.5" x14ac:dyDescent="0.35">
      <c r="A1772" s="136"/>
      <c r="B1772" s="136"/>
      <c r="C1772" s="136"/>
      <c r="D1772" s="127"/>
      <c r="E1772" s="127"/>
      <c r="F1772" s="127"/>
      <c r="G1772" s="127"/>
      <c r="H1772" s="127"/>
      <c r="I1772" s="127"/>
      <c r="J1772" s="127"/>
      <c r="K1772" s="127"/>
      <c r="L1772" s="127"/>
      <c r="M1772" s="127"/>
      <c r="N1772" s="127"/>
      <c r="O1772" s="127"/>
      <c r="P1772" s="127"/>
      <c r="Q1772" s="127"/>
      <c r="R1772" s="127"/>
      <c r="S1772" s="127"/>
      <c r="T1772" s="127"/>
      <c r="U1772" s="127"/>
      <c r="V1772" s="127"/>
      <c r="W1772" s="127"/>
      <c r="X1772" s="127"/>
      <c r="Y1772" s="127"/>
      <c r="Z1772" s="127"/>
      <c r="AA1772" s="127"/>
      <c r="AB1772" s="127"/>
      <c r="AC1772" s="127"/>
      <c r="AD1772" s="127"/>
      <c r="AE1772" s="127"/>
      <c r="AF1772" s="127"/>
      <c r="AG1772" s="127"/>
      <c r="AH1772" s="127"/>
      <c r="AI1772" s="127"/>
      <c r="AJ1772" s="127"/>
      <c r="AK1772" s="127"/>
      <c r="AL1772" s="127"/>
      <c r="AM1772" s="127"/>
      <c r="AN1772" s="127"/>
      <c r="AO1772" s="127"/>
      <c r="AP1772" s="127"/>
      <c r="AQ1772" s="127"/>
      <c r="AR1772" s="127"/>
      <c r="AS1772" s="127"/>
      <c r="AT1772" s="127"/>
      <c r="AU1772" s="127"/>
      <c r="AV1772" s="127"/>
      <c r="AW1772" s="127"/>
      <c r="AX1772" s="127"/>
      <c r="AY1772" s="127"/>
      <c r="AZ1772" s="127"/>
      <c r="BA1772" s="127"/>
      <c r="BB1772" s="127"/>
      <c r="BC1772" s="127"/>
      <c r="BD1772" s="127"/>
      <c r="BE1772" s="127"/>
      <c r="BF1772" s="127"/>
      <c r="BG1772" s="127"/>
      <c r="BH1772" s="127"/>
      <c r="BI1772" s="127"/>
      <c r="BJ1772" s="127"/>
      <c r="BK1772" s="127"/>
      <c r="BL1772" s="127"/>
      <c r="BM1772" s="127"/>
      <c r="BN1772" s="386"/>
      <c r="BO1772" s="127"/>
      <c r="BP1772" s="104"/>
    </row>
    <row r="1773" spans="1:68" ht="14.5" x14ac:dyDescent="0.35">
      <c r="A1773" s="136"/>
      <c r="B1773" s="136"/>
      <c r="C1773" s="136"/>
      <c r="D1773" s="127"/>
      <c r="E1773" s="127"/>
      <c r="F1773" s="127"/>
      <c r="G1773" s="127"/>
      <c r="H1773" s="127"/>
      <c r="I1773" s="127"/>
      <c r="J1773" s="127"/>
      <c r="K1773" s="127"/>
      <c r="L1773" s="127"/>
      <c r="M1773" s="127"/>
      <c r="N1773" s="127"/>
      <c r="O1773" s="127"/>
      <c r="P1773" s="127"/>
      <c r="Q1773" s="127"/>
      <c r="R1773" s="127"/>
      <c r="S1773" s="127"/>
      <c r="T1773" s="127"/>
      <c r="U1773" s="127"/>
      <c r="V1773" s="127"/>
      <c r="W1773" s="127"/>
      <c r="X1773" s="127"/>
      <c r="Y1773" s="127"/>
      <c r="Z1773" s="127"/>
      <c r="AA1773" s="127"/>
      <c r="AB1773" s="127"/>
      <c r="AC1773" s="127"/>
      <c r="AD1773" s="127"/>
      <c r="AE1773" s="127"/>
      <c r="AF1773" s="127"/>
      <c r="AG1773" s="127"/>
      <c r="AH1773" s="127"/>
      <c r="AI1773" s="127"/>
      <c r="AJ1773" s="127"/>
      <c r="AK1773" s="127"/>
      <c r="AL1773" s="127"/>
      <c r="AM1773" s="127"/>
      <c r="AN1773" s="127"/>
      <c r="AO1773" s="127"/>
      <c r="AP1773" s="127"/>
      <c r="AQ1773" s="127"/>
      <c r="AR1773" s="127"/>
      <c r="AS1773" s="127"/>
      <c r="AT1773" s="127"/>
      <c r="AU1773" s="127"/>
      <c r="AV1773" s="127"/>
      <c r="AW1773" s="127"/>
      <c r="AX1773" s="127"/>
      <c r="AY1773" s="127"/>
      <c r="AZ1773" s="127"/>
      <c r="BA1773" s="127"/>
      <c r="BB1773" s="127"/>
      <c r="BC1773" s="127"/>
      <c r="BD1773" s="127"/>
      <c r="BE1773" s="127"/>
      <c r="BF1773" s="127"/>
      <c r="BG1773" s="127"/>
      <c r="BH1773" s="127"/>
      <c r="BI1773" s="127"/>
      <c r="BJ1773" s="127"/>
      <c r="BK1773" s="127"/>
      <c r="BL1773" s="127"/>
      <c r="BM1773" s="127"/>
      <c r="BN1773" s="386"/>
      <c r="BO1773" s="127"/>
      <c r="BP1773" s="104"/>
    </row>
    <row r="1774" spans="1:68" ht="14.5" x14ac:dyDescent="0.35">
      <c r="A1774" s="136"/>
      <c r="B1774" s="136"/>
      <c r="C1774" s="136"/>
      <c r="D1774" s="127"/>
      <c r="E1774" s="127"/>
      <c r="F1774" s="127"/>
      <c r="G1774" s="127"/>
      <c r="H1774" s="127"/>
      <c r="I1774" s="127"/>
      <c r="J1774" s="127"/>
      <c r="K1774" s="127"/>
      <c r="L1774" s="127"/>
      <c r="M1774" s="127"/>
      <c r="N1774" s="127"/>
      <c r="O1774" s="127"/>
      <c r="P1774" s="127"/>
      <c r="Q1774" s="127"/>
      <c r="R1774" s="127"/>
      <c r="S1774" s="127"/>
      <c r="T1774" s="127"/>
      <c r="U1774" s="127"/>
      <c r="V1774" s="127"/>
      <c r="W1774" s="127"/>
      <c r="X1774" s="127"/>
      <c r="Y1774" s="127"/>
      <c r="Z1774" s="127"/>
      <c r="AA1774" s="127"/>
      <c r="AB1774" s="127"/>
      <c r="AC1774" s="127"/>
      <c r="AD1774" s="127"/>
      <c r="AE1774" s="127"/>
      <c r="AF1774" s="127"/>
      <c r="AG1774" s="127"/>
      <c r="AH1774" s="127"/>
      <c r="AI1774" s="127"/>
      <c r="AJ1774" s="127"/>
      <c r="AK1774" s="127"/>
      <c r="AL1774" s="127"/>
      <c r="AM1774" s="127"/>
      <c r="AN1774" s="127"/>
      <c r="AO1774" s="127"/>
      <c r="AP1774" s="127"/>
      <c r="AQ1774" s="127"/>
      <c r="AR1774" s="127"/>
      <c r="AS1774" s="127"/>
      <c r="AT1774" s="127"/>
      <c r="AU1774" s="127"/>
      <c r="AV1774" s="127"/>
      <c r="AW1774" s="127"/>
      <c r="AX1774" s="127"/>
      <c r="AY1774" s="127"/>
      <c r="AZ1774" s="127"/>
      <c r="BA1774" s="127"/>
      <c r="BB1774" s="127"/>
      <c r="BC1774" s="127"/>
      <c r="BD1774" s="127"/>
      <c r="BE1774" s="127"/>
      <c r="BF1774" s="127"/>
      <c r="BG1774" s="127"/>
      <c r="BH1774" s="127"/>
      <c r="BI1774" s="127"/>
      <c r="BJ1774" s="127"/>
      <c r="BK1774" s="127"/>
      <c r="BL1774" s="127"/>
      <c r="BM1774" s="127"/>
      <c r="BN1774" s="386"/>
      <c r="BO1774" s="127"/>
      <c r="BP1774" s="104"/>
    </row>
    <row r="1775" spans="1:68" ht="14.5" x14ac:dyDescent="0.35">
      <c r="A1775" s="136"/>
      <c r="B1775" s="136"/>
      <c r="C1775" s="136"/>
      <c r="D1775" s="127"/>
      <c r="E1775" s="127"/>
      <c r="F1775" s="127"/>
      <c r="G1775" s="127"/>
      <c r="H1775" s="127"/>
      <c r="I1775" s="127"/>
      <c r="J1775" s="127"/>
      <c r="K1775" s="127"/>
      <c r="L1775" s="127"/>
      <c r="M1775" s="127"/>
      <c r="N1775" s="127"/>
      <c r="O1775" s="127"/>
      <c r="P1775" s="127"/>
      <c r="Q1775" s="127"/>
      <c r="R1775" s="127"/>
      <c r="S1775" s="127"/>
      <c r="T1775" s="127"/>
      <c r="U1775" s="127"/>
      <c r="V1775" s="127"/>
      <c r="W1775" s="127"/>
      <c r="X1775" s="127"/>
      <c r="Y1775" s="127"/>
      <c r="Z1775" s="127"/>
      <c r="AA1775" s="127"/>
      <c r="AB1775" s="127"/>
      <c r="AC1775" s="127"/>
      <c r="AD1775" s="127"/>
      <c r="AE1775" s="127"/>
      <c r="AF1775" s="127"/>
      <c r="AG1775" s="127"/>
      <c r="AH1775" s="127"/>
      <c r="AI1775" s="127"/>
      <c r="AJ1775" s="127"/>
      <c r="AK1775" s="127"/>
      <c r="AL1775" s="127"/>
      <c r="AM1775" s="127"/>
      <c r="AN1775" s="127"/>
      <c r="AO1775" s="127"/>
      <c r="AP1775" s="127"/>
      <c r="AQ1775" s="127"/>
      <c r="AR1775" s="127"/>
      <c r="AS1775" s="127"/>
      <c r="AT1775" s="127"/>
      <c r="AU1775" s="127"/>
      <c r="AV1775" s="127"/>
      <c r="AW1775" s="127"/>
      <c r="AX1775" s="127"/>
      <c r="AY1775" s="127"/>
      <c r="AZ1775" s="127"/>
      <c r="BA1775" s="127"/>
      <c r="BB1775" s="127"/>
      <c r="BC1775" s="127"/>
      <c r="BD1775" s="127"/>
      <c r="BE1775" s="127"/>
      <c r="BF1775" s="127"/>
      <c r="BG1775" s="127"/>
      <c r="BH1775" s="127"/>
      <c r="BI1775" s="127"/>
      <c r="BJ1775" s="127"/>
      <c r="BK1775" s="127"/>
      <c r="BL1775" s="127"/>
      <c r="BM1775" s="127"/>
      <c r="BN1775" s="386"/>
      <c r="BO1775" s="127"/>
      <c r="BP1775" s="104"/>
    </row>
    <row r="1776" spans="1:68" ht="14.5" x14ac:dyDescent="0.35">
      <c r="A1776" s="136"/>
      <c r="B1776" s="136"/>
      <c r="C1776" s="136"/>
      <c r="D1776" s="127"/>
      <c r="E1776" s="127"/>
      <c r="F1776" s="127"/>
      <c r="G1776" s="127"/>
      <c r="H1776" s="127"/>
      <c r="I1776" s="127"/>
      <c r="J1776" s="127"/>
      <c r="K1776" s="127"/>
      <c r="L1776" s="127"/>
      <c r="M1776" s="127"/>
      <c r="N1776" s="127"/>
      <c r="O1776" s="127"/>
      <c r="P1776" s="127"/>
      <c r="Q1776" s="127"/>
      <c r="R1776" s="127"/>
      <c r="S1776" s="127"/>
      <c r="T1776" s="127"/>
      <c r="U1776" s="127"/>
      <c r="V1776" s="127"/>
      <c r="W1776" s="127"/>
      <c r="X1776" s="127"/>
      <c r="Y1776" s="127"/>
      <c r="Z1776" s="127"/>
      <c r="AA1776" s="127"/>
      <c r="AB1776" s="127"/>
      <c r="AC1776" s="127"/>
      <c r="AD1776" s="127"/>
      <c r="AE1776" s="127"/>
      <c r="AF1776" s="127"/>
      <c r="AG1776" s="127"/>
      <c r="AH1776" s="127"/>
      <c r="AI1776" s="127"/>
      <c r="AJ1776" s="127"/>
      <c r="AK1776" s="127"/>
      <c r="AL1776" s="127"/>
      <c r="AM1776" s="127"/>
      <c r="AN1776" s="127"/>
      <c r="AO1776" s="127"/>
      <c r="AP1776" s="127"/>
      <c r="AQ1776" s="127"/>
      <c r="AR1776" s="127"/>
      <c r="AS1776" s="127"/>
      <c r="AT1776" s="127"/>
      <c r="AU1776" s="127"/>
      <c r="AV1776" s="127"/>
      <c r="AW1776" s="127"/>
      <c r="AX1776" s="127"/>
      <c r="AY1776" s="127"/>
      <c r="AZ1776" s="127"/>
      <c r="BA1776" s="127"/>
      <c r="BB1776" s="127"/>
      <c r="BC1776" s="127"/>
      <c r="BD1776" s="127"/>
      <c r="BE1776" s="127"/>
      <c r="BF1776" s="127"/>
      <c r="BG1776" s="127"/>
      <c r="BH1776" s="127"/>
      <c r="BI1776" s="127"/>
      <c r="BJ1776" s="127"/>
      <c r="BK1776" s="127"/>
      <c r="BL1776" s="127"/>
      <c r="BM1776" s="127"/>
      <c r="BN1776" s="386"/>
      <c r="BO1776" s="127"/>
      <c r="BP1776" s="104"/>
    </row>
    <row r="1777" spans="1:68" ht="14.5" x14ac:dyDescent="0.35">
      <c r="A1777" s="136"/>
      <c r="B1777" s="136"/>
      <c r="C1777" s="136"/>
      <c r="D1777" s="127"/>
      <c r="E1777" s="127"/>
      <c r="F1777" s="127"/>
      <c r="G1777" s="127"/>
      <c r="H1777" s="127"/>
      <c r="I1777" s="127"/>
      <c r="J1777" s="127"/>
      <c r="K1777" s="127"/>
      <c r="L1777" s="127"/>
      <c r="M1777" s="127"/>
      <c r="N1777" s="127"/>
      <c r="O1777" s="127"/>
      <c r="P1777" s="127"/>
      <c r="Q1777" s="127"/>
      <c r="R1777" s="127"/>
      <c r="S1777" s="127"/>
      <c r="T1777" s="127"/>
      <c r="U1777" s="127"/>
      <c r="V1777" s="127"/>
      <c r="W1777" s="127"/>
      <c r="X1777" s="127"/>
      <c r="Y1777" s="127"/>
      <c r="Z1777" s="127"/>
      <c r="AA1777" s="127"/>
      <c r="AB1777" s="127"/>
      <c r="AC1777" s="127"/>
      <c r="AD1777" s="127"/>
      <c r="AE1777" s="127"/>
      <c r="AF1777" s="127"/>
      <c r="AG1777" s="127"/>
      <c r="AH1777" s="127"/>
      <c r="AI1777" s="127"/>
      <c r="AJ1777" s="127"/>
      <c r="AK1777" s="127"/>
      <c r="AL1777" s="127"/>
      <c r="AM1777" s="127"/>
      <c r="AN1777" s="127"/>
      <c r="AO1777" s="127"/>
      <c r="AP1777" s="127"/>
      <c r="AQ1777" s="127"/>
      <c r="AR1777" s="127"/>
      <c r="AS1777" s="127"/>
      <c r="AT1777" s="127"/>
      <c r="AU1777" s="127"/>
      <c r="AV1777" s="127"/>
      <c r="AW1777" s="127"/>
      <c r="AX1777" s="127"/>
      <c r="AY1777" s="127"/>
      <c r="AZ1777" s="127"/>
      <c r="BA1777" s="127"/>
      <c r="BB1777" s="127"/>
      <c r="BC1777" s="127"/>
      <c r="BD1777" s="127"/>
      <c r="BE1777" s="127"/>
      <c r="BF1777" s="127"/>
      <c r="BG1777" s="127"/>
      <c r="BH1777" s="127"/>
      <c r="BI1777" s="127"/>
      <c r="BJ1777" s="127"/>
      <c r="BK1777" s="127"/>
      <c r="BL1777" s="127"/>
      <c r="BM1777" s="127"/>
      <c r="BN1777" s="386"/>
      <c r="BO1777" s="127"/>
      <c r="BP1777" s="104"/>
    </row>
    <row r="1778" spans="1:68" ht="14.5" x14ac:dyDescent="0.35">
      <c r="A1778" s="136"/>
      <c r="B1778" s="136"/>
      <c r="C1778" s="136"/>
      <c r="D1778" s="127"/>
      <c r="E1778" s="127"/>
      <c r="F1778" s="127"/>
      <c r="G1778" s="127"/>
      <c r="H1778" s="127"/>
      <c r="I1778" s="127"/>
      <c r="J1778" s="127"/>
      <c r="K1778" s="127"/>
      <c r="L1778" s="127"/>
      <c r="M1778" s="127"/>
      <c r="N1778" s="127"/>
      <c r="O1778" s="127"/>
      <c r="P1778" s="127"/>
      <c r="Q1778" s="127"/>
      <c r="R1778" s="127"/>
      <c r="S1778" s="127"/>
      <c r="T1778" s="127"/>
      <c r="U1778" s="127"/>
      <c r="V1778" s="127"/>
      <c r="W1778" s="127"/>
      <c r="X1778" s="127"/>
      <c r="Y1778" s="127"/>
      <c r="Z1778" s="127"/>
      <c r="AA1778" s="127"/>
      <c r="AB1778" s="127"/>
      <c r="AC1778" s="127"/>
      <c r="AD1778" s="127"/>
      <c r="AE1778" s="127"/>
      <c r="AF1778" s="127"/>
      <c r="AG1778" s="127"/>
      <c r="AH1778" s="127"/>
      <c r="AI1778" s="127"/>
      <c r="AJ1778" s="127"/>
      <c r="AK1778" s="127"/>
      <c r="AL1778" s="127"/>
      <c r="AM1778" s="127"/>
      <c r="AN1778" s="127"/>
      <c r="AO1778" s="127"/>
      <c r="AP1778" s="127"/>
      <c r="AQ1778" s="127"/>
      <c r="AR1778" s="127"/>
      <c r="AS1778" s="127"/>
      <c r="AT1778" s="127"/>
      <c r="AU1778" s="127"/>
      <c r="AV1778" s="127"/>
      <c r="AW1778" s="127"/>
      <c r="AX1778" s="127"/>
      <c r="AY1778" s="127"/>
      <c r="AZ1778" s="127"/>
      <c r="BA1778" s="127"/>
      <c r="BB1778" s="127"/>
      <c r="BC1778" s="127"/>
      <c r="BD1778" s="127"/>
      <c r="BE1778" s="127"/>
      <c r="BF1778" s="127"/>
      <c r="BG1778" s="127"/>
      <c r="BH1778" s="127"/>
      <c r="BI1778" s="127"/>
      <c r="BJ1778" s="127"/>
      <c r="BK1778" s="127"/>
      <c r="BL1778" s="127"/>
      <c r="BM1778" s="127"/>
      <c r="BN1778" s="386"/>
      <c r="BO1778" s="127"/>
      <c r="BP1778" s="104"/>
    </row>
    <row r="1779" spans="1:68" ht="14.5" x14ac:dyDescent="0.35">
      <c r="A1779" s="136"/>
      <c r="B1779" s="136"/>
      <c r="C1779" s="136"/>
      <c r="D1779" s="127"/>
      <c r="E1779" s="127"/>
      <c r="F1779" s="127"/>
      <c r="G1779" s="127"/>
      <c r="H1779" s="127"/>
      <c r="I1779" s="127"/>
      <c r="J1779" s="127"/>
      <c r="K1779" s="127"/>
      <c r="L1779" s="127"/>
      <c r="M1779" s="127"/>
      <c r="N1779" s="127"/>
      <c r="O1779" s="127"/>
      <c r="P1779" s="127"/>
      <c r="Q1779" s="127"/>
      <c r="R1779" s="127"/>
      <c r="S1779" s="127"/>
      <c r="T1779" s="127"/>
      <c r="U1779" s="127"/>
      <c r="V1779" s="127"/>
      <c r="W1779" s="127"/>
      <c r="X1779" s="127"/>
      <c r="Y1779" s="127"/>
      <c r="Z1779" s="127"/>
      <c r="AA1779" s="127"/>
      <c r="AB1779" s="127"/>
      <c r="AC1779" s="127"/>
      <c r="AD1779" s="127"/>
      <c r="AE1779" s="127"/>
      <c r="AF1779" s="127"/>
      <c r="AG1779" s="127"/>
      <c r="AH1779" s="127"/>
      <c r="AI1779" s="127"/>
      <c r="AJ1779" s="127"/>
      <c r="AK1779" s="127"/>
      <c r="AL1779" s="127"/>
      <c r="AM1779" s="127"/>
      <c r="AN1779" s="127"/>
      <c r="AO1779" s="127"/>
      <c r="AP1779" s="127"/>
      <c r="AQ1779" s="127"/>
      <c r="AR1779" s="127"/>
      <c r="AS1779" s="127"/>
      <c r="AT1779" s="127"/>
      <c r="AU1779" s="127"/>
      <c r="AV1779" s="127"/>
      <c r="AW1779" s="127"/>
      <c r="AX1779" s="127"/>
      <c r="AY1779" s="127"/>
      <c r="AZ1779" s="127"/>
      <c r="BA1779" s="127"/>
      <c r="BB1779" s="127"/>
      <c r="BC1779" s="127"/>
      <c r="BD1779" s="127"/>
      <c r="BE1779" s="127"/>
      <c r="BF1779" s="127"/>
      <c r="BG1779" s="127"/>
      <c r="BH1779" s="127"/>
      <c r="BI1779" s="127"/>
      <c r="BJ1779" s="127"/>
      <c r="BK1779" s="127"/>
      <c r="BL1779" s="127"/>
      <c r="BM1779" s="127"/>
      <c r="BN1779" s="386"/>
      <c r="BO1779" s="127"/>
      <c r="BP1779" s="104"/>
    </row>
    <row r="1780" spans="1:68" ht="14.5" x14ac:dyDescent="0.35">
      <c r="A1780" s="136"/>
      <c r="B1780" s="136"/>
      <c r="C1780" s="136"/>
      <c r="D1780" s="127"/>
      <c r="E1780" s="127"/>
      <c r="F1780" s="127"/>
      <c r="G1780" s="127"/>
      <c r="H1780" s="127"/>
      <c r="I1780" s="127"/>
      <c r="J1780" s="127"/>
      <c r="K1780" s="127"/>
      <c r="L1780" s="127"/>
      <c r="M1780" s="127"/>
      <c r="N1780" s="127"/>
      <c r="O1780" s="127"/>
      <c r="P1780" s="127"/>
      <c r="Q1780" s="127"/>
      <c r="R1780" s="127"/>
      <c r="S1780" s="127"/>
      <c r="T1780" s="127"/>
      <c r="U1780" s="127"/>
      <c r="V1780" s="127"/>
      <c r="W1780" s="127"/>
      <c r="X1780" s="127"/>
      <c r="Y1780" s="127"/>
      <c r="Z1780" s="127"/>
      <c r="AA1780" s="127"/>
      <c r="AB1780" s="127"/>
      <c r="AC1780" s="127"/>
      <c r="AD1780" s="127"/>
      <c r="AE1780" s="127"/>
      <c r="AF1780" s="127"/>
      <c r="AG1780" s="127"/>
      <c r="AH1780" s="127"/>
      <c r="AI1780" s="127"/>
      <c r="AJ1780" s="127"/>
      <c r="AK1780" s="127"/>
      <c r="AL1780" s="127"/>
      <c r="AM1780" s="127"/>
      <c r="AN1780" s="127"/>
      <c r="AO1780" s="127"/>
      <c r="AP1780" s="127"/>
      <c r="AQ1780" s="127"/>
      <c r="AR1780" s="127"/>
      <c r="AS1780" s="127"/>
      <c r="AT1780" s="127"/>
      <c r="AU1780" s="127"/>
      <c r="AV1780" s="127"/>
      <c r="AW1780" s="127"/>
      <c r="AX1780" s="127"/>
      <c r="AY1780" s="127"/>
      <c r="AZ1780" s="127"/>
      <c r="BA1780" s="127"/>
      <c r="BB1780" s="127"/>
      <c r="BC1780" s="127"/>
      <c r="BD1780" s="127"/>
      <c r="BE1780" s="127"/>
      <c r="BF1780" s="127"/>
      <c r="BG1780" s="127"/>
      <c r="BH1780" s="127"/>
      <c r="BI1780" s="127"/>
      <c r="BJ1780" s="127"/>
      <c r="BK1780" s="127"/>
      <c r="BL1780" s="127"/>
      <c r="BM1780" s="127"/>
      <c r="BN1780" s="386"/>
      <c r="BO1780" s="127"/>
      <c r="BP1780" s="104"/>
    </row>
    <row r="1781" spans="1:68" ht="14.5" x14ac:dyDescent="0.35">
      <c r="A1781" s="136"/>
      <c r="B1781" s="136"/>
      <c r="C1781" s="136"/>
      <c r="D1781" s="127"/>
      <c r="E1781" s="127"/>
      <c r="F1781" s="127"/>
      <c r="G1781" s="127"/>
      <c r="H1781" s="127"/>
      <c r="I1781" s="127"/>
      <c r="J1781" s="127"/>
      <c r="K1781" s="127"/>
      <c r="L1781" s="127"/>
      <c r="M1781" s="127"/>
      <c r="N1781" s="127"/>
      <c r="O1781" s="127"/>
      <c r="P1781" s="127"/>
      <c r="Q1781" s="127"/>
      <c r="R1781" s="127"/>
      <c r="S1781" s="127"/>
      <c r="T1781" s="127"/>
      <c r="U1781" s="127"/>
      <c r="V1781" s="127"/>
      <c r="W1781" s="127"/>
      <c r="X1781" s="127"/>
      <c r="Y1781" s="127"/>
      <c r="Z1781" s="127"/>
      <c r="AA1781" s="127"/>
      <c r="AB1781" s="127"/>
      <c r="AC1781" s="127"/>
      <c r="AD1781" s="127"/>
      <c r="AE1781" s="127"/>
      <c r="AF1781" s="127"/>
      <c r="AG1781" s="127"/>
      <c r="AH1781" s="127"/>
      <c r="AI1781" s="127"/>
      <c r="AJ1781" s="127"/>
      <c r="AK1781" s="127"/>
      <c r="AL1781" s="127"/>
      <c r="AM1781" s="127"/>
      <c r="AN1781" s="127"/>
      <c r="AO1781" s="127"/>
      <c r="AP1781" s="127"/>
      <c r="AQ1781" s="127"/>
      <c r="AR1781" s="127"/>
      <c r="AS1781" s="127"/>
      <c r="AT1781" s="127"/>
      <c r="AU1781" s="127"/>
      <c r="AV1781" s="127"/>
      <c r="AW1781" s="127"/>
      <c r="AX1781" s="127"/>
      <c r="AY1781" s="127"/>
      <c r="AZ1781" s="127"/>
      <c r="BA1781" s="127"/>
      <c r="BB1781" s="127"/>
      <c r="BC1781" s="127"/>
      <c r="BD1781" s="127"/>
      <c r="BE1781" s="127"/>
      <c r="BF1781" s="127"/>
      <c r="BG1781" s="127"/>
      <c r="BH1781" s="127"/>
      <c r="BI1781" s="127"/>
      <c r="BJ1781" s="127"/>
      <c r="BK1781" s="127"/>
      <c r="BL1781" s="127"/>
      <c r="BM1781" s="127"/>
      <c r="BN1781" s="386"/>
      <c r="BO1781" s="127"/>
      <c r="BP1781" s="104"/>
    </row>
    <row r="1782" spans="1:68" ht="14.5" x14ac:dyDescent="0.35">
      <c r="A1782" s="136"/>
      <c r="B1782" s="136"/>
      <c r="C1782" s="136"/>
      <c r="D1782" s="127"/>
      <c r="E1782" s="127"/>
      <c r="F1782" s="127"/>
      <c r="G1782" s="127"/>
      <c r="H1782" s="127"/>
      <c r="I1782" s="127"/>
      <c r="J1782" s="127"/>
      <c r="K1782" s="127"/>
      <c r="L1782" s="127"/>
      <c r="M1782" s="127"/>
      <c r="N1782" s="127"/>
      <c r="O1782" s="127"/>
      <c r="P1782" s="127"/>
      <c r="Q1782" s="127"/>
      <c r="R1782" s="127"/>
      <c r="S1782" s="127"/>
      <c r="T1782" s="127"/>
      <c r="U1782" s="127"/>
      <c r="V1782" s="127"/>
      <c r="W1782" s="127"/>
      <c r="X1782" s="127"/>
      <c r="Y1782" s="127"/>
      <c r="Z1782" s="127"/>
      <c r="AA1782" s="127"/>
      <c r="AB1782" s="127"/>
      <c r="AC1782" s="127"/>
      <c r="AD1782" s="127"/>
      <c r="AE1782" s="127"/>
      <c r="AF1782" s="127"/>
      <c r="AG1782" s="127"/>
      <c r="AH1782" s="127"/>
      <c r="AI1782" s="127"/>
      <c r="AJ1782" s="127"/>
      <c r="AK1782" s="127"/>
      <c r="AL1782" s="127"/>
      <c r="AM1782" s="127"/>
      <c r="AN1782" s="127"/>
      <c r="AO1782" s="127"/>
      <c r="AP1782" s="127"/>
      <c r="AQ1782" s="127"/>
      <c r="AR1782" s="127"/>
      <c r="AS1782" s="127"/>
      <c r="AT1782" s="127"/>
      <c r="AU1782" s="127"/>
      <c r="AV1782" s="127"/>
      <c r="AW1782" s="127"/>
      <c r="AX1782" s="127"/>
      <c r="AY1782" s="127"/>
      <c r="AZ1782" s="127"/>
      <c r="BA1782" s="127"/>
      <c r="BB1782" s="127"/>
      <c r="BC1782" s="127"/>
      <c r="BD1782" s="127"/>
      <c r="BE1782" s="127"/>
      <c r="BF1782" s="127"/>
      <c r="BG1782" s="127"/>
      <c r="BH1782" s="127"/>
      <c r="BI1782" s="127"/>
      <c r="BJ1782" s="127"/>
      <c r="BK1782" s="127"/>
      <c r="BL1782" s="127"/>
      <c r="BM1782" s="127"/>
      <c r="BN1782" s="386"/>
      <c r="BO1782" s="127"/>
      <c r="BP1782" s="104"/>
    </row>
    <row r="1783" spans="1:68" ht="14.5" x14ac:dyDescent="0.35">
      <c r="A1783" s="136"/>
      <c r="B1783" s="136"/>
      <c r="C1783" s="136"/>
      <c r="D1783" s="127"/>
      <c r="E1783" s="127"/>
      <c r="F1783" s="127"/>
      <c r="G1783" s="127"/>
      <c r="H1783" s="127"/>
      <c r="I1783" s="127"/>
      <c r="J1783" s="127"/>
      <c r="K1783" s="127"/>
      <c r="L1783" s="127"/>
      <c r="M1783" s="127"/>
      <c r="N1783" s="127"/>
      <c r="O1783" s="127"/>
      <c r="P1783" s="127"/>
      <c r="Q1783" s="127"/>
      <c r="R1783" s="127"/>
      <c r="S1783" s="127"/>
      <c r="T1783" s="127"/>
      <c r="U1783" s="127"/>
      <c r="V1783" s="127"/>
      <c r="W1783" s="127"/>
      <c r="X1783" s="127"/>
      <c r="Y1783" s="127"/>
      <c r="Z1783" s="127"/>
      <c r="AA1783" s="127"/>
      <c r="AB1783" s="127"/>
      <c r="AC1783" s="127"/>
      <c r="AD1783" s="127"/>
      <c r="AE1783" s="127"/>
      <c r="AF1783" s="127"/>
      <c r="AG1783" s="127"/>
      <c r="AH1783" s="127"/>
      <c r="AI1783" s="127"/>
      <c r="AJ1783" s="127"/>
      <c r="AK1783" s="127"/>
      <c r="AL1783" s="127"/>
      <c r="AM1783" s="127"/>
      <c r="AN1783" s="127"/>
      <c r="AO1783" s="127"/>
      <c r="AP1783" s="127"/>
      <c r="AQ1783" s="127"/>
      <c r="AR1783" s="127"/>
      <c r="AS1783" s="127"/>
      <c r="AT1783" s="127"/>
      <c r="AU1783" s="127"/>
      <c r="AV1783" s="127"/>
      <c r="AW1783" s="127"/>
      <c r="AX1783" s="127"/>
      <c r="AY1783" s="127"/>
      <c r="AZ1783" s="127"/>
      <c r="BA1783" s="127"/>
      <c r="BB1783" s="127"/>
      <c r="BC1783" s="127"/>
      <c r="BD1783" s="127"/>
      <c r="BE1783" s="127"/>
      <c r="BF1783" s="127"/>
      <c r="BG1783" s="127"/>
      <c r="BH1783" s="127"/>
      <c r="BI1783" s="127"/>
      <c r="BJ1783" s="127"/>
      <c r="BK1783" s="127"/>
      <c r="BL1783" s="127"/>
      <c r="BM1783" s="127"/>
      <c r="BN1783" s="386"/>
      <c r="BO1783" s="127"/>
      <c r="BP1783" s="104"/>
    </row>
    <row r="1784" spans="1:68" ht="14.5" x14ac:dyDescent="0.35">
      <c r="A1784" s="136"/>
      <c r="B1784" s="136"/>
      <c r="C1784" s="136"/>
      <c r="D1784" s="127"/>
      <c r="E1784" s="127"/>
      <c r="F1784" s="127"/>
      <c r="G1784" s="127"/>
      <c r="H1784" s="127"/>
      <c r="I1784" s="127"/>
      <c r="J1784" s="127"/>
      <c r="K1784" s="127"/>
      <c r="L1784" s="127"/>
      <c r="M1784" s="127"/>
      <c r="N1784" s="127"/>
      <c r="O1784" s="127"/>
      <c r="P1784" s="127"/>
      <c r="Q1784" s="127"/>
      <c r="R1784" s="127"/>
      <c r="S1784" s="127"/>
      <c r="T1784" s="127"/>
      <c r="U1784" s="127"/>
      <c r="V1784" s="127"/>
      <c r="W1784" s="127"/>
      <c r="X1784" s="127"/>
      <c r="Y1784" s="127"/>
      <c r="Z1784" s="127"/>
      <c r="AA1784" s="127"/>
      <c r="AB1784" s="127"/>
      <c r="AC1784" s="127"/>
      <c r="AD1784" s="127"/>
      <c r="AE1784" s="127"/>
      <c r="AF1784" s="127"/>
      <c r="AG1784" s="127"/>
      <c r="AH1784" s="127"/>
      <c r="AI1784" s="127"/>
      <c r="AJ1784" s="127"/>
      <c r="AK1784" s="127"/>
      <c r="AL1784" s="127"/>
      <c r="AM1784" s="127"/>
      <c r="AN1784" s="127"/>
      <c r="AO1784" s="127"/>
      <c r="AP1784" s="127"/>
      <c r="AQ1784" s="127"/>
      <c r="AR1784" s="127"/>
      <c r="AS1784" s="127"/>
      <c r="AT1784" s="127"/>
      <c r="AU1784" s="127"/>
      <c r="AV1784" s="127"/>
      <c r="AW1784" s="127"/>
      <c r="AX1784" s="127"/>
      <c r="AY1784" s="127"/>
      <c r="AZ1784" s="127"/>
      <c r="BA1784" s="127"/>
      <c r="BB1784" s="127"/>
      <c r="BC1784" s="127"/>
      <c r="BD1784" s="127"/>
      <c r="BE1784" s="127"/>
      <c r="BF1784" s="127"/>
      <c r="BG1784" s="127"/>
      <c r="BH1784" s="127"/>
      <c r="BI1784" s="127"/>
      <c r="BJ1784" s="127"/>
      <c r="BK1784" s="127"/>
      <c r="BL1784" s="127"/>
      <c r="BM1784" s="127"/>
      <c r="BN1784" s="386"/>
      <c r="BO1784" s="127"/>
      <c r="BP1784" s="104"/>
    </row>
    <row r="1785" spans="1:68" ht="14.5" x14ac:dyDescent="0.35">
      <c r="A1785" s="136"/>
      <c r="B1785" s="136"/>
      <c r="C1785" s="136"/>
      <c r="D1785" s="127"/>
      <c r="E1785" s="127"/>
      <c r="F1785" s="127"/>
      <c r="G1785" s="127"/>
      <c r="H1785" s="127"/>
      <c r="I1785" s="127"/>
      <c r="J1785" s="127"/>
      <c r="K1785" s="127"/>
      <c r="L1785" s="127"/>
      <c r="M1785" s="127"/>
      <c r="N1785" s="127"/>
      <c r="O1785" s="127"/>
      <c r="P1785" s="127"/>
      <c r="Q1785" s="127"/>
      <c r="R1785" s="127"/>
      <c r="S1785" s="127"/>
      <c r="T1785" s="127"/>
      <c r="U1785" s="127"/>
      <c r="V1785" s="127"/>
      <c r="W1785" s="127"/>
      <c r="X1785" s="127"/>
      <c r="Y1785" s="127"/>
      <c r="Z1785" s="127"/>
      <c r="AA1785" s="127"/>
      <c r="AB1785" s="127"/>
      <c r="AC1785" s="127"/>
      <c r="AD1785" s="127"/>
      <c r="AE1785" s="127"/>
      <c r="AF1785" s="127"/>
      <c r="AG1785" s="127"/>
      <c r="AH1785" s="127"/>
      <c r="AI1785" s="127"/>
      <c r="AJ1785" s="127"/>
      <c r="AK1785" s="127"/>
      <c r="AL1785" s="127"/>
      <c r="AM1785" s="127"/>
      <c r="AN1785" s="127"/>
      <c r="AO1785" s="127"/>
      <c r="AP1785" s="127"/>
      <c r="AQ1785" s="127"/>
      <c r="AR1785" s="127"/>
      <c r="AS1785" s="127"/>
      <c r="AT1785" s="127"/>
      <c r="AU1785" s="127"/>
      <c r="AV1785" s="127"/>
      <c r="AW1785" s="127"/>
      <c r="AX1785" s="127"/>
      <c r="AY1785" s="127"/>
      <c r="AZ1785" s="127"/>
      <c r="BA1785" s="127"/>
      <c r="BB1785" s="127"/>
      <c r="BC1785" s="127"/>
      <c r="BD1785" s="127"/>
      <c r="BE1785" s="127"/>
      <c r="BF1785" s="127"/>
      <c r="BG1785" s="127"/>
      <c r="BH1785" s="127"/>
      <c r="BI1785" s="127"/>
      <c r="BJ1785" s="127"/>
      <c r="BK1785" s="127"/>
      <c r="BL1785" s="127"/>
      <c r="BM1785" s="127"/>
      <c r="BN1785" s="386"/>
      <c r="BO1785" s="127"/>
      <c r="BP1785" s="104"/>
    </row>
    <row r="1786" spans="1:68" ht="14.5" x14ac:dyDescent="0.35">
      <c r="A1786" s="136"/>
      <c r="B1786" s="136"/>
      <c r="C1786" s="136"/>
      <c r="D1786" s="127"/>
      <c r="E1786" s="127"/>
      <c r="F1786" s="127"/>
      <c r="G1786" s="127"/>
      <c r="H1786" s="127"/>
      <c r="I1786" s="127"/>
      <c r="J1786" s="127"/>
      <c r="K1786" s="127"/>
      <c r="L1786" s="127"/>
      <c r="M1786" s="127"/>
      <c r="N1786" s="127"/>
      <c r="O1786" s="127"/>
      <c r="P1786" s="127"/>
      <c r="Q1786" s="127"/>
      <c r="R1786" s="127"/>
      <c r="S1786" s="127"/>
      <c r="T1786" s="127"/>
      <c r="U1786" s="127"/>
      <c r="V1786" s="127"/>
      <c r="W1786" s="127"/>
      <c r="X1786" s="127"/>
      <c r="Y1786" s="127"/>
      <c r="Z1786" s="127"/>
      <c r="AA1786" s="127"/>
      <c r="AB1786" s="127"/>
      <c r="AC1786" s="127"/>
      <c r="AD1786" s="127"/>
      <c r="AE1786" s="127"/>
      <c r="AF1786" s="127"/>
      <c r="AG1786" s="127"/>
      <c r="AH1786" s="127"/>
      <c r="AI1786" s="127"/>
      <c r="AJ1786" s="127"/>
      <c r="AK1786" s="127"/>
      <c r="AL1786" s="127"/>
      <c r="AM1786" s="127"/>
      <c r="AN1786" s="127"/>
      <c r="AO1786" s="127"/>
      <c r="AP1786" s="127"/>
      <c r="AQ1786" s="127"/>
      <c r="AR1786" s="127"/>
      <c r="AS1786" s="127"/>
      <c r="AT1786" s="127"/>
      <c r="AU1786" s="127"/>
      <c r="AV1786" s="127"/>
      <c r="AW1786" s="127"/>
      <c r="AX1786" s="127"/>
      <c r="AY1786" s="127"/>
      <c r="AZ1786" s="127"/>
      <c r="BA1786" s="127"/>
      <c r="BB1786" s="127"/>
      <c r="BC1786" s="127"/>
      <c r="BD1786" s="127"/>
      <c r="BE1786" s="127"/>
      <c r="BF1786" s="127"/>
      <c r="BG1786" s="127"/>
      <c r="BH1786" s="127"/>
      <c r="BI1786" s="127"/>
      <c r="BJ1786" s="127"/>
      <c r="BK1786" s="127"/>
      <c r="BL1786" s="127"/>
      <c r="BM1786" s="127"/>
      <c r="BN1786" s="386"/>
      <c r="BO1786" s="127"/>
      <c r="BP1786" s="104"/>
    </row>
    <row r="1787" spans="1:68" ht="14.5" x14ac:dyDescent="0.35">
      <c r="A1787" s="136"/>
      <c r="B1787" s="136"/>
      <c r="C1787" s="136"/>
      <c r="D1787" s="127"/>
      <c r="E1787" s="127"/>
      <c r="F1787" s="127"/>
      <c r="G1787" s="127"/>
      <c r="H1787" s="127"/>
      <c r="I1787" s="127"/>
      <c r="J1787" s="127"/>
      <c r="K1787" s="127"/>
      <c r="L1787" s="127"/>
      <c r="M1787" s="127"/>
      <c r="N1787" s="127"/>
      <c r="O1787" s="127"/>
      <c r="P1787" s="127"/>
      <c r="Q1787" s="127"/>
      <c r="R1787" s="127"/>
      <c r="S1787" s="127"/>
      <c r="T1787" s="127"/>
      <c r="U1787" s="127"/>
      <c r="V1787" s="127"/>
      <c r="W1787" s="127"/>
      <c r="X1787" s="127"/>
      <c r="Y1787" s="127"/>
      <c r="Z1787" s="127"/>
      <c r="AA1787" s="127"/>
      <c r="AB1787" s="127"/>
      <c r="AC1787" s="127"/>
      <c r="AD1787" s="127"/>
      <c r="AE1787" s="127"/>
      <c r="AF1787" s="127"/>
      <c r="AG1787" s="127"/>
      <c r="AH1787" s="127"/>
      <c r="AI1787" s="127"/>
      <c r="AJ1787" s="127"/>
      <c r="AK1787" s="127"/>
      <c r="AL1787" s="127"/>
      <c r="AM1787" s="127"/>
      <c r="AN1787" s="127"/>
      <c r="AO1787" s="127"/>
      <c r="AP1787" s="127"/>
      <c r="AQ1787" s="127"/>
      <c r="AR1787" s="127"/>
      <c r="AS1787" s="127"/>
      <c r="AT1787" s="127"/>
      <c r="AU1787" s="127"/>
      <c r="AV1787" s="127"/>
      <c r="AW1787" s="127"/>
      <c r="AX1787" s="127"/>
      <c r="AY1787" s="127"/>
      <c r="AZ1787" s="127"/>
      <c r="BA1787" s="127"/>
      <c r="BB1787" s="127"/>
      <c r="BC1787" s="127"/>
      <c r="BD1787" s="127"/>
      <c r="BE1787" s="127"/>
      <c r="BF1787" s="127"/>
      <c r="BG1787" s="127"/>
      <c r="BH1787" s="127"/>
      <c r="BI1787" s="127"/>
      <c r="BJ1787" s="127"/>
      <c r="BK1787" s="127"/>
      <c r="BL1787" s="127"/>
      <c r="BM1787" s="127"/>
      <c r="BN1787" s="386"/>
      <c r="BO1787" s="127"/>
      <c r="BP1787" s="104"/>
    </row>
    <row r="1788" spans="1:68" ht="14.5" x14ac:dyDescent="0.35">
      <c r="A1788" s="136"/>
      <c r="B1788" s="136"/>
      <c r="C1788" s="136"/>
      <c r="D1788" s="127"/>
      <c r="E1788" s="127"/>
      <c r="F1788" s="127"/>
      <c r="G1788" s="127"/>
      <c r="H1788" s="127"/>
      <c r="I1788" s="127"/>
      <c r="J1788" s="127"/>
      <c r="K1788" s="127"/>
      <c r="L1788" s="127"/>
      <c r="M1788" s="127"/>
      <c r="N1788" s="127"/>
      <c r="O1788" s="127"/>
      <c r="P1788" s="127"/>
      <c r="Q1788" s="127"/>
      <c r="R1788" s="127"/>
      <c r="S1788" s="127"/>
      <c r="T1788" s="127"/>
      <c r="U1788" s="127"/>
      <c r="V1788" s="127"/>
      <c r="W1788" s="127"/>
      <c r="X1788" s="127"/>
      <c r="Y1788" s="127"/>
      <c r="Z1788" s="127"/>
      <c r="AA1788" s="127"/>
      <c r="AB1788" s="127"/>
      <c r="AC1788" s="127"/>
      <c r="AD1788" s="127"/>
      <c r="AE1788" s="127"/>
      <c r="AF1788" s="127"/>
      <c r="AG1788" s="127"/>
      <c r="AH1788" s="127"/>
      <c r="AI1788" s="127"/>
      <c r="AJ1788" s="127"/>
      <c r="AK1788" s="127"/>
      <c r="AL1788" s="127"/>
      <c r="AM1788" s="127"/>
      <c r="AN1788" s="127"/>
      <c r="AO1788" s="127"/>
      <c r="AP1788" s="127"/>
      <c r="AQ1788" s="127"/>
      <c r="AR1788" s="127"/>
      <c r="AS1788" s="127"/>
      <c r="AT1788" s="127"/>
      <c r="AU1788" s="127"/>
      <c r="AV1788" s="127"/>
      <c r="AW1788" s="127"/>
      <c r="AX1788" s="127"/>
      <c r="AY1788" s="127"/>
      <c r="AZ1788" s="127"/>
      <c r="BA1788" s="127"/>
      <c r="BB1788" s="127"/>
      <c r="BC1788" s="127"/>
      <c r="BD1788" s="127"/>
      <c r="BE1788" s="127"/>
      <c r="BF1788" s="127"/>
      <c r="BG1788" s="127"/>
      <c r="BH1788" s="127"/>
      <c r="BI1788" s="127"/>
      <c r="BJ1788" s="127"/>
      <c r="BK1788" s="127"/>
      <c r="BL1788" s="127"/>
      <c r="BM1788" s="127"/>
      <c r="BN1788" s="386"/>
      <c r="BO1788" s="127"/>
      <c r="BP1788" s="104"/>
    </row>
    <row r="1789" spans="1:68" ht="14.5" x14ac:dyDescent="0.35">
      <c r="A1789" s="136"/>
      <c r="B1789" s="136"/>
      <c r="C1789" s="136"/>
      <c r="D1789" s="127"/>
      <c r="E1789" s="127"/>
      <c r="F1789" s="127"/>
      <c r="G1789" s="127"/>
      <c r="H1789" s="127"/>
      <c r="I1789" s="127"/>
      <c r="J1789" s="127"/>
      <c r="K1789" s="127"/>
      <c r="L1789" s="127"/>
      <c r="M1789" s="127"/>
      <c r="N1789" s="127"/>
      <c r="O1789" s="127"/>
      <c r="P1789" s="127"/>
      <c r="Q1789" s="127"/>
      <c r="R1789" s="127"/>
      <c r="S1789" s="127"/>
      <c r="T1789" s="127"/>
      <c r="U1789" s="127"/>
      <c r="V1789" s="127"/>
      <c r="W1789" s="127"/>
      <c r="X1789" s="127"/>
      <c r="Y1789" s="127"/>
      <c r="Z1789" s="127"/>
      <c r="AA1789" s="127"/>
      <c r="AB1789" s="127"/>
      <c r="AC1789" s="127"/>
      <c r="AD1789" s="127"/>
      <c r="AE1789" s="127"/>
      <c r="AF1789" s="127"/>
      <c r="AG1789" s="127"/>
      <c r="AH1789" s="127"/>
      <c r="AI1789" s="127"/>
      <c r="AJ1789" s="127"/>
      <c r="AK1789" s="127"/>
      <c r="AL1789" s="127"/>
      <c r="AM1789" s="127"/>
      <c r="AN1789" s="127"/>
      <c r="AO1789" s="127"/>
      <c r="AP1789" s="127"/>
      <c r="AQ1789" s="127"/>
      <c r="AR1789" s="127"/>
      <c r="AS1789" s="127"/>
      <c r="AT1789" s="127"/>
      <c r="AU1789" s="127"/>
      <c r="AV1789" s="127"/>
      <c r="AW1789" s="127"/>
      <c r="AX1789" s="127"/>
      <c r="AY1789" s="127"/>
      <c r="AZ1789" s="127"/>
      <c r="BA1789" s="127"/>
      <c r="BB1789" s="127"/>
      <c r="BC1789" s="127"/>
      <c r="BD1789" s="127"/>
      <c r="BE1789" s="127"/>
      <c r="BF1789" s="127"/>
      <c r="BG1789" s="127"/>
      <c r="BH1789" s="127"/>
      <c r="BI1789" s="127"/>
      <c r="BJ1789" s="127"/>
      <c r="BK1789" s="127"/>
      <c r="BL1789" s="127"/>
      <c r="BM1789" s="127"/>
      <c r="BN1789" s="386"/>
      <c r="BO1789" s="127"/>
      <c r="BP1789" s="104"/>
    </row>
    <row r="1790" spans="1:68" ht="14.5" x14ac:dyDescent="0.35">
      <c r="A1790" s="136"/>
      <c r="B1790" s="136"/>
      <c r="C1790" s="136"/>
      <c r="D1790" s="127"/>
      <c r="E1790" s="127"/>
      <c r="F1790" s="127"/>
      <c r="G1790" s="127"/>
      <c r="H1790" s="127"/>
      <c r="I1790" s="127"/>
      <c r="J1790" s="127"/>
      <c r="K1790" s="127"/>
      <c r="L1790" s="127"/>
      <c r="M1790" s="127"/>
      <c r="N1790" s="127"/>
      <c r="O1790" s="127"/>
      <c r="P1790" s="127"/>
      <c r="Q1790" s="127"/>
      <c r="R1790" s="127"/>
      <c r="S1790" s="127"/>
      <c r="T1790" s="127"/>
      <c r="U1790" s="127"/>
      <c r="V1790" s="127"/>
      <c r="W1790" s="127"/>
      <c r="X1790" s="127"/>
      <c r="Y1790" s="127"/>
      <c r="Z1790" s="127"/>
      <c r="AA1790" s="127"/>
      <c r="AB1790" s="127"/>
      <c r="AC1790" s="127"/>
      <c r="AD1790" s="127"/>
      <c r="AE1790" s="127"/>
      <c r="AF1790" s="127"/>
      <c r="AG1790" s="127"/>
      <c r="AH1790" s="127"/>
      <c r="AI1790" s="127"/>
      <c r="AJ1790" s="127"/>
      <c r="AK1790" s="127"/>
      <c r="AL1790" s="127"/>
      <c r="AM1790" s="127"/>
      <c r="AN1790" s="127"/>
      <c r="AO1790" s="127"/>
      <c r="AP1790" s="127"/>
      <c r="AQ1790" s="127"/>
      <c r="AR1790" s="127"/>
      <c r="AS1790" s="127"/>
      <c r="AT1790" s="127"/>
      <c r="AU1790" s="127"/>
      <c r="AV1790" s="127"/>
      <c r="AW1790" s="127"/>
      <c r="AX1790" s="127"/>
      <c r="AY1790" s="127"/>
      <c r="AZ1790" s="127"/>
      <c r="BA1790" s="127"/>
      <c r="BB1790" s="127"/>
      <c r="BC1790" s="127"/>
      <c r="BD1790" s="127"/>
      <c r="BE1790" s="127"/>
      <c r="BF1790" s="127"/>
      <c r="BG1790" s="127"/>
      <c r="BH1790" s="127"/>
      <c r="BI1790" s="127"/>
      <c r="BJ1790" s="127"/>
      <c r="BK1790" s="127"/>
      <c r="BL1790" s="127"/>
      <c r="BM1790" s="127"/>
      <c r="BN1790" s="386"/>
      <c r="BO1790" s="127"/>
      <c r="BP1790" s="104"/>
    </row>
    <row r="1791" spans="1:68" ht="14.5" x14ac:dyDescent="0.35">
      <c r="A1791" s="136"/>
      <c r="B1791" s="136"/>
      <c r="C1791" s="136"/>
      <c r="D1791" s="127"/>
      <c r="E1791" s="127"/>
      <c r="F1791" s="127"/>
      <c r="G1791" s="127"/>
      <c r="H1791" s="127"/>
      <c r="I1791" s="127"/>
      <c r="J1791" s="127"/>
      <c r="K1791" s="127"/>
      <c r="L1791" s="127"/>
      <c r="M1791" s="127"/>
      <c r="N1791" s="127"/>
      <c r="O1791" s="127"/>
      <c r="P1791" s="127"/>
      <c r="Q1791" s="127"/>
      <c r="R1791" s="127"/>
      <c r="S1791" s="127"/>
      <c r="T1791" s="127"/>
      <c r="U1791" s="127"/>
      <c r="V1791" s="127"/>
      <c r="W1791" s="127"/>
      <c r="X1791" s="127"/>
      <c r="Y1791" s="127"/>
      <c r="Z1791" s="127"/>
      <c r="AA1791" s="127"/>
      <c r="AB1791" s="127"/>
      <c r="AC1791" s="127"/>
      <c r="AD1791" s="127"/>
      <c r="AE1791" s="127"/>
      <c r="AF1791" s="127"/>
      <c r="AG1791" s="127"/>
      <c r="AH1791" s="127"/>
      <c r="AI1791" s="127"/>
      <c r="AJ1791" s="127"/>
      <c r="AK1791" s="127"/>
      <c r="AL1791" s="127"/>
      <c r="AM1791" s="127"/>
      <c r="AN1791" s="127"/>
      <c r="AO1791" s="127"/>
      <c r="AP1791" s="127"/>
      <c r="AQ1791" s="127"/>
      <c r="AR1791" s="127"/>
      <c r="AS1791" s="127"/>
      <c r="AT1791" s="127"/>
      <c r="AU1791" s="127"/>
      <c r="AV1791" s="127"/>
      <c r="AW1791" s="127"/>
      <c r="AX1791" s="127"/>
      <c r="AY1791" s="127"/>
      <c r="AZ1791" s="127"/>
      <c r="BA1791" s="127"/>
      <c r="BB1791" s="127"/>
      <c r="BC1791" s="127"/>
      <c r="BD1791" s="127"/>
      <c r="BE1791" s="127"/>
      <c r="BF1791" s="127"/>
      <c r="BG1791" s="127"/>
      <c r="BH1791" s="127"/>
      <c r="BI1791" s="127"/>
      <c r="BJ1791" s="127"/>
      <c r="BK1791" s="127"/>
      <c r="BL1791" s="127"/>
      <c r="BM1791" s="127"/>
      <c r="BN1791" s="386"/>
      <c r="BO1791" s="127"/>
      <c r="BP1791" s="104"/>
    </row>
    <row r="1792" spans="1:68" ht="14.5" x14ac:dyDescent="0.35">
      <c r="A1792" s="136"/>
      <c r="B1792" s="136"/>
      <c r="C1792" s="136"/>
      <c r="D1792" s="127"/>
      <c r="E1792" s="127"/>
      <c r="F1792" s="127"/>
      <c r="G1792" s="127"/>
      <c r="H1792" s="127"/>
      <c r="I1792" s="127"/>
      <c r="J1792" s="127"/>
      <c r="K1792" s="127"/>
      <c r="L1792" s="127"/>
      <c r="M1792" s="127"/>
      <c r="N1792" s="127"/>
      <c r="O1792" s="127"/>
      <c r="P1792" s="127"/>
      <c r="Q1792" s="127"/>
      <c r="R1792" s="127"/>
      <c r="S1792" s="127"/>
      <c r="T1792" s="127"/>
      <c r="U1792" s="127"/>
      <c r="V1792" s="127"/>
      <c r="W1792" s="127"/>
      <c r="X1792" s="127"/>
      <c r="Y1792" s="127"/>
      <c r="Z1792" s="127"/>
      <c r="AA1792" s="127"/>
      <c r="AB1792" s="127"/>
      <c r="AC1792" s="127"/>
      <c r="AD1792" s="127"/>
      <c r="AE1792" s="127"/>
      <c r="AF1792" s="127"/>
      <c r="AG1792" s="127"/>
      <c r="AH1792" s="127"/>
      <c r="AI1792" s="127"/>
      <c r="AJ1792" s="127"/>
      <c r="AK1792" s="127"/>
      <c r="AL1792" s="127"/>
      <c r="AM1792" s="127"/>
      <c r="AN1792" s="127"/>
      <c r="AO1792" s="127"/>
      <c r="AP1792" s="127"/>
      <c r="AQ1792" s="127"/>
      <c r="AR1792" s="127"/>
      <c r="AS1792" s="127"/>
      <c r="AT1792" s="127"/>
      <c r="AU1792" s="127"/>
      <c r="AV1792" s="127"/>
      <c r="AW1792" s="127"/>
      <c r="AX1792" s="127"/>
      <c r="AY1792" s="127"/>
      <c r="AZ1792" s="127"/>
      <c r="BA1792" s="127"/>
      <c r="BB1792" s="127"/>
      <c r="BC1792" s="127"/>
      <c r="BD1792" s="127"/>
      <c r="BE1792" s="127"/>
      <c r="BF1792" s="127"/>
      <c r="BG1792" s="127"/>
      <c r="BH1792" s="127"/>
      <c r="BI1792" s="127"/>
      <c r="BJ1792" s="127"/>
      <c r="BK1792" s="127"/>
      <c r="BL1792" s="127"/>
      <c r="BM1792" s="127"/>
      <c r="BN1792" s="386"/>
      <c r="BO1792" s="127"/>
      <c r="BP1792" s="104"/>
    </row>
    <row r="1793" spans="1:68" ht="14.5" x14ac:dyDescent="0.35">
      <c r="A1793" s="136"/>
      <c r="B1793" s="136"/>
      <c r="C1793" s="136"/>
      <c r="D1793" s="127"/>
      <c r="E1793" s="127"/>
      <c r="F1793" s="127"/>
      <c r="G1793" s="127"/>
      <c r="H1793" s="127"/>
      <c r="I1793" s="127"/>
      <c r="J1793" s="127"/>
      <c r="K1793" s="127"/>
      <c r="L1793" s="127"/>
      <c r="M1793" s="127"/>
      <c r="N1793" s="127"/>
      <c r="O1793" s="127"/>
      <c r="P1793" s="127"/>
      <c r="Q1793" s="127"/>
      <c r="R1793" s="127"/>
      <c r="S1793" s="127"/>
      <c r="T1793" s="127"/>
      <c r="U1793" s="127"/>
      <c r="V1793" s="127"/>
      <c r="W1793" s="127"/>
      <c r="X1793" s="127"/>
      <c r="Y1793" s="127"/>
      <c r="Z1793" s="127"/>
      <c r="AA1793" s="127"/>
      <c r="AB1793" s="127"/>
      <c r="AC1793" s="127"/>
      <c r="AD1793" s="127"/>
      <c r="AE1793" s="127"/>
      <c r="AF1793" s="127"/>
      <c r="AG1793" s="127"/>
      <c r="AH1793" s="127"/>
      <c r="AI1793" s="127"/>
      <c r="AJ1793" s="127"/>
      <c r="AK1793" s="127"/>
      <c r="AL1793" s="127"/>
      <c r="AM1793" s="127"/>
      <c r="AN1793" s="127"/>
      <c r="AO1793" s="127"/>
      <c r="AP1793" s="127"/>
      <c r="AQ1793" s="127"/>
      <c r="AR1793" s="127"/>
      <c r="AS1793" s="127"/>
      <c r="AT1793" s="127"/>
      <c r="AU1793" s="127"/>
      <c r="AV1793" s="127"/>
      <c r="AW1793" s="127"/>
      <c r="AX1793" s="127"/>
      <c r="AY1793" s="127"/>
      <c r="AZ1793" s="127"/>
      <c r="BA1793" s="127"/>
      <c r="BB1793" s="127"/>
      <c r="BC1793" s="127"/>
      <c r="BD1793" s="127"/>
      <c r="BE1793" s="127"/>
      <c r="BF1793" s="127"/>
      <c r="BG1793" s="127"/>
      <c r="BH1793" s="127"/>
      <c r="BI1793" s="127"/>
      <c r="BJ1793" s="127"/>
      <c r="BK1793" s="127"/>
      <c r="BL1793" s="127"/>
      <c r="BM1793" s="127"/>
      <c r="BN1793" s="386"/>
      <c r="BO1793" s="127"/>
      <c r="BP1793" s="104"/>
    </row>
    <row r="1794" spans="1:68" ht="14.5" x14ac:dyDescent="0.35">
      <c r="A1794" s="136"/>
      <c r="B1794" s="136"/>
      <c r="C1794" s="136"/>
      <c r="D1794" s="127"/>
      <c r="E1794" s="127"/>
      <c r="F1794" s="127"/>
      <c r="G1794" s="127"/>
      <c r="H1794" s="127"/>
      <c r="I1794" s="127"/>
      <c r="J1794" s="127"/>
      <c r="K1794" s="127"/>
      <c r="L1794" s="127"/>
      <c r="M1794" s="127"/>
      <c r="N1794" s="127"/>
      <c r="O1794" s="127"/>
      <c r="P1794" s="127"/>
      <c r="Q1794" s="127"/>
      <c r="R1794" s="127"/>
      <c r="S1794" s="127"/>
      <c r="T1794" s="127"/>
      <c r="U1794" s="127"/>
      <c r="V1794" s="127"/>
      <c r="W1794" s="127"/>
      <c r="X1794" s="127"/>
      <c r="Y1794" s="127"/>
      <c r="Z1794" s="127"/>
      <c r="AA1794" s="127"/>
      <c r="AB1794" s="127"/>
      <c r="AC1794" s="127"/>
      <c r="AD1794" s="127"/>
      <c r="AE1794" s="127"/>
      <c r="AF1794" s="127"/>
      <c r="AG1794" s="127"/>
      <c r="AH1794" s="127"/>
      <c r="AI1794" s="127"/>
      <c r="AJ1794" s="127"/>
      <c r="AK1794" s="127"/>
      <c r="AL1794" s="127"/>
      <c r="AM1794" s="127"/>
      <c r="AN1794" s="127"/>
      <c r="AO1794" s="127"/>
      <c r="AP1794" s="127"/>
      <c r="AQ1794" s="127"/>
      <c r="AR1794" s="127"/>
      <c r="AS1794" s="127"/>
      <c r="AT1794" s="127"/>
      <c r="AU1794" s="127"/>
      <c r="AV1794" s="127"/>
      <c r="AW1794" s="127"/>
      <c r="AX1794" s="127"/>
      <c r="AY1794" s="127"/>
      <c r="AZ1794" s="127"/>
      <c r="BA1794" s="127"/>
      <c r="BB1794" s="127"/>
      <c r="BC1794" s="127"/>
      <c r="BD1794" s="127"/>
      <c r="BE1794" s="127"/>
      <c r="BF1794" s="127"/>
      <c r="BG1794" s="127"/>
      <c r="BH1794" s="127"/>
      <c r="BI1794" s="127"/>
      <c r="BJ1794" s="127"/>
      <c r="BK1794" s="127"/>
      <c r="BL1794" s="127"/>
      <c r="BM1794" s="127"/>
      <c r="BN1794" s="386"/>
      <c r="BO1794" s="127"/>
      <c r="BP1794" s="104"/>
    </row>
    <row r="1795" spans="1:68" ht="14.5" x14ac:dyDescent="0.35">
      <c r="A1795" s="136"/>
      <c r="B1795" s="136"/>
      <c r="C1795" s="136"/>
      <c r="D1795" s="127"/>
      <c r="E1795" s="127"/>
      <c r="F1795" s="127"/>
      <c r="G1795" s="127"/>
      <c r="H1795" s="127"/>
      <c r="I1795" s="127"/>
      <c r="J1795" s="127"/>
      <c r="K1795" s="127"/>
      <c r="L1795" s="127"/>
      <c r="M1795" s="127"/>
      <c r="N1795" s="127"/>
      <c r="O1795" s="127"/>
      <c r="P1795" s="127"/>
      <c r="Q1795" s="127"/>
      <c r="R1795" s="127"/>
      <c r="S1795" s="127"/>
      <c r="T1795" s="127"/>
      <c r="U1795" s="127"/>
      <c r="V1795" s="127"/>
      <c r="W1795" s="127"/>
      <c r="X1795" s="127"/>
      <c r="Y1795" s="127"/>
      <c r="Z1795" s="127"/>
      <c r="AA1795" s="127"/>
      <c r="AB1795" s="127"/>
      <c r="AC1795" s="127"/>
      <c r="AD1795" s="127"/>
      <c r="AE1795" s="127"/>
      <c r="AF1795" s="127"/>
      <c r="AG1795" s="127"/>
      <c r="AH1795" s="127"/>
      <c r="AI1795" s="127"/>
      <c r="AJ1795" s="127"/>
      <c r="AK1795" s="127"/>
      <c r="AL1795" s="127"/>
      <c r="AM1795" s="127"/>
      <c r="AN1795" s="127"/>
      <c r="AO1795" s="127"/>
      <c r="AP1795" s="127"/>
      <c r="AQ1795" s="127"/>
      <c r="AR1795" s="127"/>
      <c r="AS1795" s="127"/>
      <c r="AT1795" s="127"/>
      <c r="AU1795" s="127"/>
      <c r="AV1795" s="127"/>
      <c r="AW1795" s="127"/>
      <c r="AX1795" s="127"/>
      <c r="AY1795" s="127"/>
      <c r="AZ1795" s="127"/>
      <c r="BA1795" s="127"/>
      <c r="BB1795" s="127"/>
      <c r="BC1795" s="127"/>
      <c r="BD1795" s="127"/>
      <c r="BE1795" s="127"/>
      <c r="BF1795" s="127"/>
      <c r="BG1795" s="127"/>
      <c r="BH1795" s="127"/>
      <c r="BI1795" s="127"/>
      <c r="BJ1795" s="127"/>
      <c r="BK1795" s="127"/>
      <c r="BL1795" s="127"/>
      <c r="BM1795" s="127"/>
      <c r="BN1795" s="386"/>
      <c r="BO1795" s="127"/>
      <c r="BP1795" s="104"/>
    </row>
    <row r="1796" spans="1:68" ht="14.5" x14ac:dyDescent="0.35">
      <c r="A1796" s="136"/>
      <c r="B1796" s="136"/>
      <c r="C1796" s="136"/>
      <c r="D1796" s="127"/>
      <c r="E1796" s="127"/>
      <c r="F1796" s="127"/>
      <c r="G1796" s="127"/>
      <c r="H1796" s="127"/>
      <c r="I1796" s="127"/>
      <c r="J1796" s="127"/>
      <c r="K1796" s="127"/>
      <c r="L1796" s="127"/>
      <c r="M1796" s="127"/>
      <c r="N1796" s="127"/>
      <c r="O1796" s="127"/>
      <c r="P1796" s="127"/>
      <c r="Q1796" s="127"/>
      <c r="R1796" s="127"/>
      <c r="S1796" s="127"/>
      <c r="T1796" s="127"/>
      <c r="U1796" s="127"/>
      <c r="V1796" s="127"/>
      <c r="W1796" s="127"/>
      <c r="X1796" s="127"/>
      <c r="Y1796" s="127"/>
      <c r="Z1796" s="127"/>
      <c r="AA1796" s="127"/>
      <c r="AB1796" s="127"/>
      <c r="AC1796" s="127"/>
      <c r="AD1796" s="127"/>
      <c r="AE1796" s="127"/>
      <c r="AF1796" s="127"/>
      <c r="AG1796" s="127"/>
      <c r="AH1796" s="127"/>
      <c r="AI1796" s="127"/>
      <c r="AJ1796" s="127"/>
      <c r="AK1796" s="127"/>
      <c r="AL1796" s="127"/>
      <c r="AM1796" s="127"/>
      <c r="AN1796" s="127"/>
      <c r="AO1796" s="127"/>
      <c r="AP1796" s="127"/>
      <c r="AQ1796" s="127"/>
      <c r="AR1796" s="127"/>
      <c r="AS1796" s="127"/>
      <c r="AT1796" s="127"/>
      <c r="AU1796" s="127"/>
      <c r="AV1796" s="127"/>
      <c r="AW1796" s="127"/>
      <c r="AX1796" s="127"/>
      <c r="AY1796" s="127"/>
      <c r="AZ1796" s="127"/>
      <c r="BA1796" s="127"/>
      <c r="BB1796" s="127"/>
      <c r="BC1796" s="127"/>
      <c r="BD1796" s="127"/>
      <c r="BE1796" s="127"/>
      <c r="BF1796" s="127"/>
      <c r="BG1796" s="127"/>
      <c r="BH1796" s="127"/>
      <c r="BI1796" s="127"/>
      <c r="BJ1796" s="127"/>
      <c r="BK1796" s="127"/>
      <c r="BL1796" s="127"/>
      <c r="BM1796" s="127"/>
      <c r="BN1796" s="386"/>
      <c r="BO1796" s="127"/>
      <c r="BP1796" s="104"/>
    </row>
    <row r="1797" spans="1:68" ht="14.5" x14ac:dyDescent="0.35">
      <c r="A1797" s="136"/>
      <c r="B1797" s="136"/>
      <c r="C1797" s="136"/>
      <c r="D1797" s="127"/>
      <c r="E1797" s="127"/>
      <c r="F1797" s="127"/>
      <c r="G1797" s="127"/>
      <c r="H1797" s="127"/>
      <c r="I1797" s="127"/>
      <c r="J1797" s="127"/>
      <c r="K1797" s="127"/>
      <c r="L1797" s="127"/>
      <c r="M1797" s="127"/>
      <c r="N1797" s="127"/>
      <c r="O1797" s="127"/>
      <c r="P1797" s="127"/>
      <c r="Q1797" s="127"/>
      <c r="R1797" s="127"/>
      <c r="S1797" s="127"/>
      <c r="T1797" s="127"/>
      <c r="U1797" s="127"/>
      <c r="V1797" s="127"/>
      <c r="W1797" s="127"/>
      <c r="X1797" s="127"/>
      <c r="Y1797" s="127"/>
      <c r="Z1797" s="127"/>
      <c r="AA1797" s="127"/>
      <c r="AB1797" s="127"/>
      <c r="AC1797" s="127"/>
      <c r="AD1797" s="127"/>
      <c r="AE1797" s="127"/>
      <c r="AF1797" s="127"/>
      <c r="AG1797" s="127"/>
      <c r="AH1797" s="127"/>
      <c r="AI1797" s="127"/>
      <c r="AJ1797" s="127"/>
      <c r="AK1797" s="127"/>
      <c r="AL1797" s="127"/>
      <c r="AM1797" s="127"/>
      <c r="AN1797" s="127"/>
      <c r="AO1797" s="127"/>
      <c r="AP1797" s="127"/>
      <c r="AQ1797" s="127"/>
      <c r="AR1797" s="127"/>
      <c r="AS1797" s="127"/>
      <c r="AT1797" s="127"/>
      <c r="AU1797" s="127"/>
      <c r="AV1797" s="127"/>
      <c r="AW1797" s="127"/>
      <c r="AX1797" s="127"/>
      <c r="AY1797" s="127"/>
      <c r="AZ1797" s="127"/>
      <c r="BA1797" s="127"/>
      <c r="BB1797" s="127"/>
      <c r="BC1797" s="127"/>
      <c r="BD1797" s="127"/>
      <c r="BE1797" s="127"/>
      <c r="BF1797" s="127"/>
      <c r="BG1797" s="127"/>
      <c r="BH1797" s="127"/>
      <c r="BI1797" s="127"/>
      <c r="BJ1797" s="127"/>
      <c r="BK1797" s="127"/>
      <c r="BL1797" s="127"/>
      <c r="BM1797" s="127"/>
      <c r="BN1797" s="386"/>
      <c r="BO1797" s="127"/>
      <c r="BP1797" s="104"/>
    </row>
    <row r="1798" spans="1:68" ht="14.5" x14ac:dyDescent="0.35">
      <c r="A1798" s="136"/>
      <c r="B1798" s="136"/>
      <c r="C1798" s="136"/>
      <c r="D1798" s="127"/>
      <c r="E1798" s="127"/>
      <c r="F1798" s="127"/>
      <c r="G1798" s="127"/>
      <c r="H1798" s="127"/>
      <c r="I1798" s="127"/>
      <c r="J1798" s="127"/>
      <c r="K1798" s="127"/>
      <c r="L1798" s="127"/>
      <c r="M1798" s="127"/>
      <c r="N1798" s="127"/>
      <c r="O1798" s="127"/>
      <c r="P1798" s="127"/>
      <c r="Q1798" s="127"/>
      <c r="R1798" s="127"/>
      <c r="S1798" s="127"/>
      <c r="T1798" s="127"/>
      <c r="U1798" s="127"/>
      <c r="V1798" s="127"/>
      <c r="W1798" s="127"/>
      <c r="X1798" s="127"/>
      <c r="Y1798" s="127"/>
      <c r="Z1798" s="127"/>
      <c r="AA1798" s="127"/>
      <c r="AB1798" s="127"/>
      <c r="AC1798" s="127"/>
      <c r="AD1798" s="127"/>
      <c r="AE1798" s="127"/>
      <c r="AF1798" s="127"/>
      <c r="AG1798" s="127"/>
      <c r="AH1798" s="127"/>
      <c r="AI1798" s="127"/>
      <c r="AJ1798" s="127"/>
      <c r="AK1798" s="127"/>
      <c r="AL1798" s="127"/>
      <c r="AM1798" s="127"/>
      <c r="AN1798" s="127"/>
      <c r="AO1798" s="127"/>
      <c r="AP1798" s="127"/>
      <c r="AQ1798" s="127"/>
      <c r="AR1798" s="127"/>
      <c r="AS1798" s="127"/>
      <c r="AT1798" s="127"/>
      <c r="AU1798" s="127"/>
      <c r="AV1798" s="127"/>
      <c r="AW1798" s="127"/>
      <c r="AX1798" s="127"/>
      <c r="AY1798" s="127"/>
      <c r="AZ1798" s="127"/>
      <c r="BA1798" s="127"/>
      <c r="BB1798" s="127"/>
      <c r="BC1798" s="127"/>
      <c r="BD1798" s="127"/>
      <c r="BE1798" s="127"/>
      <c r="BF1798" s="127"/>
      <c r="BG1798" s="127"/>
      <c r="BH1798" s="127"/>
      <c r="BI1798" s="127"/>
      <c r="BJ1798" s="127"/>
      <c r="BK1798" s="127"/>
      <c r="BL1798" s="127"/>
      <c r="BM1798" s="127"/>
      <c r="BN1798" s="386"/>
      <c r="BO1798" s="127"/>
      <c r="BP1798" s="104"/>
    </row>
    <row r="1799" spans="1:68" ht="14.5" x14ac:dyDescent="0.35">
      <c r="A1799" s="136"/>
      <c r="B1799" s="136"/>
      <c r="C1799" s="136"/>
      <c r="D1799" s="127"/>
      <c r="E1799" s="127"/>
      <c r="F1799" s="127"/>
      <c r="G1799" s="127"/>
      <c r="H1799" s="127"/>
      <c r="I1799" s="127"/>
      <c r="J1799" s="127"/>
      <c r="K1799" s="127"/>
      <c r="L1799" s="127"/>
      <c r="M1799" s="127"/>
      <c r="N1799" s="127"/>
      <c r="O1799" s="127"/>
      <c r="P1799" s="127"/>
      <c r="Q1799" s="127"/>
      <c r="R1799" s="127"/>
      <c r="S1799" s="127"/>
      <c r="T1799" s="127"/>
      <c r="U1799" s="127"/>
      <c r="V1799" s="127"/>
      <c r="W1799" s="127"/>
      <c r="X1799" s="127"/>
      <c r="Y1799" s="127"/>
      <c r="Z1799" s="127"/>
      <c r="AA1799" s="127"/>
      <c r="AB1799" s="127"/>
      <c r="AC1799" s="127"/>
      <c r="AD1799" s="127"/>
      <c r="AE1799" s="127"/>
      <c r="AF1799" s="127"/>
      <c r="AG1799" s="127"/>
      <c r="AH1799" s="127"/>
      <c r="AI1799" s="127"/>
      <c r="AJ1799" s="127"/>
      <c r="AK1799" s="127"/>
      <c r="AL1799" s="127"/>
      <c r="AM1799" s="127"/>
      <c r="AN1799" s="127"/>
      <c r="AO1799" s="127"/>
      <c r="AP1799" s="127"/>
      <c r="AQ1799" s="127"/>
      <c r="AR1799" s="127"/>
      <c r="AS1799" s="127"/>
      <c r="AT1799" s="127"/>
      <c r="AU1799" s="127"/>
      <c r="AV1799" s="127"/>
      <c r="AW1799" s="127"/>
      <c r="AX1799" s="127"/>
      <c r="AY1799" s="127"/>
      <c r="AZ1799" s="127"/>
      <c r="BA1799" s="127"/>
      <c r="BB1799" s="127"/>
      <c r="BC1799" s="127"/>
      <c r="BD1799" s="127"/>
      <c r="BE1799" s="127"/>
      <c r="BF1799" s="127"/>
      <c r="BG1799" s="127"/>
      <c r="BH1799" s="127"/>
      <c r="BI1799" s="127"/>
      <c r="BJ1799" s="127"/>
      <c r="BK1799" s="127"/>
      <c r="BL1799" s="127"/>
      <c r="BM1799" s="127"/>
      <c r="BN1799" s="386"/>
      <c r="BO1799" s="127"/>
      <c r="BP1799" s="104"/>
    </row>
    <row r="1800" spans="1:68" ht="14.5" x14ac:dyDescent="0.35">
      <c r="A1800" s="136"/>
      <c r="B1800" s="136"/>
      <c r="C1800" s="136"/>
      <c r="D1800" s="127"/>
      <c r="E1800" s="127"/>
      <c r="F1800" s="127"/>
      <c r="G1800" s="127"/>
      <c r="H1800" s="127"/>
      <c r="I1800" s="127"/>
      <c r="J1800" s="127"/>
      <c r="K1800" s="127"/>
      <c r="L1800" s="127"/>
      <c r="M1800" s="127"/>
      <c r="N1800" s="127"/>
      <c r="O1800" s="127"/>
      <c r="P1800" s="127"/>
      <c r="Q1800" s="127"/>
      <c r="R1800" s="127"/>
      <c r="S1800" s="127"/>
      <c r="T1800" s="127"/>
      <c r="U1800" s="127"/>
      <c r="V1800" s="127"/>
      <c r="W1800" s="127"/>
      <c r="X1800" s="127"/>
      <c r="Y1800" s="127"/>
      <c r="Z1800" s="127"/>
      <c r="AA1800" s="127"/>
      <c r="AB1800" s="127"/>
      <c r="AC1800" s="127"/>
      <c r="AD1800" s="127"/>
      <c r="AE1800" s="127"/>
      <c r="AF1800" s="127"/>
      <c r="AG1800" s="127"/>
      <c r="AH1800" s="127"/>
      <c r="AI1800" s="127"/>
      <c r="AJ1800" s="127"/>
      <c r="AK1800" s="127"/>
      <c r="AL1800" s="127"/>
      <c r="AM1800" s="127"/>
      <c r="AN1800" s="127"/>
      <c r="AO1800" s="127"/>
      <c r="AP1800" s="127"/>
      <c r="AQ1800" s="127"/>
      <c r="AR1800" s="127"/>
      <c r="AS1800" s="127"/>
      <c r="AT1800" s="127"/>
      <c r="AU1800" s="127"/>
      <c r="AV1800" s="127"/>
      <c r="AW1800" s="127"/>
      <c r="AX1800" s="127"/>
      <c r="AY1800" s="127"/>
      <c r="AZ1800" s="127"/>
      <c r="BA1800" s="127"/>
      <c r="BB1800" s="127"/>
      <c r="BC1800" s="127"/>
      <c r="BD1800" s="127"/>
      <c r="BE1800" s="127"/>
      <c r="BF1800" s="127"/>
      <c r="BG1800" s="127"/>
      <c r="BH1800" s="127"/>
      <c r="BI1800" s="127"/>
      <c r="BJ1800" s="127"/>
      <c r="BK1800" s="127"/>
      <c r="BL1800" s="127"/>
      <c r="BM1800" s="127"/>
      <c r="BN1800" s="386"/>
      <c r="BO1800" s="127"/>
      <c r="BP1800" s="104"/>
    </row>
    <row r="1801" spans="1:68" ht="14.5" x14ac:dyDescent="0.35">
      <c r="A1801" s="136"/>
      <c r="B1801" s="136"/>
      <c r="C1801" s="136"/>
      <c r="D1801" s="127"/>
      <c r="E1801" s="127"/>
      <c r="F1801" s="127"/>
      <c r="G1801" s="127"/>
      <c r="H1801" s="127"/>
      <c r="I1801" s="127"/>
      <c r="J1801" s="127"/>
      <c r="K1801" s="127"/>
      <c r="L1801" s="127"/>
      <c r="M1801" s="127"/>
      <c r="N1801" s="127"/>
      <c r="O1801" s="127"/>
      <c r="P1801" s="127"/>
      <c r="Q1801" s="127"/>
      <c r="R1801" s="127"/>
      <c r="S1801" s="127"/>
      <c r="T1801" s="127"/>
      <c r="U1801" s="127"/>
      <c r="V1801" s="127"/>
      <c r="W1801" s="127"/>
      <c r="X1801" s="127"/>
      <c r="Y1801" s="127"/>
      <c r="Z1801" s="127"/>
      <c r="AA1801" s="127"/>
      <c r="AB1801" s="127"/>
      <c r="AC1801" s="127"/>
      <c r="AD1801" s="127"/>
      <c r="AE1801" s="127"/>
      <c r="AF1801" s="127"/>
      <c r="AG1801" s="127"/>
      <c r="AH1801" s="127"/>
      <c r="AI1801" s="127"/>
      <c r="AJ1801" s="127"/>
      <c r="AK1801" s="127"/>
      <c r="AL1801" s="127"/>
      <c r="AM1801" s="127"/>
      <c r="AN1801" s="127"/>
      <c r="AO1801" s="127"/>
      <c r="AP1801" s="127"/>
      <c r="AQ1801" s="127"/>
      <c r="AR1801" s="127"/>
      <c r="AS1801" s="127"/>
      <c r="AT1801" s="127"/>
      <c r="AU1801" s="127"/>
      <c r="AV1801" s="127"/>
      <c r="AW1801" s="127"/>
      <c r="AX1801" s="127"/>
      <c r="AY1801" s="127"/>
      <c r="AZ1801" s="127"/>
      <c r="BA1801" s="127"/>
      <c r="BB1801" s="127"/>
      <c r="BC1801" s="127"/>
      <c r="BD1801" s="127"/>
      <c r="BE1801" s="127"/>
      <c r="BF1801" s="127"/>
      <c r="BG1801" s="127"/>
      <c r="BH1801" s="127"/>
      <c r="BI1801" s="127"/>
      <c r="BJ1801" s="127"/>
      <c r="BK1801" s="127"/>
      <c r="BL1801" s="127"/>
      <c r="BM1801" s="127"/>
      <c r="BN1801" s="386"/>
      <c r="BO1801" s="127"/>
      <c r="BP1801" s="104"/>
    </row>
    <row r="1802" spans="1:68" ht="14.5" x14ac:dyDescent="0.35">
      <c r="A1802" s="136"/>
      <c r="B1802" s="136"/>
      <c r="C1802" s="136"/>
      <c r="D1802" s="127"/>
      <c r="E1802" s="127"/>
      <c r="F1802" s="127"/>
      <c r="G1802" s="127"/>
      <c r="H1802" s="127"/>
      <c r="I1802" s="127"/>
      <c r="J1802" s="127"/>
      <c r="K1802" s="127"/>
      <c r="L1802" s="127"/>
      <c r="M1802" s="127"/>
      <c r="N1802" s="127"/>
      <c r="O1802" s="127"/>
      <c r="P1802" s="127"/>
      <c r="Q1802" s="127"/>
      <c r="R1802" s="127"/>
      <c r="S1802" s="127"/>
      <c r="T1802" s="127"/>
      <c r="U1802" s="127"/>
      <c r="V1802" s="127"/>
      <c r="W1802" s="127"/>
      <c r="X1802" s="127"/>
      <c r="Y1802" s="127"/>
      <c r="Z1802" s="127"/>
      <c r="AA1802" s="127"/>
      <c r="AB1802" s="127"/>
      <c r="AC1802" s="127"/>
      <c r="AD1802" s="127"/>
      <c r="AE1802" s="127"/>
      <c r="AF1802" s="127"/>
      <c r="AG1802" s="127"/>
      <c r="AH1802" s="127"/>
      <c r="AI1802" s="127"/>
      <c r="AJ1802" s="127"/>
      <c r="AK1802" s="127"/>
      <c r="AL1802" s="127"/>
      <c r="AM1802" s="127"/>
      <c r="AN1802" s="127"/>
      <c r="AO1802" s="127"/>
      <c r="AP1802" s="127"/>
      <c r="AQ1802" s="127"/>
      <c r="AR1802" s="127"/>
      <c r="AS1802" s="127"/>
      <c r="AT1802" s="127"/>
      <c r="AU1802" s="127"/>
      <c r="AV1802" s="127"/>
      <c r="AW1802" s="127"/>
      <c r="AX1802" s="127"/>
      <c r="AY1802" s="127"/>
      <c r="AZ1802" s="127"/>
      <c r="BA1802" s="127"/>
      <c r="BB1802" s="127"/>
      <c r="BC1802" s="127"/>
      <c r="BD1802" s="127"/>
      <c r="BE1802" s="127"/>
      <c r="BF1802" s="127"/>
      <c r="BG1802" s="127"/>
      <c r="BH1802" s="127"/>
      <c r="BI1802" s="127"/>
      <c r="BJ1802" s="127"/>
      <c r="BK1802" s="127"/>
      <c r="BL1802" s="127"/>
      <c r="BM1802" s="127"/>
      <c r="BN1802" s="386"/>
      <c r="BO1802" s="127"/>
      <c r="BP1802" s="104"/>
    </row>
    <row r="1803" spans="1:68" ht="14.5" x14ac:dyDescent="0.35">
      <c r="A1803" s="136"/>
      <c r="B1803" s="136"/>
      <c r="C1803" s="136"/>
      <c r="D1803" s="127"/>
      <c r="E1803" s="127"/>
      <c r="F1803" s="127"/>
      <c r="G1803" s="127"/>
      <c r="H1803" s="127"/>
      <c r="I1803" s="127"/>
      <c r="J1803" s="127"/>
      <c r="K1803" s="127"/>
      <c r="L1803" s="127"/>
      <c r="M1803" s="127"/>
      <c r="N1803" s="127"/>
      <c r="O1803" s="127"/>
      <c r="P1803" s="127"/>
      <c r="Q1803" s="127"/>
      <c r="R1803" s="127"/>
      <c r="S1803" s="127"/>
      <c r="T1803" s="127"/>
      <c r="U1803" s="127"/>
      <c r="V1803" s="127"/>
      <c r="W1803" s="127"/>
      <c r="X1803" s="127"/>
      <c r="Y1803" s="127"/>
      <c r="Z1803" s="127"/>
      <c r="AA1803" s="127"/>
      <c r="AB1803" s="127"/>
      <c r="AC1803" s="127"/>
      <c r="AD1803" s="127"/>
      <c r="AE1803" s="127"/>
      <c r="AF1803" s="127"/>
      <c r="AG1803" s="127"/>
      <c r="AH1803" s="127"/>
      <c r="AI1803" s="127"/>
      <c r="AJ1803" s="127"/>
      <c r="AK1803" s="127"/>
      <c r="AL1803" s="127"/>
      <c r="AM1803" s="127"/>
      <c r="AN1803" s="127"/>
      <c r="AO1803" s="127"/>
      <c r="AP1803" s="127"/>
      <c r="AQ1803" s="127"/>
      <c r="AR1803" s="127"/>
      <c r="AS1803" s="127"/>
      <c r="AT1803" s="127"/>
      <c r="AU1803" s="127"/>
      <c r="AV1803" s="127"/>
      <c r="AW1803" s="127"/>
      <c r="AX1803" s="127"/>
      <c r="AY1803" s="127"/>
      <c r="AZ1803" s="127"/>
      <c r="BA1803" s="127"/>
      <c r="BB1803" s="127"/>
      <c r="BC1803" s="127"/>
      <c r="BD1803" s="127"/>
      <c r="BE1803" s="127"/>
      <c r="BF1803" s="127"/>
      <c r="BG1803" s="127"/>
      <c r="BH1803" s="127"/>
      <c r="BI1803" s="127"/>
      <c r="BJ1803" s="127"/>
      <c r="BK1803" s="127"/>
      <c r="BL1803" s="127"/>
      <c r="BM1803" s="127"/>
      <c r="BN1803" s="386"/>
      <c r="BO1803" s="127"/>
      <c r="BP1803" s="104"/>
    </row>
    <row r="1804" spans="1:68" ht="14.5" x14ac:dyDescent="0.35">
      <c r="A1804" s="136"/>
      <c r="B1804" s="136"/>
      <c r="C1804" s="136"/>
      <c r="D1804" s="127"/>
      <c r="E1804" s="127"/>
      <c r="F1804" s="127"/>
      <c r="G1804" s="127"/>
      <c r="H1804" s="127"/>
      <c r="I1804" s="127"/>
      <c r="J1804" s="127"/>
      <c r="K1804" s="127"/>
      <c r="L1804" s="127"/>
      <c r="M1804" s="127"/>
      <c r="N1804" s="127"/>
      <c r="O1804" s="127"/>
      <c r="P1804" s="127"/>
      <c r="Q1804" s="127"/>
      <c r="R1804" s="127"/>
      <c r="S1804" s="127"/>
      <c r="T1804" s="127"/>
      <c r="U1804" s="127"/>
      <c r="V1804" s="127"/>
      <c r="W1804" s="127"/>
      <c r="X1804" s="127"/>
      <c r="Y1804" s="127"/>
      <c r="Z1804" s="127"/>
      <c r="AA1804" s="127"/>
      <c r="AB1804" s="127"/>
      <c r="AC1804" s="127"/>
      <c r="AD1804" s="127"/>
      <c r="AE1804" s="127"/>
      <c r="AF1804" s="127"/>
      <c r="AG1804" s="127"/>
      <c r="AH1804" s="127"/>
      <c r="AI1804" s="127"/>
      <c r="AJ1804" s="127"/>
      <c r="AK1804" s="127"/>
      <c r="AL1804" s="127"/>
      <c r="AM1804" s="127"/>
      <c r="AN1804" s="127"/>
      <c r="AO1804" s="127"/>
      <c r="AP1804" s="127"/>
      <c r="AQ1804" s="127"/>
      <c r="AR1804" s="127"/>
      <c r="AS1804" s="127"/>
      <c r="AT1804" s="127"/>
      <c r="AU1804" s="127"/>
      <c r="AV1804" s="127"/>
      <c r="AW1804" s="127"/>
      <c r="AX1804" s="127"/>
      <c r="AY1804" s="127"/>
      <c r="AZ1804" s="127"/>
      <c r="BA1804" s="127"/>
      <c r="BB1804" s="127"/>
      <c r="BC1804" s="127"/>
      <c r="BD1804" s="127"/>
      <c r="BE1804" s="127"/>
      <c r="BF1804" s="127"/>
      <c r="BG1804" s="127"/>
      <c r="BH1804" s="127"/>
      <c r="BI1804" s="127"/>
      <c r="BJ1804" s="127"/>
      <c r="BK1804" s="127"/>
      <c r="BL1804" s="127"/>
      <c r="BM1804" s="127"/>
      <c r="BN1804" s="386"/>
      <c r="BO1804" s="127"/>
      <c r="BP1804" s="104"/>
    </row>
    <row r="1805" spans="1:68" ht="14.5" x14ac:dyDescent="0.35">
      <c r="A1805" s="136"/>
      <c r="B1805" s="136"/>
      <c r="C1805" s="136"/>
      <c r="D1805" s="127"/>
      <c r="E1805" s="127"/>
      <c r="F1805" s="127"/>
      <c r="G1805" s="127"/>
      <c r="H1805" s="127"/>
      <c r="I1805" s="127"/>
      <c r="J1805" s="127"/>
      <c r="K1805" s="127"/>
      <c r="L1805" s="127"/>
      <c r="M1805" s="127"/>
      <c r="N1805" s="127"/>
      <c r="O1805" s="127"/>
      <c r="P1805" s="127"/>
      <c r="Q1805" s="127"/>
      <c r="R1805" s="127"/>
      <c r="S1805" s="127"/>
      <c r="T1805" s="127"/>
      <c r="U1805" s="127"/>
      <c r="V1805" s="127"/>
      <c r="W1805" s="127"/>
      <c r="X1805" s="127"/>
      <c r="Y1805" s="127"/>
      <c r="Z1805" s="127"/>
      <c r="AA1805" s="127"/>
      <c r="AB1805" s="127"/>
      <c r="AC1805" s="127"/>
      <c r="AD1805" s="127"/>
      <c r="AE1805" s="127"/>
      <c r="AF1805" s="127"/>
      <c r="AG1805" s="127"/>
      <c r="AH1805" s="127"/>
      <c r="AI1805" s="127"/>
      <c r="AJ1805" s="127"/>
      <c r="AK1805" s="127"/>
      <c r="AL1805" s="127"/>
      <c r="AM1805" s="127"/>
      <c r="AN1805" s="127"/>
      <c r="AO1805" s="127"/>
      <c r="AP1805" s="127"/>
      <c r="AQ1805" s="127"/>
      <c r="AR1805" s="127"/>
      <c r="AS1805" s="127"/>
      <c r="AT1805" s="127"/>
      <c r="AU1805" s="127"/>
      <c r="AV1805" s="127"/>
      <c r="AW1805" s="127"/>
      <c r="AX1805" s="127"/>
      <c r="AY1805" s="127"/>
      <c r="AZ1805" s="127"/>
      <c r="BA1805" s="127"/>
      <c r="BB1805" s="127"/>
      <c r="BC1805" s="127"/>
      <c r="BD1805" s="127"/>
      <c r="BE1805" s="127"/>
      <c r="BF1805" s="127"/>
      <c r="BG1805" s="127"/>
      <c r="BH1805" s="127"/>
      <c r="BI1805" s="127"/>
      <c r="BJ1805" s="127"/>
      <c r="BK1805" s="127"/>
      <c r="BL1805" s="127"/>
      <c r="BM1805" s="127"/>
      <c r="BN1805" s="386"/>
      <c r="BO1805" s="127"/>
      <c r="BP1805" s="104"/>
    </row>
    <row r="1806" spans="1:68" ht="14.5" x14ac:dyDescent="0.35">
      <c r="A1806" s="136"/>
      <c r="B1806" s="136"/>
      <c r="C1806" s="136"/>
      <c r="D1806" s="127"/>
      <c r="E1806" s="127"/>
      <c r="F1806" s="127"/>
      <c r="G1806" s="127"/>
      <c r="H1806" s="127"/>
      <c r="I1806" s="127"/>
      <c r="J1806" s="127"/>
      <c r="K1806" s="127"/>
      <c r="L1806" s="127"/>
      <c r="M1806" s="127"/>
      <c r="N1806" s="127"/>
      <c r="O1806" s="127"/>
      <c r="P1806" s="127"/>
      <c r="Q1806" s="127"/>
      <c r="R1806" s="127"/>
      <c r="S1806" s="127"/>
      <c r="T1806" s="127"/>
      <c r="U1806" s="127"/>
      <c r="V1806" s="127"/>
      <c r="W1806" s="127"/>
      <c r="X1806" s="127"/>
      <c r="Y1806" s="127"/>
      <c r="Z1806" s="127"/>
      <c r="AA1806" s="127"/>
      <c r="AB1806" s="127"/>
      <c r="AC1806" s="127"/>
      <c r="AD1806" s="127"/>
      <c r="AE1806" s="127"/>
      <c r="AF1806" s="127"/>
      <c r="AG1806" s="127"/>
      <c r="AH1806" s="127"/>
      <c r="AI1806" s="127"/>
      <c r="AJ1806" s="127"/>
      <c r="AK1806" s="127"/>
      <c r="AL1806" s="127"/>
      <c r="AM1806" s="127"/>
      <c r="AN1806" s="127"/>
      <c r="AO1806" s="127"/>
      <c r="AP1806" s="127"/>
      <c r="AQ1806" s="127"/>
      <c r="AR1806" s="127"/>
      <c r="AS1806" s="127"/>
      <c r="AT1806" s="127"/>
      <c r="AU1806" s="127"/>
      <c r="AV1806" s="127"/>
      <c r="AW1806" s="127"/>
      <c r="AX1806" s="127"/>
      <c r="AY1806" s="127"/>
      <c r="AZ1806" s="127"/>
      <c r="BA1806" s="127"/>
      <c r="BB1806" s="127"/>
      <c r="BC1806" s="127"/>
      <c r="BD1806" s="127"/>
      <c r="BE1806" s="127"/>
      <c r="BF1806" s="127"/>
      <c r="BG1806" s="127"/>
      <c r="BH1806" s="127"/>
      <c r="BI1806" s="127"/>
      <c r="BJ1806" s="127"/>
      <c r="BK1806" s="127"/>
      <c r="BL1806" s="127"/>
      <c r="BM1806" s="127"/>
      <c r="BN1806" s="386"/>
      <c r="BO1806" s="127"/>
      <c r="BP1806" s="104"/>
    </row>
    <row r="1807" spans="1:68" ht="14.5" x14ac:dyDescent="0.35">
      <c r="A1807" s="136"/>
      <c r="B1807" s="136"/>
      <c r="C1807" s="136"/>
      <c r="D1807" s="127"/>
      <c r="E1807" s="127"/>
      <c r="F1807" s="127"/>
      <c r="G1807" s="127"/>
      <c r="H1807" s="127"/>
      <c r="I1807" s="127"/>
      <c r="J1807" s="127"/>
      <c r="K1807" s="127"/>
      <c r="L1807" s="127"/>
      <c r="M1807" s="127"/>
      <c r="N1807" s="127"/>
      <c r="O1807" s="127"/>
      <c r="P1807" s="127"/>
      <c r="Q1807" s="127"/>
      <c r="R1807" s="127"/>
      <c r="S1807" s="127"/>
      <c r="T1807" s="127"/>
      <c r="U1807" s="127"/>
      <c r="V1807" s="127"/>
      <c r="W1807" s="127"/>
      <c r="X1807" s="127"/>
      <c r="Y1807" s="127"/>
      <c r="Z1807" s="127"/>
      <c r="AA1807" s="127"/>
      <c r="AB1807" s="127"/>
      <c r="AC1807" s="127"/>
      <c r="AD1807" s="127"/>
      <c r="AE1807" s="127"/>
      <c r="AF1807" s="127"/>
      <c r="AG1807" s="127"/>
      <c r="AH1807" s="127"/>
      <c r="AI1807" s="127"/>
      <c r="AJ1807" s="127"/>
      <c r="AK1807" s="127"/>
      <c r="AL1807" s="127"/>
      <c r="AM1807" s="127"/>
      <c r="AN1807" s="127"/>
      <c r="AO1807" s="127"/>
      <c r="AP1807" s="127"/>
      <c r="AQ1807" s="127"/>
      <c r="AR1807" s="127"/>
      <c r="AS1807" s="127"/>
      <c r="AT1807" s="127"/>
      <c r="AU1807" s="127"/>
      <c r="AV1807" s="127"/>
      <c r="AW1807" s="127"/>
      <c r="AX1807" s="127"/>
      <c r="AY1807" s="127"/>
      <c r="AZ1807" s="127"/>
      <c r="BA1807" s="127"/>
      <c r="BB1807" s="127"/>
      <c r="BC1807" s="127"/>
      <c r="BD1807" s="127"/>
      <c r="BE1807" s="127"/>
      <c r="BF1807" s="127"/>
      <c r="BG1807" s="127"/>
      <c r="BH1807" s="127"/>
      <c r="BI1807" s="127"/>
      <c r="BJ1807" s="127"/>
      <c r="BK1807" s="127"/>
      <c r="BL1807" s="127"/>
      <c r="BM1807" s="127"/>
      <c r="BN1807" s="386"/>
      <c r="BO1807" s="127"/>
      <c r="BP1807" s="104"/>
    </row>
    <row r="1808" spans="1:68" ht="14.5" x14ac:dyDescent="0.35">
      <c r="A1808" s="136"/>
      <c r="B1808" s="136"/>
      <c r="C1808" s="136"/>
      <c r="D1808" s="127"/>
      <c r="E1808" s="127"/>
      <c r="F1808" s="127"/>
      <c r="G1808" s="127"/>
      <c r="H1808" s="127"/>
      <c r="I1808" s="127"/>
      <c r="J1808" s="127"/>
      <c r="K1808" s="127"/>
      <c r="L1808" s="127"/>
      <c r="M1808" s="127"/>
      <c r="N1808" s="127"/>
      <c r="O1808" s="127"/>
      <c r="P1808" s="127"/>
      <c r="Q1808" s="127"/>
      <c r="R1808" s="127"/>
      <c r="S1808" s="127"/>
      <c r="T1808" s="127"/>
      <c r="U1808" s="127"/>
      <c r="V1808" s="127"/>
      <c r="W1808" s="127"/>
      <c r="X1808" s="127"/>
      <c r="Y1808" s="127"/>
      <c r="Z1808" s="127"/>
      <c r="AA1808" s="127"/>
      <c r="AB1808" s="127"/>
      <c r="AC1808" s="127"/>
      <c r="AD1808" s="127"/>
      <c r="AE1808" s="127"/>
      <c r="AF1808" s="127"/>
      <c r="AG1808" s="127"/>
      <c r="AH1808" s="127"/>
      <c r="AI1808" s="127"/>
      <c r="AJ1808" s="127"/>
      <c r="AK1808" s="127"/>
      <c r="AL1808" s="127"/>
      <c r="AM1808" s="127"/>
      <c r="AN1808" s="127"/>
      <c r="AO1808" s="127"/>
      <c r="AP1808" s="127"/>
      <c r="AQ1808" s="127"/>
      <c r="AR1808" s="127"/>
      <c r="AS1808" s="127"/>
      <c r="AT1808" s="127"/>
      <c r="AU1808" s="127"/>
      <c r="AV1808" s="127"/>
      <c r="AW1808" s="127"/>
      <c r="AX1808" s="127"/>
      <c r="AY1808" s="127"/>
      <c r="AZ1808" s="127"/>
      <c r="BA1808" s="127"/>
      <c r="BB1808" s="127"/>
      <c r="BC1808" s="127"/>
      <c r="BD1808" s="127"/>
      <c r="BE1808" s="127"/>
      <c r="BF1808" s="127"/>
      <c r="BG1808" s="127"/>
      <c r="BH1808" s="127"/>
      <c r="BI1808" s="127"/>
      <c r="BJ1808" s="127"/>
      <c r="BK1808" s="127"/>
      <c r="BL1808" s="127"/>
      <c r="BM1808" s="127"/>
      <c r="BN1808" s="386"/>
      <c r="BO1808" s="127"/>
      <c r="BP1808" s="104"/>
    </row>
    <row r="1809" spans="1:68" ht="14.5" x14ac:dyDescent="0.35">
      <c r="A1809" s="136"/>
      <c r="B1809" s="136"/>
      <c r="C1809" s="136"/>
      <c r="D1809" s="127"/>
      <c r="E1809" s="127"/>
      <c r="F1809" s="127"/>
      <c r="G1809" s="127"/>
      <c r="H1809" s="127"/>
      <c r="I1809" s="127"/>
      <c r="J1809" s="127"/>
      <c r="K1809" s="127"/>
      <c r="L1809" s="127"/>
      <c r="M1809" s="127"/>
      <c r="N1809" s="127"/>
      <c r="O1809" s="127"/>
      <c r="P1809" s="127"/>
      <c r="Q1809" s="127"/>
      <c r="R1809" s="127"/>
      <c r="S1809" s="127"/>
      <c r="T1809" s="127"/>
      <c r="U1809" s="127"/>
      <c r="V1809" s="127"/>
      <c r="W1809" s="127"/>
      <c r="X1809" s="127"/>
      <c r="Y1809" s="127"/>
      <c r="Z1809" s="127"/>
      <c r="AA1809" s="127"/>
      <c r="AB1809" s="127"/>
      <c r="AC1809" s="127"/>
      <c r="AD1809" s="127"/>
      <c r="AE1809" s="127"/>
      <c r="AF1809" s="127"/>
      <c r="AG1809" s="127"/>
      <c r="AH1809" s="127"/>
      <c r="AI1809" s="127"/>
      <c r="AJ1809" s="127"/>
      <c r="AK1809" s="127"/>
      <c r="AL1809" s="127"/>
      <c r="AM1809" s="127"/>
      <c r="AN1809" s="127"/>
      <c r="AO1809" s="127"/>
      <c r="AP1809" s="127"/>
      <c r="AQ1809" s="127"/>
      <c r="AR1809" s="127"/>
      <c r="AS1809" s="127"/>
      <c r="AT1809" s="127"/>
      <c r="AU1809" s="127"/>
      <c r="AV1809" s="127"/>
      <c r="AW1809" s="127"/>
      <c r="AX1809" s="127"/>
      <c r="AY1809" s="127"/>
      <c r="AZ1809" s="127"/>
      <c r="BA1809" s="127"/>
      <c r="BB1809" s="127"/>
      <c r="BC1809" s="127"/>
      <c r="BD1809" s="127"/>
      <c r="BE1809" s="127"/>
      <c r="BF1809" s="127"/>
      <c r="BG1809" s="127"/>
      <c r="BH1809" s="127"/>
      <c r="BI1809" s="127"/>
      <c r="BJ1809" s="127"/>
      <c r="BK1809" s="127"/>
      <c r="BL1809" s="127"/>
      <c r="BM1809" s="127"/>
      <c r="BN1809" s="386"/>
      <c r="BO1809" s="127"/>
      <c r="BP1809" s="104"/>
    </row>
    <row r="1810" spans="1:68" ht="14.5" x14ac:dyDescent="0.35">
      <c r="A1810" s="136"/>
      <c r="B1810" s="136"/>
      <c r="C1810" s="136"/>
      <c r="D1810" s="127"/>
      <c r="E1810" s="127"/>
      <c r="F1810" s="127"/>
      <c r="G1810" s="127"/>
      <c r="H1810" s="127"/>
      <c r="I1810" s="127"/>
      <c r="J1810" s="127"/>
      <c r="K1810" s="127"/>
      <c r="L1810" s="127"/>
      <c r="M1810" s="127"/>
      <c r="N1810" s="127"/>
      <c r="O1810" s="127"/>
      <c r="P1810" s="127"/>
      <c r="Q1810" s="127"/>
      <c r="R1810" s="127"/>
      <c r="S1810" s="127"/>
      <c r="T1810" s="127"/>
      <c r="U1810" s="127"/>
      <c r="V1810" s="127"/>
      <c r="W1810" s="127"/>
      <c r="X1810" s="127"/>
      <c r="Y1810" s="127"/>
      <c r="Z1810" s="127"/>
      <c r="AA1810" s="127"/>
      <c r="AB1810" s="127"/>
      <c r="AC1810" s="127"/>
      <c r="AD1810" s="127"/>
      <c r="AE1810" s="127"/>
      <c r="AF1810" s="127"/>
      <c r="AG1810" s="127"/>
      <c r="AH1810" s="127"/>
      <c r="AI1810" s="127"/>
      <c r="AJ1810" s="127"/>
      <c r="AK1810" s="127"/>
      <c r="AL1810" s="127"/>
      <c r="AM1810" s="127"/>
      <c r="AN1810" s="127"/>
      <c r="AO1810" s="127"/>
      <c r="AP1810" s="127"/>
      <c r="AQ1810" s="127"/>
      <c r="AR1810" s="127"/>
      <c r="AS1810" s="127"/>
      <c r="AT1810" s="127"/>
      <c r="AU1810" s="127"/>
      <c r="AV1810" s="127"/>
      <c r="AW1810" s="127"/>
      <c r="AX1810" s="127"/>
      <c r="AY1810" s="127"/>
      <c r="AZ1810" s="127"/>
      <c r="BA1810" s="127"/>
      <c r="BB1810" s="127"/>
      <c r="BC1810" s="127"/>
      <c r="BD1810" s="127"/>
      <c r="BE1810" s="127"/>
      <c r="BF1810" s="127"/>
      <c r="BG1810" s="127"/>
      <c r="BH1810" s="127"/>
      <c r="BI1810" s="127"/>
      <c r="BJ1810" s="127"/>
      <c r="BK1810" s="127"/>
      <c r="BL1810" s="127"/>
      <c r="BM1810" s="127"/>
      <c r="BN1810" s="386"/>
      <c r="BO1810" s="127"/>
      <c r="BP1810" s="104"/>
    </row>
    <row r="1811" spans="1:68" ht="14.5" x14ac:dyDescent="0.35">
      <c r="A1811" s="136"/>
      <c r="B1811" s="136"/>
      <c r="C1811" s="136"/>
      <c r="D1811" s="127"/>
      <c r="E1811" s="127"/>
      <c r="F1811" s="127"/>
      <c r="G1811" s="127"/>
      <c r="H1811" s="127"/>
      <c r="I1811" s="127"/>
      <c r="J1811" s="127"/>
      <c r="K1811" s="127"/>
      <c r="L1811" s="127"/>
      <c r="M1811" s="127"/>
      <c r="N1811" s="127"/>
      <c r="O1811" s="127"/>
      <c r="P1811" s="127"/>
      <c r="Q1811" s="127"/>
      <c r="R1811" s="127"/>
      <c r="S1811" s="127"/>
      <c r="T1811" s="127"/>
      <c r="U1811" s="127"/>
      <c r="V1811" s="127"/>
      <c r="W1811" s="127"/>
      <c r="X1811" s="127"/>
      <c r="Y1811" s="127"/>
      <c r="Z1811" s="127"/>
      <c r="AA1811" s="127"/>
      <c r="AB1811" s="127"/>
      <c r="AC1811" s="127"/>
      <c r="AD1811" s="127"/>
      <c r="AE1811" s="127"/>
      <c r="AF1811" s="127"/>
      <c r="AG1811" s="127"/>
      <c r="AH1811" s="127"/>
      <c r="AI1811" s="127"/>
      <c r="AJ1811" s="127"/>
      <c r="AK1811" s="127"/>
      <c r="AL1811" s="127"/>
      <c r="AM1811" s="127"/>
      <c r="AN1811" s="127"/>
      <c r="AO1811" s="127"/>
      <c r="AP1811" s="127"/>
      <c r="AQ1811" s="127"/>
      <c r="AR1811" s="127"/>
      <c r="AS1811" s="127"/>
      <c r="AT1811" s="127"/>
      <c r="AU1811" s="127"/>
      <c r="AV1811" s="127"/>
      <c r="AW1811" s="127"/>
      <c r="AX1811" s="127"/>
      <c r="AY1811" s="127"/>
      <c r="AZ1811" s="127"/>
      <c r="BA1811" s="127"/>
      <c r="BB1811" s="127"/>
      <c r="BC1811" s="127"/>
      <c r="BD1811" s="127"/>
      <c r="BE1811" s="127"/>
      <c r="BF1811" s="127"/>
      <c r="BG1811" s="127"/>
      <c r="BH1811" s="127"/>
      <c r="BI1811" s="127"/>
      <c r="BJ1811" s="127"/>
      <c r="BK1811" s="127"/>
      <c r="BL1811" s="127"/>
      <c r="BM1811" s="127"/>
      <c r="BN1811" s="386"/>
      <c r="BO1811" s="127"/>
      <c r="BP1811" s="104"/>
    </row>
    <row r="1812" spans="1:68" ht="14.5" x14ac:dyDescent="0.35">
      <c r="A1812" s="136"/>
      <c r="B1812" s="136"/>
      <c r="C1812" s="136"/>
      <c r="D1812" s="127"/>
      <c r="E1812" s="127"/>
      <c r="F1812" s="127"/>
      <c r="G1812" s="127"/>
      <c r="H1812" s="127"/>
      <c r="I1812" s="127"/>
      <c r="J1812" s="127"/>
      <c r="K1812" s="127"/>
      <c r="L1812" s="127"/>
      <c r="M1812" s="127"/>
      <c r="N1812" s="127"/>
      <c r="O1812" s="127"/>
      <c r="P1812" s="127"/>
      <c r="Q1812" s="127"/>
      <c r="R1812" s="127"/>
      <c r="S1812" s="127"/>
      <c r="T1812" s="127"/>
      <c r="U1812" s="127"/>
      <c r="V1812" s="127"/>
      <c r="W1812" s="127"/>
      <c r="X1812" s="127"/>
      <c r="Y1812" s="127"/>
      <c r="Z1812" s="127"/>
      <c r="AA1812" s="127"/>
      <c r="AB1812" s="127"/>
      <c r="AC1812" s="127"/>
      <c r="AD1812" s="127"/>
      <c r="AE1812" s="127"/>
      <c r="AF1812" s="127"/>
      <c r="AG1812" s="127"/>
      <c r="AH1812" s="127"/>
      <c r="AI1812" s="127"/>
      <c r="AJ1812" s="127"/>
      <c r="AK1812" s="127"/>
      <c r="AL1812" s="127"/>
      <c r="AM1812" s="127"/>
      <c r="AN1812" s="127"/>
      <c r="AO1812" s="127"/>
      <c r="AP1812" s="127"/>
      <c r="AQ1812" s="127"/>
      <c r="AR1812" s="127"/>
      <c r="AS1812" s="127"/>
      <c r="AT1812" s="127"/>
      <c r="AU1812" s="127"/>
      <c r="AV1812" s="127"/>
      <c r="AW1812" s="127"/>
      <c r="AX1812" s="127"/>
      <c r="AY1812" s="127"/>
      <c r="AZ1812" s="127"/>
      <c r="BA1812" s="127"/>
      <c r="BB1812" s="127"/>
      <c r="BC1812" s="127"/>
      <c r="BD1812" s="127"/>
      <c r="BE1812" s="127"/>
      <c r="BF1812" s="127"/>
      <c r="BG1812" s="127"/>
      <c r="BH1812" s="127"/>
      <c r="BI1812" s="127"/>
      <c r="BJ1812" s="127"/>
      <c r="BK1812" s="127"/>
      <c r="BL1812" s="127"/>
      <c r="BM1812" s="127"/>
      <c r="BN1812" s="386"/>
      <c r="BO1812" s="127"/>
      <c r="BP1812" s="104"/>
    </row>
    <row r="1813" spans="1:68" ht="14.5" x14ac:dyDescent="0.35">
      <c r="A1813" s="136"/>
      <c r="B1813" s="136"/>
      <c r="C1813" s="136"/>
      <c r="D1813" s="127"/>
      <c r="E1813" s="127"/>
      <c r="F1813" s="127"/>
      <c r="G1813" s="127"/>
      <c r="H1813" s="127"/>
      <c r="I1813" s="127"/>
      <c r="J1813" s="127"/>
      <c r="K1813" s="127"/>
      <c r="L1813" s="127"/>
      <c r="M1813" s="127"/>
      <c r="N1813" s="127"/>
      <c r="O1813" s="127"/>
      <c r="P1813" s="127"/>
      <c r="Q1813" s="127"/>
      <c r="R1813" s="127"/>
      <c r="S1813" s="127"/>
      <c r="T1813" s="127"/>
      <c r="U1813" s="127"/>
      <c r="V1813" s="127"/>
      <c r="W1813" s="127"/>
      <c r="X1813" s="127"/>
      <c r="Y1813" s="127"/>
      <c r="Z1813" s="127"/>
      <c r="AA1813" s="127"/>
      <c r="AB1813" s="127"/>
      <c r="AC1813" s="127"/>
      <c r="AD1813" s="127"/>
      <c r="AE1813" s="127"/>
      <c r="AF1813" s="127"/>
      <c r="AG1813" s="127"/>
      <c r="AH1813" s="127"/>
      <c r="AI1813" s="127"/>
      <c r="AJ1813" s="127"/>
      <c r="AK1813" s="127"/>
      <c r="AL1813" s="127"/>
      <c r="AM1813" s="127"/>
      <c r="AN1813" s="127"/>
      <c r="AO1813" s="127"/>
      <c r="AP1813" s="127"/>
      <c r="AQ1813" s="127"/>
      <c r="AR1813" s="127"/>
      <c r="AS1813" s="127"/>
      <c r="AT1813" s="127"/>
      <c r="AU1813" s="127"/>
      <c r="AV1813" s="127"/>
      <c r="AW1813" s="127"/>
      <c r="AX1813" s="127"/>
      <c r="AY1813" s="127"/>
      <c r="AZ1813" s="127"/>
      <c r="BA1813" s="127"/>
      <c r="BB1813" s="127"/>
      <c r="BC1813" s="127"/>
      <c r="BD1813" s="127"/>
      <c r="BE1813" s="127"/>
      <c r="BF1813" s="127"/>
      <c r="BG1813" s="127"/>
      <c r="BH1813" s="127"/>
      <c r="BI1813" s="127"/>
      <c r="BJ1813" s="127"/>
      <c r="BK1813" s="127"/>
      <c r="BL1813" s="127"/>
      <c r="BM1813" s="127"/>
      <c r="BN1813" s="386"/>
      <c r="BO1813" s="127"/>
      <c r="BP1813" s="104"/>
    </row>
    <row r="1814" spans="1:68" ht="14.5" x14ac:dyDescent="0.35">
      <c r="A1814" s="136"/>
      <c r="B1814" s="136"/>
      <c r="C1814" s="136"/>
      <c r="D1814" s="127"/>
      <c r="E1814" s="127"/>
      <c r="F1814" s="127"/>
      <c r="G1814" s="127"/>
      <c r="H1814" s="127"/>
      <c r="I1814" s="127"/>
      <c r="J1814" s="127"/>
      <c r="K1814" s="127"/>
      <c r="L1814" s="127"/>
      <c r="M1814" s="127"/>
      <c r="N1814" s="127"/>
      <c r="O1814" s="127"/>
      <c r="P1814" s="127"/>
      <c r="Q1814" s="127"/>
      <c r="R1814" s="127"/>
      <c r="S1814" s="127"/>
      <c r="T1814" s="127"/>
      <c r="U1814" s="127"/>
      <c r="V1814" s="127"/>
      <c r="W1814" s="127"/>
      <c r="X1814" s="127"/>
      <c r="Y1814" s="127"/>
      <c r="Z1814" s="127"/>
      <c r="AA1814" s="127"/>
      <c r="AB1814" s="127"/>
      <c r="AC1814" s="127"/>
      <c r="AD1814" s="127"/>
      <c r="AE1814" s="127"/>
      <c r="AF1814" s="127"/>
      <c r="AG1814" s="127"/>
      <c r="AH1814" s="127"/>
      <c r="AI1814" s="127"/>
      <c r="AJ1814" s="127"/>
      <c r="AK1814" s="127"/>
      <c r="AL1814" s="127"/>
      <c r="AM1814" s="127"/>
      <c r="AN1814" s="127"/>
      <c r="AO1814" s="127"/>
      <c r="AP1814" s="127"/>
      <c r="AQ1814" s="127"/>
      <c r="AR1814" s="127"/>
      <c r="AS1814" s="127"/>
      <c r="AT1814" s="127"/>
      <c r="AU1814" s="127"/>
      <c r="AV1814" s="127"/>
      <c r="AW1814" s="127"/>
      <c r="AX1814" s="127"/>
      <c r="AY1814" s="127"/>
      <c r="AZ1814" s="127"/>
      <c r="BA1814" s="127"/>
      <c r="BB1814" s="127"/>
      <c r="BC1814" s="127"/>
      <c r="BD1814" s="127"/>
      <c r="BE1814" s="127"/>
      <c r="BF1814" s="127"/>
      <c r="BG1814" s="127"/>
      <c r="BH1814" s="127"/>
      <c r="BI1814" s="127"/>
      <c r="BJ1814" s="127"/>
      <c r="BK1814" s="127"/>
      <c r="BL1814" s="127"/>
      <c r="BM1814" s="127"/>
      <c r="BN1814" s="386"/>
      <c r="BO1814" s="127"/>
      <c r="BP1814" s="104"/>
    </row>
    <row r="1815" spans="1:68" ht="14.5" x14ac:dyDescent="0.35">
      <c r="A1815" s="136"/>
      <c r="B1815" s="136"/>
      <c r="C1815" s="136"/>
      <c r="D1815" s="127"/>
      <c r="E1815" s="127"/>
      <c r="F1815" s="127"/>
      <c r="G1815" s="127"/>
      <c r="H1815" s="127"/>
      <c r="I1815" s="127"/>
      <c r="J1815" s="127"/>
      <c r="K1815" s="127"/>
      <c r="L1815" s="127"/>
      <c r="M1815" s="127"/>
      <c r="N1815" s="127"/>
      <c r="O1815" s="127"/>
      <c r="P1815" s="127"/>
      <c r="Q1815" s="127"/>
      <c r="R1815" s="127"/>
      <c r="S1815" s="127"/>
      <c r="T1815" s="127"/>
      <c r="U1815" s="127"/>
      <c r="V1815" s="127"/>
      <c r="W1815" s="127"/>
      <c r="X1815" s="127"/>
      <c r="Y1815" s="127"/>
      <c r="Z1815" s="127"/>
      <c r="AA1815" s="127"/>
      <c r="AB1815" s="127"/>
      <c r="AC1815" s="127"/>
      <c r="AD1815" s="127"/>
      <c r="AE1815" s="127"/>
      <c r="AF1815" s="127"/>
      <c r="AG1815" s="127"/>
      <c r="AH1815" s="127"/>
      <c r="AI1815" s="127"/>
      <c r="AJ1815" s="127"/>
      <c r="AK1815" s="127"/>
      <c r="AL1815" s="127"/>
      <c r="AM1815" s="127"/>
      <c r="AN1815" s="127"/>
      <c r="AO1815" s="127"/>
      <c r="AP1815" s="127"/>
      <c r="AQ1815" s="127"/>
      <c r="AR1815" s="127"/>
      <c r="AS1815" s="127"/>
      <c r="AT1815" s="127"/>
      <c r="AU1815" s="127"/>
      <c r="AV1815" s="127"/>
      <c r="AW1815" s="127"/>
      <c r="AX1815" s="127"/>
      <c r="AY1815" s="127"/>
      <c r="AZ1815" s="127"/>
      <c r="BA1815" s="127"/>
      <c r="BB1815" s="127"/>
      <c r="BC1815" s="127"/>
      <c r="BD1815" s="127"/>
      <c r="BE1815" s="127"/>
      <c r="BF1815" s="127"/>
      <c r="BG1815" s="127"/>
      <c r="BH1815" s="127"/>
      <c r="BI1815" s="127"/>
      <c r="BJ1815" s="127"/>
      <c r="BK1815" s="127"/>
      <c r="BL1815" s="127"/>
      <c r="BM1815" s="127"/>
      <c r="BN1815" s="386"/>
      <c r="BO1815" s="127"/>
      <c r="BP1815" s="104"/>
    </row>
    <row r="1816" spans="1:68" ht="14.5" x14ac:dyDescent="0.35">
      <c r="A1816" s="136"/>
      <c r="B1816" s="136"/>
      <c r="C1816" s="136"/>
      <c r="D1816" s="127"/>
      <c r="E1816" s="127"/>
      <c r="F1816" s="127"/>
      <c r="G1816" s="127"/>
      <c r="H1816" s="127"/>
      <c r="I1816" s="127"/>
      <c r="J1816" s="127"/>
      <c r="K1816" s="127"/>
      <c r="L1816" s="127"/>
      <c r="M1816" s="127"/>
      <c r="N1816" s="127"/>
      <c r="O1816" s="127"/>
      <c r="P1816" s="127"/>
      <c r="Q1816" s="127"/>
      <c r="R1816" s="127"/>
      <c r="S1816" s="127"/>
      <c r="T1816" s="127"/>
      <c r="U1816" s="127"/>
      <c r="V1816" s="127"/>
      <c r="W1816" s="127"/>
      <c r="X1816" s="127"/>
      <c r="Y1816" s="127"/>
      <c r="Z1816" s="127"/>
      <c r="AA1816" s="127"/>
      <c r="AB1816" s="127"/>
      <c r="AC1816" s="127"/>
      <c r="AD1816" s="127"/>
      <c r="AE1816" s="127"/>
      <c r="AF1816" s="127"/>
      <c r="AG1816" s="127"/>
      <c r="AH1816" s="127"/>
      <c r="AI1816" s="127"/>
      <c r="AJ1816" s="127"/>
      <c r="AK1816" s="127"/>
      <c r="AL1816" s="127"/>
      <c r="AM1816" s="127"/>
      <c r="AN1816" s="127"/>
      <c r="AO1816" s="127"/>
      <c r="AP1816" s="127"/>
      <c r="AQ1816" s="127"/>
      <c r="AR1816" s="127"/>
      <c r="AS1816" s="127"/>
      <c r="AT1816" s="127"/>
      <c r="AU1816" s="127"/>
      <c r="AV1816" s="127"/>
      <c r="AW1816" s="127"/>
      <c r="AX1816" s="127"/>
      <c r="AY1816" s="127"/>
      <c r="AZ1816" s="127"/>
      <c r="BA1816" s="127"/>
      <c r="BB1816" s="127"/>
      <c r="BC1816" s="127"/>
      <c r="BD1816" s="127"/>
      <c r="BE1816" s="127"/>
      <c r="BF1816" s="127"/>
      <c r="BG1816" s="127"/>
      <c r="BH1816" s="127"/>
      <c r="BI1816" s="127"/>
      <c r="BJ1816" s="127"/>
      <c r="BK1816" s="127"/>
      <c r="BL1816" s="127"/>
      <c r="BM1816" s="127"/>
      <c r="BN1816" s="386"/>
      <c r="BO1816" s="127"/>
      <c r="BP1816" s="104"/>
    </row>
    <row r="1817" spans="1:68" ht="14.5" x14ac:dyDescent="0.35">
      <c r="A1817" s="136"/>
      <c r="B1817" s="136"/>
      <c r="C1817" s="136"/>
      <c r="D1817" s="127"/>
      <c r="E1817" s="127"/>
      <c r="F1817" s="127"/>
      <c r="G1817" s="127"/>
      <c r="H1817" s="127"/>
      <c r="I1817" s="127"/>
      <c r="J1817" s="127"/>
      <c r="K1817" s="127"/>
      <c r="L1817" s="127"/>
      <c r="M1817" s="127"/>
      <c r="N1817" s="127"/>
      <c r="O1817" s="127"/>
      <c r="P1817" s="127"/>
      <c r="Q1817" s="127"/>
      <c r="R1817" s="127"/>
      <c r="S1817" s="127"/>
      <c r="T1817" s="127"/>
      <c r="U1817" s="127"/>
      <c r="V1817" s="127"/>
      <c r="W1817" s="127"/>
      <c r="X1817" s="127"/>
      <c r="Y1817" s="127"/>
      <c r="Z1817" s="127"/>
      <c r="AA1817" s="127"/>
      <c r="AB1817" s="127"/>
      <c r="AC1817" s="127"/>
      <c r="AD1817" s="127"/>
      <c r="AE1817" s="127"/>
      <c r="AF1817" s="127"/>
      <c r="AG1817" s="127"/>
      <c r="AH1817" s="127"/>
      <c r="AI1817" s="127"/>
      <c r="AJ1817" s="127"/>
      <c r="AK1817" s="127"/>
      <c r="AL1817" s="127"/>
      <c r="AM1817" s="127"/>
      <c r="AN1817" s="127"/>
      <c r="AO1817" s="127"/>
      <c r="AP1817" s="127"/>
      <c r="AQ1817" s="127"/>
      <c r="AR1817" s="127"/>
      <c r="AS1817" s="127"/>
      <c r="AT1817" s="127"/>
      <c r="AU1817" s="127"/>
      <c r="AV1817" s="127"/>
      <c r="AW1817" s="127"/>
      <c r="AX1817" s="127"/>
      <c r="AY1817" s="127"/>
      <c r="AZ1817" s="127"/>
      <c r="BA1817" s="127"/>
      <c r="BB1817" s="127"/>
      <c r="BC1817" s="127"/>
      <c r="BD1817" s="127"/>
      <c r="BE1817" s="127"/>
      <c r="BF1817" s="127"/>
      <c r="BG1817" s="127"/>
      <c r="BH1817" s="127"/>
      <c r="BI1817" s="127"/>
      <c r="BJ1817" s="127"/>
      <c r="BK1817" s="127"/>
      <c r="BL1817" s="127"/>
      <c r="BM1817" s="127"/>
      <c r="BN1817" s="386"/>
      <c r="BO1817" s="127"/>
      <c r="BP1817" s="104"/>
    </row>
    <row r="1818" spans="1:68" ht="14.5" x14ac:dyDescent="0.35">
      <c r="A1818" s="136"/>
      <c r="B1818" s="136"/>
      <c r="C1818" s="136"/>
      <c r="D1818" s="127"/>
      <c r="E1818" s="127"/>
      <c r="F1818" s="127"/>
      <c r="G1818" s="127"/>
      <c r="H1818" s="127"/>
      <c r="I1818" s="127"/>
      <c r="J1818" s="127"/>
      <c r="K1818" s="127"/>
      <c r="L1818" s="127"/>
      <c r="M1818" s="127"/>
      <c r="N1818" s="127"/>
      <c r="O1818" s="127"/>
      <c r="P1818" s="127"/>
      <c r="Q1818" s="127"/>
      <c r="R1818" s="127"/>
      <c r="S1818" s="127"/>
      <c r="T1818" s="127"/>
      <c r="U1818" s="127"/>
      <c r="V1818" s="127"/>
      <c r="W1818" s="127"/>
      <c r="X1818" s="127"/>
      <c r="Y1818" s="127"/>
      <c r="Z1818" s="127"/>
      <c r="AA1818" s="127"/>
      <c r="AB1818" s="127"/>
      <c r="AC1818" s="127"/>
      <c r="AD1818" s="127"/>
      <c r="AE1818" s="127"/>
      <c r="AF1818" s="127"/>
      <c r="AG1818" s="127"/>
      <c r="AH1818" s="127"/>
      <c r="AI1818" s="127"/>
      <c r="AJ1818" s="127"/>
      <c r="AK1818" s="127"/>
      <c r="AL1818" s="127"/>
      <c r="AM1818" s="127"/>
      <c r="AN1818" s="127"/>
      <c r="AO1818" s="127"/>
      <c r="AP1818" s="127"/>
      <c r="AQ1818" s="127"/>
      <c r="AR1818" s="127"/>
      <c r="AS1818" s="127"/>
      <c r="AT1818" s="127"/>
      <c r="AU1818" s="127"/>
      <c r="AV1818" s="127"/>
      <c r="AW1818" s="127"/>
      <c r="AX1818" s="127"/>
      <c r="AY1818" s="127"/>
      <c r="AZ1818" s="127"/>
      <c r="BA1818" s="127"/>
      <c r="BB1818" s="127"/>
      <c r="BC1818" s="127"/>
      <c r="BD1818" s="127"/>
      <c r="BE1818" s="127"/>
      <c r="BF1818" s="127"/>
      <c r="BG1818" s="127"/>
      <c r="BH1818" s="127"/>
      <c r="BI1818" s="127"/>
      <c r="BJ1818" s="127"/>
      <c r="BK1818" s="127"/>
      <c r="BL1818" s="127"/>
      <c r="BM1818" s="127"/>
      <c r="BN1818" s="386"/>
      <c r="BO1818" s="127"/>
      <c r="BP1818" s="104"/>
    </row>
    <row r="1819" spans="1:68" ht="14.5" x14ac:dyDescent="0.35">
      <c r="A1819" s="136"/>
      <c r="B1819" s="136"/>
      <c r="C1819" s="136"/>
      <c r="D1819" s="127"/>
      <c r="E1819" s="127"/>
      <c r="F1819" s="127"/>
      <c r="G1819" s="127"/>
      <c r="H1819" s="127"/>
      <c r="I1819" s="127"/>
      <c r="J1819" s="127"/>
      <c r="K1819" s="127"/>
      <c r="L1819" s="127"/>
      <c r="M1819" s="127"/>
      <c r="N1819" s="127"/>
      <c r="O1819" s="127"/>
      <c r="P1819" s="127"/>
      <c r="Q1819" s="127"/>
      <c r="R1819" s="127"/>
      <c r="S1819" s="127"/>
      <c r="T1819" s="127"/>
      <c r="U1819" s="127"/>
      <c r="V1819" s="127"/>
      <c r="W1819" s="127"/>
      <c r="X1819" s="127"/>
      <c r="Y1819" s="127"/>
      <c r="Z1819" s="127"/>
      <c r="AA1819" s="127"/>
      <c r="AB1819" s="127"/>
      <c r="AC1819" s="127"/>
      <c r="AD1819" s="127"/>
      <c r="AE1819" s="127"/>
      <c r="AF1819" s="127"/>
      <c r="AG1819" s="127"/>
      <c r="AH1819" s="127"/>
      <c r="AI1819" s="127"/>
      <c r="AJ1819" s="127"/>
      <c r="AK1819" s="127"/>
      <c r="AL1819" s="127"/>
      <c r="AM1819" s="127"/>
      <c r="AN1819" s="127"/>
      <c r="AO1819" s="127"/>
      <c r="AP1819" s="127"/>
      <c r="AQ1819" s="127"/>
      <c r="AR1819" s="127"/>
      <c r="AS1819" s="127"/>
      <c r="AT1819" s="127"/>
      <c r="AU1819" s="127"/>
      <c r="AV1819" s="127"/>
      <c r="AW1819" s="127"/>
      <c r="AX1819" s="127"/>
      <c r="AY1819" s="127"/>
      <c r="AZ1819" s="127"/>
      <c r="BA1819" s="127"/>
      <c r="BB1819" s="127"/>
      <c r="BC1819" s="127"/>
      <c r="BD1819" s="127"/>
      <c r="BE1819" s="127"/>
      <c r="BF1819" s="127"/>
      <c r="BG1819" s="127"/>
      <c r="BH1819" s="127"/>
      <c r="BI1819" s="127"/>
      <c r="BJ1819" s="127"/>
      <c r="BK1819" s="127"/>
      <c r="BL1819" s="127"/>
      <c r="BM1819" s="127"/>
      <c r="BN1819" s="386"/>
      <c r="BO1819" s="127"/>
      <c r="BP1819" s="104"/>
    </row>
    <row r="1820" spans="1:68" ht="14.5" x14ac:dyDescent="0.35">
      <c r="A1820" s="136"/>
      <c r="B1820" s="136"/>
      <c r="C1820" s="136"/>
      <c r="D1820" s="127"/>
      <c r="E1820" s="127"/>
      <c r="F1820" s="127"/>
      <c r="G1820" s="127"/>
      <c r="H1820" s="127"/>
      <c r="I1820" s="127"/>
      <c r="J1820" s="127"/>
      <c r="K1820" s="127"/>
      <c r="L1820" s="127"/>
      <c r="M1820" s="127"/>
      <c r="N1820" s="127"/>
      <c r="O1820" s="127"/>
      <c r="P1820" s="127"/>
      <c r="Q1820" s="127"/>
      <c r="R1820" s="127"/>
      <c r="S1820" s="127"/>
      <c r="T1820" s="127"/>
      <c r="U1820" s="127"/>
      <c r="V1820" s="127"/>
      <c r="W1820" s="127"/>
      <c r="X1820" s="127"/>
      <c r="Y1820" s="127"/>
      <c r="Z1820" s="127"/>
      <c r="AA1820" s="127"/>
      <c r="AB1820" s="127"/>
      <c r="AC1820" s="127"/>
      <c r="AD1820" s="127"/>
      <c r="AE1820" s="127"/>
      <c r="AF1820" s="127"/>
      <c r="AG1820" s="127"/>
      <c r="AH1820" s="127"/>
      <c r="AI1820" s="127"/>
      <c r="AJ1820" s="127"/>
      <c r="AK1820" s="127"/>
      <c r="AL1820" s="127"/>
      <c r="AM1820" s="127"/>
      <c r="AN1820" s="127"/>
      <c r="AO1820" s="127"/>
      <c r="AP1820" s="127"/>
      <c r="AQ1820" s="127"/>
      <c r="AR1820" s="127"/>
      <c r="AS1820" s="127"/>
      <c r="AT1820" s="127"/>
      <c r="AU1820" s="127"/>
      <c r="AV1820" s="127"/>
      <c r="AW1820" s="127"/>
      <c r="AX1820" s="127"/>
      <c r="AY1820" s="127"/>
      <c r="AZ1820" s="127"/>
      <c r="BA1820" s="127"/>
      <c r="BB1820" s="127"/>
      <c r="BC1820" s="127"/>
      <c r="BD1820" s="127"/>
      <c r="BE1820" s="127"/>
      <c r="BF1820" s="127"/>
      <c r="BG1820" s="127"/>
      <c r="BH1820" s="127"/>
      <c r="BI1820" s="127"/>
      <c r="BJ1820" s="127"/>
      <c r="BK1820" s="127"/>
      <c r="BL1820" s="127"/>
      <c r="BM1820" s="127"/>
      <c r="BN1820" s="386"/>
      <c r="BO1820" s="127"/>
      <c r="BP1820" s="104"/>
    </row>
    <row r="1821" spans="1:68" ht="14.5" x14ac:dyDescent="0.35">
      <c r="A1821" s="136"/>
      <c r="B1821" s="136"/>
      <c r="C1821" s="136"/>
      <c r="D1821" s="127"/>
      <c r="E1821" s="127"/>
      <c r="F1821" s="127"/>
      <c r="G1821" s="127"/>
      <c r="H1821" s="127"/>
      <c r="I1821" s="127"/>
      <c r="J1821" s="127"/>
      <c r="K1821" s="127"/>
      <c r="L1821" s="127"/>
      <c r="M1821" s="127"/>
      <c r="N1821" s="127"/>
      <c r="O1821" s="127"/>
      <c r="P1821" s="127"/>
      <c r="Q1821" s="127"/>
      <c r="R1821" s="127"/>
      <c r="S1821" s="127"/>
      <c r="T1821" s="127"/>
      <c r="U1821" s="127"/>
      <c r="V1821" s="127"/>
      <c r="W1821" s="127"/>
      <c r="X1821" s="127"/>
      <c r="Y1821" s="127"/>
      <c r="Z1821" s="127"/>
      <c r="AA1821" s="127"/>
      <c r="AB1821" s="127"/>
      <c r="AC1821" s="127"/>
      <c r="AD1821" s="127"/>
      <c r="AE1821" s="127"/>
      <c r="AF1821" s="127"/>
      <c r="AG1821" s="127"/>
      <c r="AH1821" s="127"/>
      <c r="AI1821" s="127"/>
      <c r="AJ1821" s="127"/>
      <c r="AK1821" s="127"/>
      <c r="AL1821" s="127"/>
      <c r="AM1821" s="127"/>
      <c r="AN1821" s="127"/>
      <c r="AO1821" s="127"/>
      <c r="AP1821" s="127"/>
      <c r="AQ1821" s="127"/>
      <c r="AR1821" s="127"/>
      <c r="AS1821" s="127"/>
      <c r="AT1821" s="127"/>
      <c r="AU1821" s="127"/>
      <c r="AV1821" s="127"/>
      <c r="AW1821" s="127"/>
      <c r="AX1821" s="127"/>
      <c r="AY1821" s="127"/>
      <c r="AZ1821" s="127"/>
      <c r="BA1821" s="127"/>
      <c r="BB1821" s="127"/>
      <c r="BC1821" s="127"/>
      <c r="BD1821" s="127"/>
      <c r="BE1821" s="127"/>
      <c r="BF1821" s="127"/>
      <c r="BG1821" s="127"/>
      <c r="BH1821" s="127"/>
      <c r="BI1821" s="127"/>
      <c r="BJ1821" s="127"/>
      <c r="BK1821" s="127"/>
      <c r="BL1821" s="127"/>
      <c r="BM1821" s="127"/>
      <c r="BN1821" s="386"/>
      <c r="BO1821" s="127"/>
      <c r="BP1821" s="104"/>
    </row>
    <row r="1822" spans="1:68" ht="14.5" x14ac:dyDescent="0.35">
      <c r="A1822" s="136"/>
      <c r="B1822" s="136"/>
      <c r="C1822" s="136"/>
      <c r="D1822" s="127"/>
      <c r="E1822" s="127"/>
      <c r="F1822" s="127"/>
      <c r="G1822" s="127"/>
      <c r="H1822" s="127"/>
      <c r="I1822" s="127"/>
      <c r="J1822" s="127"/>
      <c r="K1822" s="127"/>
      <c r="L1822" s="127"/>
      <c r="M1822" s="127"/>
      <c r="N1822" s="127"/>
      <c r="O1822" s="127"/>
      <c r="P1822" s="127"/>
      <c r="Q1822" s="127"/>
      <c r="R1822" s="127"/>
      <c r="S1822" s="127"/>
      <c r="T1822" s="127"/>
      <c r="U1822" s="127"/>
      <c r="V1822" s="127"/>
      <c r="W1822" s="127"/>
      <c r="X1822" s="127"/>
      <c r="Y1822" s="127"/>
      <c r="Z1822" s="127"/>
      <c r="AA1822" s="127"/>
      <c r="AB1822" s="127"/>
      <c r="AC1822" s="127"/>
      <c r="AD1822" s="127"/>
      <c r="AE1822" s="127"/>
      <c r="AF1822" s="127"/>
      <c r="AG1822" s="127"/>
      <c r="AH1822" s="127"/>
      <c r="AI1822" s="127"/>
      <c r="AJ1822" s="127"/>
      <c r="AK1822" s="127"/>
      <c r="AL1822" s="127"/>
      <c r="AM1822" s="127"/>
      <c r="AN1822" s="127"/>
      <c r="AO1822" s="127"/>
      <c r="AP1822" s="127"/>
      <c r="AQ1822" s="127"/>
      <c r="AR1822" s="127"/>
      <c r="AS1822" s="127"/>
      <c r="AT1822" s="127"/>
      <c r="AU1822" s="127"/>
      <c r="AV1822" s="127"/>
      <c r="AW1822" s="127"/>
      <c r="AX1822" s="127"/>
      <c r="AY1822" s="127"/>
      <c r="AZ1822" s="127"/>
      <c r="BA1822" s="127"/>
      <c r="BB1822" s="127"/>
      <c r="BC1822" s="127"/>
      <c r="BD1822" s="127"/>
      <c r="BE1822" s="127"/>
      <c r="BF1822" s="127"/>
      <c r="BG1822" s="127"/>
      <c r="BH1822" s="127"/>
      <c r="BI1822" s="127"/>
      <c r="BJ1822" s="127"/>
      <c r="BK1822" s="127"/>
      <c r="BL1822" s="127"/>
      <c r="BM1822" s="127"/>
      <c r="BN1822" s="386"/>
      <c r="BO1822" s="127"/>
      <c r="BP1822" s="104"/>
    </row>
    <row r="1823" spans="1:68" ht="14.5" x14ac:dyDescent="0.35">
      <c r="A1823" s="136"/>
      <c r="B1823" s="136"/>
      <c r="C1823" s="136"/>
      <c r="D1823" s="127"/>
      <c r="E1823" s="127"/>
      <c r="F1823" s="127"/>
      <c r="G1823" s="127"/>
      <c r="H1823" s="127"/>
      <c r="I1823" s="127"/>
      <c r="J1823" s="127"/>
      <c r="K1823" s="127"/>
      <c r="L1823" s="127"/>
      <c r="M1823" s="127"/>
      <c r="N1823" s="127"/>
      <c r="O1823" s="127"/>
      <c r="P1823" s="127"/>
      <c r="Q1823" s="127"/>
      <c r="R1823" s="127"/>
      <c r="S1823" s="127"/>
      <c r="T1823" s="127"/>
      <c r="U1823" s="127"/>
      <c r="V1823" s="127"/>
      <c r="W1823" s="127"/>
      <c r="X1823" s="127"/>
      <c r="Y1823" s="127"/>
      <c r="Z1823" s="127"/>
      <c r="AA1823" s="127"/>
      <c r="AB1823" s="127"/>
      <c r="AC1823" s="127"/>
      <c r="AD1823" s="127"/>
      <c r="AE1823" s="127"/>
      <c r="AF1823" s="127"/>
      <c r="AG1823" s="127"/>
      <c r="AH1823" s="127"/>
      <c r="AI1823" s="127"/>
      <c r="AJ1823" s="127"/>
      <c r="AK1823" s="127"/>
      <c r="AL1823" s="127"/>
      <c r="AM1823" s="127"/>
      <c r="AN1823" s="127"/>
      <c r="AO1823" s="127"/>
      <c r="AP1823" s="127"/>
      <c r="AQ1823" s="127"/>
      <c r="AR1823" s="127"/>
      <c r="AS1823" s="127"/>
      <c r="AT1823" s="127"/>
      <c r="AU1823" s="127"/>
      <c r="AV1823" s="127"/>
      <c r="AW1823" s="127"/>
      <c r="AX1823" s="127"/>
      <c r="AY1823" s="127"/>
      <c r="AZ1823" s="127"/>
      <c r="BA1823" s="127"/>
      <c r="BB1823" s="127"/>
      <c r="BC1823" s="127"/>
      <c r="BD1823" s="127"/>
      <c r="BE1823" s="127"/>
      <c r="BF1823" s="127"/>
      <c r="BG1823" s="127"/>
      <c r="BH1823" s="127"/>
      <c r="BI1823" s="127"/>
      <c r="BJ1823" s="127"/>
      <c r="BK1823" s="127"/>
      <c r="BL1823" s="127"/>
      <c r="BM1823" s="127"/>
      <c r="BN1823" s="386"/>
      <c r="BO1823" s="127"/>
      <c r="BP1823" s="104"/>
    </row>
    <row r="1824" spans="1:68" ht="14.5" x14ac:dyDescent="0.35">
      <c r="A1824" s="136"/>
      <c r="B1824" s="136"/>
      <c r="C1824" s="136"/>
      <c r="D1824" s="127"/>
      <c r="E1824" s="127"/>
      <c r="F1824" s="127"/>
      <c r="G1824" s="127"/>
      <c r="H1824" s="127"/>
      <c r="I1824" s="127"/>
      <c r="J1824" s="127"/>
      <c r="K1824" s="127"/>
      <c r="L1824" s="127"/>
      <c r="M1824" s="127"/>
      <c r="N1824" s="127"/>
      <c r="O1824" s="127"/>
      <c r="P1824" s="127"/>
      <c r="Q1824" s="127"/>
      <c r="R1824" s="127"/>
      <c r="S1824" s="127"/>
      <c r="T1824" s="127"/>
      <c r="U1824" s="127"/>
      <c r="V1824" s="127"/>
      <c r="W1824" s="127"/>
      <c r="X1824" s="127"/>
      <c r="Y1824" s="127"/>
      <c r="Z1824" s="127"/>
      <c r="AA1824" s="127"/>
      <c r="AB1824" s="127"/>
      <c r="AC1824" s="127"/>
      <c r="AD1824" s="127"/>
      <c r="AE1824" s="127"/>
      <c r="AF1824" s="127"/>
      <c r="AG1824" s="127"/>
      <c r="AH1824" s="127"/>
      <c r="AI1824" s="127"/>
      <c r="AJ1824" s="127"/>
      <c r="AK1824" s="127"/>
      <c r="AL1824" s="127"/>
      <c r="AM1824" s="127"/>
      <c r="AN1824" s="127"/>
      <c r="AO1824" s="127"/>
      <c r="AP1824" s="127"/>
      <c r="AQ1824" s="127"/>
      <c r="AR1824" s="127"/>
      <c r="AS1824" s="127"/>
      <c r="AT1824" s="127"/>
      <c r="AU1824" s="127"/>
      <c r="AV1824" s="127"/>
      <c r="AW1824" s="127"/>
      <c r="AX1824" s="127"/>
      <c r="AY1824" s="127"/>
      <c r="AZ1824" s="127"/>
      <c r="BA1824" s="127"/>
      <c r="BB1824" s="127"/>
      <c r="BC1824" s="127"/>
      <c r="BD1824" s="127"/>
      <c r="BE1824" s="127"/>
      <c r="BF1824" s="127"/>
      <c r="BG1824" s="127"/>
      <c r="BH1824" s="127"/>
      <c r="BI1824" s="127"/>
      <c r="BJ1824" s="127"/>
      <c r="BK1824" s="127"/>
      <c r="BL1824" s="127"/>
      <c r="BM1824" s="127"/>
      <c r="BN1824" s="386"/>
      <c r="BO1824" s="127"/>
      <c r="BP1824" s="104"/>
    </row>
    <row r="1825" spans="1:68" ht="14.5" x14ac:dyDescent="0.35">
      <c r="A1825" s="136"/>
      <c r="B1825" s="136"/>
      <c r="C1825" s="136"/>
      <c r="D1825" s="127"/>
      <c r="E1825" s="127"/>
      <c r="F1825" s="127"/>
      <c r="G1825" s="127"/>
      <c r="H1825" s="127"/>
      <c r="I1825" s="127"/>
      <c r="J1825" s="127"/>
      <c r="K1825" s="127"/>
      <c r="L1825" s="127"/>
      <c r="M1825" s="127"/>
      <c r="N1825" s="127"/>
      <c r="O1825" s="127"/>
      <c r="P1825" s="127"/>
      <c r="Q1825" s="127"/>
      <c r="R1825" s="127"/>
      <c r="S1825" s="127"/>
      <c r="T1825" s="127"/>
      <c r="U1825" s="127"/>
      <c r="V1825" s="127"/>
      <c r="W1825" s="127"/>
      <c r="X1825" s="127"/>
      <c r="Y1825" s="127"/>
      <c r="Z1825" s="127"/>
      <c r="AA1825" s="127"/>
      <c r="AB1825" s="127"/>
      <c r="AC1825" s="127"/>
      <c r="AD1825" s="127"/>
      <c r="AE1825" s="127"/>
      <c r="AF1825" s="127"/>
      <c r="AG1825" s="127"/>
      <c r="AH1825" s="127"/>
      <c r="AI1825" s="127"/>
      <c r="AJ1825" s="127"/>
      <c r="AK1825" s="127"/>
      <c r="AL1825" s="127"/>
      <c r="AM1825" s="127"/>
      <c r="AN1825" s="127"/>
      <c r="AO1825" s="127"/>
      <c r="AP1825" s="127"/>
      <c r="AQ1825" s="127"/>
      <c r="AR1825" s="127"/>
      <c r="AS1825" s="127"/>
      <c r="AT1825" s="127"/>
      <c r="AU1825" s="127"/>
      <c r="AV1825" s="127"/>
      <c r="AW1825" s="127"/>
      <c r="AX1825" s="127"/>
      <c r="AY1825" s="127"/>
      <c r="AZ1825" s="127"/>
      <c r="BA1825" s="127"/>
      <c r="BB1825" s="127"/>
      <c r="BC1825" s="127"/>
      <c r="BD1825" s="127"/>
      <c r="BE1825" s="127"/>
      <c r="BF1825" s="127"/>
      <c r="BG1825" s="127"/>
      <c r="BH1825" s="127"/>
      <c r="BI1825" s="127"/>
      <c r="BJ1825" s="127"/>
      <c r="BK1825" s="127"/>
      <c r="BL1825" s="127"/>
      <c r="BM1825" s="127"/>
      <c r="BN1825" s="386"/>
      <c r="BO1825" s="127"/>
      <c r="BP1825" s="104"/>
    </row>
    <row r="1826" spans="1:68" ht="14.5" x14ac:dyDescent="0.35">
      <c r="A1826" s="136"/>
      <c r="B1826" s="136"/>
      <c r="C1826" s="136"/>
      <c r="D1826" s="127"/>
      <c r="E1826" s="127"/>
      <c r="F1826" s="127"/>
      <c r="G1826" s="127"/>
      <c r="H1826" s="127"/>
      <c r="I1826" s="127"/>
      <c r="J1826" s="127"/>
      <c r="K1826" s="127"/>
      <c r="L1826" s="127"/>
      <c r="M1826" s="127"/>
      <c r="N1826" s="127"/>
      <c r="O1826" s="127"/>
      <c r="P1826" s="127"/>
      <c r="Q1826" s="127"/>
      <c r="R1826" s="127"/>
      <c r="S1826" s="127"/>
      <c r="T1826" s="127"/>
      <c r="U1826" s="127"/>
      <c r="V1826" s="127"/>
      <c r="W1826" s="127"/>
      <c r="X1826" s="127"/>
      <c r="Y1826" s="127"/>
      <c r="Z1826" s="127"/>
      <c r="AA1826" s="127"/>
      <c r="AB1826" s="127"/>
      <c r="AC1826" s="127"/>
      <c r="AD1826" s="127"/>
      <c r="AE1826" s="127"/>
      <c r="AF1826" s="127"/>
      <c r="AG1826" s="127"/>
      <c r="AH1826" s="127"/>
      <c r="AI1826" s="127"/>
      <c r="AJ1826" s="127"/>
      <c r="AK1826" s="127"/>
      <c r="AL1826" s="127"/>
      <c r="AM1826" s="127"/>
      <c r="AN1826" s="127"/>
      <c r="AO1826" s="127"/>
      <c r="AP1826" s="127"/>
      <c r="AQ1826" s="127"/>
      <c r="AR1826" s="127"/>
      <c r="AS1826" s="127"/>
      <c r="AT1826" s="127"/>
      <c r="AU1826" s="127"/>
      <c r="AV1826" s="127"/>
      <c r="AW1826" s="127"/>
      <c r="AX1826" s="127"/>
      <c r="AY1826" s="127"/>
      <c r="AZ1826" s="127"/>
      <c r="BA1826" s="127"/>
      <c r="BB1826" s="127"/>
      <c r="BC1826" s="127"/>
      <c r="BD1826" s="127"/>
      <c r="BE1826" s="127"/>
      <c r="BF1826" s="127"/>
      <c r="BG1826" s="127"/>
      <c r="BH1826" s="127"/>
      <c r="BI1826" s="127"/>
      <c r="BJ1826" s="127"/>
      <c r="BK1826" s="127"/>
      <c r="BL1826" s="127"/>
      <c r="BM1826" s="127"/>
      <c r="BN1826" s="386"/>
      <c r="BO1826" s="127"/>
      <c r="BP1826" s="104"/>
    </row>
    <row r="1827" spans="1:68" ht="14.5" x14ac:dyDescent="0.35">
      <c r="A1827" s="136"/>
      <c r="B1827" s="136"/>
      <c r="C1827" s="136"/>
      <c r="D1827" s="127"/>
      <c r="E1827" s="127"/>
      <c r="F1827" s="127"/>
      <c r="G1827" s="127"/>
      <c r="H1827" s="127"/>
      <c r="I1827" s="127"/>
      <c r="J1827" s="127"/>
      <c r="K1827" s="127"/>
      <c r="L1827" s="127"/>
      <c r="M1827" s="127"/>
      <c r="N1827" s="127"/>
      <c r="O1827" s="127"/>
      <c r="P1827" s="127"/>
      <c r="Q1827" s="127"/>
      <c r="R1827" s="127"/>
      <c r="S1827" s="127"/>
      <c r="T1827" s="127"/>
      <c r="U1827" s="127"/>
      <c r="V1827" s="127"/>
      <c r="W1827" s="127"/>
      <c r="X1827" s="127"/>
      <c r="Y1827" s="127"/>
      <c r="Z1827" s="127"/>
      <c r="AA1827" s="127"/>
      <c r="AB1827" s="127"/>
      <c r="AC1827" s="127"/>
      <c r="AD1827" s="127"/>
      <c r="AE1827" s="127"/>
      <c r="AF1827" s="127"/>
      <c r="AG1827" s="127"/>
      <c r="AH1827" s="127"/>
      <c r="AI1827" s="127"/>
      <c r="AJ1827" s="127"/>
      <c r="AK1827" s="127"/>
      <c r="AL1827" s="127"/>
      <c r="AM1827" s="127"/>
      <c r="AN1827" s="127"/>
      <c r="AO1827" s="127"/>
      <c r="AP1827" s="127"/>
      <c r="AQ1827" s="127"/>
      <c r="AR1827" s="127"/>
      <c r="AS1827" s="127"/>
      <c r="AT1827" s="127"/>
      <c r="AU1827" s="127"/>
      <c r="AV1827" s="127"/>
      <c r="AW1827" s="127"/>
      <c r="AX1827" s="127"/>
      <c r="AY1827" s="127"/>
      <c r="AZ1827" s="127"/>
      <c r="BA1827" s="127"/>
      <c r="BB1827" s="127"/>
      <c r="BC1827" s="127"/>
      <c r="BD1827" s="127"/>
      <c r="BE1827" s="127"/>
      <c r="BF1827" s="127"/>
      <c r="BG1827" s="127"/>
      <c r="BH1827" s="127"/>
      <c r="BI1827" s="127"/>
      <c r="BJ1827" s="127"/>
      <c r="BK1827" s="127"/>
      <c r="BL1827" s="127"/>
      <c r="BM1827" s="127"/>
      <c r="BN1827" s="386"/>
      <c r="BO1827" s="127"/>
      <c r="BP1827" s="104"/>
    </row>
    <row r="1828" spans="1:68" ht="14.5" x14ac:dyDescent="0.35">
      <c r="A1828" s="136"/>
      <c r="B1828" s="136"/>
      <c r="C1828" s="136"/>
      <c r="D1828" s="127"/>
      <c r="E1828" s="127"/>
      <c r="F1828" s="127"/>
      <c r="G1828" s="127"/>
      <c r="H1828" s="127"/>
      <c r="I1828" s="127"/>
      <c r="J1828" s="127"/>
      <c r="K1828" s="127"/>
      <c r="L1828" s="127"/>
      <c r="M1828" s="127"/>
      <c r="N1828" s="127"/>
      <c r="O1828" s="127"/>
      <c r="P1828" s="127"/>
      <c r="Q1828" s="127"/>
      <c r="R1828" s="127"/>
      <c r="S1828" s="127"/>
      <c r="T1828" s="127"/>
      <c r="U1828" s="127"/>
      <c r="V1828" s="127"/>
      <c r="W1828" s="127"/>
      <c r="X1828" s="127"/>
      <c r="Y1828" s="127"/>
      <c r="Z1828" s="127"/>
      <c r="AA1828" s="127"/>
      <c r="AB1828" s="127"/>
      <c r="AC1828" s="127"/>
      <c r="AD1828" s="127"/>
      <c r="AE1828" s="127"/>
      <c r="AF1828" s="127"/>
      <c r="AG1828" s="127"/>
      <c r="AH1828" s="127"/>
      <c r="AI1828" s="127"/>
      <c r="AJ1828" s="127"/>
      <c r="AK1828" s="127"/>
      <c r="AL1828" s="127"/>
      <c r="AM1828" s="127"/>
      <c r="AN1828" s="127"/>
      <c r="AO1828" s="127"/>
      <c r="AP1828" s="127"/>
      <c r="AQ1828" s="127"/>
      <c r="AR1828" s="127"/>
      <c r="AS1828" s="127"/>
      <c r="AT1828" s="127"/>
      <c r="AU1828" s="127"/>
      <c r="AV1828" s="127"/>
      <c r="AW1828" s="127"/>
      <c r="AX1828" s="127"/>
      <c r="AY1828" s="127"/>
      <c r="AZ1828" s="127"/>
      <c r="BA1828" s="127"/>
      <c r="BB1828" s="127"/>
      <c r="BC1828" s="127"/>
      <c r="BD1828" s="127"/>
      <c r="BE1828" s="127"/>
      <c r="BF1828" s="127"/>
      <c r="BG1828" s="127"/>
      <c r="BH1828" s="127"/>
      <c r="BI1828" s="127"/>
      <c r="BJ1828" s="127"/>
      <c r="BK1828" s="127"/>
      <c r="BL1828" s="127"/>
      <c r="BM1828" s="127"/>
      <c r="BN1828" s="386"/>
      <c r="BO1828" s="127"/>
      <c r="BP1828" s="104"/>
    </row>
    <row r="1829" spans="1:68" ht="14.5" x14ac:dyDescent="0.35">
      <c r="A1829" s="136"/>
      <c r="B1829" s="136"/>
      <c r="C1829" s="136"/>
      <c r="D1829" s="127"/>
      <c r="E1829" s="127"/>
      <c r="F1829" s="127"/>
      <c r="G1829" s="127"/>
      <c r="H1829" s="127"/>
      <c r="I1829" s="127"/>
      <c r="J1829" s="127"/>
      <c r="K1829" s="127"/>
      <c r="L1829" s="127"/>
      <c r="M1829" s="127"/>
      <c r="N1829" s="127"/>
      <c r="O1829" s="127"/>
      <c r="P1829" s="127"/>
      <c r="Q1829" s="127"/>
      <c r="R1829" s="127"/>
      <c r="S1829" s="127"/>
      <c r="T1829" s="127"/>
      <c r="U1829" s="127"/>
      <c r="V1829" s="127"/>
      <c r="W1829" s="127"/>
      <c r="X1829" s="127"/>
      <c r="Y1829" s="127"/>
      <c r="Z1829" s="127"/>
      <c r="AA1829" s="127"/>
      <c r="AB1829" s="127"/>
      <c r="AC1829" s="127"/>
      <c r="AD1829" s="127"/>
      <c r="AE1829" s="127"/>
      <c r="AF1829" s="127"/>
      <c r="AG1829" s="127"/>
      <c r="AH1829" s="127"/>
      <c r="AI1829" s="127"/>
      <c r="AJ1829" s="127"/>
      <c r="AK1829" s="127"/>
      <c r="AL1829" s="127"/>
      <c r="AM1829" s="127"/>
      <c r="AN1829" s="127"/>
      <c r="AO1829" s="127"/>
      <c r="AP1829" s="127"/>
      <c r="AQ1829" s="127"/>
      <c r="AR1829" s="127"/>
      <c r="AS1829" s="127"/>
      <c r="AT1829" s="127"/>
      <c r="AU1829" s="127"/>
      <c r="AV1829" s="127"/>
      <c r="AW1829" s="127"/>
      <c r="AX1829" s="127"/>
      <c r="AY1829" s="127"/>
      <c r="AZ1829" s="127"/>
      <c r="BA1829" s="127"/>
      <c r="BB1829" s="127"/>
      <c r="BC1829" s="127"/>
      <c r="BD1829" s="127"/>
      <c r="BE1829" s="127"/>
      <c r="BF1829" s="127"/>
      <c r="BG1829" s="127"/>
      <c r="BH1829" s="127"/>
      <c r="BI1829" s="127"/>
      <c r="BJ1829" s="127"/>
      <c r="BK1829" s="127"/>
      <c r="BL1829" s="127"/>
      <c r="BM1829" s="127"/>
      <c r="BN1829" s="386"/>
      <c r="BO1829" s="127"/>
      <c r="BP1829" s="104"/>
    </row>
    <row r="1830" spans="1:68" ht="14.5" x14ac:dyDescent="0.35">
      <c r="A1830" s="136"/>
      <c r="B1830" s="136"/>
      <c r="C1830" s="136"/>
      <c r="D1830" s="127"/>
      <c r="E1830" s="127"/>
      <c r="F1830" s="127"/>
      <c r="G1830" s="127"/>
      <c r="H1830" s="127"/>
      <c r="I1830" s="127"/>
      <c r="J1830" s="127"/>
      <c r="K1830" s="127"/>
      <c r="L1830" s="127"/>
      <c r="M1830" s="127"/>
      <c r="N1830" s="127"/>
      <c r="O1830" s="127"/>
      <c r="P1830" s="127"/>
      <c r="Q1830" s="127"/>
      <c r="R1830" s="127"/>
      <c r="S1830" s="127"/>
      <c r="T1830" s="127"/>
      <c r="U1830" s="127"/>
      <c r="V1830" s="127"/>
      <c r="W1830" s="127"/>
      <c r="X1830" s="127"/>
      <c r="Y1830" s="127"/>
      <c r="Z1830" s="127"/>
      <c r="AA1830" s="127"/>
      <c r="AB1830" s="127"/>
      <c r="AC1830" s="127"/>
      <c r="AD1830" s="127"/>
      <c r="AE1830" s="127"/>
      <c r="AF1830" s="127"/>
      <c r="AG1830" s="127"/>
      <c r="AH1830" s="127"/>
      <c r="AI1830" s="127"/>
      <c r="AJ1830" s="127"/>
      <c r="AK1830" s="127"/>
      <c r="AL1830" s="127"/>
      <c r="AM1830" s="127"/>
      <c r="AN1830" s="127"/>
      <c r="AO1830" s="127"/>
      <c r="AP1830" s="127"/>
      <c r="AQ1830" s="127"/>
      <c r="AR1830" s="127"/>
      <c r="AS1830" s="127"/>
      <c r="AT1830" s="127"/>
      <c r="AU1830" s="127"/>
      <c r="AV1830" s="127"/>
      <c r="AW1830" s="127"/>
      <c r="AX1830" s="127"/>
      <c r="AY1830" s="127"/>
      <c r="AZ1830" s="127"/>
      <c r="BA1830" s="127"/>
      <c r="BB1830" s="127"/>
      <c r="BC1830" s="127"/>
      <c r="BD1830" s="127"/>
      <c r="BE1830" s="127"/>
      <c r="BF1830" s="127"/>
      <c r="BG1830" s="127"/>
      <c r="BH1830" s="127"/>
      <c r="BI1830" s="127"/>
      <c r="BJ1830" s="127"/>
      <c r="BK1830" s="127"/>
      <c r="BL1830" s="127"/>
      <c r="BM1830" s="127"/>
      <c r="BN1830" s="386"/>
      <c r="BO1830" s="127"/>
      <c r="BP1830" s="104"/>
    </row>
    <row r="1831" spans="1:68" ht="14.5" x14ac:dyDescent="0.35">
      <c r="A1831" s="136"/>
      <c r="B1831" s="136"/>
      <c r="C1831" s="136"/>
      <c r="D1831" s="127"/>
      <c r="E1831" s="127"/>
      <c r="F1831" s="127"/>
      <c r="G1831" s="127"/>
      <c r="H1831" s="127"/>
      <c r="I1831" s="127"/>
      <c r="J1831" s="127"/>
      <c r="K1831" s="127"/>
      <c r="L1831" s="127"/>
      <c r="M1831" s="127"/>
      <c r="N1831" s="127"/>
      <c r="O1831" s="127"/>
      <c r="P1831" s="127"/>
      <c r="Q1831" s="127"/>
      <c r="R1831" s="127"/>
      <c r="S1831" s="127"/>
      <c r="T1831" s="127"/>
      <c r="U1831" s="127"/>
      <c r="V1831" s="127"/>
      <c r="W1831" s="127"/>
      <c r="X1831" s="127"/>
      <c r="Y1831" s="127"/>
      <c r="Z1831" s="127"/>
      <c r="AA1831" s="127"/>
      <c r="AB1831" s="127"/>
      <c r="AC1831" s="127"/>
      <c r="AD1831" s="127"/>
      <c r="AE1831" s="127"/>
      <c r="AF1831" s="127"/>
      <c r="AG1831" s="127"/>
      <c r="AH1831" s="127"/>
      <c r="AI1831" s="127"/>
      <c r="AJ1831" s="127"/>
      <c r="AK1831" s="127"/>
      <c r="AL1831" s="127"/>
      <c r="AM1831" s="127"/>
      <c r="AN1831" s="127"/>
      <c r="AO1831" s="127"/>
      <c r="AP1831" s="127"/>
      <c r="AQ1831" s="127"/>
      <c r="AR1831" s="127"/>
      <c r="AS1831" s="127"/>
      <c r="AT1831" s="127"/>
      <c r="AU1831" s="127"/>
      <c r="AV1831" s="127"/>
      <c r="AW1831" s="127"/>
      <c r="AX1831" s="127"/>
      <c r="AY1831" s="127"/>
      <c r="AZ1831" s="127"/>
      <c r="BA1831" s="127"/>
      <c r="BB1831" s="127"/>
      <c r="BC1831" s="127"/>
      <c r="BD1831" s="127"/>
      <c r="BE1831" s="127"/>
      <c r="BF1831" s="127"/>
      <c r="BG1831" s="127"/>
      <c r="BH1831" s="127"/>
      <c r="BI1831" s="127"/>
      <c r="BJ1831" s="127"/>
      <c r="BK1831" s="127"/>
      <c r="BL1831" s="127"/>
      <c r="BM1831" s="127"/>
      <c r="BN1831" s="386"/>
      <c r="BO1831" s="127"/>
      <c r="BP1831" s="104"/>
    </row>
    <row r="1832" spans="1:68" ht="14.5" x14ac:dyDescent="0.35">
      <c r="A1832" s="136"/>
      <c r="B1832" s="136"/>
      <c r="C1832" s="136"/>
      <c r="D1832" s="127"/>
      <c r="E1832" s="127"/>
      <c r="F1832" s="127"/>
      <c r="G1832" s="127"/>
      <c r="H1832" s="127"/>
      <c r="I1832" s="127"/>
      <c r="J1832" s="127"/>
      <c r="K1832" s="127"/>
      <c r="L1832" s="127"/>
      <c r="M1832" s="127"/>
      <c r="N1832" s="127"/>
      <c r="O1832" s="127"/>
      <c r="P1832" s="127"/>
      <c r="Q1832" s="127"/>
      <c r="R1832" s="127"/>
      <c r="S1832" s="127"/>
      <c r="T1832" s="127"/>
      <c r="U1832" s="127"/>
      <c r="V1832" s="127"/>
      <c r="W1832" s="127"/>
      <c r="X1832" s="127"/>
      <c r="Y1832" s="127"/>
      <c r="Z1832" s="127"/>
      <c r="AA1832" s="127"/>
      <c r="AB1832" s="127"/>
      <c r="AC1832" s="127"/>
      <c r="AD1832" s="127"/>
      <c r="AE1832" s="127"/>
      <c r="AF1832" s="127"/>
      <c r="AG1832" s="127"/>
      <c r="AH1832" s="127"/>
      <c r="AI1832" s="127"/>
      <c r="AJ1832" s="127"/>
      <c r="AK1832" s="127"/>
      <c r="AL1832" s="127"/>
      <c r="AM1832" s="127"/>
      <c r="AN1832" s="127"/>
      <c r="AO1832" s="127"/>
      <c r="AP1832" s="127"/>
      <c r="AQ1832" s="127"/>
      <c r="AR1832" s="127"/>
      <c r="AS1832" s="127"/>
      <c r="AT1832" s="127"/>
      <c r="AU1832" s="127"/>
      <c r="AV1832" s="127"/>
      <c r="AW1832" s="127"/>
      <c r="AX1832" s="127"/>
      <c r="AY1832" s="127"/>
      <c r="AZ1832" s="127"/>
      <c r="BA1832" s="127"/>
      <c r="BB1832" s="127"/>
      <c r="BC1832" s="127"/>
      <c r="BD1832" s="127"/>
      <c r="BE1832" s="127"/>
      <c r="BF1832" s="127"/>
      <c r="BG1832" s="127"/>
      <c r="BH1832" s="127"/>
      <c r="BI1832" s="127"/>
      <c r="BJ1832" s="127"/>
      <c r="BK1832" s="127"/>
      <c r="BL1832" s="127"/>
      <c r="BM1832" s="127"/>
      <c r="BN1832" s="386"/>
      <c r="BO1832" s="127"/>
      <c r="BP1832" s="104"/>
    </row>
    <row r="1833" spans="1:68" ht="14.5" x14ac:dyDescent="0.35">
      <c r="A1833" s="136"/>
      <c r="B1833" s="136"/>
      <c r="C1833" s="136"/>
      <c r="D1833" s="127"/>
      <c r="E1833" s="127"/>
      <c r="F1833" s="127"/>
      <c r="G1833" s="127"/>
      <c r="H1833" s="127"/>
      <c r="I1833" s="127"/>
      <c r="J1833" s="127"/>
      <c r="K1833" s="127"/>
      <c r="L1833" s="127"/>
      <c r="M1833" s="127"/>
      <c r="N1833" s="127"/>
      <c r="O1833" s="127"/>
      <c r="P1833" s="127"/>
      <c r="Q1833" s="127"/>
      <c r="R1833" s="127"/>
      <c r="S1833" s="127"/>
      <c r="T1833" s="127"/>
      <c r="U1833" s="127"/>
      <c r="V1833" s="127"/>
      <c r="W1833" s="127"/>
      <c r="X1833" s="127"/>
      <c r="Y1833" s="127"/>
      <c r="Z1833" s="127"/>
      <c r="AA1833" s="127"/>
      <c r="AB1833" s="127"/>
      <c r="AC1833" s="127"/>
      <c r="AD1833" s="127"/>
      <c r="AE1833" s="127"/>
      <c r="AF1833" s="127"/>
      <c r="AG1833" s="127"/>
      <c r="AH1833" s="127"/>
      <c r="AI1833" s="127"/>
      <c r="AJ1833" s="127"/>
      <c r="AK1833" s="127"/>
      <c r="AL1833" s="127"/>
      <c r="AM1833" s="127"/>
      <c r="AN1833" s="127"/>
      <c r="AO1833" s="127"/>
      <c r="AP1833" s="127"/>
      <c r="AQ1833" s="127"/>
      <c r="AR1833" s="127"/>
      <c r="AS1833" s="127"/>
      <c r="AT1833" s="127"/>
      <c r="AU1833" s="127"/>
      <c r="AV1833" s="127"/>
      <c r="AW1833" s="127"/>
      <c r="AX1833" s="127"/>
      <c r="AY1833" s="127"/>
      <c r="AZ1833" s="127"/>
      <c r="BA1833" s="127"/>
      <c r="BB1833" s="127"/>
      <c r="BC1833" s="127"/>
      <c r="BD1833" s="127"/>
      <c r="BE1833" s="127"/>
      <c r="BF1833" s="127"/>
      <c r="BG1833" s="127"/>
      <c r="BH1833" s="127"/>
      <c r="BI1833" s="127"/>
      <c r="BJ1833" s="127"/>
      <c r="BK1833" s="127"/>
      <c r="BL1833" s="127"/>
      <c r="BM1833" s="127"/>
      <c r="BN1833" s="386"/>
      <c r="BO1833" s="127"/>
      <c r="BP1833" s="104"/>
    </row>
    <row r="1834" spans="1:68" ht="14.5" x14ac:dyDescent="0.35">
      <c r="A1834" s="136"/>
      <c r="B1834" s="136"/>
      <c r="C1834" s="136"/>
      <c r="D1834" s="127"/>
      <c r="E1834" s="127"/>
      <c r="F1834" s="127"/>
      <c r="G1834" s="127"/>
      <c r="H1834" s="127"/>
      <c r="I1834" s="127"/>
      <c r="J1834" s="127"/>
      <c r="K1834" s="127"/>
      <c r="L1834" s="127"/>
      <c r="M1834" s="127"/>
      <c r="N1834" s="127"/>
      <c r="O1834" s="127"/>
      <c r="P1834" s="127"/>
      <c r="Q1834" s="127"/>
      <c r="R1834" s="127"/>
      <c r="S1834" s="127"/>
      <c r="T1834" s="127"/>
      <c r="U1834" s="127"/>
      <c r="V1834" s="127"/>
      <c r="W1834" s="127"/>
      <c r="X1834" s="127"/>
      <c r="Y1834" s="127"/>
      <c r="Z1834" s="127"/>
      <c r="AA1834" s="127"/>
      <c r="AB1834" s="127"/>
      <c r="AC1834" s="127"/>
      <c r="AD1834" s="127"/>
      <c r="AE1834" s="127"/>
      <c r="AF1834" s="127"/>
      <c r="AG1834" s="127"/>
      <c r="AH1834" s="127"/>
      <c r="AI1834" s="127"/>
      <c r="AJ1834" s="127"/>
      <c r="AK1834" s="127"/>
      <c r="AL1834" s="127"/>
      <c r="AM1834" s="127"/>
      <c r="AN1834" s="127"/>
      <c r="AO1834" s="127"/>
      <c r="AP1834" s="127"/>
      <c r="AQ1834" s="127"/>
      <c r="AR1834" s="127"/>
      <c r="AS1834" s="127"/>
      <c r="AT1834" s="127"/>
      <c r="AU1834" s="127"/>
      <c r="AV1834" s="127"/>
      <c r="AW1834" s="127"/>
      <c r="AX1834" s="127"/>
      <c r="AY1834" s="127"/>
      <c r="AZ1834" s="127"/>
      <c r="BA1834" s="127"/>
      <c r="BB1834" s="127"/>
      <c r="BC1834" s="127"/>
      <c r="BD1834" s="127"/>
      <c r="BE1834" s="127"/>
      <c r="BF1834" s="127"/>
      <c r="BG1834" s="127"/>
      <c r="BH1834" s="127"/>
      <c r="BI1834" s="127"/>
      <c r="BJ1834" s="127"/>
      <c r="BK1834" s="127"/>
      <c r="BL1834" s="127"/>
      <c r="BM1834" s="127"/>
      <c r="BN1834" s="386"/>
      <c r="BO1834" s="127"/>
      <c r="BP1834" s="104"/>
    </row>
    <row r="1835" spans="1:68" ht="14.5" x14ac:dyDescent="0.35">
      <c r="A1835" s="136"/>
      <c r="B1835" s="136"/>
      <c r="C1835" s="136"/>
      <c r="D1835" s="127"/>
      <c r="E1835" s="127"/>
      <c r="F1835" s="127"/>
      <c r="G1835" s="127"/>
      <c r="H1835" s="127"/>
      <c r="I1835" s="127"/>
      <c r="J1835" s="127"/>
      <c r="K1835" s="127"/>
      <c r="L1835" s="127"/>
      <c r="M1835" s="127"/>
      <c r="N1835" s="127"/>
      <c r="O1835" s="127"/>
      <c r="P1835" s="127"/>
      <c r="Q1835" s="127"/>
      <c r="R1835" s="127"/>
      <c r="S1835" s="127"/>
      <c r="T1835" s="127"/>
      <c r="U1835" s="127"/>
      <c r="V1835" s="127"/>
      <c r="W1835" s="127"/>
      <c r="X1835" s="127"/>
      <c r="Y1835" s="127"/>
      <c r="Z1835" s="127"/>
      <c r="AA1835" s="127"/>
      <c r="AB1835" s="127"/>
      <c r="AC1835" s="127"/>
      <c r="AD1835" s="127"/>
      <c r="AE1835" s="127"/>
      <c r="AF1835" s="127"/>
      <c r="AG1835" s="127"/>
      <c r="AH1835" s="127"/>
      <c r="AI1835" s="127"/>
      <c r="AJ1835" s="127"/>
      <c r="AK1835" s="127"/>
      <c r="AL1835" s="127"/>
      <c r="AM1835" s="127"/>
      <c r="AN1835" s="127"/>
      <c r="AO1835" s="127"/>
      <c r="AP1835" s="127"/>
      <c r="AQ1835" s="127"/>
      <c r="AR1835" s="127"/>
      <c r="AS1835" s="127"/>
      <c r="AT1835" s="127"/>
      <c r="AU1835" s="127"/>
      <c r="AV1835" s="127"/>
      <c r="AW1835" s="127"/>
      <c r="AX1835" s="127"/>
      <c r="AY1835" s="127"/>
      <c r="AZ1835" s="127"/>
      <c r="BA1835" s="127"/>
      <c r="BB1835" s="127"/>
      <c r="BC1835" s="127"/>
      <c r="BD1835" s="127"/>
      <c r="BE1835" s="127"/>
      <c r="BF1835" s="127"/>
      <c r="BG1835" s="127"/>
      <c r="BH1835" s="127"/>
      <c r="BI1835" s="127"/>
      <c r="BJ1835" s="127"/>
      <c r="BK1835" s="127"/>
      <c r="BL1835" s="127"/>
      <c r="BM1835" s="127"/>
      <c r="BN1835" s="386"/>
      <c r="BO1835" s="127"/>
      <c r="BP1835" s="104"/>
    </row>
    <row r="1836" spans="1:68" ht="14.5" x14ac:dyDescent="0.35">
      <c r="A1836" s="136"/>
      <c r="B1836" s="136"/>
      <c r="C1836" s="136"/>
      <c r="D1836" s="127"/>
      <c r="E1836" s="127"/>
      <c r="F1836" s="127"/>
      <c r="G1836" s="127"/>
      <c r="H1836" s="127"/>
      <c r="I1836" s="127"/>
      <c r="J1836" s="127"/>
      <c r="K1836" s="127"/>
      <c r="L1836" s="127"/>
      <c r="M1836" s="127"/>
      <c r="N1836" s="127"/>
      <c r="O1836" s="127"/>
      <c r="P1836" s="127"/>
      <c r="Q1836" s="127"/>
      <c r="R1836" s="127"/>
      <c r="S1836" s="127"/>
      <c r="T1836" s="127"/>
      <c r="U1836" s="127"/>
      <c r="V1836" s="127"/>
      <c r="W1836" s="127"/>
      <c r="X1836" s="127"/>
      <c r="Y1836" s="127"/>
      <c r="Z1836" s="127"/>
      <c r="AA1836" s="127"/>
      <c r="AB1836" s="127"/>
      <c r="AC1836" s="127"/>
      <c r="AD1836" s="127"/>
      <c r="AE1836" s="127"/>
      <c r="AF1836" s="127"/>
      <c r="AG1836" s="127"/>
      <c r="AH1836" s="127"/>
      <c r="AI1836" s="127"/>
      <c r="AJ1836" s="127"/>
      <c r="AK1836" s="127"/>
      <c r="AL1836" s="127"/>
      <c r="AM1836" s="127"/>
      <c r="AN1836" s="127"/>
      <c r="AO1836" s="127"/>
      <c r="AP1836" s="127"/>
      <c r="AQ1836" s="127"/>
      <c r="AR1836" s="127"/>
      <c r="AS1836" s="127"/>
      <c r="AT1836" s="127"/>
      <c r="AU1836" s="127"/>
      <c r="AV1836" s="127"/>
      <c r="AW1836" s="127"/>
      <c r="AX1836" s="127"/>
      <c r="AY1836" s="127"/>
      <c r="AZ1836" s="127"/>
      <c r="BA1836" s="127"/>
      <c r="BB1836" s="127"/>
      <c r="BC1836" s="127"/>
      <c r="BD1836" s="127"/>
      <c r="BE1836" s="127"/>
      <c r="BF1836" s="127"/>
      <c r="BG1836" s="127"/>
      <c r="BH1836" s="127"/>
      <c r="BI1836" s="127"/>
      <c r="BJ1836" s="127"/>
      <c r="BK1836" s="127"/>
      <c r="BL1836" s="127"/>
      <c r="BM1836" s="127"/>
      <c r="BN1836" s="386"/>
      <c r="BO1836" s="127"/>
      <c r="BP1836" s="104"/>
    </row>
    <row r="1837" spans="1:68" ht="14.5" x14ac:dyDescent="0.35">
      <c r="A1837" s="136"/>
      <c r="B1837" s="136"/>
      <c r="C1837" s="136"/>
      <c r="D1837" s="127"/>
      <c r="E1837" s="127"/>
      <c r="F1837" s="127"/>
      <c r="G1837" s="127"/>
      <c r="H1837" s="127"/>
      <c r="I1837" s="127"/>
      <c r="J1837" s="127"/>
      <c r="K1837" s="127"/>
      <c r="L1837" s="127"/>
      <c r="M1837" s="127"/>
      <c r="N1837" s="127"/>
      <c r="O1837" s="127"/>
      <c r="P1837" s="127"/>
      <c r="Q1837" s="127"/>
      <c r="R1837" s="127"/>
      <c r="S1837" s="127"/>
      <c r="T1837" s="127"/>
      <c r="U1837" s="127"/>
      <c r="V1837" s="127"/>
      <c r="W1837" s="127"/>
      <c r="X1837" s="127"/>
      <c r="Y1837" s="127"/>
      <c r="Z1837" s="127"/>
      <c r="AA1837" s="127"/>
      <c r="AB1837" s="127"/>
      <c r="AC1837" s="127"/>
      <c r="AD1837" s="127"/>
      <c r="AE1837" s="127"/>
      <c r="AF1837" s="127"/>
      <c r="AG1837" s="127"/>
      <c r="AH1837" s="127"/>
      <c r="AI1837" s="127"/>
      <c r="AJ1837" s="127"/>
      <c r="AK1837" s="127"/>
      <c r="AL1837" s="127"/>
      <c r="AM1837" s="127"/>
      <c r="AN1837" s="127"/>
      <c r="AO1837" s="127"/>
      <c r="AP1837" s="127"/>
      <c r="AQ1837" s="127"/>
      <c r="AR1837" s="127"/>
      <c r="AS1837" s="127"/>
      <c r="AT1837" s="127"/>
      <c r="AU1837" s="127"/>
      <c r="AV1837" s="127"/>
      <c r="AW1837" s="127"/>
      <c r="AX1837" s="127"/>
      <c r="AY1837" s="127"/>
      <c r="AZ1837" s="127"/>
      <c r="BA1837" s="127"/>
      <c r="BB1837" s="127"/>
      <c r="BC1837" s="127"/>
      <c r="BD1837" s="127"/>
      <c r="BE1837" s="127"/>
      <c r="BF1837" s="127"/>
      <c r="BG1837" s="127"/>
      <c r="BH1837" s="127"/>
      <c r="BI1837" s="127"/>
      <c r="BJ1837" s="127"/>
      <c r="BK1837" s="127"/>
      <c r="BL1837" s="127"/>
      <c r="BM1837" s="127"/>
      <c r="BN1837" s="386"/>
      <c r="BO1837" s="127"/>
      <c r="BP1837" s="104"/>
    </row>
    <row r="1838" spans="1:68" ht="14.5" x14ac:dyDescent="0.35">
      <c r="A1838" s="136"/>
      <c r="B1838" s="136"/>
      <c r="C1838" s="136"/>
      <c r="D1838" s="127"/>
      <c r="E1838" s="127"/>
      <c r="F1838" s="127"/>
      <c r="G1838" s="127"/>
      <c r="H1838" s="127"/>
      <c r="I1838" s="127"/>
      <c r="J1838" s="127"/>
      <c r="K1838" s="127"/>
      <c r="L1838" s="127"/>
      <c r="M1838" s="127"/>
      <c r="N1838" s="127"/>
      <c r="O1838" s="127"/>
      <c r="P1838" s="127"/>
      <c r="Q1838" s="127"/>
      <c r="R1838" s="127"/>
      <c r="S1838" s="127"/>
      <c r="T1838" s="127"/>
      <c r="U1838" s="127"/>
      <c r="V1838" s="127"/>
      <c r="W1838" s="127"/>
      <c r="X1838" s="127"/>
      <c r="Y1838" s="127"/>
      <c r="Z1838" s="127"/>
      <c r="AA1838" s="127"/>
      <c r="AB1838" s="127"/>
      <c r="AC1838" s="127"/>
      <c r="AD1838" s="127"/>
      <c r="AE1838" s="127"/>
      <c r="AF1838" s="127"/>
      <c r="AG1838" s="127"/>
      <c r="AH1838" s="127"/>
      <c r="AI1838" s="127"/>
      <c r="AJ1838" s="127"/>
      <c r="AK1838" s="127"/>
      <c r="AL1838" s="127"/>
      <c r="AM1838" s="127"/>
      <c r="AN1838" s="127"/>
      <c r="AO1838" s="127"/>
      <c r="AP1838" s="127"/>
      <c r="AQ1838" s="127"/>
      <c r="AR1838" s="127"/>
      <c r="AS1838" s="127"/>
      <c r="AT1838" s="127"/>
      <c r="AU1838" s="127"/>
      <c r="AV1838" s="127"/>
      <c r="AW1838" s="127"/>
      <c r="AX1838" s="127"/>
      <c r="AY1838" s="127"/>
      <c r="AZ1838" s="127"/>
      <c r="BA1838" s="127"/>
      <c r="BB1838" s="127"/>
      <c r="BC1838" s="127"/>
      <c r="BD1838" s="127"/>
      <c r="BE1838" s="127"/>
      <c r="BF1838" s="127"/>
      <c r="BG1838" s="127"/>
      <c r="BH1838" s="127"/>
      <c r="BI1838" s="127"/>
      <c r="BJ1838" s="127"/>
      <c r="BK1838" s="127"/>
      <c r="BL1838" s="127"/>
      <c r="BM1838" s="127"/>
      <c r="BN1838" s="386"/>
      <c r="BO1838" s="127"/>
      <c r="BP1838" s="104"/>
    </row>
    <row r="1839" spans="1:68" ht="14.5" x14ac:dyDescent="0.35">
      <c r="A1839" s="136"/>
      <c r="B1839" s="136"/>
      <c r="C1839" s="136"/>
      <c r="D1839" s="127"/>
      <c r="E1839" s="127"/>
      <c r="F1839" s="127"/>
      <c r="G1839" s="127"/>
      <c r="H1839" s="127"/>
      <c r="I1839" s="127"/>
      <c r="J1839" s="127"/>
      <c r="K1839" s="127"/>
      <c r="L1839" s="127"/>
      <c r="M1839" s="127"/>
      <c r="N1839" s="127"/>
      <c r="O1839" s="127"/>
      <c r="P1839" s="127"/>
      <c r="Q1839" s="127"/>
      <c r="R1839" s="127"/>
      <c r="S1839" s="127"/>
      <c r="T1839" s="127"/>
      <c r="U1839" s="127"/>
      <c r="V1839" s="127"/>
      <c r="W1839" s="127"/>
      <c r="X1839" s="127"/>
      <c r="Y1839" s="127"/>
      <c r="Z1839" s="127"/>
      <c r="AA1839" s="127"/>
      <c r="AB1839" s="127"/>
      <c r="AC1839" s="127"/>
      <c r="AD1839" s="127"/>
      <c r="AE1839" s="127"/>
      <c r="AF1839" s="127"/>
      <c r="AG1839" s="127"/>
      <c r="AH1839" s="127"/>
      <c r="AI1839" s="127"/>
      <c r="AJ1839" s="127"/>
      <c r="AK1839" s="127"/>
      <c r="AL1839" s="127"/>
      <c r="AM1839" s="127"/>
      <c r="AN1839" s="127"/>
      <c r="AO1839" s="127"/>
      <c r="AP1839" s="127"/>
      <c r="AQ1839" s="127"/>
      <c r="AR1839" s="127"/>
      <c r="AS1839" s="127"/>
      <c r="AT1839" s="127"/>
      <c r="AU1839" s="127"/>
      <c r="AV1839" s="127"/>
      <c r="AW1839" s="127"/>
      <c r="AX1839" s="127"/>
      <c r="AY1839" s="127"/>
      <c r="AZ1839" s="127"/>
      <c r="BA1839" s="127"/>
      <c r="BB1839" s="127"/>
      <c r="BC1839" s="127"/>
      <c r="BD1839" s="127"/>
      <c r="BE1839" s="127"/>
      <c r="BF1839" s="127"/>
      <c r="BG1839" s="127"/>
      <c r="BH1839" s="127"/>
      <c r="BI1839" s="127"/>
      <c r="BJ1839" s="127"/>
      <c r="BK1839" s="127"/>
      <c r="BL1839" s="127"/>
      <c r="BM1839" s="127"/>
      <c r="BN1839" s="386"/>
      <c r="BO1839" s="127"/>
      <c r="BP1839" s="104"/>
    </row>
    <row r="1840" spans="1:68" ht="14.5" x14ac:dyDescent="0.35">
      <c r="A1840" s="136"/>
      <c r="B1840" s="136"/>
      <c r="C1840" s="136"/>
      <c r="D1840" s="127"/>
      <c r="E1840" s="127"/>
      <c r="F1840" s="127"/>
      <c r="G1840" s="127"/>
      <c r="H1840" s="127"/>
      <c r="I1840" s="127"/>
      <c r="J1840" s="127"/>
      <c r="K1840" s="127"/>
      <c r="L1840" s="127"/>
      <c r="M1840" s="127"/>
      <c r="N1840" s="127"/>
      <c r="O1840" s="127"/>
      <c r="P1840" s="127"/>
      <c r="Q1840" s="127"/>
      <c r="R1840" s="127"/>
      <c r="S1840" s="127"/>
      <c r="T1840" s="127"/>
      <c r="U1840" s="127"/>
      <c r="V1840" s="127"/>
      <c r="W1840" s="127"/>
      <c r="X1840" s="127"/>
      <c r="Y1840" s="127"/>
      <c r="Z1840" s="127"/>
      <c r="AA1840" s="127"/>
      <c r="AB1840" s="127"/>
      <c r="AC1840" s="127"/>
      <c r="AD1840" s="127"/>
      <c r="AE1840" s="127"/>
      <c r="AF1840" s="127"/>
      <c r="AG1840" s="127"/>
      <c r="AH1840" s="127"/>
      <c r="AI1840" s="127"/>
      <c r="AJ1840" s="127"/>
      <c r="AK1840" s="127"/>
      <c r="AL1840" s="127"/>
      <c r="AM1840" s="127"/>
      <c r="AN1840" s="127"/>
      <c r="AO1840" s="127"/>
      <c r="AP1840" s="127"/>
      <c r="AQ1840" s="127"/>
      <c r="AR1840" s="127"/>
      <c r="AS1840" s="127"/>
      <c r="AT1840" s="127"/>
      <c r="AU1840" s="127"/>
      <c r="AV1840" s="127"/>
      <c r="AW1840" s="127"/>
      <c r="AX1840" s="127"/>
      <c r="AY1840" s="127"/>
      <c r="AZ1840" s="127"/>
      <c r="BA1840" s="127"/>
      <c r="BB1840" s="127"/>
      <c r="BC1840" s="127"/>
      <c r="BD1840" s="127"/>
      <c r="BE1840" s="127"/>
      <c r="BF1840" s="127"/>
      <c r="BG1840" s="127"/>
      <c r="BH1840" s="127"/>
      <c r="BI1840" s="127"/>
      <c r="BJ1840" s="127"/>
      <c r="BK1840" s="127"/>
      <c r="BL1840" s="127"/>
      <c r="BM1840" s="127"/>
      <c r="BN1840" s="386"/>
      <c r="BO1840" s="127"/>
      <c r="BP1840" s="104"/>
    </row>
    <row r="1841" spans="1:68" ht="14.5" x14ac:dyDescent="0.35">
      <c r="A1841" s="136"/>
      <c r="B1841" s="136"/>
      <c r="C1841" s="136"/>
      <c r="D1841" s="127"/>
      <c r="E1841" s="127"/>
      <c r="F1841" s="127"/>
      <c r="G1841" s="127"/>
      <c r="H1841" s="127"/>
      <c r="I1841" s="127"/>
      <c r="J1841" s="127"/>
      <c r="K1841" s="127"/>
      <c r="L1841" s="127"/>
      <c r="M1841" s="127"/>
      <c r="N1841" s="127"/>
      <c r="O1841" s="127"/>
      <c r="P1841" s="127"/>
      <c r="Q1841" s="127"/>
      <c r="R1841" s="127"/>
      <c r="S1841" s="127"/>
      <c r="T1841" s="127"/>
      <c r="U1841" s="127"/>
      <c r="V1841" s="127"/>
      <c r="W1841" s="127"/>
      <c r="X1841" s="127"/>
      <c r="Y1841" s="127"/>
      <c r="Z1841" s="127"/>
      <c r="AA1841" s="127"/>
      <c r="AB1841" s="127"/>
      <c r="AC1841" s="127"/>
      <c r="AD1841" s="127"/>
      <c r="AE1841" s="127"/>
      <c r="AF1841" s="127"/>
      <c r="AG1841" s="127"/>
      <c r="AH1841" s="127"/>
      <c r="AI1841" s="127"/>
      <c r="AJ1841" s="127"/>
      <c r="AK1841" s="127"/>
      <c r="AL1841" s="127"/>
      <c r="AM1841" s="127"/>
      <c r="AN1841" s="127"/>
      <c r="AO1841" s="127"/>
      <c r="AP1841" s="127"/>
      <c r="AQ1841" s="127"/>
      <c r="AR1841" s="127"/>
      <c r="AS1841" s="127"/>
      <c r="AT1841" s="127"/>
      <c r="AU1841" s="127"/>
      <c r="AV1841" s="127"/>
      <c r="AW1841" s="127"/>
      <c r="AX1841" s="127"/>
      <c r="AY1841" s="127"/>
      <c r="AZ1841" s="127"/>
      <c r="BA1841" s="127"/>
      <c r="BB1841" s="127"/>
      <c r="BC1841" s="127"/>
      <c r="BD1841" s="127"/>
      <c r="BE1841" s="127"/>
      <c r="BF1841" s="127"/>
      <c r="BG1841" s="127"/>
      <c r="BH1841" s="127"/>
      <c r="BI1841" s="127"/>
      <c r="BJ1841" s="127"/>
      <c r="BK1841" s="127"/>
      <c r="BL1841" s="127"/>
      <c r="BM1841" s="127"/>
      <c r="BN1841" s="386"/>
      <c r="BO1841" s="127"/>
      <c r="BP1841" s="104"/>
    </row>
    <row r="1842" spans="1:68" ht="14.5" x14ac:dyDescent="0.35">
      <c r="A1842" s="136"/>
      <c r="B1842" s="136"/>
      <c r="C1842" s="136"/>
      <c r="D1842" s="127"/>
      <c r="E1842" s="127"/>
      <c r="F1842" s="127"/>
      <c r="G1842" s="127"/>
      <c r="H1842" s="127"/>
      <c r="I1842" s="127"/>
      <c r="J1842" s="127"/>
      <c r="K1842" s="127"/>
      <c r="L1842" s="127"/>
      <c r="M1842" s="127"/>
      <c r="N1842" s="127"/>
      <c r="O1842" s="127"/>
      <c r="P1842" s="127"/>
      <c r="Q1842" s="127"/>
      <c r="R1842" s="127"/>
      <c r="S1842" s="127"/>
      <c r="T1842" s="127"/>
      <c r="U1842" s="127"/>
      <c r="V1842" s="127"/>
      <c r="W1842" s="127"/>
      <c r="X1842" s="127"/>
      <c r="Y1842" s="127"/>
      <c r="Z1842" s="127"/>
      <c r="AA1842" s="127"/>
      <c r="AB1842" s="127"/>
      <c r="AC1842" s="127"/>
      <c r="AD1842" s="127"/>
      <c r="AE1842" s="127"/>
      <c r="AF1842" s="127"/>
      <c r="AG1842" s="127"/>
      <c r="AH1842" s="127"/>
      <c r="AI1842" s="127"/>
      <c r="AJ1842" s="127"/>
      <c r="AK1842" s="127"/>
      <c r="AL1842" s="127"/>
      <c r="AM1842" s="127"/>
      <c r="AN1842" s="127"/>
      <c r="AO1842" s="127"/>
      <c r="AP1842" s="127"/>
      <c r="AQ1842" s="127"/>
      <c r="AR1842" s="127"/>
      <c r="AS1842" s="127"/>
      <c r="AT1842" s="127"/>
      <c r="AU1842" s="127"/>
      <c r="AV1842" s="127"/>
      <c r="AW1842" s="127"/>
      <c r="AX1842" s="127"/>
      <c r="AY1842" s="127"/>
      <c r="AZ1842" s="127"/>
      <c r="BA1842" s="127"/>
      <c r="BB1842" s="127"/>
      <c r="BC1842" s="127"/>
      <c r="BD1842" s="127"/>
      <c r="BE1842" s="127"/>
      <c r="BF1842" s="127"/>
      <c r="BG1842" s="127"/>
      <c r="BH1842" s="127"/>
      <c r="BI1842" s="127"/>
      <c r="BJ1842" s="127"/>
      <c r="BK1842" s="127"/>
      <c r="BL1842" s="127"/>
      <c r="BM1842" s="127"/>
      <c r="BN1842" s="386"/>
      <c r="BO1842" s="127"/>
      <c r="BP1842" s="104"/>
    </row>
    <row r="1843" spans="1:68" ht="14.5" x14ac:dyDescent="0.35">
      <c r="A1843" s="136"/>
      <c r="B1843" s="136"/>
      <c r="C1843" s="136"/>
      <c r="D1843" s="127"/>
      <c r="E1843" s="127"/>
      <c r="F1843" s="127"/>
      <c r="G1843" s="127"/>
      <c r="H1843" s="127"/>
      <c r="I1843" s="127"/>
      <c r="J1843" s="127"/>
      <c r="K1843" s="127"/>
      <c r="L1843" s="127"/>
      <c r="M1843" s="127"/>
      <c r="N1843" s="127"/>
      <c r="O1843" s="127"/>
      <c r="P1843" s="127"/>
      <c r="Q1843" s="127"/>
      <c r="R1843" s="127"/>
      <c r="S1843" s="127"/>
      <c r="T1843" s="127"/>
      <c r="U1843" s="127"/>
      <c r="V1843" s="127"/>
      <c r="W1843" s="127"/>
      <c r="X1843" s="127"/>
      <c r="Y1843" s="127"/>
      <c r="Z1843" s="127"/>
      <c r="AA1843" s="127"/>
      <c r="AB1843" s="127"/>
      <c r="AC1843" s="127"/>
      <c r="AD1843" s="127"/>
      <c r="AE1843" s="127"/>
      <c r="AF1843" s="127"/>
      <c r="AG1843" s="127"/>
      <c r="AH1843" s="127"/>
      <c r="AI1843" s="127"/>
      <c r="AJ1843" s="127"/>
      <c r="AK1843" s="127"/>
      <c r="AL1843" s="127"/>
      <c r="AM1843" s="127"/>
      <c r="AN1843" s="127"/>
      <c r="AO1843" s="127"/>
      <c r="AP1843" s="127"/>
      <c r="AQ1843" s="127"/>
      <c r="AR1843" s="127"/>
      <c r="AS1843" s="127"/>
      <c r="AT1843" s="127"/>
      <c r="AU1843" s="127"/>
      <c r="AV1843" s="127"/>
      <c r="AW1843" s="127"/>
      <c r="AX1843" s="127"/>
      <c r="AY1843" s="127"/>
      <c r="AZ1843" s="127"/>
      <c r="BA1843" s="127"/>
      <c r="BB1843" s="127"/>
      <c r="BC1843" s="127"/>
      <c r="BD1843" s="127"/>
      <c r="BE1843" s="127"/>
      <c r="BF1843" s="127"/>
      <c r="BG1843" s="127"/>
      <c r="BH1843" s="127"/>
      <c r="BI1843" s="127"/>
      <c r="BJ1843" s="127"/>
      <c r="BK1843" s="127"/>
      <c r="BL1843" s="127"/>
      <c r="BM1843" s="127"/>
      <c r="BN1843" s="386"/>
      <c r="BO1843" s="127"/>
      <c r="BP1843" s="104"/>
    </row>
    <row r="1844" spans="1:68" ht="14.5" x14ac:dyDescent="0.35">
      <c r="A1844" s="136"/>
      <c r="B1844" s="136"/>
      <c r="C1844" s="136"/>
      <c r="D1844" s="127"/>
      <c r="E1844" s="127"/>
      <c r="F1844" s="127"/>
      <c r="G1844" s="127"/>
      <c r="H1844" s="127"/>
      <c r="I1844" s="127"/>
      <c r="J1844" s="127"/>
      <c r="K1844" s="127"/>
      <c r="L1844" s="127"/>
      <c r="M1844" s="127"/>
      <c r="N1844" s="127"/>
      <c r="O1844" s="127"/>
      <c r="P1844" s="127"/>
      <c r="Q1844" s="127"/>
      <c r="R1844" s="127"/>
      <c r="S1844" s="127"/>
      <c r="T1844" s="127"/>
      <c r="U1844" s="127"/>
      <c r="V1844" s="127"/>
      <c r="W1844" s="127"/>
      <c r="X1844" s="127"/>
      <c r="Y1844" s="127"/>
      <c r="Z1844" s="127"/>
      <c r="AA1844" s="127"/>
      <c r="AB1844" s="127"/>
      <c r="AC1844" s="127"/>
      <c r="AD1844" s="127"/>
      <c r="AE1844" s="127"/>
      <c r="AF1844" s="127"/>
      <c r="AG1844" s="127"/>
      <c r="AH1844" s="127"/>
      <c r="AI1844" s="127"/>
      <c r="AJ1844" s="127"/>
      <c r="AK1844" s="127"/>
      <c r="AL1844" s="127"/>
      <c r="AM1844" s="127"/>
      <c r="AN1844" s="127"/>
      <c r="AO1844" s="127"/>
      <c r="AP1844" s="127"/>
      <c r="AQ1844" s="127"/>
      <c r="AR1844" s="127"/>
      <c r="AS1844" s="127"/>
      <c r="AT1844" s="127"/>
      <c r="AU1844" s="127"/>
      <c r="AV1844" s="127"/>
      <c r="AW1844" s="127"/>
      <c r="AX1844" s="127"/>
      <c r="AY1844" s="127"/>
      <c r="AZ1844" s="127"/>
      <c r="BA1844" s="127"/>
      <c r="BB1844" s="127"/>
      <c r="BC1844" s="127"/>
      <c r="BD1844" s="127"/>
      <c r="BE1844" s="127"/>
      <c r="BF1844" s="127"/>
      <c r="BG1844" s="127"/>
      <c r="BH1844" s="127"/>
      <c r="BI1844" s="127"/>
      <c r="BJ1844" s="127"/>
      <c r="BK1844" s="127"/>
      <c r="BL1844" s="127"/>
      <c r="BM1844" s="127"/>
      <c r="BN1844" s="386"/>
      <c r="BO1844" s="127"/>
      <c r="BP1844" s="104"/>
    </row>
    <row r="1845" spans="1:68" ht="14.5" x14ac:dyDescent="0.35">
      <c r="A1845" s="136"/>
      <c r="B1845" s="136"/>
      <c r="C1845" s="136"/>
      <c r="D1845" s="127"/>
      <c r="E1845" s="127"/>
      <c r="F1845" s="127"/>
      <c r="G1845" s="127"/>
      <c r="H1845" s="127"/>
      <c r="I1845" s="127"/>
      <c r="J1845" s="127"/>
      <c r="K1845" s="127"/>
      <c r="L1845" s="127"/>
      <c r="M1845" s="127"/>
      <c r="N1845" s="127"/>
      <c r="O1845" s="127"/>
      <c r="P1845" s="127"/>
      <c r="Q1845" s="127"/>
      <c r="R1845" s="127"/>
      <c r="S1845" s="127"/>
      <c r="T1845" s="127"/>
      <c r="U1845" s="127"/>
      <c r="V1845" s="127"/>
      <c r="W1845" s="127"/>
      <c r="X1845" s="127"/>
      <c r="Y1845" s="127"/>
      <c r="Z1845" s="127"/>
      <c r="AA1845" s="127"/>
      <c r="AB1845" s="127"/>
      <c r="AC1845" s="127"/>
      <c r="AD1845" s="127"/>
      <c r="AE1845" s="127"/>
      <c r="AF1845" s="127"/>
      <c r="AG1845" s="127"/>
      <c r="AH1845" s="127"/>
      <c r="AI1845" s="127"/>
      <c r="AJ1845" s="127"/>
      <c r="AK1845" s="127"/>
      <c r="AL1845" s="127"/>
      <c r="AM1845" s="127"/>
      <c r="AN1845" s="127"/>
      <c r="AO1845" s="127"/>
      <c r="AP1845" s="127"/>
      <c r="AQ1845" s="127"/>
      <c r="AR1845" s="127"/>
      <c r="AS1845" s="127"/>
      <c r="AT1845" s="127"/>
      <c r="AU1845" s="127"/>
      <c r="AV1845" s="127"/>
      <c r="AW1845" s="127"/>
      <c r="AX1845" s="127"/>
      <c r="AY1845" s="127"/>
      <c r="AZ1845" s="127"/>
      <c r="BA1845" s="127"/>
      <c r="BB1845" s="127"/>
      <c r="BC1845" s="127"/>
      <c r="BD1845" s="127"/>
      <c r="BE1845" s="127"/>
      <c r="BF1845" s="127"/>
      <c r="BG1845" s="127"/>
      <c r="BH1845" s="127"/>
      <c r="BI1845" s="127"/>
      <c r="BJ1845" s="127"/>
      <c r="BK1845" s="127"/>
      <c r="BL1845" s="127"/>
      <c r="BM1845" s="127"/>
      <c r="BN1845" s="386"/>
      <c r="BO1845" s="127"/>
      <c r="BP1845" s="104"/>
    </row>
    <row r="1846" spans="1:68" ht="14.5" x14ac:dyDescent="0.35">
      <c r="A1846" s="136"/>
      <c r="B1846" s="136"/>
      <c r="C1846" s="136"/>
      <c r="D1846" s="127"/>
      <c r="E1846" s="127"/>
      <c r="F1846" s="127"/>
      <c r="G1846" s="127"/>
      <c r="H1846" s="127"/>
      <c r="I1846" s="127"/>
      <c r="J1846" s="127"/>
      <c r="K1846" s="127"/>
      <c r="L1846" s="127"/>
      <c r="M1846" s="127"/>
      <c r="N1846" s="127"/>
      <c r="O1846" s="127"/>
      <c r="P1846" s="127"/>
      <c r="Q1846" s="127"/>
      <c r="R1846" s="127"/>
      <c r="S1846" s="127"/>
      <c r="T1846" s="127"/>
      <c r="U1846" s="127"/>
      <c r="V1846" s="127"/>
      <c r="W1846" s="127"/>
      <c r="X1846" s="127"/>
      <c r="Y1846" s="127"/>
      <c r="Z1846" s="127"/>
      <c r="AA1846" s="127"/>
      <c r="AB1846" s="127"/>
      <c r="AC1846" s="127"/>
      <c r="AD1846" s="127"/>
      <c r="AE1846" s="127"/>
      <c r="AF1846" s="127"/>
      <c r="AG1846" s="127"/>
      <c r="AH1846" s="127"/>
      <c r="AI1846" s="127"/>
      <c r="AJ1846" s="127"/>
      <c r="AK1846" s="127"/>
      <c r="AL1846" s="127"/>
      <c r="AM1846" s="127"/>
      <c r="AN1846" s="127"/>
      <c r="AO1846" s="127"/>
      <c r="AP1846" s="127"/>
      <c r="AQ1846" s="127"/>
      <c r="AR1846" s="127"/>
      <c r="AS1846" s="127"/>
      <c r="AT1846" s="127"/>
      <c r="AU1846" s="127"/>
      <c r="AV1846" s="127"/>
      <c r="AW1846" s="127"/>
      <c r="AX1846" s="127"/>
      <c r="AY1846" s="127"/>
      <c r="AZ1846" s="127"/>
      <c r="BA1846" s="127"/>
      <c r="BB1846" s="127"/>
      <c r="BC1846" s="127"/>
      <c r="BD1846" s="127"/>
      <c r="BE1846" s="127"/>
      <c r="BF1846" s="127"/>
      <c r="BG1846" s="127"/>
      <c r="BH1846" s="127"/>
      <c r="BI1846" s="127"/>
      <c r="BJ1846" s="127"/>
      <c r="BK1846" s="127"/>
      <c r="BL1846" s="127"/>
      <c r="BM1846" s="127"/>
      <c r="BN1846" s="386"/>
      <c r="BO1846" s="127"/>
      <c r="BP1846" s="104"/>
    </row>
    <row r="1847" spans="1:68" ht="14.5" x14ac:dyDescent="0.35">
      <c r="A1847" s="136"/>
      <c r="B1847" s="136"/>
      <c r="C1847" s="136"/>
      <c r="D1847" s="127"/>
      <c r="E1847" s="127"/>
      <c r="F1847" s="127"/>
      <c r="G1847" s="127"/>
      <c r="H1847" s="127"/>
      <c r="I1847" s="127"/>
      <c r="J1847" s="127"/>
      <c r="K1847" s="127"/>
      <c r="L1847" s="127"/>
      <c r="M1847" s="127"/>
      <c r="N1847" s="127"/>
      <c r="O1847" s="127"/>
      <c r="P1847" s="127"/>
      <c r="Q1847" s="127"/>
      <c r="R1847" s="127"/>
      <c r="S1847" s="127"/>
      <c r="T1847" s="127"/>
      <c r="U1847" s="127"/>
      <c r="V1847" s="127"/>
      <c r="W1847" s="127"/>
      <c r="X1847" s="127"/>
      <c r="Y1847" s="127"/>
      <c r="Z1847" s="127"/>
      <c r="AA1847" s="127"/>
      <c r="AB1847" s="127"/>
      <c r="AC1847" s="127"/>
      <c r="AD1847" s="127"/>
      <c r="AE1847" s="127"/>
      <c r="AF1847" s="127"/>
      <c r="AG1847" s="127"/>
      <c r="AH1847" s="127"/>
      <c r="AI1847" s="127"/>
      <c r="AJ1847" s="127"/>
      <c r="AK1847" s="127"/>
      <c r="AL1847" s="127"/>
      <c r="AM1847" s="127"/>
      <c r="AN1847" s="127"/>
      <c r="AO1847" s="127"/>
      <c r="AP1847" s="127"/>
      <c r="AQ1847" s="127"/>
      <c r="AR1847" s="127"/>
      <c r="AS1847" s="127"/>
      <c r="AT1847" s="127"/>
      <c r="AU1847" s="127"/>
      <c r="AV1847" s="127"/>
      <c r="AW1847" s="127"/>
      <c r="AX1847" s="127"/>
      <c r="AY1847" s="127"/>
      <c r="AZ1847" s="127"/>
      <c r="BA1847" s="127"/>
      <c r="BB1847" s="127"/>
      <c r="BC1847" s="127"/>
      <c r="BD1847" s="127"/>
      <c r="BE1847" s="127"/>
      <c r="BF1847" s="127"/>
      <c r="BG1847" s="127"/>
      <c r="BH1847" s="127"/>
      <c r="BI1847" s="127"/>
      <c r="BJ1847" s="127"/>
      <c r="BK1847" s="127"/>
      <c r="BL1847" s="127"/>
      <c r="BM1847" s="127"/>
      <c r="BN1847" s="386"/>
      <c r="BO1847" s="127"/>
      <c r="BP1847" s="104"/>
    </row>
    <row r="1848" spans="1:68" ht="14.5" x14ac:dyDescent="0.35">
      <c r="A1848" s="136"/>
      <c r="B1848" s="136"/>
      <c r="C1848" s="136"/>
      <c r="D1848" s="127"/>
      <c r="E1848" s="127"/>
      <c r="F1848" s="127"/>
      <c r="G1848" s="127"/>
      <c r="H1848" s="127"/>
      <c r="I1848" s="127"/>
      <c r="J1848" s="127"/>
      <c r="K1848" s="127"/>
      <c r="L1848" s="127"/>
      <c r="M1848" s="127"/>
      <c r="N1848" s="127"/>
      <c r="O1848" s="127"/>
      <c r="P1848" s="127"/>
      <c r="Q1848" s="127"/>
      <c r="R1848" s="127"/>
      <c r="S1848" s="127"/>
      <c r="T1848" s="127"/>
      <c r="U1848" s="127"/>
      <c r="V1848" s="127"/>
      <c r="W1848" s="127"/>
      <c r="X1848" s="127"/>
      <c r="Y1848" s="127"/>
      <c r="Z1848" s="127"/>
      <c r="AA1848" s="127"/>
      <c r="AB1848" s="127"/>
      <c r="AC1848" s="127"/>
      <c r="AD1848" s="127"/>
      <c r="AE1848" s="127"/>
      <c r="AF1848" s="127"/>
      <c r="AG1848" s="127"/>
      <c r="AH1848" s="127"/>
      <c r="AI1848" s="127"/>
      <c r="AJ1848" s="127"/>
      <c r="AK1848" s="127"/>
      <c r="AL1848" s="127"/>
      <c r="AM1848" s="127"/>
      <c r="AN1848" s="127"/>
      <c r="AO1848" s="127"/>
      <c r="AP1848" s="127"/>
      <c r="AQ1848" s="127"/>
      <c r="AR1848" s="127"/>
      <c r="AS1848" s="127"/>
      <c r="AT1848" s="127"/>
      <c r="AU1848" s="127"/>
      <c r="AV1848" s="127"/>
      <c r="AW1848" s="127"/>
      <c r="AX1848" s="127"/>
      <c r="AY1848" s="127"/>
      <c r="AZ1848" s="127"/>
      <c r="BA1848" s="127"/>
      <c r="BB1848" s="127"/>
      <c r="BC1848" s="127"/>
      <c r="BD1848" s="127"/>
      <c r="BE1848" s="127"/>
      <c r="BF1848" s="127"/>
      <c r="BG1848" s="127"/>
      <c r="BH1848" s="127"/>
      <c r="BI1848" s="127"/>
      <c r="BJ1848" s="127"/>
      <c r="BK1848" s="127"/>
      <c r="BL1848" s="127"/>
      <c r="BM1848" s="127"/>
      <c r="BN1848" s="386"/>
      <c r="BO1848" s="127"/>
      <c r="BP1848" s="104"/>
    </row>
    <row r="1849" spans="1:68" ht="14.5" x14ac:dyDescent="0.35">
      <c r="A1849" s="136"/>
      <c r="B1849" s="136"/>
      <c r="C1849" s="136"/>
      <c r="D1849" s="127"/>
      <c r="E1849" s="127"/>
      <c r="F1849" s="127"/>
      <c r="G1849" s="127"/>
      <c r="H1849" s="127"/>
      <c r="I1849" s="127"/>
      <c r="J1849" s="127"/>
      <c r="K1849" s="127"/>
      <c r="L1849" s="127"/>
      <c r="M1849" s="127"/>
      <c r="N1849" s="127"/>
      <c r="O1849" s="127"/>
      <c r="P1849" s="127"/>
      <c r="Q1849" s="127"/>
      <c r="R1849" s="127"/>
      <c r="S1849" s="127"/>
      <c r="T1849" s="127"/>
      <c r="U1849" s="127"/>
      <c r="V1849" s="127"/>
      <c r="W1849" s="127"/>
      <c r="X1849" s="127"/>
      <c r="Y1849" s="127"/>
      <c r="Z1849" s="127"/>
      <c r="AA1849" s="127"/>
      <c r="AB1849" s="127"/>
      <c r="AC1849" s="127"/>
      <c r="AD1849" s="127"/>
      <c r="AE1849" s="127"/>
      <c r="AF1849" s="127"/>
      <c r="AG1849" s="127"/>
      <c r="AH1849" s="127"/>
      <c r="AI1849" s="127"/>
      <c r="AJ1849" s="127"/>
      <c r="AK1849" s="127"/>
      <c r="AL1849" s="127"/>
      <c r="AM1849" s="127"/>
      <c r="AN1849" s="127"/>
      <c r="AO1849" s="127"/>
      <c r="AP1849" s="127"/>
      <c r="AQ1849" s="127"/>
      <c r="AR1849" s="127"/>
      <c r="AS1849" s="127"/>
      <c r="AT1849" s="127"/>
      <c r="AU1849" s="127"/>
      <c r="AV1849" s="127"/>
      <c r="AW1849" s="127"/>
      <c r="AX1849" s="127"/>
      <c r="AY1849" s="127"/>
      <c r="AZ1849" s="127"/>
      <c r="BA1849" s="127"/>
      <c r="BB1849" s="127"/>
      <c r="BC1849" s="127"/>
      <c r="BD1849" s="127"/>
      <c r="BE1849" s="127"/>
      <c r="BF1849" s="127"/>
      <c r="BG1849" s="127"/>
      <c r="BH1849" s="127"/>
      <c r="BI1849" s="127"/>
      <c r="BJ1849" s="127"/>
      <c r="BK1849" s="127"/>
      <c r="BL1849" s="127"/>
      <c r="BM1849" s="127"/>
      <c r="BN1849" s="386"/>
      <c r="BO1849" s="127"/>
      <c r="BP1849" s="104"/>
    </row>
    <row r="1850" spans="1:68" ht="14.5" x14ac:dyDescent="0.35">
      <c r="A1850" s="136"/>
      <c r="B1850" s="136"/>
      <c r="C1850" s="136"/>
      <c r="D1850" s="127"/>
      <c r="E1850" s="127"/>
      <c r="F1850" s="127"/>
      <c r="G1850" s="127"/>
      <c r="H1850" s="127"/>
      <c r="I1850" s="127"/>
      <c r="J1850" s="127"/>
      <c r="K1850" s="127"/>
      <c r="L1850" s="127"/>
      <c r="M1850" s="127"/>
      <c r="N1850" s="127"/>
      <c r="O1850" s="127"/>
      <c r="P1850" s="127"/>
      <c r="Q1850" s="127"/>
      <c r="R1850" s="127"/>
      <c r="S1850" s="127"/>
      <c r="T1850" s="127"/>
      <c r="U1850" s="127"/>
      <c r="V1850" s="127"/>
      <c r="W1850" s="127"/>
      <c r="X1850" s="127"/>
      <c r="Y1850" s="127"/>
      <c r="Z1850" s="127"/>
      <c r="AA1850" s="127"/>
      <c r="AB1850" s="127"/>
      <c r="AC1850" s="127"/>
      <c r="AD1850" s="127"/>
      <c r="AE1850" s="127"/>
      <c r="AF1850" s="127"/>
      <c r="AG1850" s="127"/>
      <c r="AH1850" s="127"/>
      <c r="AI1850" s="127"/>
      <c r="AJ1850" s="127"/>
      <c r="AK1850" s="127"/>
      <c r="AL1850" s="127"/>
      <c r="AM1850" s="127"/>
      <c r="AN1850" s="127"/>
      <c r="AO1850" s="127"/>
      <c r="AP1850" s="127"/>
      <c r="AQ1850" s="127"/>
      <c r="AR1850" s="127"/>
      <c r="AS1850" s="127"/>
      <c r="AT1850" s="127"/>
      <c r="AU1850" s="127"/>
      <c r="AV1850" s="127"/>
      <c r="AW1850" s="127"/>
      <c r="AX1850" s="127"/>
      <c r="AY1850" s="127"/>
      <c r="AZ1850" s="127"/>
      <c r="BA1850" s="127"/>
      <c r="BB1850" s="127"/>
      <c r="BC1850" s="127"/>
      <c r="BD1850" s="127"/>
      <c r="BE1850" s="127"/>
      <c r="BF1850" s="127"/>
      <c r="BG1850" s="127"/>
      <c r="BH1850" s="127"/>
      <c r="BI1850" s="127"/>
      <c r="BJ1850" s="127"/>
      <c r="BK1850" s="127"/>
      <c r="BL1850" s="127"/>
      <c r="BM1850" s="127"/>
      <c r="BN1850" s="386"/>
      <c r="BO1850" s="127"/>
      <c r="BP1850" s="104"/>
    </row>
    <row r="1851" spans="1:68" ht="14.5" x14ac:dyDescent="0.35">
      <c r="A1851" s="136"/>
      <c r="B1851" s="136"/>
      <c r="C1851" s="136"/>
      <c r="D1851" s="127"/>
      <c r="E1851" s="127"/>
      <c r="F1851" s="127"/>
      <c r="G1851" s="127"/>
      <c r="H1851" s="127"/>
      <c r="I1851" s="127"/>
      <c r="J1851" s="127"/>
      <c r="K1851" s="127"/>
      <c r="L1851" s="127"/>
      <c r="M1851" s="127"/>
      <c r="N1851" s="127"/>
      <c r="O1851" s="127"/>
      <c r="P1851" s="127"/>
      <c r="Q1851" s="127"/>
      <c r="R1851" s="127"/>
      <c r="S1851" s="127"/>
      <c r="T1851" s="127"/>
      <c r="U1851" s="127"/>
      <c r="V1851" s="127"/>
      <c r="W1851" s="127"/>
      <c r="X1851" s="127"/>
      <c r="Y1851" s="127"/>
      <c r="Z1851" s="127"/>
      <c r="AA1851" s="127"/>
      <c r="AB1851" s="127"/>
      <c r="AC1851" s="127"/>
      <c r="AD1851" s="127"/>
      <c r="AE1851" s="127"/>
      <c r="AF1851" s="127"/>
      <c r="AG1851" s="127"/>
      <c r="AH1851" s="127"/>
      <c r="AI1851" s="127"/>
      <c r="AJ1851" s="127"/>
      <c r="AK1851" s="127"/>
      <c r="AL1851" s="127"/>
      <c r="AM1851" s="127"/>
      <c r="AN1851" s="127"/>
      <c r="AO1851" s="127"/>
      <c r="AP1851" s="127"/>
      <c r="AQ1851" s="127"/>
      <c r="AR1851" s="127"/>
      <c r="AS1851" s="127"/>
      <c r="AT1851" s="127"/>
      <c r="AU1851" s="127"/>
      <c r="AV1851" s="127"/>
      <c r="AW1851" s="127"/>
      <c r="AX1851" s="127"/>
      <c r="AY1851" s="127"/>
      <c r="AZ1851" s="127"/>
      <c r="BA1851" s="127"/>
      <c r="BB1851" s="127"/>
      <c r="BC1851" s="127"/>
      <c r="BD1851" s="127"/>
      <c r="BE1851" s="127"/>
      <c r="BF1851" s="127"/>
      <c r="BG1851" s="127"/>
      <c r="BH1851" s="127"/>
      <c r="BI1851" s="127"/>
      <c r="BJ1851" s="127"/>
      <c r="BK1851" s="127"/>
      <c r="BL1851" s="127"/>
      <c r="BM1851" s="127"/>
      <c r="BN1851" s="386"/>
      <c r="BO1851" s="127"/>
      <c r="BP1851" s="104"/>
    </row>
    <row r="1852" spans="1:68" ht="14.5" x14ac:dyDescent="0.35">
      <c r="A1852" s="136"/>
      <c r="B1852" s="136"/>
      <c r="C1852" s="136"/>
      <c r="D1852" s="127"/>
      <c r="E1852" s="127"/>
      <c r="F1852" s="127"/>
      <c r="G1852" s="127"/>
      <c r="H1852" s="127"/>
      <c r="I1852" s="127"/>
      <c r="J1852" s="127"/>
      <c r="K1852" s="127"/>
      <c r="L1852" s="127"/>
      <c r="M1852" s="127"/>
      <c r="N1852" s="127"/>
      <c r="O1852" s="127"/>
      <c r="P1852" s="127"/>
      <c r="Q1852" s="127"/>
      <c r="R1852" s="127"/>
      <c r="S1852" s="127"/>
      <c r="T1852" s="127"/>
      <c r="U1852" s="127"/>
      <c r="V1852" s="127"/>
      <c r="W1852" s="127"/>
      <c r="X1852" s="127"/>
      <c r="Y1852" s="127"/>
      <c r="Z1852" s="127"/>
      <c r="AA1852" s="127"/>
      <c r="AB1852" s="127"/>
      <c r="AC1852" s="127"/>
      <c r="AD1852" s="127"/>
      <c r="AE1852" s="127"/>
      <c r="AF1852" s="127"/>
      <c r="AG1852" s="127"/>
      <c r="AH1852" s="127"/>
      <c r="AI1852" s="127"/>
      <c r="AJ1852" s="127"/>
      <c r="AK1852" s="127"/>
      <c r="AL1852" s="127"/>
      <c r="AM1852" s="127"/>
      <c r="AN1852" s="127"/>
      <c r="AO1852" s="127"/>
      <c r="AP1852" s="127"/>
      <c r="AQ1852" s="127"/>
      <c r="AR1852" s="127"/>
      <c r="AS1852" s="127"/>
      <c r="AT1852" s="127"/>
      <c r="AU1852" s="127"/>
      <c r="AV1852" s="127"/>
      <c r="AW1852" s="127"/>
      <c r="AX1852" s="127"/>
      <c r="AY1852" s="127"/>
      <c r="AZ1852" s="127"/>
      <c r="BA1852" s="127"/>
      <c r="BB1852" s="127"/>
      <c r="BC1852" s="127"/>
      <c r="BD1852" s="127"/>
      <c r="BE1852" s="127"/>
      <c r="BF1852" s="127"/>
      <c r="BG1852" s="127"/>
      <c r="BH1852" s="127"/>
      <c r="BI1852" s="127"/>
      <c r="BJ1852" s="127"/>
      <c r="BK1852" s="127"/>
      <c r="BL1852" s="127"/>
      <c r="BM1852" s="127"/>
      <c r="BN1852" s="386"/>
      <c r="BO1852" s="127"/>
      <c r="BP1852" s="104"/>
    </row>
    <row r="1853" spans="1:68" ht="14.5" x14ac:dyDescent="0.35">
      <c r="A1853" s="136"/>
      <c r="B1853" s="136"/>
      <c r="C1853" s="136"/>
      <c r="D1853" s="127"/>
      <c r="E1853" s="127"/>
      <c r="F1853" s="127"/>
      <c r="G1853" s="127"/>
      <c r="H1853" s="127"/>
      <c r="I1853" s="127"/>
      <c r="J1853" s="127"/>
      <c r="K1853" s="127"/>
      <c r="L1853" s="127"/>
      <c r="M1853" s="127"/>
      <c r="N1853" s="127"/>
      <c r="O1853" s="127"/>
      <c r="P1853" s="127"/>
      <c r="Q1853" s="127"/>
      <c r="R1853" s="127"/>
      <c r="S1853" s="127"/>
      <c r="T1853" s="127"/>
      <c r="U1853" s="127"/>
      <c r="V1853" s="127"/>
      <c r="W1853" s="127"/>
      <c r="X1853" s="127"/>
      <c r="Y1853" s="127"/>
      <c r="Z1853" s="127"/>
      <c r="AA1853" s="127"/>
      <c r="AB1853" s="127"/>
      <c r="AC1853" s="127"/>
      <c r="AD1853" s="127"/>
      <c r="AE1853" s="127"/>
      <c r="AF1853" s="127"/>
      <c r="AG1853" s="127"/>
      <c r="AH1853" s="127"/>
      <c r="AI1853" s="127"/>
      <c r="AJ1853" s="127"/>
      <c r="AK1853" s="127"/>
      <c r="AL1853" s="127"/>
      <c r="AM1853" s="127"/>
      <c r="AN1853" s="127"/>
      <c r="AO1853" s="127"/>
      <c r="AP1853" s="127"/>
      <c r="AQ1853" s="127"/>
      <c r="AR1853" s="127"/>
      <c r="AS1853" s="127"/>
      <c r="AT1853" s="127"/>
      <c r="AU1853" s="127"/>
      <c r="AV1853" s="127"/>
      <c r="AW1853" s="127"/>
      <c r="AX1853" s="127"/>
      <c r="AY1853" s="127"/>
      <c r="AZ1853" s="127"/>
      <c r="BA1853" s="127"/>
      <c r="BB1853" s="127"/>
      <c r="BC1853" s="127"/>
      <c r="BD1853" s="127"/>
      <c r="BE1853" s="127"/>
      <c r="BF1853" s="127"/>
      <c r="BG1853" s="127"/>
      <c r="BH1853" s="127"/>
      <c r="BI1853" s="127"/>
      <c r="BJ1853" s="127"/>
      <c r="BK1853" s="127"/>
      <c r="BL1853" s="127"/>
      <c r="BM1853" s="127"/>
      <c r="BN1853" s="386"/>
      <c r="BO1853" s="127"/>
      <c r="BP1853" s="104"/>
    </row>
    <row r="1854" spans="1:68" ht="14.5" x14ac:dyDescent="0.35">
      <c r="A1854" s="136"/>
      <c r="B1854" s="136"/>
      <c r="C1854" s="136"/>
      <c r="D1854" s="127"/>
      <c r="E1854" s="127"/>
      <c r="F1854" s="127"/>
      <c r="G1854" s="127"/>
      <c r="H1854" s="127"/>
      <c r="I1854" s="127"/>
      <c r="J1854" s="127"/>
      <c r="K1854" s="127"/>
      <c r="L1854" s="127"/>
      <c r="M1854" s="127"/>
      <c r="N1854" s="127"/>
      <c r="O1854" s="127"/>
      <c r="P1854" s="127"/>
      <c r="Q1854" s="127"/>
      <c r="R1854" s="127"/>
      <c r="S1854" s="127"/>
      <c r="T1854" s="127"/>
      <c r="U1854" s="127"/>
      <c r="V1854" s="127"/>
      <c r="W1854" s="127"/>
      <c r="X1854" s="127"/>
      <c r="Y1854" s="127"/>
      <c r="Z1854" s="127"/>
      <c r="AA1854" s="127"/>
      <c r="AB1854" s="127"/>
      <c r="AC1854" s="127"/>
      <c r="AD1854" s="127"/>
      <c r="AE1854" s="127"/>
      <c r="AF1854" s="127"/>
      <c r="AG1854" s="127"/>
      <c r="AH1854" s="127"/>
      <c r="AI1854" s="127"/>
      <c r="AJ1854" s="127"/>
      <c r="AK1854" s="127"/>
      <c r="AL1854" s="127"/>
      <c r="AM1854" s="127"/>
      <c r="AN1854" s="127"/>
      <c r="AO1854" s="127"/>
      <c r="AP1854" s="127"/>
      <c r="AQ1854" s="127"/>
      <c r="AR1854" s="127"/>
      <c r="AS1854" s="127"/>
      <c r="AT1854" s="127"/>
      <c r="AU1854" s="127"/>
      <c r="AV1854" s="127"/>
      <c r="AW1854" s="127"/>
      <c r="AX1854" s="127"/>
      <c r="AY1854" s="127"/>
      <c r="AZ1854" s="127"/>
      <c r="BA1854" s="127"/>
      <c r="BB1854" s="127"/>
      <c r="BC1854" s="127"/>
      <c r="BD1854" s="127"/>
      <c r="BE1854" s="127"/>
      <c r="BF1854" s="127"/>
      <c r="BG1854" s="127"/>
      <c r="BH1854" s="127"/>
      <c r="BI1854" s="127"/>
      <c r="BJ1854" s="127"/>
      <c r="BK1854" s="127"/>
      <c r="BL1854" s="127"/>
      <c r="BM1854" s="127"/>
      <c r="BN1854" s="386"/>
      <c r="BO1854" s="127"/>
      <c r="BP1854" s="104"/>
    </row>
    <row r="1855" spans="1:68" ht="14.5" x14ac:dyDescent="0.35">
      <c r="A1855" s="136"/>
      <c r="B1855" s="136"/>
      <c r="C1855" s="136"/>
      <c r="D1855" s="127"/>
      <c r="E1855" s="127"/>
      <c r="F1855" s="127"/>
      <c r="G1855" s="127"/>
      <c r="H1855" s="127"/>
      <c r="I1855" s="127"/>
      <c r="J1855" s="127"/>
      <c r="K1855" s="127"/>
      <c r="L1855" s="127"/>
      <c r="M1855" s="127"/>
      <c r="N1855" s="127"/>
      <c r="O1855" s="127"/>
      <c r="P1855" s="127"/>
      <c r="Q1855" s="127"/>
      <c r="R1855" s="127"/>
      <c r="S1855" s="127"/>
      <c r="T1855" s="127"/>
      <c r="U1855" s="127"/>
      <c r="V1855" s="127"/>
      <c r="W1855" s="127"/>
      <c r="X1855" s="127"/>
      <c r="Y1855" s="127"/>
      <c r="Z1855" s="127"/>
      <c r="AA1855" s="127"/>
      <c r="AB1855" s="127"/>
      <c r="AC1855" s="127"/>
      <c r="AD1855" s="127"/>
      <c r="AE1855" s="127"/>
      <c r="AF1855" s="127"/>
      <c r="AG1855" s="127"/>
      <c r="AH1855" s="127"/>
      <c r="AI1855" s="127"/>
      <c r="AJ1855" s="127"/>
      <c r="AK1855" s="127"/>
      <c r="AL1855" s="127"/>
      <c r="AM1855" s="127"/>
      <c r="AN1855" s="127"/>
      <c r="AO1855" s="127"/>
      <c r="AP1855" s="127"/>
      <c r="AQ1855" s="127"/>
      <c r="AR1855" s="127"/>
      <c r="AS1855" s="127"/>
      <c r="AT1855" s="127"/>
      <c r="AU1855" s="127"/>
      <c r="AV1855" s="127"/>
      <c r="AW1855" s="127"/>
      <c r="AX1855" s="127"/>
      <c r="AY1855" s="127"/>
      <c r="AZ1855" s="127"/>
      <c r="BA1855" s="127"/>
      <c r="BB1855" s="127"/>
      <c r="BC1855" s="127"/>
      <c r="BD1855" s="127"/>
      <c r="BE1855" s="127"/>
      <c r="BF1855" s="127"/>
      <c r="BG1855" s="127"/>
      <c r="BH1855" s="127"/>
      <c r="BI1855" s="127"/>
      <c r="BJ1855" s="127"/>
      <c r="BK1855" s="127"/>
      <c r="BL1855" s="127"/>
      <c r="BM1855" s="127"/>
      <c r="BN1855" s="386"/>
      <c r="BO1855" s="127"/>
      <c r="BP1855" s="104"/>
    </row>
    <row r="1856" spans="1:68" ht="14.5" x14ac:dyDescent="0.35">
      <c r="A1856" s="136"/>
      <c r="B1856" s="136"/>
      <c r="C1856" s="136"/>
      <c r="D1856" s="127"/>
      <c r="E1856" s="127"/>
      <c r="F1856" s="127"/>
      <c r="G1856" s="127"/>
      <c r="H1856" s="127"/>
      <c r="I1856" s="127"/>
      <c r="J1856" s="127"/>
      <c r="K1856" s="127"/>
      <c r="L1856" s="127"/>
      <c r="M1856" s="127"/>
      <c r="N1856" s="127"/>
      <c r="O1856" s="127"/>
      <c r="P1856" s="127"/>
      <c r="Q1856" s="127"/>
      <c r="R1856" s="127"/>
      <c r="S1856" s="127"/>
      <c r="T1856" s="127"/>
      <c r="U1856" s="127"/>
      <c r="V1856" s="127"/>
      <c r="W1856" s="127"/>
      <c r="X1856" s="127"/>
      <c r="Y1856" s="127"/>
      <c r="Z1856" s="127"/>
      <c r="AA1856" s="127"/>
      <c r="AB1856" s="127"/>
      <c r="AC1856" s="127"/>
      <c r="AD1856" s="127"/>
      <c r="AE1856" s="127"/>
      <c r="AF1856" s="127"/>
      <c r="AG1856" s="127"/>
      <c r="AH1856" s="127"/>
      <c r="AI1856" s="127"/>
      <c r="AJ1856" s="127"/>
      <c r="AK1856" s="127"/>
      <c r="AL1856" s="127"/>
      <c r="AM1856" s="127"/>
      <c r="AN1856" s="127"/>
      <c r="AO1856" s="127"/>
      <c r="AP1856" s="127"/>
      <c r="AQ1856" s="127"/>
      <c r="AR1856" s="127"/>
      <c r="AS1856" s="127"/>
      <c r="AT1856" s="127"/>
      <c r="AU1856" s="127"/>
      <c r="AV1856" s="127"/>
      <c r="AW1856" s="127"/>
      <c r="AX1856" s="127"/>
      <c r="AY1856" s="127"/>
      <c r="AZ1856" s="127"/>
      <c r="BA1856" s="127"/>
      <c r="BB1856" s="127"/>
      <c r="BC1856" s="127"/>
      <c r="BD1856" s="127"/>
      <c r="BE1856" s="127"/>
      <c r="BF1856" s="127"/>
      <c r="BG1856" s="127"/>
      <c r="BH1856" s="127"/>
      <c r="BI1856" s="127"/>
      <c r="BJ1856" s="127"/>
      <c r="BK1856" s="127"/>
      <c r="BL1856" s="127"/>
      <c r="BM1856" s="127"/>
      <c r="BN1856" s="386"/>
      <c r="BO1856" s="127"/>
      <c r="BP1856" s="104"/>
    </row>
    <row r="1857" spans="1:68" ht="14.5" x14ac:dyDescent="0.35">
      <c r="A1857" s="136"/>
      <c r="B1857" s="136"/>
      <c r="C1857" s="136"/>
      <c r="D1857" s="127"/>
      <c r="E1857" s="127"/>
      <c r="F1857" s="127"/>
      <c r="G1857" s="127"/>
      <c r="H1857" s="127"/>
      <c r="I1857" s="127"/>
      <c r="J1857" s="127"/>
      <c r="K1857" s="127"/>
      <c r="L1857" s="127"/>
      <c r="M1857" s="127"/>
      <c r="N1857" s="127"/>
      <c r="O1857" s="127"/>
      <c r="P1857" s="127"/>
      <c r="Q1857" s="127"/>
      <c r="R1857" s="127"/>
      <c r="S1857" s="127"/>
      <c r="T1857" s="127"/>
      <c r="U1857" s="127"/>
      <c r="V1857" s="127"/>
      <c r="W1857" s="127"/>
      <c r="X1857" s="127"/>
      <c r="Y1857" s="127"/>
      <c r="Z1857" s="127"/>
      <c r="AA1857" s="127"/>
      <c r="AB1857" s="127"/>
      <c r="AC1857" s="127"/>
      <c r="AD1857" s="127"/>
      <c r="AE1857" s="127"/>
      <c r="AF1857" s="127"/>
      <c r="AG1857" s="127"/>
      <c r="AH1857" s="127"/>
      <c r="AI1857" s="127"/>
      <c r="AJ1857" s="127"/>
      <c r="AK1857" s="127"/>
      <c r="AL1857" s="127"/>
      <c r="AM1857" s="127"/>
      <c r="AN1857" s="127"/>
      <c r="AO1857" s="127"/>
      <c r="AP1857" s="127"/>
      <c r="AQ1857" s="127"/>
      <c r="AR1857" s="127"/>
      <c r="AS1857" s="127"/>
      <c r="AT1857" s="127"/>
      <c r="AU1857" s="127"/>
      <c r="AV1857" s="127"/>
      <c r="AW1857" s="127"/>
      <c r="AX1857" s="127"/>
      <c r="AY1857" s="127"/>
      <c r="AZ1857" s="127"/>
      <c r="BA1857" s="127"/>
      <c r="BB1857" s="127"/>
      <c r="BC1857" s="127"/>
      <c r="BD1857" s="127"/>
      <c r="BE1857" s="127"/>
      <c r="BF1857" s="127"/>
      <c r="BG1857" s="127"/>
      <c r="BH1857" s="127"/>
      <c r="BI1857" s="127"/>
      <c r="BJ1857" s="127"/>
      <c r="BK1857" s="127"/>
      <c r="BL1857" s="127"/>
      <c r="BM1857" s="127"/>
      <c r="BN1857" s="386"/>
      <c r="BO1857" s="127"/>
      <c r="BP1857" s="104"/>
    </row>
    <row r="1858" spans="1:68" ht="14.5" x14ac:dyDescent="0.35">
      <c r="A1858" s="136"/>
      <c r="B1858" s="136"/>
      <c r="C1858" s="136"/>
      <c r="D1858" s="127"/>
      <c r="E1858" s="127"/>
      <c r="F1858" s="127"/>
      <c r="G1858" s="127"/>
      <c r="H1858" s="127"/>
      <c r="I1858" s="127"/>
      <c r="J1858" s="127"/>
      <c r="K1858" s="127"/>
      <c r="L1858" s="127"/>
      <c r="M1858" s="127"/>
      <c r="N1858" s="127"/>
      <c r="O1858" s="127"/>
      <c r="P1858" s="127"/>
      <c r="Q1858" s="127"/>
      <c r="R1858" s="127"/>
      <c r="S1858" s="127"/>
      <c r="T1858" s="127"/>
      <c r="U1858" s="127"/>
      <c r="V1858" s="127"/>
      <c r="W1858" s="127"/>
      <c r="X1858" s="127"/>
      <c r="Y1858" s="127"/>
      <c r="Z1858" s="127"/>
      <c r="AA1858" s="127"/>
      <c r="AB1858" s="127"/>
      <c r="AC1858" s="127"/>
      <c r="AD1858" s="127"/>
      <c r="AE1858" s="127"/>
      <c r="AF1858" s="127"/>
      <c r="AG1858" s="127"/>
      <c r="AH1858" s="127"/>
      <c r="AI1858" s="127"/>
      <c r="AJ1858" s="127"/>
      <c r="AK1858" s="127"/>
      <c r="AL1858" s="127"/>
      <c r="AM1858" s="127"/>
      <c r="AN1858" s="127"/>
      <c r="AO1858" s="127"/>
      <c r="AP1858" s="127"/>
      <c r="AQ1858" s="127"/>
      <c r="AR1858" s="127"/>
      <c r="AS1858" s="127"/>
      <c r="AT1858" s="127"/>
      <c r="AU1858" s="127"/>
      <c r="AV1858" s="127"/>
      <c r="AW1858" s="127"/>
      <c r="AX1858" s="127"/>
      <c r="AY1858" s="127"/>
      <c r="AZ1858" s="127"/>
      <c r="BA1858" s="127"/>
      <c r="BB1858" s="127"/>
      <c r="BC1858" s="127"/>
      <c r="BD1858" s="127"/>
      <c r="BE1858" s="127"/>
      <c r="BF1858" s="127"/>
      <c r="BG1858" s="127"/>
      <c r="BH1858" s="127"/>
      <c r="BI1858" s="127"/>
      <c r="BJ1858" s="127"/>
      <c r="BK1858" s="127"/>
      <c r="BL1858" s="127"/>
      <c r="BM1858" s="127"/>
      <c r="BN1858" s="386"/>
      <c r="BO1858" s="127"/>
      <c r="BP1858" s="104"/>
    </row>
    <row r="1859" spans="1:68" ht="14.5" x14ac:dyDescent="0.35">
      <c r="A1859" s="136"/>
      <c r="B1859" s="136"/>
      <c r="C1859" s="136"/>
      <c r="D1859" s="127"/>
      <c r="E1859" s="127"/>
      <c r="F1859" s="127"/>
      <c r="G1859" s="127"/>
      <c r="H1859" s="127"/>
      <c r="I1859" s="127"/>
      <c r="J1859" s="127"/>
      <c r="K1859" s="127"/>
      <c r="L1859" s="127"/>
      <c r="M1859" s="127"/>
      <c r="N1859" s="127"/>
      <c r="O1859" s="127"/>
      <c r="P1859" s="127"/>
      <c r="Q1859" s="127"/>
      <c r="R1859" s="127"/>
      <c r="S1859" s="127"/>
      <c r="T1859" s="127"/>
      <c r="U1859" s="127"/>
      <c r="V1859" s="127"/>
      <c r="W1859" s="127"/>
      <c r="X1859" s="127"/>
      <c r="Y1859" s="127"/>
      <c r="Z1859" s="127"/>
      <c r="AA1859" s="127"/>
      <c r="AB1859" s="127"/>
      <c r="AC1859" s="127"/>
      <c r="AD1859" s="127"/>
      <c r="AE1859" s="127"/>
      <c r="AF1859" s="127"/>
      <c r="AG1859" s="127"/>
      <c r="AH1859" s="127"/>
      <c r="AI1859" s="127"/>
      <c r="AJ1859" s="127"/>
      <c r="AK1859" s="127"/>
      <c r="AL1859" s="127"/>
      <c r="AM1859" s="127"/>
      <c r="AN1859" s="127"/>
      <c r="AO1859" s="127"/>
      <c r="AP1859" s="127"/>
      <c r="AQ1859" s="127"/>
      <c r="AR1859" s="127"/>
      <c r="AS1859" s="127"/>
      <c r="AT1859" s="127"/>
      <c r="AU1859" s="127"/>
      <c r="AV1859" s="127"/>
      <c r="AW1859" s="127"/>
      <c r="AX1859" s="127"/>
      <c r="AY1859" s="127"/>
      <c r="AZ1859" s="127"/>
      <c r="BA1859" s="127"/>
      <c r="BB1859" s="127"/>
      <c r="BC1859" s="127"/>
      <c r="BD1859" s="127"/>
      <c r="BE1859" s="127"/>
      <c r="BF1859" s="127"/>
      <c r="BG1859" s="127"/>
      <c r="BH1859" s="127"/>
      <c r="BI1859" s="127"/>
      <c r="BJ1859" s="127"/>
      <c r="BK1859" s="127"/>
      <c r="BL1859" s="127"/>
      <c r="BM1859" s="127"/>
      <c r="BN1859" s="386"/>
      <c r="BO1859" s="127"/>
      <c r="BP1859" s="104"/>
    </row>
    <row r="1860" spans="1:68" ht="14.5" x14ac:dyDescent="0.35">
      <c r="A1860" s="136"/>
      <c r="B1860" s="136"/>
      <c r="C1860" s="136"/>
      <c r="D1860" s="127"/>
      <c r="E1860" s="127"/>
      <c r="F1860" s="127"/>
      <c r="G1860" s="127"/>
      <c r="H1860" s="127"/>
      <c r="I1860" s="127"/>
      <c r="J1860" s="127"/>
      <c r="K1860" s="127"/>
      <c r="L1860" s="127"/>
      <c r="M1860" s="127"/>
      <c r="N1860" s="127"/>
      <c r="O1860" s="127"/>
      <c r="P1860" s="127"/>
      <c r="Q1860" s="127"/>
      <c r="R1860" s="127"/>
      <c r="S1860" s="127"/>
      <c r="T1860" s="127"/>
      <c r="U1860" s="127"/>
      <c r="V1860" s="127"/>
      <c r="W1860" s="127"/>
      <c r="X1860" s="127"/>
      <c r="Y1860" s="127"/>
      <c r="Z1860" s="127"/>
      <c r="AA1860" s="127"/>
      <c r="AB1860" s="127"/>
      <c r="AC1860" s="127"/>
      <c r="AD1860" s="127"/>
      <c r="AE1860" s="127"/>
      <c r="AF1860" s="127"/>
      <c r="AG1860" s="127"/>
      <c r="AH1860" s="127"/>
      <c r="AI1860" s="127"/>
      <c r="AJ1860" s="127"/>
      <c r="AK1860" s="127"/>
      <c r="AL1860" s="127"/>
      <c r="AM1860" s="127"/>
      <c r="AN1860" s="127"/>
      <c r="AO1860" s="127"/>
      <c r="AP1860" s="127"/>
      <c r="AQ1860" s="127"/>
      <c r="AR1860" s="127"/>
      <c r="AS1860" s="127"/>
      <c r="AT1860" s="127"/>
      <c r="AU1860" s="127"/>
      <c r="AV1860" s="127"/>
      <c r="AW1860" s="127"/>
      <c r="AX1860" s="127"/>
      <c r="AY1860" s="127"/>
      <c r="AZ1860" s="127"/>
      <c r="BA1860" s="127"/>
      <c r="BB1860" s="127"/>
      <c r="BC1860" s="127"/>
      <c r="BD1860" s="127"/>
      <c r="BE1860" s="127"/>
      <c r="BF1860" s="127"/>
      <c r="BG1860" s="127"/>
      <c r="BH1860" s="127"/>
      <c r="BI1860" s="127"/>
      <c r="BJ1860" s="127"/>
      <c r="BK1860" s="127"/>
      <c r="BL1860" s="127"/>
      <c r="BM1860" s="127"/>
      <c r="BN1860" s="386"/>
      <c r="BO1860" s="127"/>
      <c r="BP1860" s="104"/>
    </row>
    <row r="1861" spans="1:68" ht="14.5" x14ac:dyDescent="0.35">
      <c r="A1861" s="136"/>
      <c r="B1861" s="136"/>
      <c r="C1861" s="136"/>
      <c r="D1861" s="127"/>
      <c r="E1861" s="127"/>
      <c r="F1861" s="127"/>
      <c r="G1861" s="127"/>
      <c r="H1861" s="127"/>
      <c r="I1861" s="127"/>
      <c r="J1861" s="127"/>
      <c r="K1861" s="127"/>
      <c r="L1861" s="127"/>
      <c r="M1861" s="127"/>
      <c r="N1861" s="127"/>
      <c r="O1861" s="127"/>
      <c r="P1861" s="127"/>
      <c r="Q1861" s="127"/>
      <c r="R1861" s="127"/>
      <c r="S1861" s="127"/>
      <c r="T1861" s="127"/>
      <c r="U1861" s="127"/>
      <c r="V1861" s="127"/>
      <c r="W1861" s="127"/>
      <c r="X1861" s="127"/>
      <c r="Y1861" s="127"/>
      <c r="Z1861" s="127"/>
      <c r="AA1861" s="127"/>
      <c r="AB1861" s="127"/>
      <c r="AC1861" s="127"/>
      <c r="AD1861" s="127"/>
      <c r="AE1861" s="127"/>
      <c r="AF1861" s="127"/>
      <c r="AG1861" s="127"/>
      <c r="AH1861" s="127"/>
      <c r="AI1861" s="127"/>
      <c r="AJ1861" s="127"/>
      <c r="AK1861" s="127"/>
      <c r="AL1861" s="127"/>
      <c r="AM1861" s="127"/>
      <c r="AN1861" s="127"/>
      <c r="AO1861" s="127"/>
      <c r="AP1861" s="127"/>
      <c r="AQ1861" s="127"/>
      <c r="AR1861" s="127"/>
      <c r="AS1861" s="127"/>
      <c r="AT1861" s="127"/>
      <c r="AU1861" s="127"/>
      <c r="AV1861" s="127"/>
      <c r="AW1861" s="127"/>
      <c r="AX1861" s="127"/>
      <c r="AY1861" s="127"/>
      <c r="AZ1861" s="127"/>
      <c r="BA1861" s="127"/>
      <c r="BB1861" s="127"/>
      <c r="BC1861" s="127"/>
      <c r="BD1861" s="127"/>
      <c r="BE1861" s="127"/>
      <c r="BF1861" s="127"/>
      <c r="BG1861" s="127"/>
      <c r="BH1861" s="127"/>
      <c r="BI1861" s="127"/>
      <c r="BJ1861" s="127"/>
      <c r="BK1861" s="127"/>
      <c r="BL1861" s="127"/>
      <c r="BM1861" s="127"/>
      <c r="BN1861" s="386"/>
      <c r="BO1861" s="127"/>
      <c r="BP1861" s="104"/>
    </row>
    <row r="1862" spans="1:68" ht="14.5" x14ac:dyDescent="0.35">
      <c r="A1862" s="136"/>
      <c r="B1862" s="136"/>
      <c r="C1862" s="136"/>
      <c r="D1862" s="127"/>
      <c r="E1862" s="127"/>
      <c r="F1862" s="127"/>
      <c r="G1862" s="127"/>
      <c r="H1862" s="127"/>
      <c r="I1862" s="127"/>
      <c r="J1862" s="127"/>
      <c r="K1862" s="127"/>
      <c r="L1862" s="127"/>
      <c r="M1862" s="127"/>
      <c r="N1862" s="127"/>
      <c r="O1862" s="127"/>
      <c r="P1862" s="127"/>
      <c r="Q1862" s="127"/>
      <c r="R1862" s="127"/>
      <c r="S1862" s="127"/>
      <c r="T1862" s="127"/>
      <c r="U1862" s="127"/>
      <c r="V1862" s="127"/>
      <c r="W1862" s="127"/>
      <c r="X1862" s="127"/>
      <c r="Y1862" s="127"/>
      <c r="Z1862" s="127"/>
      <c r="AA1862" s="127"/>
      <c r="AB1862" s="127"/>
      <c r="AC1862" s="127"/>
      <c r="AD1862" s="127"/>
      <c r="AE1862" s="127"/>
      <c r="AF1862" s="127"/>
      <c r="AG1862" s="127"/>
      <c r="AH1862" s="127"/>
      <c r="AI1862" s="127"/>
      <c r="AJ1862" s="127"/>
      <c r="AK1862" s="127"/>
      <c r="AL1862" s="127"/>
      <c r="AM1862" s="127"/>
      <c r="AN1862" s="127"/>
      <c r="AO1862" s="127"/>
      <c r="AP1862" s="127"/>
      <c r="AQ1862" s="127"/>
      <c r="AR1862" s="127"/>
      <c r="AS1862" s="127"/>
      <c r="AT1862" s="127"/>
      <c r="AU1862" s="127"/>
      <c r="AV1862" s="127"/>
      <c r="AW1862" s="127"/>
      <c r="AX1862" s="127"/>
      <c r="AY1862" s="127"/>
      <c r="AZ1862" s="127"/>
      <c r="BA1862" s="127"/>
      <c r="BB1862" s="127"/>
      <c r="BC1862" s="127"/>
      <c r="BD1862" s="127"/>
      <c r="BE1862" s="127"/>
      <c r="BF1862" s="127"/>
      <c r="BG1862" s="127"/>
      <c r="BH1862" s="127"/>
      <c r="BI1862" s="127"/>
      <c r="BJ1862" s="127"/>
      <c r="BK1862" s="127"/>
      <c r="BL1862" s="127"/>
      <c r="BM1862" s="127"/>
      <c r="BN1862" s="386"/>
      <c r="BO1862" s="127"/>
      <c r="BP1862" s="104"/>
    </row>
    <row r="1863" spans="1:68" ht="14.5" x14ac:dyDescent="0.35">
      <c r="A1863" s="136"/>
      <c r="B1863" s="136"/>
      <c r="C1863" s="136"/>
      <c r="D1863" s="127"/>
      <c r="E1863" s="127"/>
      <c r="F1863" s="127"/>
      <c r="G1863" s="127"/>
      <c r="H1863" s="127"/>
      <c r="I1863" s="127"/>
      <c r="J1863" s="127"/>
      <c r="K1863" s="127"/>
      <c r="L1863" s="127"/>
      <c r="M1863" s="127"/>
      <c r="N1863" s="127"/>
      <c r="O1863" s="127"/>
      <c r="P1863" s="127"/>
      <c r="Q1863" s="127"/>
      <c r="R1863" s="127"/>
      <c r="S1863" s="127"/>
      <c r="T1863" s="127"/>
      <c r="U1863" s="127"/>
      <c r="V1863" s="127"/>
      <c r="W1863" s="127"/>
      <c r="X1863" s="127"/>
      <c r="Y1863" s="127"/>
      <c r="Z1863" s="127"/>
      <c r="AA1863" s="127"/>
      <c r="AB1863" s="127"/>
      <c r="AC1863" s="127"/>
      <c r="AD1863" s="127"/>
      <c r="AE1863" s="127"/>
      <c r="AF1863" s="127"/>
      <c r="AG1863" s="127"/>
      <c r="AH1863" s="127"/>
      <c r="AI1863" s="127"/>
      <c r="AJ1863" s="127"/>
      <c r="AK1863" s="127"/>
      <c r="AL1863" s="127"/>
      <c r="AM1863" s="127"/>
      <c r="AN1863" s="127"/>
      <c r="AO1863" s="127"/>
      <c r="AP1863" s="127"/>
      <c r="AQ1863" s="127"/>
      <c r="AR1863" s="127"/>
      <c r="AS1863" s="127"/>
      <c r="AT1863" s="127"/>
      <c r="AU1863" s="127"/>
      <c r="AV1863" s="127"/>
      <c r="AW1863" s="127"/>
      <c r="AX1863" s="127"/>
      <c r="AY1863" s="127"/>
      <c r="AZ1863" s="127"/>
      <c r="BA1863" s="127"/>
      <c r="BB1863" s="127"/>
      <c r="BC1863" s="127"/>
      <c r="BD1863" s="127"/>
      <c r="BE1863" s="127"/>
      <c r="BF1863" s="127"/>
      <c r="BG1863" s="127"/>
      <c r="BH1863" s="127"/>
      <c r="BI1863" s="127"/>
      <c r="BJ1863" s="127"/>
      <c r="BK1863" s="127"/>
      <c r="BL1863" s="127"/>
      <c r="BM1863" s="127"/>
      <c r="BN1863" s="386"/>
      <c r="BO1863" s="127"/>
      <c r="BP1863" s="104"/>
    </row>
    <row r="1864" spans="1:68" ht="14.5" x14ac:dyDescent="0.35">
      <c r="A1864" s="136"/>
      <c r="B1864" s="136"/>
      <c r="C1864" s="136"/>
      <c r="D1864" s="127"/>
      <c r="E1864" s="127"/>
      <c r="F1864" s="127"/>
      <c r="G1864" s="127"/>
      <c r="H1864" s="127"/>
      <c r="I1864" s="127"/>
      <c r="J1864" s="127"/>
      <c r="K1864" s="127"/>
      <c r="L1864" s="127"/>
      <c r="M1864" s="127"/>
      <c r="N1864" s="127"/>
      <c r="O1864" s="127"/>
      <c r="P1864" s="127"/>
      <c r="Q1864" s="127"/>
      <c r="R1864" s="127"/>
      <c r="S1864" s="127"/>
      <c r="T1864" s="127"/>
      <c r="U1864" s="127"/>
      <c r="V1864" s="127"/>
      <c r="W1864" s="127"/>
      <c r="X1864" s="127"/>
      <c r="Y1864" s="127"/>
      <c r="Z1864" s="127"/>
      <c r="AA1864" s="127"/>
      <c r="AB1864" s="127"/>
      <c r="AC1864" s="127"/>
      <c r="AD1864" s="127"/>
      <c r="AE1864" s="127"/>
      <c r="AF1864" s="127"/>
      <c r="AG1864" s="127"/>
      <c r="AH1864" s="127"/>
      <c r="AI1864" s="127"/>
      <c r="AJ1864" s="127"/>
      <c r="AK1864" s="127"/>
      <c r="AL1864" s="127"/>
      <c r="AM1864" s="127"/>
      <c r="AN1864" s="127"/>
      <c r="AO1864" s="127"/>
      <c r="AP1864" s="127"/>
      <c r="AQ1864" s="127"/>
      <c r="AR1864" s="127"/>
      <c r="AS1864" s="127"/>
      <c r="AT1864" s="127"/>
      <c r="AU1864" s="127"/>
      <c r="AV1864" s="127"/>
      <c r="AW1864" s="127"/>
      <c r="AX1864" s="127"/>
      <c r="AY1864" s="127"/>
      <c r="AZ1864" s="127"/>
      <c r="BA1864" s="127"/>
      <c r="BB1864" s="127"/>
      <c r="BC1864" s="127"/>
      <c r="BD1864" s="127"/>
      <c r="BE1864" s="127"/>
      <c r="BF1864" s="127"/>
      <c r="BG1864" s="127"/>
      <c r="BH1864" s="127"/>
      <c r="BI1864" s="127"/>
      <c r="BJ1864" s="127"/>
      <c r="BK1864" s="127"/>
      <c r="BL1864" s="127"/>
      <c r="BM1864" s="127"/>
      <c r="BN1864" s="386"/>
      <c r="BO1864" s="127"/>
      <c r="BP1864" s="104"/>
    </row>
    <row r="1865" spans="1:68" ht="14.5" x14ac:dyDescent="0.35">
      <c r="A1865" s="136"/>
      <c r="B1865" s="136"/>
      <c r="C1865" s="136"/>
      <c r="D1865" s="127"/>
      <c r="E1865" s="127"/>
      <c r="F1865" s="127"/>
      <c r="G1865" s="127"/>
      <c r="H1865" s="127"/>
      <c r="I1865" s="127"/>
      <c r="J1865" s="127"/>
      <c r="K1865" s="127"/>
      <c r="L1865" s="127"/>
      <c r="M1865" s="127"/>
      <c r="N1865" s="127"/>
      <c r="O1865" s="127"/>
      <c r="P1865" s="127"/>
      <c r="Q1865" s="127"/>
      <c r="R1865" s="127"/>
      <c r="S1865" s="127"/>
      <c r="T1865" s="127"/>
      <c r="U1865" s="127"/>
      <c r="V1865" s="127"/>
      <c r="W1865" s="127"/>
      <c r="X1865" s="127"/>
      <c r="Y1865" s="127"/>
      <c r="Z1865" s="127"/>
      <c r="AA1865" s="127"/>
      <c r="AB1865" s="127"/>
      <c r="AC1865" s="127"/>
      <c r="AD1865" s="127"/>
      <c r="AE1865" s="127"/>
      <c r="AF1865" s="127"/>
      <c r="AG1865" s="127"/>
      <c r="AH1865" s="127"/>
      <c r="AI1865" s="127"/>
      <c r="AJ1865" s="127"/>
      <c r="AK1865" s="127"/>
      <c r="AL1865" s="127"/>
      <c r="AM1865" s="127"/>
      <c r="AN1865" s="127"/>
      <c r="AO1865" s="127"/>
      <c r="AP1865" s="127"/>
      <c r="AQ1865" s="127"/>
      <c r="AR1865" s="127"/>
      <c r="AS1865" s="127"/>
      <c r="AT1865" s="127"/>
      <c r="AU1865" s="127"/>
      <c r="AV1865" s="127"/>
      <c r="AW1865" s="127"/>
      <c r="AX1865" s="127"/>
      <c r="AY1865" s="127"/>
      <c r="AZ1865" s="127"/>
      <c r="BA1865" s="127"/>
      <c r="BB1865" s="127"/>
      <c r="BC1865" s="127"/>
      <c r="BD1865" s="127"/>
      <c r="BE1865" s="127"/>
      <c r="BF1865" s="127"/>
      <c r="BG1865" s="127"/>
      <c r="BH1865" s="127"/>
      <c r="BI1865" s="127"/>
      <c r="BJ1865" s="127"/>
      <c r="BK1865" s="127"/>
      <c r="BL1865" s="127"/>
      <c r="BM1865" s="127"/>
      <c r="BN1865" s="386"/>
      <c r="BO1865" s="127"/>
      <c r="BP1865" s="104"/>
    </row>
    <row r="1866" spans="1:68" ht="14.5" x14ac:dyDescent="0.35">
      <c r="A1866" s="136"/>
      <c r="B1866" s="136"/>
      <c r="C1866" s="136"/>
      <c r="D1866" s="127"/>
      <c r="E1866" s="127"/>
      <c r="F1866" s="127"/>
      <c r="G1866" s="127"/>
      <c r="H1866" s="127"/>
      <c r="I1866" s="127"/>
      <c r="J1866" s="127"/>
      <c r="K1866" s="127"/>
      <c r="L1866" s="127"/>
      <c r="M1866" s="127"/>
      <c r="N1866" s="127"/>
      <c r="O1866" s="127"/>
      <c r="P1866" s="127"/>
      <c r="Q1866" s="127"/>
      <c r="R1866" s="127"/>
      <c r="S1866" s="127"/>
      <c r="T1866" s="127"/>
      <c r="U1866" s="127"/>
      <c r="V1866" s="127"/>
      <c r="W1866" s="127"/>
      <c r="X1866" s="127"/>
      <c r="Y1866" s="127"/>
      <c r="Z1866" s="127"/>
      <c r="AA1866" s="127"/>
      <c r="AB1866" s="127"/>
      <c r="AC1866" s="127"/>
      <c r="AD1866" s="127"/>
      <c r="AE1866" s="127"/>
      <c r="AF1866" s="127"/>
      <c r="AG1866" s="127"/>
      <c r="AH1866" s="127"/>
      <c r="AI1866" s="127"/>
      <c r="AJ1866" s="127"/>
      <c r="AK1866" s="127"/>
      <c r="AL1866" s="127"/>
      <c r="AM1866" s="127"/>
      <c r="AN1866" s="127"/>
      <c r="AO1866" s="127"/>
      <c r="AP1866" s="127"/>
      <c r="AQ1866" s="127"/>
      <c r="AR1866" s="127"/>
      <c r="AS1866" s="127"/>
      <c r="AT1866" s="127"/>
      <c r="AU1866" s="127"/>
      <c r="AV1866" s="127"/>
      <c r="AW1866" s="127"/>
      <c r="AX1866" s="127"/>
      <c r="AY1866" s="127"/>
      <c r="AZ1866" s="127"/>
      <c r="BA1866" s="127"/>
      <c r="BB1866" s="127"/>
      <c r="BC1866" s="127"/>
      <c r="BD1866" s="127"/>
      <c r="BE1866" s="127"/>
      <c r="BF1866" s="127"/>
      <c r="BG1866" s="127"/>
      <c r="BH1866" s="127"/>
      <c r="BI1866" s="127"/>
      <c r="BJ1866" s="127"/>
      <c r="BK1866" s="127"/>
      <c r="BL1866" s="127"/>
      <c r="BM1866" s="127"/>
      <c r="BN1866" s="386"/>
      <c r="BO1866" s="127"/>
      <c r="BP1866" s="104"/>
    </row>
    <row r="1867" spans="1:68" ht="14.5" x14ac:dyDescent="0.35">
      <c r="A1867" s="136"/>
      <c r="B1867" s="136"/>
      <c r="C1867" s="136"/>
      <c r="D1867" s="127"/>
      <c r="E1867" s="127"/>
      <c r="F1867" s="127"/>
      <c r="G1867" s="127"/>
      <c r="H1867" s="127"/>
      <c r="I1867" s="127"/>
      <c r="J1867" s="127"/>
      <c r="K1867" s="127"/>
      <c r="L1867" s="127"/>
      <c r="M1867" s="127"/>
      <c r="N1867" s="127"/>
      <c r="O1867" s="127"/>
      <c r="P1867" s="127"/>
      <c r="Q1867" s="127"/>
      <c r="R1867" s="127"/>
      <c r="S1867" s="127"/>
      <c r="T1867" s="127"/>
      <c r="U1867" s="127"/>
      <c r="V1867" s="127"/>
      <c r="W1867" s="127"/>
      <c r="X1867" s="127"/>
      <c r="Y1867" s="127"/>
      <c r="Z1867" s="127"/>
      <c r="AA1867" s="127"/>
      <c r="AB1867" s="127"/>
      <c r="AC1867" s="127"/>
      <c r="AD1867" s="127"/>
      <c r="AE1867" s="127"/>
      <c r="AF1867" s="127"/>
      <c r="AG1867" s="127"/>
      <c r="AH1867" s="127"/>
      <c r="AI1867" s="127"/>
      <c r="AJ1867" s="127"/>
      <c r="AK1867" s="127"/>
      <c r="AL1867" s="127"/>
      <c r="AM1867" s="127"/>
      <c r="AN1867" s="127"/>
      <c r="AO1867" s="127"/>
      <c r="AP1867" s="127"/>
      <c r="AQ1867" s="127"/>
      <c r="AR1867" s="127"/>
      <c r="AS1867" s="127"/>
      <c r="AT1867" s="127"/>
      <c r="AU1867" s="127"/>
      <c r="AV1867" s="127"/>
      <c r="AW1867" s="127"/>
      <c r="AX1867" s="127"/>
      <c r="AY1867" s="127"/>
      <c r="AZ1867" s="127"/>
      <c r="BA1867" s="127"/>
      <c r="BB1867" s="127"/>
      <c r="BC1867" s="127"/>
      <c r="BD1867" s="127"/>
      <c r="BE1867" s="127"/>
      <c r="BF1867" s="127"/>
      <c r="BG1867" s="127"/>
      <c r="BH1867" s="127"/>
      <c r="BI1867" s="127"/>
      <c r="BJ1867" s="127"/>
      <c r="BK1867" s="127"/>
      <c r="BL1867" s="127"/>
      <c r="BM1867" s="127"/>
      <c r="BN1867" s="386"/>
      <c r="BO1867" s="127"/>
      <c r="BP1867" s="104"/>
    </row>
    <row r="1868" spans="1:68" ht="14.5" x14ac:dyDescent="0.35">
      <c r="A1868" s="136"/>
      <c r="B1868" s="136"/>
      <c r="C1868" s="136"/>
      <c r="D1868" s="127"/>
      <c r="E1868" s="127"/>
      <c r="F1868" s="127"/>
      <c r="G1868" s="127"/>
      <c r="H1868" s="127"/>
      <c r="I1868" s="127"/>
      <c r="J1868" s="127"/>
      <c r="K1868" s="127"/>
      <c r="L1868" s="127"/>
      <c r="M1868" s="127"/>
      <c r="N1868" s="127"/>
      <c r="O1868" s="127"/>
      <c r="P1868" s="127"/>
      <c r="Q1868" s="127"/>
      <c r="R1868" s="127"/>
      <c r="S1868" s="127"/>
      <c r="T1868" s="127"/>
      <c r="U1868" s="127"/>
      <c r="V1868" s="127"/>
      <c r="W1868" s="127"/>
      <c r="X1868" s="127"/>
      <c r="Y1868" s="127"/>
      <c r="Z1868" s="127"/>
      <c r="AA1868" s="127"/>
      <c r="AB1868" s="127"/>
      <c r="AC1868" s="127"/>
      <c r="AD1868" s="127"/>
      <c r="AE1868" s="127"/>
      <c r="AF1868" s="127"/>
      <c r="AG1868" s="127"/>
      <c r="AH1868" s="127"/>
      <c r="AI1868" s="127"/>
      <c r="AJ1868" s="127"/>
      <c r="AK1868" s="127"/>
      <c r="AL1868" s="127"/>
      <c r="AM1868" s="127"/>
      <c r="AN1868" s="127"/>
      <c r="AO1868" s="127"/>
      <c r="AP1868" s="127"/>
      <c r="AQ1868" s="127"/>
      <c r="AR1868" s="127"/>
      <c r="AS1868" s="127"/>
      <c r="AT1868" s="127"/>
      <c r="AU1868" s="127"/>
      <c r="AV1868" s="127"/>
      <c r="AW1868" s="127"/>
      <c r="AX1868" s="127"/>
      <c r="AY1868" s="127"/>
      <c r="AZ1868" s="127"/>
      <c r="BA1868" s="127"/>
      <c r="BB1868" s="127"/>
      <c r="BC1868" s="127"/>
      <c r="BD1868" s="127"/>
      <c r="BE1868" s="127"/>
      <c r="BF1868" s="127"/>
      <c r="BG1868" s="127"/>
      <c r="BH1868" s="127"/>
      <c r="BI1868" s="127"/>
      <c r="BJ1868" s="127"/>
      <c r="BK1868" s="127"/>
      <c r="BL1868" s="127"/>
      <c r="BM1868" s="127"/>
      <c r="BN1868" s="386"/>
      <c r="BO1868" s="127"/>
      <c r="BP1868" s="104"/>
    </row>
    <row r="1869" spans="1:68" ht="14.5" x14ac:dyDescent="0.35">
      <c r="A1869" s="136"/>
      <c r="B1869" s="136"/>
      <c r="C1869" s="136"/>
      <c r="D1869" s="127"/>
      <c r="E1869" s="127"/>
      <c r="F1869" s="127"/>
      <c r="G1869" s="127"/>
      <c r="H1869" s="127"/>
      <c r="I1869" s="127"/>
      <c r="J1869" s="127"/>
      <c r="K1869" s="127"/>
      <c r="L1869" s="127"/>
      <c r="M1869" s="127"/>
      <c r="N1869" s="127"/>
      <c r="O1869" s="127"/>
      <c r="P1869" s="127"/>
      <c r="Q1869" s="127"/>
      <c r="R1869" s="127"/>
      <c r="S1869" s="127"/>
      <c r="T1869" s="127"/>
      <c r="U1869" s="127"/>
      <c r="V1869" s="127"/>
      <c r="W1869" s="127"/>
      <c r="X1869" s="127"/>
      <c r="Y1869" s="127"/>
      <c r="Z1869" s="127"/>
      <c r="AA1869" s="127"/>
      <c r="AB1869" s="127"/>
      <c r="AC1869" s="127"/>
      <c r="AD1869" s="127"/>
      <c r="AE1869" s="127"/>
      <c r="AF1869" s="127"/>
      <c r="AG1869" s="127"/>
      <c r="AH1869" s="127"/>
      <c r="AI1869" s="127"/>
      <c r="AJ1869" s="127"/>
      <c r="AK1869" s="127"/>
      <c r="AL1869" s="127"/>
      <c r="AM1869" s="127"/>
      <c r="AN1869" s="127"/>
      <c r="AO1869" s="127"/>
      <c r="AP1869" s="127"/>
      <c r="AQ1869" s="127"/>
      <c r="AR1869" s="127"/>
      <c r="AS1869" s="127"/>
      <c r="AT1869" s="127"/>
      <c r="AU1869" s="127"/>
      <c r="AV1869" s="127"/>
      <c r="AW1869" s="127"/>
      <c r="AX1869" s="127"/>
      <c r="AY1869" s="127"/>
      <c r="AZ1869" s="127"/>
      <c r="BA1869" s="127"/>
      <c r="BB1869" s="127"/>
      <c r="BC1869" s="127"/>
      <c r="BD1869" s="127"/>
      <c r="BE1869" s="127"/>
      <c r="BF1869" s="127"/>
      <c r="BG1869" s="127"/>
      <c r="BH1869" s="127"/>
      <c r="BI1869" s="127"/>
      <c r="BJ1869" s="127"/>
      <c r="BK1869" s="127"/>
      <c r="BL1869" s="127"/>
      <c r="BM1869" s="127"/>
      <c r="BN1869" s="386"/>
      <c r="BO1869" s="127"/>
      <c r="BP1869" s="104"/>
    </row>
    <row r="1870" spans="1:68" ht="14.5" x14ac:dyDescent="0.35">
      <c r="A1870" s="136"/>
      <c r="B1870" s="136"/>
      <c r="C1870" s="136"/>
      <c r="D1870" s="127"/>
      <c r="E1870" s="127"/>
      <c r="F1870" s="127"/>
      <c r="G1870" s="127"/>
      <c r="H1870" s="127"/>
      <c r="I1870" s="127"/>
      <c r="J1870" s="127"/>
      <c r="K1870" s="127"/>
      <c r="L1870" s="127"/>
      <c r="M1870" s="127"/>
      <c r="N1870" s="127"/>
      <c r="O1870" s="127"/>
      <c r="P1870" s="127"/>
      <c r="Q1870" s="127"/>
      <c r="R1870" s="127"/>
      <c r="S1870" s="127"/>
      <c r="T1870" s="127"/>
      <c r="U1870" s="127"/>
      <c r="V1870" s="127"/>
      <c r="W1870" s="127"/>
      <c r="X1870" s="127"/>
      <c r="Y1870" s="127"/>
      <c r="Z1870" s="127"/>
      <c r="AA1870" s="127"/>
      <c r="AB1870" s="127"/>
      <c r="AC1870" s="127"/>
      <c r="AD1870" s="127"/>
      <c r="AE1870" s="127"/>
      <c r="AF1870" s="127"/>
      <c r="AG1870" s="127"/>
      <c r="AH1870" s="127"/>
      <c r="AI1870" s="127"/>
      <c r="AJ1870" s="127"/>
      <c r="AK1870" s="127"/>
      <c r="AL1870" s="127"/>
      <c r="AM1870" s="127"/>
      <c r="AN1870" s="127"/>
      <c r="AO1870" s="127"/>
      <c r="AP1870" s="127"/>
      <c r="AQ1870" s="127"/>
      <c r="AR1870" s="127"/>
      <c r="AS1870" s="127"/>
      <c r="AT1870" s="127"/>
      <c r="AU1870" s="127"/>
      <c r="AV1870" s="127"/>
      <c r="AW1870" s="127"/>
      <c r="AX1870" s="127"/>
      <c r="AY1870" s="127"/>
      <c r="AZ1870" s="127"/>
      <c r="BA1870" s="127"/>
      <c r="BB1870" s="127"/>
      <c r="BC1870" s="127"/>
      <c r="BD1870" s="127"/>
      <c r="BE1870" s="127"/>
      <c r="BF1870" s="127"/>
      <c r="BG1870" s="127"/>
      <c r="BH1870" s="127"/>
      <c r="BI1870" s="127"/>
      <c r="BJ1870" s="127"/>
      <c r="BK1870" s="127"/>
      <c r="BL1870" s="127"/>
      <c r="BM1870" s="127"/>
      <c r="BN1870" s="386"/>
      <c r="BO1870" s="127"/>
      <c r="BP1870" s="104"/>
    </row>
    <row r="1871" spans="1:68" ht="14.5" x14ac:dyDescent="0.35">
      <c r="A1871" s="136"/>
      <c r="B1871" s="136"/>
      <c r="C1871" s="136"/>
      <c r="D1871" s="127"/>
      <c r="E1871" s="127"/>
      <c r="F1871" s="127"/>
      <c r="G1871" s="127"/>
      <c r="H1871" s="127"/>
      <c r="I1871" s="127"/>
      <c r="J1871" s="127"/>
      <c r="K1871" s="127"/>
      <c r="L1871" s="127"/>
      <c r="M1871" s="127"/>
      <c r="N1871" s="127"/>
      <c r="O1871" s="127"/>
      <c r="P1871" s="127"/>
      <c r="Q1871" s="127"/>
      <c r="R1871" s="127"/>
      <c r="S1871" s="127"/>
      <c r="T1871" s="127"/>
      <c r="U1871" s="127"/>
      <c r="V1871" s="127"/>
      <c r="W1871" s="127"/>
      <c r="X1871" s="127"/>
      <c r="Y1871" s="127"/>
      <c r="Z1871" s="127"/>
      <c r="AA1871" s="127"/>
      <c r="AB1871" s="127"/>
      <c r="AC1871" s="127"/>
      <c r="AD1871" s="127"/>
      <c r="AE1871" s="127"/>
      <c r="AF1871" s="127"/>
      <c r="AG1871" s="127"/>
      <c r="AH1871" s="127"/>
      <c r="AI1871" s="127"/>
      <c r="AJ1871" s="127"/>
      <c r="AK1871" s="127"/>
      <c r="AL1871" s="127"/>
      <c r="AM1871" s="127"/>
      <c r="AN1871" s="127"/>
      <c r="AO1871" s="127"/>
      <c r="AP1871" s="127"/>
      <c r="AQ1871" s="127"/>
      <c r="AR1871" s="127"/>
      <c r="AS1871" s="127"/>
      <c r="AT1871" s="127"/>
      <c r="AU1871" s="127"/>
      <c r="AV1871" s="127"/>
      <c r="AW1871" s="127"/>
      <c r="AX1871" s="127"/>
      <c r="AY1871" s="127"/>
      <c r="AZ1871" s="127"/>
      <c r="BA1871" s="127"/>
      <c r="BB1871" s="127"/>
      <c r="BC1871" s="127"/>
      <c r="BD1871" s="127"/>
      <c r="BE1871" s="127"/>
      <c r="BF1871" s="127"/>
      <c r="BG1871" s="127"/>
      <c r="BH1871" s="127"/>
      <c r="BI1871" s="127"/>
      <c r="BJ1871" s="127"/>
      <c r="BK1871" s="127"/>
      <c r="BL1871" s="127"/>
      <c r="BM1871" s="127"/>
      <c r="BN1871" s="386"/>
      <c r="BO1871" s="127"/>
      <c r="BP1871" s="104"/>
    </row>
    <row r="1872" spans="1:68" ht="14.5" x14ac:dyDescent="0.35">
      <c r="A1872" s="136"/>
      <c r="B1872" s="136"/>
      <c r="C1872" s="136"/>
      <c r="D1872" s="127"/>
      <c r="E1872" s="127"/>
      <c r="F1872" s="127"/>
      <c r="G1872" s="127"/>
      <c r="H1872" s="127"/>
      <c r="I1872" s="127"/>
      <c r="J1872" s="127"/>
      <c r="K1872" s="127"/>
      <c r="L1872" s="127"/>
      <c r="M1872" s="127"/>
      <c r="N1872" s="127"/>
      <c r="O1872" s="127"/>
      <c r="P1872" s="127"/>
      <c r="Q1872" s="127"/>
      <c r="R1872" s="127"/>
      <c r="S1872" s="127"/>
      <c r="T1872" s="127"/>
      <c r="U1872" s="127"/>
      <c r="V1872" s="127"/>
      <c r="W1872" s="127"/>
      <c r="X1872" s="127"/>
      <c r="Y1872" s="127"/>
      <c r="Z1872" s="127"/>
      <c r="AA1872" s="127"/>
      <c r="AB1872" s="127"/>
      <c r="AC1872" s="127"/>
      <c r="AD1872" s="127"/>
      <c r="AE1872" s="127"/>
      <c r="AF1872" s="127"/>
      <c r="AG1872" s="127"/>
      <c r="AH1872" s="127"/>
      <c r="AI1872" s="127"/>
      <c r="AJ1872" s="127"/>
      <c r="AK1872" s="127"/>
      <c r="AL1872" s="127"/>
      <c r="AM1872" s="127"/>
      <c r="AN1872" s="127"/>
      <c r="AO1872" s="127"/>
      <c r="AP1872" s="127"/>
      <c r="AQ1872" s="127"/>
      <c r="AR1872" s="127"/>
      <c r="AS1872" s="127"/>
      <c r="AT1872" s="127"/>
      <c r="AU1872" s="127"/>
      <c r="AV1872" s="127"/>
      <c r="AW1872" s="127"/>
      <c r="AX1872" s="127"/>
      <c r="AY1872" s="127"/>
      <c r="AZ1872" s="127"/>
      <c r="BA1872" s="127"/>
      <c r="BB1872" s="127"/>
      <c r="BC1872" s="127"/>
      <c r="BD1872" s="127"/>
      <c r="BE1872" s="127"/>
      <c r="BF1872" s="127"/>
      <c r="BG1872" s="127"/>
      <c r="BH1872" s="127"/>
      <c r="BI1872" s="127"/>
      <c r="BJ1872" s="127"/>
      <c r="BK1872" s="127"/>
      <c r="BL1872" s="127"/>
      <c r="BM1872" s="127"/>
      <c r="BN1872" s="386"/>
      <c r="BO1872" s="127"/>
      <c r="BP1872" s="104"/>
    </row>
    <row r="1873" spans="1:68" ht="14.5" x14ac:dyDescent="0.35">
      <c r="A1873" s="136"/>
      <c r="B1873" s="136"/>
      <c r="C1873" s="136"/>
      <c r="D1873" s="127"/>
      <c r="E1873" s="127"/>
      <c r="F1873" s="127"/>
      <c r="G1873" s="127"/>
      <c r="H1873" s="127"/>
      <c r="I1873" s="127"/>
      <c r="J1873" s="127"/>
      <c r="K1873" s="127"/>
      <c r="L1873" s="127"/>
      <c r="M1873" s="127"/>
      <c r="N1873" s="127"/>
      <c r="O1873" s="127"/>
      <c r="P1873" s="127"/>
      <c r="Q1873" s="127"/>
      <c r="R1873" s="127"/>
      <c r="S1873" s="127"/>
      <c r="T1873" s="127"/>
      <c r="U1873" s="127"/>
      <c r="V1873" s="127"/>
      <c r="W1873" s="127"/>
      <c r="X1873" s="127"/>
      <c r="Y1873" s="127"/>
      <c r="Z1873" s="127"/>
      <c r="AA1873" s="127"/>
      <c r="AB1873" s="127"/>
      <c r="AC1873" s="127"/>
      <c r="AD1873" s="127"/>
      <c r="AE1873" s="127"/>
      <c r="AF1873" s="127"/>
      <c r="AG1873" s="127"/>
      <c r="AH1873" s="127"/>
      <c r="AI1873" s="127"/>
      <c r="AJ1873" s="127"/>
      <c r="AK1873" s="127"/>
      <c r="AL1873" s="127"/>
      <c r="AM1873" s="127"/>
      <c r="AN1873" s="127"/>
      <c r="AO1873" s="127"/>
      <c r="AP1873" s="127"/>
      <c r="AQ1873" s="127"/>
      <c r="AR1873" s="127"/>
      <c r="AS1873" s="127"/>
      <c r="AT1873" s="127"/>
      <c r="AU1873" s="127"/>
      <c r="AV1873" s="127"/>
      <c r="AW1873" s="127"/>
      <c r="AX1873" s="127"/>
      <c r="AY1873" s="127"/>
      <c r="AZ1873" s="127"/>
      <c r="BA1873" s="127"/>
      <c r="BB1873" s="127"/>
      <c r="BC1873" s="127"/>
      <c r="BD1873" s="127"/>
      <c r="BE1873" s="127"/>
      <c r="BF1873" s="127"/>
      <c r="BG1873" s="127"/>
      <c r="BH1873" s="127"/>
      <c r="BI1873" s="127"/>
      <c r="BJ1873" s="127"/>
      <c r="BK1873" s="127"/>
      <c r="BL1873" s="127"/>
      <c r="BM1873" s="127"/>
      <c r="BN1873" s="386"/>
      <c r="BO1873" s="127"/>
      <c r="BP1873" s="104"/>
    </row>
    <row r="1874" spans="1:68" ht="14.5" x14ac:dyDescent="0.35">
      <c r="A1874" s="136"/>
      <c r="B1874" s="136"/>
      <c r="C1874" s="136"/>
      <c r="D1874" s="127"/>
      <c r="E1874" s="127"/>
      <c r="F1874" s="127"/>
      <c r="G1874" s="127"/>
      <c r="H1874" s="127"/>
      <c r="I1874" s="127"/>
      <c r="J1874" s="127"/>
      <c r="K1874" s="127"/>
      <c r="L1874" s="127"/>
      <c r="M1874" s="127"/>
      <c r="N1874" s="127"/>
      <c r="O1874" s="127"/>
      <c r="P1874" s="127"/>
      <c r="Q1874" s="127"/>
      <c r="R1874" s="127"/>
      <c r="S1874" s="127"/>
      <c r="T1874" s="127"/>
      <c r="U1874" s="127"/>
      <c r="V1874" s="127"/>
      <c r="W1874" s="127"/>
      <c r="X1874" s="127"/>
      <c r="Y1874" s="127"/>
      <c r="Z1874" s="127"/>
      <c r="AA1874" s="127"/>
      <c r="AB1874" s="127"/>
      <c r="AC1874" s="127"/>
      <c r="AD1874" s="127"/>
      <c r="AE1874" s="127"/>
      <c r="AF1874" s="127"/>
      <c r="AG1874" s="127"/>
      <c r="AH1874" s="127"/>
      <c r="AI1874" s="127"/>
      <c r="AJ1874" s="127"/>
      <c r="AK1874" s="127"/>
      <c r="AL1874" s="127"/>
      <c r="AM1874" s="127"/>
      <c r="AN1874" s="127"/>
      <c r="AO1874" s="127"/>
      <c r="AP1874" s="127"/>
      <c r="AQ1874" s="127"/>
      <c r="AR1874" s="127"/>
      <c r="AS1874" s="127"/>
      <c r="AT1874" s="127"/>
      <c r="AU1874" s="127"/>
      <c r="AV1874" s="127"/>
      <c r="AW1874" s="127"/>
      <c r="AX1874" s="127"/>
      <c r="AY1874" s="127"/>
      <c r="AZ1874" s="127"/>
      <c r="BA1874" s="127"/>
      <c r="BB1874" s="127"/>
      <c r="BC1874" s="127"/>
      <c r="BD1874" s="127"/>
      <c r="BE1874" s="127"/>
      <c r="BF1874" s="127"/>
      <c r="BG1874" s="127"/>
      <c r="BH1874" s="127"/>
      <c r="BI1874" s="127"/>
      <c r="BJ1874" s="127"/>
      <c r="BK1874" s="127"/>
      <c r="BL1874" s="127"/>
      <c r="BM1874" s="127"/>
      <c r="BN1874" s="386"/>
      <c r="BO1874" s="127"/>
      <c r="BP1874" s="104"/>
    </row>
    <row r="1875" spans="1:68" ht="14.5" x14ac:dyDescent="0.35">
      <c r="A1875" s="136"/>
      <c r="B1875" s="136"/>
      <c r="C1875" s="136"/>
      <c r="D1875" s="127"/>
      <c r="E1875" s="127"/>
      <c r="F1875" s="127"/>
      <c r="G1875" s="127"/>
      <c r="H1875" s="127"/>
      <c r="I1875" s="127"/>
      <c r="J1875" s="127"/>
      <c r="K1875" s="127"/>
      <c r="L1875" s="127"/>
      <c r="M1875" s="127"/>
      <c r="N1875" s="127"/>
      <c r="O1875" s="127"/>
      <c r="P1875" s="127"/>
      <c r="Q1875" s="127"/>
      <c r="R1875" s="127"/>
      <c r="S1875" s="127"/>
      <c r="T1875" s="127"/>
      <c r="U1875" s="127"/>
      <c r="V1875" s="127"/>
      <c r="W1875" s="127"/>
      <c r="X1875" s="127"/>
      <c r="Y1875" s="127"/>
      <c r="Z1875" s="127"/>
      <c r="AA1875" s="127"/>
      <c r="AB1875" s="127"/>
      <c r="AC1875" s="127"/>
      <c r="AD1875" s="127"/>
      <c r="AE1875" s="127"/>
      <c r="AF1875" s="127"/>
      <c r="AG1875" s="127"/>
      <c r="AH1875" s="127"/>
      <c r="AI1875" s="127"/>
      <c r="AJ1875" s="127"/>
      <c r="AK1875" s="127"/>
      <c r="AL1875" s="127"/>
      <c r="AM1875" s="127"/>
      <c r="AN1875" s="127"/>
      <c r="AO1875" s="127"/>
      <c r="AP1875" s="127"/>
      <c r="AQ1875" s="127"/>
      <c r="AR1875" s="127"/>
      <c r="AS1875" s="127"/>
      <c r="AT1875" s="127"/>
      <c r="AU1875" s="127"/>
      <c r="AV1875" s="127"/>
      <c r="AW1875" s="127"/>
      <c r="AX1875" s="127"/>
      <c r="AY1875" s="127"/>
      <c r="AZ1875" s="127"/>
      <c r="BA1875" s="127"/>
      <c r="BB1875" s="127"/>
      <c r="BC1875" s="127"/>
      <c r="BD1875" s="127"/>
      <c r="BE1875" s="127"/>
      <c r="BF1875" s="127"/>
      <c r="BG1875" s="127"/>
      <c r="BH1875" s="127"/>
      <c r="BI1875" s="127"/>
      <c r="BJ1875" s="127"/>
      <c r="BK1875" s="127"/>
      <c r="BL1875" s="127"/>
      <c r="BM1875" s="127"/>
      <c r="BN1875" s="386"/>
      <c r="BO1875" s="127"/>
      <c r="BP1875" s="104"/>
    </row>
    <row r="1876" spans="1:68" ht="14.5" x14ac:dyDescent="0.35">
      <c r="A1876" s="136"/>
      <c r="B1876" s="136"/>
      <c r="C1876" s="136"/>
      <c r="D1876" s="127"/>
      <c r="E1876" s="127"/>
      <c r="F1876" s="127"/>
      <c r="G1876" s="127"/>
      <c r="H1876" s="127"/>
      <c r="I1876" s="127"/>
      <c r="J1876" s="127"/>
      <c r="K1876" s="127"/>
      <c r="L1876" s="127"/>
      <c r="M1876" s="127"/>
      <c r="N1876" s="127"/>
      <c r="O1876" s="127"/>
      <c r="P1876" s="127"/>
      <c r="Q1876" s="127"/>
      <c r="R1876" s="127"/>
      <c r="S1876" s="127"/>
      <c r="T1876" s="127"/>
      <c r="U1876" s="127"/>
      <c r="V1876" s="127"/>
      <c r="W1876" s="127"/>
      <c r="X1876" s="127"/>
      <c r="Y1876" s="127"/>
      <c r="Z1876" s="127"/>
      <c r="AA1876" s="127"/>
      <c r="AB1876" s="127"/>
      <c r="AC1876" s="127"/>
      <c r="AD1876" s="127"/>
      <c r="AE1876" s="127"/>
      <c r="AF1876" s="127"/>
      <c r="AG1876" s="127"/>
      <c r="AH1876" s="127"/>
      <c r="AI1876" s="127"/>
      <c r="AJ1876" s="127"/>
      <c r="AK1876" s="127"/>
      <c r="AL1876" s="127"/>
      <c r="AM1876" s="127"/>
      <c r="AN1876" s="127"/>
      <c r="AO1876" s="127"/>
      <c r="AP1876" s="127"/>
      <c r="AQ1876" s="127"/>
      <c r="AR1876" s="127"/>
      <c r="AS1876" s="127"/>
      <c r="AT1876" s="127"/>
      <c r="AU1876" s="127"/>
      <c r="AV1876" s="127"/>
      <c r="AW1876" s="127"/>
      <c r="AX1876" s="127"/>
      <c r="AY1876" s="127"/>
      <c r="AZ1876" s="127"/>
      <c r="BA1876" s="127"/>
      <c r="BB1876" s="127"/>
      <c r="BC1876" s="127"/>
      <c r="BD1876" s="127"/>
      <c r="BE1876" s="127"/>
      <c r="BF1876" s="127"/>
      <c r="BG1876" s="127"/>
      <c r="BH1876" s="127"/>
      <c r="BI1876" s="127"/>
      <c r="BJ1876" s="127"/>
      <c r="BK1876" s="127"/>
      <c r="BL1876" s="127"/>
      <c r="BM1876" s="127"/>
      <c r="BN1876" s="386"/>
      <c r="BO1876" s="127"/>
      <c r="BP1876" s="104"/>
    </row>
    <row r="1877" spans="1:68" ht="14.5" x14ac:dyDescent="0.35">
      <c r="A1877" s="136"/>
      <c r="B1877" s="136"/>
      <c r="C1877" s="136"/>
      <c r="D1877" s="127"/>
      <c r="E1877" s="127"/>
      <c r="F1877" s="127"/>
      <c r="G1877" s="127"/>
      <c r="H1877" s="127"/>
      <c r="I1877" s="127"/>
      <c r="J1877" s="127"/>
      <c r="K1877" s="127"/>
      <c r="L1877" s="127"/>
      <c r="M1877" s="127"/>
      <c r="N1877" s="127"/>
      <c r="O1877" s="127"/>
      <c r="P1877" s="127"/>
      <c r="Q1877" s="127"/>
      <c r="R1877" s="127"/>
      <c r="S1877" s="127"/>
      <c r="T1877" s="127"/>
      <c r="U1877" s="127"/>
      <c r="V1877" s="127"/>
      <c r="W1877" s="127"/>
      <c r="X1877" s="127"/>
      <c r="Y1877" s="127"/>
      <c r="Z1877" s="127"/>
      <c r="AA1877" s="127"/>
      <c r="AB1877" s="127"/>
      <c r="AC1877" s="127"/>
      <c r="AD1877" s="127"/>
      <c r="AE1877" s="127"/>
      <c r="AF1877" s="127"/>
      <c r="AG1877" s="127"/>
      <c r="AH1877" s="127"/>
      <c r="AI1877" s="127"/>
      <c r="AJ1877" s="127"/>
      <c r="AK1877" s="127"/>
      <c r="AL1877" s="127"/>
      <c r="AM1877" s="127"/>
      <c r="AN1877" s="127"/>
      <c r="AO1877" s="127"/>
      <c r="AP1877" s="127"/>
      <c r="AQ1877" s="127"/>
      <c r="AR1877" s="127"/>
      <c r="AS1877" s="127"/>
      <c r="AT1877" s="127"/>
      <c r="AU1877" s="127"/>
      <c r="AV1877" s="127"/>
      <c r="AW1877" s="127"/>
      <c r="AX1877" s="127"/>
      <c r="AY1877" s="127"/>
      <c r="AZ1877" s="127"/>
      <c r="BA1877" s="127"/>
      <c r="BB1877" s="127"/>
      <c r="BC1877" s="127"/>
      <c r="BD1877" s="127"/>
      <c r="BE1877" s="127"/>
      <c r="BF1877" s="127"/>
      <c r="BG1877" s="127"/>
      <c r="BH1877" s="127"/>
      <c r="BI1877" s="127"/>
      <c r="BJ1877" s="127"/>
      <c r="BK1877" s="127"/>
      <c r="BL1877" s="127"/>
      <c r="BM1877" s="127"/>
      <c r="BN1877" s="386"/>
      <c r="BO1877" s="127"/>
      <c r="BP1877" s="104"/>
    </row>
    <row r="1878" spans="1:68" ht="14.5" x14ac:dyDescent="0.35">
      <c r="A1878" s="136"/>
      <c r="B1878" s="136"/>
      <c r="C1878" s="136"/>
      <c r="D1878" s="127"/>
      <c r="E1878" s="127"/>
      <c r="F1878" s="127"/>
      <c r="G1878" s="127"/>
      <c r="H1878" s="127"/>
      <c r="I1878" s="127"/>
      <c r="J1878" s="127"/>
      <c r="K1878" s="127"/>
      <c r="L1878" s="127"/>
      <c r="M1878" s="127"/>
      <c r="N1878" s="127"/>
      <c r="O1878" s="127"/>
      <c r="P1878" s="127"/>
      <c r="Q1878" s="127"/>
      <c r="R1878" s="127"/>
      <c r="S1878" s="127"/>
      <c r="T1878" s="127"/>
      <c r="U1878" s="127"/>
      <c r="V1878" s="127"/>
      <c r="W1878" s="127"/>
      <c r="X1878" s="127"/>
      <c r="Y1878" s="127"/>
      <c r="Z1878" s="127"/>
      <c r="AA1878" s="127"/>
      <c r="AB1878" s="127"/>
      <c r="AC1878" s="127"/>
      <c r="AD1878" s="127"/>
      <c r="AE1878" s="127"/>
      <c r="AF1878" s="127"/>
      <c r="AG1878" s="127"/>
      <c r="AH1878" s="127"/>
      <c r="AI1878" s="127"/>
      <c r="AJ1878" s="127"/>
      <c r="AK1878" s="127"/>
      <c r="AL1878" s="127"/>
      <c r="AM1878" s="127"/>
      <c r="AN1878" s="127"/>
      <c r="AO1878" s="127"/>
      <c r="AP1878" s="127"/>
      <c r="AQ1878" s="127"/>
      <c r="AR1878" s="127"/>
      <c r="AS1878" s="127"/>
      <c r="AT1878" s="127"/>
      <c r="AU1878" s="127"/>
      <c r="AV1878" s="127"/>
      <c r="AW1878" s="127"/>
      <c r="AX1878" s="127"/>
      <c r="AY1878" s="127"/>
      <c r="AZ1878" s="127"/>
      <c r="BA1878" s="127"/>
      <c r="BB1878" s="127"/>
      <c r="BC1878" s="127"/>
      <c r="BD1878" s="127"/>
      <c r="BE1878" s="127"/>
      <c r="BF1878" s="127"/>
      <c r="BG1878" s="127"/>
      <c r="BH1878" s="127"/>
      <c r="BI1878" s="127"/>
      <c r="BJ1878" s="127"/>
      <c r="BK1878" s="127"/>
      <c r="BL1878" s="127"/>
      <c r="BM1878" s="127"/>
      <c r="BN1878" s="386"/>
      <c r="BO1878" s="127"/>
      <c r="BP1878" s="104"/>
    </row>
    <row r="1879" spans="1:68" ht="14.5" x14ac:dyDescent="0.35">
      <c r="A1879" s="136"/>
      <c r="B1879" s="136"/>
      <c r="C1879" s="136"/>
      <c r="D1879" s="127"/>
      <c r="E1879" s="127"/>
      <c r="F1879" s="127"/>
      <c r="G1879" s="127"/>
      <c r="H1879" s="127"/>
      <c r="I1879" s="127"/>
      <c r="J1879" s="127"/>
      <c r="K1879" s="127"/>
      <c r="L1879" s="127"/>
      <c r="M1879" s="127"/>
      <c r="N1879" s="127"/>
      <c r="O1879" s="127"/>
      <c r="P1879" s="127"/>
      <c r="Q1879" s="127"/>
      <c r="R1879" s="127"/>
      <c r="S1879" s="127"/>
      <c r="T1879" s="127"/>
      <c r="U1879" s="127"/>
      <c r="V1879" s="127"/>
      <c r="W1879" s="127"/>
      <c r="X1879" s="127"/>
      <c r="Y1879" s="127"/>
      <c r="Z1879" s="127"/>
      <c r="AA1879" s="127"/>
      <c r="AB1879" s="127"/>
      <c r="AC1879" s="127"/>
      <c r="AD1879" s="127"/>
      <c r="AE1879" s="127"/>
      <c r="AF1879" s="127"/>
      <c r="AG1879" s="127"/>
      <c r="AH1879" s="127"/>
      <c r="AI1879" s="127"/>
      <c r="AJ1879" s="127"/>
      <c r="AK1879" s="127"/>
      <c r="AL1879" s="127"/>
      <c r="AM1879" s="127"/>
      <c r="AN1879" s="127"/>
      <c r="AO1879" s="127"/>
      <c r="AP1879" s="127"/>
      <c r="AQ1879" s="127"/>
      <c r="AR1879" s="127"/>
      <c r="AS1879" s="127"/>
      <c r="AT1879" s="127"/>
      <c r="AU1879" s="127"/>
      <c r="AV1879" s="127"/>
      <c r="AW1879" s="127"/>
      <c r="AX1879" s="127"/>
      <c r="AY1879" s="127"/>
      <c r="AZ1879" s="127"/>
      <c r="BA1879" s="127"/>
      <c r="BB1879" s="127"/>
      <c r="BC1879" s="127"/>
      <c r="BD1879" s="127"/>
      <c r="BE1879" s="127"/>
      <c r="BF1879" s="127"/>
      <c r="BG1879" s="127"/>
      <c r="BH1879" s="127"/>
      <c r="BI1879" s="127"/>
      <c r="BJ1879" s="127"/>
      <c r="BK1879" s="127"/>
      <c r="BL1879" s="127"/>
      <c r="BM1879" s="127"/>
      <c r="BN1879" s="386"/>
      <c r="BO1879" s="127"/>
      <c r="BP1879" s="104"/>
    </row>
    <row r="1880" spans="1:68" ht="14.5" x14ac:dyDescent="0.35">
      <c r="A1880" s="136"/>
      <c r="B1880" s="136"/>
      <c r="C1880" s="136"/>
      <c r="D1880" s="127"/>
      <c r="E1880" s="127"/>
      <c r="F1880" s="127"/>
      <c r="G1880" s="127"/>
      <c r="H1880" s="127"/>
      <c r="I1880" s="127"/>
      <c r="J1880" s="127"/>
      <c r="K1880" s="127"/>
      <c r="L1880" s="127"/>
      <c r="M1880" s="127"/>
      <c r="N1880" s="127"/>
      <c r="O1880" s="127"/>
      <c r="P1880" s="127"/>
      <c r="Q1880" s="127"/>
      <c r="R1880" s="127"/>
      <c r="S1880" s="127"/>
      <c r="T1880" s="127"/>
      <c r="U1880" s="127"/>
      <c r="V1880" s="127"/>
      <c r="W1880" s="127"/>
      <c r="X1880" s="127"/>
      <c r="Y1880" s="127"/>
      <c r="Z1880" s="127"/>
      <c r="AA1880" s="127"/>
      <c r="AB1880" s="127"/>
      <c r="AC1880" s="127"/>
      <c r="AD1880" s="127"/>
      <c r="AE1880" s="127"/>
      <c r="AF1880" s="127"/>
      <c r="AG1880" s="127"/>
      <c r="AH1880" s="127"/>
      <c r="AI1880" s="127"/>
      <c r="AJ1880" s="127"/>
      <c r="AK1880" s="127"/>
      <c r="AL1880" s="127"/>
      <c r="AM1880" s="127"/>
      <c r="AN1880" s="127"/>
      <c r="AO1880" s="127"/>
      <c r="AP1880" s="127"/>
      <c r="AQ1880" s="127"/>
      <c r="AR1880" s="127"/>
      <c r="AS1880" s="127"/>
      <c r="AT1880" s="127"/>
      <c r="AU1880" s="127"/>
      <c r="AV1880" s="127"/>
      <c r="AW1880" s="127"/>
      <c r="AX1880" s="127"/>
      <c r="AY1880" s="127"/>
      <c r="AZ1880" s="127"/>
      <c r="BA1880" s="127"/>
      <c r="BB1880" s="127"/>
      <c r="BC1880" s="127"/>
      <c r="BD1880" s="127"/>
      <c r="BE1880" s="127"/>
      <c r="BF1880" s="127"/>
      <c r="BG1880" s="127"/>
      <c r="BH1880" s="127"/>
      <c r="BI1880" s="127"/>
      <c r="BJ1880" s="127"/>
      <c r="BK1880" s="127"/>
      <c r="BL1880" s="127"/>
      <c r="BM1880" s="127"/>
      <c r="BN1880" s="386"/>
      <c r="BO1880" s="127"/>
      <c r="BP1880" s="104"/>
    </row>
    <row r="1881" spans="1:68" ht="14.5" x14ac:dyDescent="0.35">
      <c r="A1881" s="136"/>
      <c r="B1881" s="136"/>
      <c r="C1881" s="136"/>
      <c r="D1881" s="127"/>
      <c r="E1881" s="127"/>
      <c r="F1881" s="127"/>
      <c r="G1881" s="127"/>
      <c r="H1881" s="127"/>
      <c r="I1881" s="127"/>
      <c r="J1881" s="127"/>
      <c r="K1881" s="127"/>
      <c r="L1881" s="127"/>
      <c r="M1881" s="127"/>
      <c r="N1881" s="127"/>
      <c r="O1881" s="127"/>
      <c r="P1881" s="127"/>
      <c r="Q1881" s="127"/>
      <c r="R1881" s="127"/>
      <c r="S1881" s="127"/>
      <c r="T1881" s="127"/>
      <c r="U1881" s="127"/>
      <c r="V1881" s="127"/>
      <c r="W1881" s="127"/>
      <c r="X1881" s="127"/>
      <c r="Y1881" s="127"/>
      <c r="Z1881" s="127"/>
      <c r="AA1881" s="127"/>
      <c r="AB1881" s="127"/>
      <c r="AC1881" s="127"/>
      <c r="AD1881" s="127"/>
      <c r="AE1881" s="127"/>
      <c r="AF1881" s="127"/>
      <c r="AG1881" s="127"/>
      <c r="AH1881" s="127"/>
      <c r="AI1881" s="127"/>
      <c r="AJ1881" s="127"/>
      <c r="AK1881" s="127"/>
      <c r="AL1881" s="127"/>
      <c r="AM1881" s="127"/>
      <c r="AN1881" s="127"/>
      <c r="AO1881" s="127"/>
      <c r="AP1881" s="127"/>
      <c r="AQ1881" s="127"/>
      <c r="AR1881" s="127"/>
      <c r="AS1881" s="127"/>
      <c r="AT1881" s="127"/>
      <c r="AU1881" s="127"/>
      <c r="AV1881" s="127"/>
      <c r="AW1881" s="127"/>
      <c r="AX1881" s="127"/>
      <c r="AY1881" s="127"/>
      <c r="AZ1881" s="127"/>
      <c r="BA1881" s="127"/>
      <c r="BB1881" s="127"/>
      <c r="BC1881" s="127"/>
      <c r="BD1881" s="127"/>
      <c r="BE1881" s="127"/>
      <c r="BF1881" s="127"/>
      <c r="BG1881" s="127"/>
      <c r="BH1881" s="127"/>
      <c r="BI1881" s="127"/>
      <c r="BJ1881" s="127"/>
      <c r="BK1881" s="127"/>
      <c r="BL1881" s="127"/>
      <c r="BM1881" s="127"/>
      <c r="BN1881" s="386"/>
      <c r="BO1881" s="127"/>
      <c r="BP1881" s="104"/>
    </row>
    <row r="1882" spans="1:68" ht="14.5" x14ac:dyDescent="0.35">
      <c r="A1882" s="136"/>
      <c r="B1882" s="136"/>
      <c r="C1882" s="136"/>
      <c r="D1882" s="127"/>
      <c r="E1882" s="127"/>
      <c r="F1882" s="127"/>
      <c r="G1882" s="127"/>
      <c r="H1882" s="127"/>
      <c r="I1882" s="127"/>
      <c r="J1882" s="127"/>
      <c r="K1882" s="127"/>
      <c r="L1882" s="127"/>
      <c r="M1882" s="127"/>
      <c r="N1882" s="127"/>
      <c r="O1882" s="127"/>
      <c r="P1882" s="127"/>
      <c r="Q1882" s="127"/>
      <c r="R1882" s="127"/>
      <c r="S1882" s="127"/>
      <c r="T1882" s="127"/>
      <c r="U1882" s="127"/>
      <c r="V1882" s="127"/>
      <c r="W1882" s="127"/>
      <c r="X1882" s="127"/>
      <c r="Y1882" s="127"/>
      <c r="Z1882" s="127"/>
      <c r="AA1882" s="127"/>
      <c r="AB1882" s="127"/>
      <c r="AC1882" s="127"/>
      <c r="AD1882" s="127"/>
      <c r="AE1882" s="127"/>
      <c r="AF1882" s="127"/>
      <c r="AG1882" s="127"/>
      <c r="AH1882" s="127"/>
      <c r="AI1882" s="127"/>
      <c r="AJ1882" s="127"/>
      <c r="AK1882" s="127"/>
      <c r="AL1882" s="127"/>
      <c r="AM1882" s="127"/>
      <c r="AN1882" s="127"/>
      <c r="AO1882" s="127"/>
      <c r="AP1882" s="127"/>
      <c r="AQ1882" s="127"/>
      <c r="AR1882" s="127"/>
      <c r="AS1882" s="127"/>
      <c r="AT1882" s="127"/>
      <c r="AU1882" s="127"/>
      <c r="AV1882" s="127"/>
      <c r="AW1882" s="127"/>
      <c r="AX1882" s="127"/>
      <c r="AY1882" s="127"/>
      <c r="AZ1882" s="127"/>
      <c r="BA1882" s="127"/>
      <c r="BB1882" s="127"/>
      <c r="BC1882" s="127"/>
      <c r="BD1882" s="127"/>
      <c r="BE1882" s="127"/>
      <c r="BF1882" s="127"/>
      <c r="BG1882" s="127"/>
      <c r="BH1882" s="127"/>
      <c r="BI1882" s="127"/>
      <c r="BJ1882" s="127"/>
      <c r="BK1882" s="127"/>
      <c r="BL1882" s="127"/>
      <c r="BM1882" s="127"/>
      <c r="BN1882" s="386"/>
      <c r="BO1882" s="127"/>
      <c r="BP1882" s="104"/>
    </row>
    <row r="1883" spans="1:68" ht="14.5" x14ac:dyDescent="0.35">
      <c r="A1883" s="136"/>
      <c r="B1883" s="136"/>
      <c r="C1883" s="136"/>
      <c r="D1883" s="127"/>
      <c r="E1883" s="127"/>
      <c r="F1883" s="127"/>
      <c r="G1883" s="127"/>
      <c r="H1883" s="127"/>
      <c r="I1883" s="127"/>
      <c r="J1883" s="127"/>
      <c r="K1883" s="127"/>
      <c r="L1883" s="127"/>
      <c r="M1883" s="127"/>
      <c r="N1883" s="127"/>
      <c r="O1883" s="127"/>
      <c r="P1883" s="127"/>
      <c r="Q1883" s="127"/>
      <c r="R1883" s="127"/>
      <c r="S1883" s="127"/>
      <c r="T1883" s="127"/>
      <c r="U1883" s="127"/>
      <c r="V1883" s="127"/>
      <c r="W1883" s="127"/>
      <c r="X1883" s="127"/>
      <c r="Y1883" s="127"/>
      <c r="Z1883" s="127"/>
      <c r="AA1883" s="127"/>
      <c r="AB1883" s="127"/>
      <c r="AC1883" s="127"/>
      <c r="AD1883" s="127"/>
      <c r="AE1883" s="127"/>
      <c r="AF1883" s="127"/>
      <c r="AG1883" s="127"/>
      <c r="AH1883" s="127"/>
      <c r="AI1883" s="127"/>
      <c r="AJ1883" s="127"/>
      <c r="AK1883" s="127"/>
      <c r="AL1883" s="127"/>
      <c r="AM1883" s="127"/>
      <c r="AN1883" s="127"/>
      <c r="AO1883" s="127"/>
      <c r="AP1883" s="127"/>
      <c r="AQ1883" s="127"/>
      <c r="AR1883" s="127"/>
      <c r="AS1883" s="127"/>
      <c r="AT1883" s="127"/>
      <c r="AU1883" s="127"/>
      <c r="AV1883" s="127"/>
      <c r="AW1883" s="127"/>
      <c r="AX1883" s="127"/>
      <c r="AY1883" s="127"/>
      <c r="AZ1883" s="127"/>
      <c r="BA1883" s="127"/>
      <c r="BB1883" s="127"/>
      <c r="BC1883" s="127"/>
      <c r="BD1883" s="127"/>
      <c r="BE1883" s="127"/>
      <c r="BF1883" s="127"/>
      <c r="BG1883" s="127"/>
      <c r="BH1883" s="127"/>
      <c r="BI1883" s="127"/>
      <c r="BJ1883" s="127"/>
      <c r="BK1883" s="127"/>
      <c r="BL1883" s="127"/>
      <c r="BM1883" s="127"/>
      <c r="BN1883" s="386"/>
      <c r="BO1883" s="127"/>
      <c r="BP1883" s="104"/>
    </row>
    <row r="1884" spans="1:68" ht="14.5" x14ac:dyDescent="0.35">
      <c r="A1884" s="136"/>
      <c r="B1884" s="136"/>
      <c r="C1884" s="136"/>
      <c r="D1884" s="127"/>
      <c r="E1884" s="127"/>
      <c r="F1884" s="127"/>
      <c r="G1884" s="127"/>
      <c r="H1884" s="127"/>
      <c r="I1884" s="127"/>
      <c r="J1884" s="127"/>
      <c r="K1884" s="127"/>
      <c r="L1884" s="127"/>
      <c r="M1884" s="127"/>
      <c r="N1884" s="127"/>
      <c r="O1884" s="127"/>
      <c r="P1884" s="127"/>
      <c r="Q1884" s="127"/>
      <c r="R1884" s="127"/>
      <c r="S1884" s="127"/>
      <c r="T1884" s="127"/>
      <c r="U1884" s="127"/>
      <c r="V1884" s="127"/>
      <c r="W1884" s="127"/>
      <c r="X1884" s="127"/>
      <c r="Y1884" s="127"/>
      <c r="Z1884" s="127"/>
      <c r="AA1884" s="127"/>
      <c r="AB1884" s="127"/>
      <c r="AC1884" s="127"/>
      <c r="AD1884" s="127"/>
      <c r="AE1884" s="127"/>
      <c r="AF1884" s="127"/>
      <c r="AG1884" s="127"/>
      <c r="AH1884" s="127"/>
      <c r="AI1884" s="127"/>
      <c r="AJ1884" s="127"/>
      <c r="AK1884" s="127"/>
      <c r="AL1884" s="127"/>
      <c r="AM1884" s="127"/>
      <c r="AN1884" s="127"/>
      <c r="AO1884" s="127"/>
      <c r="AP1884" s="127"/>
      <c r="AQ1884" s="127"/>
      <c r="AR1884" s="127"/>
      <c r="AS1884" s="127"/>
      <c r="AT1884" s="127"/>
      <c r="AU1884" s="127"/>
      <c r="AV1884" s="127"/>
      <c r="AW1884" s="127"/>
      <c r="AX1884" s="127"/>
      <c r="AY1884" s="127"/>
      <c r="AZ1884" s="127"/>
      <c r="BA1884" s="127"/>
      <c r="BB1884" s="127"/>
      <c r="BC1884" s="127"/>
      <c r="BD1884" s="127"/>
      <c r="BE1884" s="127"/>
      <c r="BF1884" s="127"/>
      <c r="BG1884" s="127"/>
      <c r="BH1884" s="127"/>
      <c r="BI1884" s="127"/>
      <c r="BJ1884" s="127"/>
      <c r="BK1884" s="127"/>
      <c r="BL1884" s="127"/>
      <c r="BM1884" s="127"/>
      <c r="BN1884" s="386"/>
      <c r="BO1884" s="127"/>
      <c r="BP1884" s="104"/>
    </row>
    <row r="1885" spans="1:68" ht="14.5" x14ac:dyDescent="0.35">
      <c r="A1885" s="136"/>
      <c r="B1885" s="136"/>
      <c r="C1885" s="136"/>
      <c r="D1885" s="127"/>
      <c r="E1885" s="127"/>
      <c r="F1885" s="127"/>
      <c r="G1885" s="127"/>
      <c r="H1885" s="127"/>
      <c r="I1885" s="127"/>
      <c r="J1885" s="127"/>
      <c r="K1885" s="127"/>
      <c r="L1885" s="127"/>
      <c r="M1885" s="127"/>
      <c r="N1885" s="127"/>
      <c r="O1885" s="127"/>
      <c r="P1885" s="127"/>
      <c r="Q1885" s="127"/>
      <c r="R1885" s="127"/>
      <c r="S1885" s="127"/>
      <c r="T1885" s="127"/>
      <c r="U1885" s="127"/>
      <c r="V1885" s="127"/>
      <c r="W1885" s="127"/>
      <c r="X1885" s="127"/>
      <c r="Y1885" s="127"/>
      <c r="Z1885" s="127"/>
      <c r="AA1885" s="127"/>
      <c r="AB1885" s="127"/>
      <c r="AC1885" s="127"/>
      <c r="AD1885" s="127"/>
      <c r="AE1885" s="127"/>
      <c r="AF1885" s="127"/>
      <c r="AG1885" s="127"/>
      <c r="AH1885" s="127"/>
      <c r="AI1885" s="127"/>
      <c r="AJ1885" s="127"/>
      <c r="AK1885" s="127"/>
      <c r="AL1885" s="127"/>
      <c r="AM1885" s="127"/>
      <c r="AN1885" s="127"/>
      <c r="AO1885" s="127"/>
      <c r="AP1885" s="127"/>
      <c r="AQ1885" s="127"/>
      <c r="AR1885" s="127"/>
      <c r="AS1885" s="127"/>
      <c r="AT1885" s="127"/>
      <c r="AU1885" s="127"/>
      <c r="AV1885" s="127"/>
      <c r="AW1885" s="127"/>
      <c r="AX1885" s="127"/>
      <c r="AY1885" s="127"/>
      <c r="AZ1885" s="127"/>
      <c r="BA1885" s="127"/>
      <c r="BB1885" s="127"/>
      <c r="BC1885" s="127"/>
      <c r="BD1885" s="127"/>
      <c r="BE1885" s="127"/>
      <c r="BF1885" s="127"/>
      <c r="BG1885" s="127"/>
      <c r="BH1885" s="127"/>
      <c r="BI1885" s="127"/>
      <c r="BJ1885" s="127"/>
      <c r="BK1885" s="127"/>
      <c r="BL1885" s="127"/>
      <c r="BM1885" s="127"/>
      <c r="BN1885" s="386"/>
      <c r="BO1885" s="127"/>
      <c r="BP1885" s="104"/>
    </row>
    <row r="1886" spans="1:68" ht="14.5" x14ac:dyDescent="0.35">
      <c r="A1886" s="136"/>
      <c r="B1886" s="136"/>
      <c r="C1886" s="136"/>
      <c r="D1886" s="127"/>
      <c r="E1886" s="127"/>
      <c r="F1886" s="127"/>
      <c r="G1886" s="127"/>
      <c r="H1886" s="127"/>
      <c r="I1886" s="127"/>
      <c r="J1886" s="127"/>
      <c r="K1886" s="127"/>
      <c r="L1886" s="127"/>
      <c r="M1886" s="127"/>
      <c r="N1886" s="127"/>
      <c r="O1886" s="127"/>
      <c r="P1886" s="127"/>
      <c r="Q1886" s="127"/>
      <c r="R1886" s="127"/>
      <c r="S1886" s="127"/>
      <c r="T1886" s="127"/>
      <c r="U1886" s="127"/>
      <c r="V1886" s="127"/>
      <c r="W1886" s="127"/>
      <c r="X1886" s="127"/>
      <c r="Y1886" s="127"/>
      <c r="Z1886" s="127"/>
      <c r="AA1886" s="127"/>
      <c r="AB1886" s="127"/>
      <c r="AC1886" s="127"/>
      <c r="AD1886" s="127"/>
      <c r="AE1886" s="127"/>
      <c r="AF1886" s="127"/>
      <c r="AG1886" s="127"/>
      <c r="AH1886" s="127"/>
      <c r="AI1886" s="127"/>
      <c r="AJ1886" s="127"/>
      <c r="AK1886" s="127"/>
      <c r="AL1886" s="127"/>
      <c r="AM1886" s="127"/>
      <c r="AN1886" s="127"/>
      <c r="AO1886" s="127"/>
      <c r="AP1886" s="127"/>
      <c r="AQ1886" s="127"/>
      <c r="AR1886" s="127"/>
      <c r="AS1886" s="127"/>
      <c r="AT1886" s="127"/>
      <c r="AU1886" s="127"/>
      <c r="AV1886" s="127"/>
      <c r="AW1886" s="127"/>
      <c r="AX1886" s="127"/>
      <c r="AY1886" s="127"/>
      <c r="AZ1886" s="127"/>
      <c r="BA1886" s="127"/>
      <c r="BB1886" s="127"/>
      <c r="BC1886" s="127"/>
      <c r="BD1886" s="127"/>
      <c r="BE1886" s="127"/>
      <c r="BF1886" s="127"/>
      <c r="BG1886" s="127"/>
      <c r="BH1886" s="127"/>
      <c r="BI1886" s="127"/>
      <c r="BJ1886" s="127"/>
      <c r="BK1886" s="127"/>
      <c r="BL1886" s="127"/>
      <c r="BM1886" s="127"/>
      <c r="BN1886" s="386"/>
      <c r="BO1886" s="127"/>
      <c r="BP1886" s="104"/>
    </row>
    <row r="1887" spans="1:68" ht="14.5" x14ac:dyDescent="0.35">
      <c r="A1887" s="136"/>
      <c r="B1887" s="136"/>
      <c r="C1887" s="136"/>
      <c r="D1887" s="127"/>
      <c r="E1887" s="127"/>
      <c r="F1887" s="127"/>
      <c r="G1887" s="127"/>
      <c r="H1887" s="127"/>
      <c r="I1887" s="127"/>
      <c r="J1887" s="127"/>
      <c r="K1887" s="127"/>
      <c r="L1887" s="127"/>
      <c r="M1887" s="127"/>
      <c r="N1887" s="127"/>
      <c r="O1887" s="127"/>
      <c r="P1887" s="127"/>
      <c r="Q1887" s="127"/>
      <c r="R1887" s="127"/>
      <c r="S1887" s="127"/>
      <c r="T1887" s="127"/>
      <c r="U1887" s="127"/>
      <c r="V1887" s="127"/>
      <c r="W1887" s="127"/>
      <c r="X1887" s="127"/>
      <c r="Y1887" s="127"/>
      <c r="Z1887" s="127"/>
      <c r="AA1887" s="127"/>
      <c r="AB1887" s="127"/>
      <c r="AC1887" s="127"/>
      <c r="AD1887" s="127"/>
      <c r="AE1887" s="127"/>
      <c r="AF1887" s="127"/>
      <c r="AG1887" s="127"/>
      <c r="AH1887" s="127"/>
      <c r="AI1887" s="127"/>
      <c r="AJ1887" s="127"/>
      <c r="AK1887" s="127"/>
      <c r="AL1887" s="127"/>
      <c r="AM1887" s="127"/>
      <c r="AN1887" s="127"/>
      <c r="AO1887" s="127"/>
      <c r="AP1887" s="127"/>
      <c r="AQ1887" s="127"/>
      <c r="AR1887" s="127"/>
      <c r="AS1887" s="127"/>
      <c r="AT1887" s="127"/>
      <c r="AU1887" s="127"/>
      <c r="AV1887" s="127"/>
      <c r="AW1887" s="127"/>
      <c r="AX1887" s="127"/>
      <c r="AY1887" s="127"/>
      <c r="AZ1887" s="127"/>
      <c r="BA1887" s="127"/>
      <c r="BB1887" s="127"/>
      <c r="BC1887" s="127"/>
      <c r="BD1887" s="127"/>
      <c r="BE1887" s="127"/>
      <c r="BF1887" s="127"/>
      <c r="BG1887" s="127"/>
      <c r="BH1887" s="127"/>
      <c r="BI1887" s="127"/>
      <c r="BJ1887" s="127"/>
      <c r="BK1887" s="127"/>
      <c r="BL1887" s="127"/>
      <c r="BM1887" s="127"/>
      <c r="BN1887" s="386"/>
      <c r="BO1887" s="127"/>
      <c r="BP1887" s="104"/>
    </row>
    <row r="1888" spans="1:68" ht="14.5" x14ac:dyDescent="0.35">
      <c r="A1888" s="136"/>
      <c r="B1888" s="136"/>
      <c r="C1888" s="136"/>
      <c r="D1888" s="127"/>
      <c r="E1888" s="127"/>
      <c r="F1888" s="127"/>
      <c r="G1888" s="127"/>
      <c r="H1888" s="127"/>
      <c r="I1888" s="127"/>
      <c r="J1888" s="127"/>
      <c r="K1888" s="127"/>
      <c r="L1888" s="127"/>
      <c r="M1888" s="127"/>
      <c r="N1888" s="127"/>
      <c r="O1888" s="127"/>
      <c r="P1888" s="127"/>
      <c r="Q1888" s="127"/>
      <c r="R1888" s="127"/>
      <c r="S1888" s="127"/>
      <c r="T1888" s="127"/>
      <c r="U1888" s="127"/>
      <c r="V1888" s="127"/>
      <c r="W1888" s="127"/>
      <c r="X1888" s="127"/>
      <c r="Y1888" s="127"/>
      <c r="Z1888" s="127"/>
      <c r="AA1888" s="127"/>
      <c r="AB1888" s="127"/>
      <c r="AC1888" s="127"/>
      <c r="AD1888" s="127"/>
      <c r="AE1888" s="127"/>
      <c r="AF1888" s="127"/>
      <c r="AG1888" s="127"/>
      <c r="AH1888" s="127"/>
      <c r="AI1888" s="127"/>
      <c r="AJ1888" s="127"/>
      <c r="AK1888" s="127"/>
      <c r="AL1888" s="127"/>
      <c r="AM1888" s="127"/>
      <c r="AN1888" s="127"/>
      <c r="AO1888" s="127"/>
      <c r="AP1888" s="127"/>
      <c r="AQ1888" s="127"/>
      <c r="AR1888" s="127"/>
      <c r="AS1888" s="127"/>
      <c r="AT1888" s="127"/>
      <c r="AU1888" s="127"/>
      <c r="AV1888" s="127"/>
      <c r="AW1888" s="127"/>
      <c r="AX1888" s="127"/>
      <c r="AY1888" s="127"/>
      <c r="AZ1888" s="127"/>
      <c r="BA1888" s="127"/>
      <c r="BB1888" s="127"/>
      <c r="BC1888" s="127"/>
      <c r="BD1888" s="127"/>
      <c r="BE1888" s="127"/>
      <c r="BF1888" s="127"/>
      <c r="BG1888" s="127"/>
      <c r="BH1888" s="127"/>
      <c r="BI1888" s="127"/>
      <c r="BJ1888" s="127"/>
      <c r="BK1888" s="127"/>
      <c r="BL1888" s="127"/>
      <c r="BM1888" s="127"/>
      <c r="BN1888" s="386"/>
      <c r="BO1888" s="127"/>
      <c r="BP1888" s="104"/>
    </row>
    <row r="1889" spans="1:68" ht="14.5" x14ac:dyDescent="0.35">
      <c r="A1889" s="136"/>
      <c r="B1889" s="136"/>
      <c r="C1889" s="136"/>
      <c r="D1889" s="127"/>
      <c r="E1889" s="127"/>
      <c r="F1889" s="127"/>
      <c r="G1889" s="127"/>
      <c r="H1889" s="127"/>
      <c r="I1889" s="127"/>
      <c r="J1889" s="127"/>
      <c r="K1889" s="127"/>
      <c r="L1889" s="127"/>
      <c r="M1889" s="127"/>
      <c r="N1889" s="127"/>
      <c r="O1889" s="127"/>
      <c r="P1889" s="127"/>
      <c r="Q1889" s="127"/>
      <c r="R1889" s="127"/>
      <c r="S1889" s="127"/>
      <c r="T1889" s="127"/>
      <c r="U1889" s="127"/>
      <c r="V1889" s="127"/>
      <c r="W1889" s="127"/>
      <c r="X1889" s="127"/>
      <c r="Y1889" s="127"/>
      <c r="Z1889" s="127"/>
      <c r="AA1889" s="127"/>
      <c r="AB1889" s="127"/>
      <c r="AC1889" s="127"/>
      <c r="AD1889" s="127"/>
      <c r="AE1889" s="127"/>
      <c r="AF1889" s="127"/>
      <c r="AG1889" s="127"/>
      <c r="AH1889" s="127"/>
      <c r="AI1889" s="127"/>
      <c r="AJ1889" s="127"/>
      <c r="AK1889" s="127"/>
      <c r="AL1889" s="127"/>
      <c r="AM1889" s="127"/>
      <c r="AN1889" s="127"/>
      <c r="AO1889" s="127"/>
      <c r="AP1889" s="127"/>
      <c r="AQ1889" s="127"/>
      <c r="AR1889" s="127"/>
      <c r="AS1889" s="127"/>
      <c r="AT1889" s="127"/>
      <c r="AU1889" s="127"/>
      <c r="AV1889" s="127"/>
      <c r="AW1889" s="127"/>
      <c r="AX1889" s="127"/>
      <c r="AY1889" s="127"/>
      <c r="AZ1889" s="127"/>
      <c r="BA1889" s="127"/>
      <c r="BB1889" s="127"/>
      <c r="BC1889" s="127"/>
      <c r="BD1889" s="127"/>
      <c r="BE1889" s="127"/>
      <c r="BF1889" s="127"/>
      <c r="BG1889" s="127"/>
      <c r="BH1889" s="127"/>
      <c r="BI1889" s="127"/>
      <c r="BJ1889" s="127"/>
      <c r="BK1889" s="127"/>
      <c r="BL1889" s="127"/>
      <c r="BM1889" s="127"/>
      <c r="BN1889" s="386"/>
      <c r="BO1889" s="127"/>
      <c r="BP1889" s="104"/>
    </row>
    <row r="1890" spans="1:68" ht="14.5" x14ac:dyDescent="0.35">
      <c r="A1890" s="136"/>
      <c r="B1890" s="136"/>
      <c r="C1890" s="136"/>
      <c r="D1890" s="127"/>
      <c r="E1890" s="127"/>
      <c r="F1890" s="127"/>
      <c r="G1890" s="127"/>
      <c r="H1890" s="127"/>
      <c r="I1890" s="127"/>
      <c r="J1890" s="127"/>
      <c r="K1890" s="127"/>
      <c r="L1890" s="127"/>
      <c r="M1890" s="127"/>
      <c r="N1890" s="127"/>
      <c r="O1890" s="127"/>
      <c r="P1890" s="127"/>
      <c r="Q1890" s="127"/>
      <c r="R1890" s="127"/>
      <c r="S1890" s="127"/>
      <c r="T1890" s="127"/>
      <c r="U1890" s="127"/>
      <c r="V1890" s="127"/>
      <c r="W1890" s="127"/>
      <c r="X1890" s="127"/>
      <c r="Y1890" s="127"/>
      <c r="Z1890" s="127"/>
      <c r="AA1890" s="127"/>
      <c r="AB1890" s="127"/>
      <c r="AC1890" s="127"/>
      <c r="AD1890" s="127"/>
      <c r="AE1890" s="127"/>
      <c r="AF1890" s="127"/>
      <c r="AG1890" s="127"/>
      <c r="AH1890" s="127"/>
      <c r="AI1890" s="127"/>
      <c r="AJ1890" s="127"/>
      <c r="AK1890" s="127"/>
      <c r="AL1890" s="127"/>
      <c r="AM1890" s="127"/>
      <c r="AN1890" s="127"/>
      <c r="AO1890" s="127"/>
      <c r="AP1890" s="127"/>
      <c r="AQ1890" s="127"/>
      <c r="AR1890" s="127"/>
      <c r="AS1890" s="127"/>
      <c r="AT1890" s="127"/>
      <c r="AU1890" s="127"/>
      <c r="AV1890" s="127"/>
      <c r="AW1890" s="127"/>
      <c r="AX1890" s="127"/>
      <c r="AY1890" s="127"/>
      <c r="AZ1890" s="127"/>
      <c r="BA1890" s="127"/>
      <c r="BB1890" s="127"/>
      <c r="BC1890" s="127"/>
      <c r="BD1890" s="127"/>
      <c r="BE1890" s="127"/>
      <c r="BF1890" s="127"/>
      <c r="BG1890" s="127"/>
      <c r="BH1890" s="127"/>
      <c r="BI1890" s="127"/>
      <c r="BJ1890" s="127"/>
      <c r="BK1890" s="127"/>
      <c r="BL1890" s="127"/>
      <c r="BM1890" s="127"/>
      <c r="BN1890" s="386"/>
      <c r="BO1890" s="127"/>
      <c r="BP1890" s="104"/>
    </row>
    <row r="1891" spans="1:68" ht="14.5" x14ac:dyDescent="0.35">
      <c r="A1891" s="136"/>
      <c r="B1891" s="136"/>
      <c r="C1891" s="136"/>
      <c r="D1891" s="127"/>
      <c r="E1891" s="127"/>
      <c r="F1891" s="127"/>
      <c r="G1891" s="127"/>
      <c r="H1891" s="127"/>
      <c r="I1891" s="127"/>
      <c r="J1891" s="127"/>
      <c r="K1891" s="127"/>
      <c r="L1891" s="127"/>
      <c r="M1891" s="127"/>
      <c r="N1891" s="127"/>
      <c r="O1891" s="127"/>
      <c r="P1891" s="127"/>
      <c r="Q1891" s="127"/>
      <c r="R1891" s="127"/>
      <c r="S1891" s="127"/>
      <c r="T1891" s="127"/>
      <c r="U1891" s="127"/>
      <c r="V1891" s="127"/>
      <c r="W1891" s="127"/>
      <c r="X1891" s="127"/>
      <c r="Y1891" s="127"/>
      <c r="Z1891" s="127"/>
      <c r="AA1891" s="127"/>
      <c r="AB1891" s="127"/>
      <c r="AC1891" s="127"/>
      <c r="AD1891" s="127"/>
      <c r="AE1891" s="127"/>
      <c r="AF1891" s="127"/>
      <c r="AG1891" s="127"/>
      <c r="AH1891" s="127"/>
      <c r="AI1891" s="127"/>
      <c r="AJ1891" s="127"/>
      <c r="AK1891" s="127"/>
      <c r="AL1891" s="127"/>
      <c r="AM1891" s="127"/>
      <c r="AN1891" s="127"/>
      <c r="AO1891" s="127"/>
      <c r="AP1891" s="127"/>
      <c r="AQ1891" s="127"/>
      <c r="AR1891" s="127"/>
      <c r="AS1891" s="127"/>
      <c r="AT1891" s="127"/>
      <c r="AU1891" s="127"/>
      <c r="AV1891" s="127"/>
      <c r="AW1891" s="127"/>
      <c r="AX1891" s="127"/>
      <c r="AY1891" s="127"/>
      <c r="AZ1891" s="127"/>
      <c r="BA1891" s="127"/>
      <c r="BB1891" s="127"/>
      <c r="BC1891" s="127"/>
      <c r="BD1891" s="127"/>
      <c r="BE1891" s="127"/>
      <c r="BF1891" s="127"/>
      <c r="BG1891" s="127"/>
      <c r="BH1891" s="127"/>
      <c r="BI1891" s="127"/>
      <c r="BJ1891" s="127"/>
      <c r="BK1891" s="127"/>
      <c r="BL1891" s="127"/>
      <c r="BM1891" s="127"/>
      <c r="BN1891" s="386"/>
      <c r="BO1891" s="127"/>
      <c r="BP1891" s="104"/>
    </row>
    <row r="1892" spans="1:68" ht="14.5" x14ac:dyDescent="0.35">
      <c r="A1892" s="136"/>
      <c r="B1892" s="136"/>
      <c r="C1892" s="136"/>
      <c r="D1892" s="127"/>
      <c r="E1892" s="127"/>
      <c r="F1892" s="127"/>
      <c r="G1892" s="127"/>
      <c r="H1892" s="127"/>
      <c r="I1892" s="127"/>
      <c r="J1892" s="127"/>
      <c r="K1892" s="127"/>
      <c r="L1892" s="127"/>
      <c r="M1892" s="127"/>
      <c r="N1892" s="127"/>
      <c r="O1892" s="127"/>
      <c r="P1892" s="127"/>
      <c r="Q1892" s="127"/>
      <c r="R1892" s="127"/>
      <c r="S1892" s="127"/>
      <c r="T1892" s="127"/>
      <c r="U1892" s="127"/>
      <c r="V1892" s="127"/>
      <c r="W1892" s="127"/>
      <c r="X1892" s="127"/>
      <c r="Y1892" s="127"/>
      <c r="Z1892" s="127"/>
      <c r="AA1892" s="127"/>
      <c r="AB1892" s="127"/>
      <c r="AC1892" s="127"/>
      <c r="AD1892" s="127"/>
      <c r="AE1892" s="127"/>
      <c r="AF1892" s="127"/>
      <c r="AG1892" s="127"/>
      <c r="AH1892" s="127"/>
      <c r="AI1892" s="127"/>
      <c r="AJ1892" s="127"/>
      <c r="AK1892" s="127"/>
      <c r="AL1892" s="127"/>
      <c r="AM1892" s="127"/>
      <c r="AN1892" s="127"/>
      <c r="AO1892" s="127"/>
      <c r="AP1892" s="127"/>
      <c r="AQ1892" s="127"/>
      <c r="AR1892" s="127"/>
      <c r="AS1892" s="127"/>
      <c r="AT1892" s="127"/>
      <c r="AU1892" s="127"/>
      <c r="AV1892" s="127"/>
      <c r="AW1892" s="127"/>
      <c r="AX1892" s="127"/>
      <c r="AY1892" s="127"/>
      <c r="AZ1892" s="127"/>
      <c r="BA1892" s="127"/>
      <c r="BB1892" s="127"/>
      <c r="BC1892" s="127"/>
      <c r="BD1892" s="127"/>
      <c r="BE1892" s="127"/>
      <c r="BF1892" s="127"/>
      <c r="BG1892" s="127"/>
      <c r="BH1892" s="127"/>
      <c r="BI1892" s="127"/>
      <c r="BJ1892" s="127"/>
      <c r="BK1892" s="127"/>
      <c r="BL1892" s="127"/>
      <c r="BM1892" s="127"/>
      <c r="BN1892" s="386"/>
      <c r="BO1892" s="127"/>
      <c r="BP1892" s="104"/>
    </row>
    <row r="1893" spans="1:68" ht="14.5" x14ac:dyDescent="0.35">
      <c r="A1893" s="136"/>
      <c r="B1893" s="136"/>
      <c r="C1893" s="136"/>
      <c r="D1893" s="127"/>
      <c r="E1893" s="127"/>
      <c r="F1893" s="127"/>
      <c r="G1893" s="127"/>
      <c r="H1893" s="127"/>
      <c r="I1893" s="127"/>
      <c r="J1893" s="127"/>
      <c r="K1893" s="127"/>
      <c r="L1893" s="127"/>
      <c r="M1893" s="127"/>
      <c r="N1893" s="127"/>
      <c r="O1893" s="127"/>
      <c r="P1893" s="127"/>
      <c r="Q1893" s="127"/>
      <c r="R1893" s="127"/>
      <c r="S1893" s="127"/>
      <c r="T1893" s="127"/>
      <c r="U1893" s="127"/>
      <c r="V1893" s="127"/>
      <c r="W1893" s="127"/>
      <c r="X1893" s="127"/>
      <c r="Y1893" s="127"/>
      <c r="Z1893" s="127"/>
      <c r="AA1893" s="127"/>
      <c r="AB1893" s="127"/>
      <c r="AC1893" s="127"/>
      <c r="AD1893" s="127"/>
      <c r="AE1893" s="127"/>
      <c r="AF1893" s="127"/>
      <c r="AG1893" s="127"/>
      <c r="AH1893" s="127"/>
      <c r="AI1893" s="127"/>
      <c r="AJ1893" s="127"/>
      <c r="AK1893" s="127"/>
      <c r="AL1893" s="127"/>
      <c r="AM1893" s="127"/>
      <c r="AN1893" s="127"/>
      <c r="AO1893" s="127"/>
      <c r="AP1893" s="127"/>
      <c r="AQ1893" s="127"/>
      <c r="AR1893" s="127"/>
      <c r="AS1893" s="127"/>
      <c r="AT1893" s="127"/>
      <c r="AU1893" s="127"/>
      <c r="AV1893" s="127"/>
      <c r="AW1893" s="127"/>
      <c r="AX1893" s="127"/>
      <c r="AY1893" s="127"/>
      <c r="AZ1893" s="127"/>
      <c r="BA1893" s="127"/>
      <c r="BB1893" s="127"/>
      <c r="BC1893" s="127"/>
      <c r="BD1893" s="127"/>
      <c r="BE1893" s="127"/>
      <c r="BF1893" s="127"/>
      <c r="BG1893" s="127"/>
      <c r="BH1893" s="127"/>
      <c r="BI1893" s="127"/>
      <c r="BJ1893" s="127"/>
      <c r="BK1893" s="127"/>
      <c r="BL1893" s="127"/>
      <c r="BM1893" s="127"/>
      <c r="BN1893" s="386"/>
      <c r="BO1893" s="127"/>
      <c r="BP1893" s="104"/>
    </row>
    <row r="1894" spans="1:68" ht="14.5" x14ac:dyDescent="0.35">
      <c r="A1894" s="136"/>
      <c r="B1894" s="136"/>
      <c r="C1894" s="136"/>
      <c r="D1894" s="127"/>
      <c r="E1894" s="127"/>
      <c r="F1894" s="127"/>
      <c r="G1894" s="127"/>
      <c r="H1894" s="127"/>
      <c r="I1894" s="127"/>
      <c r="J1894" s="127"/>
      <c r="K1894" s="127"/>
      <c r="L1894" s="127"/>
      <c r="M1894" s="127"/>
      <c r="N1894" s="127"/>
      <c r="O1894" s="127"/>
      <c r="P1894" s="127"/>
      <c r="Q1894" s="127"/>
      <c r="R1894" s="127"/>
      <c r="S1894" s="127"/>
      <c r="T1894" s="127"/>
      <c r="U1894" s="127"/>
      <c r="V1894" s="127"/>
      <c r="W1894" s="127"/>
      <c r="X1894" s="127"/>
      <c r="Y1894" s="127"/>
      <c r="Z1894" s="127"/>
      <c r="AA1894" s="127"/>
      <c r="AB1894" s="127"/>
      <c r="AC1894" s="127"/>
      <c r="AD1894" s="127"/>
      <c r="AE1894" s="127"/>
      <c r="AF1894" s="127"/>
      <c r="AG1894" s="127"/>
      <c r="AH1894" s="127"/>
      <c r="AI1894" s="127"/>
      <c r="AJ1894" s="127"/>
      <c r="AK1894" s="127"/>
      <c r="AL1894" s="127"/>
      <c r="AM1894" s="127"/>
      <c r="AN1894" s="127"/>
      <c r="AO1894" s="127"/>
      <c r="AP1894" s="127"/>
      <c r="AQ1894" s="127"/>
      <c r="AR1894" s="127"/>
      <c r="AS1894" s="127"/>
      <c r="AT1894" s="127"/>
      <c r="AU1894" s="127"/>
      <c r="AV1894" s="127"/>
      <c r="AW1894" s="127"/>
      <c r="AX1894" s="127"/>
      <c r="AY1894" s="127"/>
      <c r="AZ1894" s="127"/>
      <c r="BA1894" s="127"/>
      <c r="BB1894" s="127"/>
      <c r="BC1894" s="127"/>
      <c r="BD1894" s="127"/>
      <c r="BE1894" s="127"/>
      <c r="BF1894" s="127"/>
      <c r="BG1894" s="127"/>
      <c r="BH1894" s="127"/>
      <c r="BI1894" s="127"/>
      <c r="BJ1894" s="127"/>
      <c r="BK1894" s="127"/>
      <c r="BL1894" s="127"/>
      <c r="BM1894" s="127"/>
      <c r="BN1894" s="386"/>
      <c r="BO1894" s="127"/>
      <c r="BP1894" s="104"/>
    </row>
    <row r="1895" spans="1:68" ht="14.5" x14ac:dyDescent="0.35">
      <c r="A1895" s="136"/>
      <c r="B1895" s="136"/>
      <c r="C1895" s="136"/>
      <c r="D1895" s="127"/>
      <c r="E1895" s="127"/>
      <c r="F1895" s="127"/>
      <c r="G1895" s="127"/>
      <c r="H1895" s="127"/>
      <c r="I1895" s="127"/>
      <c r="J1895" s="127"/>
      <c r="K1895" s="127"/>
      <c r="L1895" s="127"/>
      <c r="M1895" s="127"/>
      <c r="N1895" s="127"/>
      <c r="O1895" s="127"/>
      <c r="P1895" s="127"/>
      <c r="Q1895" s="127"/>
      <c r="R1895" s="127"/>
      <c r="S1895" s="127"/>
      <c r="T1895" s="127"/>
      <c r="U1895" s="127"/>
      <c r="V1895" s="127"/>
      <c r="W1895" s="127"/>
      <c r="X1895" s="127"/>
      <c r="Y1895" s="127"/>
      <c r="Z1895" s="127"/>
      <c r="AA1895" s="127"/>
      <c r="AB1895" s="127"/>
      <c r="AC1895" s="127"/>
      <c r="AD1895" s="127"/>
      <c r="AE1895" s="127"/>
      <c r="AF1895" s="127"/>
      <c r="AG1895" s="127"/>
      <c r="AH1895" s="127"/>
      <c r="AI1895" s="127"/>
      <c r="AJ1895" s="127"/>
      <c r="AK1895" s="127"/>
      <c r="AL1895" s="127"/>
      <c r="AM1895" s="127"/>
      <c r="AN1895" s="127"/>
      <c r="AO1895" s="127"/>
      <c r="AP1895" s="127"/>
      <c r="AQ1895" s="127"/>
      <c r="AR1895" s="127"/>
      <c r="AS1895" s="127"/>
      <c r="AT1895" s="127"/>
      <c r="AU1895" s="127"/>
      <c r="AV1895" s="127"/>
      <c r="AW1895" s="127"/>
      <c r="AX1895" s="127"/>
      <c r="AY1895" s="127"/>
      <c r="AZ1895" s="127"/>
      <c r="BA1895" s="127"/>
      <c r="BB1895" s="127"/>
      <c r="BC1895" s="127"/>
      <c r="BD1895" s="127"/>
      <c r="BE1895" s="127"/>
      <c r="BF1895" s="127"/>
      <c r="BG1895" s="127"/>
      <c r="BH1895" s="127"/>
      <c r="BI1895" s="127"/>
      <c r="BJ1895" s="127"/>
      <c r="BK1895" s="127"/>
      <c r="BL1895" s="127"/>
      <c r="BM1895" s="127"/>
      <c r="BN1895" s="386"/>
      <c r="BO1895" s="127"/>
      <c r="BP1895" s="104"/>
    </row>
    <row r="1896" spans="1:68" ht="14.5" x14ac:dyDescent="0.35">
      <c r="A1896" s="136"/>
      <c r="B1896" s="136"/>
      <c r="C1896" s="136"/>
      <c r="D1896" s="127"/>
      <c r="E1896" s="127"/>
      <c r="F1896" s="127"/>
      <c r="G1896" s="127"/>
      <c r="H1896" s="127"/>
      <c r="I1896" s="127"/>
      <c r="J1896" s="127"/>
      <c r="K1896" s="127"/>
      <c r="L1896" s="127"/>
      <c r="M1896" s="127"/>
      <c r="N1896" s="127"/>
      <c r="O1896" s="127"/>
      <c r="P1896" s="127"/>
      <c r="Q1896" s="127"/>
      <c r="R1896" s="127"/>
      <c r="S1896" s="127"/>
      <c r="T1896" s="127"/>
      <c r="U1896" s="127"/>
      <c r="V1896" s="127"/>
      <c r="W1896" s="127"/>
      <c r="X1896" s="127"/>
      <c r="Y1896" s="127"/>
      <c r="Z1896" s="127"/>
      <c r="AA1896" s="127"/>
      <c r="AB1896" s="127"/>
      <c r="AC1896" s="127"/>
      <c r="AD1896" s="127"/>
      <c r="AE1896" s="127"/>
      <c r="AF1896" s="127"/>
      <c r="AG1896" s="127"/>
      <c r="AH1896" s="127"/>
      <c r="AI1896" s="127"/>
      <c r="AJ1896" s="127"/>
      <c r="AK1896" s="127"/>
      <c r="AL1896" s="127"/>
      <c r="AM1896" s="127"/>
      <c r="AN1896" s="127"/>
      <c r="AO1896" s="127"/>
      <c r="AP1896" s="127"/>
      <c r="AQ1896" s="127"/>
      <c r="AR1896" s="127"/>
      <c r="AS1896" s="127"/>
      <c r="AT1896" s="127"/>
      <c r="AU1896" s="127"/>
      <c r="AV1896" s="127"/>
      <c r="AW1896" s="127"/>
      <c r="AX1896" s="127"/>
      <c r="AY1896" s="127"/>
      <c r="AZ1896" s="127"/>
      <c r="BA1896" s="127"/>
      <c r="BB1896" s="127"/>
      <c r="BC1896" s="127"/>
      <c r="BD1896" s="127"/>
      <c r="BE1896" s="127"/>
      <c r="BF1896" s="127"/>
      <c r="BG1896" s="127"/>
      <c r="BH1896" s="127"/>
      <c r="BI1896" s="127"/>
      <c r="BJ1896" s="127"/>
      <c r="BK1896" s="127"/>
      <c r="BL1896" s="127"/>
      <c r="BM1896" s="127"/>
      <c r="BN1896" s="386"/>
      <c r="BO1896" s="127"/>
      <c r="BP1896" s="104"/>
    </row>
    <row r="1897" spans="1:68" ht="14.5" x14ac:dyDescent="0.35">
      <c r="A1897" s="136"/>
      <c r="B1897" s="136"/>
      <c r="C1897" s="136"/>
      <c r="D1897" s="127"/>
      <c r="E1897" s="127"/>
      <c r="F1897" s="127"/>
      <c r="G1897" s="127"/>
      <c r="H1897" s="127"/>
      <c r="I1897" s="127"/>
      <c r="J1897" s="127"/>
      <c r="K1897" s="127"/>
      <c r="L1897" s="127"/>
      <c r="M1897" s="127"/>
      <c r="N1897" s="127"/>
      <c r="O1897" s="127"/>
      <c r="P1897" s="127"/>
      <c r="Q1897" s="127"/>
      <c r="R1897" s="127"/>
      <c r="S1897" s="127"/>
      <c r="T1897" s="127"/>
      <c r="U1897" s="127"/>
      <c r="V1897" s="127"/>
      <c r="W1897" s="127"/>
      <c r="X1897" s="127"/>
      <c r="Y1897" s="127"/>
      <c r="Z1897" s="127"/>
      <c r="AA1897" s="127"/>
      <c r="AB1897" s="127"/>
      <c r="AC1897" s="127"/>
      <c r="AD1897" s="127"/>
      <c r="AE1897" s="127"/>
      <c r="AF1897" s="127"/>
      <c r="AG1897" s="127"/>
      <c r="AH1897" s="127"/>
      <c r="AI1897" s="127"/>
      <c r="AJ1897" s="127"/>
      <c r="AK1897" s="127"/>
      <c r="AL1897" s="127"/>
      <c r="AM1897" s="127"/>
      <c r="AN1897" s="127"/>
      <c r="AO1897" s="127"/>
      <c r="AP1897" s="127"/>
      <c r="AQ1897" s="127"/>
      <c r="AR1897" s="127"/>
      <c r="AS1897" s="127"/>
      <c r="AT1897" s="127"/>
      <c r="AU1897" s="127"/>
      <c r="AV1897" s="127"/>
      <c r="AW1897" s="127"/>
      <c r="AX1897" s="127"/>
      <c r="AY1897" s="127"/>
      <c r="AZ1897" s="127"/>
      <c r="BA1897" s="127"/>
      <c r="BB1897" s="127"/>
      <c r="BC1897" s="127"/>
      <c r="BD1897" s="127"/>
      <c r="BE1897" s="127"/>
      <c r="BF1897" s="127"/>
      <c r="BG1897" s="127"/>
      <c r="BH1897" s="127"/>
      <c r="BI1897" s="127"/>
      <c r="BJ1897" s="127"/>
      <c r="BK1897" s="127"/>
      <c r="BL1897" s="127"/>
      <c r="BM1897" s="127"/>
      <c r="BN1897" s="386"/>
      <c r="BO1897" s="127"/>
      <c r="BP1897" s="104"/>
    </row>
    <row r="1898" spans="1:68" ht="14.5" x14ac:dyDescent="0.35">
      <c r="A1898" s="136"/>
      <c r="B1898" s="136"/>
      <c r="C1898" s="136"/>
      <c r="D1898" s="127"/>
      <c r="E1898" s="127"/>
      <c r="F1898" s="127"/>
      <c r="G1898" s="127"/>
      <c r="H1898" s="127"/>
      <c r="I1898" s="127"/>
      <c r="J1898" s="127"/>
      <c r="K1898" s="127"/>
      <c r="L1898" s="127"/>
      <c r="M1898" s="127"/>
      <c r="N1898" s="127"/>
      <c r="O1898" s="127"/>
      <c r="P1898" s="127"/>
      <c r="Q1898" s="127"/>
      <c r="R1898" s="127"/>
      <c r="S1898" s="127"/>
      <c r="T1898" s="127"/>
      <c r="U1898" s="127"/>
      <c r="V1898" s="127"/>
      <c r="W1898" s="127"/>
      <c r="X1898" s="127"/>
      <c r="Y1898" s="127"/>
      <c r="Z1898" s="127"/>
      <c r="AA1898" s="127"/>
      <c r="AB1898" s="127"/>
      <c r="AC1898" s="127"/>
      <c r="AD1898" s="127"/>
      <c r="AE1898" s="127"/>
      <c r="AF1898" s="127"/>
      <c r="AG1898" s="127"/>
      <c r="AH1898" s="127"/>
      <c r="AI1898" s="127"/>
      <c r="AJ1898" s="127"/>
      <c r="AK1898" s="127"/>
      <c r="AL1898" s="127"/>
      <c r="AM1898" s="127"/>
      <c r="AN1898" s="127"/>
      <c r="AO1898" s="127"/>
      <c r="AP1898" s="127"/>
      <c r="AQ1898" s="127"/>
      <c r="AR1898" s="127"/>
      <c r="AS1898" s="127"/>
      <c r="AT1898" s="127"/>
      <c r="AU1898" s="127"/>
      <c r="AV1898" s="127"/>
      <c r="AW1898" s="127"/>
      <c r="AX1898" s="127"/>
      <c r="AY1898" s="127"/>
      <c r="AZ1898" s="127"/>
      <c r="BA1898" s="127"/>
      <c r="BB1898" s="127"/>
      <c r="BC1898" s="127"/>
      <c r="BD1898" s="127"/>
      <c r="BE1898" s="127"/>
      <c r="BF1898" s="127"/>
      <c r="BG1898" s="127"/>
      <c r="BH1898" s="127"/>
      <c r="BI1898" s="127"/>
      <c r="BJ1898" s="127"/>
      <c r="BK1898" s="127"/>
      <c r="BL1898" s="127"/>
      <c r="BM1898" s="127"/>
      <c r="BN1898" s="386"/>
      <c r="BO1898" s="127"/>
      <c r="BP1898" s="104"/>
    </row>
    <row r="1899" spans="1:68" ht="14.5" x14ac:dyDescent="0.35">
      <c r="A1899" s="136"/>
      <c r="B1899" s="136"/>
      <c r="C1899" s="136"/>
      <c r="D1899" s="127"/>
      <c r="E1899" s="127"/>
      <c r="F1899" s="127"/>
      <c r="G1899" s="127"/>
      <c r="H1899" s="127"/>
      <c r="I1899" s="127"/>
      <c r="J1899" s="127"/>
      <c r="K1899" s="127"/>
      <c r="L1899" s="127"/>
      <c r="M1899" s="127"/>
      <c r="N1899" s="127"/>
      <c r="O1899" s="127"/>
      <c r="P1899" s="127"/>
      <c r="Q1899" s="127"/>
      <c r="R1899" s="127"/>
      <c r="S1899" s="127"/>
      <c r="T1899" s="127"/>
      <c r="U1899" s="127"/>
      <c r="V1899" s="127"/>
      <c r="W1899" s="127"/>
      <c r="X1899" s="127"/>
      <c r="Y1899" s="127"/>
      <c r="Z1899" s="127"/>
      <c r="AA1899" s="127"/>
      <c r="AB1899" s="127"/>
      <c r="AC1899" s="127"/>
      <c r="AD1899" s="127"/>
      <c r="AE1899" s="127"/>
      <c r="AF1899" s="127"/>
      <c r="AG1899" s="127"/>
      <c r="AH1899" s="127"/>
      <c r="AI1899" s="127"/>
      <c r="AJ1899" s="127"/>
      <c r="AK1899" s="127"/>
      <c r="AL1899" s="127"/>
      <c r="AM1899" s="127"/>
      <c r="AN1899" s="127"/>
      <c r="AO1899" s="127"/>
      <c r="AP1899" s="127"/>
      <c r="AQ1899" s="127"/>
      <c r="AR1899" s="127"/>
      <c r="AS1899" s="127"/>
      <c r="AT1899" s="127"/>
      <c r="AU1899" s="127"/>
      <c r="AV1899" s="127"/>
      <c r="AW1899" s="127"/>
      <c r="AX1899" s="127"/>
      <c r="AY1899" s="127"/>
      <c r="AZ1899" s="127"/>
      <c r="BA1899" s="127"/>
      <c r="BB1899" s="127"/>
      <c r="BC1899" s="127"/>
      <c r="BD1899" s="127"/>
      <c r="BE1899" s="127"/>
      <c r="BF1899" s="127"/>
      <c r="BG1899" s="127"/>
      <c r="BH1899" s="127"/>
      <c r="BI1899" s="127"/>
      <c r="BJ1899" s="127"/>
      <c r="BK1899" s="127"/>
      <c r="BL1899" s="127"/>
      <c r="BM1899" s="127"/>
      <c r="BN1899" s="386"/>
      <c r="BO1899" s="127"/>
      <c r="BP1899" s="104"/>
    </row>
    <row r="1900" spans="1:68" ht="14.5" x14ac:dyDescent="0.35">
      <c r="A1900" s="136"/>
      <c r="B1900" s="136"/>
      <c r="C1900" s="136"/>
      <c r="D1900" s="127"/>
      <c r="E1900" s="127"/>
      <c r="F1900" s="127"/>
      <c r="G1900" s="127"/>
      <c r="H1900" s="127"/>
      <c r="I1900" s="127"/>
      <c r="J1900" s="127"/>
      <c r="K1900" s="127"/>
      <c r="L1900" s="127"/>
      <c r="M1900" s="127"/>
      <c r="N1900" s="127"/>
      <c r="O1900" s="127"/>
      <c r="P1900" s="127"/>
      <c r="Q1900" s="127"/>
      <c r="R1900" s="127"/>
      <c r="S1900" s="127"/>
      <c r="T1900" s="127"/>
      <c r="U1900" s="127"/>
      <c r="V1900" s="127"/>
      <c r="W1900" s="127"/>
      <c r="X1900" s="127"/>
      <c r="Y1900" s="127"/>
      <c r="Z1900" s="127"/>
      <c r="AA1900" s="127"/>
      <c r="AB1900" s="127"/>
      <c r="AC1900" s="127"/>
      <c r="AD1900" s="127"/>
      <c r="AE1900" s="127"/>
      <c r="AF1900" s="127"/>
      <c r="AG1900" s="127"/>
      <c r="AH1900" s="127"/>
      <c r="AI1900" s="127"/>
      <c r="AJ1900" s="127"/>
      <c r="AK1900" s="127"/>
      <c r="AL1900" s="127"/>
      <c r="AM1900" s="127"/>
      <c r="AN1900" s="127"/>
      <c r="AO1900" s="127"/>
      <c r="AP1900" s="127"/>
      <c r="AQ1900" s="127"/>
      <c r="AR1900" s="127"/>
      <c r="AS1900" s="127"/>
      <c r="AT1900" s="127"/>
      <c r="AU1900" s="127"/>
      <c r="AV1900" s="127"/>
      <c r="AW1900" s="127"/>
      <c r="AX1900" s="127"/>
      <c r="AY1900" s="127"/>
      <c r="AZ1900" s="127"/>
      <c r="BA1900" s="127"/>
      <c r="BB1900" s="127"/>
      <c r="BC1900" s="127"/>
      <c r="BD1900" s="127"/>
      <c r="BE1900" s="127"/>
      <c r="BF1900" s="127"/>
      <c r="BG1900" s="127"/>
      <c r="BH1900" s="127"/>
      <c r="BI1900" s="127"/>
      <c r="BJ1900" s="127"/>
      <c r="BK1900" s="127"/>
      <c r="BL1900" s="127"/>
      <c r="BM1900" s="127"/>
      <c r="BN1900" s="386"/>
      <c r="BO1900" s="127"/>
      <c r="BP1900" s="104"/>
    </row>
    <row r="1901" spans="1:68" ht="14.5" x14ac:dyDescent="0.35">
      <c r="A1901" s="136"/>
      <c r="B1901" s="136"/>
      <c r="C1901" s="136"/>
      <c r="D1901" s="127"/>
      <c r="E1901" s="127"/>
      <c r="F1901" s="127"/>
      <c r="G1901" s="127"/>
      <c r="H1901" s="127"/>
      <c r="I1901" s="127"/>
      <c r="J1901" s="127"/>
      <c r="K1901" s="127"/>
      <c r="L1901" s="127"/>
      <c r="M1901" s="127"/>
      <c r="N1901" s="127"/>
      <c r="O1901" s="127"/>
      <c r="P1901" s="127"/>
      <c r="Q1901" s="127"/>
      <c r="R1901" s="127"/>
      <c r="S1901" s="127"/>
      <c r="T1901" s="127"/>
      <c r="U1901" s="127"/>
      <c r="V1901" s="127"/>
      <c r="W1901" s="127"/>
      <c r="X1901" s="127"/>
      <c r="Y1901" s="127"/>
      <c r="Z1901" s="127"/>
      <c r="AA1901" s="127"/>
      <c r="AB1901" s="127"/>
      <c r="AC1901" s="127"/>
      <c r="AD1901" s="127"/>
      <c r="AE1901" s="127"/>
      <c r="AF1901" s="127"/>
      <c r="AG1901" s="127"/>
      <c r="AH1901" s="127"/>
      <c r="AI1901" s="127"/>
      <c r="AJ1901" s="127"/>
      <c r="AK1901" s="127"/>
      <c r="AL1901" s="127"/>
      <c r="AM1901" s="127"/>
      <c r="AN1901" s="127"/>
      <c r="AO1901" s="127"/>
      <c r="AP1901" s="127"/>
      <c r="AQ1901" s="127"/>
      <c r="AR1901" s="127"/>
      <c r="AS1901" s="127"/>
      <c r="AT1901" s="127"/>
      <c r="AU1901" s="127"/>
      <c r="AV1901" s="127"/>
      <c r="AW1901" s="127"/>
      <c r="AX1901" s="127"/>
      <c r="AY1901" s="127"/>
      <c r="AZ1901" s="127"/>
      <c r="BA1901" s="127"/>
      <c r="BB1901" s="127"/>
      <c r="BC1901" s="127"/>
      <c r="BD1901" s="127"/>
      <c r="BE1901" s="127"/>
      <c r="BF1901" s="127"/>
      <c r="BG1901" s="127"/>
      <c r="BH1901" s="127"/>
      <c r="BI1901" s="127"/>
      <c r="BJ1901" s="127"/>
      <c r="BK1901" s="127"/>
      <c r="BL1901" s="127"/>
      <c r="BM1901" s="127"/>
      <c r="BN1901" s="386"/>
      <c r="BO1901" s="127"/>
      <c r="BP1901" s="104"/>
    </row>
    <row r="1902" spans="1:68" ht="14.5" x14ac:dyDescent="0.35">
      <c r="A1902" s="136"/>
      <c r="B1902" s="136"/>
      <c r="C1902" s="136"/>
      <c r="D1902" s="127"/>
      <c r="E1902" s="127"/>
      <c r="F1902" s="127"/>
      <c r="G1902" s="127"/>
      <c r="H1902" s="127"/>
      <c r="I1902" s="127"/>
      <c r="J1902" s="127"/>
      <c r="K1902" s="127"/>
      <c r="L1902" s="127"/>
      <c r="M1902" s="127"/>
      <c r="N1902" s="127"/>
      <c r="O1902" s="127"/>
      <c r="P1902" s="127"/>
      <c r="Q1902" s="127"/>
      <c r="R1902" s="127"/>
      <c r="S1902" s="127"/>
      <c r="T1902" s="127"/>
      <c r="U1902" s="127"/>
      <c r="V1902" s="127"/>
      <c r="W1902" s="127"/>
      <c r="X1902" s="127"/>
      <c r="Y1902" s="127"/>
      <c r="Z1902" s="127"/>
      <c r="AA1902" s="127"/>
      <c r="AB1902" s="127"/>
      <c r="AC1902" s="127"/>
      <c r="AD1902" s="127"/>
      <c r="AE1902" s="127"/>
      <c r="AF1902" s="127"/>
      <c r="AG1902" s="127"/>
      <c r="AH1902" s="127"/>
      <c r="AI1902" s="127"/>
      <c r="AJ1902" s="127"/>
      <c r="AK1902" s="127"/>
      <c r="AL1902" s="127"/>
      <c r="AM1902" s="127"/>
      <c r="AN1902" s="127"/>
      <c r="AO1902" s="127"/>
      <c r="AP1902" s="127"/>
      <c r="AQ1902" s="127"/>
      <c r="AR1902" s="127"/>
      <c r="AS1902" s="127"/>
      <c r="AT1902" s="127"/>
      <c r="AU1902" s="127"/>
      <c r="AV1902" s="127"/>
      <c r="AW1902" s="127"/>
      <c r="AX1902" s="127"/>
      <c r="AY1902" s="127"/>
      <c r="AZ1902" s="127"/>
      <c r="BA1902" s="127"/>
      <c r="BB1902" s="127"/>
      <c r="BC1902" s="127"/>
      <c r="BD1902" s="127"/>
      <c r="BE1902" s="127"/>
      <c r="BF1902" s="127"/>
      <c r="BG1902" s="127"/>
      <c r="BH1902" s="127"/>
      <c r="BI1902" s="127"/>
      <c r="BJ1902" s="127"/>
      <c r="BK1902" s="127"/>
      <c r="BL1902" s="127"/>
      <c r="BM1902" s="127"/>
      <c r="BN1902" s="386"/>
      <c r="BO1902" s="127"/>
      <c r="BP1902" s="104"/>
    </row>
    <row r="1903" spans="1:68" ht="14.5" x14ac:dyDescent="0.35">
      <c r="A1903" s="136"/>
      <c r="B1903" s="136"/>
      <c r="C1903" s="136"/>
      <c r="D1903" s="127"/>
      <c r="E1903" s="127"/>
      <c r="F1903" s="127"/>
      <c r="G1903" s="127"/>
      <c r="H1903" s="127"/>
      <c r="I1903" s="127"/>
      <c r="J1903" s="127"/>
      <c r="K1903" s="127"/>
      <c r="L1903" s="127"/>
      <c r="M1903" s="127"/>
      <c r="N1903" s="127"/>
      <c r="O1903" s="127"/>
      <c r="P1903" s="127"/>
      <c r="Q1903" s="127"/>
      <c r="R1903" s="127"/>
      <c r="S1903" s="127"/>
      <c r="T1903" s="127"/>
      <c r="U1903" s="127"/>
      <c r="V1903" s="127"/>
      <c r="W1903" s="127"/>
      <c r="X1903" s="127"/>
      <c r="Y1903" s="127"/>
      <c r="Z1903" s="127"/>
      <c r="AA1903" s="127"/>
      <c r="AB1903" s="127"/>
      <c r="AC1903" s="127"/>
      <c r="AD1903" s="127"/>
      <c r="AE1903" s="127"/>
      <c r="AF1903" s="127"/>
      <c r="AG1903" s="127"/>
      <c r="AH1903" s="127"/>
      <c r="AI1903" s="127"/>
      <c r="AJ1903" s="127"/>
      <c r="AK1903" s="127"/>
      <c r="AL1903" s="127"/>
      <c r="AM1903" s="127"/>
      <c r="AN1903" s="127"/>
      <c r="AO1903" s="127"/>
      <c r="AP1903" s="127"/>
      <c r="AQ1903" s="127"/>
      <c r="AR1903" s="127"/>
      <c r="AS1903" s="127"/>
      <c r="AT1903" s="127"/>
      <c r="AU1903" s="127"/>
      <c r="AV1903" s="127"/>
      <c r="AW1903" s="127"/>
      <c r="AX1903" s="127"/>
      <c r="AY1903" s="127"/>
      <c r="AZ1903" s="127"/>
      <c r="BA1903" s="127"/>
      <c r="BB1903" s="127"/>
      <c r="BC1903" s="127"/>
      <c r="BD1903" s="127"/>
      <c r="BE1903" s="127"/>
      <c r="BF1903" s="127"/>
      <c r="BG1903" s="127"/>
      <c r="BH1903" s="127"/>
      <c r="BI1903" s="127"/>
      <c r="BJ1903" s="127"/>
      <c r="BK1903" s="127"/>
      <c r="BL1903" s="127"/>
      <c r="BM1903" s="127"/>
      <c r="BN1903" s="386"/>
      <c r="BO1903" s="127"/>
      <c r="BP1903" s="104"/>
    </row>
    <row r="1904" spans="1:68" ht="14.5" x14ac:dyDescent="0.35">
      <c r="A1904" s="136"/>
      <c r="B1904" s="136"/>
      <c r="C1904" s="136"/>
      <c r="D1904" s="127"/>
      <c r="E1904" s="127"/>
      <c r="F1904" s="127"/>
      <c r="G1904" s="127"/>
      <c r="H1904" s="127"/>
      <c r="I1904" s="127"/>
      <c r="J1904" s="127"/>
      <c r="K1904" s="127"/>
      <c r="L1904" s="127"/>
      <c r="M1904" s="127"/>
      <c r="N1904" s="127"/>
      <c r="O1904" s="127"/>
      <c r="P1904" s="127"/>
      <c r="Q1904" s="127"/>
      <c r="R1904" s="127"/>
      <c r="S1904" s="127"/>
      <c r="T1904" s="127"/>
      <c r="U1904" s="127"/>
      <c r="V1904" s="127"/>
      <c r="W1904" s="127"/>
      <c r="X1904" s="127"/>
      <c r="Y1904" s="127"/>
      <c r="Z1904" s="127"/>
      <c r="AA1904" s="127"/>
      <c r="AB1904" s="127"/>
      <c r="AC1904" s="127"/>
      <c r="AD1904" s="127"/>
      <c r="AE1904" s="127"/>
      <c r="AF1904" s="127"/>
      <c r="AG1904" s="127"/>
      <c r="AH1904" s="127"/>
      <c r="AI1904" s="127"/>
      <c r="AJ1904" s="127"/>
      <c r="AK1904" s="127"/>
      <c r="AL1904" s="127"/>
      <c r="AM1904" s="127"/>
      <c r="AN1904" s="127"/>
      <c r="AO1904" s="127"/>
      <c r="AP1904" s="127"/>
      <c r="AQ1904" s="127"/>
      <c r="AR1904" s="127"/>
      <c r="AS1904" s="127"/>
      <c r="AT1904" s="127"/>
      <c r="AU1904" s="127"/>
      <c r="AV1904" s="127"/>
      <c r="AW1904" s="127"/>
      <c r="AX1904" s="127"/>
      <c r="AY1904" s="127"/>
      <c r="AZ1904" s="127"/>
      <c r="BA1904" s="127"/>
      <c r="BB1904" s="127"/>
      <c r="BC1904" s="127"/>
      <c r="BD1904" s="127"/>
      <c r="BE1904" s="127"/>
      <c r="BF1904" s="127"/>
      <c r="BG1904" s="127"/>
      <c r="BH1904" s="127"/>
      <c r="BI1904" s="127"/>
      <c r="BJ1904" s="127"/>
      <c r="BK1904" s="127"/>
      <c r="BL1904" s="127"/>
      <c r="BM1904" s="127"/>
      <c r="BN1904" s="386"/>
      <c r="BO1904" s="127"/>
      <c r="BP1904" s="104"/>
    </row>
    <row r="1905" spans="1:68" ht="14.5" x14ac:dyDescent="0.35">
      <c r="A1905" s="136"/>
      <c r="B1905" s="136"/>
      <c r="C1905" s="136"/>
      <c r="D1905" s="127"/>
      <c r="E1905" s="127"/>
      <c r="F1905" s="127"/>
      <c r="G1905" s="127"/>
      <c r="H1905" s="127"/>
      <c r="I1905" s="127"/>
      <c r="J1905" s="127"/>
      <c r="K1905" s="127"/>
      <c r="L1905" s="127"/>
      <c r="M1905" s="127"/>
      <c r="N1905" s="127"/>
      <c r="O1905" s="127"/>
      <c r="P1905" s="127"/>
      <c r="Q1905" s="127"/>
      <c r="R1905" s="127"/>
      <c r="S1905" s="127"/>
      <c r="T1905" s="127"/>
      <c r="U1905" s="127"/>
      <c r="V1905" s="127"/>
      <c r="W1905" s="127"/>
      <c r="X1905" s="127"/>
      <c r="Y1905" s="127"/>
      <c r="Z1905" s="127"/>
      <c r="AA1905" s="127"/>
      <c r="AB1905" s="127"/>
      <c r="AC1905" s="127"/>
      <c r="AD1905" s="127"/>
      <c r="AE1905" s="127"/>
      <c r="AF1905" s="127"/>
      <c r="AG1905" s="127"/>
      <c r="AH1905" s="127"/>
      <c r="AI1905" s="127"/>
      <c r="AJ1905" s="127"/>
      <c r="AK1905" s="127"/>
      <c r="AL1905" s="127"/>
      <c r="AM1905" s="127"/>
      <c r="AN1905" s="127"/>
      <c r="AO1905" s="127"/>
      <c r="AP1905" s="127"/>
      <c r="AQ1905" s="127"/>
      <c r="AR1905" s="127"/>
      <c r="AS1905" s="127"/>
      <c r="AT1905" s="127"/>
      <c r="AU1905" s="127"/>
      <c r="AV1905" s="127"/>
      <c r="AW1905" s="127"/>
      <c r="AX1905" s="127"/>
      <c r="AY1905" s="127"/>
      <c r="AZ1905" s="127"/>
      <c r="BA1905" s="127"/>
      <c r="BB1905" s="127"/>
      <c r="BC1905" s="127"/>
      <c r="BD1905" s="127"/>
      <c r="BE1905" s="127"/>
      <c r="BF1905" s="127"/>
      <c r="BG1905" s="127"/>
      <c r="BH1905" s="127"/>
      <c r="BI1905" s="127"/>
      <c r="BJ1905" s="127"/>
      <c r="BK1905" s="127"/>
      <c r="BL1905" s="127"/>
      <c r="BM1905" s="127"/>
      <c r="BN1905" s="386"/>
      <c r="BO1905" s="127"/>
      <c r="BP1905" s="104"/>
    </row>
    <row r="1906" spans="1:68" ht="14.5" x14ac:dyDescent="0.35">
      <c r="A1906" s="136"/>
      <c r="B1906" s="136"/>
      <c r="C1906" s="136"/>
      <c r="D1906" s="127"/>
      <c r="E1906" s="127"/>
      <c r="F1906" s="127"/>
      <c r="G1906" s="127"/>
      <c r="H1906" s="127"/>
      <c r="I1906" s="127"/>
      <c r="J1906" s="127"/>
      <c r="K1906" s="127"/>
      <c r="L1906" s="127"/>
      <c r="M1906" s="127"/>
      <c r="N1906" s="127"/>
      <c r="O1906" s="127"/>
      <c r="P1906" s="127"/>
      <c r="Q1906" s="127"/>
      <c r="R1906" s="127"/>
      <c r="S1906" s="127"/>
      <c r="T1906" s="127"/>
      <c r="U1906" s="127"/>
      <c r="V1906" s="127"/>
      <c r="W1906" s="127"/>
      <c r="X1906" s="127"/>
      <c r="Y1906" s="127"/>
      <c r="Z1906" s="127"/>
      <c r="AA1906" s="127"/>
      <c r="AB1906" s="127"/>
      <c r="AC1906" s="127"/>
      <c r="AD1906" s="127"/>
      <c r="AE1906" s="127"/>
      <c r="AF1906" s="127"/>
      <c r="AG1906" s="127"/>
      <c r="AH1906" s="127"/>
      <c r="AI1906" s="127"/>
      <c r="AJ1906" s="127"/>
      <c r="AK1906" s="127"/>
      <c r="AL1906" s="127"/>
      <c r="AM1906" s="127"/>
      <c r="AN1906" s="127"/>
      <c r="AO1906" s="127"/>
      <c r="AP1906" s="127"/>
      <c r="AQ1906" s="127"/>
      <c r="AR1906" s="127"/>
      <c r="AS1906" s="127"/>
      <c r="AT1906" s="127"/>
      <c r="AU1906" s="127"/>
      <c r="AV1906" s="127"/>
      <c r="AW1906" s="127"/>
      <c r="AX1906" s="127"/>
      <c r="AY1906" s="127"/>
      <c r="AZ1906" s="127"/>
      <c r="BA1906" s="127"/>
      <c r="BB1906" s="127"/>
      <c r="BC1906" s="127"/>
      <c r="BD1906" s="127"/>
      <c r="BE1906" s="127"/>
      <c r="BF1906" s="127"/>
      <c r="BG1906" s="127"/>
      <c r="BH1906" s="127"/>
      <c r="BI1906" s="127"/>
      <c r="BJ1906" s="127"/>
      <c r="BK1906" s="127"/>
      <c r="BL1906" s="127"/>
      <c r="BM1906" s="127"/>
      <c r="BN1906" s="386"/>
      <c r="BO1906" s="127"/>
      <c r="BP1906" s="104"/>
    </row>
    <row r="1907" spans="1:68" ht="14.5" x14ac:dyDescent="0.35">
      <c r="A1907" s="136"/>
      <c r="B1907" s="136"/>
      <c r="C1907" s="136"/>
      <c r="D1907" s="127"/>
      <c r="E1907" s="127"/>
      <c r="F1907" s="127"/>
      <c r="G1907" s="127"/>
      <c r="H1907" s="127"/>
      <c r="I1907" s="127"/>
      <c r="J1907" s="127"/>
      <c r="K1907" s="127"/>
      <c r="L1907" s="127"/>
      <c r="M1907" s="127"/>
      <c r="N1907" s="127"/>
      <c r="O1907" s="127"/>
      <c r="P1907" s="127"/>
      <c r="Q1907" s="127"/>
      <c r="R1907" s="127"/>
      <c r="S1907" s="127"/>
      <c r="T1907" s="127"/>
      <c r="U1907" s="127"/>
      <c r="V1907" s="127"/>
      <c r="W1907" s="127"/>
      <c r="X1907" s="127"/>
      <c r="Y1907" s="127"/>
      <c r="Z1907" s="127"/>
      <c r="AA1907" s="127"/>
      <c r="AB1907" s="127"/>
      <c r="AC1907" s="127"/>
      <c r="AD1907" s="127"/>
      <c r="AE1907" s="127"/>
      <c r="AF1907" s="127"/>
      <c r="AG1907" s="127"/>
      <c r="AH1907" s="127"/>
      <c r="AI1907" s="127"/>
      <c r="AJ1907" s="127"/>
      <c r="AK1907" s="127"/>
      <c r="AL1907" s="127"/>
      <c r="AM1907" s="127"/>
      <c r="AN1907" s="127"/>
      <c r="AO1907" s="127"/>
      <c r="AP1907" s="127"/>
      <c r="AQ1907" s="127"/>
      <c r="AR1907" s="127"/>
      <c r="AS1907" s="127"/>
      <c r="AT1907" s="127"/>
      <c r="AU1907" s="127"/>
      <c r="AV1907" s="127"/>
      <c r="AW1907" s="127"/>
      <c r="AX1907" s="127"/>
      <c r="AY1907" s="127"/>
      <c r="AZ1907" s="127"/>
      <c r="BA1907" s="127"/>
      <c r="BB1907" s="127"/>
      <c r="BC1907" s="127"/>
      <c r="BD1907" s="127"/>
      <c r="BE1907" s="127"/>
      <c r="BF1907" s="127"/>
      <c r="BG1907" s="127"/>
      <c r="BH1907" s="127"/>
      <c r="BI1907" s="127"/>
      <c r="BJ1907" s="127"/>
      <c r="BK1907" s="127"/>
      <c r="BL1907" s="127"/>
      <c r="BM1907" s="127"/>
      <c r="BN1907" s="386"/>
      <c r="BO1907" s="127"/>
      <c r="BP1907" s="104"/>
    </row>
    <row r="1908" spans="1:68" ht="14.5" x14ac:dyDescent="0.35">
      <c r="A1908" s="136"/>
      <c r="B1908" s="136"/>
      <c r="C1908" s="136"/>
      <c r="D1908" s="127"/>
      <c r="E1908" s="127"/>
      <c r="F1908" s="127"/>
      <c r="G1908" s="127"/>
      <c r="H1908" s="127"/>
      <c r="I1908" s="127"/>
      <c r="J1908" s="127"/>
      <c r="K1908" s="127"/>
      <c r="L1908" s="127"/>
      <c r="M1908" s="127"/>
      <c r="N1908" s="127"/>
      <c r="O1908" s="127"/>
      <c r="P1908" s="127"/>
      <c r="Q1908" s="127"/>
      <c r="R1908" s="127"/>
      <c r="S1908" s="127"/>
      <c r="T1908" s="127"/>
      <c r="U1908" s="127"/>
      <c r="V1908" s="127"/>
      <c r="W1908" s="127"/>
      <c r="X1908" s="127"/>
      <c r="Y1908" s="127"/>
      <c r="Z1908" s="127"/>
      <c r="AA1908" s="127"/>
      <c r="AB1908" s="127"/>
      <c r="AC1908" s="127"/>
      <c r="AD1908" s="127"/>
      <c r="AE1908" s="127"/>
      <c r="AF1908" s="127"/>
      <c r="AG1908" s="127"/>
      <c r="AH1908" s="127"/>
      <c r="AI1908" s="127"/>
      <c r="AJ1908" s="127"/>
      <c r="AK1908" s="127"/>
      <c r="AL1908" s="127"/>
      <c r="AM1908" s="127"/>
      <c r="AN1908" s="127"/>
      <c r="AO1908" s="127"/>
      <c r="AP1908" s="127"/>
      <c r="AQ1908" s="127"/>
      <c r="AR1908" s="127"/>
      <c r="AS1908" s="127"/>
      <c r="AT1908" s="127"/>
      <c r="AU1908" s="127"/>
      <c r="AV1908" s="127"/>
      <c r="AW1908" s="127"/>
      <c r="AX1908" s="127"/>
      <c r="AY1908" s="127"/>
      <c r="AZ1908" s="127"/>
      <c r="BA1908" s="127"/>
      <c r="BB1908" s="127"/>
      <c r="BC1908" s="127"/>
      <c r="BD1908" s="127"/>
      <c r="BE1908" s="127"/>
      <c r="BF1908" s="127"/>
      <c r="BG1908" s="127"/>
      <c r="BH1908" s="127"/>
      <c r="BI1908" s="127"/>
      <c r="BJ1908" s="127"/>
      <c r="BK1908" s="127"/>
      <c r="BL1908" s="127"/>
      <c r="BM1908" s="127"/>
      <c r="BN1908" s="386"/>
      <c r="BO1908" s="127"/>
      <c r="BP1908" s="104"/>
    </row>
    <row r="1909" spans="1:68" ht="14.5" x14ac:dyDescent="0.35">
      <c r="A1909" s="136"/>
      <c r="B1909" s="136"/>
      <c r="C1909" s="136"/>
      <c r="D1909" s="127"/>
      <c r="E1909" s="127"/>
      <c r="F1909" s="127"/>
      <c r="G1909" s="127"/>
      <c r="H1909" s="127"/>
      <c r="I1909" s="127"/>
      <c r="J1909" s="127"/>
      <c r="K1909" s="127"/>
      <c r="L1909" s="127"/>
      <c r="M1909" s="127"/>
      <c r="N1909" s="127"/>
      <c r="O1909" s="127"/>
      <c r="P1909" s="127"/>
      <c r="Q1909" s="127"/>
      <c r="R1909" s="127"/>
      <c r="S1909" s="127"/>
      <c r="T1909" s="127"/>
      <c r="U1909" s="127"/>
      <c r="V1909" s="127"/>
      <c r="W1909" s="127"/>
      <c r="X1909" s="127"/>
      <c r="Y1909" s="127"/>
      <c r="Z1909" s="127"/>
      <c r="AA1909" s="127"/>
      <c r="AB1909" s="127"/>
      <c r="AC1909" s="127"/>
      <c r="AD1909" s="127"/>
      <c r="AE1909" s="127"/>
      <c r="AF1909" s="127"/>
      <c r="AG1909" s="127"/>
      <c r="AH1909" s="127"/>
      <c r="AI1909" s="127"/>
      <c r="AJ1909" s="127"/>
      <c r="AK1909" s="127"/>
      <c r="AL1909" s="127"/>
      <c r="AM1909" s="127"/>
      <c r="AN1909" s="127"/>
      <c r="AO1909" s="127"/>
      <c r="AP1909" s="127"/>
      <c r="AQ1909" s="127"/>
      <c r="AR1909" s="127"/>
      <c r="AS1909" s="127"/>
      <c r="AT1909" s="127"/>
      <c r="AU1909" s="127"/>
      <c r="AV1909" s="127"/>
      <c r="AW1909" s="127"/>
      <c r="AX1909" s="127"/>
      <c r="AY1909" s="127"/>
      <c r="AZ1909" s="127"/>
      <c r="BA1909" s="127"/>
      <c r="BB1909" s="127"/>
      <c r="BC1909" s="127"/>
      <c r="BD1909" s="127"/>
      <c r="BE1909" s="127"/>
      <c r="BF1909" s="127"/>
      <c r="BG1909" s="127"/>
      <c r="BH1909" s="127"/>
      <c r="BI1909" s="127"/>
      <c r="BJ1909" s="127"/>
      <c r="BK1909" s="127"/>
      <c r="BL1909" s="127"/>
      <c r="BM1909" s="127"/>
      <c r="BN1909" s="386"/>
      <c r="BO1909" s="127"/>
      <c r="BP1909" s="104"/>
    </row>
    <row r="1910" spans="1:68" ht="14.5" x14ac:dyDescent="0.35">
      <c r="A1910" s="136"/>
      <c r="B1910" s="136"/>
      <c r="C1910" s="136"/>
      <c r="D1910" s="127"/>
      <c r="E1910" s="127"/>
      <c r="F1910" s="127"/>
      <c r="G1910" s="127"/>
      <c r="H1910" s="127"/>
      <c r="I1910" s="127"/>
      <c r="J1910" s="127"/>
      <c r="K1910" s="127"/>
      <c r="L1910" s="127"/>
      <c r="M1910" s="127"/>
      <c r="N1910" s="127"/>
      <c r="O1910" s="127"/>
      <c r="P1910" s="127"/>
      <c r="Q1910" s="127"/>
      <c r="R1910" s="127"/>
      <c r="S1910" s="127"/>
      <c r="T1910" s="127"/>
      <c r="U1910" s="127"/>
      <c r="V1910" s="127"/>
      <c r="W1910" s="127"/>
      <c r="X1910" s="127"/>
      <c r="Y1910" s="127"/>
      <c r="Z1910" s="127"/>
      <c r="AA1910" s="127"/>
      <c r="AB1910" s="127"/>
      <c r="AC1910" s="127"/>
      <c r="AD1910" s="127"/>
      <c r="AE1910" s="127"/>
      <c r="AF1910" s="127"/>
      <c r="AG1910" s="127"/>
      <c r="AH1910" s="127"/>
      <c r="AI1910" s="127"/>
      <c r="AJ1910" s="127"/>
      <c r="AK1910" s="127"/>
      <c r="AL1910" s="127"/>
      <c r="AM1910" s="127"/>
      <c r="AN1910" s="127"/>
      <c r="AO1910" s="127"/>
      <c r="AP1910" s="127"/>
      <c r="AQ1910" s="127"/>
      <c r="AR1910" s="127"/>
      <c r="AS1910" s="127"/>
      <c r="AT1910" s="127"/>
      <c r="AU1910" s="127"/>
      <c r="AV1910" s="127"/>
      <c r="AW1910" s="127"/>
      <c r="AX1910" s="127"/>
      <c r="AY1910" s="127"/>
      <c r="AZ1910" s="127"/>
      <c r="BA1910" s="127"/>
      <c r="BB1910" s="127"/>
      <c r="BC1910" s="127"/>
      <c r="BD1910" s="127"/>
      <c r="BE1910" s="127"/>
      <c r="BF1910" s="127"/>
      <c r="BG1910" s="127"/>
      <c r="BH1910" s="127"/>
      <c r="BI1910" s="127"/>
      <c r="BJ1910" s="127"/>
      <c r="BK1910" s="127"/>
      <c r="BL1910" s="127"/>
      <c r="BM1910" s="127"/>
      <c r="BN1910" s="386"/>
      <c r="BO1910" s="127"/>
      <c r="BP1910" s="104"/>
    </row>
    <row r="1911" spans="1:68" ht="14.5" x14ac:dyDescent="0.35">
      <c r="A1911" s="136"/>
      <c r="B1911" s="136"/>
      <c r="C1911" s="136"/>
      <c r="D1911" s="127"/>
      <c r="E1911" s="127"/>
      <c r="F1911" s="127"/>
      <c r="G1911" s="127"/>
      <c r="H1911" s="127"/>
      <c r="I1911" s="127"/>
      <c r="J1911" s="127"/>
      <c r="K1911" s="127"/>
      <c r="L1911" s="127"/>
      <c r="M1911" s="127"/>
      <c r="N1911" s="127"/>
      <c r="O1911" s="127"/>
      <c r="P1911" s="127"/>
      <c r="Q1911" s="127"/>
      <c r="R1911" s="127"/>
      <c r="S1911" s="127"/>
      <c r="T1911" s="127"/>
      <c r="U1911" s="127"/>
      <c r="V1911" s="127"/>
      <c r="W1911" s="127"/>
      <c r="X1911" s="127"/>
      <c r="Y1911" s="127"/>
      <c r="Z1911" s="127"/>
      <c r="AA1911" s="127"/>
      <c r="AB1911" s="127"/>
      <c r="AC1911" s="127"/>
      <c r="AD1911" s="127"/>
      <c r="AE1911" s="127"/>
      <c r="AF1911" s="127"/>
      <c r="AG1911" s="127"/>
      <c r="AH1911" s="127"/>
      <c r="AI1911" s="127"/>
      <c r="AJ1911" s="127"/>
      <c r="AK1911" s="127"/>
      <c r="AL1911" s="127"/>
      <c r="AM1911" s="127"/>
      <c r="AN1911" s="127"/>
      <c r="AO1911" s="127"/>
      <c r="AP1911" s="127"/>
      <c r="AQ1911" s="127"/>
      <c r="AR1911" s="127"/>
      <c r="AS1911" s="127"/>
      <c r="AT1911" s="127"/>
      <c r="AU1911" s="127"/>
      <c r="AV1911" s="127"/>
      <c r="AW1911" s="127"/>
      <c r="AX1911" s="127"/>
      <c r="AY1911" s="127"/>
      <c r="AZ1911" s="127"/>
      <c r="BA1911" s="127"/>
      <c r="BB1911" s="127"/>
      <c r="BC1911" s="127"/>
      <c r="BD1911" s="127"/>
      <c r="BE1911" s="127"/>
      <c r="BF1911" s="127"/>
      <c r="BG1911" s="127"/>
      <c r="BH1911" s="127"/>
      <c r="BI1911" s="127"/>
      <c r="BJ1911" s="127"/>
      <c r="BK1911" s="127"/>
      <c r="BL1911" s="127"/>
      <c r="BM1911" s="127"/>
      <c r="BN1911" s="386"/>
      <c r="BO1911" s="127"/>
      <c r="BP1911" s="104"/>
    </row>
    <row r="1912" spans="1:68" ht="14.5" x14ac:dyDescent="0.35">
      <c r="A1912" s="136"/>
      <c r="B1912" s="136"/>
      <c r="C1912" s="136"/>
      <c r="D1912" s="127"/>
      <c r="E1912" s="127"/>
      <c r="F1912" s="127"/>
      <c r="G1912" s="127"/>
      <c r="H1912" s="127"/>
      <c r="I1912" s="127"/>
      <c r="J1912" s="127"/>
      <c r="K1912" s="127"/>
      <c r="L1912" s="127"/>
      <c r="M1912" s="127"/>
      <c r="N1912" s="127"/>
      <c r="O1912" s="127"/>
      <c r="P1912" s="127"/>
      <c r="Q1912" s="127"/>
      <c r="R1912" s="127"/>
      <c r="S1912" s="127"/>
      <c r="T1912" s="127"/>
      <c r="U1912" s="127"/>
      <c r="V1912" s="127"/>
      <c r="W1912" s="127"/>
      <c r="X1912" s="127"/>
      <c r="Y1912" s="127"/>
      <c r="Z1912" s="127"/>
      <c r="AA1912" s="127"/>
      <c r="AB1912" s="127"/>
      <c r="AC1912" s="127"/>
      <c r="AD1912" s="127"/>
      <c r="AE1912" s="127"/>
      <c r="AF1912" s="127"/>
      <c r="AG1912" s="127"/>
      <c r="AH1912" s="127"/>
      <c r="AI1912" s="127"/>
      <c r="AJ1912" s="127"/>
      <c r="AK1912" s="127"/>
      <c r="AL1912" s="127"/>
      <c r="AM1912" s="127"/>
      <c r="AN1912" s="127"/>
      <c r="AO1912" s="127"/>
      <c r="AP1912" s="127"/>
      <c r="AQ1912" s="127"/>
      <c r="AR1912" s="127"/>
      <c r="AS1912" s="127"/>
      <c r="AT1912" s="127"/>
      <c r="AU1912" s="127"/>
      <c r="AV1912" s="127"/>
      <c r="AW1912" s="127"/>
      <c r="AX1912" s="127"/>
      <c r="AY1912" s="127"/>
      <c r="AZ1912" s="127"/>
      <c r="BA1912" s="127"/>
      <c r="BB1912" s="127"/>
      <c r="BC1912" s="127"/>
      <c r="BD1912" s="127"/>
      <c r="BE1912" s="127"/>
      <c r="BF1912" s="127"/>
      <c r="BG1912" s="127"/>
      <c r="BH1912" s="127"/>
      <c r="BI1912" s="127"/>
      <c r="BJ1912" s="127"/>
      <c r="BK1912" s="127"/>
      <c r="BL1912" s="127"/>
      <c r="BM1912" s="127"/>
      <c r="BN1912" s="386"/>
      <c r="BO1912" s="127"/>
      <c r="BP1912" s="104"/>
    </row>
    <row r="1913" spans="1:68" ht="14.5" x14ac:dyDescent="0.35">
      <c r="A1913" s="136"/>
      <c r="B1913" s="136"/>
      <c r="C1913" s="136"/>
      <c r="D1913" s="127"/>
      <c r="E1913" s="127"/>
      <c r="F1913" s="127"/>
      <c r="G1913" s="127"/>
      <c r="H1913" s="127"/>
      <c r="I1913" s="127"/>
      <c r="J1913" s="127"/>
      <c r="K1913" s="127"/>
      <c r="L1913" s="127"/>
      <c r="M1913" s="127"/>
      <c r="N1913" s="127"/>
      <c r="O1913" s="127"/>
      <c r="P1913" s="127"/>
      <c r="Q1913" s="127"/>
      <c r="R1913" s="127"/>
      <c r="S1913" s="127"/>
      <c r="T1913" s="127"/>
      <c r="U1913" s="127"/>
      <c r="V1913" s="127"/>
      <c r="W1913" s="127"/>
      <c r="X1913" s="127"/>
      <c r="Y1913" s="127"/>
      <c r="Z1913" s="127"/>
      <c r="AA1913" s="127"/>
      <c r="AB1913" s="127"/>
      <c r="AC1913" s="127"/>
      <c r="AD1913" s="127"/>
      <c r="AE1913" s="127"/>
      <c r="AF1913" s="127"/>
      <c r="AG1913" s="127"/>
      <c r="AH1913" s="127"/>
      <c r="AI1913" s="127"/>
      <c r="AJ1913" s="127"/>
      <c r="AK1913" s="127"/>
      <c r="AL1913" s="127"/>
      <c r="AM1913" s="127"/>
      <c r="AN1913" s="127"/>
      <c r="AO1913" s="127"/>
      <c r="AP1913" s="127"/>
      <c r="AQ1913" s="127"/>
      <c r="AR1913" s="127"/>
      <c r="AS1913" s="127"/>
      <c r="AT1913" s="127"/>
      <c r="AU1913" s="127"/>
      <c r="AV1913" s="127"/>
      <c r="AW1913" s="127"/>
      <c r="AX1913" s="127"/>
      <c r="AY1913" s="127"/>
      <c r="AZ1913" s="127"/>
      <c r="BA1913" s="127"/>
      <c r="BB1913" s="127"/>
      <c r="BC1913" s="127"/>
      <c r="BD1913" s="127"/>
      <c r="BE1913" s="127"/>
      <c r="BF1913" s="127"/>
      <c r="BG1913" s="127"/>
      <c r="BH1913" s="127"/>
      <c r="BI1913" s="127"/>
      <c r="BJ1913" s="127"/>
      <c r="BK1913" s="127"/>
      <c r="BL1913" s="127"/>
      <c r="BM1913" s="127"/>
      <c r="BN1913" s="386"/>
      <c r="BO1913" s="127"/>
      <c r="BP1913" s="104"/>
    </row>
    <row r="1914" spans="1:68" ht="14.5" x14ac:dyDescent="0.35">
      <c r="A1914" s="136"/>
      <c r="B1914" s="136"/>
      <c r="C1914" s="136"/>
      <c r="D1914" s="127"/>
      <c r="E1914" s="127"/>
      <c r="F1914" s="127"/>
      <c r="G1914" s="127"/>
      <c r="H1914" s="127"/>
      <c r="I1914" s="127"/>
      <c r="J1914" s="127"/>
      <c r="K1914" s="127"/>
      <c r="L1914" s="127"/>
      <c r="M1914" s="127"/>
      <c r="N1914" s="127"/>
      <c r="O1914" s="127"/>
      <c r="P1914" s="127"/>
      <c r="Q1914" s="127"/>
      <c r="R1914" s="127"/>
      <c r="S1914" s="127"/>
      <c r="T1914" s="127"/>
      <c r="U1914" s="127"/>
      <c r="V1914" s="127"/>
      <c r="W1914" s="127"/>
      <c r="X1914" s="127"/>
      <c r="Y1914" s="127"/>
      <c r="Z1914" s="127"/>
      <c r="AA1914" s="127"/>
      <c r="AB1914" s="127"/>
      <c r="AC1914" s="127"/>
      <c r="AD1914" s="127"/>
      <c r="AE1914" s="127"/>
      <c r="AF1914" s="127"/>
      <c r="AG1914" s="127"/>
      <c r="AH1914" s="127"/>
      <c r="AI1914" s="127"/>
      <c r="AJ1914" s="127"/>
      <c r="AK1914" s="127"/>
      <c r="AL1914" s="127"/>
      <c r="AM1914" s="127"/>
      <c r="AN1914" s="127"/>
      <c r="AO1914" s="127"/>
      <c r="AP1914" s="127"/>
      <c r="AQ1914" s="127"/>
      <c r="AR1914" s="127"/>
      <c r="AS1914" s="127"/>
      <c r="AT1914" s="127"/>
      <c r="AU1914" s="127"/>
      <c r="AV1914" s="127"/>
      <c r="AW1914" s="127"/>
      <c r="AX1914" s="127"/>
      <c r="AY1914" s="127"/>
      <c r="AZ1914" s="127"/>
      <c r="BA1914" s="127"/>
      <c r="BB1914" s="127"/>
      <c r="BC1914" s="127"/>
      <c r="BD1914" s="127"/>
      <c r="BE1914" s="127"/>
      <c r="BF1914" s="127"/>
      <c r="BG1914" s="127"/>
      <c r="BH1914" s="127"/>
      <c r="BI1914" s="127"/>
      <c r="BJ1914" s="127"/>
      <c r="BK1914" s="127"/>
      <c r="BL1914" s="127"/>
      <c r="BM1914" s="127"/>
      <c r="BN1914" s="386"/>
      <c r="BO1914" s="127"/>
      <c r="BP1914" s="104"/>
    </row>
    <row r="1915" spans="1:68" ht="14.5" x14ac:dyDescent="0.35">
      <c r="A1915" s="136"/>
      <c r="B1915" s="136"/>
      <c r="C1915" s="136"/>
      <c r="D1915" s="127"/>
      <c r="E1915" s="127"/>
      <c r="F1915" s="127"/>
      <c r="G1915" s="127"/>
      <c r="H1915" s="127"/>
      <c r="I1915" s="127"/>
      <c r="J1915" s="127"/>
      <c r="K1915" s="127"/>
      <c r="L1915" s="127"/>
      <c r="M1915" s="127"/>
      <c r="N1915" s="127"/>
      <c r="O1915" s="127"/>
      <c r="P1915" s="127"/>
      <c r="Q1915" s="127"/>
      <c r="R1915" s="127"/>
      <c r="S1915" s="127"/>
      <c r="T1915" s="127"/>
      <c r="U1915" s="127"/>
      <c r="V1915" s="127"/>
      <c r="W1915" s="127"/>
      <c r="X1915" s="127"/>
      <c r="Y1915" s="127"/>
      <c r="Z1915" s="127"/>
      <c r="AA1915" s="127"/>
      <c r="AB1915" s="127"/>
      <c r="AC1915" s="127"/>
      <c r="AD1915" s="127"/>
      <c r="AE1915" s="127"/>
      <c r="AF1915" s="127"/>
      <c r="AG1915" s="127"/>
      <c r="AH1915" s="127"/>
      <c r="AI1915" s="127"/>
      <c r="AJ1915" s="127"/>
      <c r="AK1915" s="127"/>
      <c r="AL1915" s="127"/>
      <c r="AM1915" s="127"/>
      <c r="AN1915" s="127"/>
      <c r="AO1915" s="127"/>
      <c r="AP1915" s="127"/>
      <c r="AQ1915" s="127"/>
      <c r="AR1915" s="127"/>
      <c r="AS1915" s="127"/>
      <c r="AT1915" s="127"/>
      <c r="AU1915" s="127"/>
      <c r="AV1915" s="127"/>
      <c r="AW1915" s="127"/>
      <c r="AX1915" s="127"/>
      <c r="AY1915" s="127"/>
      <c r="AZ1915" s="127"/>
      <c r="BA1915" s="127"/>
      <c r="BB1915" s="127"/>
      <c r="BC1915" s="127"/>
      <c r="BD1915" s="127"/>
      <c r="BE1915" s="127"/>
      <c r="BF1915" s="127"/>
      <c r="BG1915" s="127"/>
      <c r="BH1915" s="127"/>
      <c r="BI1915" s="127"/>
      <c r="BJ1915" s="127"/>
      <c r="BK1915" s="127"/>
      <c r="BL1915" s="127"/>
      <c r="BM1915" s="127"/>
      <c r="BN1915" s="386"/>
      <c r="BO1915" s="127"/>
      <c r="BP1915" s="104"/>
    </row>
    <row r="1916" spans="1:68" ht="14.5" x14ac:dyDescent="0.35">
      <c r="A1916" s="136"/>
      <c r="B1916" s="136"/>
      <c r="C1916" s="136"/>
      <c r="D1916" s="127"/>
      <c r="E1916" s="127"/>
      <c r="F1916" s="127"/>
      <c r="G1916" s="127"/>
      <c r="H1916" s="127"/>
      <c r="I1916" s="127"/>
      <c r="J1916" s="127"/>
      <c r="K1916" s="127"/>
      <c r="L1916" s="127"/>
      <c r="M1916" s="127"/>
      <c r="N1916" s="127"/>
      <c r="O1916" s="127"/>
      <c r="P1916" s="127"/>
      <c r="Q1916" s="127"/>
      <c r="R1916" s="127"/>
      <c r="S1916" s="127"/>
      <c r="T1916" s="127"/>
      <c r="U1916" s="127"/>
      <c r="V1916" s="127"/>
      <c r="W1916" s="127"/>
      <c r="X1916" s="127"/>
      <c r="Y1916" s="127"/>
      <c r="Z1916" s="127"/>
      <c r="AA1916" s="127"/>
      <c r="AB1916" s="127"/>
      <c r="AC1916" s="127"/>
      <c r="AD1916" s="127"/>
      <c r="AE1916" s="127"/>
      <c r="AF1916" s="127"/>
      <c r="AG1916" s="127"/>
      <c r="AH1916" s="127"/>
      <c r="AI1916" s="127"/>
      <c r="AJ1916" s="127"/>
      <c r="AK1916" s="127"/>
      <c r="AL1916" s="127"/>
      <c r="AM1916" s="127"/>
      <c r="AN1916" s="127"/>
      <c r="AO1916" s="127"/>
      <c r="AP1916" s="127"/>
      <c r="AQ1916" s="127"/>
      <c r="AR1916" s="127"/>
      <c r="AS1916" s="127"/>
      <c r="AT1916" s="127"/>
      <c r="AU1916" s="127"/>
      <c r="AV1916" s="127"/>
      <c r="AW1916" s="127"/>
      <c r="AX1916" s="127"/>
      <c r="AY1916" s="127"/>
      <c r="AZ1916" s="127"/>
      <c r="BA1916" s="127"/>
      <c r="BB1916" s="127"/>
      <c r="BC1916" s="127"/>
      <c r="BD1916" s="127"/>
      <c r="BE1916" s="127"/>
      <c r="BF1916" s="127"/>
      <c r="BG1916" s="127"/>
      <c r="BH1916" s="127"/>
      <c r="BI1916" s="127"/>
      <c r="BJ1916" s="127"/>
      <c r="BK1916" s="127"/>
      <c r="BL1916" s="127"/>
      <c r="BM1916" s="127"/>
      <c r="BN1916" s="386"/>
      <c r="BO1916" s="127"/>
      <c r="BP1916" s="104"/>
    </row>
    <row r="1917" spans="1:68" ht="14.5" x14ac:dyDescent="0.35">
      <c r="A1917" s="136"/>
      <c r="B1917" s="136"/>
      <c r="C1917" s="136"/>
      <c r="D1917" s="127"/>
      <c r="E1917" s="127"/>
      <c r="F1917" s="127"/>
      <c r="G1917" s="127"/>
      <c r="H1917" s="127"/>
      <c r="I1917" s="127"/>
      <c r="J1917" s="127"/>
      <c r="K1917" s="127"/>
      <c r="L1917" s="127"/>
      <c r="M1917" s="127"/>
      <c r="N1917" s="127"/>
      <c r="O1917" s="127"/>
      <c r="P1917" s="127"/>
      <c r="Q1917" s="127"/>
      <c r="R1917" s="127"/>
      <c r="S1917" s="127"/>
      <c r="T1917" s="127"/>
      <c r="U1917" s="127"/>
      <c r="V1917" s="127"/>
      <c r="W1917" s="127"/>
      <c r="X1917" s="127"/>
      <c r="Y1917" s="127"/>
      <c r="Z1917" s="127"/>
      <c r="AA1917" s="127"/>
      <c r="AB1917" s="127"/>
      <c r="AC1917" s="127"/>
      <c r="AD1917" s="127"/>
      <c r="AE1917" s="127"/>
      <c r="AF1917" s="127"/>
      <c r="AG1917" s="127"/>
      <c r="AH1917" s="127"/>
      <c r="AI1917" s="127"/>
      <c r="AJ1917" s="127"/>
      <c r="AK1917" s="127"/>
      <c r="AL1917" s="127"/>
      <c r="AM1917" s="127"/>
      <c r="AN1917" s="127"/>
      <c r="AO1917" s="127"/>
      <c r="AP1917" s="127"/>
      <c r="AQ1917" s="127"/>
      <c r="AR1917" s="127"/>
      <c r="AS1917" s="127"/>
      <c r="AT1917" s="127"/>
      <c r="AU1917" s="127"/>
      <c r="AV1917" s="127"/>
      <c r="AW1917" s="127"/>
      <c r="AX1917" s="127"/>
      <c r="AY1917" s="127"/>
      <c r="AZ1917" s="127"/>
      <c r="BA1917" s="127"/>
      <c r="BB1917" s="127"/>
      <c r="BC1917" s="127"/>
      <c r="BD1917" s="127"/>
      <c r="BE1917" s="127"/>
      <c r="BF1917" s="127"/>
      <c r="BG1917" s="127"/>
      <c r="BH1917" s="127"/>
      <c r="BI1917" s="127"/>
      <c r="BJ1917" s="127"/>
      <c r="BK1917" s="127"/>
      <c r="BL1917" s="127"/>
      <c r="BM1917" s="127"/>
      <c r="BN1917" s="386"/>
      <c r="BO1917" s="127"/>
      <c r="BP1917" s="104"/>
    </row>
    <row r="1918" spans="1:68" ht="14.5" x14ac:dyDescent="0.35">
      <c r="A1918" s="136"/>
      <c r="B1918" s="136"/>
      <c r="C1918" s="136"/>
      <c r="D1918" s="127"/>
      <c r="E1918" s="127"/>
      <c r="F1918" s="127"/>
      <c r="G1918" s="127"/>
      <c r="H1918" s="127"/>
      <c r="I1918" s="127"/>
      <c r="J1918" s="127"/>
      <c r="K1918" s="127"/>
      <c r="L1918" s="127"/>
      <c r="M1918" s="127"/>
      <c r="N1918" s="127"/>
      <c r="O1918" s="127"/>
      <c r="P1918" s="127"/>
      <c r="Q1918" s="127"/>
      <c r="R1918" s="127"/>
      <c r="S1918" s="127"/>
      <c r="T1918" s="127"/>
      <c r="U1918" s="127"/>
      <c r="V1918" s="127"/>
      <c r="W1918" s="127"/>
      <c r="X1918" s="127"/>
      <c r="Y1918" s="127"/>
      <c r="Z1918" s="127"/>
      <c r="AA1918" s="127"/>
      <c r="AB1918" s="127"/>
      <c r="AC1918" s="127"/>
      <c r="AD1918" s="127"/>
      <c r="AE1918" s="127"/>
      <c r="AF1918" s="127"/>
      <c r="AG1918" s="127"/>
      <c r="AH1918" s="127"/>
      <c r="AI1918" s="127"/>
      <c r="AJ1918" s="127"/>
      <c r="AK1918" s="127"/>
      <c r="AL1918" s="127"/>
      <c r="AM1918" s="127"/>
      <c r="AN1918" s="127"/>
      <c r="AO1918" s="127"/>
      <c r="AP1918" s="127"/>
      <c r="AQ1918" s="127"/>
      <c r="AR1918" s="127"/>
      <c r="AS1918" s="127"/>
      <c r="AT1918" s="127"/>
      <c r="AU1918" s="127"/>
      <c r="AV1918" s="127"/>
      <c r="AW1918" s="127"/>
      <c r="AX1918" s="127"/>
      <c r="AY1918" s="127"/>
      <c r="AZ1918" s="127"/>
      <c r="BA1918" s="127"/>
      <c r="BB1918" s="127"/>
      <c r="BC1918" s="127"/>
      <c r="BD1918" s="127"/>
      <c r="BE1918" s="127"/>
      <c r="BF1918" s="127"/>
      <c r="BG1918" s="127"/>
      <c r="BH1918" s="127"/>
      <c r="BI1918" s="127"/>
      <c r="BJ1918" s="127"/>
      <c r="BK1918" s="127"/>
      <c r="BL1918" s="127"/>
      <c r="BM1918" s="127"/>
      <c r="BN1918" s="386"/>
      <c r="BO1918" s="127"/>
      <c r="BP1918" s="104"/>
    </row>
    <row r="1919" spans="1:68" ht="14.5" x14ac:dyDescent="0.35">
      <c r="A1919" s="136"/>
      <c r="B1919" s="136"/>
      <c r="C1919" s="136"/>
      <c r="D1919" s="127"/>
      <c r="E1919" s="127"/>
      <c r="F1919" s="127"/>
      <c r="G1919" s="127"/>
      <c r="H1919" s="127"/>
      <c r="I1919" s="127"/>
      <c r="J1919" s="127"/>
      <c r="K1919" s="127"/>
      <c r="L1919" s="127"/>
      <c r="M1919" s="127"/>
      <c r="N1919" s="127"/>
      <c r="O1919" s="127"/>
      <c r="P1919" s="127"/>
      <c r="Q1919" s="127"/>
      <c r="R1919" s="127"/>
      <c r="S1919" s="127"/>
      <c r="T1919" s="127"/>
      <c r="U1919" s="127"/>
      <c r="V1919" s="127"/>
      <c r="W1919" s="127"/>
      <c r="X1919" s="127"/>
      <c r="Y1919" s="127"/>
      <c r="Z1919" s="127"/>
      <c r="AA1919" s="127"/>
      <c r="AB1919" s="127"/>
      <c r="AC1919" s="127"/>
      <c r="AD1919" s="127"/>
      <c r="AE1919" s="127"/>
      <c r="AF1919" s="127"/>
      <c r="AG1919" s="127"/>
      <c r="AH1919" s="127"/>
      <c r="AI1919" s="127"/>
      <c r="AJ1919" s="127"/>
      <c r="AK1919" s="127"/>
      <c r="AL1919" s="127"/>
      <c r="AM1919" s="127"/>
      <c r="AN1919" s="127"/>
      <c r="AO1919" s="127"/>
      <c r="AP1919" s="127"/>
      <c r="AQ1919" s="127"/>
      <c r="AR1919" s="127"/>
      <c r="AS1919" s="127"/>
      <c r="AT1919" s="127"/>
      <c r="AU1919" s="127"/>
      <c r="AV1919" s="127"/>
      <c r="AW1919" s="127"/>
      <c r="AX1919" s="127"/>
      <c r="AY1919" s="127"/>
      <c r="AZ1919" s="127"/>
      <c r="BA1919" s="127"/>
      <c r="BB1919" s="127"/>
      <c r="BC1919" s="127"/>
      <c r="BD1919" s="127"/>
      <c r="BE1919" s="127"/>
      <c r="BF1919" s="127"/>
      <c r="BG1919" s="127"/>
      <c r="BH1919" s="127"/>
      <c r="BI1919" s="127"/>
      <c r="BJ1919" s="127"/>
      <c r="BK1919" s="127"/>
      <c r="BL1919" s="127"/>
      <c r="BM1919" s="127"/>
      <c r="BN1919" s="386"/>
      <c r="BO1919" s="127"/>
      <c r="BP1919" s="104"/>
    </row>
    <row r="1920" spans="1:68" ht="14.5" x14ac:dyDescent="0.35">
      <c r="A1920" s="136"/>
      <c r="B1920" s="136"/>
      <c r="C1920" s="136"/>
      <c r="D1920" s="127"/>
      <c r="E1920" s="127"/>
      <c r="F1920" s="127"/>
      <c r="G1920" s="127"/>
      <c r="H1920" s="127"/>
      <c r="I1920" s="127"/>
      <c r="J1920" s="127"/>
      <c r="K1920" s="127"/>
      <c r="L1920" s="127"/>
      <c r="M1920" s="127"/>
      <c r="N1920" s="127"/>
      <c r="O1920" s="127"/>
      <c r="P1920" s="127"/>
      <c r="Q1920" s="127"/>
      <c r="R1920" s="127"/>
      <c r="S1920" s="127"/>
      <c r="T1920" s="127"/>
      <c r="U1920" s="127"/>
      <c r="V1920" s="127"/>
      <c r="W1920" s="127"/>
      <c r="X1920" s="127"/>
      <c r="Y1920" s="127"/>
      <c r="Z1920" s="127"/>
      <c r="AA1920" s="127"/>
      <c r="AB1920" s="127"/>
      <c r="AC1920" s="127"/>
      <c r="AD1920" s="127"/>
      <c r="AE1920" s="127"/>
      <c r="AF1920" s="127"/>
      <c r="AG1920" s="127"/>
      <c r="AH1920" s="127"/>
      <c r="AI1920" s="127"/>
      <c r="AJ1920" s="127"/>
      <c r="AK1920" s="127"/>
      <c r="AL1920" s="127"/>
      <c r="AM1920" s="127"/>
      <c r="AN1920" s="127"/>
      <c r="AO1920" s="127"/>
      <c r="AP1920" s="127"/>
      <c r="AQ1920" s="127"/>
      <c r="AR1920" s="127"/>
      <c r="AS1920" s="127"/>
      <c r="AT1920" s="127"/>
      <c r="AU1920" s="127"/>
      <c r="AV1920" s="127"/>
      <c r="AW1920" s="127"/>
      <c r="AX1920" s="127"/>
      <c r="AY1920" s="127"/>
      <c r="AZ1920" s="127"/>
      <c r="BA1920" s="127"/>
      <c r="BB1920" s="127"/>
      <c r="BC1920" s="127"/>
      <c r="BD1920" s="127"/>
      <c r="BE1920" s="127"/>
      <c r="BF1920" s="127"/>
      <c r="BG1920" s="127"/>
      <c r="BH1920" s="127"/>
      <c r="BI1920" s="127"/>
      <c r="BJ1920" s="127"/>
      <c r="BK1920" s="127"/>
      <c r="BL1920" s="127"/>
      <c r="BM1920" s="127"/>
      <c r="BN1920" s="386"/>
      <c r="BO1920" s="127"/>
      <c r="BP1920" s="104"/>
    </row>
    <row r="1921" spans="1:68" ht="14.5" x14ac:dyDescent="0.35">
      <c r="A1921" s="136"/>
      <c r="B1921" s="136"/>
      <c r="C1921" s="136"/>
      <c r="D1921" s="127"/>
      <c r="E1921" s="127"/>
      <c r="F1921" s="127"/>
      <c r="G1921" s="127"/>
      <c r="H1921" s="127"/>
      <c r="I1921" s="127"/>
      <c r="J1921" s="127"/>
      <c r="K1921" s="127"/>
      <c r="L1921" s="127"/>
      <c r="M1921" s="127"/>
      <c r="N1921" s="127"/>
      <c r="O1921" s="127"/>
      <c r="P1921" s="127"/>
      <c r="Q1921" s="127"/>
      <c r="R1921" s="127"/>
      <c r="S1921" s="127"/>
      <c r="T1921" s="127"/>
      <c r="U1921" s="127"/>
      <c r="V1921" s="127"/>
      <c r="W1921" s="127"/>
      <c r="X1921" s="127"/>
      <c r="Y1921" s="127"/>
      <c r="Z1921" s="127"/>
      <c r="AA1921" s="127"/>
      <c r="AB1921" s="127"/>
      <c r="AC1921" s="127"/>
      <c r="AD1921" s="127"/>
      <c r="AE1921" s="127"/>
      <c r="AF1921" s="127"/>
      <c r="AG1921" s="127"/>
      <c r="AH1921" s="127"/>
      <c r="AI1921" s="127"/>
      <c r="AJ1921" s="127"/>
      <c r="AK1921" s="127"/>
      <c r="AL1921" s="127"/>
      <c r="AM1921" s="127"/>
      <c r="AN1921" s="127"/>
      <c r="AO1921" s="127"/>
      <c r="AP1921" s="127"/>
      <c r="AQ1921" s="127"/>
      <c r="AR1921" s="127"/>
      <c r="AS1921" s="127"/>
      <c r="AT1921" s="127"/>
      <c r="AU1921" s="127"/>
      <c r="AV1921" s="127"/>
      <c r="AW1921" s="127"/>
      <c r="AX1921" s="127"/>
      <c r="AY1921" s="127"/>
      <c r="AZ1921" s="127"/>
      <c r="BA1921" s="127"/>
      <c r="BB1921" s="127"/>
      <c r="BC1921" s="127"/>
      <c r="BD1921" s="127"/>
      <c r="BE1921" s="127"/>
      <c r="BF1921" s="127"/>
      <c r="BG1921" s="127"/>
      <c r="BH1921" s="127"/>
      <c r="BI1921" s="127"/>
      <c r="BJ1921" s="127"/>
      <c r="BK1921" s="127"/>
      <c r="BL1921" s="127"/>
      <c r="BM1921" s="127"/>
      <c r="BN1921" s="386"/>
      <c r="BO1921" s="127"/>
      <c r="BP1921" s="104"/>
    </row>
    <row r="1922" spans="1:68" ht="14.5" x14ac:dyDescent="0.35">
      <c r="A1922" s="136"/>
      <c r="B1922" s="136"/>
      <c r="C1922" s="136"/>
      <c r="D1922" s="127"/>
      <c r="E1922" s="127"/>
      <c r="F1922" s="127"/>
      <c r="G1922" s="127"/>
      <c r="H1922" s="127"/>
      <c r="I1922" s="127"/>
      <c r="J1922" s="127"/>
      <c r="K1922" s="127"/>
      <c r="L1922" s="127"/>
      <c r="M1922" s="127"/>
      <c r="N1922" s="127"/>
      <c r="O1922" s="127"/>
      <c r="P1922" s="127"/>
      <c r="Q1922" s="127"/>
      <c r="R1922" s="127"/>
      <c r="S1922" s="127"/>
      <c r="T1922" s="127"/>
      <c r="U1922" s="127"/>
      <c r="V1922" s="127"/>
      <c r="W1922" s="127"/>
      <c r="X1922" s="127"/>
      <c r="Y1922" s="127"/>
      <c r="Z1922" s="127"/>
      <c r="AA1922" s="127"/>
      <c r="AB1922" s="127"/>
      <c r="AC1922" s="127"/>
      <c r="AD1922" s="127"/>
      <c r="AE1922" s="127"/>
      <c r="AF1922" s="127"/>
      <c r="AG1922" s="127"/>
      <c r="AH1922" s="127"/>
      <c r="AI1922" s="127"/>
      <c r="AJ1922" s="127"/>
      <c r="AK1922" s="127"/>
      <c r="AL1922" s="127"/>
      <c r="AM1922" s="127"/>
      <c r="AN1922" s="127"/>
      <c r="AO1922" s="127"/>
      <c r="AP1922" s="127"/>
      <c r="AQ1922" s="127"/>
      <c r="AR1922" s="127"/>
      <c r="AS1922" s="127"/>
      <c r="AT1922" s="127"/>
      <c r="AU1922" s="127"/>
      <c r="AV1922" s="127"/>
      <c r="AW1922" s="127"/>
      <c r="AX1922" s="127"/>
      <c r="AY1922" s="127"/>
      <c r="AZ1922" s="127"/>
      <c r="BA1922" s="127"/>
      <c r="BB1922" s="127"/>
      <c r="BC1922" s="127"/>
      <c r="BD1922" s="127"/>
      <c r="BE1922" s="127"/>
      <c r="BF1922" s="127"/>
      <c r="BG1922" s="127"/>
      <c r="BH1922" s="127"/>
      <c r="BI1922" s="127"/>
      <c r="BJ1922" s="127"/>
      <c r="BK1922" s="127"/>
      <c r="BL1922" s="127"/>
      <c r="BM1922" s="127"/>
      <c r="BN1922" s="386"/>
      <c r="BO1922" s="127"/>
      <c r="BP1922" s="104"/>
    </row>
    <row r="1923" spans="1:68" ht="14.5" x14ac:dyDescent="0.35">
      <c r="A1923" s="136"/>
      <c r="B1923" s="136"/>
      <c r="C1923" s="136"/>
      <c r="D1923" s="127"/>
      <c r="E1923" s="127"/>
      <c r="F1923" s="127"/>
      <c r="G1923" s="127"/>
      <c r="H1923" s="127"/>
      <c r="I1923" s="127"/>
      <c r="J1923" s="127"/>
      <c r="K1923" s="127"/>
      <c r="L1923" s="127"/>
      <c r="M1923" s="127"/>
      <c r="N1923" s="127"/>
      <c r="O1923" s="127"/>
      <c r="P1923" s="127"/>
      <c r="Q1923" s="127"/>
      <c r="R1923" s="127"/>
      <c r="S1923" s="127"/>
      <c r="T1923" s="127"/>
      <c r="U1923" s="127"/>
      <c r="V1923" s="127"/>
      <c r="W1923" s="127"/>
      <c r="X1923" s="127"/>
      <c r="Y1923" s="127"/>
      <c r="Z1923" s="127"/>
      <c r="AA1923" s="127"/>
      <c r="AB1923" s="127"/>
      <c r="AC1923" s="127"/>
      <c r="AD1923" s="127"/>
      <c r="AE1923" s="127"/>
      <c r="AF1923" s="127"/>
      <c r="AG1923" s="127"/>
      <c r="AH1923" s="127"/>
      <c r="AI1923" s="127"/>
      <c r="AJ1923" s="127"/>
      <c r="AK1923" s="127"/>
      <c r="AL1923" s="127"/>
      <c r="AM1923" s="127"/>
      <c r="AN1923" s="127"/>
      <c r="AO1923" s="127"/>
      <c r="AP1923" s="127"/>
      <c r="AQ1923" s="127"/>
      <c r="AR1923" s="127"/>
      <c r="AS1923" s="127"/>
      <c r="AT1923" s="127"/>
      <c r="AU1923" s="127"/>
      <c r="AV1923" s="127"/>
      <c r="AW1923" s="127"/>
      <c r="AX1923" s="127"/>
      <c r="AY1923" s="127"/>
      <c r="AZ1923" s="127"/>
      <c r="BA1923" s="127"/>
      <c r="BB1923" s="127"/>
      <c r="BC1923" s="127"/>
      <c r="BD1923" s="127"/>
      <c r="BE1923" s="127"/>
      <c r="BF1923" s="127"/>
      <c r="BG1923" s="127"/>
      <c r="BH1923" s="127"/>
      <c r="BI1923" s="127"/>
      <c r="BJ1923" s="127"/>
      <c r="BK1923" s="127"/>
      <c r="BL1923" s="127"/>
      <c r="BM1923" s="127"/>
      <c r="BN1923" s="386"/>
      <c r="BO1923" s="127"/>
      <c r="BP1923" s="104"/>
    </row>
    <row r="1924" spans="1:68" ht="14.5" x14ac:dyDescent="0.35">
      <c r="A1924" s="136"/>
      <c r="B1924" s="136"/>
      <c r="C1924" s="136"/>
      <c r="D1924" s="127"/>
      <c r="E1924" s="127"/>
      <c r="F1924" s="127"/>
      <c r="G1924" s="127"/>
      <c r="H1924" s="127"/>
      <c r="I1924" s="127"/>
      <c r="J1924" s="127"/>
      <c r="K1924" s="127"/>
      <c r="L1924" s="127"/>
      <c r="M1924" s="127"/>
      <c r="N1924" s="127"/>
      <c r="O1924" s="127"/>
      <c r="P1924" s="127"/>
      <c r="Q1924" s="127"/>
      <c r="R1924" s="127"/>
      <c r="S1924" s="127"/>
      <c r="T1924" s="127"/>
      <c r="U1924" s="127"/>
      <c r="V1924" s="127"/>
      <c r="W1924" s="127"/>
      <c r="X1924" s="127"/>
      <c r="Y1924" s="127"/>
      <c r="Z1924" s="127"/>
      <c r="AA1924" s="127"/>
      <c r="AB1924" s="127"/>
      <c r="AC1924" s="127"/>
      <c r="AD1924" s="127"/>
      <c r="AE1924" s="127"/>
      <c r="AF1924" s="127"/>
      <c r="AG1924" s="127"/>
      <c r="AH1924" s="127"/>
      <c r="AI1924" s="127"/>
      <c r="AJ1924" s="127"/>
      <c r="AK1924" s="127"/>
      <c r="AL1924" s="127"/>
      <c r="AM1924" s="127"/>
      <c r="AN1924" s="127"/>
      <c r="AO1924" s="127"/>
      <c r="AP1924" s="127"/>
      <c r="AQ1924" s="127"/>
      <c r="AR1924" s="127"/>
      <c r="AS1924" s="127"/>
      <c r="AT1924" s="127"/>
      <c r="AU1924" s="127"/>
      <c r="AV1924" s="127"/>
      <c r="AW1924" s="127"/>
      <c r="AX1924" s="127"/>
      <c r="AY1924" s="127"/>
      <c r="AZ1924" s="127"/>
      <c r="BA1924" s="127"/>
      <c r="BB1924" s="127"/>
      <c r="BC1924" s="127"/>
      <c r="BD1924" s="127"/>
      <c r="BE1924" s="127"/>
      <c r="BF1924" s="127"/>
      <c r="BG1924" s="127"/>
      <c r="BH1924" s="127"/>
      <c r="BI1924" s="127"/>
      <c r="BJ1924" s="127"/>
      <c r="BK1924" s="127"/>
      <c r="BL1924" s="127"/>
      <c r="BM1924" s="127"/>
      <c r="BN1924" s="386"/>
      <c r="BO1924" s="127"/>
      <c r="BP1924" s="104"/>
    </row>
    <row r="1925" spans="1:68" ht="14.5" x14ac:dyDescent="0.35">
      <c r="A1925" s="136"/>
      <c r="B1925" s="136"/>
      <c r="C1925" s="136"/>
      <c r="D1925" s="127"/>
      <c r="E1925" s="127"/>
      <c r="F1925" s="127"/>
      <c r="G1925" s="127"/>
      <c r="H1925" s="127"/>
      <c r="I1925" s="127"/>
      <c r="J1925" s="127"/>
      <c r="K1925" s="127"/>
      <c r="L1925" s="127"/>
      <c r="M1925" s="127"/>
      <c r="N1925" s="127"/>
      <c r="O1925" s="127"/>
      <c r="P1925" s="127"/>
      <c r="Q1925" s="127"/>
      <c r="R1925" s="127"/>
      <c r="S1925" s="127"/>
      <c r="T1925" s="127"/>
      <c r="U1925" s="127"/>
      <c r="V1925" s="127"/>
      <c r="W1925" s="127"/>
      <c r="X1925" s="127"/>
      <c r="Y1925" s="127"/>
      <c r="Z1925" s="127"/>
      <c r="AA1925" s="127"/>
      <c r="AB1925" s="127"/>
      <c r="AC1925" s="127"/>
      <c r="AD1925" s="127"/>
      <c r="AE1925" s="127"/>
      <c r="AF1925" s="127"/>
      <c r="AG1925" s="127"/>
      <c r="AH1925" s="127"/>
      <c r="AI1925" s="127"/>
      <c r="AJ1925" s="127"/>
      <c r="AK1925" s="127"/>
      <c r="AL1925" s="127"/>
      <c r="AM1925" s="127"/>
      <c r="AN1925" s="127"/>
      <c r="AO1925" s="127"/>
      <c r="AP1925" s="127"/>
      <c r="AQ1925" s="127"/>
      <c r="AR1925" s="127"/>
      <c r="AS1925" s="127"/>
      <c r="AT1925" s="127"/>
      <c r="AU1925" s="127"/>
      <c r="AV1925" s="127"/>
      <c r="AW1925" s="127"/>
      <c r="AX1925" s="127"/>
      <c r="AY1925" s="127"/>
      <c r="AZ1925" s="127"/>
      <c r="BA1925" s="127"/>
      <c r="BB1925" s="127"/>
      <c r="BC1925" s="127"/>
      <c r="BD1925" s="127"/>
      <c r="BE1925" s="127"/>
      <c r="BF1925" s="127"/>
      <c r="BG1925" s="127"/>
      <c r="BH1925" s="127"/>
      <c r="BI1925" s="127"/>
      <c r="BJ1925" s="127"/>
      <c r="BK1925" s="127"/>
      <c r="BL1925" s="127"/>
      <c r="BM1925" s="127"/>
      <c r="BN1925" s="386"/>
      <c r="BO1925" s="127"/>
      <c r="BP1925" s="104"/>
    </row>
    <row r="1926" spans="1:68" ht="14.5" x14ac:dyDescent="0.35">
      <c r="A1926" s="136"/>
      <c r="B1926" s="136"/>
      <c r="C1926" s="136"/>
      <c r="D1926" s="127"/>
      <c r="E1926" s="127"/>
      <c r="F1926" s="127"/>
      <c r="G1926" s="127"/>
      <c r="H1926" s="127"/>
      <c r="I1926" s="127"/>
      <c r="J1926" s="127"/>
      <c r="K1926" s="127"/>
      <c r="L1926" s="127"/>
      <c r="M1926" s="127"/>
      <c r="N1926" s="127"/>
      <c r="O1926" s="127"/>
      <c r="P1926" s="127"/>
      <c r="Q1926" s="127"/>
      <c r="R1926" s="127"/>
      <c r="S1926" s="127"/>
      <c r="T1926" s="127"/>
      <c r="U1926" s="127"/>
      <c r="V1926" s="127"/>
      <c r="W1926" s="127"/>
      <c r="X1926" s="127"/>
      <c r="Y1926" s="127"/>
      <c r="Z1926" s="127"/>
      <c r="AA1926" s="127"/>
      <c r="AB1926" s="127"/>
      <c r="AC1926" s="127"/>
      <c r="AD1926" s="127"/>
      <c r="AE1926" s="127"/>
      <c r="AF1926" s="127"/>
      <c r="AG1926" s="127"/>
      <c r="AH1926" s="127"/>
      <c r="AI1926" s="127"/>
      <c r="AJ1926" s="127"/>
      <c r="AK1926" s="127"/>
      <c r="AL1926" s="127"/>
      <c r="AM1926" s="127"/>
      <c r="AN1926" s="127"/>
      <c r="AO1926" s="127"/>
      <c r="AP1926" s="127"/>
      <c r="AQ1926" s="127"/>
      <c r="AR1926" s="127"/>
      <c r="AS1926" s="127"/>
      <c r="AT1926" s="127"/>
      <c r="AU1926" s="127"/>
      <c r="AV1926" s="127"/>
      <c r="AW1926" s="127"/>
      <c r="AX1926" s="127"/>
      <c r="AY1926" s="127"/>
      <c r="AZ1926" s="127"/>
      <c r="BA1926" s="127"/>
      <c r="BB1926" s="127"/>
      <c r="BC1926" s="127"/>
      <c r="BD1926" s="127"/>
      <c r="BE1926" s="127"/>
      <c r="BF1926" s="127"/>
      <c r="BG1926" s="127"/>
      <c r="BH1926" s="127"/>
      <c r="BI1926" s="127"/>
      <c r="BJ1926" s="127"/>
      <c r="BK1926" s="127"/>
      <c r="BL1926" s="127"/>
      <c r="BM1926" s="127"/>
      <c r="BN1926" s="386"/>
      <c r="BO1926" s="127"/>
      <c r="BP1926" s="104"/>
    </row>
    <row r="1927" spans="1:68" ht="14.5" x14ac:dyDescent="0.35">
      <c r="A1927" s="136"/>
      <c r="B1927" s="136"/>
      <c r="C1927" s="136"/>
      <c r="D1927" s="127"/>
      <c r="E1927" s="127"/>
      <c r="F1927" s="127"/>
      <c r="G1927" s="127"/>
      <c r="H1927" s="127"/>
      <c r="I1927" s="127"/>
      <c r="J1927" s="127"/>
      <c r="K1927" s="127"/>
      <c r="L1927" s="127"/>
      <c r="M1927" s="127"/>
      <c r="N1927" s="127"/>
      <c r="O1927" s="127"/>
      <c r="P1927" s="127"/>
      <c r="Q1927" s="127"/>
      <c r="R1927" s="127"/>
      <c r="S1927" s="127"/>
      <c r="T1927" s="127"/>
      <c r="U1927" s="127"/>
      <c r="V1927" s="127"/>
      <c r="W1927" s="127"/>
      <c r="X1927" s="127"/>
      <c r="Y1927" s="127"/>
      <c r="Z1927" s="127"/>
      <c r="AA1927" s="127"/>
      <c r="AB1927" s="127"/>
      <c r="AC1927" s="127"/>
      <c r="AD1927" s="127"/>
      <c r="AE1927" s="127"/>
      <c r="AF1927" s="127"/>
      <c r="AG1927" s="127"/>
      <c r="AH1927" s="127"/>
      <c r="AI1927" s="127"/>
      <c r="AJ1927" s="127"/>
      <c r="AK1927" s="127"/>
      <c r="AL1927" s="127"/>
      <c r="AM1927" s="127"/>
      <c r="AN1927" s="127"/>
      <c r="AO1927" s="127"/>
      <c r="AP1927" s="127"/>
      <c r="AQ1927" s="127"/>
      <c r="AR1927" s="127"/>
      <c r="AS1927" s="127"/>
      <c r="AT1927" s="127"/>
      <c r="AU1927" s="127"/>
      <c r="AV1927" s="127"/>
      <c r="AW1927" s="127"/>
      <c r="AX1927" s="127"/>
      <c r="AY1927" s="127"/>
      <c r="AZ1927" s="127"/>
      <c r="BA1927" s="127"/>
      <c r="BB1927" s="127"/>
      <c r="BC1927" s="127"/>
      <c r="BD1927" s="127"/>
      <c r="BE1927" s="127"/>
      <c r="BF1927" s="127"/>
      <c r="BG1927" s="127"/>
      <c r="BH1927" s="127"/>
      <c r="BI1927" s="127"/>
      <c r="BJ1927" s="127"/>
      <c r="BK1927" s="127"/>
      <c r="BL1927" s="127"/>
      <c r="BM1927" s="127"/>
      <c r="BN1927" s="386"/>
      <c r="BO1927" s="127"/>
      <c r="BP1927" s="104"/>
    </row>
    <row r="1928" spans="1:68" ht="14.5" x14ac:dyDescent="0.35">
      <c r="A1928" s="136"/>
      <c r="B1928" s="136"/>
      <c r="C1928" s="136"/>
      <c r="D1928" s="127"/>
      <c r="E1928" s="127"/>
      <c r="F1928" s="127"/>
      <c r="G1928" s="127"/>
      <c r="H1928" s="127"/>
      <c r="I1928" s="127"/>
      <c r="J1928" s="127"/>
      <c r="K1928" s="127"/>
      <c r="L1928" s="127"/>
      <c r="M1928" s="127"/>
      <c r="N1928" s="127"/>
      <c r="O1928" s="127"/>
      <c r="P1928" s="127"/>
      <c r="Q1928" s="127"/>
      <c r="R1928" s="127"/>
      <c r="S1928" s="127"/>
      <c r="T1928" s="127"/>
      <c r="U1928" s="127"/>
      <c r="V1928" s="127"/>
      <c r="W1928" s="127"/>
      <c r="X1928" s="127"/>
      <c r="Y1928" s="127"/>
      <c r="Z1928" s="127"/>
      <c r="AA1928" s="127"/>
      <c r="AB1928" s="127"/>
      <c r="AC1928" s="127"/>
      <c r="AD1928" s="127"/>
      <c r="AE1928" s="127"/>
      <c r="AF1928" s="127"/>
      <c r="AG1928" s="127"/>
      <c r="AH1928" s="127"/>
      <c r="AI1928" s="127"/>
      <c r="AJ1928" s="127"/>
      <c r="AK1928" s="127"/>
      <c r="AL1928" s="127"/>
      <c r="AM1928" s="127"/>
      <c r="AN1928" s="127"/>
      <c r="AO1928" s="127"/>
      <c r="AP1928" s="127"/>
      <c r="AQ1928" s="127"/>
      <c r="AR1928" s="127"/>
      <c r="AS1928" s="127"/>
      <c r="AT1928" s="127"/>
      <c r="AU1928" s="127"/>
      <c r="AV1928" s="127"/>
      <c r="AW1928" s="127"/>
      <c r="AX1928" s="127"/>
      <c r="AY1928" s="127"/>
      <c r="AZ1928" s="127"/>
      <c r="BA1928" s="127"/>
      <c r="BB1928" s="127"/>
      <c r="BC1928" s="127"/>
      <c r="BD1928" s="127"/>
      <c r="BE1928" s="127"/>
      <c r="BF1928" s="127"/>
      <c r="BG1928" s="127"/>
      <c r="BH1928" s="127"/>
      <c r="BI1928" s="127"/>
      <c r="BJ1928" s="127"/>
      <c r="BK1928" s="127"/>
      <c r="BL1928" s="127"/>
      <c r="BM1928" s="127"/>
      <c r="BN1928" s="386"/>
      <c r="BO1928" s="127"/>
      <c r="BP1928" s="104"/>
    </row>
    <row r="1929" spans="1:68" ht="14.5" x14ac:dyDescent="0.35">
      <c r="A1929" s="136"/>
      <c r="B1929" s="136"/>
      <c r="C1929" s="136"/>
      <c r="D1929" s="127"/>
      <c r="E1929" s="127"/>
      <c r="F1929" s="127"/>
      <c r="G1929" s="127"/>
      <c r="H1929" s="127"/>
      <c r="I1929" s="127"/>
      <c r="J1929" s="127"/>
      <c r="K1929" s="127"/>
      <c r="L1929" s="127"/>
      <c r="M1929" s="127"/>
      <c r="N1929" s="127"/>
      <c r="O1929" s="127"/>
      <c r="P1929" s="127"/>
      <c r="Q1929" s="127"/>
      <c r="R1929" s="127"/>
      <c r="S1929" s="127"/>
      <c r="T1929" s="127"/>
      <c r="U1929" s="127"/>
      <c r="V1929" s="127"/>
      <c r="W1929" s="127"/>
      <c r="X1929" s="127"/>
      <c r="Y1929" s="127"/>
      <c r="Z1929" s="127"/>
      <c r="AA1929" s="127"/>
      <c r="AB1929" s="127"/>
      <c r="AC1929" s="127"/>
      <c r="AD1929" s="127"/>
      <c r="AE1929" s="127"/>
      <c r="AF1929" s="127"/>
      <c r="AG1929" s="127"/>
      <c r="AH1929" s="127"/>
      <c r="AI1929" s="127"/>
      <c r="AJ1929" s="127"/>
      <c r="AK1929" s="127"/>
      <c r="AL1929" s="127"/>
      <c r="AM1929" s="127"/>
      <c r="AN1929" s="127"/>
      <c r="AO1929" s="127"/>
      <c r="AP1929" s="127"/>
      <c r="AQ1929" s="127"/>
      <c r="AR1929" s="127"/>
      <c r="AS1929" s="127"/>
      <c r="AT1929" s="127"/>
      <c r="AU1929" s="127"/>
      <c r="AV1929" s="127"/>
      <c r="AW1929" s="127"/>
      <c r="AX1929" s="127"/>
      <c r="AY1929" s="127"/>
      <c r="AZ1929" s="127"/>
      <c r="BA1929" s="127"/>
      <c r="BB1929" s="127"/>
      <c r="BC1929" s="127"/>
      <c r="BD1929" s="127"/>
      <c r="BE1929" s="127"/>
      <c r="BF1929" s="127"/>
      <c r="BG1929" s="127"/>
      <c r="BH1929" s="127"/>
      <c r="BI1929" s="127"/>
      <c r="BJ1929" s="127"/>
      <c r="BK1929" s="127"/>
      <c r="BL1929" s="127"/>
      <c r="BM1929" s="127"/>
      <c r="BN1929" s="386"/>
      <c r="BO1929" s="127"/>
      <c r="BP1929" s="104"/>
    </row>
    <row r="1930" spans="1:68" ht="14.5" x14ac:dyDescent="0.35">
      <c r="A1930" s="136"/>
      <c r="B1930" s="136"/>
      <c r="C1930" s="136"/>
      <c r="D1930" s="127"/>
      <c r="E1930" s="127"/>
      <c r="F1930" s="127"/>
      <c r="G1930" s="127"/>
      <c r="H1930" s="127"/>
      <c r="I1930" s="127"/>
      <c r="J1930" s="127"/>
      <c r="K1930" s="127"/>
      <c r="L1930" s="127"/>
      <c r="M1930" s="127"/>
      <c r="N1930" s="127"/>
      <c r="O1930" s="127"/>
      <c r="P1930" s="127"/>
      <c r="Q1930" s="127"/>
      <c r="R1930" s="127"/>
      <c r="S1930" s="127"/>
      <c r="T1930" s="127"/>
      <c r="U1930" s="127"/>
      <c r="V1930" s="127"/>
      <c r="W1930" s="127"/>
      <c r="X1930" s="127"/>
      <c r="Y1930" s="127"/>
      <c r="Z1930" s="127"/>
      <c r="AA1930" s="127"/>
      <c r="AB1930" s="127"/>
      <c r="AC1930" s="127"/>
      <c r="AD1930" s="127"/>
      <c r="AE1930" s="127"/>
      <c r="AF1930" s="127"/>
      <c r="AG1930" s="127"/>
      <c r="AH1930" s="127"/>
      <c r="AI1930" s="127"/>
      <c r="AJ1930" s="127"/>
      <c r="AK1930" s="127"/>
      <c r="AL1930" s="127"/>
      <c r="AM1930" s="127"/>
      <c r="AN1930" s="127"/>
      <c r="AO1930" s="127"/>
      <c r="AP1930" s="127"/>
      <c r="AQ1930" s="127"/>
      <c r="AR1930" s="127"/>
      <c r="AS1930" s="127"/>
      <c r="AT1930" s="127"/>
      <c r="AU1930" s="127"/>
      <c r="AV1930" s="127"/>
      <c r="AW1930" s="127"/>
      <c r="AX1930" s="127"/>
      <c r="AY1930" s="127"/>
      <c r="AZ1930" s="127"/>
      <c r="BA1930" s="127"/>
      <c r="BB1930" s="127"/>
      <c r="BC1930" s="127"/>
      <c r="BD1930" s="127"/>
      <c r="BE1930" s="127"/>
      <c r="BF1930" s="127"/>
      <c r="BG1930" s="127"/>
      <c r="BH1930" s="127"/>
      <c r="BI1930" s="127"/>
      <c r="BJ1930" s="127"/>
      <c r="BK1930" s="127"/>
      <c r="BL1930" s="127"/>
      <c r="BM1930" s="127"/>
      <c r="BN1930" s="386"/>
      <c r="BO1930" s="127"/>
      <c r="BP1930" s="104"/>
    </row>
    <row r="1931" spans="1:68" ht="14.5" x14ac:dyDescent="0.35">
      <c r="A1931" s="136"/>
      <c r="B1931" s="136"/>
      <c r="C1931" s="136"/>
      <c r="D1931" s="127"/>
      <c r="E1931" s="127"/>
      <c r="F1931" s="127"/>
      <c r="G1931" s="127"/>
      <c r="H1931" s="127"/>
      <c r="I1931" s="127"/>
      <c r="J1931" s="127"/>
      <c r="K1931" s="127"/>
      <c r="L1931" s="127"/>
      <c r="M1931" s="127"/>
      <c r="N1931" s="127"/>
      <c r="O1931" s="127"/>
      <c r="P1931" s="127"/>
      <c r="Q1931" s="127"/>
      <c r="R1931" s="127"/>
      <c r="S1931" s="127"/>
      <c r="T1931" s="127"/>
      <c r="U1931" s="127"/>
      <c r="V1931" s="127"/>
      <c r="W1931" s="127"/>
      <c r="X1931" s="127"/>
      <c r="Y1931" s="127"/>
      <c r="Z1931" s="127"/>
      <c r="AA1931" s="127"/>
      <c r="AB1931" s="127"/>
      <c r="AC1931" s="127"/>
      <c r="AD1931" s="127"/>
      <c r="AE1931" s="127"/>
      <c r="AF1931" s="127"/>
      <c r="AG1931" s="127"/>
      <c r="AH1931" s="127"/>
      <c r="AI1931" s="127"/>
      <c r="AJ1931" s="127"/>
      <c r="AK1931" s="127"/>
      <c r="AL1931" s="127"/>
      <c r="AM1931" s="127"/>
      <c r="AN1931" s="127"/>
      <c r="AO1931" s="127"/>
      <c r="AP1931" s="127"/>
      <c r="AQ1931" s="127"/>
      <c r="AR1931" s="127"/>
      <c r="AS1931" s="127"/>
      <c r="AT1931" s="127"/>
      <c r="AU1931" s="127"/>
      <c r="AV1931" s="127"/>
      <c r="AW1931" s="127"/>
      <c r="AX1931" s="127"/>
      <c r="AY1931" s="127"/>
      <c r="AZ1931" s="127"/>
      <c r="BA1931" s="127"/>
      <c r="BB1931" s="127"/>
      <c r="BC1931" s="127"/>
      <c r="BD1931" s="127"/>
      <c r="BE1931" s="127"/>
      <c r="BF1931" s="127"/>
      <c r="BG1931" s="127"/>
      <c r="BH1931" s="127"/>
      <c r="BI1931" s="127"/>
      <c r="BJ1931" s="127"/>
      <c r="BK1931" s="127"/>
      <c r="BL1931" s="127"/>
      <c r="BM1931" s="127"/>
      <c r="BN1931" s="386"/>
      <c r="BO1931" s="127"/>
      <c r="BP1931" s="104"/>
    </row>
    <row r="1932" spans="1:68" ht="14.5" x14ac:dyDescent="0.35">
      <c r="A1932" s="136"/>
      <c r="B1932" s="136"/>
      <c r="C1932" s="136"/>
      <c r="D1932" s="127"/>
      <c r="E1932" s="127"/>
      <c r="F1932" s="127"/>
      <c r="G1932" s="127"/>
      <c r="H1932" s="127"/>
      <c r="I1932" s="127"/>
      <c r="J1932" s="127"/>
      <c r="K1932" s="127"/>
      <c r="L1932" s="127"/>
      <c r="M1932" s="127"/>
      <c r="N1932" s="127"/>
      <c r="O1932" s="127"/>
      <c r="P1932" s="127"/>
      <c r="Q1932" s="127"/>
      <c r="R1932" s="127"/>
      <c r="S1932" s="127"/>
      <c r="T1932" s="127"/>
      <c r="U1932" s="127"/>
      <c r="V1932" s="127"/>
      <c r="W1932" s="127"/>
      <c r="X1932" s="127"/>
      <c r="Y1932" s="127"/>
      <c r="Z1932" s="127"/>
      <c r="AA1932" s="127"/>
      <c r="AB1932" s="127"/>
      <c r="AC1932" s="127"/>
      <c r="AD1932" s="127"/>
      <c r="AE1932" s="127"/>
      <c r="AF1932" s="127"/>
      <c r="AG1932" s="127"/>
      <c r="AH1932" s="127"/>
      <c r="AI1932" s="127"/>
      <c r="AJ1932" s="127"/>
      <c r="AK1932" s="127"/>
      <c r="AL1932" s="127"/>
      <c r="AM1932" s="127"/>
      <c r="AN1932" s="127"/>
      <c r="AO1932" s="127"/>
      <c r="AP1932" s="127"/>
      <c r="AQ1932" s="127"/>
      <c r="AR1932" s="127"/>
      <c r="AS1932" s="127"/>
      <c r="AT1932" s="127"/>
      <c r="AU1932" s="127"/>
      <c r="AV1932" s="127"/>
      <c r="AW1932" s="127"/>
      <c r="AX1932" s="127"/>
      <c r="AY1932" s="127"/>
      <c r="AZ1932" s="127"/>
      <c r="BA1932" s="127"/>
      <c r="BB1932" s="127"/>
      <c r="BC1932" s="127"/>
      <c r="BD1932" s="127"/>
      <c r="BE1932" s="127"/>
      <c r="BF1932" s="127"/>
      <c r="BG1932" s="127"/>
      <c r="BH1932" s="127"/>
      <c r="BI1932" s="127"/>
      <c r="BJ1932" s="127"/>
      <c r="BK1932" s="127"/>
      <c r="BL1932" s="127"/>
      <c r="BM1932" s="127"/>
      <c r="BN1932" s="386"/>
      <c r="BO1932" s="127"/>
      <c r="BP1932" s="104"/>
    </row>
    <row r="1933" spans="1:68" ht="14.5" x14ac:dyDescent="0.35">
      <c r="A1933" s="136"/>
      <c r="B1933" s="136"/>
      <c r="C1933" s="136"/>
      <c r="D1933" s="127"/>
      <c r="E1933" s="127"/>
      <c r="F1933" s="127"/>
      <c r="G1933" s="127"/>
      <c r="H1933" s="127"/>
      <c r="I1933" s="127"/>
      <c r="J1933" s="127"/>
      <c r="K1933" s="127"/>
      <c r="L1933" s="127"/>
      <c r="M1933" s="127"/>
      <c r="N1933" s="127"/>
      <c r="O1933" s="127"/>
      <c r="P1933" s="127"/>
      <c r="Q1933" s="127"/>
      <c r="R1933" s="127"/>
      <c r="S1933" s="127"/>
      <c r="T1933" s="127"/>
      <c r="U1933" s="127"/>
      <c r="V1933" s="127"/>
      <c r="W1933" s="127"/>
      <c r="X1933" s="127"/>
      <c r="Y1933" s="127"/>
      <c r="Z1933" s="127"/>
      <c r="AA1933" s="127"/>
      <c r="AB1933" s="127"/>
      <c r="AC1933" s="127"/>
      <c r="AD1933" s="127"/>
      <c r="AE1933" s="127"/>
      <c r="AF1933" s="127"/>
      <c r="AG1933" s="127"/>
      <c r="AH1933" s="127"/>
      <c r="AI1933" s="127"/>
      <c r="AJ1933" s="127"/>
      <c r="AK1933" s="127"/>
      <c r="AL1933" s="127"/>
      <c r="AM1933" s="127"/>
      <c r="AN1933" s="127"/>
      <c r="AO1933" s="127"/>
      <c r="AP1933" s="127"/>
      <c r="AQ1933" s="127"/>
      <c r="AR1933" s="127"/>
      <c r="AS1933" s="127"/>
      <c r="AT1933" s="127"/>
      <c r="AU1933" s="127"/>
      <c r="AV1933" s="127"/>
      <c r="AW1933" s="127"/>
      <c r="AX1933" s="127"/>
      <c r="AY1933" s="127"/>
      <c r="AZ1933" s="127"/>
      <c r="BA1933" s="127"/>
      <c r="BB1933" s="127"/>
      <c r="BC1933" s="127"/>
      <c r="BD1933" s="127"/>
      <c r="BE1933" s="127"/>
      <c r="BF1933" s="127"/>
      <c r="BG1933" s="127"/>
      <c r="BH1933" s="127"/>
      <c r="BI1933" s="127"/>
      <c r="BJ1933" s="127"/>
      <c r="BK1933" s="127"/>
      <c r="BL1933" s="127"/>
      <c r="BM1933" s="127"/>
      <c r="BN1933" s="386"/>
      <c r="BO1933" s="127"/>
      <c r="BP1933" s="104"/>
    </row>
    <row r="1934" spans="1:68" ht="14.5" x14ac:dyDescent="0.35">
      <c r="A1934" s="136"/>
      <c r="B1934" s="136"/>
      <c r="C1934" s="136"/>
      <c r="D1934" s="127"/>
      <c r="E1934" s="127"/>
      <c r="F1934" s="127"/>
      <c r="G1934" s="127"/>
      <c r="H1934" s="127"/>
      <c r="I1934" s="127"/>
      <c r="J1934" s="127"/>
      <c r="K1934" s="127"/>
      <c r="L1934" s="127"/>
      <c r="M1934" s="127"/>
      <c r="N1934" s="127"/>
      <c r="O1934" s="127"/>
      <c r="P1934" s="127"/>
      <c r="Q1934" s="127"/>
      <c r="R1934" s="127"/>
      <c r="S1934" s="127"/>
      <c r="T1934" s="127"/>
      <c r="U1934" s="127"/>
      <c r="V1934" s="127"/>
      <c r="W1934" s="127"/>
      <c r="X1934" s="127"/>
      <c r="Y1934" s="127"/>
      <c r="Z1934" s="127"/>
      <c r="AA1934" s="127"/>
      <c r="AB1934" s="127"/>
      <c r="AC1934" s="127"/>
      <c r="AD1934" s="127"/>
      <c r="AE1934" s="127"/>
      <c r="AF1934" s="127"/>
      <c r="AG1934" s="127"/>
      <c r="AH1934" s="127"/>
      <c r="AI1934" s="127"/>
      <c r="AJ1934" s="127"/>
      <c r="AK1934" s="127"/>
      <c r="AL1934" s="127"/>
      <c r="AM1934" s="127"/>
      <c r="AN1934" s="127"/>
      <c r="AO1934" s="127"/>
      <c r="AP1934" s="127"/>
      <c r="AQ1934" s="127"/>
      <c r="AR1934" s="127"/>
      <c r="AS1934" s="127"/>
      <c r="AT1934" s="127"/>
      <c r="AU1934" s="127"/>
      <c r="AV1934" s="127"/>
      <c r="AW1934" s="127"/>
      <c r="AX1934" s="127"/>
      <c r="AY1934" s="127"/>
      <c r="AZ1934" s="127"/>
      <c r="BA1934" s="127"/>
      <c r="BB1934" s="127"/>
      <c r="BC1934" s="127"/>
      <c r="BD1934" s="127"/>
      <c r="BE1934" s="127"/>
      <c r="BF1934" s="127"/>
      <c r="BG1934" s="127"/>
      <c r="BH1934" s="127"/>
      <c r="BI1934" s="127"/>
      <c r="BJ1934" s="127"/>
      <c r="BK1934" s="127"/>
      <c r="BL1934" s="127"/>
      <c r="BM1934" s="127"/>
      <c r="BN1934" s="386"/>
      <c r="BO1934" s="127"/>
      <c r="BP1934" s="104"/>
    </row>
    <row r="1935" spans="1:68" ht="14.5" x14ac:dyDescent="0.35">
      <c r="A1935" s="136"/>
      <c r="B1935" s="136"/>
      <c r="C1935" s="136"/>
      <c r="D1935" s="127"/>
      <c r="E1935" s="127"/>
      <c r="F1935" s="127"/>
      <c r="G1935" s="127"/>
      <c r="H1935" s="127"/>
      <c r="I1935" s="127"/>
      <c r="J1935" s="127"/>
      <c r="K1935" s="127"/>
      <c r="L1935" s="127"/>
      <c r="M1935" s="127"/>
      <c r="N1935" s="127"/>
      <c r="O1935" s="127"/>
      <c r="P1935" s="127"/>
      <c r="Q1935" s="127"/>
      <c r="R1935" s="127"/>
      <c r="S1935" s="127"/>
      <c r="T1935" s="127"/>
      <c r="U1935" s="127"/>
      <c r="V1935" s="127"/>
      <c r="W1935" s="127"/>
      <c r="X1935" s="127"/>
      <c r="Y1935" s="127"/>
      <c r="Z1935" s="127"/>
      <c r="AA1935" s="127"/>
      <c r="AB1935" s="127"/>
      <c r="AC1935" s="127"/>
      <c r="AD1935" s="127"/>
      <c r="AE1935" s="127"/>
      <c r="AF1935" s="127"/>
      <c r="AG1935" s="127"/>
      <c r="AH1935" s="127"/>
      <c r="AI1935" s="127"/>
      <c r="AJ1935" s="127"/>
      <c r="AK1935" s="127"/>
      <c r="AL1935" s="127"/>
      <c r="AM1935" s="127"/>
      <c r="AN1935" s="127"/>
      <c r="AO1935" s="127"/>
      <c r="AP1935" s="127"/>
      <c r="AQ1935" s="127"/>
      <c r="AR1935" s="127"/>
      <c r="AS1935" s="127"/>
      <c r="AT1935" s="127"/>
      <c r="AU1935" s="127"/>
      <c r="AV1935" s="127"/>
      <c r="AW1935" s="127"/>
      <c r="AX1935" s="127"/>
      <c r="AY1935" s="127"/>
      <c r="AZ1935" s="127"/>
      <c r="BA1935" s="127"/>
      <c r="BB1935" s="127"/>
      <c r="BC1935" s="127"/>
      <c r="BD1935" s="127"/>
      <c r="BE1935" s="127"/>
      <c r="BF1935" s="127"/>
      <c r="BG1935" s="127"/>
      <c r="BH1935" s="127"/>
      <c r="BI1935" s="127"/>
      <c r="BJ1935" s="127"/>
      <c r="BK1935" s="127"/>
      <c r="BL1935" s="127"/>
      <c r="BM1935" s="127"/>
      <c r="BN1935" s="386"/>
      <c r="BO1935" s="127"/>
      <c r="BP1935" s="104"/>
    </row>
    <row r="1936" spans="1:68" ht="14.5" x14ac:dyDescent="0.35">
      <c r="A1936" s="136"/>
      <c r="B1936" s="136"/>
      <c r="C1936" s="136"/>
      <c r="D1936" s="127"/>
      <c r="E1936" s="127"/>
      <c r="F1936" s="127"/>
      <c r="G1936" s="127"/>
      <c r="H1936" s="127"/>
      <c r="I1936" s="127"/>
      <c r="J1936" s="127"/>
      <c r="K1936" s="127"/>
      <c r="L1936" s="127"/>
      <c r="M1936" s="127"/>
      <c r="N1936" s="127"/>
      <c r="O1936" s="127"/>
      <c r="P1936" s="127"/>
      <c r="Q1936" s="127"/>
      <c r="R1936" s="127"/>
      <c r="S1936" s="127"/>
      <c r="T1936" s="127"/>
      <c r="U1936" s="127"/>
      <c r="V1936" s="127"/>
      <c r="W1936" s="127"/>
      <c r="X1936" s="127"/>
      <c r="Y1936" s="127"/>
      <c r="Z1936" s="127"/>
      <c r="AA1936" s="127"/>
      <c r="AB1936" s="127"/>
      <c r="AC1936" s="127"/>
      <c r="AD1936" s="127"/>
      <c r="AE1936" s="127"/>
      <c r="AF1936" s="127"/>
      <c r="AG1936" s="127"/>
      <c r="AH1936" s="127"/>
      <c r="AI1936" s="127"/>
      <c r="AJ1936" s="127"/>
      <c r="AK1936" s="127"/>
      <c r="AL1936" s="127"/>
      <c r="AM1936" s="127"/>
      <c r="AN1936" s="127"/>
      <c r="AO1936" s="127"/>
      <c r="AP1936" s="127"/>
      <c r="AQ1936" s="127"/>
      <c r="AR1936" s="127"/>
      <c r="AS1936" s="127"/>
      <c r="AT1936" s="127"/>
      <c r="AU1936" s="127"/>
      <c r="AV1936" s="127"/>
      <c r="AW1936" s="127"/>
      <c r="AX1936" s="127"/>
      <c r="AY1936" s="127"/>
      <c r="AZ1936" s="127"/>
      <c r="BA1936" s="127"/>
      <c r="BB1936" s="127"/>
      <c r="BC1936" s="127"/>
      <c r="BD1936" s="127"/>
      <c r="BE1936" s="127"/>
      <c r="BF1936" s="127"/>
      <c r="BG1936" s="127"/>
      <c r="BH1936" s="127"/>
      <c r="BI1936" s="127"/>
      <c r="BJ1936" s="127"/>
      <c r="BK1936" s="127"/>
      <c r="BL1936" s="127"/>
      <c r="BM1936" s="127"/>
      <c r="BN1936" s="386"/>
      <c r="BO1936" s="127"/>
      <c r="BP1936" s="104"/>
    </row>
    <row r="1937" spans="1:68" ht="14.5" x14ac:dyDescent="0.35">
      <c r="A1937" s="136"/>
      <c r="B1937" s="136"/>
      <c r="C1937" s="136"/>
      <c r="D1937" s="127"/>
      <c r="E1937" s="127"/>
      <c r="F1937" s="127"/>
      <c r="G1937" s="127"/>
      <c r="H1937" s="127"/>
      <c r="I1937" s="127"/>
      <c r="J1937" s="127"/>
      <c r="K1937" s="127"/>
      <c r="L1937" s="127"/>
      <c r="M1937" s="127"/>
      <c r="N1937" s="127"/>
      <c r="O1937" s="127"/>
      <c r="P1937" s="127"/>
      <c r="Q1937" s="127"/>
      <c r="R1937" s="127"/>
      <c r="S1937" s="127"/>
      <c r="T1937" s="127"/>
      <c r="U1937" s="127"/>
      <c r="V1937" s="127"/>
      <c r="W1937" s="127"/>
      <c r="X1937" s="127"/>
      <c r="Y1937" s="127"/>
      <c r="Z1937" s="127"/>
      <c r="AA1937" s="127"/>
      <c r="AB1937" s="127"/>
      <c r="AC1937" s="127"/>
      <c r="AD1937" s="127"/>
      <c r="AE1937" s="127"/>
      <c r="AF1937" s="127"/>
      <c r="AG1937" s="127"/>
      <c r="AH1937" s="127"/>
      <c r="AI1937" s="127"/>
      <c r="AJ1937" s="127"/>
      <c r="AK1937" s="127"/>
      <c r="AL1937" s="127"/>
      <c r="AM1937" s="127"/>
      <c r="AN1937" s="127"/>
      <c r="AO1937" s="127"/>
      <c r="AP1937" s="127"/>
      <c r="AQ1937" s="127"/>
      <c r="AR1937" s="127"/>
      <c r="AS1937" s="127"/>
      <c r="AT1937" s="127"/>
      <c r="AU1937" s="127"/>
      <c r="AV1937" s="127"/>
      <c r="AW1937" s="127"/>
      <c r="AX1937" s="127"/>
      <c r="AY1937" s="127"/>
      <c r="AZ1937" s="127"/>
      <c r="BA1937" s="127"/>
      <c r="BB1937" s="127"/>
      <c r="BC1937" s="127"/>
      <c r="BD1937" s="127"/>
      <c r="BE1937" s="127"/>
      <c r="BF1937" s="127"/>
      <c r="BG1937" s="127"/>
      <c r="BH1937" s="127"/>
      <c r="BI1937" s="127"/>
      <c r="BJ1937" s="127"/>
      <c r="BK1937" s="127"/>
      <c r="BL1937" s="127"/>
      <c r="BM1937" s="127"/>
      <c r="BN1937" s="386"/>
      <c r="BO1937" s="127"/>
      <c r="BP1937" s="104"/>
    </row>
    <row r="1938" spans="1:68" ht="14.5" x14ac:dyDescent="0.35">
      <c r="A1938" s="136"/>
      <c r="B1938" s="136"/>
      <c r="C1938" s="136"/>
      <c r="D1938" s="127"/>
      <c r="E1938" s="127"/>
      <c r="F1938" s="127"/>
      <c r="G1938" s="127"/>
      <c r="H1938" s="127"/>
      <c r="I1938" s="127"/>
      <c r="J1938" s="127"/>
      <c r="K1938" s="127"/>
      <c r="L1938" s="127"/>
      <c r="M1938" s="127"/>
      <c r="N1938" s="127"/>
      <c r="O1938" s="127"/>
      <c r="P1938" s="127"/>
      <c r="Q1938" s="127"/>
      <c r="R1938" s="127"/>
      <c r="S1938" s="127"/>
      <c r="T1938" s="127"/>
      <c r="U1938" s="127"/>
      <c r="V1938" s="127"/>
      <c r="W1938" s="127"/>
      <c r="X1938" s="127"/>
      <c r="Y1938" s="127"/>
      <c r="Z1938" s="127"/>
      <c r="AA1938" s="127"/>
      <c r="AB1938" s="127"/>
      <c r="AC1938" s="127"/>
      <c r="AD1938" s="127"/>
      <c r="AE1938" s="127"/>
      <c r="AF1938" s="127"/>
      <c r="AG1938" s="127"/>
      <c r="AH1938" s="127"/>
      <c r="AI1938" s="127"/>
      <c r="AJ1938" s="127"/>
      <c r="AK1938" s="127"/>
      <c r="AL1938" s="127"/>
      <c r="AM1938" s="127"/>
      <c r="AN1938" s="127"/>
      <c r="AO1938" s="127"/>
      <c r="AP1938" s="127"/>
      <c r="AQ1938" s="127"/>
      <c r="AR1938" s="127"/>
      <c r="AS1938" s="127"/>
      <c r="AT1938" s="127"/>
      <c r="AU1938" s="127"/>
      <c r="AV1938" s="127"/>
      <c r="AW1938" s="127"/>
      <c r="AX1938" s="127"/>
      <c r="AY1938" s="127"/>
      <c r="AZ1938" s="127"/>
      <c r="BA1938" s="127"/>
      <c r="BB1938" s="127"/>
      <c r="BC1938" s="127"/>
      <c r="BD1938" s="127"/>
      <c r="BE1938" s="127"/>
      <c r="BF1938" s="127"/>
      <c r="BG1938" s="127"/>
      <c r="BH1938" s="127"/>
      <c r="BI1938" s="127"/>
      <c r="BJ1938" s="127"/>
      <c r="BK1938" s="127"/>
      <c r="BL1938" s="127"/>
      <c r="BM1938" s="127"/>
      <c r="BN1938" s="386"/>
      <c r="BO1938" s="127"/>
      <c r="BP1938" s="104"/>
    </row>
    <row r="1939" spans="1:68" ht="14.5" x14ac:dyDescent="0.35">
      <c r="A1939" s="136"/>
      <c r="B1939" s="136"/>
      <c r="C1939" s="136"/>
      <c r="D1939" s="127"/>
      <c r="E1939" s="127"/>
      <c r="F1939" s="127"/>
      <c r="G1939" s="127"/>
      <c r="H1939" s="127"/>
      <c r="I1939" s="127"/>
      <c r="J1939" s="127"/>
      <c r="K1939" s="127"/>
      <c r="L1939" s="127"/>
      <c r="M1939" s="127"/>
      <c r="N1939" s="127"/>
      <c r="O1939" s="127"/>
      <c r="P1939" s="127"/>
      <c r="Q1939" s="127"/>
      <c r="R1939" s="127"/>
      <c r="S1939" s="127"/>
      <c r="T1939" s="127"/>
      <c r="U1939" s="127"/>
      <c r="V1939" s="127"/>
      <c r="W1939" s="127"/>
      <c r="X1939" s="127"/>
      <c r="Y1939" s="127"/>
      <c r="Z1939" s="127"/>
      <c r="AA1939" s="127"/>
      <c r="AB1939" s="127"/>
      <c r="AC1939" s="127"/>
      <c r="AD1939" s="127"/>
      <c r="AE1939" s="127"/>
      <c r="AF1939" s="127"/>
      <c r="AG1939" s="127"/>
      <c r="AH1939" s="127"/>
      <c r="AI1939" s="127"/>
      <c r="AJ1939" s="127"/>
      <c r="AK1939" s="127"/>
      <c r="AL1939" s="127"/>
      <c r="AM1939" s="127"/>
      <c r="AN1939" s="127"/>
      <c r="AO1939" s="127"/>
      <c r="AP1939" s="127"/>
      <c r="AQ1939" s="127"/>
      <c r="AR1939" s="127"/>
      <c r="AS1939" s="127"/>
      <c r="AT1939" s="127"/>
      <c r="AU1939" s="127"/>
      <c r="AV1939" s="127"/>
      <c r="AW1939" s="127"/>
      <c r="AX1939" s="127"/>
      <c r="AY1939" s="127"/>
      <c r="AZ1939" s="127"/>
      <c r="BA1939" s="127"/>
      <c r="BB1939" s="127"/>
      <c r="BC1939" s="127"/>
      <c r="BD1939" s="127"/>
      <c r="BE1939" s="127"/>
      <c r="BF1939" s="127"/>
      <c r="BG1939" s="127"/>
      <c r="BH1939" s="127"/>
      <c r="BI1939" s="127"/>
      <c r="BJ1939" s="127"/>
      <c r="BK1939" s="127"/>
      <c r="BL1939" s="127"/>
      <c r="BM1939" s="127"/>
      <c r="BN1939" s="386"/>
      <c r="BO1939" s="127"/>
      <c r="BP1939" s="104"/>
    </row>
    <row r="1940" spans="1:68" ht="14.5" x14ac:dyDescent="0.35">
      <c r="A1940" s="136"/>
      <c r="B1940" s="136"/>
      <c r="C1940" s="136"/>
      <c r="D1940" s="127"/>
      <c r="E1940" s="127"/>
      <c r="F1940" s="127"/>
      <c r="G1940" s="127"/>
      <c r="H1940" s="127"/>
      <c r="I1940" s="127"/>
      <c r="J1940" s="127"/>
      <c r="K1940" s="127"/>
      <c r="L1940" s="127"/>
      <c r="M1940" s="127"/>
      <c r="N1940" s="127"/>
      <c r="O1940" s="127"/>
      <c r="P1940" s="127"/>
      <c r="Q1940" s="127"/>
      <c r="R1940" s="127"/>
      <c r="S1940" s="127"/>
      <c r="T1940" s="127"/>
      <c r="U1940" s="127"/>
      <c r="V1940" s="127"/>
      <c r="W1940" s="127"/>
      <c r="X1940" s="127"/>
      <c r="Y1940" s="127"/>
      <c r="Z1940" s="127"/>
      <c r="AA1940" s="127"/>
      <c r="AB1940" s="127"/>
      <c r="AC1940" s="127"/>
      <c r="AD1940" s="127"/>
      <c r="AE1940" s="127"/>
      <c r="AF1940" s="127"/>
      <c r="AG1940" s="127"/>
      <c r="AH1940" s="127"/>
      <c r="AI1940" s="127"/>
      <c r="AJ1940" s="127"/>
      <c r="AK1940" s="127"/>
      <c r="AL1940" s="127"/>
      <c r="AM1940" s="127"/>
      <c r="AN1940" s="127"/>
      <c r="AO1940" s="127"/>
      <c r="AP1940" s="127"/>
      <c r="AQ1940" s="127"/>
      <c r="AR1940" s="127"/>
      <c r="AS1940" s="127"/>
      <c r="AT1940" s="127"/>
      <c r="AU1940" s="127"/>
      <c r="AV1940" s="127"/>
      <c r="AW1940" s="127"/>
      <c r="AX1940" s="127"/>
      <c r="AY1940" s="127"/>
      <c r="AZ1940" s="127"/>
      <c r="BA1940" s="127"/>
      <c r="BB1940" s="127"/>
      <c r="BC1940" s="127"/>
      <c r="BD1940" s="127"/>
      <c r="BE1940" s="127"/>
      <c r="BF1940" s="127"/>
      <c r="BG1940" s="127"/>
      <c r="BH1940" s="127"/>
      <c r="BI1940" s="127"/>
      <c r="BJ1940" s="127"/>
      <c r="BK1940" s="127"/>
      <c r="BL1940" s="127"/>
      <c r="BM1940" s="127"/>
      <c r="BN1940" s="386"/>
      <c r="BO1940" s="127"/>
      <c r="BP1940" s="104"/>
    </row>
    <row r="1941" spans="1:68" ht="14.5" x14ac:dyDescent="0.35">
      <c r="A1941" s="136"/>
      <c r="B1941" s="136"/>
      <c r="C1941" s="136"/>
      <c r="D1941" s="127"/>
      <c r="E1941" s="127"/>
      <c r="F1941" s="127"/>
      <c r="G1941" s="127"/>
      <c r="H1941" s="127"/>
      <c r="I1941" s="127"/>
      <c r="J1941" s="127"/>
      <c r="K1941" s="127"/>
      <c r="L1941" s="127"/>
      <c r="M1941" s="127"/>
      <c r="N1941" s="127"/>
      <c r="O1941" s="127"/>
      <c r="P1941" s="127"/>
      <c r="Q1941" s="127"/>
      <c r="R1941" s="127"/>
      <c r="S1941" s="127"/>
      <c r="T1941" s="127"/>
      <c r="U1941" s="127"/>
      <c r="V1941" s="127"/>
      <c r="W1941" s="127"/>
      <c r="X1941" s="127"/>
      <c r="Y1941" s="127"/>
      <c r="Z1941" s="127"/>
      <c r="AA1941" s="127"/>
      <c r="AB1941" s="127"/>
      <c r="AC1941" s="127"/>
      <c r="AD1941" s="127"/>
      <c r="AE1941" s="127"/>
      <c r="AF1941" s="127"/>
      <c r="AG1941" s="127"/>
      <c r="AH1941" s="127"/>
      <c r="AI1941" s="127"/>
      <c r="AJ1941" s="127"/>
      <c r="AK1941" s="127"/>
      <c r="AL1941" s="127"/>
      <c r="AM1941" s="127"/>
      <c r="AN1941" s="127"/>
      <c r="AO1941" s="127"/>
      <c r="AP1941" s="127"/>
      <c r="AQ1941" s="127"/>
      <c r="AR1941" s="127"/>
      <c r="AS1941" s="127"/>
      <c r="AT1941" s="127"/>
      <c r="AU1941" s="127"/>
      <c r="AV1941" s="127"/>
      <c r="AW1941" s="127"/>
      <c r="AX1941" s="127"/>
      <c r="AY1941" s="127"/>
      <c r="AZ1941" s="127"/>
      <c r="BA1941" s="127"/>
      <c r="BB1941" s="127"/>
      <c r="BC1941" s="127"/>
      <c r="BD1941" s="127"/>
      <c r="BE1941" s="127"/>
      <c r="BF1941" s="127"/>
      <c r="BG1941" s="127"/>
      <c r="BH1941" s="127"/>
      <c r="BI1941" s="127"/>
      <c r="BJ1941" s="127"/>
      <c r="BK1941" s="127"/>
      <c r="BL1941" s="127"/>
      <c r="BM1941" s="127"/>
      <c r="BN1941" s="386"/>
      <c r="BO1941" s="127"/>
      <c r="BP1941" s="104"/>
    </row>
    <row r="1942" spans="1:68" ht="14.5" x14ac:dyDescent="0.35">
      <c r="A1942" s="136"/>
      <c r="B1942" s="136"/>
      <c r="C1942" s="136"/>
      <c r="D1942" s="127"/>
      <c r="E1942" s="127"/>
      <c r="F1942" s="127"/>
      <c r="G1942" s="127"/>
      <c r="H1942" s="127"/>
      <c r="I1942" s="127"/>
      <c r="J1942" s="127"/>
      <c r="K1942" s="127"/>
      <c r="L1942" s="127"/>
      <c r="M1942" s="127"/>
      <c r="N1942" s="127"/>
      <c r="O1942" s="127"/>
      <c r="P1942" s="127"/>
      <c r="Q1942" s="127"/>
      <c r="R1942" s="127"/>
      <c r="S1942" s="127"/>
      <c r="T1942" s="127"/>
      <c r="U1942" s="127"/>
      <c r="V1942" s="127"/>
      <c r="W1942" s="127"/>
      <c r="X1942" s="127"/>
      <c r="Y1942" s="127"/>
      <c r="Z1942" s="127"/>
      <c r="AA1942" s="127"/>
      <c r="AB1942" s="127"/>
      <c r="AC1942" s="127"/>
      <c r="AD1942" s="127"/>
      <c r="AE1942" s="127"/>
      <c r="AF1942" s="127"/>
      <c r="AG1942" s="127"/>
      <c r="AH1942" s="127"/>
      <c r="AI1942" s="127"/>
      <c r="AJ1942" s="127"/>
      <c r="AK1942" s="127"/>
      <c r="AL1942" s="127"/>
      <c r="AM1942" s="127"/>
      <c r="AN1942" s="127"/>
      <c r="AO1942" s="127"/>
      <c r="AP1942" s="127"/>
      <c r="AQ1942" s="127"/>
      <c r="AR1942" s="127"/>
      <c r="AS1942" s="127"/>
      <c r="AT1942" s="127"/>
      <c r="AU1942" s="127"/>
      <c r="AV1942" s="127"/>
      <c r="AW1942" s="127"/>
      <c r="AX1942" s="127"/>
      <c r="AY1942" s="127"/>
      <c r="AZ1942" s="127"/>
      <c r="BA1942" s="127"/>
      <c r="BB1942" s="127"/>
      <c r="BC1942" s="127"/>
      <c r="BD1942" s="127"/>
      <c r="BE1942" s="127"/>
      <c r="BF1942" s="127"/>
      <c r="BG1942" s="127"/>
      <c r="BH1942" s="127"/>
      <c r="BI1942" s="127"/>
      <c r="BJ1942" s="127"/>
      <c r="BK1942" s="127"/>
      <c r="BL1942" s="127"/>
      <c r="BM1942" s="127"/>
      <c r="BN1942" s="386"/>
      <c r="BO1942" s="127"/>
      <c r="BP1942" s="104"/>
    </row>
    <row r="1943" spans="1:68" ht="14.5" x14ac:dyDescent="0.35">
      <c r="A1943" s="136"/>
      <c r="B1943" s="136"/>
      <c r="C1943" s="136"/>
      <c r="D1943" s="127"/>
      <c r="E1943" s="127"/>
      <c r="F1943" s="127"/>
      <c r="G1943" s="127"/>
      <c r="H1943" s="127"/>
      <c r="I1943" s="127"/>
      <c r="J1943" s="127"/>
      <c r="K1943" s="127"/>
      <c r="L1943" s="127"/>
      <c r="M1943" s="127"/>
      <c r="N1943" s="127"/>
      <c r="O1943" s="127"/>
      <c r="P1943" s="127"/>
      <c r="Q1943" s="127"/>
      <c r="R1943" s="127"/>
      <c r="S1943" s="127"/>
      <c r="T1943" s="127"/>
      <c r="U1943" s="127"/>
      <c r="V1943" s="127"/>
      <c r="W1943" s="127"/>
      <c r="X1943" s="127"/>
      <c r="Y1943" s="127"/>
      <c r="Z1943" s="127"/>
      <c r="AA1943" s="127"/>
      <c r="AB1943" s="127"/>
      <c r="AC1943" s="127"/>
      <c r="AD1943" s="127"/>
      <c r="AE1943" s="127"/>
      <c r="AF1943" s="127"/>
      <c r="AG1943" s="127"/>
      <c r="AH1943" s="127"/>
      <c r="AI1943" s="127"/>
      <c r="AJ1943" s="127"/>
      <c r="AK1943" s="127"/>
      <c r="AL1943" s="127"/>
      <c r="AM1943" s="127"/>
      <c r="AN1943" s="127"/>
      <c r="AO1943" s="127"/>
      <c r="AP1943" s="127"/>
      <c r="AQ1943" s="127"/>
      <c r="AR1943" s="127"/>
      <c r="AS1943" s="127"/>
      <c r="AT1943" s="127"/>
      <c r="AU1943" s="127"/>
      <c r="AV1943" s="127"/>
      <c r="AW1943" s="127"/>
      <c r="AX1943" s="127"/>
      <c r="AY1943" s="127"/>
      <c r="AZ1943" s="127"/>
      <c r="BA1943" s="127"/>
      <c r="BB1943" s="127"/>
      <c r="BC1943" s="127"/>
      <c r="BD1943" s="127"/>
      <c r="BE1943" s="127"/>
      <c r="BF1943" s="127"/>
      <c r="BG1943" s="127"/>
      <c r="BH1943" s="127"/>
      <c r="BI1943" s="127"/>
      <c r="BJ1943" s="127"/>
      <c r="BK1943" s="127"/>
      <c r="BL1943" s="127"/>
      <c r="BM1943" s="127"/>
      <c r="BN1943" s="386"/>
      <c r="BO1943" s="127"/>
      <c r="BP1943" s="104"/>
    </row>
    <row r="1944" spans="1:68" ht="14.5" x14ac:dyDescent="0.35">
      <c r="A1944" s="136"/>
      <c r="B1944" s="136"/>
      <c r="C1944" s="136"/>
      <c r="D1944" s="127"/>
      <c r="E1944" s="127"/>
      <c r="F1944" s="127"/>
      <c r="G1944" s="127"/>
      <c r="H1944" s="127"/>
      <c r="I1944" s="127"/>
      <c r="J1944" s="127"/>
      <c r="K1944" s="127"/>
      <c r="L1944" s="127"/>
      <c r="M1944" s="127"/>
      <c r="N1944" s="127"/>
      <c r="O1944" s="127"/>
      <c r="P1944" s="127"/>
      <c r="Q1944" s="127"/>
      <c r="R1944" s="127"/>
      <c r="S1944" s="127"/>
      <c r="T1944" s="127"/>
      <c r="U1944" s="127"/>
      <c r="V1944" s="127"/>
      <c r="W1944" s="127"/>
      <c r="X1944" s="127"/>
      <c r="Y1944" s="127"/>
      <c r="Z1944" s="127"/>
      <c r="AA1944" s="127"/>
      <c r="AB1944" s="127"/>
      <c r="AC1944" s="127"/>
      <c r="AD1944" s="127"/>
      <c r="AE1944" s="127"/>
      <c r="AF1944" s="127"/>
      <c r="AG1944" s="127"/>
      <c r="AH1944" s="127"/>
      <c r="AI1944" s="127"/>
      <c r="AJ1944" s="127"/>
      <c r="AK1944" s="127"/>
      <c r="AL1944" s="127"/>
      <c r="AM1944" s="127"/>
      <c r="AN1944" s="127"/>
      <c r="AO1944" s="127"/>
      <c r="AP1944" s="127"/>
      <c r="AQ1944" s="127"/>
      <c r="AR1944" s="127"/>
      <c r="AS1944" s="127"/>
      <c r="AT1944" s="127"/>
      <c r="AU1944" s="127"/>
      <c r="AV1944" s="127"/>
      <c r="AW1944" s="127"/>
      <c r="AX1944" s="127"/>
      <c r="AY1944" s="127"/>
      <c r="AZ1944" s="127"/>
      <c r="BA1944" s="127"/>
      <c r="BB1944" s="127"/>
      <c r="BC1944" s="127"/>
      <c r="BD1944" s="127"/>
      <c r="BE1944" s="127"/>
      <c r="BF1944" s="127"/>
      <c r="BG1944" s="127"/>
      <c r="BH1944" s="127"/>
      <c r="BI1944" s="127"/>
      <c r="BJ1944" s="127"/>
      <c r="BK1944" s="127"/>
      <c r="BL1944" s="127"/>
      <c r="BM1944" s="127"/>
      <c r="BN1944" s="386"/>
      <c r="BO1944" s="127"/>
      <c r="BP1944" s="104"/>
    </row>
    <row r="1945" spans="1:68" ht="14.5" x14ac:dyDescent="0.35">
      <c r="A1945" s="136"/>
      <c r="B1945" s="136"/>
      <c r="C1945" s="136"/>
      <c r="D1945" s="127"/>
      <c r="E1945" s="127"/>
      <c r="F1945" s="127"/>
      <c r="G1945" s="127"/>
      <c r="H1945" s="127"/>
      <c r="I1945" s="127"/>
      <c r="J1945" s="127"/>
      <c r="K1945" s="127"/>
      <c r="L1945" s="127"/>
      <c r="M1945" s="127"/>
      <c r="N1945" s="127"/>
      <c r="O1945" s="127"/>
      <c r="P1945" s="127"/>
      <c r="Q1945" s="127"/>
      <c r="R1945" s="127"/>
      <c r="S1945" s="127"/>
      <c r="T1945" s="127"/>
      <c r="U1945" s="127"/>
      <c r="V1945" s="127"/>
      <c r="W1945" s="127"/>
      <c r="X1945" s="127"/>
      <c r="Y1945" s="127"/>
      <c r="Z1945" s="127"/>
      <c r="AA1945" s="127"/>
      <c r="AB1945" s="127"/>
      <c r="AC1945" s="127"/>
      <c r="AD1945" s="127"/>
      <c r="AE1945" s="127"/>
      <c r="AF1945" s="127"/>
      <c r="AG1945" s="127"/>
      <c r="AH1945" s="127"/>
      <c r="AI1945" s="127"/>
      <c r="AJ1945" s="127"/>
      <c r="AK1945" s="127"/>
      <c r="AL1945" s="127"/>
      <c r="AM1945" s="127"/>
      <c r="AN1945" s="127"/>
      <c r="AO1945" s="127"/>
      <c r="AP1945" s="127"/>
      <c r="AQ1945" s="127"/>
      <c r="AR1945" s="127"/>
      <c r="AS1945" s="127"/>
      <c r="AT1945" s="127"/>
      <c r="AU1945" s="127"/>
      <c r="AV1945" s="127"/>
      <c r="AW1945" s="127"/>
      <c r="AX1945" s="127"/>
      <c r="AY1945" s="127"/>
      <c r="AZ1945" s="127"/>
      <c r="BA1945" s="127"/>
      <c r="BB1945" s="127"/>
      <c r="BC1945" s="127"/>
      <c r="BD1945" s="127"/>
      <c r="BE1945" s="127"/>
      <c r="BF1945" s="127"/>
      <c r="BG1945" s="127"/>
      <c r="BH1945" s="127"/>
      <c r="BI1945" s="127"/>
      <c r="BJ1945" s="127"/>
      <c r="BK1945" s="127"/>
      <c r="BL1945" s="127"/>
      <c r="BM1945" s="127"/>
      <c r="BN1945" s="386"/>
      <c r="BO1945" s="127"/>
      <c r="BP1945" s="104"/>
    </row>
    <row r="1946" spans="1:68" ht="14.5" x14ac:dyDescent="0.35">
      <c r="A1946" s="136"/>
      <c r="B1946" s="136"/>
      <c r="C1946" s="136"/>
      <c r="D1946" s="127"/>
      <c r="E1946" s="127"/>
      <c r="F1946" s="127"/>
      <c r="G1946" s="127"/>
      <c r="H1946" s="127"/>
      <c r="I1946" s="127"/>
      <c r="J1946" s="127"/>
      <c r="K1946" s="127"/>
      <c r="L1946" s="127"/>
      <c r="M1946" s="127"/>
      <c r="N1946" s="127"/>
      <c r="O1946" s="127"/>
      <c r="P1946" s="127"/>
      <c r="Q1946" s="127"/>
      <c r="R1946" s="127"/>
      <c r="S1946" s="127"/>
      <c r="T1946" s="127"/>
      <c r="U1946" s="127"/>
      <c r="V1946" s="127"/>
      <c r="W1946" s="127"/>
      <c r="X1946" s="127"/>
      <c r="Y1946" s="127"/>
      <c r="Z1946" s="127"/>
      <c r="AA1946" s="127"/>
      <c r="AB1946" s="127"/>
      <c r="AC1946" s="127"/>
      <c r="AD1946" s="127"/>
      <c r="AE1946" s="127"/>
      <c r="AF1946" s="127"/>
      <c r="AG1946" s="127"/>
      <c r="AH1946" s="127"/>
      <c r="AI1946" s="127"/>
      <c r="AJ1946" s="127"/>
      <c r="AK1946" s="127"/>
      <c r="AL1946" s="127"/>
      <c r="AM1946" s="127"/>
      <c r="AN1946" s="127"/>
      <c r="AO1946" s="127"/>
      <c r="AP1946" s="127"/>
      <c r="AQ1946" s="127"/>
      <c r="AR1946" s="127"/>
      <c r="AS1946" s="127"/>
      <c r="AT1946" s="127"/>
      <c r="AU1946" s="127"/>
      <c r="AV1946" s="127"/>
      <c r="AW1946" s="127"/>
      <c r="AX1946" s="127"/>
      <c r="AY1946" s="127"/>
      <c r="AZ1946" s="127"/>
      <c r="BA1946" s="127"/>
      <c r="BB1946" s="127"/>
      <c r="BC1946" s="127"/>
      <c r="BD1946" s="127"/>
      <c r="BE1946" s="127"/>
      <c r="BF1946" s="127"/>
      <c r="BG1946" s="127"/>
      <c r="BH1946" s="127"/>
      <c r="BI1946" s="127"/>
      <c r="BJ1946" s="127"/>
      <c r="BK1946" s="127"/>
      <c r="BL1946" s="127"/>
      <c r="BM1946" s="127"/>
      <c r="BN1946" s="386"/>
      <c r="BO1946" s="127"/>
      <c r="BP1946" s="104"/>
    </row>
    <row r="1947" spans="1:68" ht="14.5" x14ac:dyDescent="0.35">
      <c r="A1947" s="136"/>
      <c r="B1947" s="136"/>
      <c r="C1947" s="136"/>
      <c r="D1947" s="127"/>
      <c r="E1947" s="127"/>
      <c r="F1947" s="127"/>
      <c r="G1947" s="127"/>
      <c r="H1947" s="127"/>
      <c r="I1947" s="127"/>
      <c r="J1947" s="127"/>
      <c r="K1947" s="127"/>
      <c r="L1947" s="127"/>
      <c r="M1947" s="127"/>
      <c r="N1947" s="127"/>
      <c r="O1947" s="127"/>
      <c r="P1947" s="127"/>
      <c r="Q1947" s="127"/>
      <c r="R1947" s="127"/>
      <c r="S1947" s="127"/>
      <c r="T1947" s="127"/>
      <c r="U1947" s="127"/>
      <c r="V1947" s="127"/>
      <c r="W1947" s="127"/>
      <c r="X1947" s="127"/>
      <c r="Y1947" s="127"/>
      <c r="Z1947" s="127"/>
      <c r="AA1947" s="127"/>
      <c r="AB1947" s="127"/>
      <c r="AC1947" s="127"/>
      <c r="AD1947" s="127"/>
      <c r="AE1947" s="127"/>
      <c r="AF1947" s="127"/>
      <c r="AG1947" s="127"/>
      <c r="AH1947" s="127"/>
      <c r="AI1947" s="127"/>
      <c r="AJ1947" s="127"/>
      <c r="AK1947" s="127"/>
      <c r="AL1947" s="127"/>
      <c r="AM1947" s="127"/>
      <c r="AN1947" s="127"/>
      <c r="AO1947" s="127"/>
      <c r="AP1947" s="127"/>
      <c r="AQ1947" s="127"/>
      <c r="AR1947" s="127"/>
      <c r="AS1947" s="127"/>
      <c r="AT1947" s="127"/>
      <c r="AU1947" s="127"/>
      <c r="AV1947" s="127"/>
      <c r="AW1947" s="127"/>
      <c r="AX1947" s="127"/>
      <c r="AY1947" s="127"/>
      <c r="AZ1947" s="127"/>
      <c r="BA1947" s="127"/>
      <c r="BB1947" s="127"/>
      <c r="BC1947" s="127"/>
      <c r="BD1947" s="127"/>
      <c r="BE1947" s="127"/>
      <c r="BF1947" s="127"/>
      <c r="BG1947" s="127"/>
      <c r="BH1947" s="127"/>
      <c r="BI1947" s="127"/>
      <c r="BJ1947" s="127"/>
      <c r="BK1947" s="127"/>
      <c r="BL1947" s="127"/>
      <c r="BM1947" s="127"/>
      <c r="BN1947" s="386"/>
      <c r="BO1947" s="127"/>
      <c r="BP1947" s="104"/>
    </row>
    <row r="1948" spans="1:68" ht="14.5" x14ac:dyDescent="0.35">
      <c r="A1948" s="136"/>
      <c r="B1948" s="136"/>
      <c r="C1948" s="136"/>
      <c r="D1948" s="127"/>
      <c r="E1948" s="127"/>
      <c r="F1948" s="127"/>
      <c r="G1948" s="127"/>
      <c r="H1948" s="127"/>
      <c r="I1948" s="127"/>
      <c r="J1948" s="127"/>
      <c r="K1948" s="127"/>
      <c r="L1948" s="127"/>
      <c r="M1948" s="127"/>
      <c r="N1948" s="127"/>
      <c r="O1948" s="127"/>
      <c r="P1948" s="127"/>
      <c r="Q1948" s="127"/>
      <c r="R1948" s="127"/>
      <c r="S1948" s="127"/>
      <c r="T1948" s="127"/>
      <c r="U1948" s="127"/>
      <c r="V1948" s="127"/>
      <c r="W1948" s="127"/>
      <c r="X1948" s="127"/>
      <c r="Y1948" s="127"/>
      <c r="Z1948" s="127"/>
      <c r="AA1948" s="127"/>
      <c r="AB1948" s="127"/>
      <c r="AC1948" s="127"/>
      <c r="AD1948" s="127"/>
      <c r="AE1948" s="127"/>
      <c r="AF1948" s="127"/>
      <c r="AG1948" s="127"/>
      <c r="AH1948" s="127"/>
      <c r="AI1948" s="127"/>
      <c r="AJ1948" s="127"/>
      <c r="AK1948" s="127"/>
      <c r="AL1948" s="127"/>
      <c r="AM1948" s="127"/>
      <c r="AN1948" s="127"/>
      <c r="AO1948" s="127"/>
      <c r="AP1948" s="127"/>
      <c r="AQ1948" s="127"/>
      <c r="AR1948" s="127"/>
      <c r="AS1948" s="127"/>
      <c r="AT1948" s="127"/>
      <c r="AU1948" s="127"/>
      <c r="AV1948" s="127"/>
      <c r="AW1948" s="127"/>
      <c r="AX1948" s="127"/>
      <c r="AY1948" s="127"/>
      <c r="AZ1948" s="127"/>
      <c r="BA1948" s="127"/>
      <c r="BB1948" s="127"/>
      <c r="BC1948" s="127"/>
      <c r="BD1948" s="127"/>
      <c r="BE1948" s="127"/>
      <c r="BF1948" s="127"/>
      <c r="BG1948" s="127"/>
      <c r="BH1948" s="127"/>
      <c r="BI1948" s="127"/>
      <c r="BJ1948" s="127"/>
      <c r="BK1948" s="127"/>
      <c r="BL1948" s="127"/>
      <c r="BM1948" s="127"/>
      <c r="BN1948" s="386"/>
      <c r="BO1948" s="127"/>
      <c r="BP1948" s="104"/>
    </row>
    <row r="1949" spans="1:68" ht="14.5" x14ac:dyDescent="0.35">
      <c r="A1949" s="136"/>
      <c r="B1949" s="136"/>
      <c r="C1949" s="136"/>
      <c r="D1949" s="127"/>
      <c r="E1949" s="127"/>
      <c r="F1949" s="127"/>
      <c r="G1949" s="127"/>
      <c r="H1949" s="127"/>
      <c r="I1949" s="127"/>
      <c r="J1949" s="127"/>
      <c r="K1949" s="127"/>
      <c r="L1949" s="127"/>
      <c r="M1949" s="127"/>
      <c r="N1949" s="127"/>
      <c r="O1949" s="127"/>
      <c r="P1949" s="127"/>
      <c r="Q1949" s="127"/>
      <c r="R1949" s="127"/>
      <c r="S1949" s="127"/>
      <c r="T1949" s="127"/>
      <c r="U1949" s="127"/>
      <c r="V1949" s="127"/>
      <c r="W1949" s="127"/>
      <c r="X1949" s="127"/>
      <c r="Y1949" s="127"/>
      <c r="Z1949" s="127"/>
      <c r="AA1949" s="127"/>
      <c r="AB1949" s="127"/>
      <c r="AC1949" s="127"/>
      <c r="AD1949" s="127"/>
      <c r="AE1949" s="127"/>
      <c r="AF1949" s="127"/>
      <c r="AG1949" s="127"/>
      <c r="AH1949" s="127"/>
      <c r="AI1949" s="127"/>
      <c r="AJ1949" s="127"/>
      <c r="AK1949" s="127"/>
      <c r="AL1949" s="127"/>
      <c r="AM1949" s="127"/>
      <c r="AN1949" s="127"/>
      <c r="AO1949" s="127"/>
      <c r="AP1949" s="127"/>
      <c r="AQ1949" s="127"/>
      <c r="AR1949" s="127"/>
      <c r="AS1949" s="127"/>
      <c r="AT1949" s="127"/>
      <c r="AU1949" s="127"/>
      <c r="AV1949" s="127"/>
      <c r="AW1949" s="127"/>
      <c r="AX1949" s="127"/>
      <c r="AY1949" s="127"/>
      <c r="AZ1949" s="127"/>
      <c r="BA1949" s="127"/>
      <c r="BB1949" s="127"/>
      <c r="BC1949" s="127"/>
      <c r="BD1949" s="127"/>
      <c r="BE1949" s="127"/>
      <c r="BF1949" s="127"/>
      <c r="BG1949" s="127"/>
      <c r="BH1949" s="127"/>
      <c r="BI1949" s="127"/>
      <c r="BJ1949" s="127"/>
      <c r="BK1949" s="127"/>
      <c r="BL1949" s="127"/>
      <c r="BM1949" s="127"/>
      <c r="BN1949" s="386"/>
      <c r="BO1949" s="127"/>
      <c r="BP1949" s="104"/>
    </row>
    <row r="1950" spans="1:68" ht="14.5" x14ac:dyDescent="0.35">
      <c r="A1950" s="136"/>
      <c r="B1950" s="136"/>
      <c r="C1950" s="136"/>
      <c r="D1950" s="127"/>
      <c r="E1950" s="127"/>
      <c r="F1950" s="127"/>
      <c r="G1950" s="127"/>
      <c r="H1950" s="127"/>
      <c r="I1950" s="127"/>
      <c r="J1950" s="127"/>
      <c r="K1950" s="127"/>
      <c r="L1950" s="127"/>
      <c r="M1950" s="127"/>
      <c r="N1950" s="127"/>
      <c r="O1950" s="127"/>
      <c r="P1950" s="127"/>
      <c r="Q1950" s="127"/>
      <c r="R1950" s="127"/>
      <c r="S1950" s="127"/>
      <c r="T1950" s="127"/>
      <c r="U1950" s="127"/>
      <c r="V1950" s="127"/>
      <c r="W1950" s="127"/>
      <c r="X1950" s="127"/>
      <c r="Y1950" s="127"/>
      <c r="Z1950" s="127"/>
      <c r="AA1950" s="127"/>
      <c r="AB1950" s="127"/>
      <c r="AC1950" s="127"/>
      <c r="AD1950" s="127"/>
      <c r="AE1950" s="127"/>
      <c r="AF1950" s="127"/>
      <c r="AG1950" s="127"/>
      <c r="AH1950" s="127"/>
      <c r="AI1950" s="127"/>
      <c r="AJ1950" s="127"/>
      <c r="AK1950" s="127"/>
      <c r="AL1950" s="127"/>
      <c r="AM1950" s="127"/>
      <c r="AN1950" s="127"/>
      <c r="AO1950" s="127"/>
      <c r="AP1950" s="127"/>
      <c r="AQ1950" s="127"/>
      <c r="AR1950" s="127"/>
      <c r="AS1950" s="127"/>
      <c r="AT1950" s="127"/>
      <c r="AU1950" s="127"/>
      <c r="AV1950" s="127"/>
      <c r="AW1950" s="127"/>
      <c r="AX1950" s="127"/>
      <c r="AY1950" s="127"/>
      <c r="AZ1950" s="127"/>
      <c r="BA1950" s="127"/>
      <c r="BB1950" s="127"/>
      <c r="BC1950" s="127"/>
      <c r="BD1950" s="127"/>
      <c r="BE1950" s="127"/>
      <c r="BF1950" s="127"/>
      <c r="BG1950" s="127"/>
      <c r="BH1950" s="127"/>
      <c r="BI1950" s="127"/>
      <c r="BJ1950" s="127"/>
      <c r="BK1950" s="127"/>
      <c r="BL1950" s="127"/>
      <c r="BM1950" s="127"/>
      <c r="BN1950" s="386"/>
      <c r="BO1950" s="127"/>
      <c r="BP1950" s="104"/>
    </row>
    <row r="1951" spans="1:68" ht="14.5" x14ac:dyDescent="0.35">
      <c r="A1951" s="136"/>
      <c r="B1951" s="136"/>
      <c r="C1951" s="136"/>
      <c r="D1951" s="127"/>
      <c r="E1951" s="127"/>
      <c r="F1951" s="127"/>
      <c r="G1951" s="127"/>
      <c r="H1951" s="127"/>
      <c r="I1951" s="127"/>
      <c r="J1951" s="127"/>
      <c r="K1951" s="127"/>
      <c r="L1951" s="127"/>
      <c r="M1951" s="127"/>
      <c r="N1951" s="127"/>
      <c r="O1951" s="127"/>
      <c r="P1951" s="127"/>
      <c r="Q1951" s="127"/>
      <c r="R1951" s="127"/>
      <c r="S1951" s="127"/>
      <c r="T1951" s="127"/>
      <c r="U1951" s="127"/>
      <c r="V1951" s="127"/>
      <c r="W1951" s="127"/>
      <c r="X1951" s="127"/>
      <c r="Y1951" s="127"/>
      <c r="Z1951" s="127"/>
      <c r="AA1951" s="127"/>
      <c r="AB1951" s="127"/>
      <c r="AC1951" s="127"/>
      <c r="AD1951" s="127"/>
      <c r="AE1951" s="127"/>
      <c r="AF1951" s="127"/>
      <c r="AG1951" s="127"/>
      <c r="AH1951" s="127"/>
      <c r="AI1951" s="127"/>
      <c r="AJ1951" s="127"/>
      <c r="AK1951" s="127"/>
      <c r="AL1951" s="127"/>
      <c r="AM1951" s="127"/>
      <c r="AN1951" s="127"/>
      <c r="AO1951" s="127"/>
      <c r="AP1951" s="127"/>
      <c r="AQ1951" s="127"/>
      <c r="AR1951" s="127"/>
      <c r="AS1951" s="127"/>
      <c r="AT1951" s="127"/>
      <c r="AU1951" s="127"/>
      <c r="AV1951" s="127"/>
      <c r="AW1951" s="127"/>
      <c r="AX1951" s="127"/>
      <c r="AY1951" s="127"/>
      <c r="AZ1951" s="127"/>
      <c r="BA1951" s="127"/>
      <c r="BB1951" s="127"/>
      <c r="BC1951" s="127"/>
      <c r="BD1951" s="127"/>
      <c r="BE1951" s="127"/>
      <c r="BF1951" s="127"/>
      <c r="BG1951" s="127"/>
      <c r="BH1951" s="127"/>
      <c r="BI1951" s="127"/>
      <c r="BJ1951" s="127"/>
      <c r="BK1951" s="127"/>
      <c r="BL1951" s="127"/>
      <c r="BM1951" s="127"/>
      <c r="BN1951" s="386"/>
      <c r="BO1951" s="127"/>
      <c r="BP1951" s="104"/>
    </row>
    <row r="1952" spans="1:68" ht="14.5" x14ac:dyDescent="0.35">
      <c r="A1952" s="136"/>
      <c r="B1952" s="136"/>
      <c r="C1952" s="136"/>
      <c r="D1952" s="127"/>
      <c r="E1952" s="127"/>
      <c r="F1952" s="127"/>
      <c r="G1952" s="127"/>
      <c r="H1952" s="127"/>
      <c r="I1952" s="127"/>
      <c r="J1952" s="127"/>
      <c r="K1952" s="127"/>
      <c r="L1952" s="127"/>
      <c r="M1952" s="127"/>
      <c r="N1952" s="127"/>
      <c r="O1952" s="127"/>
      <c r="P1952" s="127"/>
      <c r="Q1952" s="127"/>
      <c r="R1952" s="127"/>
      <c r="S1952" s="127"/>
      <c r="T1952" s="127"/>
      <c r="U1952" s="127"/>
      <c r="V1952" s="127"/>
      <c r="W1952" s="127"/>
      <c r="X1952" s="127"/>
      <c r="Y1952" s="127"/>
      <c r="Z1952" s="127"/>
      <c r="AA1952" s="127"/>
      <c r="AB1952" s="127"/>
      <c r="AC1952" s="127"/>
      <c r="AD1952" s="127"/>
      <c r="AE1952" s="127"/>
      <c r="AF1952" s="127"/>
      <c r="AG1952" s="127"/>
      <c r="AH1952" s="127"/>
      <c r="AI1952" s="127"/>
      <c r="AJ1952" s="127"/>
      <c r="AK1952" s="127"/>
      <c r="AL1952" s="127"/>
      <c r="AM1952" s="127"/>
      <c r="AN1952" s="127"/>
      <c r="AO1952" s="127"/>
      <c r="AP1952" s="127"/>
      <c r="AQ1952" s="127"/>
      <c r="AR1952" s="127"/>
      <c r="AS1952" s="127"/>
      <c r="AT1952" s="127"/>
      <c r="AU1952" s="127"/>
      <c r="AV1952" s="127"/>
      <c r="AW1952" s="127"/>
      <c r="AX1952" s="127"/>
      <c r="AY1952" s="127"/>
      <c r="AZ1952" s="127"/>
      <c r="BA1952" s="127"/>
      <c r="BB1952" s="127"/>
      <c r="BC1952" s="127"/>
      <c r="BD1952" s="127"/>
      <c r="BE1952" s="127"/>
      <c r="BF1952" s="127"/>
      <c r="BG1952" s="127"/>
      <c r="BH1952" s="127"/>
      <c r="BI1952" s="127"/>
      <c r="BJ1952" s="127"/>
      <c r="BK1952" s="127"/>
      <c r="BL1952" s="127"/>
      <c r="BM1952" s="127"/>
      <c r="BN1952" s="386"/>
      <c r="BO1952" s="127"/>
      <c r="BP1952" s="104"/>
    </row>
    <row r="1953" spans="1:68" ht="14.5" x14ac:dyDescent="0.35">
      <c r="A1953" s="136"/>
      <c r="B1953" s="136"/>
      <c r="C1953" s="136"/>
      <c r="D1953" s="127"/>
      <c r="E1953" s="127"/>
      <c r="F1953" s="127"/>
      <c r="G1953" s="127"/>
      <c r="H1953" s="127"/>
      <c r="I1953" s="127"/>
      <c r="J1953" s="127"/>
      <c r="K1953" s="127"/>
      <c r="L1953" s="127"/>
      <c r="M1953" s="127"/>
      <c r="N1953" s="127"/>
      <c r="O1953" s="127"/>
      <c r="P1953" s="127"/>
      <c r="Q1953" s="127"/>
      <c r="R1953" s="127"/>
      <c r="S1953" s="127"/>
      <c r="T1953" s="127"/>
      <c r="U1953" s="127"/>
      <c r="V1953" s="127"/>
      <c r="W1953" s="127"/>
      <c r="X1953" s="127"/>
      <c r="Y1953" s="127"/>
      <c r="Z1953" s="127"/>
      <c r="AA1953" s="127"/>
      <c r="AB1953" s="127"/>
      <c r="AC1953" s="127"/>
      <c r="AD1953" s="127"/>
      <c r="AE1953" s="127"/>
      <c r="AF1953" s="127"/>
      <c r="AG1953" s="127"/>
      <c r="AH1953" s="127"/>
      <c r="AI1953" s="127"/>
      <c r="AJ1953" s="127"/>
      <c r="AK1953" s="127"/>
      <c r="AL1953" s="127"/>
      <c r="AM1953" s="127"/>
      <c r="AN1953" s="127"/>
      <c r="AO1953" s="127"/>
      <c r="AP1953" s="127"/>
      <c r="AQ1953" s="127"/>
      <c r="AR1953" s="127"/>
      <c r="AS1953" s="127"/>
      <c r="AT1953" s="127"/>
      <c r="AU1953" s="127"/>
      <c r="AV1953" s="127"/>
      <c r="AW1953" s="127"/>
      <c r="AX1953" s="127"/>
      <c r="AY1953" s="127"/>
      <c r="AZ1953" s="127"/>
      <c r="BA1953" s="127"/>
      <c r="BB1953" s="127"/>
      <c r="BC1953" s="127"/>
      <c r="BD1953" s="127"/>
      <c r="BE1953" s="127"/>
      <c r="BF1953" s="127"/>
      <c r="BG1953" s="127"/>
      <c r="BH1953" s="127"/>
      <c r="BI1953" s="127"/>
      <c r="BJ1953" s="127"/>
      <c r="BK1953" s="127"/>
      <c r="BL1953" s="127"/>
      <c r="BM1953" s="127"/>
      <c r="BN1953" s="386"/>
      <c r="BO1953" s="127"/>
      <c r="BP1953" s="104"/>
    </row>
    <row r="1954" spans="1:68" ht="14.5" x14ac:dyDescent="0.35">
      <c r="A1954" s="136"/>
      <c r="B1954" s="136"/>
      <c r="C1954" s="136"/>
      <c r="D1954" s="127"/>
      <c r="E1954" s="127"/>
      <c r="F1954" s="127"/>
      <c r="G1954" s="127"/>
      <c r="H1954" s="127"/>
      <c r="I1954" s="127"/>
      <c r="J1954" s="127"/>
      <c r="K1954" s="127"/>
      <c r="L1954" s="127"/>
      <c r="M1954" s="127"/>
      <c r="N1954" s="127"/>
      <c r="O1954" s="127"/>
      <c r="P1954" s="127"/>
      <c r="Q1954" s="127"/>
      <c r="R1954" s="127"/>
      <c r="S1954" s="127"/>
      <c r="T1954" s="127"/>
      <c r="U1954" s="127"/>
      <c r="V1954" s="127"/>
      <c r="W1954" s="127"/>
      <c r="X1954" s="127"/>
      <c r="Y1954" s="127"/>
      <c r="Z1954" s="127"/>
      <c r="AA1954" s="127"/>
      <c r="AB1954" s="127"/>
      <c r="AC1954" s="127"/>
      <c r="AD1954" s="127"/>
      <c r="AE1954" s="127"/>
      <c r="AF1954" s="127"/>
      <c r="AG1954" s="127"/>
      <c r="AH1954" s="127"/>
      <c r="AI1954" s="127"/>
      <c r="AJ1954" s="127"/>
      <c r="AK1954" s="127"/>
      <c r="AL1954" s="127"/>
      <c r="AM1954" s="127"/>
      <c r="AN1954" s="127"/>
      <c r="AO1954" s="127"/>
      <c r="AP1954" s="127"/>
      <c r="AQ1954" s="127"/>
      <c r="AR1954" s="127"/>
      <c r="AS1954" s="127"/>
      <c r="AT1954" s="127"/>
      <c r="AU1954" s="127"/>
      <c r="AV1954" s="127"/>
      <c r="AW1954" s="127"/>
      <c r="AX1954" s="127"/>
      <c r="AY1954" s="127"/>
      <c r="AZ1954" s="127"/>
      <c r="BA1954" s="127"/>
      <c r="BB1954" s="127"/>
      <c r="BC1954" s="127"/>
      <c r="BD1954" s="127"/>
      <c r="BE1954" s="127"/>
      <c r="BF1954" s="127"/>
      <c r="BG1954" s="127"/>
      <c r="BH1954" s="127"/>
      <c r="BI1954" s="127"/>
      <c r="BJ1954" s="127"/>
      <c r="BK1954" s="127"/>
      <c r="BL1954" s="127"/>
      <c r="BM1954" s="127"/>
      <c r="BN1954" s="386"/>
      <c r="BO1954" s="127"/>
      <c r="BP1954" s="104"/>
    </row>
    <row r="1955" spans="1:68" ht="14.5" x14ac:dyDescent="0.35">
      <c r="A1955" s="136"/>
      <c r="B1955" s="136"/>
      <c r="C1955" s="136"/>
      <c r="D1955" s="127"/>
      <c r="E1955" s="127"/>
      <c r="F1955" s="127"/>
      <c r="G1955" s="127"/>
      <c r="H1955" s="127"/>
      <c r="I1955" s="127"/>
      <c r="J1955" s="127"/>
      <c r="K1955" s="127"/>
      <c r="L1955" s="127"/>
      <c r="M1955" s="127"/>
      <c r="N1955" s="127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7"/>
      <c r="Y1955" s="127"/>
      <c r="Z1955" s="127"/>
      <c r="AA1955" s="127"/>
      <c r="AB1955" s="127"/>
      <c r="AC1955" s="127"/>
      <c r="AD1955" s="127"/>
      <c r="AE1955" s="127"/>
      <c r="AF1955" s="127"/>
      <c r="AG1955" s="127"/>
      <c r="AH1955" s="127"/>
      <c r="AI1955" s="127"/>
      <c r="AJ1955" s="127"/>
      <c r="AK1955" s="127"/>
      <c r="AL1955" s="127"/>
      <c r="AM1955" s="127"/>
      <c r="AN1955" s="127"/>
      <c r="AO1955" s="127"/>
      <c r="AP1955" s="127"/>
      <c r="AQ1955" s="127"/>
      <c r="AR1955" s="127"/>
      <c r="AS1955" s="127"/>
      <c r="AT1955" s="127"/>
      <c r="AU1955" s="127"/>
      <c r="AV1955" s="127"/>
      <c r="AW1955" s="127"/>
      <c r="AX1955" s="127"/>
      <c r="AY1955" s="127"/>
      <c r="AZ1955" s="127"/>
      <c r="BA1955" s="127"/>
      <c r="BB1955" s="127"/>
      <c r="BC1955" s="127"/>
      <c r="BD1955" s="127"/>
      <c r="BE1955" s="127"/>
      <c r="BF1955" s="127"/>
      <c r="BG1955" s="127"/>
      <c r="BH1955" s="127"/>
      <c r="BI1955" s="127"/>
      <c r="BJ1955" s="127"/>
      <c r="BK1955" s="127"/>
      <c r="BL1955" s="127"/>
      <c r="BM1955" s="127"/>
      <c r="BN1955" s="386"/>
      <c r="BO1955" s="127"/>
      <c r="BP1955" s="104"/>
    </row>
    <row r="1956" spans="1:68" ht="14.5" x14ac:dyDescent="0.35">
      <c r="A1956" s="136"/>
      <c r="B1956" s="136"/>
      <c r="C1956" s="136"/>
      <c r="D1956" s="127"/>
      <c r="E1956" s="127"/>
      <c r="F1956" s="127"/>
      <c r="G1956" s="127"/>
      <c r="H1956" s="127"/>
      <c r="I1956" s="127"/>
      <c r="J1956" s="127"/>
      <c r="K1956" s="127"/>
      <c r="L1956" s="127"/>
      <c r="M1956" s="127"/>
      <c r="N1956" s="127"/>
      <c r="O1956" s="127"/>
      <c r="P1956" s="127"/>
      <c r="Q1956" s="127"/>
      <c r="R1956" s="127"/>
      <c r="S1956" s="127"/>
      <c r="T1956" s="127"/>
      <c r="U1956" s="127"/>
      <c r="V1956" s="127"/>
      <c r="W1956" s="127"/>
      <c r="X1956" s="127"/>
      <c r="Y1956" s="127"/>
      <c r="Z1956" s="127"/>
      <c r="AA1956" s="127"/>
      <c r="AB1956" s="127"/>
      <c r="AC1956" s="127"/>
      <c r="AD1956" s="127"/>
      <c r="AE1956" s="127"/>
      <c r="AF1956" s="127"/>
      <c r="AG1956" s="127"/>
      <c r="AH1956" s="127"/>
      <c r="AI1956" s="127"/>
      <c r="AJ1956" s="127"/>
      <c r="AK1956" s="127"/>
      <c r="AL1956" s="127"/>
      <c r="AM1956" s="127"/>
      <c r="AN1956" s="127"/>
      <c r="AO1956" s="127"/>
      <c r="AP1956" s="127"/>
      <c r="AQ1956" s="127"/>
      <c r="AR1956" s="127"/>
      <c r="AS1956" s="127"/>
      <c r="AT1956" s="127"/>
      <c r="AU1956" s="127"/>
      <c r="AV1956" s="127"/>
      <c r="AW1956" s="127"/>
      <c r="AX1956" s="127"/>
      <c r="AY1956" s="127"/>
      <c r="AZ1956" s="127"/>
      <c r="BA1956" s="127"/>
      <c r="BB1956" s="127"/>
      <c r="BC1956" s="127"/>
      <c r="BD1956" s="127"/>
      <c r="BE1956" s="127"/>
      <c r="BF1956" s="127"/>
      <c r="BG1956" s="127"/>
      <c r="BH1956" s="127"/>
      <c r="BI1956" s="127"/>
      <c r="BJ1956" s="127"/>
      <c r="BK1956" s="127"/>
      <c r="BL1956" s="127"/>
      <c r="BM1956" s="127"/>
      <c r="BN1956" s="386"/>
      <c r="BO1956" s="127"/>
      <c r="BP1956" s="104"/>
    </row>
    <row r="1957" spans="1:68" ht="14.5" x14ac:dyDescent="0.35">
      <c r="A1957" s="136"/>
      <c r="B1957" s="136"/>
      <c r="C1957" s="136"/>
      <c r="D1957" s="127"/>
      <c r="E1957" s="127"/>
      <c r="F1957" s="127"/>
      <c r="G1957" s="127"/>
      <c r="H1957" s="127"/>
      <c r="I1957" s="127"/>
      <c r="J1957" s="127"/>
      <c r="K1957" s="127"/>
      <c r="L1957" s="127"/>
      <c r="M1957" s="127"/>
      <c r="N1957" s="127"/>
      <c r="O1957" s="127"/>
      <c r="P1957" s="127"/>
      <c r="Q1957" s="127"/>
      <c r="R1957" s="127"/>
      <c r="S1957" s="127"/>
      <c r="T1957" s="127"/>
      <c r="U1957" s="127"/>
      <c r="V1957" s="127"/>
      <c r="W1957" s="127"/>
      <c r="X1957" s="127"/>
      <c r="Y1957" s="127"/>
      <c r="Z1957" s="127"/>
      <c r="AA1957" s="127"/>
      <c r="AB1957" s="127"/>
      <c r="AC1957" s="127"/>
      <c r="AD1957" s="127"/>
      <c r="AE1957" s="127"/>
      <c r="AF1957" s="127"/>
      <c r="AG1957" s="127"/>
      <c r="AH1957" s="127"/>
      <c r="AI1957" s="127"/>
      <c r="AJ1957" s="127"/>
      <c r="AK1957" s="127"/>
      <c r="AL1957" s="127"/>
      <c r="AM1957" s="127"/>
      <c r="AN1957" s="127"/>
      <c r="AO1957" s="127"/>
      <c r="AP1957" s="127"/>
      <c r="AQ1957" s="127"/>
      <c r="AR1957" s="127"/>
      <c r="AS1957" s="127"/>
      <c r="AT1957" s="127"/>
      <c r="AU1957" s="127"/>
      <c r="AV1957" s="127"/>
      <c r="AW1957" s="127"/>
      <c r="AX1957" s="127"/>
      <c r="AY1957" s="127"/>
      <c r="AZ1957" s="127"/>
      <c r="BA1957" s="127"/>
      <c r="BB1957" s="127"/>
      <c r="BC1957" s="127"/>
      <c r="BD1957" s="127"/>
      <c r="BE1957" s="127"/>
      <c r="BF1957" s="127"/>
      <c r="BG1957" s="127"/>
      <c r="BH1957" s="127"/>
      <c r="BI1957" s="127"/>
      <c r="BJ1957" s="127"/>
      <c r="BK1957" s="127"/>
      <c r="BL1957" s="127"/>
      <c r="BM1957" s="127"/>
      <c r="BN1957" s="386"/>
      <c r="BO1957" s="127"/>
      <c r="BP1957" s="104"/>
    </row>
    <row r="1958" spans="1:68" ht="14.5" x14ac:dyDescent="0.35">
      <c r="A1958" s="136"/>
      <c r="B1958" s="136"/>
      <c r="C1958" s="136"/>
      <c r="D1958" s="127"/>
      <c r="E1958" s="127"/>
      <c r="F1958" s="127"/>
      <c r="G1958" s="127"/>
      <c r="H1958" s="127"/>
      <c r="I1958" s="127"/>
      <c r="J1958" s="127"/>
      <c r="K1958" s="127"/>
      <c r="L1958" s="127"/>
      <c r="M1958" s="127"/>
      <c r="N1958" s="127"/>
      <c r="O1958" s="127"/>
      <c r="P1958" s="127"/>
      <c r="Q1958" s="127"/>
      <c r="R1958" s="127"/>
      <c r="S1958" s="127"/>
      <c r="T1958" s="127"/>
      <c r="U1958" s="127"/>
      <c r="V1958" s="127"/>
      <c r="W1958" s="127"/>
      <c r="X1958" s="127"/>
      <c r="Y1958" s="127"/>
      <c r="Z1958" s="127"/>
      <c r="AA1958" s="127"/>
      <c r="AB1958" s="127"/>
      <c r="AC1958" s="127"/>
      <c r="AD1958" s="127"/>
      <c r="AE1958" s="127"/>
      <c r="AF1958" s="127"/>
      <c r="AG1958" s="127"/>
      <c r="AH1958" s="127"/>
      <c r="AI1958" s="127"/>
      <c r="AJ1958" s="127"/>
      <c r="AK1958" s="127"/>
      <c r="AL1958" s="127"/>
      <c r="AM1958" s="127"/>
      <c r="AN1958" s="127"/>
      <c r="AO1958" s="127"/>
      <c r="AP1958" s="127"/>
      <c r="AQ1958" s="127"/>
      <c r="AR1958" s="127"/>
      <c r="AS1958" s="127"/>
      <c r="AT1958" s="127"/>
      <c r="AU1958" s="127"/>
      <c r="AV1958" s="127"/>
      <c r="AW1958" s="127"/>
      <c r="AX1958" s="127"/>
      <c r="AY1958" s="127"/>
      <c r="AZ1958" s="127"/>
      <c r="BA1958" s="127"/>
      <c r="BB1958" s="127"/>
      <c r="BC1958" s="127"/>
      <c r="BD1958" s="127"/>
      <c r="BE1958" s="127"/>
      <c r="BF1958" s="127"/>
      <c r="BG1958" s="127"/>
      <c r="BH1958" s="127"/>
      <c r="BI1958" s="127"/>
      <c r="BJ1958" s="127"/>
      <c r="BK1958" s="127"/>
      <c r="BL1958" s="127"/>
      <c r="BM1958" s="127"/>
      <c r="BN1958" s="386"/>
      <c r="BO1958" s="127"/>
      <c r="BP1958" s="104"/>
    </row>
    <row r="1959" spans="1:68" ht="14.5" x14ac:dyDescent="0.35">
      <c r="A1959" s="136"/>
      <c r="B1959" s="136"/>
      <c r="C1959" s="136"/>
      <c r="D1959" s="127"/>
      <c r="E1959" s="127"/>
      <c r="F1959" s="127"/>
      <c r="G1959" s="127"/>
      <c r="H1959" s="127"/>
      <c r="I1959" s="127"/>
      <c r="J1959" s="127"/>
      <c r="K1959" s="127"/>
      <c r="L1959" s="127"/>
      <c r="M1959" s="127"/>
      <c r="N1959" s="127"/>
      <c r="O1959" s="127"/>
      <c r="P1959" s="127"/>
      <c r="Q1959" s="127"/>
      <c r="R1959" s="127"/>
      <c r="S1959" s="127"/>
      <c r="T1959" s="127"/>
      <c r="U1959" s="127"/>
      <c r="V1959" s="127"/>
      <c r="W1959" s="127"/>
      <c r="X1959" s="127"/>
      <c r="Y1959" s="127"/>
      <c r="Z1959" s="127"/>
      <c r="AA1959" s="127"/>
      <c r="AB1959" s="127"/>
      <c r="AC1959" s="127"/>
      <c r="AD1959" s="127"/>
      <c r="AE1959" s="127"/>
      <c r="AF1959" s="127"/>
      <c r="AG1959" s="127"/>
      <c r="AH1959" s="127"/>
      <c r="AI1959" s="127"/>
      <c r="AJ1959" s="127"/>
      <c r="AK1959" s="127"/>
      <c r="AL1959" s="127"/>
      <c r="AM1959" s="127"/>
      <c r="AN1959" s="127"/>
      <c r="AO1959" s="127"/>
      <c r="AP1959" s="127"/>
      <c r="AQ1959" s="127"/>
      <c r="AR1959" s="127"/>
      <c r="AS1959" s="127"/>
      <c r="AT1959" s="127"/>
      <c r="AU1959" s="127"/>
      <c r="AV1959" s="127"/>
      <c r="AW1959" s="127"/>
      <c r="AX1959" s="127"/>
      <c r="AY1959" s="127"/>
      <c r="AZ1959" s="127"/>
      <c r="BA1959" s="127"/>
      <c r="BB1959" s="127"/>
      <c r="BC1959" s="127"/>
      <c r="BD1959" s="127"/>
      <c r="BE1959" s="127"/>
      <c r="BF1959" s="127"/>
      <c r="BG1959" s="127"/>
      <c r="BH1959" s="127"/>
      <c r="BI1959" s="127"/>
      <c r="BJ1959" s="127"/>
      <c r="BK1959" s="127"/>
      <c r="BL1959" s="127"/>
      <c r="BM1959" s="127"/>
      <c r="BN1959" s="386"/>
      <c r="BO1959" s="127"/>
      <c r="BP1959" s="104"/>
    </row>
    <row r="1960" spans="1:68" ht="14.5" x14ac:dyDescent="0.35">
      <c r="A1960" s="136"/>
      <c r="B1960" s="136"/>
      <c r="C1960" s="136"/>
      <c r="D1960" s="127"/>
      <c r="E1960" s="127"/>
      <c r="F1960" s="127"/>
      <c r="G1960" s="127"/>
      <c r="H1960" s="127"/>
      <c r="I1960" s="127"/>
      <c r="J1960" s="127"/>
      <c r="K1960" s="127"/>
      <c r="L1960" s="127"/>
      <c r="M1960" s="127"/>
      <c r="N1960" s="127"/>
      <c r="O1960" s="127"/>
      <c r="P1960" s="127"/>
      <c r="Q1960" s="127"/>
      <c r="R1960" s="127"/>
      <c r="S1960" s="127"/>
      <c r="T1960" s="127"/>
      <c r="U1960" s="127"/>
      <c r="V1960" s="127"/>
      <c r="W1960" s="127"/>
      <c r="X1960" s="127"/>
      <c r="Y1960" s="127"/>
      <c r="Z1960" s="127"/>
      <c r="AA1960" s="127"/>
      <c r="AB1960" s="127"/>
      <c r="AC1960" s="127"/>
      <c r="AD1960" s="127"/>
      <c r="AE1960" s="127"/>
      <c r="AF1960" s="127"/>
      <c r="AG1960" s="127"/>
      <c r="AH1960" s="127"/>
      <c r="AI1960" s="127"/>
      <c r="AJ1960" s="127"/>
      <c r="AK1960" s="127"/>
      <c r="AL1960" s="127"/>
      <c r="AM1960" s="127"/>
      <c r="AN1960" s="127"/>
      <c r="AO1960" s="127"/>
      <c r="AP1960" s="127"/>
      <c r="AQ1960" s="127"/>
      <c r="AR1960" s="127"/>
      <c r="AS1960" s="127"/>
      <c r="AT1960" s="127"/>
      <c r="AU1960" s="127"/>
      <c r="AV1960" s="127"/>
      <c r="AW1960" s="127"/>
      <c r="AX1960" s="127"/>
      <c r="AY1960" s="127"/>
      <c r="AZ1960" s="127"/>
      <c r="BA1960" s="127"/>
      <c r="BB1960" s="127"/>
      <c r="BC1960" s="127"/>
      <c r="BD1960" s="127"/>
      <c r="BE1960" s="127"/>
      <c r="BF1960" s="127"/>
      <c r="BG1960" s="127"/>
      <c r="BH1960" s="127"/>
      <c r="BI1960" s="127"/>
      <c r="BJ1960" s="127"/>
      <c r="BK1960" s="127"/>
      <c r="BL1960" s="127"/>
      <c r="BM1960" s="127"/>
      <c r="BN1960" s="386"/>
      <c r="BO1960" s="127"/>
      <c r="BP1960" s="104"/>
    </row>
    <row r="1961" spans="1:68" ht="14.5" x14ac:dyDescent="0.35">
      <c r="A1961" s="136"/>
      <c r="B1961" s="136"/>
      <c r="C1961" s="136"/>
      <c r="D1961" s="127"/>
      <c r="E1961" s="127"/>
      <c r="F1961" s="127"/>
      <c r="G1961" s="127"/>
      <c r="H1961" s="127"/>
      <c r="I1961" s="127"/>
      <c r="J1961" s="127"/>
      <c r="K1961" s="127"/>
      <c r="L1961" s="127"/>
      <c r="M1961" s="127"/>
      <c r="N1961" s="127"/>
      <c r="O1961" s="127"/>
      <c r="P1961" s="127"/>
      <c r="Q1961" s="127"/>
      <c r="R1961" s="127"/>
      <c r="S1961" s="127"/>
      <c r="T1961" s="127"/>
      <c r="U1961" s="127"/>
      <c r="V1961" s="127"/>
      <c r="W1961" s="127"/>
      <c r="X1961" s="127"/>
      <c r="Y1961" s="127"/>
      <c r="Z1961" s="127"/>
      <c r="AA1961" s="127"/>
      <c r="AB1961" s="127"/>
      <c r="AC1961" s="127"/>
      <c r="AD1961" s="127"/>
      <c r="AE1961" s="127"/>
      <c r="AF1961" s="127"/>
      <c r="AG1961" s="127"/>
      <c r="AH1961" s="127"/>
      <c r="AI1961" s="127"/>
      <c r="AJ1961" s="127"/>
      <c r="AK1961" s="127"/>
      <c r="AL1961" s="127"/>
      <c r="AM1961" s="127"/>
      <c r="AN1961" s="127"/>
      <c r="AO1961" s="127"/>
      <c r="AP1961" s="127"/>
      <c r="AQ1961" s="127"/>
      <c r="AR1961" s="127"/>
      <c r="AS1961" s="127"/>
      <c r="AT1961" s="127"/>
      <c r="AU1961" s="127"/>
      <c r="AV1961" s="127"/>
      <c r="AW1961" s="127"/>
      <c r="AX1961" s="127"/>
      <c r="AY1961" s="127"/>
      <c r="AZ1961" s="127"/>
      <c r="BA1961" s="127"/>
      <c r="BB1961" s="127"/>
      <c r="BC1961" s="127"/>
      <c r="BD1961" s="127"/>
      <c r="BE1961" s="127"/>
      <c r="BF1961" s="127"/>
      <c r="BG1961" s="127"/>
      <c r="BH1961" s="127"/>
      <c r="BI1961" s="127"/>
      <c r="BJ1961" s="127"/>
      <c r="BK1961" s="127"/>
      <c r="BL1961" s="127"/>
      <c r="BM1961" s="127"/>
      <c r="BN1961" s="386"/>
      <c r="BO1961" s="127"/>
      <c r="BP1961" s="104"/>
    </row>
    <row r="1962" spans="1:68" ht="14.5" x14ac:dyDescent="0.35">
      <c r="A1962" s="136"/>
      <c r="B1962" s="136"/>
      <c r="C1962" s="136"/>
      <c r="D1962" s="127"/>
      <c r="E1962" s="127"/>
      <c r="F1962" s="127"/>
      <c r="G1962" s="127"/>
      <c r="H1962" s="127"/>
      <c r="I1962" s="127"/>
      <c r="J1962" s="127"/>
      <c r="K1962" s="127"/>
      <c r="L1962" s="127"/>
      <c r="M1962" s="127"/>
      <c r="N1962" s="127"/>
      <c r="O1962" s="127"/>
      <c r="P1962" s="127"/>
      <c r="Q1962" s="127"/>
      <c r="R1962" s="127"/>
      <c r="S1962" s="127"/>
      <c r="T1962" s="127"/>
      <c r="U1962" s="127"/>
      <c r="V1962" s="127"/>
      <c r="W1962" s="127"/>
      <c r="X1962" s="127"/>
      <c r="Y1962" s="127"/>
      <c r="Z1962" s="127"/>
      <c r="AA1962" s="127"/>
      <c r="AB1962" s="127"/>
      <c r="AC1962" s="127"/>
      <c r="AD1962" s="127"/>
      <c r="AE1962" s="127"/>
      <c r="AF1962" s="127"/>
      <c r="AG1962" s="127"/>
      <c r="AH1962" s="127"/>
      <c r="AI1962" s="127"/>
      <c r="AJ1962" s="127"/>
      <c r="AK1962" s="127"/>
      <c r="AL1962" s="127"/>
      <c r="AM1962" s="127"/>
      <c r="AN1962" s="127"/>
      <c r="AO1962" s="127"/>
      <c r="AP1962" s="127"/>
      <c r="AQ1962" s="127"/>
      <c r="AR1962" s="127"/>
      <c r="AS1962" s="127"/>
      <c r="AT1962" s="127"/>
      <c r="AU1962" s="127"/>
      <c r="AV1962" s="127"/>
      <c r="AW1962" s="127"/>
      <c r="AX1962" s="127"/>
      <c r="AY1962" s="127"/>
      <c r="AZ1962" s="127"/>
      <c r="BA1962" s="127"/>
      <c r="BB1962" s="127"/>
      <c r="BC1962" s="127"/>
      <c r="BD1962" s="127"/>
      <c r="BE1962" s="127"/>
      <c r="BF1962" s="127"/>
      <c r="BG1962" s="127"/>
      <c r="BH1962" s="127"/>
      <c r="BI1962" s="127"/>
      <c r="BJ1962" s="127"/>
      <c r="BK1962" s="127"/>
      <c r="BL1962" s="127"/>
      <c r="BM1962" s="127"/>
      <c r="BN1962" s="386"/>
      <c r="BO1962" s="127"/>
      <c r="BP1962" s="104"/>
    </row>
    <row r="1963" spans="1:68" ht="14.5" x14ac:dyDescent="0.35">
      <c r="A1963" s="136"/>
      <c r="B1963" s="136"/>
      <c r="C1963" s="136"/>
      <c r="D1963" s="127"/>
      <c r="E1963" s="127"/>
      <c r="F1963" s="127"/>
      <c r="G1963" s="127"/>
      <c r="H1963" s="127"/>
      <c r="I1963" s="127"/>
      <c r="J1963" s="127"/>
      <c r="K1963" s="127"/>
      <c r="L1963" s="127"/>
      <c r="M1963" s="127"/>
      <c r="N1963" s="127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7"/>
      <c r="Y1963" s="127"/>
      <c r="Z1963" s="127"/>
      <c r="AA1963" s="127"/>
      <c r="AB1963" s="127"/>
      <c r="AC1963" s="127"/>
      <c r="AD1963" s="127"/>
      <c r="AE1963" s="127"/>
      <c r="AF1963" s="127"/>
      <c r="AG1963" s="127"/>
      <c r="AH1963" s="127"/>
      <c r="AI1963" s="127"/>
      <c r="AJ1963" s="127"/>
      <c r="AK1963" s="127"/>
      <c r="AL1963" s="127"/>
      <c r="AM1963" s="127"/>
      <c r="AN1963" s="127"/>
      <c r="AO1963" s="127"/>
      <c r="AP1963" s="127"/>
      <c r="AQ1963" s="127"/>
      <c r="AR1963" s="127"/>
      <c r="AS1963" s="127"/>
      <c r="AT1963" s="127"/>
      <c r="AU1963" s="127"/>
      <c r="AV1963" s="127"/>
      <c r="AW1963" s="127"/>
      <c r="AX1963" s="127"/>
      <c r="AY1963" s="127"/>
      <c r="AZ1963" s="127"/>
      <c r="BA1963" s="127"/>
      <c r="BB1963" s="127"/>
      <c r="BC1963" s="127"/>
      <c r="BD1963" s="127"/>
      <c r="BE1963" s="127"/>
      <c r="BF1963" s="127"/>
      <c r="BG1963" s="127"/>
      <c r="BH1963" s="127"/>
      <c r="BI1963" s="127"/>
      <c r="BJ1963" s="127"/>
      <c r="BK1963" s="127"/>
      <c r="BL1963" s="127"/>
      <c r="BM1963" s="127"/>
      <c r="BN1963" s="386"/>
      <c r="BO1963" s="127"/>
      <c r="BP1963" s="104"/>
    </row>
    <row r="1964" spans="1:68" ht="14.5" x14ac:dyDescent="0.35">
      <c r="A1964" s="136"/>
      <c r="B1964" s="136"/>
      <c r="C1964" s="136"/>
      <c r="D1964" s="127"/>
      <c r="E1964" s="127"/>
      <c r="F1964" s="127"/>
      <c r="G1964" s="127"/>
      <c r="H1964" s="127"/>
      <c r="I1964" s="127"/>
      <c r="J1964" s="127"/>
      <c r="K1964" s="127"/>
      <c r="L1964" s="127"/>
      <c r="M1964" s="127"/>
      <c r="N1964" s="127"/>
      <c r="O1964" s="127"/>
      <c r="P1964" s="127"/>
      <c r="Q1964" s="127"/>
      <c r="R1964" s="127"/>
      <c r="S1964" s="127"/>
      <c r="T1964" s="127"/>
      <c r="U1964" s="127"/>
      <c r="V1964" s="127"/>
      <c r="W1964" s="127"/>
      <c r="X1964" s="127"/>
      <c r="Y1964" s="127"/>
      <c r="Z1964" s="127"/>
      <c r="AA1964" s="127"/>
      <c r="AB1964" s="127"/>
      <c r="AC1964" s="127"/>
      <c r="AD1964" s="127"/>
      <c r="AE1964" s="127"/>
      <c r="AF1964" s="127"/>
      <c r="AG1964" s="127"/>
      <c r="AH1964" s="127"/>
      <c r="AI1964" s="127"/>
      <c r="AJ1964" s="127"/>
      <c r="AK1964" s="127"/>
      <c r="AL1964" s="127"/>
      <c r="AM1964" s="127"/>
      <c r="AN1964" s="127"/>
      <c r="AO1964" s="127"/>
      <c r="AP1964" s="127"/>
      <c r="AQ1964" s="127"/>
      <c r="AR1964" s="127"/>
      <c r="AS1964" s="127"/>
      <c r="AT1964" s="127"/>
      <c r="AU1964" s="127"/>
      <c r="AV1964" s="127"/>
      <c r="AW1964" s="127"/>
      <c r="AX1964" s="127"/>
      <c r="AY1964" s="127"/>
      <c r="AZ1964" s="127"/>
      <c r="BA1964" s="127"/>
      <c r="BB1964" s="127"/>
      <c r="BC1964" s="127"/>
      <c r="BD1964" s="127"/>
      <c r="BE1964" s="127"/>
      <c r="BF1964" s="127"/>
      <c r="BG1964" s="127"/>
      <c r="BH1964" s="127"/>
      <c r="BI1964" s="127"/>
      <c r="BJ1964" s="127"/>
      <c r="BK1964" s="127"/>
      <c r="BL1964" s="127"/>
      <c r="BM1964" s="127"/>
      <c r="BN1964" s="386"/>
      <c r="BO1964" s="127"/>
      <c r="BP1964" s="104"/>
    </row>
    <row r="1965" spans="1:68" ht="14.5" x14ac:dyDescent="0.35">
      <c r="A1965" s="136"/>
      <c r="B1965" s="136"/>
      <c r="C1965" s="136"/>
      <c r="D1965" s="127"/>
      <c r="E1965" s="127"/>
      <c r="F1965" s="127"/>
      <c r="G1965" s="127"/>
      <c r="H1965" s="127"/>
      <c r="I1965" s="127"/>
      <c r="J1965" s="127"/>
      <c r="K1965" s="127"/>
      <c r="L1965" s="127"/>
      <c r="M1965" s="127"/>
      <c r="N1965" s="127"/>
      <c r="O1965" s="127"/>
      <c r="P1965" s="127"/>
      <c r="Q1965" s="127"/>
      <c r="R1965" s="127"/>
      <c r="S1965" s="127"/>
      <c r="T1965" s="127"/>
      <c r="U1965" s="127"/>
      <c r="V1965" s="127"/>
      <c r="W1965" s="127"/>
      <c r="X1965" s="127"/>
      <c r="Y1965" s="127"/>
      <c r="Z1965" s="127"/>
      <c r="AA1965" s="127"/>
      <c r="AB1965" s="127"/>
      <c r="AC1965" s="127"/>
      <c r="AD1965" s="127"/>
      <c r="AE1965" s="127"/>
      <c r="AF1965" s="127"/>
      <c r="AG1965" s="127"/>
      <c r="AH1965" s="127"/>
      <c r="AI1965" s="127"/>
      <c r="AJ1965" s="127"/>
      <c r="AK1965" s="127"/>
      <c r="AL1965" s="127"/>
      <c r="AM1965" s="127"/>
      <c r="AN1965" s="127"/>
      <c r="AO1965" s="127"/>
      <c r="AP1965" s="127"/>
      <c r="AQ1965" s="127"/>
      <c r="AR1965" s="127"/>
      <c r="AS1965" s="127"/>
      <c r="AT1965" s="127"/>
      <c r="AU1965" s="127"/>
      <c r="AV1965" s="127"/>
      <c r="AW1965" s="127"/>
      <c r="AX1965" s="127"/>
      <c r="AY1965" s="127"/>
      <c r="AZ1965" s="127"/>
      <c r="BA1965" s="127"/>
      <c r="BB1965" s="127"/>
      <c r="BC1965" s="127"/>
      <c r="BD1965" s="127"/>
      <c r="BE1965" s="127"/>
      <c r="BF1965" s="127"/>
      <c r="BG1965" s="127"/>
      <c r="BH1965" s="127"/>
      <c r="BI1965" s="127"/>
      <c r="BJ1965" s="127"/>
      <c r="BK1965" s="127"/>
      <c r="BL1965" s="127"/>
      <c r="BM1965" s="127"/>
      <c r="BN1965" s="386"/>
      <c r="BO1965" s="127"/>
      <c r="BP1965" s="104"/>
    </row>
    <row r="1966" spans="1:68" ht="14.5" x14ac:dyDescent="0.35">
      <c r="A1966" s="136"/>
      <c r="B1966" s="136"/>
      <c r="C1966" s="136"/>
      <c r="D1966" s="127"/>
      <c r="E1966" s="127"/>
      <c r="F1966" s="127"/>
      <c r="G1966" s="127"/>
      <c r="H1966" s="127"/>
      <c r="I1966" s="127"/>
      <c r="J1966" s="127"/>
      <c r="K1966" s="127"/>
      <c r="L1966" s="127"/>
      <c r="M1966" s="127"/>
      <c r="N1966" s="127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7"/>
      <c r="Y1966" s="127"/>
      <c r="Z1966" s="127"/>
      <c r="AA1966" s="127"/>
      <c r="AB1966" s="127"/>
      <c r="AC1966" s="127"/>
      <c r="AD1966" s="127"/>
      <c r="AE1966" s="127"/>
      <c r="AF1966" s="127"/>
      <c r="AG1966" s="127"/>
      <c r="AH1966" s="127"/>
      <c r="AI1966" s="127"/>
      <c r="AJ1966" s="127"/>
      <c r="AK1966" s="127"/>
      <c r="AL1966" s="127"/>
      <c r="AM1966" s="127"/>
      <c r="AN1966" s="127"/>
      <c r="AO1966" s="127"/>
      <c r="AP1966" s="127"/>
      <c r="AQ1966" s="127"/>
      <c r="AR1966" s="127"/>
      <c r="AS1966" s="127"/>
      <c r="AT1966" s="127"/>
      <c r="AU1966" s="127"/>
      <c r="AV1966" s="127"/>
      <c r="AW1966" s="127"/>
      <c r="AX1966" s="127"/>
      <c r="AY1966" s="127"/>
      <c r="AZ1966" s="127"/>
      <c r="BA1966" s="127"/>
      <c r="BB1966" s="127"/>
      <c r="BC1966" s="127"/>
      <c r="BD1966" s="127"/>
      <c r="BE1966" s="127"/>
      <c r="BF1966" s="127"/>
      <c r="BG1966" s="127"/>
      <c r="BH1966" s="127"/>
      <c r="BI1966" s="127"/>
      <c r="BJ1966" s="127"/>
      <c r="BK1966" s="127"/>
      <c r="BL1966" s="127"/>
      <c r="BM1966" s="127"/>
      <c r="BN1966" s="386"/>
      <c r="BO1966" s="127"/>
      <c r="BP1966" s="104"/>
    </row>
    <row r="1967" spans="1:68" ht="14.5" x14ac:dyDescent="0.35">
      <c r="A1967" s="136"/>
      <c r="B1967" s="136"/>
      <c r="C1967" s="136"/>
      <c r="D1967" s="127"/>
      <c r="E1967" s="127"/>
      <c r="F1967" s="127"/>
      <c r="G1967" s="127"/>
      <c r="H1967" s="127"/>
      <c r="I1967" s="127"/>
      <c r="J1967" s="127"/>
      <c r="K1967" s="127"/>
      <c r="L1967" s="127"/>
      <c r="M1967" s="127"/>
      <c r="N1967" s="127"/>
      <c r="O1967" s="127"/>
      <c r="P1967" s="127"/>
      <c r="Q1967" s="127"/>
      <c r="R1967" s="127"/>
      <c r="S1967" s="127"/>
      <c r="T1967" s="127"/>
      <c r="U1967" s="127"/>
      <c r="V1967" s="127"/>
      <c r="W1967" s="127"/>
      <c r="X1967" s="127"/>
      <c r="Y1967" s="127"/>
      <c r="Z1967" s="127"/>
      <c r="AA1967" s="127"/>
      <c r="AB1967" s="127"/>
      <c r="AC1967" s="127"/>
      <c r="AD1967" s="127"/>
      <c r="AE1967" s="127"/>
      <c r="AF1967" s="127"/>
      <c r="AG1967" s="127"/>
      <c r="AH1967" s="127"/>
      <c r="AI1967" s="127"/>
      <c r="AJ1967" s="127"/>
      <c r="AK1967" s="127"/>
      <c r="AL1967" s="127"/>
      <c r="AM1967" s="127"/>
      <c r="AN1967" s="127"/>
      <c r="AO1967" s="127"/>
      <c r="AP1967" s="127"/>
      <c r="AQ1967" s="127"/>
      <c r="AR1967" s="127"/>
      <c r="AS1967" s="127"/>
      <c r="AT1967" s="127"/>
      <c r="AU1967" s="127"/>
      <c r="AV1967" s="127"/>
      <c r="AW1967" s="127"/>
      <c r="AX1967" s="127"/>
      <c r="AY1967" s="127"/>
      <c r="AZ1967" s="127"/>
      <c r="BA1967" s="127"/>
      <c r="BB1967" s="127"/>
      <c r="BC1967" s="127"/>
      <c r="BD1967" s="127"/>
      <c r="BE1967" s="127"/>
      <c r="BF1967" s="127"/>
      <c r="BG1967" s="127"/>
      <c r="BH1967" s="127"/>
      <c r="BI1967" s="127"/>
      <c r="BJ1967" s="127"/>
      <c r="BK1967" s="127"/>
      <c r="BL1967" s="127"/>
      <c r="BM1967" s="127"/>
      <c r="BN1967" s="386"/>
      <c r="BO1967" s="127"/>
      <c r="BP1967" s="104"/>
    </row>
    <row r="1968" spans="1:68" ht="14.5" x14ac:dyDescent="0.35">
      <c r="A1968" s="136"/>
      <c r="B1968" s="136"/>
      <c r="C1968" s="136"/>
      <c r="D1968" s="127"/>
      <c r="E1968" s="127"/>
      <c r="F1968" s="127"/>
      <c r="G1968" s="127"/>
      <c r="H1968" s="127"/>
      <c r="I1968" s="127"/>
      <c r="J1968" s="127"/>
      <c r="K1968" s="127"/>
      <c r="L1968" s="127"/>
      <c r="M1968" s="127"/>
      <c r="N1968" s="127"/>
      <c r="O1968" s="127"/>
      <c r="P1968" s="127"/>
      <c r="Q1968" s="127"/>
      <c r="R1968" s="127"/>
      <c r="S1968" s="127"/>
      <c r="T1968" s="127"/>
      <c r="U1968" s="127"/>
      <c r="V1968" s="127"/>
      <c r="W1968" s="127"/>
      <c r="X1968" s="127"/>
      <c r="Y1968" s="127"/>
      <c r="Z1968" s="127"/>
      <c r="AA1968" s="127"/>
      <c r="AB1968" s="127"/>
      <c r="AC1968" s="127"/>
      <c r="AD1968" s="127"/>
      <c r="AE1968" s="127"/>
      <c r="AF1968" s="127"/>
      <c r="AG1968" s="127"/>
      <c r="AH1968" s="127"/>
      <c r="AI1968" s="127"/>
      <c r="AJ1968" s="127"/>
      <c r="AK1968" s="127"/>
      <c r="AL1968" s="127"/>
      <c r="AM1968" s="127"/>
      <c r="AN1968" s="127"/>
      <c r="AO1968" s="127"/>
      <c r="AP1968" s="127"/>
      <c r="AQ1968" s="127"/>
      <c r="AR1968" s="127"/>
      <c r="AS1968" s="127"/>
      <c r="AT1968" s="127"/>
      <c r="AU1968" s="127"/>
      <c r="AV1968" s="127"/>
      <c r="AW1968" s="127"/>
      <c r="AX1968" s="127"/>
      <c r="AY1968" s="127"/>
      <c r="AZ1968" s="127"/>
      <c r="BA1968" s="127"/>
      <c r="BB1968" s="127"/>
      <c r="BC1968" s="127"/>
      <c r="BD1968" s="127"/>
      <c r="BE1968" s="127"/>
      <c r="BF1968" s="127"/>
      <c r="BG1968" s="127"/>
      <c r="BH1968" s="127"/>
      <c r="BI1968" s="127"/>
      <c r="BJ1968" s="127"/>
      <c r="BK1968" s="127"/>
      <c r="BL1968" s="127"/>
      <c r="BM1968" s="127"/>
      <c r="BN1968" s="386"/>
      <c r="BO1968" s="127"/>
      <c r="BP1968" s="104"/>
    </row>
    <row r="1969" spans="1:68" ht="14.5" x14ac:dyDescent="0.35">
      <c r="A1969" s="136"/>
      <c r="B1969" s="136"/>
      <c r="C1969" s="136"/>
      <c r="D1969" s="127"/>
      <c r="E1969" s="127"/>
      <c r="F1969" s="127"/>
      <c r="G1969" s="127"/>
      <c r="H1969" s="127"/>
      <c r="I1969" s="127"/>
      <c r="J1969" s="127"/>
      <c r="K1969" s="127"/>
      <c r="L1969" s="127"/>
      <c r="M1969" s="127"/>
      <c r="N1969" s="127"/>
      <c r="O1969" s="127"/>
      <c r="P1969" s="127"/>
      <c r="Q1969" s="127"/>
      <c r="R1969" s="127"/>
      <c r="S1969" s="127"/>
      <c r="T1969" s="127"/>
      <c r="U1969" s="127"/>
      <c r="V1969" s="127"/>
      <c r="W1969" s="127"/>
      <c r="X1969" s="127"/>
      <c r="Y1969" s="127"/>
      <c r="Z1969" s="127"/>
      <c r="AA1969" s="127"/>
      <c r="AB1969" s="127"/>
      <c r="AC1969" s="127"/>
      <c r="AD1969" s="127"/>
      <c r="AE1969" s="127"/>
      <c r="AF1969" s="127"/>
      <c r="AG1969" s="127"/>
      <c r="AH1969" s="127"/>
      <c r="AI1969" s="127"/>
      <c r="AJ1969" s="127"/>
      <c r="AK1969" s="127"/>
      <c r="AL1969" s="127"/>
      <c r="AM1969" s="127"/>
      <c r="AN1969" s="127"/>
      <c r="AO1969" s="127"/>
      <c r="AP1969" s="127"/>
      <c r="AQ1969" s="127"/>
      <c r="AR1969" s="127"/>
      <c r="AS1969" s="127"/>
      <c r="AT1969" s="127"/>
      <c r="AU1969" s="127"/>
      <c r="AV1969" s="127"/>
      <c r="AW1969" s="127"/>
      <c r="AX1969" s="127"/>
      <c r="AY1969" s="127"/>
      <c r="AZ1969" s="127"/>
      <c r="BA1969" s="127"/>
      <c r="BB1969" s="127"/>
      <c r="BC1969" s="127"/>
      <c r="BD1969" s="127"/>
      <c r="BE1969" s="127"/>
      <c r="BF1969" s="127"/>
      <c r="BG1969" s="127"/>
      <c r="BH1969" s="127"/>
      <c r="BI1969" s="127"/>
      <c r="BJ1969" s="127"/>
      <c r="BK1969" s="127"/>
      <c r="BL1969" s="127"/>
      <c r="BM1969" s="127"/>
      <c r="BN1969" s="386"/>
      <c r="BO1969" s="127"/>
      <c r="BP1969" s="104"/>
    </row>
    <row r="1970" spans="1:68" ht="14.5" x14ac:dyDescent="0.35">
      <c r="A1970" s="136"/>
      <c r="B1970" s="136"/>
      <c r="C1970" s="136"/>
      <c r="D1970" s="127"/>
      <c r="E1970" s="127"/>
      <c r="F1970" s="127"/>
      <c r="G1970" s="127"/>
      <c r="H1970" s="127"/>
      <c r="I1970" s="127"/>
      <c r="J1970" s="127"/>
      <c r="K1970" s="127"/>
      <c r="L1970" s="127"/>
      <c r="M1970" s="127"/>
      <c r="N1970" s="127"/>
      <c r="O1970" s="127"/>
      <c r="P1970" s="127"/>
      <c r="Q1970" s="127"/>
      <c r="R1970" s="127"/>
      <c r="S1970" s="127"/>
      <c r="T1970" s="127"/>
      <c r="U1970" s="127"/>
      <c r="V1970" s="127"/>
      <c r="W1970" s="127"/>
      <c r="X1970" s="127"/>
      <c r="Y1970" s="127"/>
      <c r="Z1970" s="127"/>
      <c r="AA1970" s="127"/>
      <c r="AB1970" s="127"/>
      <c r="AC1970" s="127"/>
      <c r="AD1970" s="127"/>
      <c r="AE1970" s="127"/>
      <c r="AF1970" s="127"/>
      <c r="AG1970" s="127"/>
      <c r="AH1970" s="127"/>
      <c r="AI1970" s="127"/>
      <c r="AJ1970" s="127"/>
      <c r="AK1970" s="127"/>
      <c r="AL1970" s="127"/>
      <c r="AM1970" s="127"/>
      <c r="AN1970" s="127"/>
      <c r="AO1970" s="127"/>
      <c r="AP1970" s="127"/>
      <c r="AQ1970" s="127"/>
      <c r="AR1970" s="127"/>
      <c r="AS1970" s="127"/>
      <c r="AT1970" s="127"/>
      <c r="AU1970" s="127"/>
      <c r="AV1970" s="127"/>
      <c r="AW1970" s="127"/>
      <c r="AX1970" s="127"/>
      <c r="AY1970" s="127"/>
      <c r="AZ1970" s="127"/>
      <c r="BA1970" s="127"/>
      <c r="BB1970" s="127"/>
      <c r="BC1970" s="127"/>
      <c r="BD1970" s="127"/>
      <c r="BE1970" s="127"/>
      <c r="BF1970" s="127"/>
      <c r="BG1970" s="127"/>
      <c r="BH1970" s="127"/>
      <c r="BI1970" s="127"/>
      <c r="BJ1970" s="127"/>
      <c r="BK1970" s="127"/>
      <c r="BL1970" s="127"/>
      <c r="BM1970" s="127"/>
      <c r="BN1970" s="386"/>
      <c r="BO1970" s="127"/>
      <c r="BP1970" s="104"/>
    </row>
    <row r="1971" spans="1:68" ht="14.5" x14ac:dyDescent="0.35">
      <c r="A1971" s="136"/>
      <c r="B1971" s="136"/>
      <c r="C1971" s="136"/>
      <c r="D1971" s="127"/>
      <c r="E1971" s="127"/>
      <c r="F1971" s="127"/>
      <c r="G1971" s="127"/>
      <c r="H1971" s="127"/>
      <c r="I1971" s="127"/>
      <c r="J1971" s="127"/>
      <c r="K1971" s="127"/>
      <c r="L1971" s="127"/>
      <c r="M1971" s="127"/>
      <c r="N1971" s="127"/>
      <c r="O1971" s="127"/>
      <c r="P1971" s="127"/>
      <c r="Q1971" s="127"/>
      <c r="R1971" s="127"/>
      <c r="S1971" s="127"/>
      <c r="T1971" s="127"/>
      <c r="U1971" s="127"/>
      <c r="V1971" s="127"/>
      <c r="W1971" s="127"/>
      <c r="X1971" s="127"/>
      <c r="Y1971" s="127"/>
      <c r="Z1971" s="127"/>
      <c r="AA1971" s="127"/>
      <c r="AB1971" s="127"/>
      <c r="AC1971" s="127"/>
      <c r="AD1971" s="127"/>
      <c r="AE1971" s="127"/>
      <c r="AF1971" s="127"/>
      <c r="AG1971" s="127"/>
      <c r="AH1971" s="127"/>
      <c r="AI1971" s="127"/>
      <c r="AJ1971" s="127"/>
      <c r="AK1971" s="127"/>
      <c r="AL1971" s="127"/>
      <c r="AM1971" s="127"/>
      <c r="AN1971" s="127"/>
      <c r="AO1971" s="127"/>
      <c r="AP1971" s="127"/>
      <c r="AQ1971" s="127"/>
      <c r="AR1971" s="127"/>
      <c r="AS1971" s="127"/>
      <c r="AT1971" s="127"/>
      <c r="AU1971" s="127"/>
      <c r="AV1971" s="127"/>
      <c r="AW1971" s="127"/>
      <c r="AX1971" s="127"/>
      <c r="AY1971" s="127"/>
      <c r="AZ1971" s="127"/>
      <c r="BA1971" s="127"/>
      <c r="BB1971" s="127"/>
      <c r="BC1971" s="127"/>
      <c r="BD1971" s="127"/>
      <c r="BE1971" s="127"/>
      <c r="BF1971" s="127"/>
      <c r="BG1971" s="127"/>
      <c r="BH1971" s="127"/>
      <c r="BI1971" s="127"/>
      <c r="BJ1971" s="127"/>
      <c r="BK1971" s="127"/>
      <c r="BL1971" s="127"/>
      <c r="BM1971" s="127"/>
      <c r="BN1971" s="386"/>
      <c r="BO1971" s="127"/>
      <c r="BP1971" s="104"/>
    </row>
    <row r="1972" spans="1:68" ht="14.5" x14ac:dyDescent="0.35">
      <c r="A1972" s="136"/>
      <c r="B1972" s="136"/>
      <c r="C1972" s="136"/>
      <c r="D1972" s="127"/>
      <c r="E1972" s="127"/>
      <c r="F1972" s="127"/>
      <c r="G1972" s="127"/>
      <c r="H1972" s="127"/>
      <c r="I1972" s="127"/>
      <c r="J1972" s="127"/>
      <c r="K1972" s="127"/>
      <c r="L1972" s="127"/>
      <c r="M1972" s="127"/>
      <c r="N1972" s="127"/>
      <c r="O1972" s="127"/>
      <c r="P1972" s="127"/>
      <c r="Q1972" s="127"/>
      <c r="R1972" s="127"/>
      <c r="S1972" s="127"/>
      <c r="T1972" s="127"/>
      <c r="U1972" s="127"/>
      <c r="V1972" s="127"/>
      <c r="W1972" s="127"/>
      <c r="X1972" s="127"/>
      <c r="Y1972" s="127"/>
      <c r="Z1972" s="127"/>
      <c r="AA1972" s="127"/>
      <c r="AB1972" s="127"/>
      <c r="AC1972" s="127"/>
      <c r="AD1972" s="127"/>
      <c r="AE1972" s="127"/>
      <c r="AF1972" s="127"/>
      <c r="AG1972" s="127"/>
      <c r="AH1972" s="127"/>
      <c r="AI1972" s="127"/>
      <c r="AJ1972" s="127"/>
      <c r="AK1972" s="127"/>
      <c r="AL1972" s="127"/>
      <c r="AM1972" s="127"/>
      <c r="AN1972" s="127"/>
      <c r="AO1972" s="127"/>
      <c r="AP1972" s="127"/>
      <c r="AQ1972" s="127"/>
      <c r="AR1972" s="127"/>
      <c r="AS1972" s="127"/>
      <c r="AT1972" s="127"/>
      <c r="AU1972" s="127"/>
      <c r="AV1972" s="127"/>
      <c r="AW1972" s="127"/>
      <c r="AX1972" s="127"/>
      <c r="AY1972" s="127"/>
      <c r="AZ1972" s="127"/>
      <c r="BA1972" s="127"/>
      <c r="BB1972" s="127"/>
      <c r="BC1972" s="127"/>
      <c r="BD1972" s="127"/>
      <c r="BE1972" s="127"/>
      <c r="BF1972" s="127"/>
      <c r="BG1972" s="127"/>
      <c r="BH1972" s="127"/>
      <c r="BI1972" s="127"/>
      <c r="BJ1972" s="127"/>
      <c r="BK1972" s="127"/>
      <c r="BL1972" s="127"/>
      <c r="BM1972" s="127"/>
      <c r="BN1972" s="386"/>
      <c r="BO1972" s="127"/>
      <c r="BP1972" s="104"/>
    </row>
    <row r="1973" spans="1:68" ht="14.5" x14ac:dyDescent="0.35">
      <c r="A1973" s="136"/>
      <c r="B1973" s="136"/>
      <c r="C1973" s="136"/>
      <c r="D1973" s="127"/>
      <c r="E1973" s="127"/>
      <c r="F1973" s="127"/>
      <c r="G1973" s="127"/>
      <c r="H1973" s="127"/>
      <c r="I1973" s="127"/>
      <c r="J1973" s="127"/>
      <c r="K1973" s="127"/>
      <c r="L1973" s="127"/>
      <c r="M1973" s="127"/>
      <c r="N1973" s="127"/>
      <c r="O1973" s="127"/>
      <c r="P1973" s="127"/>
      <c r="Q1973" s="127"/>
      <c r="R1973" s="127"/>
      <c r="S1973" s="127"/>
      <c r="T1973" s="127"/>
      <c r="U1973" s="127"/>
      <c r="V1973" s="127"/>
      <c r="W1973" s="127"/>
      <c r="X1973" s="127"/>
      <c r="Y1973" s="127"/>
      <c r="Z1973" s="127"/>
      <c r="AA1973" s="127"/>
      <c r="AB1973" s="127"/>
      <c r="AC1973" s="127"/>
      <c r="AD1973" s="127"/>
      <c r="AE1973" s="127"/>
      <c r="AF1973" s="127"/>
      <c r="AG1973" s="127"/>
      <c r="AH1973" s="127"/>
      <c r="AI1973" s="127"/>
      <c r="AJ1973" s="127"/>
      <c r="AK1973" s="127"/>
      <c r="AL1973" s="127"/>
      <c r="AM1973" s="127"/>
      <c r="AN1973" s="127"/>
      <c r="AO1973" s="127"/>
      <c r="AP1973" s="127"/>
      <c r="AQ1973" s="127"/>
      <c r="AR1973" s="127"/>
      <c r="AS1973" s="127"/>
      <c r="AT1973" s="127"/>
      <c r="AU1973" s="127"/>
      <c r="AV1973" s="127"/>
      <c r="AW1973" s="127"/>
      <c r="AX1973" s="127"/>
      <c r="AY1973" s="127"/>
      <c r="AZ1973" s="127"/>
      <c r="BA1973" s="127"/>
      <c r="BB1973" s="127"/>
      <c r="BC1973" s="127"/>
      <c r="BD1973" s="127"/>
      <c r="BE1973" s="127"/>
      <c r="BF1973" s="127"/>
      <c r="BG1973" s="127"/>
      <c r="BH1973" s="127"/>
      <c r="BI1973" s="127"/>
      <c r="BJ1973" s="127"/>
      <c r="BK1973" s="127"/>
      <c r="BL1973" s="127"/>
      <c r="BM1973" s="127"/>
      <c r="BN1973" s="386"/>
      <c r="BO1973" s="127"/>
      <c r="BP1973" s="104"/>
    </row>
    <row r="1974" spans="1:68" ht="14.5" x14ac:dyDescent="0.35">
      <c r="A1974" s="136"/>
      <c r="B1974" s="136"/>
      <c r="C1974" s="136"/>
      <c r="D1974" s="127"/>
      <c r="E1974" s="127"/>
      <c r="F1974" s="127"/>
      <c r="G1974" s="127"/>
      <c r="H1974" s="127"/>
      <c r="I1974" s="127"/>
      <c r="J1974" s="127"/>
      <c r="K1974" s="127"/>
      <c r="L1974" s="127"/>
      <c r="M1974" s="127"/>
      <c r="N1974" s="127"/>
      <c r="O1974" s="127"/>
      <c r="P1974" s="127"/>
      <c r="Q1974" s="127"/>
      <c r="R1974" s="127"/>
      <c r="S1974" s="127"/>
      <c r="T1974" s="127"/>
      <c r="U1974" s="127"/>
      <c r="V1974" s="127"/>
      <c r="W1974" s="127"/>
      <c r="X1974" s="127"/>
      <c r="Y1974" s="127"/>
      <c r="Z1974" s="127"/>
      <c r="AA1974" s="127"/>
      <c r="AB1974" s="127"/>
      <c r="AC1974" s="127"/>
      <c r="AD1974" s="127"/>
      <c r="AE1974" s="127"/>
      <c r="AF1974" s="127"/>
      <c r="AG1974" s="127"/>
      <c r="AH1974" s="127"/>
      <c r="AI1974" s="127"/>
      <c r="AJ1974" s="127"/>
      <c r="AK1974" s="127"/>
      <c r="AL1974" s="127"/>
      <c r="AM1974" s="127"/>
      <c r="AN1974" s="127"/>
      <c r="AO1974" s="127"/>
      <c r="AP1974" s="127"/>
      <c r="AQ1974" s="127"/>
      <c r="AR1974" s="127"/>
      <c r="AS1974" s="127"/>
      <c r="AT1974" s="127"/>
      <c r="AU1974" s="127"/>
      <c r="AV1974" s="127"/>
      <c r="AW1974" s="127"/>
      <c r="AX1974" s="127"/>
      <c r="AY1974" s="127"/>
      <c r="AZ1974" s="127"/>
      <c r="BA1974" s="127"/>
      <c r="BB1974" s="127"/>
      <c r="BC1974" s="127"/>
      <c r="BD1974" s="127"/>
      <c r="BE1974" s="127"/>
      <c r="BF1974" s="127"/>
      <c r="BG1974" s="127"/>
      <c r="BH1974" s="127"/>
      <c r="BI1974" s="127"/>
      <c r="BJ1974" s="127"/>
      <c r="BK1974" s="127"/>
      <c r="BL1974" s="127"/>
      <c r="BM1974" s="127"/>
      <c r="BN1974" s="386"/>
      <c r="BO1974" s="127"/>
      <c r="BP1974" s="104"/>
    </row>
    <row r="1975" spans="1:68" ht="14.5" x14ac:dyDescent="0.35">
      <c r="A1975" s="136"/>
      <c r="B1975" s="136"/>
      <c r="C1975" s="136"/>
      <c r="D1975" s="127"/>
      <c r="E1975" s="127"/>
      <c r="F1975" s="127"/>
      <c r="G1975" s="127"/>
      <c r="H1975" s="127"/>
      <c r="I1975" s="127"/>
      <c r="J1975" s="127"/>
      <c r="K1975" s="127"/>
      <c r="L1975" s="127"/>
      <c r="M1975" s="127"/>
      <c r="N1975" s="127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7"/>
      <c r="Y1975" s="127"/>
      <c r="Z1975" s="127"/>
      <c r="AA1975" s="127"/>
      <c r="AB1975" s="127"/>
      <c r="AC1975" s="127"/>
      <c r="AD1975" s="127"/>
      <c r="AE1975" s="127"/>
      <c r="AF1975" s="127"/>
      <c r="AG1975" s="127"/>
      <c r="AH1975" s="127"/>
      <c r="AI1975" s="127"/>
      <c r="AJ1975" s="127"/>
      <c r="AK1975" s="127"/>
      <c r="AL1975" s="127"/>
      <c r="AM1975" s="127"/>
      <c r="AN1975" s="127"/>
      <c r="AO1975" s="127"/>
      <c r="AP1975" s="127"/>
      <c r="AQ1975" s="127"/>
      <c r="AR1975" s="127"/>
      <c r="AS1975" s="127"/>
      <c r="AT1975" s="127"/>
      <c r="AU1975" s="127"/>
      <c r="AV1975" s="127"/>
      <c r="AW1975" s="127"/>
      <c r="AX1975" s="127"/>
      <c r="AY1975" s="127"/>
      <c r="AZ1975" s="127"/>
      <c r="BA1975" s="127"/>
      <c r="BB1975" s="127"/>
      <c r="BC1975" s="127"/>
      <c r="BD1975" s="127"/>
      <c r="BE1975" s="127"/>
      <c r="BF1975" s="127"/>
      <c r="BG1975" s="127"/>
      <c r="BH1975" s="127"/>
      <c r="BI1975" s="127"/>
      <c r="BJ1975" s="127"/>
      <c r="BK1975" s="127"/>
      <c r="BL1975" s="127"/>
      <c r="BM1975" s="127"/>
      <c r="BN1975" s="386"/>
      <c r="BO1975" s="127"/>
      <c r="BP1975" s="104"/>
    </row>
    <row r="1976" spans="1:68" ht="14.5" x14ac:dyDescent="0.35">
      <c r="A1976" s="136"/>
      <c r="B1976" s="136"/>
      <c r="C1976" s="136"/>
      <c r="D1976" s="127"/>
      <c r="E1976" s="127"/>
      <c r="F1976" s="127"/>
      <c r="G1976" s="127"/>
      <c r="H1976" s="127"/>
      <c r="I1976" s="127"/>
      <c r="J1976" s="127"/>
      <c r="K1976" s="127"/>
      <c r="L1976" s="127"/>
      <c r="M1976" s="127"/>
      <c r="N1976" s="127"/>
      <c r="O1976" s="127"/>
      <c r="P1976" s="127"/>
      <c r="Q1976" s="127"/>
      <c r="R1976" s="127"/>
      <c r="S1976" s="127"/>
      <c r="T1976" s="127"/>
      <c r="U1976" s="127"/>
      <c r="V1976" s="127"/>
      <c r="W1976" s="127"/>
      <c r="X1976" s="127"/>
      <c r="Y1976" s="127"/>
      <c r="Z1976" s="127"/>
      <c r="AA1976" s="127"/>
      <c r="AB1976" s="127"/>
      <c r="AC1976" s="127"/>
      <c r="AD1976" s="127"/>
      <c r="AE1976" s="127"/>
      <c r="AF1976" s="127"/>
      <c r="AG1976" s="127"/>
      <c r="AH1976" s="127"/>
      <c r="AI1976" s="127"/>
      <c r="AJ1976" s="127"/>
      <c r="AK1976" s="127"/>
      <c r="AL1976" s="127"/>
      <c r="AM1976" s="127"/>
      <c r="AN1976" s="127"/>
      <c r="AO1976" s="127"/>
      <c r="AP1976" s="127"/>
      <c r="AQ1976" s="127"/>
      <c r="AR1976" s="127"/>
      <c r="AS1976" s="127"/>
      <c r="AT1976" s="127"/>
      <c r="AU1976" s="127"/>
      <c r="AV1976" s="127"/>
      <c r="AW1976" s="127"/>
      <c r="AX1976" s="127"/>
      <c r="AY1976" s="127"/>
      <c r="AZ1976" s="127"/>
      <c r="BA1976" s="127"/>
      <c r="BB1976" s="127"/>
      <c r="BC1976" s="127"/>
      <c r="BD1976" s="127"/>
      <c r="BE1976" s="127"/>
      <c r="BF1976" s="127"/>
      <c r="BG1976" s="127"/>
      <c r="BH1976" s="127"/>
      <c r="BI1976" s="127"/>
      <c r="BJ1976" s="127"/>
      <c r="BK1976" s="127"/>
      <c r="BL1976" s="127"/>
      <c r="BM1976" s="127"/>
      <c r="BN1976" s="386"/>
      <c r="BO1976" s="127"/>
      <c r="BP1976" s="104"/>
    </row>
    <row r="1977" spans="1:68" ht="14.5" x14ac:dyDescent="0.35">
      <c r="A1977" s="136"/>
      <c r="B1977" s="136"/>
      <c r="C1977" s="136"/>
      <c r="D1977" s="127"/>
      <c r="E1977" s="127"/>
      <c r="F1977" s="127"/>
      <c r="G1977" s="127"/>
      <c r="H1977" s="127"/>
      <c r="I1977" s="127"/>
      <c r="J1977" s="127"/>
      <c r="K1977" s="127"/>
      <c r="L1977" s="127"/>
      <c r="M1977" s="127"/>
      <c r="N1977" s="127"/>
      <c r="O1977" s="127"/>
      <c r="P1977" s="127"/>
      <c r="Q1977" s="127"/>
      <c r="R1977" s="127"/>
      <c r="S1977" s="127"/>
      <c r="T1977" s="127"/>
      <c r="U1977" s="127"/>
      <c r="V1977" s="127"/>
      <c r="W1977" s="127"/>
      <c r="X1977" s="127"/>
      <c r="Y1977" s="127"/>
      <c r="Z1977" s="127"/>
      <c r="AA1977" s="127"/>
      <c r="AB1977" s="127"/>
      <c r="AC1977" s="127"/>
      <c r="AD1977" s="127"/>
      <c r="AE1977" s="127"/>
      <c r="AF1977" s="127"/>
      <c r="AG1977" s="127"/>
      <c r="AH1977" s="127"/>
      <c r="AI1977" s="127"/>
      <c r="AJ1977" s="127"/>
      <c r="AK1977" s="127"/>
      <c r="AL1977" s="127"/>
      <c r="AM1977" s="127"/>
      <c r="AN1977" s="127"/>
      <c r="AO1977" s="127"/>
      <c r="AP1977" s="127"/>
      <c r="AQ1977" s="127"/>
      <c r="AR1977" s="127"/>
      <c r="AS1977" s="127"/>
      <c r="AT1977" s="127"/>
      <c r="AU1977" s="127"/>
      <c r="AV1977" s="127"/>
      <c r="AW1977" s="127"/>
      <c r="AX1977" s="127"/>
      <c r="AY1977" s="127"/>
      <c r="AZ1977" s="127"/>
      <c r="BA1977" s="127"/>
      <c r="BB1977" s="127"/>
      <c r="BC1977" s="127"/>
      <c r="BD1977" s="127"/>
      <c r="BE1977" s="127"/>
      <c r="BF1977" s="127"/>
      <c r="BG1977" s="127"/>
      <c r="BH1977" s="127"/>
      <c r="BI1977" s="127"/>
      <c r="BJ1977" s="127"/>
      <c r="BK1977" s="127"/>
      <c r="BL1977" s="127"/>
      <c r="BM1977" s="127"/>
      <c r="BN1977" s="386"/>
      <c r="BO1977" s="127"/>
      <c r="BP1977" s="104"/>
    </row>
    <row r="1978" spans="1:68" ht="14.5" x14ac:dyDescent="0.35">
      <c r="A1978" s="136"/>
      <c r="B1978" s="136"/>
      <c r="C1978" s="136"/>
      <c r="D1978" s="127"/>
      <c r="E1978" s="127"/>
      <c r="F1978" s="127"/>
      <c r="G1978" s="127"/>
      <c r="H1978" s="127"/>
      <c r="I1978" s="127"/>
      <c r="J1978" s="127"/>
      <c r="K1978" s="127"/>
      <c r="L1978" s="127"/>
      <c r="M1978" s="127"/>
      <c r="N1978" s="127"/>
      <c r="O1978" s="127"/>
      <c r="P1978" s="127"/>
      <c r="Q1978" s="127"/>
      <c r="R1978" s="127"/>
      <c r="S1978" s="127"/>
      <c r="T1978" s="127"/>
      <c r="U1978" s="127"/>
      <c r="V1978" s="127"/>
      <c r="W1978" s="127"/>
      <c r="X1978" s="127"/>
      <c r="Y1978" s="127"/>
      <c r="Z1978" s="127"/>
      <c r="AA1978" s="127"/>
      <c r="AB1978" s="127"/>
      <c r="AC1978" s="127"/>
      <c r="AD1978" s="127"/>
      <c r="AE1978" s="127"/>
      <c r="AF1978" s="127"/>
      <c r="AG1978" s="127"/>
      <c r="AH1978" s="127"/>
      <c r="AI1978" s="127"/>
      <c r="AJ1978" s="127"/>
      <c r="AK1978" s="127"/>
      <c r="AL1978" s="127"/>
      <c r="AM1978" s="127"/>
      <c r="AN1978" s="127"/>
      <c r="AO1978" s="127"/>
      <c r="AP1978" s="127"/>
      <c r="AQ1978" s="127"/>
      <c r="AR1978" s="127"/>
      <c r="AS1978" s="127"/>
      <c r="AT1978" s="127"/>
      <c r="AU1978" s="127"/>
      <c r="AV1978" s="127"/>
      <c r="AW1978" s="127"/>
      <c r="AX1978" s="127"/>
      <c r="AY1978" s="127"/>
      <c r="AZ1978" s="127"/>
      <c r="BA1978" s="127"/>
      <c r="BB1978" s="127"/>
      <c r="BC1978" s="127"/>
      <c r="BD1978" s="127"/>
      <c r="BE1978" s="127"/>
      <c r="BF1978" s="127"/>
      <c r="BG1978" s="127"/>
      <c r="BH1978" s="127"/>
      <c r="BI1978" s="127"/>
      <c r="BJ1978" s="127"/>
      <c r="BK1978" s="127"/>
      <c r="BL1978" s="127"/>
      <c r="BM1978" s="127"/>
      <c r="BN1978" s="386"/>
      <c r="BO1978" s="127"/>
      <c r="BP1978" s="104"/>
    </row>
    <row r="1979" spans="1:68" ht="14.5" x14ac:dyDescent="0.35">
      <c r="A1979" s="136"/>
      <c r="B1979" s="136"/>
      <c r="C1979" s="136"/>
      <c r="D1979" s="127"/>
      <c r="E1979" s="127"/>
      <c r="F1979" s="127"/>
      <c r="G1979" s="127"/>
      <c r="H1979" s="127"/>
      <c r="I1979" s="127"/>
      <c r="J1979" s="127"/>
      <c r="K1979" s="127"/>
      <c r="L1979" s="127"/>
      <c r="M1979" s="127"/>
      <c r="N1979" s="127"/>
      <c r="O1979" s="127"/>
      <c r="P1979" s="127"/>
      <c r="Q1979" s="127"/>
      <c r="R1979" s="127"/>
      <c r="S1979" s="127"/>
      <c r="T1979" s="127"/>
      <c r="U1979" s="127"/>
      <c r="V1979" s="127"/>
      <c r="W1979" s="127"/>
      <c r="X1979" s="127"/>
      <c r="Y1979" s="127"/>
      <c r="Z1979" s="127"/>
      <c r="AA1979" s="127"/>
      <c r="AB1979" s="127"/>
      <c r="AC1979" s="127"/>
      <c r="AD1979" s="127"/>
      <c r="AE1979" s="127"/>
      <c r="AF1979" s="127"/>
      <c r="AG1979" s="127"/>
      <c r="AH1979" s="127"/>
      <c r="AI1979" s="127"/>
      <c r="AJ1979" s="127"/>
      <c r="AK1979" s="127"/>
      <c r="AL1979" s="127"/>
      <c r="AM1979" s="127"/>
      <c r="AN1979" s="127"/>
      <c r="AO1979" s="127"/>
      <c r="AP1979" s="127"/>
      <c r="AQ1979" s="127"/>
      <c r="AR1979" s="127"/>
      <c r="AS1979" s="127"/>
      <c r="AT1979" s="127"/>
      <c r="AU1979" s="127"/>
      <c r="AV1979" s="127"/>
      <c r="AW1979" s="127"/>
      <c r="AX1979" s="127"/>
      <c r="AY1979" s="127"/>
      <c r="AZ1979" s="127"/>
      <c r="BA1979" s="127"/>
      <c r="BB1979" s="127"/>
      <c r="BC1979" s="127"/>
      <c r="BD1979" s="127"/>
      <c r="BE1979" s="127"/>
      <c r="BF1979" s="127"/>
      <c r="BG1979" s="127"/>
      <c r="BH1979" s="127"/>
      <c r="BI1979" s="127"/>
      <c r="BJ1979" s="127"/>
      <c r="BK1979" s="127"/>
      <c r="BL1979" s="127"/>
      <c r="BM1979" s="127"/>
      <c r="BN1979" s="386"/>
      <c r="BO1979" s="127"/>
      <c r="BP1979" s="104"/>
    </row>
    <row r="1980" spans="1:68" ht="14.5" x14ac:dyDescent="0.35">
      <c r="A1980" s="136"/>
      <c r="B1980" s="136"/>
      <c r="C1980" s="136"/>
      <c r="D1980" s="127"/>
      <c r="E1980" s="127"/>
      <c r="F1980" s="127"/>
      <c r="G1980" s="127"/>
      <c r="H1980" s="127"/>
      <c r="I1980" s="127"/>
      <c r="J1980" s="127"/>
      <c r="K1980" s="127"/>
      <c r="L1980" s="127"/>
      <c r="M1980" s="127"/>
      <c r="N1980" s="127"/>
      <c r="O1980" s="127"/>
      <c r="P1980" s="127"/>
      <c r="Q1980" s="127"/>
      <c r="R1980" s="127"/>
      <c r="S1980" s="127"/>
      <c r="T1980" s="127"/>
      <c r="U1980" s="127"/>
      <c r="V1980" s="127"/>
      <c r="W1980" s="127"/>
      <c r="X1980" s="127"/>
      <c r="Y1980" s="127"/>
      <c r="Z1980" s="127"/>
      <c r="AA1980" s="127"/>
      <c r="AB1980" s="127"/>
      <c r="AC1980" s="127"/>
      <c r="AD1980" s="127"/>
      <c r="AE1980" s="127"/>
      <c r="AF1980" s="127"/>
      <c r="AG1980" s="127"/>
      <c r="AH1980" s="127"/>
      <c r="AI1980" s="127"/>
      <c r="AJ1980" s="127"/>
      <c r="AK1980" s="127"/>
      <c r="AL1980" s="127"/>
      <c r="AM1980" s="127"/>
      <c r="AN1980" s="127"/>
      <c r="AO1980" s="127"/>
      <c r="AP1980" s="127"/>
      <c r="AQ1980" s="127"/>
      <c r="AR1980" s="127"/>
      <c r="AS1980" s="127"/>
      <c r="AT1980" s="127"/>
      <c r="AU1980" s="127"/>
      <c r="AV1980" s="127"/>
      <c r="AW1980" s="127"/>
      <c r="AX1980" s="127"/>
      <c r="AY1980" s="127"/>
      <c r="AZ1980" s="127"/>
      <c r="BA1980" s="127"/>
      <c r="BB1980" s="127"/>
      <c r="BC1980" s="127"/>
      <c r="BD1980" s="127"/>
      <c r="BE1980" s="127"/>
      <c r="BF1980" s="127"/>
      <c r="BG1980" s="127"/>
      <c r="BH1980" s="127"/>
      <c r="BI1980" s="127"/>
      <c r="BJ1980" s="127"/>
      <c r="BK1980" s="127"/>
      <c r="BL1980" s="127"/>
      <c r="BM1980" s="127"/>
      <c r="BN1980" s="386"/>
      <c r="BO1980" s="127"/>
      <c r="BP1980" s="104"/>
    </row>
    <row r="1981" spans="1:68" ht="14.5" x14ac:dyDescent="0.35">
      <c r="A1981" s="136"/>
      <c r="B1981" s="136"/>
      <c r="C1981" s="136"/>
      <c r="D1981" s="127"/>
      <c r="E1981" s="127"/>
      <c r="F1981" s="127"/>
      <c r="G1981" s="127"/>
      <c r="H1981" s="127"/>
      <c r="I1981" s="127"/>
      <c r="J1981" s="127"/>
      <c r="K1981" s="127"/>
      <c r="L1981" s="127"/>
      <c r="M1981" s="127"/>
      <c r="N1981" s="127"/>
      <c r="O1981" s="127"/>
      <c r="P1981" s="127"/>
      <c r="Q1981" s="127"/>
      <c r="R1981" s="127"/>
      <c r="S1981" s="127"/>
      <c r="T1981" s="127"/>
      <c r="U1981" s="127"/>
      <c r="V1981" s="127"/>
      <c r="W1981" s="127"/>
      <c r="X1981" s="127"/>
      <c r="Y1981" s="127"/>
      <c r="Z1981" s="127"/>
      <c r="AA1981" s="127"/>
      <c r="AB1981" s="127"/>
      <c r="AC1981" s="127"/>
      <c r="AD1981" s="127"/>
      <c r="AE1981" s="127"/>
      <c r="AF1981" s="127"/>
      <c r="AG1981" s="127"/>
      <c r="AH1981" s="127"/>
      <c r="AI1981" s="127"/>
      <c r="AJ1981" s="127"/>
      <c r="AK1981" s="127"/>
      <c r="AL1981" s="127"/>
      <c r="AM1981" s="127"/>
      <c r="AN1981" s="127"/>
      <c r="AO1981" s="127"/>
      <c r="AP1981" s="127"/>
      <c r="AQ1981" s="127"/>
      <c r="AR1981" s="127"/>
      <c r="AS1981" s="127"/>
      <c r="AT1981" s="127"/>
      <c r="AU1981" s="127"/>
      <c r="AV1981" s="127"/>
      <c r="AW1981" s="127"/>
      <c r="AX1981" s="127"/>
      <c r="AY1981" s="127"/>
      <c r="AZ1981" s="127"/>
      <c r="BA1981" s="127"/>
      <c r="BB1981" s="127"/>
      <c r="BC1981" s="127"/>
      <c r="BD1981" s="127"/>
      <c r="BE1981" s="127"/>
      <c r="BF1981" s="127"/>
      <c r="BG1981" s="127"/>
      <c r="BH1981" s="127"/>
      <c r="BI1981" s="127"/>
      <c r="BJ1981" s="127"/>
      <c r="BK1981" s="127"/>
      <c r="BL1981" s="127"/>
      <c r="BM1981" s="127"/>
      <c r="BN1981" s="386"/>
      <c r="BO1981" s="127"/>
      <c r="BP1981" s="104"/>
    </row>
    <row r="1982" spans="1:68" ht="14.5" x14ac:dyDescent="0.35">
      <c r="A1982" s="136"/>
      <c r="B1982" s="136"/>
      <c r="C1982" s="136"/>
      <c r="D1982" s="127"/>
      <c r="E1982" s="127"/>
      <c r="F1982" s="127"/>
      <c r="G1982" s="127"/>
      <c r="H1982" s="127"/>
      <c r="I1982" s="127"/>
      <c r="J1982" s="127"/>
      <c r="K1982" s="127"/>
      <c r="L1982" s="127"/>
      <c r="M1982" s="127"/>
      <c r="N1982" s="127"/>
      <c r="O1982" s="127"/>
      <c r="P1982" s="127"/>
      <c r="Q1982" s="127"/>
      <c r="R1982" s="127"/>
      <c r="S1982" s="127"/>
      <c r="T1982" s="127"/>
      <c r="U1982" s="127"/>
      <c r="V1982" s="127"/>
      <c r="W1982" s="127"/>
      <c r="X1982" s="127"/>
      <c r="Y1982" s="127"/>
      <c r="Z1982" s="127"/>
      <c r="AA1982" s="127"/>
      <c r="AB1982" s="127"/>
      <c r="AC1982" s="127"/>
      <c r="AD1982" s="127"/>
      <c r="AE1982" s="127"/>
      <c r="AF1982" s="127"/>
      <c r="AG1982" s="127"/>
      <c r="AH1982" s="127"/>
      <c r="AI1982" s="127"/>
      <c r="AJ1982" s="127"/>
      <c r="AK1982" s="127"/>
      <c r="AL1982" s="127"/>
      <c r="AM1982" s="127"/>
      <c r="AN1982" s="127"/>
      <c r="AO1982" s="127"/>
      <c r="AP1982" s="127"/>
      <c r="AQ1982" s="127"/>
      <c r="AR1982" s="127"/>
      <c r="AS1982" s="127"/>
      <c r="AT1982" s="127"/>
      <c r="AU1982" s="127"/>
      <c r="AV1982" s="127"/>
      <c r="AW1982" s="127"/>
      <c r="AX1982" s="127"/>
      <c r="AY1982" s="127"/>
      <c r="AZ1982" s="127"/>
      <c r="BA1982" s="127"/>
      <c r="BB1982" s="127"/>
      <c r="BC1982" s="127"/>
      <c r="BD1982" s="127"/>
      <c r="BE1982" s="127"/>
      <c r="BF1982" s="127"/>
      <c r="BG1982" s="127"/>
      <c r="BH1982" s="127"/>
      <c r="BI1982" s="127"/>
      <c r="BJ1982" s="127"/>
      <c r="BK1982" s="127"/>
      <c r="BL1982" s="127"/>
      <c r="BM1982" s="127"/>
      <c r="BN1982" s="386"/>
      <c r="BO1982" s="127"/>
      <c r="BP1982" s="104"/>
    </row>
    <row r="1983" spans="1:68" ht="14.5" x14ac:dyDescent="0.35">
      <c r="A1983" s="136"/>
      <c r="B1983" s="136"/>
      <c r="C1983" s="136"/>
      <c r="D1983" s="127"/>
      <c r="E1983" s="127"/>
      <c r="F1983" s="127"/>
      <c r="G1983" s="127"/>
      <c r="H1983" s="127"/>
      <c r="I1983" s="127"/>
      <c r="J1983" s="127"/>
      <c r="K1983" s="127"/>
      <c r="L1983" s="127"/>
      <c r="M1983" s="127"/>
      <c r="N1983" s="127"/>
      <c r="O1983" s="127"/>
      <c r="P1983" s="127"/>
      <c r="Q1983" s="127"/>
      <c r="R1983" s="127"/>
      <c r="S1983" s="127"/>
      <c r="T1983" s="127"/>
      <c r="U1983" s="127"/>
      <c r="V1983" s="127"/>
      <c r="W1983" s="127"/>
      <c r="X1983" s="127"/>
      <c r="Y1983" s="127"/>
      <c r="Z1983" s="127"/>
      <c r="AA1983" s="127"/>
      <c r="AB1983" s="127"/>
      <c r="AC1983" s="127"/>
      <c r="AD1983" s="127"/>
      <c r="AE1983" s="127"/>
      <c r="AF1983" s="127"/>
      <c r="AG1983" s="127"/>
      <c r="AH1983" s="127"/>
      <c r="AI1983" s="127"/>
      <c r="AJ1983" s="127"/>
      <c r="AK1983" s="127"/>
      <c r="AL1983" s="127"/>
      <c r="AM1983" s="127"/>
      <c r="AN1983" s="127"/>
      <c r="AO1983" s="127"/>
      <c r="AP1983" s="127"/>
      <c r="AQ1983" s="127"/>
      <c r="AR1983" s="127"/>
      <c r="AS1983" s="127"/>
      <c r="AT1983" s="127"/>
      <c r="AU1983" s="127"/>
      <c r="AV1983" s="127"/>
      <c r="AW1983" s="127"/>
      <c r="AX1983" s="127"/>
      <c r="AY1983" s="127"/>
      <c r="AZ1983" s="127"/>
      <c r="BA1983" s="127"/>
      <c r="BB1983" s="127"/>
      <c r="BC1983" s="127"/>
      <c r="BD1983" s="127"/>
      <c r="BE1983" s="127"/>
      <c r="BF1983" s="127"/>
      <c r="BG1983" s="127"/>
      <c r="BH1983" s="127"/>
      <c r="BI1983" s="127"/>
      <c r="BJ1983" s="127"/>
      <c r="BK1983" s="127"/>
      <c r="BL1983" s="127"/>
      <c r="BM1983" s="127"/>
      <c r="BN1983" s="386"/>
      <c r="BO1983" s="127"/>
      <c r="BP1983" s="104"/>
    </row>
    <row r="1984" spans="1:68" ht="14.5" x14ac:dyDescent="0.35">
      <c r="A1984" s="136"/>
      <c r="B1984" s="136"/>
      <c r="C1984" s="136"/>
      <c r="D1984" s="127"/>
      <c r="E1984" s="127"/>
      <c r="F1984" s="127"/>
      <c r="G1984" s="127"/>
      <c r="H1984" s="127"/>
      <c r="I1984" s="127"/>
      <c r="J1984" s="127"/>
      <c r="K1984" s="127"/>
      <c r="L1984" s="127"/>
      <c r="M1984" s="127"/>
      <c r="N1984" s="127"/>
      <c r="O1984" s="127"/>
      <c r="P1984" s="127"/>
      <c r="Q1984" s="127"/>
      <c r="R1984" s="127"/>
      <c r="S1984" s="127"/>
      <c r="T1984" s="127"/>
      <c r="U1984" s="127"/>
      <c r="V1984" s="127"/>
      <c r="W1984" s="127"/>
      <c r="X1984" s="127"/>
      <c r="Y1984" s="127"/>
      <c r="Z1984" s="127"/>
      <c r="AA1984" s="127"/>
      <c r="AB1984" s="127"/>
      <c r="AC1984" s="127"/>
      <c r="AD1984" s="127"/>
      <c r="AE1984" s="127"/>
      <c r="AF1984" s="127"/>
      <c r="AG1984" s="127"/>
      <c r="AH1984" s="127"/>
      <c r="AI1984" s="127"/>
      <c r="AJ1984" s="127"/>
      <c r="AK1984" s="127"/>
      <c r="AL1984" s="127"/>
      <c r="AM1984" s="127"/>
      <c r="AN1984" s="127"/>
      <c r="AO1984" s="127"/>
      <c r="AP1984" s="127"/>
      <c r="AQ1984" s="127"/>
      <c r="AR1984" s="127"/>
      <c r="AS1984" s="127"/>
      <c r="AT1984" s="127"/>
      <c r="AU1984" s="127"/>
      <c r="AV1984" s="127"/>
      <c r="AW1984" s="127"/>
      <c r="AX1984" s="127"/>
      <c r="AY1984" s="127"/>
      <c r="AZ1984" s="127"/>
      <c r="BA1984" s="127"/>
      <c r="BB1984" s="127"/>
      <c r="BC1984" s="127"/>
      <c r="BD1984" s="127"/>
      <c r="BE1984" s="127"/>
      <c r="BF1984" s="127"/>
      <c r="BG1984" s="127"/>
      <c r="BH1984" s="127"/>
      <c r="BI1984" s="127"/>
      <c r="BJ1984" s="127"/>
      <c r="BK1984" s="127"/>
      <c r="BL1984" s="127"/>
      <c r="BM1984" s="127"/>
      <c r="BN1984" s="386"/>
      <c r="BO1984" s="127"/>
      <c r="BP1984" s="104"/>
    </row>
    <row r="1985" spans="1:68" ht="14.5" x14ac:dyDescent="0.35">
      <c r="A1985" s="136"/>
      <c r="B1985" s="136"/>
      <c r="C1985" s="136"/>
      <c r="D1985" s="127"/>
      <c r="E1985" s="127"/>
      <c r="F1985" s="127"/>
      <c r="G1985" s="127"/>
      <c r="H1985" s="127"/>
      <c r="I1985" s="127"/>
      <c r="J1985" s="127"/>
      <c r="K1985" s="127"/>
      <c r="L1985" s="127"/>
      <c r="M1985" s="127"/>
      <c r="N1985" s="127"/>
      <c r="O1985" s="127"/>
      <c r="P1985" s="127"/>
      <c r="Q1985" s="127"/>
      <c r="R1985" s="127"/>
      <c r="S1985" s="127"/>
      <c r="T1985" s="127"/>
      <c r="U1985" s="127"/>
      <c r="V1985" s="127"/>
      <c r="W1985" s="127"/>
      <c r="X1985" s="127"/>
      <c r="Y1985" s="127"/>
      <c r="Z1985" s="127"/>
      <c r="AA1985" s="127"/>
      <c r="AB1985" s="127"/>
      <c r="AC1985" s="127"/>
      <c r="AD1985" s="127"/>
      <c r="AE1985" s="127"/>
      <c r="AF1985" s="127"/>
      <c r="AG1985" s="127"/>
      <c r="AH1985" s="127"/>
      <c r="AI1985" s="127"/>
      <c r="AJ1985" s="127"/>
      <c r="AK1985" s="127"/>
      <c r="AL1985" s="127"/>
      <c r="AM1985" s="127"/>
      <c r="AN1985" s="127"/>
      <c r="AO1985" s="127"/>
      <c r="AP1985" s="127"/>
      <c r="AQ1985" s="127"/>
      <c r="AR1985" s="127"/>
      <c r="AS1985" s="127"/>
      <c r="AT1985" s="127"/>
      <c r="AU1985" s="127"/>
      <c r="AV1985" s="127"/>
      <c r="AW1985" s="127"/>
      <c r="AX1985" s="127"/>
      <c r="AY1985" s="127"/>
      <c r="AZ1985" s="127"/>
      <c r="BA1985" s="127"/>
      <c r="BB1985" s="127"/>
      <c r="BC1985" s="127"/>
      <c r="BD1985" s="127"/>
      <c r="BE1985" s="127"/>
      <c r="BF1985" s="127"/>
      <c r="BG1985" s="127"/>
      <c r="BH1985" s="127"/>
      <c r="BI1985" s="127"/>
      <c r="BJ1985" s="127"/>
      <c r="BK1985" s="127"/>
      <c r="BL1985" s="127"/>
      <c r="BM1985" s="127"/>
      <c r="BN1985" s="386"/>
      <c r="BO1985" s="127"/>
      <c r="BP1985" s="104"/>
    </row>
    <row r="1986" spans="1:68" ht="14.5" x14ac:dyDescent="0.35">
      <c r="A1986" s="136"/>
      <c r="B1986" s="136"/>
      <c r="C1986" s="136"/>
      <c r="D1986" s="127"/>
      <c r="E1986" s="127"/>
      <c r="F1986" s="127"/>
      <c r="G1986" s="127"/>
      <c r="H1986" s="127"/>
      <c r="I1986" s="127"/>
      <c r="J1986" s="127"/>
      <c r="K1986" s="127"/>
      <c r="L1986" s="127"/>
      <c r="M1986" s="127"/>
      <c r="N1986" s="127"/>
      <c r="O1986" s="127"/>
      <c r="P1986" s="127"/>
      <c r="Q1986" s="127"/>
      <c r="R1986" s="127"/>
      <c r="S1986" s="127"/>
      <c r="T1986" s="127"/>
      <c r="U1986" s="127"/>
      <c r="V1986" s="127"/>
      <c r="W1986" s="127"/>
      <c r="X1986" s="127"/>
      <c r="Y1986" s="127"/>
      <c r="Z1986" s="127"/>
      <c r="AA1986" s="127"/>
      <c r="AB1986" s="127"/>
      <c r="AC1986" s="127"/>
      <c r="AD1986" s="127"/>
      <c r="AE1986" s="127"/>
      <c r="AF1986" s="127"/>
      <c r="AG1986" s="127"/>
      <c r="AH1986" s="127"/>
      <c r="AI1986" s="127"/>
      <c r="AJ1986" s="127"/>
      <c r="AK1986" s="127"/>
      <c r="AL1986" s="127"/>
      <c r="AM1986" s="127"/>
      <c r="AN1986" s="127"/>
      <c r="AO1986" s="127"/>
      <c r="AP1986" s="127"/>
      <c r="AQ1986" s="127"/>
      <c r="AR1986" s="127"/>
      <c r="AS1986" s="127"/>
      <c r="AT1986" s="127"/>
      <c r="AU1986" s="127"/>
      <c r="AV1986" s="127"/>
      <c r="AW1986" s="127"/>
      <c r="AX1986" s="127"/>
      <c r="AY1986" s="127"/>
      <c r="AZ1986" s="127"/>
      <c r="BA1986" s="127"/>
      <c r="BB1986" s="127"/>
      <c r="BC1986" s="127"/>
      <c r="BD1986" s="127"/>
      <c r="BE1986" s="127"/>
      <c r="BF1986" s="127"/>
      <c r="BG1986" s="127"/>
      <c r="BH1986" s="127"/>
      <c r="BI1986" s="127"/>
      <c r="BJ1986" s="127"/>
      <c r="BK1986" s="127"/>
      <c r="BL1986" s="127"/>
      <c r="BM1986" s="127"/>
      <c r="BN1986" s="386"/>
      <c r="BO1986" s="127"/>
      <c r="BP1986" s="104"/>
    </row>
    <row r="1987" spans="1:68" ht="14.5" x14ac:dyDescent="0.35">
      <c r="A1987" s="136"/>
      <c r="B1987" s="136"/>
      <c r="C1987" s="136"/>
      <c r="D1987" s="127"/>
      <c r="E1987" s="127"/>
      <c r="F1987" s="127"/>
      <c r="G1987" s="127"/>
      <c r="H1987" s="127"/>
      <c r="I1987" s="127"/>
      <c r="J1987" s="127"/>
      <c r="K1987" s="127"/>
      <c r="L1987" s="127"/>
      <c r="M1987" s="127"/>
      <c r="N1987" s="127"/>
      <c r="O1987" s="127"/>
      <c r="P1987" s="127"/>
      <c r="Q1987" s="127"/>
      <c r="R1987" s="127"/>
      <c r="S1987" s="127"/>
      <c r="T1987" s="127"/>
      <c r="U1987" s="127"/>
      <c r="V1987" s="127"/>
      <c r="W1987" s="127"/>
      <c r="X1987" s="127"/>
      <c r="Y1987" s="127"/>
      <c r="Z1987" s="127"/>
      <c r="AA1987" s="127"/>
      <c r="AB1987" s="127"/>
      <c r="AC1987" s="127"/>
      <c r="AD1987" s="127"/>
      <c r="AE1987" s="127"/>
      <c r="AF1987" s="127"/>
      <c r="AG1987" s="127"/>
      <c r="AH1987" s="127"/>
      <c r="AI1987" s="127"/>
      <c r="AJ1987" s="127"/>
      <c r="AK1987" s="127"/>
      <c r="AL1987" s="127"/>
      <c r="AM1987" s="127"/>
      <c r="AN1987" s="127"/>
      <c r="AO1987" s="127"/>
      <c r="AP1987" s="127"/>
      <c r="AQ1987" s="127"/>
      <c r="AR1987" s="127"/>
      <c r="AS1987" s="127"/>
      <c r="AT1987" s="127"/>
      <c r="AU1987" s="127"/>
      <c r="AV1987" s="127"/>
      <c r="AW1987" s="127"/>
      <c r="AX1987" s="127"/>
      <c r="AY1987" s="127"/>
      <c r="AZ1987" s="127"/>
      <c r="BA1987" s="127"/>
      <c r="BB1987" s="127"/>
      <c r="BC1987" s="127"/>
      <c r="BD1987" s="127"/>
      <c r="BE1987" s="127"/>
      <c r="BF1987" s="127"/>
      <c r="BG1987" s="127"/>
      <c r="BH1987" s="127"/>
      <c r="BI1987" s="127"/>
      <c r="BJ1987" s="127"/>
      <c r="BK1987" s="127"/>
      <c r="BL1987" s="127"/>
      <c r="BM1987" s="127"/>
      <c r="BN1987" s="386"/>
      <c r="BO1987" s="127"/>
      <c r="BP1987" s="104"/>
    </row>
    <row r="1988" spans="1:68" ht="14.5" x14ac:dyDescent="0.35">
      <c r="A1988" s="136"/>
      <c r="B1988" s="136"/>
      <c r="C1988" s="136"/>
      <c r="D1988" s="127"/>
      <c r="E1988" s="127"/>
      <c r="F1988" s="127"/>
      <c r="G1988" s="127"/>
      <c r="H1988" s="127"/>
      <c r="I1988" s="127"/>
      <c r="J1988" s="127"/>
      <c r="K1988" s="127"/>
      <c r="L1988" s="127"/>
      <c r="M1988" s="127"/>
      <c r="N1988" s="127"/>
      <c r="O1988" s="127"/>
      <c r="P1988" s="127"/>
      <c r="Q1988" s="127"/>
      <c r="R1988" s="127"/>
      <c r="S1988" s="127"/>
      <c r="T1988" s="127"/>
      <c r="U1988" s="127"/>
      <c r="V1988" s="127"/>
      <c r="W1988" s="127"/>
      <c r="X1988" s="127"/>
      <c r="Y1988" s="127"/>
      <c r="Z1988" s="127"/>
      <c r="AA1988" s="127"/>
      <c r="AB1988" s="127"/>
      <c r="AC1988" s="127"/>
      <c r="AD1988" s="127"/>
      <c r="AE1988" s="127"/>
      <c r="AF1988" s="127"/>
      <c r="AG1988" s="127"/>
      <c r="AH1988" s="127"/>
      <c r="AI1988" s="127"/>
      <c r="AJ1988" s="127"/>
      <c r="AK1988" s="127"/>
      <c r="AL1988" s="127"/>
      <c r="AM1988" s="127"/>
      <c r="AN1988" s="127"/>
      <c r="AO1988" s="127"/>
      <c r="AP1988" s="127"/>
      <c r="AQ1988" s="127"/>
      <c r="AR1988" s="127"/>
      <c r="AS1988" s="127"/>
      <c r="AT1988" s="127"/>
      <c r="AU1988" s="127"/>
      <c r="AV1988" s="127"/>
      <c r="AW1988" s="127"/>
      <c r="AX1988" s="127"/>
      <c r="AY1988" s="127"/>
      <c r="AZ1988" s="127"/>
      <c r="BA1988" s="127"/>
      <c r="BB1988" s="127"/>
      <c r="BC1988" s="127"/>
      <c r="BD1988" s="127"/>
      <c r="BE1988" s="127"/>
      <c r="BF1988" s="127"/>
      <c r="BG1988" s="127"/>
      <c r="BH1988" s="127"/>
      <c r="BI1988" s="127"/>
      <c r="BJ1988" s="127"/>
      <c r="BK1988" s="127"/>
      <c r="BL1988" s="127"/>
      <c r="BM1988" s="127"/>
      <c r="BN1988" s="386"/>
      <c r="BO1988" s="127"/>
      <c r="BP1988" s="104"/>
    </row>
    <row r="1989" spans="1:68" ht="14.5" x14ac:dyDescent="0.35">
      <c r="A1989" s="136"/>
      <c r="B1989" s="136"/>
      <c r="C1989" s="136"/>
      <c r="D1989" s="127"/>
      <c r="E1989" s="127"/>
      <c r="F1989" s="127"/>
      <c r="G1989" s="127"/>
      <c r="H1989" s="127"/>
      <c r="I1989" s="127"/>
      <c r="J1989" s="127"/>
      <c r="K1989" s="127"/>
      <c r="L1989" s="127"/>
      <c r="M1989" s="127"/>
      <c r="N1989" s="127"/>
      <c r="O1989" s="127"/>
      <c r="P1989" s="127"/>
      <c r="Q1989" s="127"/>
      <c r="R1989" s="127"/>
      <c r="S1989" s="127"/>
      <c r="T1989" s="127"/>
      <c r="U1989" s="127"/>
      <c r="V1989" s="127"/>
      <c r="W1989" s="127"/>
      <c r="X1989" s="127"/>
      <c r="Y1989" s="127"/>
      <c r="Z1989" s="127"/>
      <c r="AA1989" s="127"/>
      <c r="AB1989" s="127"/>
      <c r="AC1989" s="127"/>
      <c r="AD1989" s="127"/>
      <c r="AE1989" s="127"/>
      <c r="AF1989" s="127"/>
      <c r="AG1989" s="127"/>
      <c r="AH1989" s="127"/>
      <c r="AI1989" s="127"/>
      <c r="AJ1989" s="127"/>
      <c r="AK1989" s="127"/>
      <c r="AL1989" s="127"/>
      <c r="AM1989" s="127"/>
      <c r="AN1989" s="127"/>
      <c r="AO1989" s="127"/>
      <c r="AP1989" s="127"/>
      <c r="AQ1989" s="127"/>
      <c r="AR1989" s="127"/>
      <c r="AS1989" s="127"/>
      <c r="AT1989" s="127"/>
      <c r="AU1989" s="127"/>
      <c r="AV1989" s="127"/>
      <c r="AW1989" s="127"/>
      <c r="AX1989" s="127"/>
      <c r="AY1989" s="127"/>
      <c r="AZ1989" s="127"/>
      <c r="BA1989" s="127"/>
      <c r="BB1989" s="127"/>
      <c r="BC1989" s="127"/>
      <c r="BD1989" s="127"/>
      <c r="BE1989" s="127"/>
      <c r="BF1989" s="127"/>
      <c r="BG1989" s="127"/>
      <c r="BH1989" s="127"/>
      <c r="BI1989" s="127"/>
      <c r="BJ1989" s="127"/>
      <c r="BK1989" s="127"/>
      <c r="BL1989" s="127"/>
      <c r="BM1989" s="127"/>
      <c r="BN1989" s="386"/>
      <c r="BO1989" s="127"/>
      <c r="BP1989" s="104"/>
    </row>
    <row r="1990" spans="1:68" ht="14.5" x14ac:dyDescent="0.35">
      <c r="A1990" s="136"/>
      <c r="B1990" s="136"/>
      <c r="C1990" s="136"/>
      <c r="D1990" s="127"/>
      <c r="E1990" s="127"/>
      <c r="F1990" s="127"/>
      <c r="G1990" s="127"/>
      <c r="H1990" s="127"/>
      <c r="I1990" s="127"/>
      <c r="J1990" s="127"/>
      <c r="K1990" s="127"/>
      <c r="L1990" s="127"/>
      <c r="M1990" s="127"/>
      <c r="N1990" s="127"/>
      <c r="O1990" s="127"/>
      <c r="P1990" s="127"/>
      <c r="Q1990" s="127"/>
      <c r="R1990" s="127"/>
      <c r="S1990" s="127"/>
      <c r="T1990" s="127"/>
      <c r="U1990" s="127"/>
      <c r="V1990" s="127"/>
      <c r="W1990" s="127"/>
      <c r="X1990" s="127"/>
      <c r="Y1990" s="127"/>
      <c r="Z1990" s="127"/>
      <c r="AA1990" s="127"/>
      <c r="AB1990" s="127"/>
      <c r="AC1990" s="127"/>
      <c r="AD1990" s="127"/>
      <c r="AE1990" s="127"/>
      <c r="AF1990" s="127"/>
      <c r="AG1990" s="127"/>
      <c r="AH1990" s="127"/>
      <c r="AI1990" s="127"/>
      <c r="AJ1990" s="127"/>
      <c r="AK1990" s="127"/>
      <c r="AL1990" s="127"/>
      <c r="AM1990" s="127"/>
      <c r="AN1990" s="127"/>
      <c r="AO1990" s="127"/>
      <c r="AP1990" s="127"/>
      <c r="AQ1990" s="127"/>
      <c r="AR1990" s="127"/>
      <c r="AS1990" s="127"/>
      <c r="AT1990" s="127"/>
      <c r="AU1990" s="127"/>
      <c r="AV1990" s="127"/>
      <c r="AW1990" s="127"/>
      <c r="AX1990" s="127"/>
      <c r="AY1990" s="127"/>
      <c r="AZ1990" s="127"/>
      <c r="BA1990" s="127"/>
      <c r="BB1990" s="127"/>
      <c r="BC1990" s="127"/>
      <c r="BD1990" s="127"/>
      <c r="BE1990" s="127"/>
      <c r="BF1990" s="127"/>
      <c r="BG1990" s="127"/>
      <c r="BH1990" s="127"/>
      <c r="BI1990" s="127"/>
      <c r="BJ1990" s="127"/>
      <c r="BK1990" s="127"/>
      <c r="BL1990" s="127"/>
      <c r="BM1990" s="127"/>
      <c r="BN1990" s="386"/>
      <c r="BO1990" s="127"/>
      <c r="BP1990" s="104"/>
    </row>
    <row r="1991" spans="1:68" ht="14.5" x14ac:dyDescent="0.35">
      <c r="A1991" s="136"/>
      <c r="B1991" s="136"/>
      <c r="C1991" s="136"/>
      <c r="D1991" s="127"/>
      <c r="E1991" s="127"/>
      <c r="F1991" s="127"/>
      <c r="G1991" s="127"/>
      <c r="H1991" s="127"/>
      <c r="I1991" s="127"/>
      <c r="J1991" s="127"/>
      <c r="K1991" s="127"/>
      <c r="L1991" s="127"/>
      <c r="M1991" s="127"/>
      <c r="N1991" s="127"/>
      <c r="O1991" s="127"/>
      <c r="P1991" s="127"/>
      <c r="Q1991" s="127"/>
      <c r="R1991" s="127"/>
      <c r="S1991" s="127"/>
      <c r="T1991" s="127"/>
      <c r="U1991" s="127"/>
      <c r="V1991" s="127"/>
      <c r="W1991" s="127"/>
      <c r="X1991" s="127"/>
      <c r="Y1991" s="127"/>
      <c r="Z1991" s="127"/>
      <c r="AA1991" s="127"/>
      <c r="AB1991" s="127"/>
      <c r="AC1991" s="127"/>
      <c r="AD1991" s="127"/>
      <c r="AE1991" s="127"/>
      <c r="AF1991" s="127"/>
      <c r="AG1991" s="127"/>
      <c r="AH1991" s="127"/>
      <c r="AI1991" s="127"/>
      <c r="AJ1991" s="127"/>
      <c r="AK1991" s="127"/>
      <c r="AL1991" s="127"/>
      <c r="AM1991" s="127"/>
      <c r="AN1991" s="127"/>
      <c r="AO1991" s="127"/>
      <c r="AP1991" s="127"/>
      <c r="AQ1991" s="127"/>
      <c r="AR1991" s="127"/>
      <c r="AS1991" s="127"/>
      <c r="AT1991" s="127"/>
      <c r="AU1991" s="127"/>
      <c r="AV1991" s="127"/>
      <c r="AW1991" s="127"/>
      <c r="AX1991" s="127"/>
      <c r="AY1991" s="127"/>
      <c r="AZ1991" s="127"/>
      <c r="BA1991" s="127"/>
      <c r="BB1991" s="127"/>
      <c r="BC1991" s="127"/>
      <c r="BD1991" s="127"/>
      <c r="BE1991" s="127"/>
      <c r="BF1991" s="127"/>
      <c r="BG1991" s="127"/>
      <c r="BH1991" s="127"/>
      <c r="BI1991" s="127"/>
      <c r="BJ1991" s="127"/>
      <c r="BK1991" s="127"/>
      <c r="BL1991" s="127"/>
      <c r="BM1991" s="127"/>
      <c r="BN1991" s="386"/>
      <c r="BO1991" s="127"/>
      <c r="BP1991" s="104"/>
    </row>
    <row r="1992" spans="1:68" ht="14.5" x14ac:dyDescent="0.35">
      <c r="A1992" s="136"/>
      <c r="B1992" s="136"/>
      <c r="C1992" s="136"/>
      <c r="D1992" s="127"/>
      <c r="E1992" s="127"/>
      <c r="F1992" s="127"/>
      <c r="G1992" s="127"/>
      <c r="H1992" s="127"/>
      <c r="I1992" s="127"/>
      <c r="J1992" s="127"/>
      <c r="K1992" s="127"/>
      <c r="L1992" s="127"/>
      <c r="M1992" s="127"/>
      <c r="N1992" s="127"/>
      <c r="O1992" s="127"/>
      <c r="P1992" s="127"/>
      <c r="Q1992" s="127"/>
      <c r="R1992" s="127"/>
      <c r="S1992" s="127"/>
      <c r="T1992" s="127"/>
      <c r="U1992" s="127"/>
      <c r="V1992" s="127"/>
      <c r="W1992" s="127"/>
      <c r="X1992" s="127"/>
      <c r="Y1992" s="127"/>
      <c r="Z1992" s="127"/>
      <c r="AA1992" s="127"/>
      <c r="AB1992" s="127"/>
      <c r="AC1992" s="127"/>
      <c r="AD1992" s="127"/>
      <c r="AE1992" s="127"/>
      <c r="AF1992" s="127"/>
      <c r="AG1992" s="127"/>
      <c r="AH1992" s="127"/>
      <c r="AI1992" s="127"/>
      <c r="AJ1992" s="127"/>
      <c r="AK1992" s="127"/>
      <c r="AL1992" s="127"/>
      <c r="AM1992" s="127"/>
      <c r="AN1992" s="127"/>
      <c r="AO1992" s="127"/>
      <c r="AP1992" s="127"/>
      <c r="AQ1992" s="127"/>
      <c r="AR1992" s="127"/>
      <c r="AS1992" s="127"/>
      <c r="AT1992" s="127"/>
      <c r="AU1992" s="127"/>
      <c r="AV1992" s="127"/>
      <c r="AW1992" s="127"/>
      <c r="AX1992" s="127"/>
      <c r="AY1992" s="127"/>
      <c r="AZ1992" s="127"/>
      <c r="BA1992" s="127"/>
      <c r="BB1992" s="127"/>
      <c r="BC1992" s="127"/>
      <c r="BD1992" s="127"/>
      <c r="BE1992" s="127"/>
      <c r="BF1992" s="127"/>
      <c r="BG1992" s="127"/>
      <c r="BH1992" s="127"/>
      <c r="BI1992" s="127"/>
      <c r="BJ1992" s="127"/>
      <c r="BK1992" s="127"/>
      <c r="BL1992" s="127"/>
      <c r="BM1992" s="127"/>
      <c r="BN1992" s="386"/>
      <c r="BO1992" s="127"/>
      <c r="BP1992" s="104"/>
    </row>
    <row r="1993" spans="1:68" ht="14.5" x14ac:dyDescent="0.35">
      <c r="A1993" s="136"/>
      <c r="B1993" s="136"/>
      <c r="C1993" s="136"/>
      <c r="D1993" s="127"/>
      <c r="E1993" s="127"/>
      <c r="F1993" s="127"/>
      <c r="G1993" s="127"/>
      <c r="H1993" s="127"/>
      <c r="I1993" s="127"/>
      <c r="J1993" s="127"/>
      <c r="K1993" s="127"/>
      <c r="L1993" s="127"/>
      <c r="M1993" s="127"/>
      <c r="N1993" s="127"/>
      <c r="O1993" s="127"/>
      <c r="P1993" s="127"/>
      <c r="Q1993" s="127"/>
      <c r="R1993" s="127"/>
      <c r="S1993" s="127"/>
      <c r="T1993" s="127"/>
      <c r="U1993" s="127"/>
      <c r="V1993" s="127"/>
      <c r="W1993" s="127"/>
      <c r="X1993" s="127"/>
      <c r="Y1993" s="127"/>
      <c r="Z1993" s="127"/>
      <c r="AA1993" s="127"/>
      <c r="AB1993" s="127"/>
      <c r="AC1993" s="127"/>
      <c r="AD1993" s="127"/>
      <c r="AE1993" s="127"/>
      <c r="AF1993" s="127"/>
      <c r="AG1993" s="127"/>
      <c r="AH1993" s="127"/>
      <c r="AI1993" s="127"/>
      <c r="AJ1993" s="127"/>
      <c r="AK1993" s="127"/>
      <c r="AL1993" s="127"/>
      <c r="AM1993" s="127"/>
      <c r="AN1993" s="127"/>
      <c r="AO1993" s="127"/>
      <c r="AP1993" s="127"/>
      <c r="AQ1993" s="127"/>
      <c r="AR1993" s="127"/>
      <c r="AS1993" s="127"/>
      <c r="AT1993" s="127"/>
      <c r="AU1993" s="127"/>
      <c r="AV1993" s="127"/>
      <c r="AW1993" s="127"/>
      <c r="AX1993" s="127"/>
      <c r="AY1993" s="127"/>
      <c r="AZ1993" s="127"/>
      <c r="BA1993" s="127"/>
      <c r="BB1993" s="127"/>
      <c r="BC1993" s="127"/>
      <c r="BD1993" s="127"/>
      <c r="BE1993" s="127"/>
      <c r="BF1993" s="127"/>
      <c r="BG1993" s="127"/>
      <c r="BH1993" s="127"/>
      <c r="BI1993" s="127"/>
      <c r="BJ1993" s="127"/>
      <c r="BK1993" s="127"/>
      <c r="BL1993" s="127"/>
      <c r="BM1993" s="127"/>
      <c r="BN1993" s="386"/>
      <c r="BO1993" s="127"/>
      <c r="BP1993" s="104"/>
    </row>
    <row r="1994" spans="1:68" ht="14.5" x14ac:dyDescent="0.35">
      <c r="A1994" s="136"/>
      <c r="B1994" s="136"/>
      <c r="C1994" s="136"/>
      <c r="D1994" s="127"/>
      <c r="E1994" s="127"/>
      <c r="F1994" s="127"/>
      <c r="G1994" s="127"/>
      <c r="H1994" s="127"/>
      <c r="I1994" s="127"/>
      <c r="J1994" s="127"/>
      <c r="K1994" s="127"/>
      <c r="L1994" s="127"/>
      <c r="M1994" s="127"/>
      <c r="N1994" s="127"/>
      <c r="O1994" s="127"/>
      <c r="P1994" s="127"/>
      <c r="Q1994" s="127"/>
      <c r="R1994" s="127"/>
      <c r="S1994" s="127"/>
      <c r="T1994" s="127"/>
      <c r="U1994" s="127"/>
      <c r="V1994" s="127"/>
      <c r="W1994" s="127"/>
      <c r="X1994" s="127"/>
      <c r="Y1994" s="127"/>
      <c r="Z1994" s="127"/>
      <c r="AA1994" s="127"/>
      <c r="AB1994" s="127"/>
      <c r="AC1994" s="127"/>
      <c r="AD1994" s="127"/>
      <c r="AE1994" s="127"/>
      <c r="AF1994" s="127"/>
      <c r="AG1994" s="127"/>
      <c r="AH1994" s="127"/>
      <c r="AI1994" s="127"/>
      <c r="AJ1994" s="127"/>
      <c r="AK1994" s="127"/>
      <c r="AL1994" s="127"/>
      <c r="AM1994" s="127"/>
      <c r="AN1994" s="127"/>
      <c r="AO1994" s="127"/>
      <c r="AP1994" s="127"/>
      <c r="AQ1994" s="127"/>
      <c r="AR1994" s="127"/>
      <c r="AS1994" s="127"/>
      <c r="AT1994" s="127"/>
      <c r="AU1994" s="127"/>
      <c r="AV1994" s="127"/>
      <c r="AW1994" s="127"/>
      <c r="AX1994" s="127"/>
      <c r="AY1994" s="127"/>
      <c r="AZ1994" s="127"/>
      <c r="BA1994" s="127"/>
      <c r="BB1994" s="127"/>
      <c r="BC1994" s="127"/>
      <c r="BD1994" s="127"/>
      <c r="BE1994" s="127"/>
      <c r="BF1994" s="127"/>
      <c r="BG1994" s="127"/>
      <c r="BH1994" s="127"/>
      <c r="BI1994" s="127"/>
      <c r="BJ1994" s="127"/>
      <c r="BK1994" s="127"/>
      <c r="BL1994" s="127"/>
      <c r="BM1994" s="127"/>
      <c r="BN1994" s="386"/>
      <c r="BO1994" s="127"/>
      <c r="BP1994" s="104"/>
    </row>
    <row r="1995" spans="1:68" ht="14.5" x14ac:dyDescent="0.35">
      <c r="A1995" s="136"/>
      <c r="B1995" s="136"/>
      <c r="C1995" s="136"/>
      <c r="D1995" s="127"/>
      <c r="E1995" s="127"/>
      <c r="F1995" s="127"/>
      <c r="G1995" s="127"/>
      <c r="H1995" s="127"/>
      <c r="I1995" s="127"/>
      <c r="J1995" s="127"/>
      <c r="K1995" s="127"/>
      <c r="L1995" s="127"/>
      <c r="M1995" s="127"/>
      <c r="N1995" s="127"/>
      <c r="O1995" s="127"/>
      <c r="P1995" s="127"/>
      <c r="Q1995" s="127"/>
      <c r="R1995" s="127"/>
      <c r="S1995" s="127"/>
      <c r="T1995" s="127"/>
      <c r="U1995" s="127"/>
      <c r="V1995" s="127"/>
      <c r="W1995" s="127"/>
      <c r="X1995" s="127"/>
      <c r="Y1995" s="127"/>
      <c r="Z1995" s="127"/>
      <c r="AA1995" s="127"/>
      <c r="AB1995" s="127"/>
      <c r="AC1995" s="127"/>
      <c r="AD1995" s="127"/>
      <c r="AE1995" s="127"/>
      <c r="AF1995" s="127"/>
      <c r="AG1995" s="127"/>
      <c r="AH1995" s="127"/>
      <c r="AI1995" s="127"/>
      <c r="AJ1995" s="127"/>
      <c r="AK1995" s="127"/>
      <c r="AL1995" s="127"/>
      <c r="AM1995" s="127"/>
      <c r="AN1995" s="127"/>
      <c r="AO1995" s="127"/>
      <c r="AP1995" s="127"/>
      <c r="AQ1995" s="127"/>
      <c r="AR1995" s="127"/>
      <c r="AS1995" s="127"/>
      <c r="AT1995" s="127"/>
      <c r="AU1995" s="127"/>
      <c r="AV1995" s="127"/>
      <c r="AW1995" s="127"/>
      <c r="AX1995" s="127"/>
      <c r="AY1995" s="127"/>
      <c r="AZ1995" s="127"/>
      <c r="BA1995" s="127"/>
      <c r="BB1995" s="127"/>
      <c r="BC1995" s="127"/>
      <c r="BD1995" s="127"/>
      <c r="BE1995" s="127"/>
      <c r="BF1995" s="127"/>
      <c r="BG1995" s="127"/>
      <c r="BH1995" s="127"/>
      <c r="BI1995" s="127"/>
      <c r="BJ1995" s="127"/>
      <c r="BK1995" s="127"/>
      <c r="BL1995" s="127"/>
      <c r="BM1995" s="127"/>
      <c r="BN1995" s="386"/>
      <c r="BO1995" s="127"/>
      <c r="BP1995" s="104"/>
    </row>
    <row r="1996" spans="1:68" ht="14.5" x14ac:dyDescent="0.35">
      <c r="A1996" s="136"/>
      <c r="B1996" s="136"/>
      <c r="C1996" s="136"/>
      <c r="D1996" s="127"/>
      <c r="E1996" s="127"/>
      <c r="F1996" s="127"/>
      <c r="G1996" s="127"/>
      <c r="H1996" s="127"/>
      <c r="I1996" s="127"/>
      <c r="J1996" s="127"/>
      <c r="K1996" s="127"/>
      <c r="L1996" s="127"/>
      <c r="M1996" s="127"/>
      <c r="N1996" s="127"/>
      <c r="O1996" s="127"/>
      <c r="P1996" s="127"/>
      <c r="Q1996" s="127"/>
      <c r="R1996" s="127"/>
      <c r="S1996" s="127"/>
      <c r="T1996" s="127"/>
      <c r="U1996" s="127"/>
      <c r="V1996" s="127"/>
      <c r="W1996" s="127"/>
      <c r="X1996" s="127"/>
      <c r="Y1996" s="127"/>
      <c r="Z1996" s="127"/>
      <c r="AA1996" s="127"/>
      <c r="AB1996" s="127"/>
      <c r="AC1996" s="127"/>
      <c r="AD1996" s="127"/>
      <c r="AE1996" s="127"/>
      <c r="AF1996" s="127"/>
      <c r="AG1996" s="127"/>
      <c r="AH1996" s="127"/>
      <c r="AI1996" s="127"/>
      <c r="AJ1996" s="127"/>
      <c r="AK1996" s="127"/>
      <c r="AL1996" s="127"/>
      <c r="AM1996" s="127"/>
      <c r="AN1996" s="127"/>
      <c r="AO1996" s="127"/>
      <c r="AP1996" s="127"/>
      <c r="AQ1996" s="127"/>
      <c r="AR1996" s="127"/>
      <c r="AS1996" s="127"/>
      <c r="AT1996" s="127"/>
      <c r="AU1996" s="127"/>
      <c r="AV1996" s="127"/>
      <c r="AW1996" s="127"/>
      <c r="AX1996" s="127"/>
      <c r="AY1996" s="127"/>
      <c r="AZ1996" s="127"/>
      <c r="BA1996" s="127"/>
      <c r="BB1996" s="127"/>
      <c r="BC1996" s="127"/>
      <c r="BD1996" s="127"/>
      <c r="BE1996" s="127"/>
      <c r="BF1996" s="127"/>
      <c r="BG1996" s="127"/>
      <c r="BH1996" s="127"/>
      <c r="BI1996" s="127"/>
      <c r="BJ1996" s="127"/>
      <c r="BK1996" s="127"/>
      <c r="BL1996" s="127"/>
      <c r="BM1996" s="127"/>
      <c r="BN1996" s="386"/>
      <c r="BO1996" s="127"/>
      <c r="BP1996" s="104"/>
    </row>
    <row r="1997" spans="1:68" ht="14.5" x14ac:dyDescent="0.35">
      <c r="A1997" s="136"/>
      <c r="B1997" s="136"/>
      <c r="C1997" s="136"/>
      <c r="D1997" s="127"/>
      <c r="E1997" s="127"/>
      <c r="F1997" s="127"/>
      <c r="G1997" s="127"/>
      <c r="H1997" s="127"/>
      <c r="I1997" s="127"/>
      <c r="J1997" s="127"/>
      <c r="K1997" s="127"/>
      <c r="L1997" s="127"/>
      <c r="M1997" s="127"/>
      <c r="N1997" s="127"/>
      <c r="O1997" s="127"/>
      <c r="P1997" s="127"/>
      <c r="Q1997" s="127"/>
      <c r="R1997" s="127"/>
      <c r="S1997" s="127"/>
      <c r="T1997" s="127"/>
      <c r="U1997" s="127"/>
      <c r="V1997" s="127"/>
      <c r="W1997" s="127"/>
      <c r="X1997" s="127"/>
      <c r="Y1997" s="127"/>
      <c r="Z1997" s="127"/>
      <c r="AA1997" s="127"/>
      <c r="AB1997" s="127"/>
      <c r="AC1997" s="127"/>
      <c r="AD1997" s="127"/>
      <c r="AE1997" s="127"/>
      <c r="AF1997" s="127"/>
      <c r="AG1997" s="127"/>
      <c r="AH1997" s="127"/>
      <c r="AI1997" s="127"/>
      <c r="AJ1997" s="127"/>
      <c r="AK1997" s="127"/>
      <c r="AL1997" s="127"/>
      <c r="AM1997" s="127"/>
      <c r="AN1997" s="127"/>
      <c r="AO1997" s="127"/>
      <c r="AP1997" s="127"/>
      <c r="AQ1997" s="127"/>
      <c r="AR1997" s="127"/>
      <c r="AS1997" s="127"/>
      <c r="AT1997" s="127"/>
      <c r="AU1997" s="127"/>
      <c r="AV1997" s="127"/>
      <c r="AW1997" s="127"/>
      <c r="AX1997" s="127"/>
      <c r="AY1997" s="127"/>
      <c r="AZ1997" s="127"/>
      <c r="BA1997" s="127"/>
      <c r="BB1997" s="127"/>
      <c r="BC1997" s="127"/>
      <c r="BD1997" s="127"/>
      <c r="BE1997" s="127"/>
      <c r="BF1997" s="127"/>
      <c r="BG1997" s="127"/>
      <c r="BH1997" s="127"/>
      <c r="BI1997" s="127"/>
      <c r="BJ1997" s="127"/>
      <c r="BK1997" s="127"/>
      <c r="BL1997" s="127"/>
      <c r="BM1997" s="127"/>
      <c r="BN1997" s="386"/>
      <c r="BO1997" s="127"/>
      <c r="BP1997" s="104"/>
    </row>
    <row r="1998" spans="1:68" ht="14.5" x14ac:dyDescent="0.35">
      <c r="A1998" s="136"/>
      <c r="B1998" s="136"/>
      <c r="C1998" s="136"/>
      <c r="D1998" s="127"/>
      <c r="E1998" s="127"/>
      <c r="F1998" s="127"/>
      <c r="G1998" s="127"/>
      <c r="H1998" s="127"/>
      <c r="I1998" s="127"/>
      <c r="J1998" s="127"/>
      <c r="K1998" s="127"/>
      <c r="L1998" s="127"/>
      <c r="M1998" s="127"/>
      <c r="N1998" s="127"/>
      <c r="O1998" s="127"/>
      <c r="P1998" s="127"/>
      <c r="Q1998" s="127"/>
      <c r="R1998" s="127"/>
      <c r="S1998" s="127"/>
      <c r="T1998" s="127"/>
      <c r="U1998" s="127"/>
      <c r="V1998" s="127"/>
      <c r="W1998" s="127"/>
      <c r="X1998" s="127"/>
      <c r="Y1998" s="127"/>
      <c r="Z1998" s="127"/>
      <c r="AA1998" s="127"/>
      <c r="AB1998" s="127"/>
      <c r="AC1998" s="127"/>
      <c r="AD1998" s="127"/>
      <c r="AE1998" s="127"/>
      <c r="AF1998" s="127"/>
      <c r="AG1998" s="127"/>
      <c r="AH1998" s="127"/>
      <c r="AI1998" s="127"/>
      <c r="AJ1998" s="127"/>
      <c r="AK1998" s="127"/>
      <c r="AL1998" s="127"/>
      <c r="AM1998" s="127"/>
      <c r="AN1998" s="127"/>
      <c r="AO1998" s="127"/>
      <c r="AP1998" s="127"/>
      <c r="AQ1998" s="127"/>
      <c r="AR1998" s="127"/>
      <c r="AS1998" s="127"/>
      <c r="AT1998" s="127"/>
      <c r="AU1998" s="127"/>
      <c r="AV1998" s="127"/>
      <c r="AW1998" s="127"/>
      <c r="AX1998" s="127"/>
      <c r="AY1998" s="127"/>
      <c r="AZ1998" s="127"/>
      <c r="BA1998" s="127"/>
      <c r="BB1998" s="127"/>
      <c r="BC1998" s="127"/>
      <c r="BD1998" s="127"/>
      <c r="BE1998" s="127"/>
      <c r="BF1998" s="127"/>
      <c r="BG1998" s="127"/>
      <c r="BH1998" s="127"/>
      <c r="BI1998" s="127"/>
      <c r="BJ1998" s="127"/>
      <c r="BK1998" s="127"/>
      <c r="BL1998" s="127"/>
      <c r="BM1998" s="127"/>
      <c r="BN1998" s="386"/>
      <c r="BO1998" s="127"/>
      <c r="BP1998" s="104"/>
    </row>
    <row r="1999" spans="1:68" ht="14.5" x14ac:dyDescent="0.35">
      <c r="A1999" s="136"/>
      <c r="B1999" s="136"/>
      <c r="C1999" s="136"/>
      <c r="D1999" s="127"/>
      <c r="E1999" s="127"/>
      <c r="F1999" s="127"/>
      <c r="G1999" s="127"/>
      <c r="H1999" s="127"/>
      <c r="I1999" s="127"/>
      <c r="J1999" s="127"/>
      <c r="K1999" s="127"/>
      <c r="L1999" s="127"/>
      <c r="M1999" s="127"/>
      <c r="N1999" s="127"/>
      <c r="O1999" s="127"/>
      <c r="P1999" s="127"/>
      <c r="Q1999" s="127"/>
      <c r="R1999" s="127"/>
      <c r="S1999" s="127"/>
      <c r="T1999" s="127"/>
      <c r="U1999" s="127"/>
      <c r="V1999" s="127"/>
      <c r="W1999" s="127"/>
      <c r="X1999" s="127"/>
      <c r="Y1999" s="127"/>
      <c r="Z1999" s="127"/>
      <c r="AA1999" s="127"/>
      <c r="AB1999" s="127"/>
      <c r="AC1999" s="127"/>
      <c r="AD1999" s="127"/>
      <c r="AE1999" s="127"/>
      <c r="AF1999" s="127"/>
      <c r="AG1999" s="127"/>
      <c r="AH1999" s="127"/>
      <c r="AI1999" s="127"/>
      <c r="AJ1999" s="127"/>
      <c r="AK1999" s="127"/>
      <c r="AL1999" s="127"/>
      <c r="AM1999" s="127"/>
      <c r="AN1999" s="127"/>
      <c r="AO1999" s="127"/>
      <c r="AP1999" s="127"/>
      <c r="AQ1999" s="127"/>
      <c r="AR1999" s="127"/>
      <c r="AS1999" s="127"/>
      <c r="AT1999" s="127"/>
      <c r="AU1999" s="127"/>
      <c r="AV1999" s="127"/>
      <c r="AW1999" s="127"/>
      <c r="AX1999" s="127"/>
      <c r="AY1999" s="127"/>
      <c r="AZ1999" s="127"/>
      <c r="BA1999" s="127"/>
      <c r="BB1999" s="127"/>
      <c r="BC1999" s="127"/>
      <c r="BD1999" s="127"/>
      <c r="BE1999" s="127"/>
      <c r="BF1999" s="127"/>
      <c r="BG1999" s="127"/>
      <c r="BH1999" s="127"/>
      <c r="BI1999" s="127"/>
      <c r="BJ1999" s="127"/>
      <c r="BK1999" s="127"/>
      <c r="BL1999" s="127"/>
      <c r="BM1999" s="127"/>
      <c r="BN1999" s="386"/>
      <c r="BO1999" s="127"/>
      <c r="BP1999" s="104"/>
    </row>
    <row r="2000" spans="1:68" ht="14.5" x14ac:dyDescent="0.35">
      <c r="A2000" s="136"/>
      <c r="B2000" s="136"/>
      <c r="C2000" s="136"/>
      <c r="D2000" s="127"/>
      <c r="E2000" s="127"/>
      <c r="F2000" s="127"/>
      <c r="G2000" s="127"/>
      <c r="H2000" s="127"/>
      <c r="I2000" s="127"/>
      <c r="J2000" s="127"/>
      <c r="K2000" s="127"/>
      <c r="L2000" s="127"/>
      <c r="M2000" s="127"/>
      <c r="N2000" s="127"/>
      <c r="O2000" s="127"/>
      <c r="P2000" s="127"/>
      <c r="Q2000" s="127"/>
      <c r="R2000" s="127"/>
      <c r="S2000" s="127"/>
      <c r="T2000" s="127"/>
      <c r="U2000" s="127"/>
      <c r="V2000" s="127"/>
      <c r="W2000" s="127"/>
      <c r="X2000" s="127"/>
      <c r="Y2000" s="127"/>
      <c r="Z2000" s="127"/>
      <c r="AA2000" s="127"/>
      <c r="AB2000" s="127"/>
      <c r="AC2000" s="127"/>
      <c r="AD2000" s="127"/>
      <c r="AE2000" s="127"/>
      <c r="AF2000" s="127"/>
      <c r="AG2000" s="127"/>
      <c r="AH2000" s="127"/>
      <c r="AI2000" s="127"/>
      <c r="AJ2000" s="127"/>
      <c r="AK2000" s="127"/>
      <c r="AL2000" s="127"/>
      <c r="AM2000" s="127"/>
      <c r="AN2000" s="127"/>
      <c r="AO2000" s="127"/>
      <c r="AP2000" s="127"/>
      <c r="AQ2000" s="127"/>
      <c r="AR2000" s="127"/>
      <c r="AS2000" s="127"/>
      <c r="AT2000" s="127"/>
      <c r="AU2000" s="127"/>
      <c r="AV2000" s="127"/>
      <c r="AW2000" s="127"/>
      <c r="AX2000" s="127"/>
      <c r="AY2000" s="127"/>
      <c r="AZ2000" s="127"/>
      <c r="BA2000" s="127"/>
      <c r="BB2000" s="127"/>
      <c r="BC2000" s="127"/>
      <c r="BD2000" s="127"/>
      <c r="BE2000" s="127"/>
      <c r="BF2000" s="127"/>
      <c r="BG2000" s="127"/>
      <c r="BH2000" s="127"/>
      <c r="BI2000" s="127"/>
      <c r="BJ2000" s="127"/>
      <c r="BK2000" s="127"/>
      <c r="BL2000" s="127"/>
      <c r="BM2000" s="127"/>
      <c r="BN2000" s="386"/>
      <c r="BO2000" s="127"/>
      <c r="BP2000" s="104"/>
    </row>
    <row r="2001" spans="1:68" ht="14.5" x14ac:dyDescent="0.35">
      <c r="A2001" s="136"/>
      <c r="B2001" s="136"/>
      <c r="C2001" s="136"/>
      <c r="D2001" s="127"/>
      <c r="E2001" s="127"/>
      <c r="F2001" s="127"/>
      <c r="G2001" s="127"/>
      <c r="H2001" s="127"/>
      <c r="I2001" s="127"/>
      <c r="J2001" s="127"/>
      <c r="K2001" s="127"/>
      <c r="L2001" s="127"/>
      <c r="M2001" s="127"/>
      <c r="N2001" s="127"/>
      <c r="O2001" s="127"/>
      <c r="P2001" s="127"/>
      <c r="Q2001" s="127"/>
      <c r="R2001" s="127"/>
      <c r="S2001" s="127"/>
      <c r="T2001" s="127"/>
      <c r="U2001" s="127"/>
      <c r="V2001" s="127"/>
      <c r="W2001" s="127"/>
      <c r="X2001" s="127"/>
      <c r="Y2001" s="127"/>
      <c r="Z2001" s="127"/>
      <c r="AA2001" s="127"/>
      <c r="AB2001" s="127"/>
      <c r="AC2001" s="127"/>
      <c r="AD2001" s="127"/>
      <c r="AE2001" s="127"/>
      <c r="AF2001" s="127"/>
      <c r="AG2001" s="127"/>
      <c r="AH2001" s="127"/>
      <c r="AI2001" s="127"/>
      <c r="AJ2001" s="127"/>
      <c r="AK2001" s="127"/>
      <c r="AL2001" s="127"/>
      <c r="AM2001" s="127"/>
      <c r="AN2001" s="127"/>
      <c r="AO2001" s="127"/>
      <c r="AP2001" s="127"/>
      <c r="AQ2001" s="127"/>
      <c r="AR2001" s="127"/>
      <c r="AS2001" s="127"/>
      <c r="AT2001" s="127"/>
      <c r="AU2001" s="127"/>
      <c r="AV2001" s="127"/>
      <c r="AW2001" s="127"/>
      <c r="AX2001" s="127"/>
      <c r="AY2001" s="127"/>
      <c r="AZ2001" s="127"/>
      <c r="BA2001" s="127"/>
      <c r="BB2001" s="127"/>
      <c r="BC2001" s="127"/>
      <c r="BD2001" s="127"/>
      <c r="BE2001" s="127"/>
      <c r="BF2001" s="127"/>
      <c r="BG2001" s="127"/>
      <c r="BH2001" s="127"/>
      <c r="BI2001" s="127"/>
      <c r="BJ2001" s="127"/>
      <c r="BK2001" s="127"/>
      <c r="BL2001" s="127"/>
      <c r="BM2001" s="127"/>
      <c r="BN2001" s="386"/>
      <c r="BO2001" s="127"/>
      <c r="BP2001" s="104"/>
    </row>
    <row r="2002" spans="1:68" ht="14.5" x14ac:dyDescent="0.35">
      <c r="A2002" s="136"/>
      <c r="B2002" s="136"/>
      <c r="C2002" s="136"/>
      <c r="D2002" s="127"/>
      <c r="E2002" s="127"/>
      <c r="F2002" s="127"/>
      <c r="G2002" s="127"/>
      <c r="H2002" s="127"/>
      <c r="I2002" s="127"/>
      <c r="J2002" s="127"/>
      <c r="K2002" s="127"/>
      <c r="L2002" s="127"/>
      <c r="M2002" s="127"/>
      <c r="N2002" s="127"/>
      <c r="O2002" s="127"/>
      <c r="P2002" s="127"/>
      <c r="Q2002" s="127"/>
      <c r="R2002" s="127"/>
      <c r="S2002" s="127"/>
      <c r="T2002" s="127"/>
      <c r="U2002" s="127"/>
      <c r="V2002" s="127"/>
      <c r="W2002" s="127"/>
      <c r="X2002" s="127"/>
      <c r="Y2002" s="127"/>
      <c r="Z2002" s="127"/>
      <c r="AA2002" s="127"/>
      <c r="AB2002" s="127"/>
      <c r="AC2002" s="127"/>
      <c r="AD2002" s="127"/>
      <c r="AE2002" s="127"/>
      <c r="AF2002" s="127"/>
      <c r="AG2002" s="127"/>
      <c r="AH2002" s="127"/>
      <c r="AI2002" s="127"/>
      <c r="AJ2002" s="127"/>
      <c r="AK2002" s="127"/>
      <c r="AL2002" s="127"/>
      <c r="AM2002" s="127"/>
      <c r="AN2002" s="127"/>
      <c r="AO2002" s="127"/>
      <c r="AP2002" s="127"/>
      <c r="AQ2002" s="127"/>
      <c r="AR2002" s="127"/>
      <c r="AS2002" s="127"/>
      <c r="AT2002" s="127"/>
      <c r="AU2002" s="127"/>
      <c r="AV2002" s="127"/>
      <c r="AW2002" s="127"/>
      <c r="AX2002" s="127"/>
      <c r="AY2002" s="127"/>
      <c r="AZ2002" s="127"/>
      <c r="BA2002" s="127"/>
      <c r="BB2002" s="127"/>
      <c r="BC2002" s="127"/>
      <c r="BD2002" s="127"/>
      <c r="BE2002" s="127"/>
      <c r="BF2002" s="127"/>
      <c r="BG2002" s="127"/>
      <c r="BH2002" s="127"/>
      <c r="BI2002" s="127"/>
      <c r="BJ2002" s="127"/>
      <c r="BK2002" s="127"/>
      <c r="BL2002" s="127"/>
      <c r="BM2002" s="127"/>
      <c r="BN2002" s="386"/>
      <c r="BO2002" s="127"/>
      <c r="BP2002" s="104"/>
    </row>
    <row r="2003" spans="1:68" ht="14.5" x14ac:dyDescent="0.35">
      <c r="A2003" s="136"/>
      <c r="B2003" s="136"/>
      <c r="C2003" s="136"/>
      <c r="D2003" s="127"/>
      <c r="E2003" s="127"/>
      <c r="F2003" s="127"/>
      <c r="G2003" s="127"/>
      <c r="H2003" s="127"/>
      <c r="I2003" s="127"/>
      <c r="J2003" s="127"/>
      <c r="K2003" s="127"/>
      <c r="L2003" s="127"/>
      <c r="M2003" s="127"/>
      <c r="N2003" s="127"/>
      <c r="O2003" s="127"/>
      <c r="P2003" s="127"/>
      <c r="Q2003" s="127"/>
      <c r="R2003" s="127"/>
      <c r="S2003" s="127"/>
      <c r="T2003" s="127"/>
      <c r="U2003" s="127"/>
      <c r="V2003" s="127"/>
      <c r="W2003" s="127"/>
      <c r="X2003" s="127"/>
      <c r="Y2003" s="127"/>
      <c r="Z2003" s="127"/>
      <c r="AA2003" s="127"/>
      <c r="AB2003" s="127"/>
      <c r="AC2003" s="127"/>
      <c r="AD2003" s="127"/>
      <c r="AE2003" s="127"/>
      <c r="AF2003" s="127"/>
      <c r="AG2003" s="127"/>
      <c r="AH2003" s="127"/>
      <c r="AI2003" s="127"/>
      <c r="AJ2003" s="127"/>
      <c r="AK2003" s="127"/>
      <c r="AL2003" s="127"/>
      <c r="AM2003" s="127"/>
      <c r="AN2003" s="127"/>
      <c r="AO2003" s="127"/>
      <c r="AP2003" s="127"/>
      <c r="AQ2003" s="127"/>
      <c r="AR2003" s="127"/>
      <c r="AS2003" s="127"/>
      <c r="AT2003" s="127"/>
      <c r="AU2003" s="127"/>
      <c r="AV2003" s="127"/>
      <c r="AW2003" s="127"/>
      <c r="AX2003" s="127"/>
      <c r="AY2003" s="127"/>
      <c r="AZ2003" s="127"/>
      <c r="BA2003" s="127"/>
      <c r="BB2003" s="127"/>
      <c r="BC2003" s="127"/>
      <c r="BD2003" s="127"/>
      <c r="BE2003" s="127"/>
      <c r="BF2003" s="127"/>
      <c r="BG2003" s="127"/>
      <c r="BH2003" s="127"/>
      <c r="BI2003" s="127"/>
      <c r="BJ2003" s="127"/>
      <c r="BK2003" s="127"/>
      <c r="BL2003" s="127"/>
      <c r="BM2003" s="127"/>
      <c r="BN2003" s="386"/>
      <c r="BO2003" s="127"/>
      <c r="BP2003" s="104"/>
    </row>
    <row r="2004" spans="1:68" ht="14.5" x14ac:dyDescent="0.35">
      <c r="A2004" s="136"/>
      <c r="B2004" s="136"/>
      <c r="C2004" s="136"/>
      <c r="D2004" s="127"/>
      <c r="E2004" s="127"/>
      <c r="F2004" s="127"/>
      <c r="G2004" s="127"/>
      <c r="H2004" s="127"/>
      <c r="I2004" s="127"/>
      <c r="J2004" s="127"/>
      <c r="K2004" s="127"/>
      <c r="L2004" s="127"/>
      <c r="M2004" s="127"/>
      <c r="N2004" s="127"/>
      <c r="O2004" s="127"/>
      <c r="P2004" s="127"/>
      <c r="Q2004" s="127"/>
      <c r="R2004" s="127"/>
      <c r="S2004" s="127"/>
      <c r="T2004" s="127"/>
      <c r="U2004" s="127"/>
      <c r="V2004" s="127"/>
      <c r="W2004" s="127"/>
      <c r="X2004" s="127"/>
      <c r="Y2004" s="127"/>
      <c r="Z2004" s="127"/>
      <c r="AA2004" s="127"/>
      <c r="AB2004" s="127"/>
      <c r="AC2004" s="127"/>
      <c r="AD2004" s="127"/>
      <c r="AE2004" s="127"/>
      <c r="AF2004" s="127"/>
      <c r="AG2004" s="127"/>
      <c r="AH2004" s="127"/>
      <c r="AI2004" s="127"/>
      <c r="AJ2004" s="127"/>
      <c r="AK2004" s="127"/>
      <c r="AL2004" s="127"/>
      <c r="AM2004" s="127"/>
      <c r="AN2004" s="127"/>
      <c r="AO2004" s="127"/>
      <c r="AP2004" s="127"/>
      <c r="AQ2004" s="127"/>
      <c r="AR2004" s="127"/>
      <c r="AS2004" s="127"/>
      <c r="AT2004" s="127"/>
      <c r="AU2004" s="127"/>
      <c r="AV2004" s="127"/>
      <c r="AW2004" s="127"/>
      <c r="AX2004" s="127"/>
      <c r="AY2004" s="127"/>
      <c r="AZ2004" s="127"/>
      <c r="BA2004" s="127"/>
      <c r="BB2004" s="127"/>
      <c r="BC2004" s="127"/>
      <c r="BD2004" s="127"/>
      <c r="BE2004" s="127"/>
      <c r="BF2004" s="127"/>
      <c r="BG2004" s="127"/>
      <c r="BH2004" s="127"/>
      <c r="BI2004" s="127"/>
      <c r="BJ2004" s="127"/>
      <c r="BK2004" s="127"/>
      <c r="BL2004" s="127"/>
      <c r="BM2004" s="127"/>
      <c r="BN2004" s="386"/>
      <c r="BO2004" s="127"/>
      <c r="BP2004" s="104"/>
    </row>
    <row r="2005" spans="1:68" ht="14.5" x14ac:dyDescent="0.35">
      <c r="A2005" s="136"/>
      <c r="B2005" s="136"/>
      <c r="C2005" s="136"/>
      <c r="D2005" s="127"/>
      <c r="E2005" s="127"/>
      <c r="F2005" s="127"/>
      <c r="G2005" s="127"/>
      <c r="H2005" s="127"/>
      <c r="I2005" s="127"/>
      <c r="J2005" s="127"/>
      <c r="K2005" s="127"/>
      <c r="L2005" s="127"/>
      <c r="M2005" s="127"/>
      <c r="N2005" s="127"/>
      <c r="O2005" s="127"/>
      <c r="P2005" s="127"/>
      <c r="Q2005" s="127"/>
      <c r="R2005" s="127"/>
      <c r="S2005" s="127"/>
      <c r="T2005" s="127"/>
      <c r="U2005" s="127"/>
      <c r="V2005" s="127"/>
      <c r="W2005" s="127"/>
      <c r="X2005" s="127"/>
      <c r="Y2005" s="127"/>
      <c r="Z2005" s="127"/>
      <c r="AA2005" s="127"/>
      <c r="AB2005" s="127"/>
      <c r="AC2005" s="127"/>
      <c r="AD2005" s="127"/>
      <c r="AE2005" s="127"/>
      <c r="AF2005" s="127"/>
      <c r="AG2005" s="127"/>
      <c r="AH2005" s="127"/>
      <c r="AI2005" s="127"/>
      <c r="AJ2005" s="127"/>
      <c r="AK2005" s="127"/>
      <c r="AL2005" s="127"/>
      <c r="AM2005" s="127"/>
      <c r="AN2005" s="127"/>
      <c r="AO2005" s="127"/>
      <c r="AP2005" s="127"/>
      <c r="AQ2005" s="127"/>
      <c r="AR2005" s="127"/>
      <c r="AS2005" s="127"/>
      <c r="AT2005" s="127"/>
      <c r="AU2005" s="127"/>
      <c r="AV2005" s="127"/>
      <c r="AW2005" s="127"/>
      <c r="AX2005" s="127"/>
      <c r="AY2005" s="127"/>
      <c r="AZ2005" s="127"/>
      <c r="BA2005" s="127"/>
      <c r="BB2005" s="127"/>
      <c r="BC2005" s="127"/>
      <c r="BD2005" s="127"/>
      <c r="BE2005" s="127"/>
      <c r="BF2005" s="127"/>
      <c r="BG2005" s="127"/>
      <c r="BH2005" s="127"/>
      <c r="BI2005" s="127"/>
      <c r="BJ2005" s="127"/>
      <c r="BK2005" s="127"/>
      <c r="BL2005" s="127"/>
      <c r="BM2005" s="127"/>
      <c r="BN2005" s="386"/>
      <c r="BO2005" s="127"/>
      <c r="BP2005" s="104"/>
    </row>
    <row r="2006" spans="1:68" ht="14.5" x14ac:dyDescent="0.35">
      <c r="A2006" s="136"/>
      <c r="B2006" s="136"/>
      <c r="C2006" s="136"/>
      <c r="D2006" s="127"/>
      <c r="E2006" s="127"/>
      <c r="F2006" s="127"/>
      <c r="G2006" s="127"/>
      <c r="H2006" s="127"/>
      <c r="I2006" s="127"/>
      <c r="J2006" s="127"/>
      <c r="K2006" s="127"/>
      <c r="L2006" s="127"/>
      <c r="M2006" s="127"/>
      <c r="N2006" s="127"/>
      <c r="O2006" s="127"/>
      <c r="P2006" s="127"/>
      <c r="Q2006" s="127"/>
      <c r="R2006" s="127"/>
      <c r="S2006" s="127"/>
      <c r="T2006" s="127"/>
      <c r="U2006" s="127"/>
      <c r="V2006" s="127"/>
      <c r="W2006" s="127"/>
      <c r="X2006" s="127"/>
      <c r="Y2006" s="127"/>
      <c r="Z2006" s="127"/>
      <c r="AA2006" s="127"/>
      <c r="AB2006" s="127"/>
      <c r="AC2006" s="127"/>
      <c r="AD2006" s="127"/>
      <c r="AE2006" s="127"/>
      <c r="AF2006" s="127"/>
      <c r="AG2006" s="127"/>
      <c r="AH2006" s="127"/>
      <c r="AI2006" s="127"/>
      <c r="AJ2006" s="127"/>
      <c r="AK2006" s="127"/>
      <c r="AL2006" s="127"/>
      <c r="AM2006" s="127"/>
      <c r="AN2006" s="127"/>
      <c r="AO2006" s="127"/>
      <c r="AP2006" s="127"/>
      <c r="AQ2006" s="127"/>
      <c r="AR2006" s="127"/>
      <c r="AS2006" s="127"/>
      <c r="AT2006" s="127"/>
      <c r="AU2006" s="127"/>
      <c r="AV2006" s="127"/>
      <c r="AW2006" s="127"/>
      <c r="AX2006" s="127"/>
      <c r="AY2006" s="127"/>
      <c r="AZ2006" s="127"/>
      <c r="BA2006" s="127"/>
      <c r="BB2006" s="127"/>
      <c r="BC2006" s="127"/>
      <c r="BD2006" s="127"/>
      <c r="BE2006" s="127"/>
      <c r="BF2006" s="127"/>
      <c r="BG2006" s="127"/>
      <c r="BH2006" s="127"/>
      <c r="BI2006" s="127"/>
      <c r="BJ2006" s="127"/>
      <c r="BK2006" s="127"/>
      <c r="BL2006" s="127"/>
      <c r="BM2006" s="127"/>
      <c r="BN2006" s="386"/>
      <c r="BO2006" s="127"/>
      <c r="BP2006" s="104"/>
    </row>
    <row r="2007" spans="1:68" ht="14.5" x14ac:dyDescent="0.35">
      <c r="A2007" s="136"/>
      <c r="B2007" s="136"/>
      <c r="C2007" s="136"/>
      <c r="D2007" s="127"/>
      <c r="E2007" s="127"/>
      <c r="F2007" s="127"/>
      <c r="G2007" s="127"/>
      <c r="H2007" s="127"/>
      <c r="I2007" s="127"/>
      <c r="J2007" s="127"/>
      <c r="K2007" s="127"/>
      <c r="L2007" s="127"/>
      <c r="M2007" s="127"/>
      <c r="N2007" s="127"/>
      <c r="O2007" s="127"/>
      <c r="P2007" s="127"/>
      <c r="Q2007" s="127"/>
      <c r="R2007" s="127"/>
      <c r="S2007" s="127"/>
      <c r="T2007" s="127"/>
      <c r="U2007" s="127"/>
      <c r="V2007" s="127"/>
      <c r="W2007" s="127"/>
      <c r="X2007" s="127"/>
      <c r="Y2007" s="127"/>
      <c r="Z2007" s="127"/>
      <c r="AA2007" s="127"/>
      <c r="AB2007" s="127"/>
      <c r="AC2007" s="127"/>
      <c r="AD2007" s="127"/>
      <c r="AE2007" s="127"/>
      <c r="AF2007" s="127"/>
      <c r="AG2007" s="127"/>
      <c r="AH2007" s="127"/>
      <c r="AI2007" s="127"/>
      <c r="AJ2007" s="127"/>
      <c r="AK2007" s="127"/>
      <c r="AL2007" s="127"/>
      <c r="AM2007" s="127"/>
      <c r="AN2007" s="127"/>
      <c r="AO2007" s="127"/>
      <c r="AP2007" s="127"/>
      <c r="AQ2007" s="127"/>
      <c r="AR2007" s="127"/>
      <c r="AS2007" s="127"/>
      <c r="AT2007" s="127"/>
      <c r="AU2007" s="127"/>
      <c r="AV2007" s="127"/>
      <c r="AW2007" s="127"/>
      <c r="AX2007" s="127"/>
      <c r="AY2007" s="127"/>
      <c r="AZ2007" s="127"/>
      <c r="BA2007" s="127"/>
      <c r="BB2007" s="127"/>
      <c r="BC2007" s="127"/>
      <c r="BD2007" s="127"/>
      <c r="BE2007" s="127"/>
      <c r="BF2007" s="127"/>
      <c r="BG2007" s="127"/>
      <c r="BH2007" s="127"/>
      <c r="BI2007" s="127"/>
      <c r="BJ2007" s="127"/>
      <c r="BK2007" s="127"/>
      <c r="BL2007" s="127"/>
      <c r="BM2007" s="127"/>
      <c r="BN2007" s="386"/>
      <c r="BO2007" s="127"/>
      <c r="BP2007" s="104"/>
    </row>
    <row r="2008" spans="1:68" ht="14.5" x14ac:dyDescent="0.35">
      <c r="A2008" s="136"/>
      <c r="B2008" s="136"/>
      <c r="C2008" s="136"/>
      <c r="D2008" s="127"/>
      <c r="E2008" s="127"/>
      <c r="F2008" s="127"/>
      <c r="G2008" s="127"/>
      <c r="H2008" s="127"/>
      <c r="I2008" s="127"/>
      <c r="J2008" s="127"/>
      <c r="K2008" s="127"/>
      <c r="L2008" s="127"/>
      <c r="M2008" s="127"/>
      <c r="N2008" s="127"/>
      <c r="O2008" s="127"/>
      <c r="P2008" s="127"/>
      <c r="Q2008" s="127"/>
      <c r="R2008" s="127"/>
      <c r="S2008" s="127"/>
      <c r="T2008" s="127"/>
      <c r="U2008" s="127"/>
      <c r="V2008" s="127"/>
      <c r="W2008" s="127"/>
      <c r="X2008" s="127"/>
      <c r="Y2008" s="127"/>
      <c r="Z2008" s="127"/>
      <c r="AA2008" s="127"/>
      <c r="AB2008" s="127"/>
      <c r="AC2008" s="127"/>
      <c r="AD2008" s="127"/>
      <c r="AE2008" s="127"/>
      <c r="AF2008" s="127"/>
      <c r="AG2008" s="127"/>
      <c r="AH2008" s="127"/>
      <c r="AI2008" s="127"/>
      <c r="AJ2008" s="127"/>
      <c r="AK2008" s="127"/>
      <c r="AL2008" s="127"/>
      <c r="AM2008" s="127"/>
      <c r="AN2008" s="127"/>
      <c r="AO2008" s="127"/>
      <c r="AP2008" s="127"/>
      <c r="AQ2008" s="127"/>
      <c r="AR2008" s="127"/>
      <c r="AS2008" s="127"/>
      <c r="AT2008" s="127"/>
      <c r="AU2008" s="127"/>
      <c r="AV2008" s="127"/>
      <c r="AW2008" s="127"/>
      <c r="AX2008" s="127"/>
      <c r="AY2008" s="127"/>
      <c r="AZ2008" s="127"/>
      <c r="BA2008" s="127"/>
      <c r="BB2008" s="127"/>
      <c r="BC2008" s="127"/>
      <c r="BD2008" s="127"/>
      <c r="BE2008" s="127"/>
      <c r="BF2008" s="127"/>
      <c r="BG2008" s="127"/>
      <c r="BH2008" s="127"/>
      <c r="BI2008" s="127"/>
      <c r="BJ2008" s="127"/>
      <c r="BK2008" s="127"/>
      <c r="BL2008" s="127"/>
      <c r="BM2008" s="127"/>
      <c r="BN2008" s="386"/>
      <c r="BO2008" s="127"/>
      <c r="BP2008" s="104"/>
    </row>
    <row r="2009" spans="1:68" ht="14.5" x14ac:dyDescent="0.35">
      <c r="A2009" s="136"/>
      <c r="B2009" s="136"/>
      <c r="C2009" s="136"/>
      <c r="D2009" s="127"/>
      <c r="E2009" s="127"/>
      <c r="F2009" s="127"/>
      <c r="G2009" s="127"/>
      <c r="H2009" s="127"/>
      <c r="I2009" s="127"/>
      <c r="J2009" s="127"/>
      <c r="K2009" s="127"/>
      <c r="L2009" s="127"/>
      <c r="M2009" s="127"/>
      <c r="N2009" s="127"/>
      <c r="O2009" s="127"/>
      <c r="P2009" s="127"/>
      <c r="Q2009" s="127"/>
      <c r="R2009" s="127"/>
      <c r="S2009" s="127"/>
      <c r="T2009" s="127"/>
      <c r="U2009" s="127"/>
      <c r="V2009" s="127"/>
      <c r="W2009" s="127"/>
      <c r="X2009" s="127"/>
      <c r="Y2009" s="127"/>
      <c r="Z2009" s="127"/>
      <c r="AA2009" s="127"/>
      <c r="AB2009" s="127"/>
      <c r="AC2009" s="127"/>
      <c r="AD2009" s="127"/>
      <c r="AE2009" s="127"/>
      <c r="AF2009" s="127"/>
      <c r="AG2009" s="127"/>
      <c r="AH2009" s="127"/>
      <c r="AI2009" s="127"/>
      <c r="AJ2009" s="127"/>
      <c r="AK2009" s="127"/>
      <c r="AL2009" s="127"/>
      <c r="AM2009" s="127"/>
      <c r="AN2009" s="127"/>
      <c r="AO2009" s="127"/>
      <c r="AP2009" s="127"/>
      <c r="AQ2009" s="127"/>
      <c r="AR2009" s="127"/>
      <c r="AS2009" s="127"/>
      <c r="AT2009" s="127"/>
      <c r="AU2009" s="127"/>
      <c r="AV2009" s="127"/>
      <c r="AW2009" s="127"/>
      <c r="AX2009" s="127"/>
      <c r="AY2009" s="127"/>
      <c r="AZ2009" s="127"/>
      <c r="BA2009" s="127"/>
      <c r="BB2009" s="127"/>
      <c r="BC2009" s="127"/>
      <c r="BD2009" s="127"/>
      <c r="BE2009" s="127"/>
      <c r="BF2009" s="127"/>
      <c r="BG2009" s="127"/>
      <c r="BH2009" s="127"/>
      <c r="BI2009" s="127"/>
      <c r="BJ2009" s="127"/>
      <c r="BK2009" s="127"/>
      <c r="BL2009" s="127"/>
      <c r="BM2009" s="127"/>
      <c r="BN2009" s="386"/>
      <c r="BO2009" s="127"/>
      <c r="BP2009" s="104"/>
    </row>
    <row r="2010" spans="1:68" ht="14.5" x14ac:dyDescent="0.35">
      <c r="A2010" s="136"/>
      <c r="B2010" s="136"/>
      <c r="C2010" s="136"/>
      <c r="D2010" s="127"/>
      <c r="E2010" s="127"/>
      <c r="F2010" s="127"/>
      <c r="G2010" s="127"/>
      <c r="H2010" s="127"/>
      <c r="I2010" s="127"/>
      <c r="J2010" s="127"/>
      <c r="K2010" s="127"/>
      <c r="L2010" s="127"/>
      <c r="M2010" s="127"/>
      <c r="N2010" s="127"/>
      <c r="O2010" s="127"/>
      <c r="P2010" s="127"/>
      <c r="Q2010" s="127"/>
      <c r="R2010" s="127"/>
      <c r="S2010" s="127"/>
      <c r="T2010" s="127"/>
      <c r="U2010" s="127"/>
      <c r="V2010" s="127"/>
      <c r="W2010" s="127"/>
      <c r="X2010" s="127"/>
      <c r="Y2010" s="127"/>
      <c r="Z2010" s="127"/>
      <c r="AA2010" s="127"/>
      <c r="AB2010" s="127"/>
      <c r="AC2010" s="127"/>
      <c r="AD2010" s="127"/>
      <c r="AE2010" s="127"/>
      <c r="AF2010" s="127"/>
      <c r="AG2010" s="127"/>
      <c r="AH2010" s="127"/>
      <c r="AI2010" s="127"/>
      <c r="AJ2010" s="127"/>
      <c r="AK2010" s="127"/>
      <c r="AL2010" s="127"/>
      <c r="AM2010" s="127"/>
      <c r="AN2010" s="127"/>
      <c r="AO2010" s="127"/>
      <c r="AP2010" s="127"/>
      <c r="AQ2010" s="127"/>
      <c r="AR2010" s="127"/>
      <c r="AS2010" s="127"/>
      <c r="AT2010" s="127"/>
      <c r="AU2010" s="127"/>
      <c r="AV2010" s="127"/>
      <c r="AW2010" s="127"/>
      <c r="AX2010" s="127"/>
      <c r="AY2010" s="127"/>
      <c r="AZ2010" s="127"/>
      <c r="BA2010" s="127"/>
      <c r="BB2010" s="127"/>
      <c r="BC2010" s="127"/>
      <c r="BD2010" s="127"/>
      <c r="BE2010" s="127"/>
      <c r="BF2010" s="127"/>
      <c r="BG2010" s="127"/>
      <c r="BH2010" s="127"/>
      <c r="BI2010" s="127"/>
      <c r="BJ2010" s="127"/>
      <c r="BK2010" s="127"/>
      <c r="BL2010" s="127"/>
      <c r="BM2010" s="127"/>
      <c r="BN2010" s="386"/>
      <c r="BO2010" s="127"/>
      <c r="BP2010" s="104"/>
    </row>
    <row r="2011" spans="1:68" ht="14.5" x14ac:dyDescent="0.35">
      <c r="A2011" s="136"/>
      <c r="B2011" s="136"/>
      <c r="C2011" s="136"/>
      <c r="D2011" s="127"/>
      <c r="E2011" s="127"/>
      <c r="F2011" s="127"/>
      <c r="G2011" s="127"/>
      <c r="H2011" s="127"/>
      <c r="I2011" s="127"/>
      <c r="J2011" s="127"/>
      <c r="K2011" s="127"/>
      <c r="L2011" s="127"/>
      <c r="M2011" s="127"/>
      <c r="N2011" s="127"/>
      <c r="O2011" s="127"/>
      <c r="P2011" s="127"/>
      <c r="Q2011" s="127"/>
      <c r="R2011" s="127"/>
      <c r="S2011" s="127"/>
      <c r="T2011" s="127"/>
      <c r="U2011" s="127"/>
      <c r="V2011" s="127"/>
      <c r="W2011" s="127"/>
      <c r="X2011" s="127"/>
      <c r="Y2011" s="127"/>
      <c r="Z2011" s="127"/>
      <c r="AA2011" s="127"/>
      <c r="AB2011" s="127"/>
      <c r="AC2011" s="127"/>
      <c r="AD2011" s="127"/>
      <c r="AE2011" s="127"/>
      <c r="AF2011" s="127"/>
      <c r="AG2011" s="127"/>
      <c r="AH2011" s="127"/>
      <c r="AI2011" s="127"/>
      <c r="AJ2011" s="127"/>
      <c r="AK2011" s="127"/>
      <c r="AL2011" s="127"/>
      <c r="AM2011" s="127"/>
      <c r="AN2011" s="127"/>
      <c r="AO2011" s="127"/>
      <c r="AP2011" s="127"/>
      <c r="AQ2011" s="127"/>
      <c r="AR2011" s="127"/>
      <c r="AS2011" s="127"/>
      <c r="AT2011" s="127"/>
      <c r="AU2011" s="127"/>
      <c r="AV2011" s="127"/>
      <c r="AW2011" s="127"/>
      <c r="AX2011" s="127"/>
      <c r="AY2011" s="127"/>
      <c r="AZ2011" s="127"/>
      <c r="BA2011" s="127"/>
      <c r="BB2011" s="127"/>
      <c r="BC2011" s="127"/>
      <c r="BD2011" s="127"/>
      <c r="BE2011" s="127"/>
      <c r="BF2011" s="127"/>
      <c r="BG2011" s="127"/>
      <c r="BH2011" s="127"/>
      <c r="BI2011" s="127"/>
      <c r="BJ2011" s="127"/>
      <c r="BK2011" s="127"/>
      <c r="BL2011" s="127"/>
      <c r="BM2011" s="127"/>
      <c r="BN2011" s="386"/>
      <c r="BO2011" s="127"/>
      <c r="BP2011" s="104"/>
    </row>
    <row r="2012" spans="1:68" ht="14.5" x14ac:dyDescent="0.35">
      <c r="A2012" s="136"/>
      <c r="B2012" s="136"/>
      <c r="C2012" s="136"/>
      <c r="D2012" s="127"/>
      <c r="E2012" s="127"/>
      <c r="F2012" s="127"/>
      <c r="G2012" s="127"/>
      <c r="H2012" s="127"/>
      <c r="I2012" s="127"/>
      <c r="J2012" s="127"/>
      <c r="K2012" s="127"/>
      <c r="L2012" s="127"/>
      <c r="M2012" s="127"/>
      <c r="N2012" s="127"/>
      <c r="O2012" s="127"/>
      <c r="P2012" s="127"/>
      <c r="Q2012" s="127"/>
      <c r="R2012" s="127"/>
      <c r="S2012" s="127"/>
      <c r="T2012" s="127"/>
      <c r="U2012" s="127"/>
      <c r="V2012" s="127"/>
      <c r="W2012" s="127"/>
      <c r="X2012" s="127"/>
      <c r="Y2012" s="127"/>
      <c r="Z2012" s="127"/>
      <c r="AA2012" s="127"/>
      <c r="AB2012" s="127"/>
      <c r="AC2012" s="127"/>
      <c r="AD2012" s="127"/>
      <c r="AE2012" s="127"/>
      <c r="AF2012" s="127"/>
      <c r="AG2012" s="127"/>
      <c r="AH2012" s="127"/>
      <c r="AI2012" s="127"/>
      <c r="AJ2012" s="127"/>
      <c r="AK2012" s="127"/>
      <c r="AL2012" s="127"/>
      <c r="AM2012" s="127"/>
      <c r="AN2012" s="127"/>
      <c r="AO2012" s="127"/>
      <c r="AP2012" s="127"/>
      <c r="AQ2012" s="127"/>
      <c r="AR2012" s="127"/>
      <c r="AS2012" s="127"/>
      <c r="AT2012" s="127"/>
      <c r="AU2012" s="127"/>
      <c r="AV2012" s="127"/>
      <c r="AW2012" s="127"/>
      <c r="AX2012" s="127"/>
      <c r="AY2012" s="127"/>
      <c r="AZ2012" s="127"/>
      <c r="BA2012" s="127"/>
      <c r="BB2012" s="127"/>
      <c r="BC2012" s="127"/>
      <c r="BD2012" s="127"/>
      <c r="BE2012" s="127"/>
      <c r="BF2012" s="127"/>
      <c r="BG2012" s="127"/>
      <c r="BH2012" s="127"/>
      <c r="BI2012" s="127"/>
      <c r="BJ2012" s="127"/>
      <c r="BK2012" s="127"/>
      <c r="BL2012" s="127"/>
      <c r="BM2012" s="127"/>
      <c r="BN2012" s="386"/>
      <c r="BO2012" s="127"/>
      <c r="BP2012" s="104"/>
    </row>
    <row r="2013" spans="1:68" ht="14.5" x14ac:dyDescent="0.35">
      <c r="A2013" s="136"/>
      <c r="B2013" s="136"/>
      <c r="C2013" s="136"/>
      <c r="D2013" s="127"/>
      <c r="E2013" s="127"/>
      <c r="F2013" s="127"/>
      <c r="G2013" s="127"/>
      <c r="H2013" s="127"/>
      <c r="I2013" s="127"/>
      <c r="J2013" s="127"/>
      <c r="K2013" s="127"/>
      <c r="L2013" s="127"/>
      <c r="M2013" s="127"/>
      <c r="N2013" s="127"/>
      <c r="O2013" s="127"/>
      <c r="P2013" s="127"/>
      <c r="Q2013" s="127"/>
      <c r="R2013" s="127"/>
      <c r="S2013" s="127"/>
      <c r="T2013" s="127"/>
      <c r="U2013" s="127"/>
      <c r="V2013" s="127"/>
      <c r="W2013" s="127"/>
      <c r="X2013" s="127"/>
      <c r="Y2013" s="127"/>
      <c r="Z2013" s="127"/>
      <c r="AA2013" s="127"/>
      <c r="AB2013" s="127"/>
      <c r="AC2013" s="127"/>
      <c r="AD2013" s="127"/>
      <c r="AE2013" s="127"/>
      <c r="AF2013" s="127"/>
      <c r="AG2013" s="127"/>
      <c r="AH2013" s="127"/>
      <c r="AI2013" s="127"/>
      <c r="AJ2013" s="127"/>
      <c r="AK2013" s="127"/>
      <c r="AL2013" s="127"/>
      <c r="AM2013" s="127"/>
      <c r="AN2013" s="127"/>
      <c r="AO2013" s="127"/>
      <c r="AP2013" s="127"/>
      <c r="AQ2013" s="127"/>
      <c r="AR2013" s="127"/>
      <c r="AS2013" s="127"/>
      <c r="AT2013" s="127"/>
      <c r="AU2013" s="127"/>
      <c r="AV2013" s="127"/>
      <c r="AW2013" s="127"/>
      <c r="AX2013" s="127"/>
      <c r="AY2013" s="127"/>
      <c r="AZ2013" s="127"/>
      <c r="BA2013" s="127"/>
      <c r="BB2013" s="127"/>
      <c r="BC2013" s="127"/>
      <c r="BD2013" s="127"/>
      <c r="BE2013" s="127"/>
      <c r="BF2013" s="127"/>
      <c r="BG2013" s="127"/>
      <c r="BH2013" s="127"/>
      <c r="BI2013" s="127"/>
      <c r="BJ2013" s="127"/>
      <c r="BK2013" s="127"/>
      <c r="BL2013" s="127"/>
      <c r="BM2013" s="127"/>
      <c r="BN2013" s="386"/>
      <c r="BO2013" s="127"/>
      <c r="BP2013" s="104"/>
    </row>
    <row r="2014" spans="1:68" ht="14.5" x14ac:dyDescent="0.35">
      <c r="A2014" s="136"/>
      <c r="B2014" s="136"/>
      <c r="C2014" s="136"/>
      <c r="D2014" s="127"/>
      <c r="E2014" s="127"/>
      <c r="F2014" s="127"/>
      <c r="G2014" s="127"/>
      <c r="H2014" s="127"/>
      <c r="I2014" s="127"/>
      <c r="J2014" s="127"/>
      <c r="K2014" s="127"/>
      <c r="L2014" s="127"/>
      <c r="M2014" s="127"/>
      <c r="N2014" s="127"/>
      <c r="O2014" s="127"/>
      <c r="P2014" s="127"/>
      <c r="Q2014" s="127"/>
      <c r="R2014" s="127"/>
      <c r="S2014" s="127"/>
      <c r="T2014" s="127"/>
      <c r="U2014" s="127"/>
      <c r="V2014" s="127"/>
      <c r="W2014" s="127"/>
      <c r="X2014" s="127"/>
      <c r="Y2014" s="127"/>
      <c r="Z2014" s="127"/>
      <c r="AA2014" s="127"/>
      <c r="AB2014" s="127"/>
      <c r="AC2014" s="127"/>
      <c r="AD2014" s="127"/>
      <c r="AE2014" s="127"/>
      <c r="AF2014" s="127"/>
      <c r="AG2014" s="127"/>
      <c r="AH2014" s="127"/>
      <c r="AI2014" s="127"/>
      <c r="AJ2014" s="127"/>
      <c r="AK2014" s="127"/>
      <c r="AL2014" s="127"/>
      <c r="AM2014" s="127"/>
      <c r="AN2014" s="127"/>
      <c r="AO2014" s="127"/>
      <c r="AP2014" s="127"/>
      <c r="AQ2014" s="127"/>
      <c r="AR2014" s="127"/>
      <c r="AS2014" s="127"/>
      <c r="AT2014" s="127"/>
      <c r="AU2014" s="127"/>
      <c r="AV2014" s="127"/>
      <c r="AW2014" s="127"/>
      <c r="AX2014" s="127"/>
      <c r="AY2014" s="127"/>
      <c r="AZ2014" s="127"/>
      <c r="BA2014" s="127"/>
      <c r="BB2014" s="127"/>
      <c r="BC2014" s="127"/>
      <c r="BD2014" s="127"/>
      <c r="BE2014" s="127"/>
      <c r="BF2014" s="127"/>
      <c r="BG2014" s="127"/>
      <c r="BH2014" s="127"/>
      <c r="BI2014" s="127"/>
      <c r="BJ2014" s="127"/>
      <c r="BK2014" s="127"/>
      <c r="BL2014" s="127"/>
      <c r="BM2014" s="127"/>
      <c r="BN2014" s="386"/>
      <c r="BO2014" s="127"/>
      <c r="BP2014" s="104"/>
    </row>
    <row r="2015" spans="1:68" ht="14.5" x14ac:dyDescent="0.35">
      <c r="A2015" s="136"/>
      <c r="B2015" s="136"/>
      <c r="C2015" s="136"/>
      <c r="D2015" s="127"/>
      <c r="E2015" s="127"/>
      <c r="F2015" s="127"/>
      <c r="G2015" s="127"/>
      <c r="H2015" s="127"/>
      <c r="I2015" s="127"/>
      <c r="J2015" s="127"/>
      <c r="K2015" s="127"/>
      <c r="L2015" s="127"/>
      <c r="M2015" s="127"/>
      <c r="N2015" s="127"/>
      <c r="O2015" s="127"/>
      <c r="P2015" s="127"/>
      <c r="Q2015" s="127"/>
      <c r="R2015" s="127"/>
      <c r="S2015" s="127"/>
      <c r="T2015" s="127"/>
      <c r="U2015" s="127"/>
      <c r="V2015" s="127"/>
      <c r="W2015" s="127"/>
      <c r="X2015" s="127"/>
      <c r="Y2015" s="127"/>
      <c r="Z2015" s="127"/>
      <c r="AA2015" s="127"/>
      <c r="AB2015" s="127"/>
      <c r="AC2015" s="127"/>
      <c r="AD2015" s="127"/>
      <c r="AE2015" s="127"/>
      <c r="AF2015" s="127"/>
      <c r="AG2015" s="127"/>
      <c r="AH2015" s="127"/>
      <c r="AI2015" s="127"/>
      <c r="AJ2015" s="127"/>
      <c r="AK2015" s="127"/>
      <c r="AL2015" s="127"/>
      <c r="AM2015" s="127"/>
      <c r="AN2015" s="127"/>
      <c r="AO2015" s="127"/>
      <c r="AP2015" s="127"/>
      <c r="AQ2015" s="127"/>
      <c r="AR2015" s="127"/>
      <c r="AS2015" s="127"/>
      <c r="AT2015" s="127"/>
      <c r="AU2015" s="127"/>
      <c r="AV2015" s="127"/>
      <c r="AW2015" s="127"/>
      <c r="AX2015" s="127"/>
      <c r="AY2015" s="127"/>
      <c r="AZ2015" s="127"/>
      <c r="BA2015" s="127"/>
      <c r="BB2015" s="127"/>
      <c r="BC2015" s="127"/>
      <c r="BD2015" s="127"/>
      <c r="BE2015" s="127"/>
      <c r="BF2015" s="127"/>
      <c r="BG2015" s="127"/>
      <c r="BH2015" s="127"/>
      <c r="BI2015" s="127"/>
      <c r="BJ2015" s="127"/>
      <c r="BK2015" s="127"/>
      <c r="BL2015" s="127"/>
      <c r="BM2015" s="127"/>
      <c r="BN2015" s="386"/>
      <c r="BO2015" s="127"/>
      <c r="BP2015" s="104"/>
    </row>
    <row r="2016" spans="1:68" ht="14.5" x14ac:dyDescent="0.35">
      <c r="A2016" s="136"/>
      <c r="B2016" s="136"/>
      <c r="C2016" s="136"/>
      <c r="D2016" s="127"/>
      <c r="E2016" s="127"/>
      <c r="F2016" s="127"/>
      <c r="G2016" s="127"/>
      <c r="H2016" s="127"/>
      <c r="I2016" s="127"/>
      <c r="J2016" s="127"/>
      <c r="K2016" s="127"/>
      <c r="L2016" s="127"/>
      <c r="M2016" s="127"/>
      <c r="N2016" s="127"/>
      <c r="O2016" s="127"/>
      <c r="P2016" s="127"/>
      <c r="Q2016" s="127"/>
      <c r="R2016" s="127"/>
      <c r="S2016" s="127"/>
      <c r="T2016" s="127"/>
      <c r="U2016" s="127"/>
      <c r="V2016" s="127"/>
      <c r="W2016" s="127"/>
      <c r="X2016" s="127"/>
      <c r="Y2016" s="127"/>
      <c r="Z2016" s="127"/>
      <c r="AA2016" s="127"/>
      <c r="AB2016" s="127"/>
      <c r="AC2016" s="127"/>
      <c r="AD2016" s="127"/>
      <c r="AE2016" s="127"/>
      <c r="AF2016" s="127"/>
      <c r="AG2016" s="127"/>
      <c r="AH2016" s="127"/>
      <c r="AI2016" s="127"/>
      <c r="AJ2016" s="127"/>
      <c r="AK2016" s="127"/>
      <c r="AL2016" s="127"/>
      <c r="AM2016" s="127"/>
      <c r="AN2016" s="127"/>
      <c r="AO2016" s="127"/>
      <c r="AP2016" s="127"/>
      <c r="AQ2016" s="127"/>
      <c r="AR2016" s="127"/>
      <c r="AS2016" s="127"/>
      <c r="AT2016" s="127"/>
      <c r="AU2016" s="127"/>
      <c r="AV2016" s="127"/>
      <c r="AW2016" s="127"/>
      <c r="AX2016" s="127"/>
      <c r="AY2016" s="127"/>
      <c r="AZ2016" s="127"/>
      <c r="BA2016" s="127"/>
      <c r="BB2016" s="127"/>
      <c r="BC2016" s="127"/>
      <c r="BD2016" s="127"/>
      <c r="BE2016" s="127"/>
      <c r="BF2016" s="127"/>
      <c r="BG2016" s="127"/>
      <c r="BH2016" s="127"/>
      <c r="BI2016" s="127"/>
      <c r="BJ2016" s="127"/>
      <c r="BK2016" s="127"/>
      <c r="BL2016" s="127"/>
      <c r="BM2016" s="127"/>
      <c r="BN2016" s="386"/>
      <c r="BO2016" s="127"/>
      <c r="BP2016" s="104"/>
    </row>
    <row r="2017" spans="1:68" ht="14.5" x14ac:dyDescent="0.35">
      <c r="A2017" s="136"/>
      <c r="B2017" s="136"/>
      <c r="C2017" s="136"/>
      <c r="D2017" s="127"/>
      <c r="E2017" s="127"/>
      <c r="F2017" s="127"/>
      <c r="G2017" s="127"/>
      <c r="H2017" s="127"/>
      <c r="I2017" s="127"/>
      <c r="J2017" s="127"/>
      <c r="K2017" s="127"/>
      <c r="L2017" s="127"/>
      <c r="M2017" s="127"/>
      <c r="N2017" s="127"/>
      <c r="O2017" s="127"/>
      <c r="P2017" s="127"/>
      <c r="Q2017" s="127"/>
      <c r="R2017" s="127"/>
      <c r="S2017" s="127"/>
      <c r="T2017" s="127"/>
      <c r="U2017" s="127"/>
      <c r="V2017" s="127"/>
      <c r="W2017" s="127"/>
      <c r="X2017" s="127"/>
      <c r="Y2017" s="127"/>
      <c r="Z2017" s="127"/>
      <c r="AA2017" s="127"/>
      <c r="AB2017" s="127"/>
      <c r="AC2017" s="127"/>
      <c r="AD2017" s="127"/>
      <c r="AE2017" s="127"/>
      <c r="AF2017" s="127"/>
      <c r="AG2017" s="127"/>
      <c r="AH2017" s="127"/>
      <c r="AI2017" s="127"/>
      <c r="AJ2017" s="127"/>
      <c r="AK2017" s="127"/>
      <c r="AL2017" s="127"/>
      <c r="AM2017" s="127"/>
      <c r="AN2017" s="127"/>
      <c r="AO2017" s="127"/>
      <c r="AP2017" s="127"/>
      <c r="AQ2017" s="127"/>
      <c r="AR2017" s="127"/>
      <c r="AS2017" s="127"/>
      <c r="AT2017" s="127"/>
      <c r="AU2017" s="127"/>
      <c r="AV2017" s="127"/>
      <c r="AW2017" s="127"/>
      <c r="AX2017" s="127"/>
      <c r="AY2017" s="127"/>
      <c r="AZ2017" s="127"/>
      <c r="BA2017" s="127"/>
      <c r="BB2017" s="127"/>
      <c r="BC2017" s="127"/>
      <c r="BD2017" s="127"/>
      <c r="BE2017" s="127"/>
      <c r="BF2017" s="127"/>
      <c r="BG2017" s="127"/>
      <c r="BH2017" s="127"/>
      <c r="BI2017" s="127"/>
      <c r="BJ2017" s="127"/>
      <c r="BK2017" s="127"/>
      <c r="BL2017" s="127"/>
      <c r="BM2017" s="127"/>
      <c r="BN2017" s="386"/>
      <c r="BO2017" s="127"/>
      <c r="BP2017" s="104"/>
    </row>
    <row r="2018" spans="1:68" ht="14.5" x14ac:dyDescent="0.35">
      <c r="A2018" s="136"/>
      <c r="B2018" s="136"/>
      <c r="C2018" s="136"/>
      <c r="D2018" s="127"/>
      <c r="E2018" s="127"/>
      <c r="F2018" s="127"/>
      <c r="G2018" s="127"/>
      <c r="H2018" s="127"/>
      <c r="I2018" s="127"/>
      <c r="J2018" s="127"/>
      <c r="K2018" s="127"/>
      <c r="L2018" s="127"/>
      <c r="M2018" s="127"/>
      <c r="N2018" s="127"/>
      <c r="O2018" s="127"/>
      <c r="P2018" s="127"/>
      <c r="Q2018" s="127"/>
      <c r="R2018" s="127"/>
      <c r="S2018" s="127"/>
      <c r="T2018" s="127"/>
      <c r="U2018" s="127"/>
      <c r="V2018" s="127"/>
      <c r="W2018" s="127"/>
      <c r="X2018" s="127"/>
      <c r="Y2018" s="127"/>
      <c r="Z2018" s="127"/>
      <c r="AA2018" s="127"/>
      <c r="AB2018" s="127"/>
      <c r="AC2018" s="127"/>
      <c r="AD2018" s="127"/>
      <c r="AE2018" s="127"/>
      <c r="AF2018" s="127"/>
      <c r="AG2018" s="127"/>
      <c r="AH2018" s="127"/>
      <c r="AI2018" s="127"/>
      <c r="AJ2018" s="127"/>
      <c r="AK2018" s="127"/>
      <c r="AL2018" s="127"/>
      <c r="AM2018" s="127"/>
      <c r="AN2018" s="127"/>
      <c r="AO2018" s="127"/>
      <c r="AP2018" s="127"/>
      <c r="AQ2018" s="127"/>
      <c r="AR2018" s="127"/>
      <c r="AS2018" s="127"/>
      <c r="AT2018" s="127"/>
      <c r="AU2018" s="127"/>
      <c r="AV2018" s="127"/>
      <c r="AW2018" s="127"/>
      <c r="AX2018" s="127"/>
      <c r="AY2018" s="127"/>
      <c r="AZ2018" s="127"/>
      <c r="BA2018" s="127"/>
      <c r="BB2018" s="127"/>
      <c r="BC2018" s="127"/>
      <c r="BD2018" s="127"/>
      <c r="BE2018" s="127"/>
      <c r="BF2018" s="127"/>
      <c r="BG2018" s="127"/>
      <c r="BH2018" s="127"/>
      <c r="BI2018" s="127"/>
      <c r="BJ2018" s="127"/>
      <c r="BK2018" s="127"/>
      <c r="BL2018" s="127"/>
      <c r="BM2018" s="127"/>
      <c r="BN2018" s="386"/>
      <c r="BO2018" s="127"/>
      <c r="BP2018" s="104"/>
    </row>
    <row r="2019" spans="1:68" ht="14.5" x14ac:dyDescent="0.35">
      <c r="A2019" s="136"/>
      <c r="B2019" s="136"/>
      <c r="C2019" s="136"/>
      <c r="D2019" s="127"/>
      <c r="E2019" s="127"/>
      <c r="F2019" s="127"/>
      <c r="G2019" s="127"/>
      <c r="H2019" s="127"/>
      <c r="I2019" s="127"/>
      <c r="J2019" s="127"/>
      <c r="K2019" s="127"/>
      <c r="L2019" s="127"/>
      <c r="M2019" s="127"/>
      <c r="N2019" s="127"/>
      <c r="O2019" s="127"/>
      <c r="P2019" s="127"/>
      <c r="Q2019" s="127"/>
      <c r="R2019" s="127"/>
      <c r="S2019" s="127"/>
      <c r="T2019" s="127"/>
      <c r="U2019" s="127"/>
      <c r="V2019" s="127"/>
      <c r="W2019" s="127"/>
      <c r="X2019" s="127"/>
      <c r="Y2019" s="127"/>
      <c r="Z2019" s="127"/>
      <c r="AA2019" s="127"/>
      <c r="AB2019" s="127"/>
      <c r="AC2019" s="127"/>
      <c r="AD2019" s="127"/>
      <c r="AE2019" s="127"/>
      <c r="AF2019" s="127"/>
      <c r="AG2019" s="127"/>
      <c r="AH2019" s="127"/>
      <c r="AI2019" s="127"/>
      <c r="AJ2019" s="127"/>
      <c r="AK2019" s="127"/>
      <c r="AL2019" s="127"/>
      <c r="AM2019" s="127"/>
      <c r="AN2019" s="127"/>
      <c r="AO2019" s="127"/>
      <c r="AP2019" s="127"/>
      <c r="AQ2019" s="127"/>
      <c r="AR2019" s="127"/>
      <c r="AS2019" s="127"/>
      <c r="AT2019" s="127"/>
      <c r="AU2019" s="127"/>
      <c r="AV2019" s="127"/>
      <c r="AW2019" s="127"/>
      <c r="AX2019" s="127"/>
      <c r="AY2019" s="127"/>
      <c r="AZ2019" s="127"/>
      <c r="BA2019" s="127"/>
      <c r="BB2019" s="127"/>
      <c r="BC2019" s="127"/>
      <c r="BD2019" s="127"/>
      <c r="BE2019" s="127"/>
      <c r="BF2019" s="127"/>
      <c r="BG2019" s="127"/>
      <c r="BH2019" s="127"/>
      <c r="BI2019" s="127"/>
      <c r="BJ2019" s="127"/>
      <c r="BK2019" s="127"/>
      <c r="BL2019" s="127"/>
      <c r="BM2019" s="127"/>
      <c r="BN2019" s="386"/>
      <c r="BO2019" s="127"/>
      <c r="BP2019" s="104"/>
    </row>
    <row r="2020" spans="1:68" ht="14.5" x14ac:dyDescent="0.35">
      <c r="A2020" s="136"/>
      <c r="B2020" s="136"/>
      <c r="C2020" s="136"/>
      <c r="D2020" s="127"/>
      <c r="E2020" s="127"/>
      <c r="F2020" s="127"/>
      <c r="G2020" s="127"/>
      <c r="H2020" s="127"/>
      <c r="I2020" s="127"/>
      <c r="J2020" s="127"/>
      <c r="K2020" s="127"/>
      <c r="L2020" s="127"/>
      <c r="M2020" s="127"/>
      <c r="N2020" s="127"/>
      <c r="O2020" s="127"/>
      <c r="P2020" s="127"/>
      <c r="Q2020" s="127"/>
      <c r="R2020" s="127"/>
      <c r="S2020" s="127"/>
      <c r="T2020" s="127"/>
      <c r="U2020" s="127"/>
      <c r="V2020" s="127"/>
      <c r="W2020" s="127"/>
      <c r="X2020" s="127"/>
      <c r="Y2020" s="127"/>
      <c r="Z2020" s="127"/>
      <c r="AA2020" s="127"/>
      <c r="AB2020" s="127"/>
      <c r="AC2020" s="127"/>
      <c r="AD2020" s="127"/>
      <c r="AE2020" s="127"/>
      <c r="AF2020" s="127"/>
      <c r="AG2020" s="127"/>
      <c r="AH2020" s="127"/>
      <c r="AI2020" s="127"/>
      <c r="AJ2020" s="127"/>
      <c r="AK2020" s="127"/>
      <c r="AL2020" s="127"/>
      <c r="AM2020" s="127"/>
      <c r="AN2020" s="127"/>
      <c r="AO2020" s="127"/>
      <c r="AP2020" s="127"/>
      <c r="AQ2020" s="127"/>
      <c r="AR2020" s="127"/>
      <c r="AS2020" s="127"/>
      <c r="AT2020" s="127"/>
      <c r="AU2020" s="127"/>
      <c r="AV2020" s="127"/>
      <c r="AW2020" s="127"/>
      <c r="AX2020" s="127"/>
      <c r="AY2020" s="127"/>
      <c r="AZ2020" s="127"/>
      <c r="BA2020" s="127"/>
      <c r="BB2020" s="127"/>
      <c r="BC2020" s="127"/>
      <c r="BD2020" s="127"/>
      <c r="BE2020" s="127"/>
      <c r="BF2020" s="127"/>
      <c r="BG2020" s="127"/>
      <c r="BH2020" s="127"/>
      <c r="BI2020" s="127"/>
      <c r="BJ2020" s="127"/>
      <c r="BK2020" s="127"/>
      <c r="BL2020" s="127"/>
      <c r="BM2020" s="127"/>
      <c r="BN2020" s="386"/>
      <c r="BO2020" s="127"/>
      <c r="BP2020" s="104"/>
    </row>
    <row r="2021" spans="1:68" ht="14.5" x14ac:dyDescent="0.35">
      <c r="A2021" s="136"/>
      <c r="B2021" s="136"/>
      <c r="C2021" s="136"/>
      <c r="D2021" s="127"/>
      <c r="E2021" s="127"/>
      <c r="F2021" s="127"/>
      <c r="G2021" s="127"/>
      <c r="H2021" s="127"/>
      <c r="I2021" s="127"/>
      <c r="J2021" s="127"/>
      <c r="K2021" s="127"/>
      <c r="L2021" s="127"/>
      <c r="M2021" s="127"/>
      <c r="N2021" s="127"/>
      <c r="O2021" s="127"/>
      <c r="P2021" s="127"/>
      <c r="Q2021" s="127"/>
      <c r="R2021" s="127"/>
      <c r="S2021" s="127"/>
      <c r="T2021" s="127"/>
      <c r="U2021" s="127"/>
      <c r="V2021" s="127"/>
      <c r="W2021" s="127"/>
      <c r="X2021" s="127"/>
      <c r="Y2021" s="127"/>
      <c r="Z2021" s="127"/>
      <c r="AA2021" s="127"/>
      <c r="AB2021" s="127"/>
      <c r="AC2021" s="127"/>
      <c r="AD2021" s="127"/>
      <c r="AE2021" s="127"/>
      <c r="AF2021" s="127"/>
      <c r="AG2021" s="127"/>
      <c r="AH2021" s="127"/>
      <c r="AI2021" s="127"/>
      <c r="AJ2021" s="127"/>
      <c r="AK2021" s="127"/>
      <c r="AL2021" s="127"/>
      <c r="AM2021" s="127"/>
      <c r="AN2021" s="127"/>
      <c r="AO2021" s="127"/>
      <c r="AP2021" s="127"/>
      <c r="AQ2021" s="127"/>
      <c r="AR2021" s="127"/>
      <c r="AS2021" s="127"/>
      <c r="AT2021" s="127"/>
      <c r="AU2021" s="127"/>
      <c r="AV2021" s="127"/>
      <c r="AW2021" s="127"/>
      <c r="AX2021" s="127"/>
      <c r="AY2021" s="127"/>
      <c r="AZ2021" s="127"/>
      <c r="BA2021" s="127"/>
      <c r="BB2021" s="127"/>
      <c r="BC2021" s="127"/>
      <c r="BD2021" s="127"/>
      <c r="BE2021" s="127"/>
      <c r="BF2021" s="127"/>
      <c r="BG2021" s="127"/>
      <c r="BH2021" s="127"/>
      <c r="BI2021" s="127"/>
      <c r="BJ2021" s="127"/>
      <c r="BK2021" s="127"/>
      <c r="BL2021" s="127"/>
      <c r="BM2021" s="127"/>
      <c r="BN2021" s="386"/>
      <c r="BO2021" s="127"/>
      <c r="BP2021" s="104"/>
    </row>
    <row r="2022" spans="1:68" ht="14.5" x14ac:dyDescent="0.35">
      <c r="A2022" s="136"/>
      <c r="B2022" s="136"/>
      <c r="C2022" s="136"/>
      <c r="D2022" s="127"/>
      <c r="E2022" s="127"/>
      <c r="F2022" s="127"/>
      <c r="G2022" s="127"/>
      <c r="H2022" s="127"/>
      <c r="I2022" s="127"/>
      <c r="J2022" s="127"/>
      <c r="K2022" s="127"/>
      <c r="L2022" s="127"/>
      <c r="M2022" s="127"/>
      <c r="N2022" s="127"/>
      <c r="O2022" s="127"/>
      <c r="P2022" s="127"/>
      <c r="Q2022" s="127"/>
      <c r="R2022" s="127"/>
      <c r="S2022" s="127"/>
      <c r="T2022" s="127"/>
      <c r="U2022" s="127"/>
      <c r="V2022" s="127"/>
      <c r="W2022" s="127"/>
      <c r="X2022" s="127"/>
      <c r="Y2022" s="127"/>
      <c r="Z2022" s="127"/>
      <c r="AA2022" s="127"/>
      <c r="AB2022" s="127"/>
      <c r="AC2022" s="127"/>
      <c r="AD2022" s="127"/>
      <c r="AE2022" s="127"/>
      <c r="AF2022" s="127"/>
      <c r="AG2022" s="127"/>
      <c r="AH2022" s="127"/>
      <c r="AI2022" s="127"/>
      <c r="AJ2022" s="127"/>
      <c r="AK2022" s="127"/>
      <c r="AL2022" s="127"/>
      <c r="AM2022" s="127"/>
      <c r="AN2022" s="127"/>
      <c r="AO2022" s="127"/>
      <c r="AP2022" s="127"/>
      <c r="AQ2022" s="127"/>
      <c r="AR2022" s="127"/>
      <c r="AS2022" s="127"/>
      <c r="AT2022" s="127"/>
      <c r="AU2022" s="127"/>
      <c r="AV2022" s="127"/>
      <c r="AW2022" s="127"/>
      <c r="AX2022" s="127"/>
      <c r="AY2022" s="127"/>
      <c r="AZ2022" s="127"/>
      <c r="BA2022" s="127"/>
      <c r="BB2022" s="127"/>
      <c r="BC2022" s="127"/>
      <c r="BD2022" s="127"/>
      <c r="BE2022" s="127"/>
      <c r="BF2022" s="127"/>
      <c r="BG2022" s="127"/>
      <c r="BH2022" s="127"/>
      <c r="BI2022" s="127"/>
      <c r="BJ2022" s="127"/>
      <c r="BK2022" s="127"/>
      <c r="BL2022" s="127"/>
      <c r="BM2022" s="127"/>
      <c r="BN2022" s="386"/>
      <c r="BO2022" s="127"/>
      <c r="BP2022" s="104"/>
    </row>
    <row r="2023" spans="1:68" ht="14.5" x14ac:dyDescent="0.35">
      <c r="A2023" s="136"/>
      <c r="B2023" s="136"/>
      <c r="C2023" s="136"/>
      <c r="D2023" s="127"/>
      <c r="E2023" s="127"/>
      <c r="F2023" s="127"/>
      <c r="G2023" s="127"/>
      <c r="H2023" s="127"/>
      <c r="I2023" s="127"/>
      <c r="J2023" s="127"/>
      <c r="K2023" s="127"/>
      <c r="L2023" s="127"/>
      <c r="M2023" s="127"/>
      <c r="N2023" s="127"/>
      <c r="O2023" s="127"/>
      <c r="P2023" s="127"/>
      <c r="Q2023" s="127"/>
      <c r="R2023" s="127"/>
      <c r="S2023" s="127"/>
      <c r="T2023" s="127"/>
      <c r="U2023" s="127"/>
      <c r="V2023" s="127"/>
      <c r="W2023" s="127"/>
      <c r="X2023" s="127"/>
      <c r="Y2023" s="127"/>
      <c r="Z2023" s="127"/>
      <c r="AA2023" s="127"/>
      <c r="AB2023" s="127"/>
      <c r="AC2023" s="127"/>
      <c r="AD2023" s="127"/>
      <c r="AE2023" s="127"/>
      <c r="AF2023" s="127"/>
      <c r="AG2023" s="127"/>
      <c r="AH2023" s="127"/>
      <c r="AI2023" s="127"/>
      <c r="AJ2023" s="127"/>
      <c r="AK2023" s="127"/>
      <c r="AL2023" s="127"/>
      <c r="AM2023" s="127"/>
      <c r="AN2023" s="127"/>
      <c r="AO2023" s="127"/>
      <c r="AP2023" s="127"/>
      <c r="AQ2023" s="127"/>
      <c r="AR2023" s="127"/>
      <c r="AS2023" s="127"/>
      <c r="AT2023" s="127"/>
      <c r="AU2023" s="127"/>
      <c r="AV2023" s="127"/>
      <c r="AW2023" s="127"/>
      <c r="AX2023" s="127"/>
      <c r="AY2023" s="127"/>
      <c r="AZ2023" s="127"/>
      <c r="BA2023" s="127"/>
      <c r="BB2023" s="127"/>
      <c r="BC2023" s="127"/>
      <c r="BD2023" s="127"/>
      <c r="BE2023" s="127"/>
      <c r="BF2023" s="127"/>
      <c r="BG2023" s="127"/>
      <c r="BH2023" s="127"/>
      <c r="BI2023" s="127"/>
      <c r="BJ2023" s="127"/>
      <c r="BK2023" s="127"/>
      <c r="BL2023" s="127"/>
      <c r="BM2023" s="127"/>
      <c r="BN2023" s="386"/>
      <c r="BO2023" s="127"/>
      <c r="BP2023" s="104"/>
    </row>
    <row r="2024" spans="1:68" ht="14.5" x14ac:dyDescent="0.35">
      <c r="A2024" s="136"/>
      <c r="B2024" s="136"/>
      <c r="C2024" s="136"/>
      <c r="D2024" s="127"/>
      <c r="E2024" s="127"/>
      <c r="F2024" s="127"/>
      <c r="G2024" s="127"/>
      <c r="H2024" s="127"/>
      <c r="I2024" s="127"/>
      <c r="J2024" s="127"/>
      <c r="K2024" s="127"/>
      <c r="L2024" s="127"/>
      <c r="M2024" s="127"/>
      <c r="N2024" s="127"/>
      <c r="O2024" s="127"/>
      <c r="P2024" s="127"/>
      <c r="Q2024" s="127"/>
      <c r="R2024" s="127"/>
      <c r="S2024" s="127"/>
      <c r="T2024" s="127"/>
      <c r="U2024" s="127"/>
      <c r="V2024" s="127"/>
      <c r="W2024" s="127"/>
      <c r="X2024" s="127"/>
      <c r="Y2024" s="127"/>
      <c r="Z2024" s="127"/>
      <c r="AA2024" s="127"/>
      <c r="AB2024" s="127"/>
      <c r="AC2024" s="127"/>
      <c r="AD2024" s="127"/>
      <c r="AE2024" s="127"/>
      <c r="AF2024" s="127"/>
      <c r="AG2024" s="127"/>
      <c r="AH2024" s="127"/>
      <c r="AI2024" s="127"/>
      <c r="AJ2024" s="127"/>
      <c r="AK2024" s="127"/>
      <c r="AL2024" s="127"/>
      <c r="AM2024" s="127"/>
      <c r="AN2024" s="127"/>
      <c r="AO2024" s="127"/>
      <c r="AP2024" s="127"/>
      <c r="AQ2024" s="127"/>
      <c r="AR2024" s="127"/>
      <c r="AS2024" s="127"/>
      <c r="AT2024" s="127"/>
      <c r="AU2024" s="127"/>
      <c r="AV2024" s="127"/>
      <c r="AW2024" s="127"/>
      <c r="AX2024" s="127"/>
      <c r="AY2024" s="127"/>
      <c r="AZ2024" s="127"/>
      <c r="BA2024" s="127"/>
      <c r="BB2024" s="127"/>
      <c r="BC2024" s="127"/>
      <c r="BD2024" s="127"/>
      <c r="BE2024" s="127"/>
      <c r="BF2024" s="127"/>
      <c r="BG2024" s="127"/>
      <c r="BH2024" s="127"/>
      <c r="BI2024" s="127"/>
      <c r="BJ2024" s="127"/>
      <c r="BK2024" s="127"/>
      <c r="BL2024" s="127"/>
      <c r="BM2024" s="127"/>
      <c r="BN2024" s="386"/>
      <c r="BO2024" s="127"/>
      <c r="BP2024" s="104"/>
    </row>
    <row r="2025" spans="1:68" ht="14.5" x14ac:dyDescent="0.35">
      <c r="A2025" s="136"/>
      <c r="B2025" s="136"/>
      <c r="C2025" s="136"/>
      <c r="D2025" s="127"/>
      <c r="E2025" s="127"/>
      <c r="F2025" s="127"/>
      <c r="G2025" s="127"/>
      <c r="H2025" s="127"/>
      <c r="I2025" s="127"/>
      <c r="J2025" s="127"/>
      <c r="K2025" s="127"/>
      <c r="L2025" s="127"/>
      <c r="M2025" s="127"/>
      <c r="N2025" s="127"/>
      <c r="O2025" s="127"/>
      <c r="P2025" s="127"/>
      <c r="Q2025" s="127"/>
      <c r="R2025" s="127"/>
      <c r="S2025" s="127"/>
      <c r="T2025" s="127"/>
      <c r="U2025" s="127"/>
      <c r="V2025" s="127"/>
      <c r="W2025" s="127"/>
      <c r="X2025" s="127"/>
      <c r="Y2025" s="127"/>
      <c r="Z2025" s="127"/>
      <c r="AA2025" s="127"/>
      <c r="AB2025" s="127"/>
      <c r="AC2025" s="127"/>
      <c r="AD2025" s="127"/>
      <c r="AE2025" s="127"/>
      <c r="AF2025" s="127"/>
      <c r="AG2025" s="127"/>
      <c r="AH2025" s="127"/>
      <c r="AI2025" s="127"/>
      <c r="AJ2025" s="127"/>
      <c r="AK2025" s="127"/>
      <c r="AL2025" s="127"/>
      <c r="AM2025" s="127"/>
      <c r="AN2025" s="127"/>
      <c r="AO2025" s="127"/>
      <c r="AP2025" s="127"/>
      <c r="AQ2025" s="127"/>
      <c r="AR2025" s="127"/>
      <c r="AS2025" s="127"/>
      <c r="AT2025" s="127"/>
      <c r="AU2025" s="127"/>
      <c r="AV2025" s="127"/>
      <c r="AW2025" s="127"/>
      <c r="AX2025" s="127"/>
      <c r="AY2025" s="127"/>
      <c r="AZ2025" s="127"/>
      <c r="BA2025" s="127"/>
      <c r="BB2025" s="127"/>
      <c r="BC2025" s="127"/>
      <c r="BD2025" s="127"/>
      <c r="BE2025" s="127"/>
      <c r="BF2025" s="127"/>
      <c r="BG2025" s="127"/>
      <c r="BH2025" s="127"/>
      <c r="BI2025" s="127"/>
      <c r="BJ2025" s="127"/>
      <c r="BK2025" s="127"/>
      <c r="BL2025" s="127"/>
      <c r="BM2025" s="127"/>
      <c r="BN2025" s="386"/>
      <c r="BO2025" s="127"/>
      <c r="BP2025" s="104"/>
    </row>
    <row r="2026" spans="1:68" ht="14.5" x14ac:dyDescent="0.35">
      <c r="A2026" s="136"/>
      <c r="B2026" s="136"/>
      <c r="C2026" s="136"/>
      <c r="D2026" s="127"/>
      <c r="E2026" s="127"/>
      <c r="F2026" s="127"/>
      <c r="G2026" s="127"/>
      <c r="H2026" s="127"/>
      <c r="I2026" s="127"/>
      <c r="J2026" s="127"/>
      <c r="K2026" s="127"/>
      <c r="L2026" s="127"/>
      <c r="M2026" s="127"/>
      <c r="N2026" s="127"/>
      <c r="O2026" s="127"/>
      <c r="P2026" s="127"/>
      <c r="Q2026" s="127"/>
      <c r="R2026" s="127"/>
      <c r="S2026" s="127"/>
      <c r="T2026" s="127"/>
      <c r="U2026" s="127"/>
      <c r="V2026" s="127"/>
      <c r="W2026" s="127"/>
      <c r="X2026" s="127"/>
      <c r="Y2026" s="127"/>
      <c r="Z2026" s="127"/>
      <c r="AA2026" s="127"/>
      <c r="AB2026" s="127"/>
      <c r="AC2026" s="127"/>
      <c r="AD2026" s="127"/>
      <c r="AE2026" s="127"/>
      <c r="AF2026" s="127"/>
      <c r="AG2026" s="127"/>
      <c r="AH2026" s="127"/>
      <c r="AI2026" s="127"/>
      <c r="AJ2026" s="127"/>
      <c r="AK2026" s="127"/>
      <c r="AL2026" s="127"/>
      <c r="AM2026" s="127"/>
      <c r="AN2026" s="127"/>
      <c r="AO2026" s="127"/>
      <c r="AP2026" s="127"/>
      <c r="AQ2026" s="127"/>
      <c r="AR2026" s="127"/>
      <c r="AS2026" s="127"/>
      <c r="AT2026" s="127"/>
      <c r="AU2026" s="127"/>
      <c r="AV2026" s="127"/>
      <c r="AW2026" s="127"/>
      <c r="AX2026" s="127"/>
      <c r="AY2026" s="127"/>
      <c r="AZ2026" s="127"/>
      <c r="BA2026" s="127"/>
      <c r="BB2026" s="127"/>
      <c r="BC2026" s="127"/>
      <c r="BD2026" s="127"/>
      <c r="BE2026" s="127"/>
      <c r="BF2026" s="127"/>
      <c r="BG2026" s="127"/>
      <c r="BH2026" s="127"/>
      <c r="BI2026" s="127"/>
      <c r="BJ2026" s="127"/>
      <c r="BK2026" s="127"/>
      <c r="BL2026" s="127"/>
      <c r="BM2026" s="127"/>
      <c r="BN2026" s="386"/>
      <c r="BO2026" s="127"/>
      <c r="BP2026" s="104"/>
    </row>
    <row r="2027" spans="1:68" ht="14.5" x14ac:dyDescent="0.35">
      <c r="A2027" s="136"/>
      <c r="B2027" s="136"/>
      <c r="C2027" s="136"/>
      <c r="D2027" s="127"/>
      <c r="E2027" s="127"/>
      <c r="F2027" s="127"/>
      <c r="G2027" s="127"/>
      <c r="H2027" s="127"/>
      <c r="I2027" s="127"/>
      <c r="J2027" s="127"/>
      <c r="K2027" s="127"/>
      <c r="L2027" s="127"/>
      <c r="M2027" s="127"/>
      <c r="N2027" s="127"/>
      <c r="O2027" s="127"/>
      <c r="P2027" s="127"/>
      <c r="Q2027" s="127"/>
      <c r="R2027" s="127"/>
      <c r="S2027" s="127"/>
      <c r="T2027" s="127"/>
      <c r="U2027" s="127"/>
      <c r="V2027" s="127"/>
      <c r="W2027" s="127"/>
      <c r="X2027" s="127"/>
      <c r="Y2027" s="127"/>
      <c r="Z2027" s="127"/>
      <c r="AA2027" s="127"/>
      <c r="AB2027" s="127"/>
      <c r="AC2027" s="127"/>
      <c r="AD2027" s="127"/>
      <c r="AE2027" s="127"/>
      <c r="AF2027" s="127"/>
      <c r="AG2027" s="127"/>
      <c r="AH2027" s="127"/>
      <c r="AI2027" s="127"/>
      <c r="AJ2027" s="127"/>
      <c r="AK2027" s="127"/>
      <c r="AL2027" s="127"/>
      <c r="AM2027" s="127"/>
      <c r="AN2027" s="127"/>
      <c r="AO2027" s="127"/>
      <c r="AP2027" s="127"/>
      <c r="AQ2027" s="127"/>
      <c r="AR2027" s="127"/>
      <c r="AS2027" s="127"/>
      <c r="AT2027" s="127"/>
      <c r="AU2027" s="127"/>
      <c r="AV2027" s="127"/>
      <c r="AW2027" s="127"/>
      <c r="AX2027" s="127"/>
      <c r="AY2027" s="127"/>
      <c r="AZ2027" s="127"/>
      <c r="BA2027" s="127"/>
      <c r="BB2027" s="127"/>
      <c r="BC2027" s="127"/>
      <c r="BD2027" s="127"/>
      <c r="BE2027" s="127"/>
      <c r="BF2027" s="127"/>
      <c r="BG2027" s="127"/>
      <c r="BH2027" s="127"/>
      <c r="BI2027" s="127"/>
      <c r="BJ2027" s="127"/>
      <c r="BK2027" s="127"/>
      <c r="BL2027" s="127"/>
      <c r="BM2027" s="127"/>
      <c r="BN2027" s="386"/>
      <c r="BO2027" s="127"/>
      <c r="BP2027" s="104"/>
    </row>
    <row r="2028" spans="1:68" ht="14.5" x14ac:dyDescent="0.35">
      <c r="A2028" s="136"/>
      <c r="B2028" s="136"/>
      <c r="C2028" s="136"/>
      <c r="D2028" s="127"/>
      <c r="E2028" s="127"/>
      <c r="F2028" s="127"/>
      <c r="G2028" s="127"/>
      <c r="H2028" s="127"/>
      <c r="I2028" s="127"/>
      <c r="J2028" s="127"/>
      <c r="K2028" s="127"/>
      <c r="L2028" s="127"/>
      <c r="M2028" s="127"/>
      <c r="N2028" s="127"/>
      <c r="O2028" s="127"/>
      <c r="P2028" s="127"/>
      <c r="Q2028" s="127"/>
      <c r="R2028" s="127"/>
      <c r="S2028" s="127"/>
      <c r="T2028" s="127"/>
      <c r="U2028" s="127"/>
      <c r="V2028" s="127"/>
      <c r="W2028" s="127"/>
      <c r="X2028" s="127"/>
      <c r="Y2028" s="127"/>
      <c r="Z2028" s="127"/>
      <c r="AA2028" s="127"/>
      <c r="AB2028" s="127"/>
      <c r="AC2028" s="127"/>
      <c r="AD2028" s="127"/>
      <c r="AE2028" s="127"/>
      <c r="AF2028" s="127"/>
      <c r="AG2028" s="127"/>
      <c r="AH2028" s="127"/>
      <c r="AI2028" s="127"/>
      <c r="AJ2028" s="127"/>
      <c r="AK2028" s="127"/>
      <c r="AL2028" s="127"/>
      <c r="AM2028" s="127"/>
      <c r="AN2028" s="127"/>
      <c r="AO2028" s="127"/>
      <c r="AP2028" s="127"/>
      <c r="AQ2028" s="127"/>
      <c r="AR2028" s="127"/>
      <c r="AS2028" s="127"/>
      <c r="AT2028" s="127"/>
      <c r="AU2028" s="127"/>
      <c r="AV2028" s="127"/>
      <c r="AW2028" s="127"/>
      <c r="AX2028" s="127"/>
      <c r="AY2028" s="127"/>
      <c r="AZ2028" s="127"/>
      <c r="BA2028" s="127"/>
      <c r="BB2028" s="127"/>
      <c r="BC2028" s="127"/>
      <c r="BD2028" s="127"/>
      <c r="BE2028" s="127"/>
      <c r="BF2028" s="127"/>
      <c r="BG2028" s="127"/>
      <c r="BH2028" s="127"/>
      <c r="BI2028" s="127"/>
      <c r="BJ2028" s="127"/>
      <c r="BK2028" s="127"/>
      <c r="BL2028" s="127"/>
      <c r="BM2028" s="127"/>
      <c r="BN2028" s="386"/>
      <c r="BO2028" s="127"/>
      <c r="BP2028" s="104"/>
    </row>
    <row r="2029" spans="1:68" ht="14.5" x14ac:dyDescent="0.35">
      <c r="A2029" s="136"/>
      <c r="B2029" s="136"/>
      <c r="C2029" s="136"/>
      <c r="D2029" s="127"/>
      <c r="E2029" s="127"/>
      <c r="F2029" s="127"/>
      <c r="G2029" s="127"/>
      <c r="H2029" s="127"/>
      <c r="I2029" s="127"/>
      <c r="J2029" s="127"/>
      <c r="K2029" s="127"/>
      <c r="L2029" s="127"/>
      <c r="M2029" s="127"/>
      <c r="N2029" s="127"/>
      <c r="O2029" s="127"/>
      <c r="P2029" s="127"/>
      <c r="Q2029" s="127"/>
      <c r="R2029" s="127"/>
      <c r="S2029" s="127"/>
      <c r="T2029" s="127"/>
      <c r="U2029" s="127"/>
      <c r="V2029" s="127"/>
      <c r="W2029" s="127"/>
      <c r="X2029" s="127"/>
      <c r="Y2029" s="127"/>
      <c r="Z2029" s="127"/>
      <c r="AA2029" s="127"/>
      <c r="AB2029" s="127"/>
      <c r="AC2029" s="127"/>
      <c r="AD2029" s="127"/>
      <c r="AE2029" s="127"/>
      <c r="AF2029" s="127"/>
      <c r="AG2029" s="127"/>
      <c r="AH2029" s="127"/>
      <c r="AI2029" s="127"/>
      <c r="AJ2029" s="127"/>
      <c r="AK2029" s="127"/>
      <c r="AL2029" s="127"/>
      <c r="AM2029" s="127"/>
      <c r="AN2029" s="127"/>
      <c r="AO2029" s="127"/>
      <c r="AP2029" s="127"/>
      <c r="AQ2029" s="127"/>
      <c r="AR2029" s="127"/>
      <c r="AS2029" s="127"/>
      <c r="AT2029" s="127"/>
      <c r="AU2029" s="127"/>
      <c r="AV2029" s="127"/>
      <c r="AW2029" s="127"/>
      <c r="AX2029" s="127"/>
      <c r="AY2029" s="127"/>
      <c r="AZ2029" s="127"/>
      <c r="BA2029" s="127"/>
      <c r="BB2029" s="127"/>
      <c r="BC2029" s="127"/>
      <c r="BD2029" s="127"/>
      <c r="BE2029" s="127"/>
      <c r="BF2029" s="127"/>
      <c r="BG2029" s="127"/>
      <c r="BH2029" s="127"/>
      <c r="BI2029" s="127"/>
      <c r="BJ2029" s="127"/>
      <c r="BK2029" s="127"/>
      <c r="BL2029" s="127"/>
      <c r="BM2029" s="127"/>
      <c r="BN2029" s="386"/>
      <c r="BO2029" s="127"/>
      <c r="BP2029" s="104"/>
    </row>
    <row r="2030" spans="1:68" ht="14.5" x14ac:dyDescent="0.35">
      <c r="A2030" s="136"/>
      <c r="B2030" s="136"/>
      <c r="C2030" s="136"/>
      <c r="D2030" s="127"/>
      <c r="E2030" s="127"/>
      <c r="F2030" s="127"/>
      <c r="G2030" s="127"/>
      <c r="H2030" s="127"/>
      <c r="I2030" s="127"/>
      <c r="J2030" s="127"/>
      <c r="K2030" s="127"/>
      <c r="L2030" s="127"/>
      <c r="M2030" s="127"/>
      <c r="N2030" s="127"/>
      <c r="O2030" s="127"/>
      <c r="P2030" s="127"/>
      <c r="Q2030" s="127"/>
      <c r="R2030" s="127"/>
      <c r="S2030" s="127"/>
      <c r="T2030" s="127"/>
      <c r="U2030" s="127"/>
      <c r="V2030" s="127"/>
      <c r="W2030" s="127"/>
      <c r="X2030" s="127"/>
      <c r="Y2030" s="127"/>
      <c r="Z2030" s="127"/>
      <c r="AA2030" s="127"/>
      <c r="AB2030" s="127"/>
      <c r="AC2030" s="127"/>
      <c r="AD2030" s="127"/>
      <c r="AE2030" s="127"/>
      <c r="AF2030" s="127"/>
      <c r="AG2030" s="127"/>
      <c r="AH2030" s="127"/>
      <c r="AI2030" s="127"/>
      <c r="AJ2030" s="127"/>
      <c r="AK2030" s="127"/>
      <c r="AL2030" s="127"/>
      <c r="AM2030" s="127"/>
      <c r="AN2030" s="127"/>
      <c r="AO2030" s="127"/>
      <c r="AP2030" s="127"/>
      <c r="AQ2030" s="127"/>
      <c r="AR2030" s="127"/>
      <c r="AS2030" s="127"/>
      <c r="AT2030" s="127"/>
      <c r="AU2030" s="127"/>
      <c r="AV2030" s="127"/>
      <c r="AW2030" s="127"/>
      <c r="AX2030" s="127"/>
      <c r="AY2030" s="127"/>
      <c r="AZ2030" s="127"/>
      <c r="BA2030" s="127"/>
      <c r="BB2030" s="127"/>
      <c r="BC2030" s="127"/>
      <c r="BD2030" s="127"/>
      <c r="BE2030" s="127"/>
      <c r="BF2030" s="127"/>
      <c r="BG2030" s="127"/>
      <c r="BH2030" s="127"/>
      <c r="BI2030" s="127"/>
      <c r="BJ2030" s="127"/>
      <c r="BK2030" s="127"/>
      <c r="BL2030" s="127"/>
      <c r="BM2030" s="127"/>
      <c r="BN2030" s="386"/>
      <c r="BO2030" s="127"/>
      <c r="BP2030" s="104"/>
    </row>
    <row r="2031" spans="1:68" ht="14.5" x14ac:dyDescent="0.35">
      <c r="A2031" s="136"/>
      <c r="B2031" s="136"/>
      <c r="C2031" s="136"/>
      <c r="D2031" s="127"/>
      <c r="E2031" s="127"/>
      <c r="F2031" s="127"/>
      <c r="G2031" s="127"/>
      <c r="H2031" s="127"/>
      <c r="I2031" s="127"/>
      <c r="J2031" s="127"/>
      <c r="K2031" s="127"/>
      <c r="L2031" s="127"/>
      <c r="M2031" s="127"/>
      <c r="N2031" s="127"/>
      <c r="O2031" s="127"/>
      <c r="P2031" s="127"/>
      <c r="Q2031" s="127"/>
      <c r="R2031" s="127"/>
      <c r="S2031" s="127"/>
      <c r="T2031" s="127"/>
      <c r="U2031" s="127"/>
      <c r="V2031" s="127"/>
      <c r="W2031" s="127"/>
      <c r="X2031" s="127"/>
      <c r="Y2031" s="127"/>
      <c r="Z2031" s="127"/>
      <c r="AA2031" s="127"/>
      <c r="AB2031" s="127"/>
      <c r="AC2031" s="127"/>
      <c r="AD2031" s="127"/>
      <c r="AE2031" s="127"/>
      <c r="AF2031" s="127"/>
      <c r="AG2031" s="127"/>
      <c r="AH2031" s="127"/>
      <c r="AI2031" s="127"/>
      <c r="AJ2031" s="127"/>
      <c r="AK2031" s="127"/>
      <c r="AL2031" s="127"/>
      <c r="AM2031" s="127"/>
      <c r="AN2031" s="127"/>
      <c r="AO2031" s="127"/>
      <c r="AP2031" s="127"/>
      <c r="AQ2031" s="127"/>
      <c r="AR2031" s="127"/>
      <c r="AS2031" s="127"/>
      <c r="AT2031" s="127"/>
      <c r="AU2031" s="127"/>
      <c r="AV2031" s="127"/>
      <c r="AW2031" s="127"/>
      <c r="AX2031" s="127"/>
      <c r="AY2031" s="127"/>
      <c r="AZ2031" s="127"/>
      <c r="BA2031" s="127"/>
      <c r="BB2031" s="127"/>
      <c r="BC2031" s="127"/>
      <c r="BD2031" s="127"/>
      <c r="BE2031" s="127"/>
      <c r="BF2031" s="127"/>
      <c r="BG2031" s="127"/>
      <c r="BH2031" s="127"/>
      <c r="BI2031" s="127"/>
      <c r="BJ2031" s="127"/>
      <c r="BK2031" s="127"/>
      <c r="BL2031" s="127"/>
      <c r="BM2031" s="127"/>
      <c r="BN2031" s="386"/>
      <c r="BO2031" s="127"/>
      <c r="BP2031" s="104"/>
    </row>
    <row r="2032" spans="1:68" ht="14.5" x14ac:dyDescent="0.35">
      <c r="A2032" s="136"/>
      <c r="B2032" s="136"/>
      <c r="C2032" s="136"/>
      <c r="D2032" s="127"/>
      <c r="E2032" s="127"/>
      <c r="F2032" s="127"/>
      <c r="G2032" s="127"/>
      <c r="H2032" s="127"/>
      <c r="I2032" s="127"/>
      <c r="J2032" s="127"/>
      <c r="K2032" s="127"/>
      <c r="L2032" s="127"/>
      <c r="M2032" s="127"/>
      <c r="N2032" s="127"/>
      <c r="O2032" s="127"/>
      <c r="P2032" s="127"/>
      <c r="Q2032" s="127"/>
      <c r="R2032" s="127"/>
      <c r="S2032" s="127"/>
      <c r="T2032" s="127"/>
      <c r="U2032" s="127"/>
      <c r="V2032" s="127"/>
      <c r="W2032" s="127"/>
      <c r="X2032" s="127"/>
      <c r="Y2032" s="127"/>
      <c r="Z2032" s="127"/>
      <c r="AA2032" s="127"/>
      <c r="AB2032" s="127"/>
      <c r="AC2032" s="127"/>
      <c r="AD2032" s="127"/>
      <c r="AE2032" s="127"/>
      <c r="AF2032" s="127"/>
      <c r="AG2032" s="127"/>
      <c r="AH2032" s="127"/>
      <c r="AI2032" s="127"/>
      <c r="AJ2032" s="127"/>
      <c r="AK2032" s="127"/>
      <c r="AL2032" s="127"/>
      <c r="AM2032" s="127"/>
      <c r="AN2032" s="127"/>
      <c r="AO2032" s="127"/>
      <c r="AP2032" s="127"/>
      <c r="AQ2032" s="127"/>
      <c r="AR2032" s="127"/>
      <c r="AS2032" s="127"/>
      <c r="AT2032" s="127"/>
      <c r="AU2032" s="127"/>
      <c r="AV2032" s="127"/>
      <c r="AW2032" s="127"/>
      <c r="AX2032" s="127"/>
      <c r="AY2032" s="127"/>
      <c r="AZ2032" s="127"/>
      <c r="BA2032" s="127"/>
      <c r="BB2032" s="127"/>
      <c r="BC2032" s="127"/>
      <c r="BD2032" s="127"/>
      <c r="BE2032" s="127"/>
      <c r="BF2032" s="127"/>
      <c r="BG2032" s="127"/>
      <c r="BH2032" s="127"/>
      <c r="BI2032" s="127"/>
      <c r="BJ2032" s="127"/>
      <c r="BK2032" s="127"/>
      <c r="BL2032" s="127"/>
      <c r="BM2032" s="127"/>
      <c r="BN2032" s="386"/>
      <c r="BO2032" s="127"/>
      <c r="BP2032" s="104"/>
    </row>
    <row r="2033" spans="1:68" ht="14.5" x14ac:dyDescent="0.35">
      <c r="A2033" s="136"/>
      <c r="B2033" s="136"/>
      <c r="C2033" s="136"/>
      <c r="D2033" s="127"/>
      <c r="E2033" s="127"/>
      <c r="F2033" s="127"/>
      <c r="G2033" s="127"/>
      <c r="H2033" s="127"/>
      <c r="I2033" s="127"/>
      <c r="J2033" s="127"/>
      <c r="K2033" s="127"/>
      <c r="L2033" s="127"/>
      <c r="M2033" s="127"/>
      <c r="N2033" s="127"/>
      <c r="O2033" s="127"/>
      <c r="P2033" s="127"/>
      <c r="Q2033" s="127"/>
      <c r="R2033" s="127"/>
      <c r="S2033" s="127"/>
      <c r="T2033" s="127"/>
      <c r="U2033" s="127"/>
      <c r="V2033" s="127"/>
      <c r="W2033" s="127"/>
      <c r="X2033" s="127"/>
      <c r="Y2033" s="127"/>
      <c r="Z2033" s="127"/>
      <c r="AA2033" s="127"/>
      <c r="AB2033" s="127"/>
      <c r="AC2033" s="127"/>
      <c r="AD2033" s="127"/>
      <c r="AE2033" s="127"/>
      <c r="AF2033" s="127"/>
      <c r="AG2033" s="127"/>
      <c r="AH2033" s="127"/>
      <c r="AI2033" s="127"/>
      <c r="AJ2033" s="127"/>
      <c r="AK2033" s="127"/>
      <c r="AL2033" s="127"/>
      <c r="AM2033" s="127"/>
      <c r="AN2033" s="127"/>
      <c r="AO2033" s="127"/>
      <c r="AP2033" s="127"/>
      <c r="AQ2033" s="127"/>
      <c r="AR2033" s="127"/>
      <c r="AS2033" s="127"/>
      <c r="AT2033" s="127"/>
      <c r="AU2033" s="127"/>
      <c r="AV2033" s="127"/>
      <c r="AW2033" s="127"/>
      <c r="AX2033" s="127"/>
      <c r="AY2033" s="127"/>
      <c r="AZ2033" s="127"/>
      <c r="BA2033" s="127"/>
      <c r="BB2033" s="127"/>
      <c r="BC2033" s="127"/>
      <c r="BD2033" s="127"/>
      <c r="BE2033" s="127"/>
      <c r="BF2033" s="127"/>
      <c r="BG2033" s="127"/>
      <c r="BH2033" s="127"/>
      <c r="BI2033" s="127"/>
      <c r="BJ2033" s="127"/>
      <c r="BK2033" s="127"/>
      <c r="BL2033" s="127"/>
      <c r="BM2033" s="127"/>
      <c r="BN2033" s="386"/>
      <c r="BO2033" s="127"/>
      <c r="BP2033" s="104"/>
    </row>
    <row r="2034" spans="1:68" ht="14.5" x14ac:dyDescent="0.35">
      <c r="A2034" s="136"/>
      <c r="B2034" s="136"/>
      <c r="C2034" s="136"/>
      <c r="D2034" s="127"/>
      <c r="E2034" s="127"/>
      <c r="F2034" s="127"/>
      <c r="G2034" s="127"/>
      <c r="H2034" s="127"/>
      <c r="I2034" s="127"/>
      <c r="J2034" s="127"/>
      <c r="K2034" s="127"/>
      <c r="L2034" s="127"/>
      <c r="M2034" s="127"/>
      <c r="N2034" s="127"/>
      <c r="O2034" s="127"/>
      <c r="P2034" s="127"/>
      <c r="Q2034" s="127"/>
      <c r="R2034" s="127"/>
      <c r="S2034" s="127"/>
      <c r="T2034" s="127"/>
      <c r="U2034" s="127"/>
      <c r="V2034" s="127"/>
      <c r="W2034" s="127"/>
      <c r="X2034" s="127"/>
      <c r="Y2034" s="127"/>
      <c r="Z2034" s="127"/>
      <c r="AA2034" s="127"/>
      <c r="AB2034" s="127"/>
      <c r="AC2034" s="127"/>
      <c r="AD2034" s="127"/>
      <c r="AE2034" s="127"/>
      <c r="AF2034" s="127"/>
      <c r="AG2034" s="127"/>
      <c r="AH2034" s="127"/>
      <c r="AI2034" s="127"/>
      <c r="AJ2034" s="127"/>
      <c r="AK2034" s="127"/>
      <c r="AL2034" s="127"/>
      <c r="AM2034" s="127"/>
      <c r="AN2034" s="127"/>
      <c r="AO2034" s="127"/>
      <c r="AP2034" s="127"/>
      <c r="AQ2034" s="127"/>
      <c r="AR2034" s="127"/>
      <c r="AS2034" s="127"/>
      <c r="AT2034" s="127"/>
      <c r="AU2034" s="127"/>
      <c r="AV2034" s="127"/>
      <c r="AW2034" s="127"/>
      <c r="AX2034" s="127"/>
      <c r="AY2034" s="127"/>
      <c r="AZ2034" s="127"/>
      <c r="BA2034" s="127"/>
      <c r="BB2034" s="127"/>
      <c r="BC2034" s="127"/>
      <c r="BD2034" s="127"/>
      <c r="BE2034" s="127"/>
      <c r="BF2034" s="127"/>
      <c r="BG2034" s="127"/>
      <c r="BH2034" s="127"/>
      <c r="BI2034" s="127"/>
      <c r="BJ2034" s="127"/>
      <c r="BK2034" s="127"/>
      <c r="BL2034" s="127"/>
      <c r="BM2034" s="127"/>
      <c r="BN2034" s="386"/>
      <c r="BO2034" s="127"/>
      <c r="BP2034" s="104"/>
    </row>
    <row r="2035" spans="1:68" ht="14.5" x14ac:dyDescent="0.35">
      <c r="A2035" s="136"/>
      <c r="B2035" s="136"/>
      <c r="C2035" s="136"/>
      <c r="D2035" s="127"/>
      <c r="E2035" s="127"/>
      <c r="F2035" s="127"/>
      <c r="G2035" s="127"/>
      <c r="H2035" s="127"/>
      <c r="I2035" s="127"/>
      <c r="J2035" s="127"/>
      <c r="K2035" s="127"/>
      <c r="L2035" s="127"/>
      <c r="M2035" s="127"/>
      <c r="N2035" s="127"/>
      <c r="O2035" s="127"/>
      <c r="P2035" s="127"/>
      <c r="Q2035" s="127"/>
      <c r="R2035" s="127"/>
      <c r="S2035" s="127"/>
      <c r="T2035" s="127"/>
      <c r="U2035" s="127"/>
      <c r="V2035" s="127"/>
      <c r="W2035" s="127"/>
      <c r="X2035" s="127"/>
      <c r="Y2035" s="127"/>
      <c r="Z2035" s="127"/>
      <c r="AA2035" s="127"/>
      <c r="AB2035" s="127"/>
      <c r="AC2035" s="127"/>
      <c r="AD2035" s="127"/>
      <c r="AE2035" s="127"/>
      <c r="AF2035" s="127"/>
      <c r="AG2035" s="127"/>
      <c r="AH2035" s="127"/>
      <c r="AI2035" s="127"/>
      <c r="AJ2035" s="127"/>
      <c r="AK2035" s="127"/>
      <c r="AL2035" s="127"/>
      <c r="AM2035" s="127"/>
      <c r="AN2035" s="127"/>
      <c r="AO2035" s="127"/>
      <c r="AP2035" s="127"/>
      <c r="AQ2035" s="127"/>
      <c r="AR2035" s="127"/>
      <c r="AS2035" s="127"/>
      <c r="AT2035" s="127"/>
      <c r="AU2035" s="127"/>
      <c r="AV2035" s="127"/>
      <c r="AW2035" s="127"/>
      <c r="AX2035" s="127"/>
      <c r="AY2035" s="127"/>
      <c r="AZ2035" s="127"/>
      <c r="BA2035" s="127"/>
      <c r="BB2035" s="127"/>
      <c r="BC2035" s="127"/>
      <c r="BD2035" s="127"/>
      <c r="BE2035" s="127"/>
      <c r="BF2035" s="127"/>
      <c r="BG2035" s="127"/>
      <c r="BH2035" s="127"/>
      <c r="BI2035" s="127"/>
      <c r="BJ2035" s="127"/>
      <c r="BK2035" s="127"/>
      <c r="BL2035" s="127"/>
      <c r="BM2035" s="127"/>
      <c r="BN2035" s="386"/>
      <c r="BO2035" s="127"/>
      <c r="BP2035" s="104"/>
    </row>
    <row r="2036" spans="1:68" ht="14.5" x14ac:dyDescent="0.35">
      <c r="A2036" s="136"/>
      <c r="B2036" s="136"/>
      <c r="C2036" s="136"/>
      <c r="D2036" s="127"/>
      <c r="E2036" s="127"/>
      <c r="F2036" s="127"/>
      <c r="G2036" s="127"/>
      <c r="H2036" s="127"/>
      <c r="I2036" s="127"/>
      <c r="J2036" s="127"/>
      <c r="K2036" s="127"/>
      <c r="L2036" s="127"/>
      <c r="M2036" s="127"/>
      <c r="N2036" s="127"/>
      <c r="O2036" s="127"/>
      <c r="P2036" s="127"/>
      <c r="Q2036" s="127"/>
      <c r="R2036" s="127"/>
      <c r="S2036" s="127"/>
      <c r="T2036" s="127"/>
      <c r="U2036" s="127"/>
      <c r="V2036" s="127"/>
      <c r="W2036" s="127"/>
      <c r="X2036" s="127"/>
      <c r="Y2036" s="127"/>
      <c r="Z2036" s="127"/>
      <c r="AA2036" s="127"/>
      <c r="AB2036" s="127"/>
      <c r="AC2036" s="127"/>
      <c r="AD2036" s="127"/>
      <c r="AE2036" s="127"/>
      <c r="AF2036" s="127"/>
      <c r="AG2036" s="127"/>
      <c r="AH2036" s="127"/>
      <c r="AI2036" s="127"/>
      <c r="AJ2036" s="127"/>
      <c r="AK2036" s="127"/>
      <c r="AL2036" s="127"/>
      <c r="AM2036" s="127"/>
      <c r="AN2036" s="127"/>
      <c r="AO2036" s="127"/>
      <c r="AP2036" s="127"/>
      <c r="AQ2036" s="127"/>
      <c r="AR2036" s="127"/>
      <c r="AS2036" s="127"/>
      <c r="AT2036" s="127"/>
      <c r="AU2036" s="127"/>
      <c r="AV2036" s="127"/>
      <c r="AW2036" s="127"/>
      <c r="AX2036" s="127"/>
      <c r="AY2036" s="127"/>
      <c r="AZ2036" s="127"/>
      <c r="BA2036" s="127"/>
      <c r="BB2036" s="127"/>
      <c r="BC2036" s="127"/>
      <c r="BD2036" s="127"/>
      <c r="BE2036" s="127"/>
      <c r="BF2036" s="127"/>
      <c r="BG2036" s="127"/>
      <c r="BH2036" s="127"/>
      <c r="BI2036" s="127"/>
      <c r="BJ2036" s="127"/>
      <c r="BK2036" s="127"/>
      <c r="BL2036" s="127"/>
      <c r="BM2036" s="127"/>
      <c r="BN2036" s="386"/>
      <c r="BO2036" s="127"/>
      <c r="BP2036" s="104"/>
    </row>
    <row r="2037" spans="1:68" ht="14.5" x14ac:dyDescent="0.35">
      <c r="A2037" s="136"/>
      <c r="B2037" s="136"/>
      <c r="C2037" s="136"/>
      <c r="D2037" s="127"/>
      <c r="E2037" s="127"/>
      <c r="F2037" s="127"/>
      <c r="G2037" s="127"/>
      <c r="H2037" s="127"/>
      <c r="I2037" s="127"/>
      <c r="J2037" s="127"/>
      <c r="K2037" s="127"/>
      <c r="L2037" s="127"/>
      <c r="M2037" s="127"/>
      <c r="N2037" s="127"/>
      <c r="O2037" s="127"/>
      <c r="P2037" s="127"/>
      <c r="Q2037" s="127"/>
      <c r="R2037" s="127"/>
      <c r="S2037" s="127"/>
      <c r="T2037" s="127"/>
      <c r="U2037" s="127"/>
      <c r="V2037" s="127"/>
      <c r="W2037" s="127"/>
      <c r="X2037" s="127"/>
      <c r="Y2037" s="127"/>
      <c r="Z2037" s="127"/>
      <c r="AA2037" s="127"/>
      <c r="AB2037" s="127"/>
      <c r="AC2037" s="127"/>
      <c r="AD2037" s="127"/>
      <c r="AE2037" s="127"/>
      <c r="AF2037" s="127"/>
      <c r="AG2037" s="127"/>
      <c r="AH2037" s="127"/>
      <c r="AI2037" s="127"/>
      <c r="AJ2037" s="127"/>
      <c r="AK2037" s="127"/>
      <c r="AL2037" s="127"/>
      <c r="AM2037" s="127"/>
      <c r="AN2037" s="127"/>
      <c r="AO2037" s="127"/>
      <c r="AP2037" s="127"/>
      <c r="AQ2037" s="127"/>
      <c r="AR2037" s="127"/>
      <c r="AS2037" s="127"/>
      <c r="AT2037" s="127"/>
      <c r="AU2037" s="127"/>
      <c r="AV2037" s="127"/>
      <c r="AW2037" s="127"/>
      <c r="AX2037" s="127"/>
      <c r="AY2037" s="127"/>
      <c r="AZ2037" s="127"/>
      <c r="BA2037" s="127"/>
      <c r="BB2037" s="127"/>
      <c r="BC2037" s="127"/>
      <c r="BD2037" s="127"/>
      <c r="BE2037" s="127"/>
      <c r="BF2037" s="127"/>
      <c r="BG2037" s="127"/>
      <c r="BH2037" s="127"/>
      <c r="BI2037" s="127"/>
      <c r="BJ2037" s="127"/>
      <c r="BK2037" s="127"/>
      <c r="BL2037" s="127"/>
      <c r="BM2037" s="127"/>
      <c r="BN2037" s="386"/>
      <c r="BO2037" s="127"/>
      <c r="BP2037" s="104"/>
    </row>
    <row r="2038" spans="1:68" ht="14.5" x14ac:dyDescent="0.35">
      <c r="A2038" s="136"/>
      <c r="B2038" s="136"/>
      <c r="C2038" s="136"/>
      <c r="D2038" s="127"/>
      <c r="E2038" s="127"/>
      <c r="F2038" s="127"/>
      <c r="G2038" s="127"/>
      <c r="H2038" s="127"/>
      <c r="I2038" s="127"/>
      <c r="J2038" s="127"/>
      <c r="K2038" s="127"/>
      <c r="L2038" s="127"/>
      <c r="M2038" s="127"/>
      <c r="N2038" s="127"/>
      <c r="O2038" s="127"/>
      <c r="P2038" s="127"/>
      <c r="Q2038" s="127"/>
      <c r="R2038" s="127"/>
      <c r="S2038" s="127"/>
      <c r="T2038" s="127"/>
      <c r="U2038" s="127"/>
      <c r="V2038" s="127"/>
      <c r="W2038" s="127"/>
      <c r="X2038" s="127"/>
      <c r="Y2038" s="127"/>
      <c r="Z2038" s="127"/>
      <c r="AA2038" s="127"/>
      <c r="AB2038" s="127"/>
      <c r="AC2038" s="127"/>
      <c r="AD2038" s="127"/>
      <c r="AE2038" s="127"/>
      <c r="AF2038" s="127"/>
      <c r="AG2038" s="127"/>
      <c r="AH2038" s="127"/>
      <c r="AI2038" s="127"/>
      <c r="AJ2038" s="127"/>
      <c r="AK2038" s="127"/>
      <c r="AL2038" s="127"/>
      <c r="AM2038" s="127"/>
      <c r="AN2038" s="127"/>
      <c r="AO2038" s="127"/>
      <c r="AP2038" s="127"/>
      <c r="AQ2038" s="127"/>
      <c r="AR2038" s="127"/>
      <c r="AS2038" s="127"/>
      <c r="AT2038" s="127"/>
      <c r="AU2038" s="127"/>
      <c r="AV2038" s="127"/>
      <c r="AW2038" s="127"/>
      <c r="AX2038" s="127"/>
      <c r="AY2038" s="127"/>
      <c r="AZ2038" s="127"/>
      <c r="BA2038" s="127"/>
      <c r="BB2038" s="127"/>
      <c r="BC2038" s="127"/>
      <c r="BD2038" s="127"/>
      <c r="BE2038" s="127"/>
      <c r="BF2038" s="127"/>
      <c r="BG2038" s="127"/>
      <c r="BH2038" s="127"/>
      <c r="BI2038" s="127"/>
      <c r="BJ2038" s="127"/>
      <c r="BK2038" s="127"/>
      <c r="BL2038" s="127"/>
      <c r="BM2038" s="127"/>
      <c r="BN2038" s="386"/>
      <c r="BO2038" s="127"/>
      <c r="BP2038" s="104"/>
    </row>
    <row r="2039" spans="1:68" ht="14.5" x14ac:dyDescent="0.35">
      <c r="A2039" s="136"/>
      <c r="B2039" s="136"/>
      <c r="C2039" s="136"/>
      <c r="D2039" s="127"/>
      <c r="E2039" s="127"/>
      <c r="F2039" s="127"/>
      <c r="G2039" s="127"/>
      <c r="H2039" s="127"/>
      <c r="I2039" s="127"/>
      <c r="J2039" s="127"/>
      <c r="K2039" s="127"/>
      <c r="L2039" s="127"/>
      <c r="M2039" s="127"/>
      <c r="N2039" s="127"/>
      <c r="O2039" s="127"/>
      <c r="P2039" s="127"/>
      <c r="Q2039" s="127"/>
      <c r="R2039" s="127"/>
      <c r="S2039" s="127"/>
      <c r="T2039" s="127"/>
      <c r="U2039" s="127"/>
      <c r="V2039" s="127"/>
      <c r="W2039" s="127"/>
      <c r="X2039" s="127"/>
      <c r="Y2039" s="127"/>
      <c r="Z2039" s="127"/>
      <c r="AA2039" s="127"/>
      <c r="AB2039" s="127"/>
      <c r="AC2039" s="127"/>
      <c r="AD2039" s="127"/>
      <c r="AE2039" s="127"/>
      <c r="AF2039" s="127"/>
      <c r="AG2039" s="127"/>
      <c r="AH2039" s="127"/>
      <c r="AI2039" s="127"/>
      <c r="AJ2039" s="127"/>
      <c r="AK2039" s="127"/>
      <c r="AL2039" s="127"/>
      <c r="AM2039" s="127"/>
      <c r="AN2039" s="127"/>
      <c r="AO2039" s="127"/>
      <c r="AP2039" s="127"/>
      <c r="AQ2039" s="127"/>
      <c r="AR2039" s="127"/>
      <c r="AS2039" s="127"/>
      <c r="AT2039" s="127"/>
      <c r="AU2039" s="127"/>
      <c r="AV2039" s="127"/>
      <c r="AW2039" s="127"/>
      <c r="AX2039" s="127"/>
      <c r="AY2039" s="127"/>
      <c r="AZ2039" s="127"/>
      <c r="BA2039" s="127"/>
      <c r="BB2039" s="127"/>
      <c r="BC2039" s="127"/>
      <c r="BD2039" s="127"/>
      <c r="BE2039" s="127"/>
      <c r="BF2039" s="127"/>
      <c r="BG2039" s="127"/>
      <c r="BH2039" s="127"/>
      <c r="BI2039" s="127"/>
      <c r="BJ2039" s="127"/>
      <c r="BK2039" s="127"/>
      <c r="BL2039" s="127"/>
      <c r="BM2039" s="127"/>
      <c r="BN2039" s="386"/>
      <c r="BO2039" s="127"/>
      <c r="BP2039" s="104"/>
    </row>
    <row r="2040" spans="1:68" ht="14.5" x14ac:dyDescent="0.35">
      <c r="A2040" s="136"/>
      <c r="B2040" s="136"/>
      <c r="C2040" s="136"/>
      <c r="D2040" s="127"/>
      <c r="E2040" s="127"/>
      <c r="F2040" s="127"/>
      <c r="G2040" s="127"/>
      <c r="H2040" s="127"/>
      <c r="I2040" s="127"/>
      <c r="J2040" s="127"/>
      <c r="K2040" s="127"/>
      <c r="L2040" s="127"/>
      <c r="M2040" s="127"/>
      <c r="N2040" s="127"/>
      <c r="O2040" s="127"/>
      <c r="P2040" s="127"/>
      <c r="Q2040" s="127"/>
      <c r="R2040" s="127"/>
      <c r="S2040" s="127"/>
      <c r="T2040" s="127"/>
      <c r="U2040" s="127"/>
      <c r="V2040" s="127"/>
      <c r="W2040" s="127"/>
      <c r="X2040" s="127"/>
      <c r="Y2040" s="127"/>
      <c r="Z2040" s="127"/>
      <c r="AA2040" s="127"/>
      <c r="AB2040" s="127"/>
      <c r="AC2040" s="127"/>
      <c r="AD2040" s="127"/>
      <c r="AE2040" s="127"/>
      <c r="AF2040" s="127"/>
      <c r="AG2040" s="127"/>
      <c r="AH2040" s="127"/>
      <c r="AI2040" s="127"/>
      <c r="AJ2040" s="127"/>
      <c r="AK2040" s="127"/>
      <c r="AL2040" s="127"/>
      <c r="AM2040" s="127"/>
      <c r="AN2040" s="127"/>
      <c r="AO2040" s="127"/>
      <c r="AP2040" s="127"/>
      <c r="AQ2040" s="127"/>
      <c r="AR2040" s="127"/>
      <c r="AS2040" s="127"/>
      <c r="AT2040" s="127"/>
      <c r="AU2040" s="127"/>
      <c r="AV2040" s="127"/>
      <c r="AW2040" s="127"/>
      <c r="AX2040" s="127"/>
      <c r="AY2040" s="127"/>
      <c r="AZ2040" s="127"/>
      <c r="BA2040" s="127"/>
      <c r="BB2040" s="127"/>
      <c r="BC2040" s="127"/>
      <c r="BD2040" s="127"/>
      <c r="BE2040" s="127"/>
      <c r="BF2040" s="127"/>
      <c r="BG2040" s="127"/>
      <c r="BH2040" s="127"/>
      <c r="BI2040" s="127"/>
      <c r="BJ2040" s="127"/>
      <c r="BK2040" s="127"/>
      <c r="BL2040" s="127"/>
      <c r="BM2040" s="127"/>
      <c r="BN2040" s="386"/>
      <c r="BO2040" s="127"/>
      <c r="BP2040" s="104"/>
    </row>
    <row r="2041" spans="1:68" ht="14.5" x14ac:dyDescent="0.35">
      <c r="A2041" s="136"/>
      <c r="B2041" s="136"/>
      <c r="C2041" s="136"/>
      <c r="D2041" s="127"/>
      <c r="E2041" s="127"/>
      <c r="F2041" s="127"/>
      <c r="G2041" s="127"/>
      <c r="H2041" s="127"/>
      <c r="I2041" s="127"/>
      <c r="J2041" s="127"/>
      <c r="K2041" s="127"/>
      <c r="L2041" s="127"/>
      <c r="M2041" s="127"/>
      <c r="N2041" s="127"/>
      <c r="O2041" s="127"/>
      <c r="P2041" s="127"/>
      <c r="Q2041" s="127"/>
      <c r="R2041" s="127"/>
      <c r="S2041" s="127"/>
      <c r="T2041" s="127"/>
      <c r="U2041" s="127"/>
      <c r="V2041" s="127"/>
      <c r="W2041" s="127"/>
      <c r="X2041" s="127"/>
      <c r="Y2041" s="127"/>
      <c r="Z2041" s="127"/>
      <c r="AA2041" s="127"/>
      <c r="AB2041" s="127"/>
      <c r="AC2041" s="127"/>
      <c r="AD2041" s="127"/>
      <c r="AE2041" s="127"/>
      <c r="AF2041" s="127"/>
      <c r="AG2041" s="127"/>
      <c r="AH2041" s="127"/>
      <c r="AI2041" s="127"/>
      <c r="AJ2041" s="127"/>
      <c r="AK2041" s="127"/>
      <c r="AL2041" s="127"/>
      <c r="AM2041" s="127"/>
      <c r="AN2041" s="127"/>
      <c r="AO2041" s="127"/>
      <c r="AP2041" s="127"/>
      <c r="AQ2041" s="127"/>
      <c r="AR2041" s="127"/>
      <c r="AS2041" s="127"/>
      <c r="AT2041" s="127"/>
      <c r="AU2041" s="127"/>
      <c r="AV2041" s="127"/>
      <c r="AW2041" s="127"/>
      <c r="AX2041" s="127"/>
      <c r="AY2041" s="127"/>
      <c r="AZ2041" s="127"/>
      <c r="BA2041" s="127"/>
      <c r="BB2041" s="127"/>
      <c r="BC2041" s="127"/>
      <c r="BD2041" s="127"/>
      <c r="BE2041" s="127"/>
      <c r="BF2041" s="127"/>
      <c r="BG2041" s="127"/>
      <c r="BH2041" s="127"/>
      <c r="BI2041" s="127"/>
      <c r="BJ2041" s="127"/>
      <c r="BK2041" s="127"/>
      <c r="BL2041" s="127"/>
      <c r="BM2041" s="127"/>
      <c r="BN2041" s="386"/>
      <c r="BO2041" s="127"/>
      <c r="BP2041" s="104"/>
    </row>
    <row r="2042" spans="1:68" ht="14.5" x14ac:dyDescent="0.35">
      <c r="A2042" s="136"/>
      <c r="B2042" s="136"/>
      <c r="C2042" s="136"/>
      <c r="D2042" s="127"/>
      <c r="E2042" s="127"/>
      <c r="F2042" s="127"/>
      <c r="G2042" s="127"/>
      <c r="H2042" s="127"/>
      <c r="I2042" s="127"/>
      <c r="J2042" s="127"/>
      <c r="K2042" s="127"/>
      <c r="L2042" s="127"/>
      <c r="M2042" s="127"/>
      <c r="N2042" s="127"/>
      <c r="O2042" s="127"/>
      <c r="P2042" s="127"/>
      <c r="Q2042" s="127"/>
      <c r="R2042" s="127"/>
      <c r="S2042" s="127"/>
      <c r="T2042" s="127"/>
      <c r="U2042" s="127"/>
      <c r="V2042" s="127"/>
      <c r="W2042" s="127"/>
      <c r="X2042" s="127"/>
      <c r="Y2042" s="127"/>
      <c r="Z2042" s="127"/>
      <c r="AA2042" s="127"/>
      <c r="AB2042" s="127"/>
      <c r="AC2042" s="127"/>
      <c r="AD2042" s="127"/>
      <c r="AE2042" s="127"/>
      <c r="AF2042" s="127"/>
      <c r="AG2042" s="127"/>
      <c r="AH2042" s="127"/>
      <c r="AI2042" s="127"/>
      <c r="AJ2042" s="127"/>
      <c r="AK2042" s="127"/>
      <c r="AL2042" s="127"/>
      <c r="AM2042" s="127"/>
      <c r="AN2042" s="127"/>
      <c r="AO2042" s="127"/>
      <c r="AP2042" s="127"/>
      <c r="AQ2042" s="127"/>
      <c r="AR2042" s="127"/>
      <c r="AS2042" s="127"/>
      <c r="AT2042" s="127"/>
      <c r="AU2042" s="127"/>
      <c r="AV2042" s="127"/>
      <c r="AW2042" s="127"/>
      <c r="AX2042" s="127"/>
      <c r="AY2042" s="127"/>
      <c r="AZ2042" s="127"/>
      <c r="BA2042" s="127"/>
      <c r="BB2042" s="127"/>
      <c r="BC2042" s="127"/>
      <c r="BD2042" s="127"/>
      <c r="BE2042" s="127"/>
      <c r="BF2042" s="127"/>
      <c r="BG2042" s="127"/>
      <c r="BH2042" s="127"/>
      <c r="BI2042" s="127"/>
      <c r="BJ2042" s="127"/>
      <c r="BK2042" s="127"/>
      <c r="BL2042" s="127"/>
      <c r="BM2042" s="127"/>
      <c r="BN2042" s="386"/>
      <c r="BO2042" s="127"/>
      <c r="BP2042" s="104"/>
    </row>
    <row r="2043" spans="1:68" ht="14.5" x14ac:dyDescent="0.35">
      <c r="A2043" s="136"/>
      <c r="B2043" s="136"/>
      <c r="C2043" s="136"/>
      <c r="D2043" s="127"/>
      <c r="E2043" s="127"/>
      <c r="F2043" s="127"/>
      <c r="G2043" s="127"/>
      <c r="H2043" s="127"/>
      <c r="I2043" s="127"/>
      <c r="J2043" s="127"/>
      <c r="K2043" s="127"/>
      <c r="L2043" s="127"/>
      <c r="M2043" s="127"/>
      <c r="N2043" s="127"/>
      <c r="O2043" s="127"/>
      <c r="P2043" s="127"/>
      <c r="Q2043" s="127"/>
      <c r="R2043" s="127"/>
      <c r="S2043" s="127"/>
      <c r="T2043" s="127"/>
      <c r="U2043" s="127"/>
      <c r="V2043" s="127"/>
      <c r="W2043" s="127"/>
      <c r="X2043" s="127"/>
      <c r="Y2043" s="127"/>
      <c r="Z2043" s="127"/>
      <c r="AA2043" s="127"/>
      <c r="AB2043" s="127"/>
      <c r="AC2043" s="127"/>
      <c r="AD2043" s="127"/>
      <c r="AE2043" s="127"/>
      <c r="AF2043" s="127"/>
      <c r="AG2043" s="127"/>
      <c r="AH2043" s="127"/>
      <c r="AI2043" s="127"/>
      <c r="AJ2043" s="127"/>
      <c r="AK2043" s="127"/>
      <c r="AL2043" s="127"/>
      <c r="AM2043" s="127"/>
      <c r="AN2043" s="127"/>
      <c r="AO2043" s="127"/>
      <c r="AP2043" s="127"/>
      <c r="AQ2043" s="127"/>
      <c r="AR2043" s="127"/>
      <c r="AS2043" s="127"/>
      <c r="AT2043" s="127"/>
      <c r="AU2043" s="127"/>
      <c r="AV2043" s="127"/>
      <c r="AW2043" s="127"/>
      <c r="AX2043" s="127"/>
      <c r="AY2043" s="127"/>
      <c r="AZ2043" s="127"/>
      <c r="BA2043" s="127"/>
      <c r="BB2043" s="127"/>
      <c r="BC2043" s="127"/>
      <c r="BD2043" s="127"/>
      <c r="BE2043" s="127"/>
      <c r="BF2043" s="127"/>
      <c r="BG2043" s="127"/>
      <c r="BH2043" s="127"/>
      <c r="BI2043" s="127"/>
      <c r="BJ2043" s="127"/>
      <c r="BK2043" s="127"/>
      <c r="BL2043" s="127"/>
      <c r="BM2043" s="127"/>
      <c r="BN2043" s="386"/>
      <c r="BO2043" s="127"/>
      <c r="BP2043" s="104"/>
    </row>
    <row r="2044" spans="1:68" ht="14.5" x14ac:dyDescent="0.35">
      <c r="A2044" s="136"/>
      <c r="B2044" s="136"/>
      <c r="C2044" s="136"/>
      <c r="D2044" s="127"/>
      <c r="E2044" s="127"/>
      <c r="F2044" s="127"/>
      <c r="G2044" s="127"/>
      <c r="H2044" s="127"/>
      <c r="I2044" s="127"/>
      <c r="J2044" s="127"/>
      <c r="K2044" s="127"/>
      <c r="L2044" s="127"/>
      <c r="M2044" s="127"/>
      <c r="N2044" s="127"/>
      <c r="O2044" s="127"/>
      <c r="P2044" s="127"/>
      <c r="Q2044" s="127"/>
      <c r="R2044" s="127"/>
      <c r="S2044" s="127"/>
      <c r="T2044" s="127"/>
      <c r="U2044" s="127"/>
      <c r="V2044" s="127"/>
      <c r="W2044" s="127"/>
      <c r="X2044" s="127"/>
      <c r="Y2044" s="127"/>
      <c r="Z2044" s="127"/>
      <c r="AA2044" s="127"/>
      <c r="AB2044" s="127"/>
      <c r="AC2044" s="127"/>
      <c r="AD2044" s="127"/>
      <c r="AE2044" s="127"/>
      <c r="AF2044" s="127"/>
      <c r="AG2044" s="127"/>
      <c r="AH2044" s="127"/>
      <c r="AI2044" s="127"/>
      <c r="AJ2044" s="127"/>
      <c r="AK2044" s="127"/>
      <c r="AL2044" s="127"/>
      <c r="AM2044" s="127"/>
      <c r="AN2044" s="127"/>
      <c r="AO2044" s="127"/>
      <c r="AP2044" s="127"/>
      <c r="AQ2044" s="127"/>
      <c r="AR2044" s="127"/>
      <c r="AS2044" s="127"/>
      <c r="AT2044" s="127"/>
      <c r="AU2044" s="127"/>
      <c r="AV2044" s="127"/>
      <c r="AW2044" s="127"/>
      <c r="AX2044" s="127"/>
      <c r="AY2044" s="127"/>
      <c r="AZ2044" s="127"/>
      <c r="BA2044" s="127"/>
      <c r="BB2044" s="127"/>
      <c r="BC2044" s="127"/>
      <c r="BD2044" s="127"/>
      <c r="BE2044" s="127"/>
      <c r="BF2044" s="127"/>
      <c r="BG2044" s="127"/>
      <c r="BH2044" s="127"/>
      <c r="BI2044" s="127"/>
      <c r="BJ2044" s="127"/>
      <c r="BK2044" s="127"/>
      <c r="BL2044" s="127"/>
      <c r="BM2044" s="127"/>
      <c r="BN2044" s="386"/>
      <c r="BO2044" s="127"/>
      <c r="BP2044" s="104"/>
    </row>
    <row r="2045" spans="1:68" ht="14.5" x14ac:dyDescent="0.35">
      <c r="A2045" s="136"/>
      <c r="B2045" s="136"/>
      <c r="C2045" s="136"/>
      <c r="D2045" s="127"/>
      <c r="E2045" s="127"/>
      <c r="F2045" s="127"/>
      <c r="G2045" s="127"/>
      <c r="H2045" s="127"/>
      <c r="I2045" s="127"/>
      <c r="J2045" s="127"/>
      <c r="K2045" s="127"/>
      <c r="L2045" s="127"/>
      <c r="M2045" s="127"/>
      <c r="N2045" s="127"/>
      <c r="O2045" s="127"/>
      <c r="P2045" s="127"/>
      <c r="Q2045" s="127"/>
      <c r="R2045" s="127"/>
      <c r="S2045" s="127"/>
      <c r="T2045" s="127"/>
      <c r="U2045" s="127"/>
      <c r="V2045" s="127"/>
      <c r="W2045" s="127"/>
      <c r="X2045" s="127"/>
      <c r="Y2045" s="127"/>
      <c r="Z2045" s="127"/>
      <c r="AA2045" s="127"/>
      <c r="AB2045" s="127"/>
      <c r="AC2045" s="127"/>
      <c r="AD2045" s="127"/>
      <c r="AE2045" s="127"/>
      <c r="AF2045" s="127"/>
      <c r="AG2045" s="127"/>
      <c r="AH2045" s="127"/>
      <c r="AI2045" s="127"/>
      <c r="AJ2045" s="127"/>
      <c r="AK2045" s="127"/>
      <c r="AL2045" s="127"/>
      <c r="AM2045" s="127"/>
      <c r="AN2045" s="127"/>
      <c r="AO2045" s="127"/>
      <c r="AP2045" s="127"/>
      <c r="AQ2045" s="127"/>
      <c r="AR2045" s="127"/>
      <c r="AS2045" s="127"/>
      <c r="AT2045" s="127"/>
      <c r="AU2045" s="127"/>
      <c r="AV2045" s="127"/>
      <c r="AW2045" s="127"/>
      <c r="AX2045" s="127"/>
      <c r="AY2045" s="127"/>
      <c r="AZ2045" s="127"/>
      <c r="BA2045" s="127"/>
      <c r="BB2045" s="127"/>
      <c r="BC2045" s="127"/>
      <c r="BD2045" s="127"/>
      <c r="BE2045" s="127"/>
      <c r="BF2045" s="127"/>
      <c r="BG2045" s="127"/>
      <c r="BH2045" s="127"/>
      <c r="BI2045" s="127"/>
      <c r="BJ2045" s="127"/>
      <c r="BK2045" s="127"/>
      <c r="BL2045" s="127"/>
      <c r="BM2045" s="127"/>
      <c r="BN2045" s="386"/>
      <c r="BO2045" s="127"/>
      <c r="BP2045" s="104"/>
    </row>
    <row r="2046" spans="1:68" ht="14.5" x14ac:dyDescent="0.35">
      <c r="A2046" s="136"/>
      <c r="B2046" s="136"/>
      <c r="C2046" s="136"/>
      <c r="D2046" s="127"/>
      <c r="E2046" s="127"/>
      <c r="F2046" s="127"/>
      <c r="G2046" s="127"/>
      <c r="H2046" s="127"/>
      <c r="I2046" s="127"/>
      <c r="J2046" s="127"/>
      <c r="K2046" s="127"/>
      <c r="L2046" s="127"/>
      <c r="M2046" s="127"/>
      <c r="N2046" s="127"/>
      <c r="O2046" s="127"/>
      <c r="P2046" s="127"/>
      <c r="Q2046" s="127"/>
      <c r="R2046" s="127"/>
      <c r="S2046" s="127"/>
      <c r="T2046" s="127"/>
      <c r="U2046" s="127"/>
      <c r="V2046" s="127"/>
      <c r="W2046" s="127"/>
      <c r="X2046" s="127"/>
      <c r="Y2046" s="127"/>
      <c r="Z2046" s="127"/>
      <c r="AA2046" s="127"/>
      <c r="AB2046" s="127"/>
      <c r="AC2046" s="127"/>
      <c r="AD2046" s="127"/>
      <c r="AE2046" s="127"/>
      <c r="AF2046" s="127"/>
      <c r="AG2046" s="127"/>
      <c r="AH2046" s="127"/>
      <c r="AI2046" s="127"/>
      <c r="AJ2046" s="127"/>
      <c r="AK2046" s="127"/>
      <c r="AL2046" s="127"/>
      <c r="AM2046" s="127"/>
      <c r="AN2046" s="127"/>
      <c r="AO2046" s="127"/>
      <c r="AP2046" s="127"/>
      <c r="AQ2046" s="127"/>
      <c r="AR2046" s="127"/>
      <c r="AS2046" s="127"/>
      <c r="AT2046" s="127"/>
      <c r="AU2046" s="127"/>
      <c r="AV2046" s="127"/>
      <c r="AW2046" s="127"/>
      <c r="AX2046" s="127"/>
      <c r="AY2046" s="127"/>
      <c r="AZ2046" s="127"/>
      <c r="BA2046" s="127"/>
      <c r="BB2046" s="127"/>
      <c r="BC2046" s="127"/>
      <c r="BD2046" s="127"/>
      <c r="BE2046" s="127"/>
      <c r="BF2046" s="127"/>
      <c r="BG2046" s="127"/>
      <c r="BH2046" s="127"/>
      <c r="BI2046" s="127"/>
      <c r="BJ2046" s="127"/>
      <c r="BK2046" s="127"/>
      <c r="BL2046" s="127"/>
      <c r="BM2046" s="127"/>
      <c r="BN2046" s="386"/>
      <c r="BO2046" s="127"/>
      <c r="BP2046" s="104"/>
    </row>
    <row r="2047" spans="1:68" ht="14.5" x14ac:dyDescent="0.35">
      <c r="A2047" s="136"/>
      <c r="B2047" s="136"/>
      <c r="C2047" s="136"/>
      <c r="D2047" s="127"/>
      <c r="E2047" s="127"/>
      <c r="F2047" s="127"/>
      <c r="G2047" s="127"/>
      <c r="H2047" s="127"/>
      <c r="I2047" s="127"/>
      <c r="J2047" s="127"/>
      <c r="K2047" s="127"/>
      <c r="L2047" s="127"/>
      <c r="M2047" s="127"/>
      <c r="N2047" s="127"/>
      <c r="O2047" s="127"/>
      <c r="P2047" s="127"/>
      <c r="Q2047" s="127"/>
      <c r="R2047" s="127"/>
      <c r="S2047" s="127"/>
      <c r="T2047" s="127"/>
      <c r="U2047" s="127"/>
      <c r="V2047" s="127"/>
      <c r="W2047" s="127"/>
      <c r="X2047" s="127"/>
      <c r="Y2047" s="127"/>
      <c r="Z2047" s="127"/>
      <c r="AA2047" s="127"/>
      <c r="AB2047" s="127"/>
      <c r="AC2047" s="127"/>
      <c r="AD2047" s="127"/>
      <c r="AE2047" s="127"/>
      <c r="AF2047" s="127"/>
      <c r="AG2047" s="127"/>
      <c r="AH2047" s="127"/>
      <c r="AI2047" s="127"/>
      <c r="AJ2047" s="127"/>
      <c r="AK2047" s="127"/>
      <c r="AL2047" s="127"/>
      <c r="AM2047" s="127"/>
      <c r="AN2047" s="127"/>
      <c r="AO2047" s="127"/>
      <c r="AP2047" s="127"/>
      <c r="AQ2047" s="127"/>
      <c r="AR2047" s="127"/>
      <c r="AS2047" s="127"/>
      <c r="AT2047" s="127"/>
      <c r="AU2047" s="127"/>
      <c r="AV2047" s="127"/>
      <c r="AW2047" s="127"/>
      <c r="AX2047" s="127"/>
      <c r="AY2047" s="127"/>
      <c r="AZ2047" s="127"/>
      <c r="BA2047" s="127"/>
      <c r="BB2047" s="127"/>
      <c r="BC2047" s="127"/>
      <c r="BD2047" s="127"/>
      <c r="BE2047" s="127"/>
      <c r="BF2047" s="127"/>
      <c r="BG2047" s="127"/>
      <c r="BH2047" s="127"/>
      <c r="BI2047" s="127"/>
      <c r="BJ2047" s="127"/>
      <c r="BK2047" s="127"/>
      <c r="BL2047" s="127"/>
      <c r="BM2047" s="127"/>
      <c r="BN2047" s="386"/>
      <c r="BO2047" s="127"/>
      <c r="BP2047" s="104"/>
    </row>
    <row r="2048" spans="1:68" ht="14.5" x14ac:dyDescent="0.35">
      <c r="A2048" s="136"/>
      <c r="B2048" s="136"/>
      <c r="C2048" s="136"/>
      <c r="D2048" s="127"/>
      <c r="E2048" s="127"/>
      <c r="F2048" s="127"/>
      <c r="G2048" s="127"/>
      <c r="H2048" s="127"/>
      <c r="I2048" s="127"/>
      <c r="J2048" s="127"/>
      <c r="K2048" s="127"/>
      <c r="L2048" s="127"/>
      <c r="M2048" s="127"/>
      <c r="N2048" s="127"/>
      <c r="O2048" s="127"/>
      <c r="P2048" s="127"/>
      <c r="Q2048" s="127"/>
      <c r="R2048" s="127"/>
      <c r="S2048" s="127"/>
      <c r="T2048" s="127"/>
      <c r="U2048" s="127"/>
      <c r="V2048" s="127"/>
      <c r="W2048" s="127"/>
      <c r="X2048" s="127"/>
      <c r="Y2048" s="127"/>
      <c r="Z2048" s="127"/>
      <c r="AA2048" s="127"/>
      <c r="AB2048" s="127"/>
      <c r="AC2048" s="127"/>
      <c r="AD2048" s="127"/>
      <c r="AE2048" s="127"/>
      <c r="AF2048" s="127"/>
      <c r="AG2048" s="127"/>
      <c r="AH2048" s="127"/>
      <c r="AI2048" s="127"/>
      <c r="AJ2048" s="127"/>
      <c r="AK2048" s="127"/>
      <c r="AL2048" s="127"/>
      <c r="AM2048" s="127"/>
      <c r="AN2048" s="127"/>
      <c r="AO2048" s="127"/>
      <c r="AP2048" s="127"/>
      <c r="AQ2048" s="127"/>
      <c r="AR2048" s="127"/>
      <c r="AS2048" s="127"/>
      <c r="AT2048" s="127"/>
      <c r="AU2048" s="127"/>
      <c r="AV2048" s="127"/>
      <c r="AW2048" s="127"/>
      <c r="AX2048" s="127"/>
      <c r="AY2048" s="127"/>
      <c r="AZ2048" s="127"/>
      <c r="BA2048" s="127"/>
      <c r="BB2048" s="127"/>
      <c r="BC2048" s="127"/>
      <c r="BD2048" s="127"/>
      <c r="BE2048" s="127"/>
      <c r="BF2048" s="127"/>
      <c r="BG2048" s="127"/>
      <c r="BH2048" s="127"/>
      <c r="BI2048" s="127"/>
      <c r="BJ2048" s="127"/>
      <c r="BK2048" s="127"/>
      <c r="BL2048" s="127"/>
      <c r="BM2048" s="127"/>
      <c r="BN2048" s="386"/>
      <c r="BO2048" s="127"/>
      <c r="BP2048" s="104"/>
    </row>
    <row r="2049" spans="1:68" ht="14.5" x14ac:dyDescent="0.35">
      <c r="A2049" s="136"/>
      <c r="B2049" s="136"/>
      <c r="C2049" s="136"/>
      <c r="D2049" s="127"/>
      <c r="E2049" s="127"/>
      <c r="F2049" s="127"/>
      <c r="G2049" s="127"/>
      <c r="H2049" s="127"/>
      <c r="I2049" s="127"/>
      <c r="J2049" s="127"/>
      <c r="K2049" s="127"/>
      <c r="L2049" s="127"/>
      <c r="M2049" s="127"/>
      <c r="N2049" s="127"/>
      <c r="O2049" s="127"/>
      <c r="P2049" s="127"/>
      <c r="Q2049" s="127"/>
      <c r="R2049" s="127"/>
      <c r="S2049" s="127"/>
      <c r="T2049" s="127"/>
      <c r="U2049" s="127"/>
      <c r="V2049" s="127"/>
      <c r="W2049" s="127"/>
      <c r="X2049" s="127"/>
      <c r="Y2049" s="127"/>
      <c r="Z2049" s="127"/>
      <c r="AA2049" s="127"/>
      <c r="AB2049" s="127"/>
      <c r="AC2049" s="127"/>
      <c r="AD2049" s="127"/>
      <c r="AE2049" s="127"/>
      <c r="AF2049" s="127"/>
      <c r="AG2049" s="127"/>
      <c r="AH2049" s="127"/>
      <c r="AI2049" s="127"/>
      <c r="AJ2049" s="127"/>
      <c r="AK2049" s="127"/>
      <c r="AL2049" s="127"/>
      <c r="AM2049" s="127"/>
      <c r="AN2049" s="127"/>
      <c r="AO2049" s="127"/>
      <c r="AP2049" s="127"/>
      <c r="AQ2049" s="127"/>
      <c r="AR2049" s="127"/>
      <c r="AS2049" s="127"/>
      <c r="AT2049" s="127"/>
      <c r="AU2049" s="127"/>
      <c r="AV2049" s="127"/>
      <c r="AW2049" s="127"/>
      <c r="AX2049" s="127"/>
      <c r="AY2049" s="127"/>
      <c r="AZ2049" s="127"/>
      <c r="BA2049" s="127"/>
      <c r="BB2049" s="127"/>
      <c r="BC2049" s="127"/>
      <c r="BD2049" s="127"/>
      <c r="BE2049" s="127"/>
      <c r="BF2049" s="127"/>
      <c r="BG2049" s="127"/>
      <c r="BH2049" s="127"/>
      <c r="BI2049" s="127"/>
      <c r="BJ2049" s="127"/>
      <c r="BK2049" s="127"/>
      <c r="BL2049" s="127"/>
      <c r="BM2049" s="127"/>
      <c r="BN2049" s="386"/>
      <c r="BO2049" s="127"/>
      <c r="BP2049" s="104"/>
    </row>
    <row r="2050" spans="1:68" ht="14.5" x14ac:dyDescent="0.35">
      <c r="A2050" s="136"/>
      <c r="B2050" s="136"/>
      <c r="C2050" s="136"/>
      <c r="D2050" s="127"/>
      <c r="E2050" s="127"/>
      <c r="F2050" s="127"/>
      <c r="G2050" s="127"/>
      <c r="H2050" s="127"/>
      <c r="I2050" s="127"/>
      <c r="J2050" s="127"/>
      <c r="K2050" s="127"/>
      <c r="L2050" s="127"/>
      <c r="M2050" s="127"/>
      <c r="N2050" s="127"/>
      <c r="O2050" s="127"/>
      <c r="P2050" s="127"/>
      <c r="Q2050" s="127"/>
      <c r="R2050" s="127"/>
      <c r="S2050" s="127"/>
      <c r="T2050" s="127"/>
      <c r="U2050" s="127"/>
      <c r="V2050" s="127"/>
      <c r="W2050" s="127"/>
      <c r="X2050" s="127"/>
      <c r="Y2050" s="127"/>
      <c r="Z2050" s="127"/>
      <c r="AA2050" s="127"/>
      <c r="AB2050" s="127"/>
      <c r="AC2050" s="127"/>
      <c r="AD2050" s="127"/>
      <c r="AE2050" s="127"/>
      <c r="AF2050" s="127"/>
      <c r="AG2050" s="127"/>
      <c r="AH2050" s="127"/>
      <c r="AI2050" s="127"/>
      <c r="AJ2050" s="127"/>
      <c r="AK2050" s="127"/>
      <c r="AL2050" s="127"/>
      <c r="AM2050" s="127"/>
      <c r="AN2050" s="127"/>
      <c r="AO2050" s="127"/>
      <c r="AP2050" s="127"/>
      <c r="AQ2050" s="127"/>
      <c r="AR2050" s="127"/>
      <c r="AS2050" s="127"/>
      <c r="AT2050" s="127"/>
      <c r="AU2050" s="127"/>
      <c r="AV2050" s="127"/>
      <c r="AW2050" s="127"/>
      <c r="AX2050" s="127"/>
      <c r="AY2050" s="127"/>
      <c r="AZ2050" s="127"/>
      <c r="BA2050" s="127"/>
      <c r="BB2050" s="127"/>
      <c r="BC2050" s="127"/>
      <c r="BD2050" s="127"/>
      <c r="BE2050" s="127"/>
      <c r="BF2050" s="127"/>
      <c r="BG2050" s="127"/>
      <c r="BH2050" s="127"/>
      <c r="BI2050" s="127"/>
      <c r="BJ2050" s="127"/>
      <c r="BK2050" s="127"/>
      <c r="BL2050" s="127"/>
      <c r="BM2050" s="127"/>
      <c r="BN2050" s="386"/>
      <c r="BO2050" s="127"/>
      <c r="BP2050" s="104"/>
    </row>
    <row r="2051" spans="1:68" ht="14.5" x14ac:dyDescent="0.35">
      <c r="A2051" s="136"/>
      <c r="B2051" s="136"/>
      <c r="C2051" s="136"/>
      <c r="D2051" s="127"/>
      <c r="E2051" s="127"/>
      <c r="F2051" s="127"/>
      <c r="G2051" s="127"/>
      <c r="H2051" s="127"/>
      <c r="I2051" s="127"/>
      <c r="J2051" s="127"/>
      <c r="K2051" s="127"/>
      <c r="L2051" s="127"/>
      <c r="M2051" s="127"/>
      <c r="N2051" s="127"/>
      <c r="O2051" s="127"/>
      <c r="P2051" s="127"/>
      <c r="Q2051" s="127"/>
      <c r="R2051" s="127"/>
      <c r="S2051" s="127"/>
      <c r="T2051" s="127"/>
      <c r="U2051" s="127"/>
      <c r="V2051" s="127"/>
      <c r="W2051" s="127"/>
      <c r="X2051" s="127"/>
      <c r="Y2051" s="127"/>
      <c r="Z2051" s="127"/>
      <c r="AA2051" s="127"/>
      <c r="AB2051" s="127"/>
      <c r="AC2051" s="127"/>
      <c r="AD2051" s="127"/>
      <c r="AE2051" s="127"/>
      <c r="AF2051" s="127"/>
      <c r="AG2051" s="127"/>
      <c r="AH2051" s="127"/>
      <c r="AI2051" s="127"/>
      <c r="AJ2051" s="127"/>
      <c r="AK2051" s="127"/>
      <c r="AL2051" s="127"/>
      <c r="AM2051" s="127"/>
      <c r="AN2051" s="127"/>
      <c r="AO2051" s="127"/>
      <c r="AP2051" s="127"/>
      <c r="AQ2051" s="127"/>
      <c r="AR2051" s="127"/>
      <c r="AS2051" s="127"/>
      <c r="AT2051" s="127"/>
      <c r="AU2051" s="127"/>
      <c r="AV2051" s="127"/>
      <c r="AW2051" s="127"/>
      <c r="AX2051" s="127"/>
      <c r="AY2051" s="127"/>
      <c r="AZ2051" s="127"/>
      <c r="BA2051" s="127"/>
      <c r="BB2051" s="127"/>
      <c r="BC2051" s="127"/>
      <c r="BD2051" s="127"/>
      <c r="BE2051" s="127"/>
      <c r="BF2051" s="127"/>
      <c r="BG2051" s="127"/>
      <c r="BH2051" s="127"/>
      <c r="BI2051" s="127"/>
      <c r="BJ2051" s="127"/>
      <c r="BK2051" s="127"/>
      <c r="BL2051" s="127"/>
      <c r="BM2051" s="127"/>
      <c r="BN2051" s="386"/>
      <c r="BO2051" s="127"/>
      <c r="BP2051" s="104"/>
    </row>
    <row r="2052" spans="1:68" ht="14.5" x14ac:dyDescent="0.35">
      <c r="A2052" s="136"/>
      <c r="B2052" s="136"/>
      <c r="C2052" s="136"/>
      <c r="D2052" s="127"/>
      <c r="E2052" s="127"/>
      <c r="F2052" s="127"/>
      <c r="G2052" s="127"/>
      <c r="H2052" s="127"/>
      <c r="I2052" s="127"/>
      <c r="J2052" s="127"/>
      <c r="K2052" s="127"/>
      <c r="L2052" s="127"/>
      <c r="M2052" s="127"/>
      <c r="N2052" s="127"/>
      <c r="O2052" s="127"/>
      <c r="P2052" s="127"/>
      <c r="Q2052" s="127"/>
      <c r="R2052" s="127"/>
      <c r="S2052" s="127"/>
      <c r="T2052" s="127"/>
      <c r="U2052" s="127"/>
      <c r="V2052" s="127"/>
      <c r="W2052" s="127"/>
      <c r="X2052" s="127"/>
      <c r="Y2052" s="127"/>
      <c r="Z2052" s="127"/>
      <c r="AA2052" s="127"/>
      <c r="AB2052" s="127"/>
      <c r="AC2052" s="127"/>
      <c r="AD2052" s="127"/>
      <c r="AE2052" s="127"/>
      <c r="AF2052" s="127"/>
      <c r="AG2052" s="127"/>
      <c r="AH2052" s="127"/>
      <c r="AI2052" s="127"/>
      <c r="AJ2052" s="127"/>
      <c r="AK2052" s="127"/>
      <c r="AL2052" s="127"/>
      <c r="AM2052" s="127"/>
      <c r="AN2052" s="127"/>
      <c r="AO2052" s="127"/>
      <c r="AP2052" s="127"/>
      <c r="AQ2052" s="127"/>
      <c r="AR2052" s="127"/>
      <c r="AS2052" s="127"/>
      <c r="AT2052" s="127"/>
      <c r="AU2052" s="127"/>
      <c r="AV2052" s="127"/>
      <c r="AW2052" s="127"/>
      <c r="AX2052" s="127"/>
      <c r="AY2052" s="127"/>
      <c r="AZ2052" s="127"/>
      <c r="BA2052" s="127"/>
      <c r="BB2052" s="127"/>
      <c r="BC2052" s="127"/>
      <c r="BD2052" s="127"/>
      <c r="BE2052" s="127"/>
      <c r="BF2052" s="127"/>
      <c r="BG2052" s="127"/>
      <c r="BH2052" s="127"/>
      <c r="BI2052" s="127"/>
      <c r="BJ2052" s="127"/>
      <c r="BK2052" s="127"/>
      <c r="BL2052" s="127"/>
      <c r="BM2052" s="127"/>
      <c r="BN2052" s="386"/>
      <c r="BO2052" s="127"/>
      <c r="BP2052" s="104"/>
    </row>
    <row r="2053" spans="1:68" ht="14.5" x14ac:dyDescent="0.35">
      <c r="A2053" s="136"/>
      <c r="B2053" s="136"/>
      <c r="C2053" s="136"/>
      <c r="D2053" s="127"/>
      <c r="E2053" s="127"/>
      <c r="F2053" s="127"/>
      <c r="G2053" s="127"/>
      <c r="H2053" s="127"/>
      <c r="I2053" s="127"/>
      <c r="J2053" s="127"/>
      <c r="K2053" s="127"/>
      <c r="L2053" s="127"/>
      <c r="M2053" s="127"/>
      <c r="N2053" s="127"/>
      <c r="O2053" s="127"/>
      <c r="P2053" s="127"/>
      <c r="Q2053" s="127"/>
      <c r="R2053" s="127"/>
      <c r="S2053" s="127"/>
      <c r="T2053" s="127"/>
      <c r="U2053" s="127"/>
      <c r="V2053" s="127"/>
      <c r="W2053" s="127"/>
      <c r="X2053" s="127"/>
      <c r="Y2053" s="127"/>
      <c r="Z2053" s="127"/>
      <c r="AA2053" s="127"/>
      <c r="AB2053" s="127"/>
      <c r="AC2053" s="127"/>
      <c r="AD2053" s="127"/>
      <c r="AE2053" s="127"/>
      <c r="AF2053" s="127"/>
      <c r="AG2053" s="127"/>
      <c r="AH2053" s="127"/>
      <c r="AI2053" s="127"/>
      <c r="AJ2053" s="127"/>
      <c r="AK2053" s="127"/>
      <c r="AL2053" s="127"/>
      <c r="AM2053" s="127"/>
      <c r="AN2053" s="127"/>
      <c r="AO2053" s="127"/>
      <c r="AP2053" s="127"/>
      <c r="AQ2053" s="127"/>
      <c r="AR2053" s="127"/>
      <c r="AS2053" s="127"/>
      <c r="AT2053" s="127"/>
      <c r="AU2053" s="127"/>
      <c r="AV2053" s="127"/>
      <c r="AW2053" s="127"/>
      <c r="AX2053" s="127"/>
      <c r="AY2053" s="127"/>
      <c r="AZ2053" s="127"/>
      <c r="BA2053" s="127"/>
      <c r="BB2053" s="127"/>
      <c r="BC2053" s="127"/>
      <c r="BD2053" s="127"/>
      <c r="BE2053" s="127"/>
      <c r="BF2053" s="127"/>
      <c r="BG2053" s="127"/>
      <c r="BH2053" s="127"/>
      <c r="BI2053" s="127"/>
      <c r="BJ2053" s="127"/>
      <c r="BK2053" s="127"/>
      <c r="BL2053" s="127"/>
      <c r="BM2053" s="127"/>
      <c r="BN2053" s="386"/>
      <c r="BO2053" s="127"/>
      <c r="BP2053" s="104"/>
    </row>
    <row r="2054" spans="1:68" ht="14.5" x14ac:dyDescent="0.35">
      <c r="A2054" s="136"/>
      <c r="B2054" s="136"/>
      <c r="C2054" s="136"/>
      <c r="D2054" s="127"/>
      <c r="E2054" s="127"/>
      <c r="F2054" s="127"/>
      <c r="G2054" s="127"/>
      <c r="H2054" s="127"/>
      <c r="I2054" s="127"/>
      <c r="J2054" s="127"/>
      <c r="K2054" s="127"/>
      <c r="L2054" s="127"/>
      <c r="M2054" s="127"/>
      <c r="N2054" s="127"/>
      <c r="O2054" s="127"/>
      <c r="P2054" s="127"/>
      <c r="Q2054" s="127"/>
      <c r="R2054" s="127"/>
      <c r="S2054" s="127"/>
      <c r="T2054" s="127"/>
      <c r="U2054" s="127"/>
      <c r="V2054" s="127"/>
      <c r="W2054" s="127"/>
      <c r="X2054" s="127"/>
      <c r="Y2054" s="127"/>
      <c r="Z2054" s="127"/>
      <c r="AA2054" s="127"/>
      <c r="AB2054" s="127"/>
      <c r="AC2054" s="127"/>
      <c r="AD2054" s="127"/>
      <c r="AE2054" s="127"/>
      <c r="AF2054" s="127"/>
      <c r="AG2054" s="127"/>
      <c r="AH2054" s="127"/>
      <c r="AI2054" s="127"/>
      <c r="AJ2054" s="127"/>
      <c r="AK2054" s="127"/>
      <c r="AL2054" s="127"/>
      <c r="AM2054" s="127"/>
      <c r="AN2054" s="127"/>
      <c r="AO2054" s="127"/>
      <c r="AP2054" s="127"/>
      <c r="AQ2054" s="127"/>
      <c r="AR2054" s="127"/>
      <c r="AS2054" s="127"/>
      <c r="AT2054" s="127"/>
      <c r="AU2054" s="127"/>
      <c r="AV2054" s="127"/>
      <c r="AW2054" s="127"/>
      <c r="AX2054" s="127"/>
      <c r="AY2054" s="127"/>
      <c r="AZ2054" s="127"/>
      <c r="BA2054" s="127"/>
      <c r="BB2054" s="127"/>
      <c r="BC2054" s="127"/>
      <c r="BD2054" s="127"/>
      <c r="BE2054" s="127"/>
      <c r="BF2054" s="127"/>
      <c r="BG2054" s="127"/>
      <c r="BH2054" s="127"/>
      <c r="BI2054" s="127"/>
      <c r="BJ2054" s="127"/>
      <c r="BK2054" s="127"/>
      <c r="BL2054" s="127"/>
      <c r="BM2054" s="127"/>
      <c r="BN2054" s="386"/>
      <c r="BO2054" s="127"/>
      <c r="BP2054" s="104"/>
    </row>
    <row r="2055" spans="1:68" ht="14.5" x14ac:dyDescent="0.35">
      <c r="A2055" s="136"/>
      <c r="B2055" s="136"/>
      <c r="C2055" s="136"/>
      <c r="D2055" s="127"/>
      <c r="E2055" s="127"/>
      <c r="F2055" s="127"/>
      <c r="G2055" s="127"/>
      <c r="H2055" s="127"/>
      <c r="I2055" s="127"/>
      <c r="J2055" s="127"/>
      <c r="K2055" s="127"/>
      <c r="L2055" s="127"/>
      <c r="M2055" s="127"/>
      <c r="N2055" s="127"/>
      <c r="O2055" s="127"/>
      <c r="P2055" s="127"/>
      <c r="Q2055" s="127"/>
      <c r="R2055" s="127"/>
      <c r="S2055" s="127"/>
      <c r="T2055" s="127"/>
      <c r="U2055" s="127"/>
      <c r="V2055" s="127"/>
      <c r="W2055" s="127"/>
      <c r="X2055" s="127"/>
      <c r="Y2055" s="127"/>
      <c r="Z2055" s="127"/>
      <c r="AA2055" s="127"/>
      <c r="AB2055" s="127"/>
      <c r="AC2055" s="127"/>
      <c r="AD2055" s="127"/>
      <c r="AE2055" s="127"/>
      <c r="AF2055" s="127"/>
      <c r="AG2055" s="127"/>
      <c r="AH2055" s="127"/>
      <c r="AI2055" s="127"/>
      <c r="AJ2055" s="127"/>
      <c r="AK2055" s="127"/>
      <c r="AL2055" s="127"/>
      <c r="AM2055" s="127"/>
      <c r="AN2055" s="127"/>
      <c r="AO2055" s="127"/>
      <c r="AP2055" s="127"/>
      <c r="AQ2055" s="127"/>
      <c r="AR2055" s="127"/>
      <c r="AS2055" s="127"/>
      <c r="AT2055" s="127"/>
      <c r="AU2055" s="127"/>
      <c r="AV2055" s="127"/>
      <c r="AW2055" s="127"/>
      <c r="AX2055" s="127"/>
      <c r="AY2055" s="127"/>
      <c r="AZ2055" s="127"/>
      <c r="BA2055" s="127"/>
      <c r="BB2055" s="127"/>
      <c r="BC2055" s="127"/>
      <c r="BD2055" s="127"/>
      <c r="BE2055" s="127"/>
      <c r="BF2055" s="127"/>
      <c r="BG2055" s="127"/>
      <c r="BH2055" s="127"/>
      <c r="BI2055" s="127"/>
      <c r="BJ2055" s="127"/>
      <c r="BK2055" s="127"/>
      <c r="BL2055" s="127"/>
      <c r="BM2055" s="127"/>
      <c r="BN2055" s="386"/>
      <c r="BO2055" s="127"/>
      <c r="BP2055" s="104"/>
    </row>
    <row r="2056" spans="1:68" ht="14.5" x14ac:dyDescent="0.35">
      <c r="A2056" s="136"/>
      <c r="B2056" s="136"/>
      <c r="C2056" s="136"/>
      <c r="D2056" s="127"/>
      <c r="E2056" s="127"/>
      <c r="F2056" s="127"/>
      <c r="G2056" s="127"/>
      <c r="H2056" s="127"/>
      <c r="I2056" s="127"/>
      <c r="J2056" s="127"/>
      <c r="K2056" s="127"/>
      <c r="L2056" s="127"/>
      <c r="M2056" s="127"/>
      <c r="N2056" s="127"/>
      <c r="O2056" s="127"/>
      <c r="P2056" s="127"/>
      <c r="Q2056" s="127"/>
      <c r="R2056" s="127"/>
      <c r="S2056" s="127"/>
      <c r="T2056" s="127"/>
      <c r="U2056" s="127"/>
      <c r="V2056" s="127"/>
      <c r="W2056" s="127"/>
      <c r="X2056" s="127"/>
      <c r="Y2056" s="127"/>
      <c r="Z2056" s="127"/>
      <c r="AA2056" s="127"/>
      <c r="AB2056" s="127"/>
      <c r="AC2056" s="127"/>
      <c r="AD2056" s="127"/>
      <c r="AE2056" s="127"/>
      <c r="AF2056" s="127"/>
      <c r="AG2056" s="127"/>
      <c r="AH2056" s="127"/>
      <c r="AI2056" s="127"/>
      <c r="AJ2056" s="127"/>
      <c r="AK2056" s="127"/>
      <c r="AL2056" s="127"/>
      <c r="AM2056" s="127"/>
      <c r="AN2056" s="127"/>
      <c r="AO2056" s="127"/>
      <c r="AP2056" s="127"/>
      <c r="AQ2056" s="127"/>
      <c r="AR2056" s="127"/>
      <c r="AS2056" s="127"/>
      <c r="AT2056" s="127"/>
      <c r="AU2056" s="127"/>
      <c r="AV2056" s="127"/>
      <c r="AW2056" s="127"/>
      <c r="AX2056" s="127"/>
      <c r="AY2056" s="127"/>
      <c r="AZ2056" s="127"/>
      <c r="BA2056" s="127"/>
      <c r="BB2056" s="127"/>
      <c r="BC2056" s="127"/>
      <c r="BD2056" s="127"/>
      <c r="BE2056" s="127"/>
      <c r="BF2056" s="127"/>
      <c r="BG2056" s="127"/>
      <c r="BH2056" s="127"/>
      <c r="BI2056" s="127"/>
      <c r="BJ2056" s="127"/>
      <c r="BK2056" s="127"/>
      <c r="BL2056" s="127"/>
      <c r="BM2056" s="127"/>
      <c r="BN2056" s="386"/>
      <c r="BO2056" s="127"/>
      <c r="BP2056" s="104"/>
    </row>
    <row r="2057" spans="1:68" ht="14.5" x14ac:dyDescent="0.35">
      <c r="A2057" s="136"/>
      <c r="B2057" s="136"/>
      <c r="C2057" s="136"/>
      <c r="D2057" s="127"/>
      <c r="E2057" s="127"/>
      <c r="F2057" s="127"/>
      <c r="G2057" s="127"/>
      <c r="H2057" s="127"/>
      <c r="I2057" s="127"/>
      <c r="J2057" s="127"/>
      <c r="K2057" s="127"/>
      <c r="L2057" s="127"/>
      <c r="M2057" s="127"/>
      <c r="N2057" s="127"/>
      <c r="O2057" s="127"/>
      <c r="P2057" s="127"/>
      <c r="Q2057" s="127"/>
      <c r="R2057" s="127"/>
      <c r="S2057" s="127"/>
      <c r="T2057" s="127"/>
      <c r="U2057" s="127"/>
      <c r="V2057" s="127"/>
      <c r="W2057" s="127"/>
      <c r="X2057" s="127"/>
      <c r="Y2057" s="127"/>
      <c r="Z2057" s="127"/>
      <c r="AA2057" s="127"/>
      <c r="AB2057" s="127"/>
      <c r="AC2057" s="127"/>
      <c r="AD2057" s="127"/>
      <c r="AE2057" s="127"/>
      <c r="AF2057" s="127"/>
      <c r="AG2057" s="127"/>
      <c r="AH2057" s="127"/>
      <c r="AI2057" s="127"/>
      <c r="AJ2057" s="127"/>
      <c r="AK2057" s="127"/>
      <c r="AL2057" s="127"/>
      <c r="AM2057" s="127"/>
      <c r="AN2057" s="127"/>
      <c r="AO2057" s="127"/>
      <c r="AP2057" s="127"/>
      <c r="AQ2057" s="127"/>
      <c r="AR2057" s="127"/>
      <c r="AS2057" s="127"/>
      <c r="AT2057" s="127"/>
      <c r="AU2057" s="127"/>
      <c r="AV2057" s="127"/>
      <c r="AW2057" s="127"/>
      <c r="AX2057" s="127"/>
      <c r="AY2057" s="127"/>
      <c r="AZ2057" s="127"/>
      <c r="BA2057" s="127"/>
      <c r="BB2057" s="127"/>
      <c r="BC2057" s="127"/>
      <c r="BD2057" s="127"/>
      <c r="BE2057" s="127"/>
      <c r="BF2057" s="127"/>
      <c r="BG2057" s="127"/>
      <c r="BH2057" s="127"/>
      <c r="BI2057" s="127"/>
      <c r="BJ2057" s="127"/>
      <c r="BK2057" s="127"/>
      <c r="BL2057" s="127"/>
      <c r="BM2057" s="127"/>
      <c r="BN2057" s="386"/>
      <c r="BO2057" s="127"/>
      <c r="BP2057" s="104"/>
    </row>
    <row r="2058" spans="1:68" ht="14.5" x14ac:dyDescent="0.35">
      <c r="A2058" s="136"/>
      <c r="B2058" s="136"/>
      <c r="C2058" s="136"/>
      <c r="D2058" s="127"/>
      <c r="E2058" s="127"/>
      <c r="F2058" s="127"/>
      <c r="G2058" s="127"/>
      <c r="H2058" s="127"/>
      <c r="I2058" s="127"/>
      <c r="J2058" s="127"/>
      <c r="K2058" s="127"/>
      <c r="L2058" s="127"/>
      <c r="M2058" s="127"/>
      <c r="N2058" s="127"/>
      <c r="O2058" s="127"/>
      <c r="P2058" s="127"/>
      <c r="Q2058" s="127"/>
      <c r="R2058" s="127"/>
      <c r="S2058" s="127"/>
      <c r="T2058" s="127"/>
      <c r="U2058" s="127"/>
      <c r="V2058" s="127"/>
      <c r="W2058" s="127"/>
      <c r="X2058" s="127"/>
      <c r="Y2058" s="127"/>
      <c r="Z2058" s="127"/>
      <c r="AA2058" s="127"/>
      <c r="AB2058" s="127"/>
      <c r="AC2058" s="127"/>
      <c r="AD2058" s="127"/>
      <c r="AE2058" s="127"/>
      <c r="AF2058" s="127"/>
      <c r="AG2058" s="127"/>
      <c r="AH2058" s="127"/>
      <c r="AI2058" s="127"/>
      <c r="AJ2058" s="127"/>
      <c r="AK2058" s="127"/>
      <c r="AL2058" s="127"/>
      <c r="AM2058" s="127"/>
      <c r="AN2058" s="127"/>
      <c r="AO2058" s="127"/>
      <c r="AP2058" s="127"/>
      <c r="AQ2058" s="127"/>
      <c r="AR2058" s="127"/>
      <c r="AS2058" s="127"/>
      <c r="AT2058" s="127"/>
      <c r="AU2058" s="127"/>
      <c r="AV2058" s="127"/>
      <c r="AW2058" s="127"/>
      <c r="AX2058" s="127"/>
      <c r="AY2058" s="127"/>
      <c r="AZ2058" s="127"/>
      <c r="BA2058" s="127"/>
      <c r="BB2058" s="127"/>
      <c r="BC2058" s="127"/>
      <c r="BD2058" s="127"/>
      <c r="BE2058" s="127"/>
      <c r="BF2058" s="127"/>
      <c r="BG2058" s="127"/>
      <c r="BH2058" s="127"/>
      <c r="BI2058" s="127"/>
      <c r="BJ2058" s="127"/>
      <c r="BK2058" s="127"/>
      <c r="BL2058" s="127"/>
      <c r="BM2058" s="127"/>
      <c r="BN2058" s="386"/>
      <c r="BO2058" s="127"/>
      <c r="BP2058" s="104"/>
    </row>
    <row r="2059" spans="1:68" ht="14.5" x14ac:dyDescent="0.35">
      <c r="A2059" s="136"/>
      <c r="B2059" s="136"/>
      <c r="C2059" s="136"/>
      <c r="D2059" s="127"/>
      <c r="E2059" s="127"/>
      <c r="F2059" s="127"/>
      <c r="G2059" s="127"/>
      <c r="H2059" s="127"/>
      <c r="I2059" s="127"/>
      <c r="J2059" s="127"/>
      <c r="K2059" s="127"/>
      <c r="L2059" s="127"/>
      <c r="M2059" s="127"/>
      <c r="N2059" s="127"/>
      <c r="O2059" s="127"/>
      <c r="P2059" s="127"/>
      <c r="Q2059" s="127"/>
      <c r="R2059" s="127"/>
      <c r="S2059" s="127"/>
      <c r="T2059" s="127"/>
      <c r="U2059" s="127"/>
      <c r="V2059" s="127"/>
      <c r="W2059" s="127"/>
      <c r="X2059" s="127"/>
      <c r="Y2059" s="127"/>
      <c r="Z2059" s="127"/>
      <c r="AA2059" s="127"/>
      <c r="AB2059" s="127"/>
      <c r="AC2059" s="127"/>
      <c r="AD2059" s="127"/>
      <c r="AE2059" s="127"/>
      <c r="AF2059" s="127"/>
      <c r="AG2059" s="127"/>
      <c r="AH2059" s="127"/>
      <c r="AI2059" s="127"/>
      <c r="AJ2059" s="127"/>
      <c r="AK2059" s="127"/>
      <c r="AL2059" s="127"/>
      <c r="AM2059" s="127"/>
      <c r="AN2059" s="127"/>
      <c r="AO2059" s="127"/>
      <c r="AP2059" s="127"/>
      <c r="AQ2059" s="127"/>
      <c r="AR2059" s="127"/>
      <c r="AS2059" s="127"/>
      <c r="AT2059" s="127"/>
      <c r="AU2059" s="127"/>
      <c r="AV2059" s="127"/>
      <c r="AW2059" s="127"/>
      <c r="AX2059" s="127"/>
      <c r="AY2059" s="127"/>
      <c r="AZ2059" s="127"/>
      <c r="BA2059" s="127"/>
      <c r="BB2059" s="127"/>
      <c r="BC2059" s="127"/>
      <c r="BD2059" s="127"/>
      <c r="BE2059" s="127"/>
      <c r="BF2059" s="127"/>
      <c r="BG2059" s="127"/>
      <c r="BH2059" s="127"/>
      <c r="BI2059" s="127"/>
      <c r="BJ2059" s="127"/>
      <c r="BK2059" s="127"/>
      <c r="BL2059" s="127"/>
      <c r="BM2059" s="127"/>
      <c r="BN2059" s="386"/>
      <c r="BO2059" s="127"/>
      <c r="BP2059" s="104"/>
    </row>
    <row r="2060" spans="1:68" ht="14.5" x14ac:dyDescent="0.35">
      <c r="A2060" s="136"/>
      <c r="B2060" s="136"/>
      <c r="C2060" s="136"/>
      <c r="D2060" s="127"/>
      <c r="E2060" s="127"/>
      <c r="F2060" s="127"/>
      <c r="G2060" s="127"/>
      <c r="H2060" s="127"/>
      <c r="I2060" s="127"/>
      <c r="J2060" s="127"/>
      <c r="K2060" s="127"/>
      <c r="L2060" s="127"/>
      <c r="M2060" s="127"/>
      <c r="N2060" s="127"/>
      <c r="O2060" s="127"/>
      <c r="P2060" s="127"/>
      <c r="Q2060" s="127"/>
      <c r="R2060" s="127"/>
      <c r="S2060" s="127"/>
      <c r="T2060" s="127"/>
      <c r="U2060" s="127"/>
      <c r="V2060" s="127"/>
      <c r="W2060" s="127"/>
      <c r="X2060" s="127"/>
      <c r="Y2060" s="127"/>
      <c r="Z2060" s="127"/>
      <c r="AA2060" s="127"/>
      <c r="AB2060" s="127"/>
      <c r="AC2060" s="127"/>
      <c r="AD2060" s="127"/>
      <c r="AE2060" s="127"/>
      <c r="AF2060" s="127"/>
      <c r="AG2060" s="127"/>
      <c r="AH2060" s="127"/>
      <c r="AI2060" s="127"/>
      <c r="AJ2060" s="127"/>
      <c r="AK2060" s="127"/>
      <c r="AL2060" s="127"/>
      <c r="AM2060" s="127"/>
      <c r="AN2060" s="127"/>
      <c r="AO2060" s="127"/>
      <c r="AP2060" s="127"/>
      <c r="AQ2060" s="127"/>
      <c r="AR2060" s="127"/>
      <c r="AS2060" s="127"/>
      <c r="AT2060" s="127"/>
      <c r="AU2060" s="127"/>
      <c r="AV2060" s="127"/>
      <c r="AW2060" s="127"/>
      <c r="AX2060" s="127"/>
      <c r="AY2060" s="127"/>
      <c r="AZ2060" s="127"/>
      <c r="BA2060" s="127"/>
      <c r="BB2060" s="127"/>
      <c r="BC2060" s="127"/>
      <c r="BD2060" s="127"/>
      <c r="BE2060" s="127"/>
      <c r="BF2060" s="127"/>
      <c r="BG2060" s="127"/>
      <c r="BH2060" s="127"/>
      <c r="BI2060" s="127"/>
      <c r="BJ2060" s="127"/>
      <c r="BK2060" s="127"/>
      <c r="BL2060" s="127"/>
      <c r="BM2060" s="127"/>
      <c r="BN2060" s="386"/>
      <c r="BO2060" s="127"/>
      <c r="BP2060" s="104"/>
    </row>
    <row r="2061" spans="1:68" ht="14.5" x14ac:dyDescent="0.35">
      <c r="A2061" s="136"/>
      <c r="B2061" s="136"/>
      <c r="C2061" s="136"/>
      <c r="D2061" s="127"/>
      <c r="E2061" s="127"/>
      <c r="F2061" s="127"/>
      <c r="G2061" s="127"/>
      <c r="H2061" s="127"/>
      <c r="I2061" s="127"/>
      <c r="J2061" s="127"/>
      <c r="K2061" s="127"/>
      <c r="L2061" s="127"/>
      <c r="M2061" s="127"/>
      <c r="N2061" s="127"/>
      <c r="O2061" s="127"/>
      <c r="P2061" s="127"/>
      <c r="Q2061" s="127"/>
      <c r="R2061" s="127"/>
      <c r="S2061" s="127"/>
      <c r="T2061" s="127"/>
      <c r="U2061" s="127"/>
      <c r="V2061" s="127"/>
      <c r="W2061" s="127"/>
      <c r="X2061" s="127"/>
      <c r="Y2061" s="127"/>
      <c r="Z2061" s="127"/>
      <c r="AA2061" s="127"/>
      <c r="AB2061" s="127"/>
      <c r="AC2061" s="127"/>
      <c r="AD2061" s="127"/>
      <c r="AE2061" s="127"/>
      <c r="AF2061" s="127"/>
      <c r="AG2061" s="127"/>
      <c r="AH2061" s="127"/>
      <c r="AI2061" s="127"/>
      <c r="AJ2061" s="127"/>
      <c r="AK2061" s="127"/>
      <c r="AL2061" s="127"/>
      <c r="AM2061" s="127"/>
      <c r="AN2061" s="127"/>
      <c r="AO2061" s="127"/>
      <c r="AP2061" s="127"/>
      <c r="AQ2061" s="127"/>
      <c r="AR2061" s="127"/>
      <c r="AS2061" s="127"/>
      <c r="AT2061" s="127"/>
      <c r="AU2061" s="127"/>
      <c r="AV2061" s="127"/>
      <c r="AW2061" s="127"/>
      <c r="AX2061" s="127"/>
      <c r="AY2061" s="127"/>
      <c r="AZ2061" s="127"/>
      <c r="BA2061" s="127"/>
      <c r="BB2061" s="127"/>
      <c r="BC2061" s="127"/>
      <c r="BD2061" s="127"/>
      <c r="BE2061" s="127"/>
      <c r="BF2061" s="127"/>
      <c r="BG2061" s="127"/>
      <c r="BH2061" s="127"/>
      <c r="BI2061" s="127"/>
      <c r="BJ2061" s="127"/>
      <c r="BK2061" s="127"/>
      <c r="BL2061" s="127"/>
      <c r="BM2061" s="127"/>
      <c r="BN2061" s="386"/>
      <c r="BO2061" s="127"/>
      <c r="BP2061" s="104"/>
    </row>
    <row r="2062" spans="1:68" ht="14.5" x14ac:dyDescent="0.35">
      <c r="A2062" s="136"/>
      <c r="B2062" s="136"/>
      <c r="C2062" s="136"/>
      <c r="D2062" s="127"/>
      <c r="E2062" s="127"/>
      <c r="F2062" s="127"/>
      <c r="G2062" s="127"/>
      <c r="H2062" s="127"/>
      <c r="I2062" s="127"/>
      <c r="J2062" s="127"/>
      <c r="K2062" s="127"/>
      <c r="L2062" s="127"/>
      <c r="M2062" s="127"/>
      <c r="N2062" s="127"/>
      <c r="O2062" s="127"/>
      <c r="P2062" s="127"/>
      <c r="Q2062" s="127"/>
      <c r="R2062" s="127"/>
      <c r="S2062" s="127"/>
      <c r="T2062" s="127"/>
      <c r="U2062" s="127"/>
      <c r="V2062" s="127"/>
      <c r="W2062" s="127"/>
      <c r="X2062" s="127"/>
      <c r="Y2062" s="127"/>
      <c r="Z2062" s="127"/>
      <c r="AA2062" s="127"/>
      <c r="AB2062" s="127"/>
      <c r="AC2062" s="127"/>
      <c r="AD2062" s="127"/>
      <c r="AE2062" s="127"/>
      <c r="AF2062" s="127"/>
      <c r="AG2062" s="127"/>
      <c r="AH2062" s="127"/>
      <c r="AI2062" s="127"/>
      <c r="AJ2062" s="127"/>
      <c r="AK2062" s="127"/>
      <c r="AL2062" s="127"/>
      <c r="AM2062" s="127"/>
      <c r="AN2062" s="127"/>
      <c r="AO2062" s="127"/>
      <c r="AP2062" s="127"/>
      <c r="AQ2062" s="127"/>
      <c r="AR2062" s="127"/>
      <c r="AS2062" s="127"/>
      <c r="AT2062" s="127"/>
      <c r="AU2062" s="127"/>
      <c r="AV2062" s="127"/>
      <c r="AW2062" s="127"/>
      <c r="AX2062" s="127"/>
      <c r="AY2062" s="127"/>
      <c r="AZ2062" s="127"/>
      <c r="BA2062" s="127"/>
      <c r="BB2062" s="127"/>
      <c r="BC2062" s="127"/>
      <c r="BD2062" s="127"/>
      <c r="BE2062" s="127"/>
      <c r="BF2062" s="127"/>
      <c r="BG2062" s="127"/>
      <c r="BH2062" s="127"/>
      <c r="BI2062" s="127"/>
      <c r="BJ2062" s="127"/>
      <c r="BK2062" s="127"/>
      <c r="BL2062" s="127"/>
      <c r="BM2062" s="127"/>
      <c r="BN2062" s="386"/>
      <c r="BO2062" s="127"/>
      <c r="BP2062" s="104"/>
    </row>
    <row r="2063" spans="1:68" ht="14.5" x14ac:dyDescent="0.35">
      <c r="A2063" s="136"/>
      <c r="B2063" s="136"/>
      <c r="C2063" s="136"/>
      <c r="D2063" s="127"/>
      <c r="E2063" s="127"/>
      <c r="F2063" s="127"/>
      <c r="G2063" s="127"/>
      <c r="H2063" s="127"/>
      <c r="I2063" s="127"/>
      <c r="J2063" s="127"/>
      <c r="K2063" s="127"/>
      <c r="L2063" s="127"/>
      <c r="M2063" s="127"/>
      <c r="N2063" s="127"/>
      <c r="O2063" s="127"/>
      <c r="P2063" s="127"/>
      <c r="Q2063" s="127"/>
      <c r="R2063" s="127"/>
      <c r="S2063" s="127"/>
      <c r="T2063" s="127"/>
      <c r="U2063" s="127"/>
      <c r="V2063" s="127"/>
      <c r="W2063" s="127"/>
      <c r="X2063" s="127"/>
      <c r="Y2063" s="127"/>
      <c r="Z2063" s="127"/>
      <c r="AA2063" s="127"/>
      <c r="AB2063" s="127"/>
      <c r="AC2063" s="127"/>
      <c r="AD2063" s="127"/>
      <c r="AE2063" s="127"/>
      <c r="AF2063" s="127"/>
      <c r="AG2063" s="127"/>
      <c r="AH2063" s="127"/>
      <c r="AI2063" s="127"/>
      <c r="AJ2063" s="127"/>
      <c r="AK2063" s="127"/>
      <c r="AL2063" s="127"/>
      <c r="AM2063" s="127"/>
      <c r="AN2063" s="127"/>
      <c r="AO2063" s="127"/>
      <c r="AP2063" s="127"/>
      <c r="AQ2063" s="127"/>
      <c r="AR2063" s="127"/>
      <c r="AS2063" s="127"/>
      <c r="AT2063" s="127"/>
      <c r="AU2063" s="127"/>
      <c r="AV2063" s="127"/>
      <c r="AW2063" s="127"/>
      <c r="AX2063" s="127"/>
      <c r="AY2063" s="127"/>
      <c r="AZ2063" s="127"/>
      <c r="BA2063" s="127"/>
      <c r="BB2063" s="127"/>
      <c r="BC2063" s="127"/>
      <c r="BD2063" s="127"/>
      <c r="BE2063" s="127"/>
      <c r="BF2063" s="127"/>
      <c r="BG2063" s="127"/>
      <c r="BH2063" s="127"/>
      <c r="BI2063" s="127"/>
      <c r="BJ2063" s="127"/>
      <c r="BK2063" s="127"/>
      <c r="BL2063" s="127"/>
      <c r="BM2063" s="127"/>
      <c r="BN2063" s="386"/>
      <c r="BO2063" s="127"/>
      <c r="BP2063" s="104"/>
    </row>
    <row r="2064" spans="1:68" ht="14.5" x14ac:dyDescent="0.35">
      <c r="A2064" s="136"/>
      <c r="B2064" s="136"/>
      <c r="C2064" s="136"/>
      <c r="D2064" s="127"/>
      <c r="E2064" s="127"/>
      <c r="F2064" s="127"/>
      <c r="G2064" s="127"/>
      <c r="H2064" s="127"/>
      <c r="I2064" s="127"/>
      <c r="J2064" s="127"/>
      <c r="K2064" s="127"/>
      <c r="L2064" s="127"/>
      <c r="M2064" s="127"/>
      <c r="N2064" s="127"/>
      <c r="O2064" s="127"/>
      <c r="P2064" s="127"/>
      <c r="Q2064" s="127"/>
      <c r="R2064" s="127"/>
      <c r="S2064" s="127"/>
      <c r="T2064" s="127"/>
      <c r="U2064" s="127"/>
      <c r="V2064" s="127"/>
      <c r="W2064" s="127"/>
      <c r="X2064" s="127"/>
      <c r="Y2064" s="127"/>
      <c r="Z2064" s="127"/>
      <c r="AA2064" s="127"/>
      <c r="AB2064" s="127"/>
      <c r="AC2064" s="127"/>
      <c r="AD2064" s="127"/>
      <c r="AE2064" s="127"/>
      <c r="AF2064" s="127"/>
      <c r="AG2064" s="127"/>
      <c r="AH2064" s="127"/>
      <c r="AI2064" s="127"/>
      <c r="AJ2064" s="127"/>
      <c r="AK2064" s="127"/>
      <c r="AL2064" s="127"/>
      <c r="AM2064" s="127"/>
      <c r="AN2064" s="127"/>
      <c r="AO2064" s="127"/>
      <c r="AP2064" s="127"/>
      <c r="AQ2064" s="127"/>
      <c r="AR2064" s="127"/>
      <c r="AS2064" s="127"/>
      <c r="AT2064" s="127"/>
      <c r="AU2064" s="127"/>
      <c r="AV2064" s="127"/>
      <c r="AW2064" s="127"/>
      <c r="AX2064" s="127"/>
      <c r="AY2064" s="127"/>
      <c r="AZ2064" s="127"/>
      <c r="BA2064" s="127"/>
      <c r="BB2064" s="127"/>
      <c r="BC2064" s="127"/>
      <c r="BD2064" s="127"/>
      <c r="BE2064" s="127"/>
      <c r="BF2064" s="127"/>
      <c r="BG2064" s="127"/>
      <c r="BH2064" s="127"/>
      <c r="BI2064" s="127"/>
      <c r="BJ2064" s="127"/>
      <c r="BK2064" s="127"/>
      <c r="BL2064" s="127"/>
      <c r="BM2064" s="127"/>
      <c r="BN2064" s="386"/>
      <c r="BO2064" s="127"/>
      <c r="BP2064" s="104"/>
    </row>
    <row r="2065" spans="1:68" ht="14.5" x14ac:dyDescent="0.35">
      <c r="A2065" s="136"/>
      <c r="B2065" s="136"/>
      <c r="C2065" s="136"/>
      <c r="D2065" s="127"/>
      <c r="E2065" s="127"/>
      <c r="F2065" s="127"/>
      <c r="G2065" s="127"/>
      <c r="H2065" s="127"/>
      <c r="I2065" s="127"/>
      <c r="J2065" s="127"/>
      <c r="K2065" s="127"/>
      <c r="L2065" s="127"/>
      <c r="M2065" s="127"/>
      <c r="N2065" s="127"/>
      <c r="O2065" s="127"/>
      <c r="P2065" s="127"/>
      <c r="Q2065" s="127"/>
      <c r="R2065" s="127"/>
      <c r="S2065" s="127"/>
      <c r="T2065" s="127"/>
      <c r="U2065" s="127"/>
      <c r="V2065" s="127"/>
      <c r="W2065" s="127"/>
      <c r="X2065" s="127"/>
      <c r="Y2065" s="127"/>
      <c r="Z2065" s="127"/>
      <c r="AA2065" s="127"/>
      <c r="AB2065" s="127"/>
      <c r="AC2065" s="127"/>
      <c r="AD2065" s="127"/>
      <c r="AE2065" s="127"/>
      <c r="AF2065" s="127"/>
      <c r="AG2065" s="127"/>
      <c r="AH2065" s="127"/>
      <c r="AI2065" s="127"/>
      <c r="AJ2065" s="127"/>
      <c r="AK2065" s="127"/>
      <c r="AL2065" s="127"/>
      <c r="AM2065" s="127"/>
      <c r="AN2065" s="127"/>
      <c r="AO2065" s="127"/>
      <c r="AP2065" s="127"/>
      <c r="AQ2065" s="127"/>
      <c r="AR2065" s="127"/>
      <c r="AS2065" s="127"/>
      <c r="AT2065" s="127"/>
      <c r="AU2065" s="127"/>
      <c r="AV2065" s="127"/>
      <c r="AW2065" s="127"/>
      <c r="AX2065" s="127"/>
      <c r="AY2065" s="127"/>
      <c r="AZ2065" s="127"/>
      <c r="BA2065" s="127"/>
      <c r="BB2065" s="127"/>
      <c r="BC2065" s="127"/>
      <c r="BD2065" s="127"/>
      <c r="BE2065" s="127"/>
      <c r="BF2065" s="127"/>
      <c r="BG2065" s="127"/>
      <c r="BH2065" s="127"/>
      <c r="BI2065" s="127"/>
      <c r="BJ2065" s="127"/>
      <c r="BK2065" s="127"/>
      <c r="BL2065" s="127"/>
      <c r="BM2065" s="127"/>
      <c r="BN2065" s="386"/>
      <c r="BO2065" s="127"/>
      <c r="BP2065" s="104"/>
    </row>
    <row r="2066" spans="1:68" ht="14.5" x14ac:dyDescent="0.35">
      <c r="A2066" s="136"/>
      <c r="B2066" s="136"/>
      <c r="C2066" s="136"/>
      <c r="D2066" s="127"/>
      <c r="E2066" s="127"/>
      <c r="F2066" s="127"/>
      <c r="G2066" s="127"/>
      <c r="H2066" s="127"/>
      <c r="I2066" s="127"/>
      <c r="J2066" s="127"/>
      <c r="K2066" s="127"/>
      <c r="L2066" s="127"/>
      <c r="M2066" s="127"/>
      <c r="N2066" s="127"/>
      <c r="O2066" s="127"/>
      <c r="P2066" s="127"/>
      <c r="Q2066" s="127"/>
      <c r="R2066" s="127"/>
      <c r="S2066" s="127"/>
      <c r="T2066" s="127"/>
      <c r="U2066" s="127"/>
      <c r="V2066" s="127"/>
      <c r="W2066" s="127"/>
      <c r="X2066" s="127"/>
      <c r="Y2066" s="127"/>
      <c r="Z2066" s="127"/>
      <c r="AA2066" s="127"/>
      <c r="AB2066" s="127"/>
      <c r="AC2066" s="127"/>
      <c r="AD2066" s="127"/>
      <c r="AE2066" s="127"/>
      <c r="AF2066" s="127"/>
      <c r="AG2066" s="127"/>
      <c r="AH2066" s="127"/>
      <c r="AI2066" s="127"/>
      <c r="AJ2066" s="127"/>
      <c r="AK2066" s="127"/>
      <c r="AL2066" s="127"/>
      <c r="AM2066" s="127"/>
      <c r="AN2066" s="127"/>
      <c r="AO2066" s="127"/>
      <c r="AP2066" s="127"/>
      <c r="AQ2066" s="127"/>
      <c r="AR2066" s="127"/>
      <c r="AS2066" s="127"/>
      <c r="AT2066" s="127"/>
      <c r="AU2066" s="127"/>
      <c r="AV2066" s="127"/>
      <c r="AW2066" s="127"/>
      <c r="AX2066" s="127"/>
      <c r="AY2066" s="127"/>
      <c r="AZ2066" s="127"/>
      <c r="BA2066" s="127"/>
      <c r="BB2066" s="127"/>
      <c r="BC2066" s="127"/>
      <c r="BD2066" s="127"/>
      <c r="BE2066" s="127"/>
      <c r="BF2066" s="127"/>
      <c r="BG2066" s="127"/>
      <c r="BH2066" s="127"/>
      <c r="BI2066" s="127"/>
      <c r="BJ2066" s="127"/>
      <c r="BK2066" s="127"/>
      <c r="BL2066" s="127"/>
      <c r="BM2066" s="127"/>
      <c r="BN2066" s="386"/>
      <c r="BO2066" s="127"/>
      <c r="BP2066" s="104"/>
    </row>
    <row r="2067" spans="1:68" ht="14.5" x14ac:dyDescent="0.35">
      <c r="A2067" s="136"/>
      <c r="B2067" s="136"/>
      <c r="C2067" s="136"/>
      <c r="D2067" s="127"/>
      <c r="E2067" s="127"/>
      <c r="F2067" s="127"/>
      <c r="G2067" s="127"/>
      <c r="H2067" s="127"/>
      <c r="I2067" s="127"/>
      <c r="J2067" s="127"/>
      <c r="K2067" s="127"/>
      <c r="L2067" s="127"/>
      <c r="M2067" s="127"/>
      <c r="N2067" s="127"/>
      <c r="O2067" s="127"/>
      <c r="P2067" s="127"/>
      <c r="Q2067" s="127"/>
      <c r="R2067" s="127"/>
      <c r="S2067" s="127"/>
      <c r="T2067" s="127"/>
      <c r="U2067" s="127"/>
      <c r="V2067" s="127"/>
      <c r="W2067" s="127"/>
      <c r="X2067" s="127"/>
      <c r="Y2067" s="127"/>
      <c r="Z2067" s="127"/>
      <c r="AA2067" s="127"/>
      <c r="AB2067" s="127"/>
      <c r="AC2067" s="127"/>
      <c r="AD2067" s="127"/>
      <c r="AE2067" s="127"/>
      <c r="AF2067" s="127"/>
      <c r="AG2067" s="127"/>
      <c r="AH2067" s="127"/>
      <c r="AI2067" s="127"/>
      <c r="AJ2067" s="127"/>
      <c r="AK2067" s="127"/>
      <c r="AL2067" s="127"/>
      <c r="AM2067" s="127"/>
      <c r="AN2067" s="127"/>
      <c r="AO2067" s="127"/>
      <c r="AP2067" s="127"/>
      <c r="AQ2067" s="127"/>
      <c r="AR2067" s="127"/>
      <c r="AS2067" s="127"/>
      <c r="AT2067" s="127"/>
      <c r="AU2067" s="127"/>
      <c r="AV2067" s="127"/>
      <c r="AW2067" s="127"/>
      <c r="AX2067" s="127"/>
      <c r="AY2067" s="127"/>
      <c r="AZ2067" s="127"/>
      <c r="BA2067" s="127"/>
      <c r="BB2067" s="127"/>
      <c r="BC2067" s="127"/>
      <c r="BD2067" s="127"/>
      <c r="BE2067" s="127"/>
      <c r="BF2067" s="127"/>
      <c r="BG2067" s="127"/>
      <c r="BH2067" s="127"/>
      <c r="BI2067" s="127"/>
      <c r="BJ2067" s="127"/>
      <c r="BK2067" s="127"/>
      <c r="BL2067" s="127"/>
      <c r="BM2067" s="127"/>
      <c r="BN2067" s="386"/>
      <c r="BO2067" s="127"/>
      <c r="BP2067" s="104"/>
    </row>
    <row r="2068" spans="1:68" ht="14.5" x14ac:dyDescent="0.35">
      <c r="A2068" s="136"/>
      <c r="B2068" s="136"/>
      <c r="C2068" s="136"/>
      <c r="D2068" s="127"/>
      <c r="E2068" s="127"/>
      <c r="F2068" s="127"/>
      <c r="G2068" s="127"/>
      <c r="H2068" s="127"/>
      <c r="I2068" s="127"/>
      <c r="J2068" s="127"/>
      <c r="K2068" s="127"/>
      <c r="L2068" s="127"/>
      <c r="M2068" s="127"/>
      <c r="N2068" s="127"/>
      <c r="O2068" s="127"/>
      <c r="P2068" s="127"/>
      <c r="Q2068" s="127"/>
      <c r="R2068" s="127"/>
      <c r="S2068" s="127"/>
      <c r="T2068" s="127"/>
      <c r="U2068" s="127"/>
      <c r="V2068" s="127"/>
      <c r="W2068" s="127"/>
      <c r="X2068" s="127"/>
      <c r="Y2068" s="127"/>
      <c r="Z2068" s="127"/>
      <c r="AA2068" s="127"/>
      <c r="AB2068" s="127"/>
      <c r="AC2068" s="127"/>
      <c r="AD2068" s="127"/>
      <c r="AE2068" s="127"/>
      <c r="AF2068" s="127"/>
      <c r="AG2068" s="127"/>
      <c r="AH2068" s="127"/>
      <c r="AI2068" s="127"/>
      <c r="AJ2068" s="127"/>
      <c r="AK2068" s="127"/>
      <c r="AL2068" s="127"/>
      <c r="AM2068" s="127"/>
      <c r="AN2068" s="127"/>
      <c r="AO2068" s="127"/>
      <c r="AP2068" s="127"/>
      <c r="AQ2068" s="127"/>
      <c r="AR2068" s="127"/>
      <c r="AS2068" s="127"/>
      <c r="AT2068" s="127"/>
      <c r="AU2068" s="127"/>
      <c r="AV2068" s="127"/>
      <c r="AW2068" s="127"/>
      <c r="AX2068" s="127"/>
      <c r="AY2068" s="127"/>
      <c r="AZ2068" s="127"/>
      <c r="BA2068" s="127"/>
      <c r="BB2068" s="127"/>
      <c r="BC2068" s="127"/>
      <c r="BD2068" s="127"/>
      <c r="BE2068" s="127"/>
      <c r="BF2068" s="127"/>
      <c r="BG2068" s="127"/>
      <c r="BH2068" s="127"/>
      <c r="BI2068" s="127"/>
      <c r="BJ2068" s="127"/>
      <c r="BK2068" s="127"/>
      <c r="BL2068" s="127"/>
      <c r="BM2068" s="127"/>
      <c r="BN2068" s="386"/>
      <c r="BO2068" s="127"/>
      <c r="BP2068" s="104"/>
    </row>
    <row r="2069" spans="1:68" ht="14.5" x14ac:dyDescent="0.35">
      <c r="A2069" s="136"/>
      <c r="B2069" s="136"/>
      <c r="C2069" s="136"/>
      <c r="D2069" s="127"/>
      <c r="E2069" s="127"/>
      <c r="F2069" s="127"/>
      <c r="G2069" s="127"/>
      <c r="H2069" s="127"/>
      <c r="I2069" s="127"/>
      <c r="J2069" s="127"/>
      <c r="K2069" s="127"/>
      <c r="L2069" s="127"/>
      <c r="M2069" s="127"/>
      <c r="N2069" s="127"/>
      <c r="O2069" s="127"/>
      <c r="P2069" s="127"/>
      <c r="Q2069" s="127"/>
      <c r="R2069" s="127"/>
      <c r="S2069" s="127"/>
      <c r="T2069" s="127"/>
      <c r="U2069" s="127"/>
      <c r="V2069" s="127"/>
      <c r="W2069" s="127"/>
      <c r="X2069" s="127"/>
      <c r="Y2069" s="127"/>
      <c r="Z2069" s="127"/>
      <c r="AA2069" s="127"/>
      <c r="AB2069" s="127"/>
      <c r="AC2069" s="127"/>
      <c r="AD2069" s="127"/>
      <c r="AE2069" s="127"/>
      <c r="AF2069" s="127"/>
      <c r="AG2069" s="127"/>
      <c r="AH2069" s="127"/>
      <c r="AI2069" s="127"/>
      <c r="AJ2069" s="127"/>
      <c r="AK2069" s="127"/>
      <c r="AL2069" s="127"/>
      <c r="AM2069" s="127"/>
      <c r="AN2069" s="127"/>
      <c r="AO2069" s="127"/>
      <c r="AP2069" s="127"/>
      <c r="AQ2069" s="127"/>
      <c r="AR2069" s="127"/>
      <c r="AS2069" s="127"/>
      <c r="AT2069" s="127"/>
      <c r="AU2069" s="127"/>
      <c r="AV2069" s="127"/>
      <c r="AW2069" s="127"/>
      <c r="AX2069" s="127"/>
      <c r="AY2069" s="127"/>
      <c r="AZ2069" s="127"/>
      <c r="BA2069" s="127"/>
      <c r="BB2069" s="127"/>
      <c r="BC2069" s="127"/>
      <c r="BD2069" s="127"/>
      <c r="BE2069" s="127"/>
      <c r="BF2069" s="127"/>
      <c r="BG2069" s="127"/>
      <c r="BH2069" s="127"/>
      <c r="BI2069" s="127"/>
      <c r="BJ2069" s="127"/>
      <c r="BK2069" s="127"/>
      <c r="BL2069" s="127"/>
      <c r="BM2069" s="127"/>
      <c r="BN2069" s="386"/>
      <c r="BO2069" s="127"/>
      <c r="BP2069" s="104"/>
    </row>
    <row r="2070" spans="1:68" ht="14.5" x14ac:dyDescent="0.35">
      <c r="A2070" s="136"/>
      <c r="B2070" s="136"/>
      <c r="C2070" s="136"/>
      <c r="D2070" s="127"/>
      <c r="E2070" s="127"/>
      <c r="F2070" s="127"/>
      <c r="G2070" s="127"/>
      <c r="H2070" s="127"/>
      <c r="I2070" s="127"/>
      <c r="J2070" s="127"/>
      <c r="K2070" s="127"/>
      <c r="L2070" s="127"/>
      <c r="M2070" s="127"/>
      <c r="N2070" s="127"/>
      <c r="O2070" s="127"/>
      <c r="P2070" s="127"/>
      <c r="Q2070" s="127"/>
      <c r="R2070" s="127"/>
      <c r="S2070" s="127"/>
      <c r="T2070" s="127"/>
      <c r="U2070" s="127"/>
      <c r="V2070" s="127"/>
      <c r="W2070" s="127"/>
      <c r="X2070" s="127"/>
      <c r="Y2070" s="127"/>
      <c r="Z2070" s="127"/>
      <c r="AA2070" s="127"/>
      <c r="AB2070" s="127"/>
      <c r="AC2070" s="127"/>
      <c r="AD2070" s="127"/>
      <c r="AE2070" s="127"/>
      <c r="AF2070" s="127"/>
      <c r="AG2070" s="127"/>
      <c r="AH2070" s="127"/>
      <c r="AI2070" s="127"/>
      <c r="AJ2070" s="127"/>
      <c r="AK2070" s="127"/>
      <c r="AL2070" s="127"/>
      <c r="AM2070" s="127"/>
      <c r="AN2070" s="127"/>
      <c r="AO2070" s="127"/>
      <c r="AP2070" s="127"/>
      <c r="AQ2070" s="127"/>
      <c r="AR2070" s="127"/>
      <c r="AS2070" s="127"/>
      <c r="AT2070" s="127"/>
      <c r="AU2070" s="127"/>
      <c r="AV2070" s="127"/>
      <c r="AW2070" s="127"/>
      <c r="AX2070" s="127"/>
      <c r="AY2070" s="127"/>
      <c r="AZ2070" s="127"/>
      <c r="BA2070" s="127"/>
      <c r="BB2070" s="127"/>
      <c r="BC2070" s="127"/>
      <c r="BD2070" s="127"/>
      <c r="BE2070" s="127"/>
      <c r="BF2070" s="127"/>
      <c r="BG2070" s="127"/>
      <c r="BH2070" s="127"/>
      <c r="BI2070" s="127"/>
      <c r="BJ2070" s="127"/>
      <c r="BK2070" s="127"/>
      <c r="BL2070" s="127"/>
      <c r="BM2070" s="127"/>
      <c r="BN2070" s="386"/>
      <c r="BO2070" s="127"/>
      <c r="BP2070" s="104"/>
    </row>
    <row r="2071" spans="1:68" ht="14.5" x14ac:dyDescent="0.35">
      <c r="A2071" s="136"/>
      <c r="B2071" s="136"/>
      <c r="C2071" s="136"/>
      <c r="D2071" s="127"/>
      <c r="E2071" s="127"/>
      <c r="F2071" s="127"/>
      <c r="G2071" s="127"/>
      <c r="H2071" s="127"/>
      <c r="I2071" s="127"/>
      <c r="J2071" s="127"/>
      <c r="K2071" s="127"/>
      <c r="L2071" s="127"/>
      <c r="M2071" s="127"/>
      <c r="N2071" s="127"/>
      <c r="O2071" s="127"/>
      <c r="P2071" s="127"/>
      <c r="Q2071" s="127"/>
      <c r="R2071" s="127"/>
      <c r="S2071" s="127"/>
      <c r="T2071" s="127"/>
      <c r="U2071" s="127"/>
      <c r="V2071" s="127"/>
      <c r="W2071" s="127"/>
      <c r="X2071" s="127"/>
      <c r="Y2071" s="127"/>
      <c r="Z2071" s="127"/>
      <c r="AA2071" s="127"/>
      <c r="AB2071" s="127"/>
      <c r="AC2071" s="127"/>
      <c r="AD2071" s="127"/>
      <c r="AE2071" s="127"/>
      <c r="AF2071" s="127"/>
      <c r="AG2071" s="127"/>
      <c r="AH2071" s="127"/>
      <c r="AI2071" s="127"/>
      <c r="AJ2071" s="127"/>
      <c r="AK2071" s="127"/>
      <c r="AL2071" s="127"/>
      <c r="AM2071" s="127"/>
      <c r="AN2071" s="127"/>
      <c r="AO2071" s="127"/>
      <c r="AP2071" s="127"/>
      <c r="AQ2071" s="127"/>
      <c r="AR2071" s="127"/>
      <c r="AS2071" s="127"/>
      <c r="AT2071" s="127"/>
      <c r="AU2071" s="127"/>
      <c r="AV2071" s="127"/>
      <c r="AW2071" s="127"/>
      <c r="AX2071" s="127"/>
      <c r="AY2071" s="127"/>
      <c r="AZ2071" s="127"/>
      <c r="BA2071" s="127"/>
      <c r="BB2071" s="127"/>
      <c r="BC2071" s="127"/>
      <c r="BD2071" s="127"/>
      <c r="BE2071" s="127"/>
      <c r="BF2071" s="127"/>
      <c r="BG2071" s="127"/>
      <c r="BH2071" s="127"/>
      <c r="BI2071" s="127"/>
      <c r="BJ2071" s="127"/>
      <c r="BK2071" s="127"/>
      <c r="BL2071" s="127"/>
      <c r="BM2071" s="127"/>
      <c r="BN2071" s="386"/>
      <c r="BO2071" s="127"/>
      <c r="BP2071" s="104"/>
    </row>
    <row r="2072" spans="1:68" ht="14.5" x14ac:dyDescent="0.35">
      <c r="A2072" s="136"/>
      <c r="B2072" s="136"/>
      <c r="C2072" s="136"/>
      <c r="D2072" s="127"/>
      <c r="E2072" s="127"/>
      <c r="F2072" s="127"/>
      <c r="G2072" s="127"/>
      <c r="H2072" s="127"/>
      <c r="I2072" s="127"/>
      <c r="J2072" s="127"/>
      <c r="K2072" s="127"/>
      <c r="L2072" s="127"/>
      <c r="M2072" s="127"/>
      <c r="N2072" s="127"/>
      <c r="O2072" s="127"/>
      <c r="P2072" s="127"/>
      <c r="Q2072" s="127"/>
      <c r="R2072" s="127"/>
      <c r="S2072" s="127"/>
      <c r="T2072" s="127"/>
      <c r="U2072" s="127"/>
      <c r="V2072" s="127"/>
      <c r="W2072" s="127"/>
      <c r="X2072" s="127"/>
      <c r="Y2072" s="127"/>
      <c r="Z2072" s="127"/>
      <c r="AA2072" s="127"/>
      <c r="AB2072" s="127"/>
      <c r="AC2072" s="127"/>
      <c r="AD2072" s="127"/>
      <c r="AE2072" s="127"/>
      <c r="AF2072" s="127"/>
      <c r="AG2072" s="127"/>
      <c r="AH2072" s="127"/>
      <c r="AI2072" s="127"/>
      <c r="AJ2072" s="127"/>
      <c r="AK2072" s="127"/>
      <c r="AL2072" s="127"/>
      <c r="AM2072" s="127"/>
      <c r="AN2072" s="127"/>
      <c r="AO2072" s="127"/>
      <c r="AP2072" s="127"/>
      <c r="AQ2072" s="127"/>
      <c r="AR2072" s="127"/>
      <c r="AS2072" s="127"/>
      <c r="AT2072" s="127"/>
      <c r="AU2072" s="127"/>
      <c r="AV2072" s="127"/>
      <c r="AW2072" s="127"/>
      <c r="AX2072" s="127"/>
      <c r="AY2072" s="127"/>
      <c r="AZ2072" s="127"/>
      <c r="BA2072" s="127"/>
      <c r="BB2072" s="127"/>
      <c r="BC2072" s="127"/>
      <c r="BD2072" s="127"/>
      <c r="BE2072" s="127"/>
      <c r="BF2072" s="127"/>
      <c r="BG2072" s="127"/>
      <c r="BH2072" s="127"/>
      <c r="BI2072" s="127"/>
      <c r="BJ2072" s="127"/>
      <c r="BK2072" s="127"/>
      <c r="BL2072" s="127"/>
      <c r="BM2072" s="127"/>
      <c r="BN2072" s="386"/>
      <c r="BO2072" s="127"/>
      <c r="BP2072" s="104"/>
    </row>
    <row r="2073" spans="1:68" ht="14.5" x14ac:dyDescent="0.35">
      <c r="A2073" s="136"/>
      <c r="B2073" s="136"/>
      <c r="C2073" s="136"/>
      <c r="D2073" s="127"/>
      <c r="E2073" s="127"/>
      <c r="F2073" s="127"/>
      <c r="G2073" s="127"/>
      <c r="H2073" s="127"/>
      <c r="I2073" s="127"/>
      <c r="J2073" s="127"/>
      <c r="K2073" s="127"/>
      <c r="L2073" s="127"/>
      <c r="M2073" s="127"/>
      <c r="N2073" s="127"/>
      <c r="O2073" s="127"/>
      <c r="P2073" s="127"/>
      <c r="Q2073" s="127"/>
      <c r="R2073" s="127"/>
      <c r="S2073" s="127"/>
      <c r="T2073" s="127"/>
      <c r="U2073" s="127"/>
      <c r="V2073" s="127"/>
      <c r="W2073" s="127"/>
      <c r="X2073" s="127"/>
      <c r="Y2073" s="127"/>
      <c r="Z2073" s="127"/>
      <c r="AA2073" s="127"/>
      <c r="AB2073" s="127"/>
      <c r="AC2073" s="127"/>
      <c r="AD2073" s="127"/>
      <c r="AE2073" s="127"/>
      <c r="AF2073" s="127"/>
      <c r="AG2073" s="127"/>
      <c r="AH2073" s="127"/>
      <c r="AI2073" s="127"/>
      <c r="AJ2073" s="127"/>
      <c r="AK2073" s="127"/>
      <c r="AL2073" s="127"/>
      <c r="AM2073" s="127"/>
      <c r="AN2073" s="127"/>
      <c r="AO2073" s="127"/>
      <c r="AP2073" s="127"/>
      <c r="AQ2073" s="127"/>
      <c r="AR2073" s="127"/>
      <c r="AS2073" s="127"/>
      <c r="AT2073" s="127"/>
      <c r="AU2073" s="127"/>
      <c r="AV2073" s="127"/>
      <c r="AW2073" s="127"/>
      <c r="AX2073" s="127"/>
      <c r="AY2073" s="127"/>
      <c r="AZ2073" s="127"/>
      <c r="BA2073" s="127"/>
      <c r="BB2073" s="127"/>
      <c r="BC2073" s="127"/>
      <c r="BD2073" s="127"/>
      <c r="BE2073" s="127"/>
      <c r="BF2073" s="127"/>
      <c r="BG2073" s="127"/>
      <c r="BH2073" s="127"/>
      <c r="BI2073" s="127"/>
      <c r="BJ2073" s="127"/>
      <c r="BK2073" s="127"/>
      <c r="BL2073" s="127"/>
      <c r="BM2073" s="127"/>
      <c r="BN2073" s="386"/>
      <c r="BO2073" s="127"/>
      <c r="BP2073" s="104"/>
    </row>
    <row r="2074" spans="1:68" ht="14.5" x14ac:dyDescent="0.35">
      <c r="A2074" s="136"/>
      <c r="B2074" s="136"/>
      <c r="C2074" s="136"/>
      <c r="D2074" s="127"/>
      <c r="E2074" s="127"/>
      <c r="F2074" s="127"/>
      <c r="G2074" s="127"/>
      <c r="H2074" s="127"/>
      <c r="I2074" s="127"/>
      <c r="J2074" s="127"/>
      <c r="K2074" s="127"/>
      <c r="L2074" s="127"/>
      <c r="M2074" s="127"/>
      <c r="N2074" s="127"/>
      <c r="O2074" s="127"/>
      <c r="P2074" s="127"/>
      <c r="Q2074" s="127"/>
      <c r="R2074" s="127"/>
      <c r="S2074" s="127"/>
      <c r="T2074" s="127"/>
      <c r="U2074" s="127"/>
      <c r="V2074" s="127"/>
      <c r="W2074" s="127"/>
      <c r="X2074" s="127"/>
      <c r="Y2074" s="127"/>
      <c r="Z2074" s="127"/>
      <c r="AA2074" s="127"/>
      <c r="AB2074" s="127"/>
      <c r="AC2074" s="127"/>
      <c r="AD2074" s="127"/>
      <c r="AE2074" s="127"/>
      <c r="AF2074" s="127"/>
      <c r="AG2074" s="127"/>
      <c r="AH2074" s="127"/>
      <c r="AI2074" s="127"/>
      <c r="AJ2074" s="127"/>
      <c r="AK2074" s="127"/>
      <c r="AL2074" s="127"/>
      <c r="AM2074" s="127"/>
      <c r="AN2074" s="127"/>
      <c r="AO2074" s="127"/>
      <c r="AP2074" s="127"/>
      <c r="AQ2074" s="127"/>
      <c r="AR2074" s="127"/>
      <c r="AS2074" s="127"/>
      <c r="AT2074" s="127"/>
      <c r="AU2074" s="127"/>
      <c r="AV2074" s="127"/>
      <c r="AW2074" s="127"/>
      <c r="AX2074" s="127"/>
      <c r="AY2074" s="127"/>
      <c r="AZ2074" s="127"/>
      <c r="BA2074" s="127"/>
      <c r="BB2074" s="127"/>
      <c r="BC2074" s="127"/>
      <c r="BD2074" s="127"/>
      <c r="BE2074" s="127"/>
      <c r="BF2074" s="127"/>
      <c r="BG2074" s="127"/>
      <c r="BH2074" s="127"/>
      <c r="BI2074" s="127"/>
      <c r="BJ2074" s="127"/>
      <c r="BK2074" s="127"/>
      <c r="BL2074" s="127"/>
      <c r="BM2074" s="127"/>
      <c r="BN2074" s="386"/>
      <c r="BO2074" s="127"/>
      <c r="BP2074" s="104"/>
    </row>
    <row r="2075" spans="1:68" ht="14.5" x14ac:dyDescent="0.35">
      <c r="A2075" s="136"/>
      <c r="B2075" s="136"/>
      <c r="C2075" s="136"/>
      <c r="D2075" s="127"/>
      <c r="E2075" s="127"/>
      <c r="F2075" s="127"/>
      <c r="G2075" s="127"/>
      <c r="H2075" s="127"/>
      <c r="I2075" s="127"/>
      <c r="J2075" s="127"/>
      <c r="K2075" s="127"/>
      <c r="L2075" s="127"/>
      <c r="M2075" s="127"/>
      <c r="N2075" s="127"/>
      <c r="O2075" s="127"/>
      <c r="P2075" s="127"/>
      <c r="Q2075" s="127"/>
      <c r="R2075" s="127"/>
      <c r="S2075" s="127"/>
      <c r="T2075" s="127"/>
      <c r="U2075" s="127"/>
      <c r="V2075" s="127"/>
      <c r="W2075" s="127"/>
      <c r="X2075" s="127"/>
      <c r="Y2075" s="127"/>
      <c r="Z2075" s="127"/>
      <c r="AA2075" s="127"/>
      <c r="AB2075" s="127"/>
      <c r="AC2075" s="127"/>
      <c r="AD2075" s="127"/>
      <c r="AE2075" s="127"/>
      <c r="AF2075" s="127"/>
      <c r="AG2075" s="127"/>
      <c r="AH2075" s="127"/>
      <c r="AI2075" s="127"/>
      <c r="AJ2075" s="127"/>
      <c r="AK2075" s="127"/>
      <c r="AL2075" s="127"/>
      <c r="AM2075" s="127"/>
      <c r="AN2075" s="127"/>
      <c r="AO2075" s="127"/>
      <c r="AP2075" s="127"/>
      <c r="AQ2075" s="127"/>
      <c r="AR2075" s="127"/>
      <c r="AS2075" s="127"/>
      <c r="AT2075" s="127"/>
      <c r="AU2075" s="127"/>
      <c r="AV2075" s="127"/>
      <c r="AW2075" s="127"/>
      <c r="AX2075" s="127"/>
      <c r="AY2075" s="127"/>
      <c r="AZ2075" s="127"/>
      <c r="BA2075" s="127"/>
      <c r="BB2075" s="127"/>
      <c r="BC2075" s="127"/>
      <c r="BD2075" s="127"/>
      <c r="BE2075" s="127"/>
      <c r="BF2075" s="127"/>
      <c r="BG2075" s="127"/>
      <c r="BH2075" s="127"/>
      <c r="BI2075" s="127"/>
      <c r="BJ2075" s="127"/>
      <c r="BK2075" s="127"/>
      <c r="BL2075" s="127"/>
      <c r="BM2075" s="127"/>
      <c r="BN2075" s="386"/>
      <c r="BO2075" s="127"/>
      <c r="BP2075" s="104"/>
    </row>
    <row r="2076" spans="1:68" ht="14.5" x14ac:dyDescent="0.35">
      <c r="A2076" s="136"/>
      <c r="B2076" s="136"/>
      <c r="C2076" s="136"/>
      <c r="D2076" s="127"/>
      <c r="E2076" s="127"/>
      <c r="F2076" s="127"/>
      <c r="G2076" s="127"/>
      <c r="H2076" s="127"/>
      <c r="I2076" s="127"/>
      <c r="J2076" s="127"/>
      <c r="K2076" s="127"/>
      <c r="L2076" s="127"/>
      <c r="M2076" s="127"/>
      <c r="N2076" s="127"/>
      <c r="O2076" s="127"/>
      <c r="P2076" s="127"/>
      <c r="Q2076" s="127"/>
      <c r="R2076" s="127"/>
      <c r="S2076" s="127"/>
      <c r="T2076" s="127"/>
      <c r="U2076" s="127"/>
      <c r="V2076" s="127"/>
      <c r="W2076" s="127"/>
      <c r="X2076" s="127"/>
      <c r="Y2076" s="127"/>
      <c r="Z2076" s="127"/>
      <c r="AA2076" s="127"/>
      <c r="AB2076" s="127"/>
      <c r="AC2076" s="127"/>
      <c r="AD2076" s="127"/>
      <c r="AE2076" s="127"/>
      <c r="AF2076" s="127"/>
      <c r="AG2076" s="127"/>
      <c r="AH2076" s="127"/>
      <c r="AI2076" s="127"/>
      <c r="AJ2076" s="127"/>
      <c r="AK2076" s="127"/>
      <c r="AL2076" s="127"/>
      <c r="AM2076" s="127"/>
      <c r="AN2076" s="127"/>
      <c r="AO2076" s="127"/>
      <c r="AP2076" s="127"/>
      <c r="AQ2076" s="127"/>
      <c r="AR2076" s="127"/>
      <c r="AS2076" s="127"/>
      <c r="AT2076" s="127"/>
      <c r="AU2076" s="127"/>
      <c r="AV2076" s="127"/>
      <c r="AW2076" s="127"/>
      <c r="AX2076" s="127"/>
      <c r="AY2076" s="127"/>
      <c r="AZ2076" s="127"/>
      <c r="BA2076" s="127"/>
      <c r="BB2076" s="127"/>
      <c r="BC2076" s="127"/>
      <c r="BD2076" s="127"/>
      <c r="BE2076" s="127"/>
      <c r="BF2076" s="127"/>
      <c r="BG2076" s="127"/>
      <c r="BH2076" s="127"/>
      <c r="BI2076" s="127"/>
      <c r="BJ2076" s="127"/>
      <c r="BK2076" s="127"/>
      <c r="BL2076" s="127"/>
      <c r="BM2076" s="127"/>
      <c r="BN2076" s="386"/>
      <c r="BO2076" s="127"/>
      <c r="BP2076" s="104"/>
    </row>
    <row r="2077" spans="1:68" ht="14.5" x14ac:dyDescent="0.35">
      <c r="A2077" s="136"/>
      <c r="B2077" s="136"/>
      <c r="C2077" s="136"/>
      <c r="D2077" s="127"/>
      <c r="E2077" s="127"/>
      <c r="F2077" s="127"/>
      <c r="G2077" s="127"/>
      <c r="H2077" s="127"/>
      <c r="I2077" s="127"/>
      <c r="J2077" s="127"/>
      <c r="K2077" s="127"/>
      <c r="L2077" s="127"/>
      <c r="M2077" s="127"/>
      <c r="N2077" s="127"/>
      <c r="O2077" s="127"/>
      <c r="P2077" s="127"/>
      <c r="Q2077" s="127"/>
      <c r="R2077" s="127"/>
      <c r="S2077" s="127"/>
      <c r="T2077" s="127"/>
      <c r="U2077" s="127"/>
      <c r="V2077" s="127"/>
      <c r="W2077" s="127"/>
      <c r="X2077" s="127"/>
      <c r="Y2077" s="127"/>
      <c r="Z2077" s="127"/>
      <c r="AA2077" s="127"/>
      <c r="AB2077" s="127"/>
      <c r="AC2077" s="127"/>
      <c r="AD2077" s="127"/>
      <c r="AE2077" s="127"/>
      <c r="AF2077" s="127"/>
      <c r="AG2077" s="127"/>
      <c r="AH2077" s="127"/>
      <c r="AI2077" s="127"/>
      <c r="AJ2077" s="127"/>
      <c r="AK2077" s="127"/>
      <c r="AL2077" s="127"/>
      <c r="AM2077" s="127"/>
      <c r="AN2077" s="127"/>
      <c r="AO2077" s="127"/>
      <c r="AP2077" s="127"/>
      <c r="AQ2077" s="127"/>
      <c r="AR2077" s="127"/>
      <c r="AS2077" s="127"/>
      <c r="AT2077" s="127"/>
      <c r="AU2077" s="127"/>
      <c r="AV2077" s="127"/>
      <c r="AW2077" s="127"/>
      <c r="AX2077" s="127"/>
      <c r="AY2077" s="127"/>
      <c r="AZ2077" s="127"/>
      <c r="BA2077" s="127"/>
      <c r="BB2077" s="127"/>
      <c r="BC2077" s="127"/>
      <c r="BD2077" s="127"/>
      <c r="BE2077" s="127"/>
      <c r="BF2077" s="127"/>
      <c r="BG2077" s="127"/>
      <c r="BH2077" s="127"/>
      <c r="BI2077" s="127"/>
      <c r="BJ2077" s="127"/>
      <c r="BK2077" s="127"/>
      <c r="BL2077" s="127"/>
      <c r="BM2077" s="127"/>
      <c r="BN2077" s="386"/>
      <c r="BO2077" s="127"/>
      <c r="BP2077" s="104"/>
    </row>
    <row r="2078" spans="1:68" ht="14.5" x14ac:dyDescent="0.35">
      <c r="A2078" s="136"/>
      <c r="B2078" s="136"/>
      <c r="C2078" s="136"/>
      <c r="D2078" s="127"/>
      <c r="E2078" s="127"/>
      <c r="F2078" s="127"/>
      <c r="G2078" s="127"/>
      <c r="H2078" s="127"/>
      <c r="I2078" s="127"/>
      <c r="J2078" s="127"/>
      <c r="K2078" s="127"/>
      <c r="L2078" s="127"/>
      <c r="M2078" s="127"/>
      <c r="N2078" s="127"/>
      <c r="O2078" s="127"/>
      <c r="P2078" s="127"/>
      <c r="Q2078" s="127"/>
      <c r="R2078" s="127"/>
      <c r="S2078" s="127"/>
      <c r="T2078" s="127"/>
      <c r="U2078" s="127"/>
      <c r="V2078" s="127"/>
      <c r="W2078" s="127"/>
      <c r="X2078" s="127"/>
      <c r="Y2078" s="127"/>
      <c r="Z2078" s="127"/>
      <c r="AA2078" s="127"/>
      <c r="AB2078" s="127"/>
      <c r="AC2078" s="127"/>
      <c r="AD2078" s="127"/>
      <c r="AE2078" s="127"/>
      <c r="AF2078" s="127"/>
      <c r="AG2078" s="127"/>
      <c r="AH2078" s="127"/>
      <c r="AI2078" s="127"/>
      <c r="AJ2078" s="127"/>
      <c r="AK2078" s="127"/>
      <c r="AL2078" s="127"/>
      <c r="AM2078" s="127"/>
      <c r="AN2078" s="127"/>
      <c r="AO2078" s="127"/>
      <c r="AP2078" s="127"/>
      <c r="AQ2078" s="127"/>
      <c r="AR2078" s="127"/>
      <c r="AS2078" s="127"/>
      <c r="AT2078" s="127"/>
      <c r="AU2078" s="127"/>
      <c r="AV2078" s="127"/>
      <c r="AW2078" s="127"/>
      <c r="AX2078" s="127"/>
      <c r="AY2078" s="127"/>
      <c r="AZ2078" s="127"/>
      <c r="BA2078" s="127"/>
      <c r="BB2078" s="127"/>
      <c r="BC2078" s="127"/>
      <c r="BD2078" s="127"/>
      <c r="BE2078" s="127"/>
      <c r="BF2078" s="127"/>
      <c r="BG2078" s="127"/>
      <c r="BH2078" s="127"/>
      <c r="BI2078" s="127"/>
      <c r="BJ2078" s="127"/>
      <c r="BK2078" s="127"/>
      <c r="BL2078" s="127"/>
      <c r="BM2078" s="127"/>
      <c r="BN2078" s="386"/>
      <c r="BO2078" s="127"/>
      <c r="BP2078" s="104"/>
    </row>
    <row r="2079" spans="1:68" ht="14.5" x14ac:dyDescent="0.35">
      <c r="A2079" s="136"/>
      <c r="B2079" s="136"/>
      <c r="C2079" s="136"/>
      <c r="D2079" s="127"/>
      <c r="E2079" s="127"/>
      <c r="F2079" s="127"/>
      <c r="G2079" s="127"/>
      <c r="H2079" s="127"/>
      <c r="I2079" s="127"/>
      <c r="J2079" s="127"/>
      <c r="K2079" s="127"/>
      <c r="L2079" s="127"/>
      <c r="M2079" s="127"/>
      <c r="N2079" s="127"/>
      <c r="O2079" s="127"/>
      <c r="P2079" s="127"/>
      <c r="Q2079" s="127"/>
      <c r="R2079" s="127"/>
      <c r="S2079" s="127"/>
      <c r="T2079" s="127"/>
      <c r="U2079" s="127"/>
      <c r="V2079" s="127"/>
      <c r="W2079" s="127"/>
      <c r="X2079" s="127"/>
      <c r="Y2079" s="127"/>
      <c r="Z2079" s="127"/>
      <c r="AA2079" s="127"/>
      <c r="AB2079" s="127"/>
      <c r="AC2079" s="127"/>
      <c r="AD2079" s="127"/>
      <c r="AE2079" s="127"/>
      <c r="AF2079" s="127"/>
      <c r="AG2079" s="127"/>
      <c r="AH2079" s="127"/>
      <c r="AI2079" s="127"/>
      <c r="AJ2079" s="127"/>
      <c r="AK2079" s="127"/>
      <c r="AL2079" s="127"/>
      <c r="AM2079" s="127"/>
      <c r="AN2079" s="127"/>
      <c r="AO2079" s="127"/>
      <c r="AP2079" s="127"/>
      <c r="AQ2079" s="127"/>
      <c r="AR2079" s="127"/>
      <c r="AS2079" s="127"/>
      <c r="AT2079" s="127"/>
      <c r="AU2079" s="127"/>
      <c r="AV2079" s="127"/>
      <c r="AW2079" s="127"/>
      <c r="AX2079" s="127"/>
      <c r="AY2079" s="127"/>
      <c r="AZ2079" s="127"/>
      <c r="BA2079" s="127"/>
      <c r="BB2079" s="127"/>
      <c r="BC2079" s="127"/>
      <c r="BD2079" s="127"/>
      <c r="BE2079" s="127"/>
      <c r="BF2079" s="127"/>
      <c r="BG2079" s="127"/>
      <c r="BH2079" s="127"/>
      <c r="BI2079" s="127"/>
      <c r="BJ2079" s="127"/>
      <c r="BK2079" s="127"/>
      <c r="BL2079" s="127"/>
      <c r="BM2079" s="127"/>
      <c r="BN2079" s="386"/>
      <c r="BO2079" s="127"/>
      <c r="BP2079" s="104"/>
    </row>
    <row r="2080" spans="1:68" ht="14.5" x14ac:dyDescent="0.35">
      <c r="A2080" s="136"/>
      <c r="B2080" s="136"/>
      <c r="C2080" s="136"/>
      <c r="D2080" s="127"/>
      <c r="E2080" s="127"/>
      <c r="F2080" s="127"/>
      <c r="G2080" s="127"/>
      <c r="H2080" s="127"/>
      <c r="I2080" s="127"/>
      <c r="J2080" s="127"/>
      <c r="K2080" s="127"/>
      <c r="L2080" s="127"/>
      <c r="M2080" s="127"/>
      <c r="N2080" s="127"/>
      <c r="O2080" s="127"/>
      <c r="P2080" s="127"/>
      <c r="Q2080" s="127"/>
      <c r="R2080" s="127"/>
      <c r="S2080" s="127"/>
      <c r="T2080" s="127"/>
      <c r="U2080" s="127"/>
      <c r="V2080" s="127"/>
      <c r="W2080" s="127"/>
      <c r="X2080" s="127"/>
      <c r="Y2080" s="127"/>
      <c r="Z2080" s="127"/>
      <c r="AA2080" s="127"/>
      <c r="AB2080" s="127"/>
      <c r="AC2080" s="127"/>
      <c r="AD2080" s="127"/>
      <c r="AE2080" s="127"/>
      <c r="AF2080" s="127"/>
      <c r="AG2080" s="127"/>
      <c r="AH2080" s="127"/>
      <c r="AI2080" s="127"/>
      <c r="AJ2080" s="127"/>
      <c r="AK2080" s="127"/>
      <c r="AL2080" s="127"/>
      <c r="AM2080" s="127"/>
      <c r="AN2080" s="127"/>
      <c r="AO2080" s="127"/>
      <c r="AP2080" s="127"/>
      <c r="AQ2080" s="127"/>
      <c r="AR2080" s="127"/>
      <c r="AS2080" s="127"/>
      <c r="AT2080" s="127"/>
      <c r="AU2080" s="127"/>
      <c r="AV2080" s="127"/>
      <c r="AW2080" s="127"/>
      <c r="AX2080" s="127"/>
      <c r="AY2080" s="127"/>
      <c r="AZ2080" s="127"/>
      <c r="BA2080" s="127"/>
      <c r="BB2080" s="127"/>
      <c r="BC2080" s="127"/>
      <c r="BD2080" s="127"/>
      <c r="BE2080" s="127"/>
      <c r="BF2080" s="127"/>
      <c r="BG2080" s="127"/>
      <c r="BH2080" s="127"/>
      <c r="BI2080" s="127"/>
      <c r="BJ2080" s="127"/>
      <c r="BK2080" s="127"/>
      <c r="BL2080" s="127"/>
      <c r="BM2080" s="127"/>
      <c r="BN2080" s="386"/>
      <c r="BO2080" s="127"/>
      <c r="BP2080" s="104"/>
    </row>
    <row r="2081" spans="1:68" ht="14.5" x14ac:dyDescent="0.35">
      <c r="A2081" s="136"/>
      <c r="B2081" s="136"/>
      <c r="C2081" s="136"/>
      <c r="D2081" s="127"/>
      <c r="E2081" s="127"/>
      <c r="F2081" s="127"/>
      <c r="G2081" s="127"/>
      <c r="H2081" s="127"/>
      <c r="I2081" s="127"/>
      <c r="J2081" s="127"/>
      <c r="K2081" s="127"/>
      <c r="L2081" s="127"/>
      <c r="M2081" s="127"/>
      <c r="N2081" s="127"/>
      <c r="O2081" s="127"/>
      <c r="P2081" s="127"/>
      <c r="Q2081" s="127"/>
      <c r="R2081" s="127"/>
      <c r="S2081" s="127"/>
      <c r="T2081" s="127"/>
      <c r="U2081" s="127"/>
      <c r="V2081" s="127"/>
      <c r="W2081" s="127"/>
      <c r="X2081" s="127"/>
      <c r="Y2081" s="127"/>
      <c r="Z2081" s="127"/>
      <c r="AA2081" s="127"/>
      <c r="AB2081" s="127"/>
      <c r="AC2081" s="127"/>
      <c r="AD2081" s="127"/>
      <c r="AE2081" s="127"/>
      <c r="AF2081" s="127"/>
      <c r="AG2081" s="127"/>
      <c r="AH2081" s="127"/>
      <c r="AI2081" s="127"/>
      <c r="AJ2081" s="127"/>
      <c r="AK2081" s="127"/>
      <c r="AL2081" s="127"/>
      <c r="AM2081" s="127"/>
      <c r="AN2081" s="127"/>
      <c r="AO2081" s="127"/>
      <c r="AP2081" s="127"/>
      <c r="AQ2081" s="127"/>
      <c r="AR2081" s="127"/>
      <c r="AS2081" s="127"/>
      <c r="AT2081" s="127"/>
      <c r="AU2081" s="127"/>
      <c r="AV2081" s="127"/>
      <c r="AW2081" s="127"/>
      <c r="AX2081" s="127"/>
      <c r="AY2081" s="127"/>
      <c r="AZ2081" s="127"/>
      <c r="BA2081" s="127"/>
      <c r="BB2081" s="127"/>
      <c r="BC2081" s="127"/>
      <c r="BD2081" s="127"/>
      <c r="BE2081" s="127"/>
      <c r="BF2081" s="127"/>
      <c r="BG2081" s="127"/>
      <c r="BH2081" s="127"/>
      <c r="BI2081" s="127"/>
      <c r="BJ2081" s="127"/>
      <c r="BK2081" s="127"/>
      <c r="BL2081" s="127"/>
      <c r="BM2081" s="127"/>
      <c r="BN2081" s="386"/>
      <c r="BO2081" s="127"/>
      <c r="BP2081" s="104"/>
    </row>
    <row r="2082" spans="1:68" ht="14.5" x14ac:dyDescent="0.35">
      <c r="A2082" s="136"/>
      <c r="B2082" s="136"/>
      <c r="C2082" s="136"/>
      <c r="D2082" s="127"/>
      <c r="E2082" s="127"/>
      <c r="F2082" s="127"/>
      <c r="G2082" s="127"/>
      <c r="H2082" s="127"/>
      <c r="I2082" s="127"/>
      <c r="J2082" s="127"/>
      <c r="K2082" s="127"/>
      <c r="L2082" s="127"/>
      <c r="M2082" s="127"/>
      <c r="N2082" s="127"/>
      <c r="O2082" s="127"/>
      <c r="P2082" s="127"/>
      <c r="Q2082" s="127"/>
      <c r="R2082" s="127"/>
      <c r="S2082" s="127"/>
      <c r="T2082" s="127"/>
      <c r="U2082" s="127"/>
      <c r="V2082" s="127"/>
      <c r="W2082" s="127"/>
      <c r="X2082" s="127"/>
      <c r="Y2082" s="127"/>
      <c r="Z2082" s="127"/>
      <c r="AA2082" s="127"/>
      <c r="AB2082" s="127"/>
      <c r="AC2082" s="127"/>
      <c r="AD2082" s="127"/>
      <c r="AE2082" s="127"/>
      <c r="AF2082" s="127"/>
      <c r="AG2082" s="127"/>
      <c r="AH2082" s="127"/>
      <c r="AI2082" s="127"/>
      <c r="AJ2082" s="127"/>
      <c r="AK2082" s="127"/>
      <c r="AL2082" s="127"/>
      <c r="AM2082" s="127"/>
      <c r="AN2082" s="127"/>
      <c r="AO2082" s="127"/>
      <c r="AP2082" s="127"/>
      <c r="AQ2082" s="127"/>
      <c r="AR2082" s="127"/>
      <c r="AS2082" s="127"/>
      <c r="AT2082" s="127"/>
      <c r="AU2082" s="127"/>
      <c r="AV2082" s="127"/>
      <c r="AW2082" s="127"/>
      <c r="AX2082" s="127"/>
      <c r="AY2082" s="127"/>
      <c r="AZ2082" s="127"/>
      <c r="BA2082" s="127"/>
      <c r="BB2082" s="127"/>
      <c r="BC2082" s="127"/>
      <c r="BD2082" s="127"/>
      <c r="BE2082" s="127"/>
      <c r="BF2082" s="127"/>
      <c r="BG2082" s="127"/>
      <c r="BH2082" s="127"/>
      <c r="BI2082" s="127"/>
      <c r="BJ2082" s="127"/>
      <c r="BK2082" s="127"/>
      <c r="BL2082" s="127"/>
      <c r="BM2082" s="127"/>
      <c r="BN2082" s="386"/>
      <c r="BO2082" s="127"/>
      <c r="BP2082" s="104"/>
    </row>
    <row r="2083" spans="1:68" ht="14.5" x14ac:dyDescent="0.35">
      <c r="A2083" s="136"/>
      <c r="B2083" s="136"/>
      <c r="C2083" s="136"/>
      <c r="D2083" s="127"/>
      <c r="E2083" s="127"/>
      <c r="F2083" s="127"/>
      <c r="G2083" s="127"/>
      <c r="H2083" s="127"/>
      <c r="I2083" s="127"/>
      <c r="J2083" s="127"/>
      <c r="K2083" s="127"/>
      <c r="L2083" s="127"/>
      <c r="M2083" s="127"/>
      <c r="N2083" s="127"/>
      <c r="O2083" s="127"/>
      <c r="P2083" s="127"/>
      <c r="Q2083" s="127"/>
      <c r="R2083" s="127"/>
      <c r="S2083" s="127"/>
      <c r="T2083" s="127"/>
      <c r="U2083" s="127"/>
      <c r="V2083" s="127"/>
      <c r="W2083" s="127"/>
      <c r="X2083" s="127"/>
      <c r="Y2083" s="127"/>
      <c r="Z2083" s="127"/>
      <c r="AA2083" s="127"/>
      <c r="AB2083" s="127"/>
      <c r="AC2083" s="127"/>
      <c r="AD2083" s="127"/>
      <c r="AE2083" s="127"/>
      <c r="AF2083" s="127"/>
      <c r="AG2083" s="127"/>
      <c r="AH2083" s="127"/>
      <c r="AI2083" s="127"/>
      <c r="AJ2083" s="127"/>
      <c r="AK2083" s="127"/>
      <c r="AL2083" s="127"/>
      <c r="AM2083" s="127"/>
      <c r="AN2083" s="127"/>
      <c r="AO2083" s="127"/>
      <c r="AP2083" s="127"/>
      <c r="AQ2083" s="127"/>
      <c r="AR2083" s="127"/>
      <c r="AS2083" s="127"/>
      <c r="AT2083" s="127"/>
      <c r="AU2083" s="127"/>
      <c r="AV2083" s="127"/>
      <c r="AW2083" s="127"/>
      <c r="AX2083" s="127"/>
      <c r="AY2083" s="127"/>
      <c r="AZ2083" s="127"/>
      <c r="BA2083" s="127"/>
      <c r="BB2083" s="127"/>
      <c r="BC2083" s="127"/>
      <c r="BD2083" s="127"/>
      <c r="BE2083" s="127"/>
      <c r="BF2083" s="127"/>
      <c r="BG2083" s="127"/>
      <c r="BH2083" s="127"/>
      <c r="BI2083" s="127"/>
      <c r="BJ2083" s="127"/>
      <c r="BK2083" s="127"/>
      <c r="BL2083" s="127"/>
      <c r="BM2083" s="127"/>
      <c r="BN2083" s="386"/>
      <c r="BO2083" s="127"/>
      <c r="BP2083" s="104"/>
    </row>
    <row r="2084" spans="1:68" ht="14.5" x14ac:dyDescent="0.35">
      <c r="A2084" s="136"/>
      <c r="B2084" s="136"/>
      <c r="C2084" s="136"/>
      <c r="D2084" s="127"/>
      <c r="E2084" s="127"/>
      <c r="F2084" s="127"/>
      <c r="G2084" s="127"/>
      <c r="H2084" s="127"/>
      <c r="I2084" s="127"/>
      <c r="J2084" s="127"/>
      <c r="K2084" s="127"/>
      <c r="L2084" s="127"/>
      <c r="M2084" s="127"/>
      <c r="N2084" s="127"/>
      <c r="O2084" s="127"/>
      <c r="P2084" s="127"/>
      <c r="Q2084" s="127"/>
      <c r="R2084" s="127"/>
      <c r="S2084" s="127"/>
      <c r="T2084" s="127"/>
      <c r="U2084" s="127"/>
      <c r="V2084" s="127"/>
      <c r="W2084" s="127"/>
      <c r="X2084" s="127"/>
      <c r="Y2084" s="127"/>
      <c r="Z2084" s="127"/>
      <c r="AA2084" s="127"/>
      <c r="AB2084" s="127"/>
      <c r="AC2084" s="127"/>
      <c r="AD2084" s="127"/>
      <c r="AE2084" s="127"/>
      <c r="AF2084" s="127"/>
      <c r="AG2084" s="127"/>
      <c r="AH2084" s="127"/>
      <c r="AI2084" s="127"/>
      <c r="AJ2084" s="127"/>
      <c r="AK2084" s="127"/>
      <c r="AL2084" s="127"/>
      <c r="AM2084" s="127"/>
      <c r="AN2084" s="127"/>
      <c r="AO2084" s="127"/>
      <c r="AP2084" s="127"/>
      <c r="AQ2084" s="127"/>
      <c r="AR2084" s="127"/>
      <c r="AS2084" s="127"/>
      <c r="AT2084" s="127"/>
      <c r="AU2084" s="127"/>
      <c r="AV2084" s="127"/>
      <c r="AW2084" s="127"/>
      <c r="AX2084" s="127"/>
      <c r="AY2084" s="127"/>
      <c r="AZ2084" s="127"/>
      <c r="BA2084" s="127"/>
      <c r="BB2084" s="127"/>
      <c r="BC2084" s="127"/>
      <c r="BD2084" s="127"/>
      <c r="BE2084" s="127"/>
      <c r="BF2084" s="127"/>
      <c r="BG2084" s="127"/>
      <c r="BH2084" s="127"/>
      <c r="BI2084" s="127"/>
      <c r="BJ2084" s="127"/>
      <c r="BK2084" s="127"/>
      <c r="BL2084" s="127"/>
      <c r="BM2084" s="127"/>
      <c r="BN2084" s="386"/>
      <c r="BO2084" s="127"/>
      <c r="BP2084" s="104"/>
    </row>
    <row r="2085" spans="1:68" ht="14.5" x14ac:dyDescent="0.35">
      <c r="A2085" s="136"/>
      <c r="B2085" s="136"/>
      <c r="C2085" s="136"/>
      <c r="D2085" s="127"/>
      <c r="E2085" s="127"/>
      <c r="F2085" s="127"/>
      <c r="G2085" s="127"/>
      <c r="H2085" s="127"/>
      <c r="I2085" s="127"/>
      <c r="J2085" s="127"/>
      <c r="K2085" s="127"/>
      <c r="L2085" s="127"/>
      <c r="M2085" s="127"/>
      <c r="N2085" s="127"/>
      <c r="O2085" s="127"/>
      <c r="P2085" s="127"/>
      <c r="Q2085" s="127"/>
      <c r="R2085" s="127"/>
      <c r="S2085" s="127"/>
      <c r="T2085" s="127"/>
      <c r="U2085" s="127"/>
      <c r="V2085" s="127"/>
      <c r="W2085" s="127"/>
      <c r="X2085" s="127"/>
      <c r="Y2085" s="127"/>
      <c r="Z2085" s="127"/>
      <c r="AA2085" s="127"/>
      <c r="AB2085" s="127"/>
      <c r="AC2085" s="127"/>
      <c r="AD2085" s="127"/>
      <c r="AE2085" s="127"/>
      <c r="AF2085" s="127"/>
      <c r="AG2085" s="127"/>
      <c r="AH2085" s="127"/>
      <c r="AI2085" s="127"/>
      <c r="AJ2085" s="127"/>
      <c r="AK2085" s="127"/>
      <c r="AL2085" s="127"/>
      <c r="AM2085" s="127"/>
      <c r="AN2085" s="127"/>
      <c r="AO2085" s="127"/>
      <c r="AP2085" s="127"/>
      <c r="AQ2085" s="127"/>
      <c r="AR2085" s="127"/>
      <c r="AS2085" s="127"/>
      <c r="AT2085" s="127"/>
      <c r="AU2085" s="127"/>
      <c r="AV2085" s="127"/>
      <c r="AW2085" s="127"/>
      <c r="AX2085" s="127"/>
      <c r="AY2085" s="127"/>
      <c r="AZ2085" s="127"/>
      <c r="BA2085" s="127"/>
      <c r="BB2085" s="127"/>
      <c r="BC2085" s="127"/>
      <c r="BD2085" s="127"/>
      <c r="BE2085" s="127"/>
      <c r="BF2085" s="127"/>
      <c r="BG2085" s="127"/>
      <c r="BH2085" s="127"/>
      <c r="BI2085" s="127"/>
      <c r="BJ2085" s="127"/>
      <c r="BK2085" s="127"/>
      <c r="BL2085" s="127"/>
      <c r="BM2085" s="127"/>
      <c r="BN2085" s="386"/>
      <c r="BO2085" s="127"/>
      <c r="BP2085" s="104"/>
    </row>
    <row r="2086" spans="1:68" ht="14.5" x14ac:dyDescent="0.35">
      <c r="A2086" s="136"/>
      <c r="B2086" s="136"/>
      <c r="C2086" s="136"/>
      <c r="D2086" s="127"/>
      <c r="E2086" s="127"/>
      <c r="F2086" s="127"/>
      <c r="G2086" s="127"/>
      <c r="H2086" s="127"/>
      <c r="I2086" s="127"/>
      <c r="J2086" s="127"/>
      <c r="K2086" s="127"/>
      <c r="L2086" s="127"/>
      <c r="M2086" s="127"/>
      <c r="N2086" s="127"/>
      <c r="O2086" s="127"/>
      <c r="P2086" s="127"/>
      <c r="Q2086" s="127"/>
      <c r="R2086" s="127"/>
      <c r="S2086" s="127"/>
      <c r="T2086" s="127"/>
      <c r="U2086" s="127"/>
      <c r="V2086" s="127"/>
      <c r="W2086" s="127"/>
      <c r="X2086" s="127"/>
      <c r="Y2086" s="127"/>
      <c r="Z2086" s="127"/>
      <c r="AA2086" s="127"/>
      <c r="AB2086" s="127"/>
      <c r="AC2086" s="127"/>
      <c r="AD2086" s="127"/>
      <c r="AE2086" s="127"/>
      <c r="AF2086" s="127"/>
      <c r="AG2086" s="127"/>
      <c r="AH2086" s="127"/>
      <c r="AI2086" s="127"/>
      <c r="AJ2086" s="127"/>
      <c r="AK2086" s="127"/>
      <c r="AL2086" s="127"/>
      <c r="AM2086" s="127"/>
      <c r="AN2086" s="127"/>
      <c r="AO2086" s="127"/>
      <c r="AP2086" s="127"/>
      <c r="AQ2086" s="127"/>
      <c r="AR2086" s="127"/>
      <c r="AS2086" s="127"/>
      <c r="AT2086" s="127"/>
      <c r="AU2086" s="127"/>
      <c r="AV2086" s="127"/>
      <c r="AW2086" s="127"/>
      <c r="AX2086" s="127"/>
      <c r="AY2086" s="127"/>
      <c r="AZ2086" s="127"/>
      <c r="BA2086" s="127"/>
      <c r="BB2086" s="127"/>
      <c r="BC2086" s="127"/>
      <c r="BD2086" s="127"/>
      <c r="BE2086" s="127"/>
      <c r="BF2086" s="127"/>
      <c r="BG2086" s="127"/>
      <c r="BH2086" s="127"/>
      <c r="BI2086" s="127"/>
      <c r="BJ2086" s="127"/>
      <c r="BK2086" s="127"/>
      <c r="BL2086" s="127"/>
      <c r="BM2086" s="127"/>
      <c r="BN2086" s="386"/>
      <c r="BO2086" s="127"/>
      <c r="BP2086" s="104"/>
    </row>
    <row r="2087" spans="1:68" ht="14.5" x14ac:dyDescent="0.35">
      <c r="A2087" s="136"/>
      <c r="B2087" s="136"/>
      <c r="C2087" s="136"/>
      <c r="D2087" s="127"/>
      <c r="E2087" s="127"/>
      <c r="F2087" s="127"/>
      <c r="G2087" s="127"/>
      <c r="H2087" s="127"/>
      <c r="I2087" s="127"/>
      <c r="J2087" s="127"/>
      <c r="K2087" s="127"/>
      <c r="L2087" s="127"/>
      <c r="M2087" s="127"/>
      <c r="N2087" s="127"/>
      <c r="O2087" s="127"/>
      <c r="P2087" s="127"/>
      <c r="Q2087" s="127"/>
      <c r="R2087" s="127"/>
      <c r="S2087" s="127"/>
      <c r="T2087" s="127"/>
      <c r="U2087" s="127"/>
      <c r="V2087" s="127"/>
      <c r="W2087" s="127"/>
      <c r="X2087" s="127"/>
      <c r="Y2087" s="127"/>
      <c r="Z2087" s="127"/>
      <c r="AA2087" s="127"/>
      <c r="AB2087" s="127"/>
      <c r="AC2087" s="127"/>
      <c r="AD2087" s="127"/>
      <c r="AE2087" s="127"/>
      <c r="AF2087" s="127"/>
      <c r="AG2087" s="127"/>
      <c r="AH2087" s="127"/>
      <c r="AI2087" s="127"/>
      <c r="AJ2087" s="127"/>
      <c r="AK2087" s="127"/>
      <c r="AL2087" s="127"/>
      <c r="AM2087" s="127"/>
      <c r="AN2087" s="127"/>
      <c r="AO2087" s="127"/>
      <c r="AP2087" s="127"/>
      <c r="AQ2087" s="127"/>
      <c r="AR2087" s="127"/>
      <c r="AS2087" s="127"/>
      <c r="AT2087" s="127"/>
      <c r="AU2087" s="127"/>
      <c r="AV2087" s="127"/>
      <c r="AW2087" s="127"/>
      <c r="AX2087" s="127"/>
      <c r="AY2087" s="127"/>
      <c r="AZ2087" s="127"/>
      <c r="BA2087" s="127"/>
      <c r="BB2087" s="127"/>
      <c r="BC2087" s="127"/>
      <c r="BD2087" s="127"/>
      <c r="BE2087" s="127"/>
      <c r="BF2087" s="127"/>
      <c r="BG2087" s="127"/>
      <c r="BH2087" s="127"/>
      <c r="BI2087" s="127"/>
      <c r="BJ2087" s="127"/>
      <c r="BK2087" s="127"/>
      <c r="BL2087" s="127"/>
      <c r="BM2087" s="127"/>
      <c r="BN2087" s="386"/>
      <c r="BO2087" s="127"/>
      <c r="BP2087" s="104"/>
    </row>
    <row r="2088" spans="1:68" ht="14.5" x14ac:dyDescent="0.35">
      <c r="A2088" s="136"/>
      <c r="B2088" s="136"/>
      <c r="C2088" s="136"/>
      <c r="D2088" s="127"/>
      <c r="E2088" s="127"/>
      <c r="F2088" s="127"/>
      <c r="G2088" s="127"/>
      <c r="H2088" s="127"/>
      <c r="I2088" s="127"/>
      <c r="J2088" s="127"/>
      <c r="K2088" s="127"/>
      <c r="L2088" s="127"/>
      <c r="M2088" s="127"/>
      <c r="N2088" s="127"/>
      <c r="O2088" s="127"/>
      <c r="P2088" s="127"/>
      <c r="Q2088" s="127"/>
      <c r="R2088" s="127"/>
      <c r="S2088" s="127"/>
      <c r="T2088" s="127"/>
      <c r="U2088" s="127"/>
      <c r="V2088" s="127"/>
      <c r="W2088" s="127"/>
      <c r="X2088" s="127"/>
      <c r="Y2088" s="127"/>
      <c r="Z2088" s="127"/>
      <c r="AA2088" s="127"/>
      <c r="AB2088" s="127"/>
      <c r="AC2088" s="127"/>
      <c r="AD2088" s="127"/>
      <c r="AE2088" s="127"/>
      <c r="AF2088" s="127"/>
      <c r="AG2088" s="127"/>
      <c r="AH2088" s="127"/>
      <c r="AI2088" s="127"/>
      <c r="AJ2088" s="127"/>
      <c r="AK2088" s="127"/>
      <c r="AL2088" s="127"/>
      <c r="AM2088" s="127"/>
      <c r="AN2088" s="127"/>
      <c r="AO2088" s="127"/>
      <c r="AP2088" s="127"/>
      <c r="AQ2088" s="127"/>
      <c r="AR2088" s="127"/>
      <c r="AS2088" s="127"/>
      <c r="AT2088" s="127"/>
      <c r="AU2088" s="127"/>
      <c r="AV2088" s="127"/>
      <c r="AW2088" s="127"/>
      <c r="AX2088" s="127"/>
      <c r="AY2088" s="127"/>
      <c r="AZ2088" s="127"/>
      <c r="BA2088" s="127"/>
      <c r="BB2088" s="127"/>
      <c r="BC2088" s="127"/>
      <c r="BD2088" s="127"/>
      <c r="BE2088" s="127"/>
      <c r="BF2088" s="127"/>
      <c r="BG2088" s="127"/>
      <c r="BH2088" s="127"/>
      <c r="BI2088" s="127"/>
      <c r="BJ2088" s="127"/>
      <c r="BK2088" s="127"/>
      <c r="BL2088" s="127"/>
      <c r="BM2088" s="127"/>
      <c r="BN2088" s="386"/>
      <c r="BO2088" s="127"/>
      <c r="BP2088" s="104"/>
    </row>
    <row r="2089" spans="1:68" ht="14.5" x14ac:dyDescent="0.35">
      <c r="A2089" s="136"/>
      <c r="B2089" s="136"/>
      <c r="C2089" s="136"/>
      <c r="D2089" s="127"/>
      <c r="E2089" s="127"/>
      <c r="F2089" s="127"/>
      <c r="G2089" s="127"/>
      <c r="H2089" s="127"/>
      <c r="I2089" s="127"/>
      <c r="J2089" s="127"/>
      <c r="K2089" s="127"/>
      <c r="L2089" s="127"/>
      <c r="M2089" s="127"/>
      <c r="N2089" s="127"/>
      <c r="O2089" s="127"/>
      <c r="P2089" s="127"/>
      <c r="Q2089" s="127"/>
      <c r="R2089" s="127"/>
      <c r="S2089" s="127"/>
      <c r="T2089" s="127"/>
      <c r="U2089" s="127"/>
      <c r="V2089" s="127"/>
      <c r="W2089" s="127"/>
      <c r="X2089" s="127"/>
      <c r="Y2089" s="127"/>
      <c r="Z2089" s="127"/>
      <c r="AA2089" s="127"/>
      <c r="AB2089" s="127"/>
      <c r="AC2089" s="127"/>
      <c r="AD2089" s="127"/>
      <c r="AE2089" s="127"/>
      <c r="AF2089" s="127"/>
      <c r="AG2089" s="127"/>
      <c r="AH2089" s="127"/>
      <c r="AI2089" s="127"/>
      <c r="AJ2089" s="127"/>
      <c r="AK2089" s="127"/>
      <c r="AL2089" s="127"/>
      <c r="AM2089" s="127"/>
      <c r="AN2089" s="127"/>
      <c r="AO2089" s="127"/>
      <c r="AP2089" s="127"/>
      <c r="AQ2089" s="127"/>
      <c r="AR2089" s="127"/>
      <c r="AS2089" s="127"/>
      <c r="AT2089" s="127"/>
      <c r="AU2089" s="127"/>
      <c r="AV2089" s="127"/>
      <c r="AW2089" s="127"/>
      <c r="AX2089" s="127"/>
      <c r="AY2089" s="127"/>
      <c r="AZ2089" s="127"/>
      <c r="BA2089" s="127"/>
      <c r="BB2089" s="127"/>
      <c r="BC2089" s="127"/>
      <c r="BD2089" s="127"/>
      <c r="BE2089" s="127"/>
      <c r="BF2089" s="127"/>
      <c r="BG2089" s="127"/>
      <c r="BH2089" s="127"/>
      <c r="BI2089" s="127"/>
      <c r="BJ2089" s="127"/>
      <c r="BK2089" s="127"/>
      <c r="BL2089" s="127"/>
      <c r="BM2089" s="127"/>
      <c r="BN2089" s="386"/>
      <c r="BO2089" s="127"/>
      <c r="BP2089" s="104"/>
    </row>
    <row r="2090" spans="1:68" ht="14.5" x14ac:dyDescent="0.35">
      <c r="A2090" s="136"/>
      <c r="B2090" s="136"/>
      <c r="C2090" s="136"/>
      <c r="D2090" s="127"/>
      <c r="E2090" s="127"/>
      <c r="F2090" s="127"/>
      <c r="G2090" s="127"/>
      <c r="H2090" s="127"/>
      <c r="I2090" s="127"/>
      <c r="J2090" s="127"/>
      <c r="K2090" s="127"/>
      <c r="L2090" s="127"/>
      <c r="M2090" s="127"/>
      <c r="N2090" s="127"/>
      <c r="O2090" s="127"/>
      <c r="P2090" s="127"/>
      <c r="Q2090" s="127"/>
      <c r="R2090" s="127"/>
      <c r="S2090" s="127"/>
      <c r="T2090" s="127"/>
      <c r="U2090" s="127"/>
      <c r="V2090" s="127"/>
      <c r="W2090" s="127"/>
      <c r="X2090" s="127"/>
      <c r="Y2090" s="127"/>
      <c r="Z2090" s="127"/>
      <c r="AA2090" s="127"/>
      <c r="AB2090" s="127"/>
      <c r="AC2090" s="127"/>
      <c r="AD2090" s="127"/>
      <c r="AE2090" s="127"/>
      <c r="AF2090" s="127"/>
      <c r="AG2090" s="127"/>
      <c r="AH2090" s="127"/>
      <c r="AI2090" s="127"/>
      <c r="AJ2090" s="127"/>
      <c r="AK2090" s="127"/>
      <c r="AL2090" s="127"/>
      <c r="AM2090" s="127"/>
      <c r="AN2090" s="127"/>
      <c r="AO2090" s="127"/>
      <c r="AP2090" s="127"/>
      <c r="AQ2090" s="127"/>
      <c r="AR2090" s="127"/>
      <c r="AS2090" s="127"/>
      <c r="AT2090" s="127"/>
      <c r="AU2090" s="127"/>
      <c r="AV2090" s="127"/>
      <c r="AW2090" s="127"/>
      <c r="AX2090" s="127"/>
      <c r="AY2090" s="127"/>
      <c r="AZ2090" s="127"/>
      <c r="BA2090" s="127"/>
      <c r="BB2090" s="127"/>
      <c r="BC2090" s="127"/>
      <c r="BD2090" s="127"/>
      <c r="BE2090" s="127"/>
      <c r="BF2090" s="127"/>
      <c r="BG2090" s="127"/>
      <c r="BH2090" s="127"/>
      <c r="BI2090" s="127"/>
      <c r="BJ2090" s="127"/>
      <c r="BK2090" s="127"/>
      <c r="BL2090" s="127"/>
      <c r="BM2090" s="127"/>
      <c r="BN2090" s="386"/>
      <c r="BO2090" s="127"/>
      <c r="BP2090" s="104"/>
    </row>
    <row r="2091" spans="1:68" ht="14.5" x14ac:dyDescent="0.35">
      <c r="A2091" s="136"/>
      <c r="B2091" s="136"/>
      <c r="C2091" s="136"/>
      <c r="D2091" s="127"/>
      <c r="E2091" s="127"/>
      <c r="F2091" s="127"/>
      <c r="G2091" s="127"/>
      <c r="H2091" s="127"/>
      <c r="I2091" s="127"/>
      <c r="J2091" s="127"/>
      <c r="K2091" s="127"/>
      <c r="L2091" s="127"/>
      <c r="M2091" s="127"/>
      <c r="N2091" s="127"/>
      <c r="O2091" s="127"/>
      <c r="P2091" s="127"/>
      <c r="Q2091" s="127"/>
      <c r="R2091" s="127"/>
      <c r="S2091" s="127"/>
      <c r="T2091" s="127"/>
      <c r="U2091" s="127"/>
      <c r="V2091" s="127"/>
      <c r="W2091" s="127"/>
      <c r="X2091" s="127"/>
      <c r="Y2091" s="127"/>
      <c r="Z2091" s="127"/>
      <c r="AA2091" s="127"/>
      <c r="AB2091" s="127"/>
      <c r="AC2091" s="127"/>
      <c r="AD2091" s="127"/>
      <c r="AE2091" s="127"/>
      <c r="AF2091" s="127"/>
      <c r="AG2091" s="127"/>
      <c r="AH2091" s="127"/>
      <c r="AI2091" s="127"/>
      <c r="AJ2091" s="127"/>
      <c r="AK2091" s="127"/>
      <c r="AL2091" s="127"/>
      <c r="AM2091" s="127"/>
      <c r="AN2091" s="127"/>
      <c r="AO2091" s="127"/>
      <c r="AP2091" s="127"/>
      <c r="AQ2091" s="127"/>
      <c r="AR2091" s="127"/>
      <c r="AS2091" s="127"/>
      <c r="AT2091" s="127"/>
      <c r="AU2091" s="127"/>
      <c r="AV2091" s="127"/>
      <c r="AW2091" s="127"/>
      <c r="AX2091" s="127"/>
      <c r="AY2091" s="127"/>
      <c r="AZ2091" s="127"/>
      <c r="BA2091" s="127"/>
      <c r="BB2091" s="127"/>
      <c r="BC2091" s="127"/>
      <c r="BD2091" s="127"/>
      <c r="BE2091" s="127"/>
      <c r="BF2091" s="127"/>
      <c r="BG2091" s="127"/>
      <c r="BH2091" s="127"/>
      <c r="BI2091" s="127"/>
      <c r="BJ2091" s="127"/>
      <c r="BK2091" s="127"/>
      <c r="BL2091" s="127"/>
      <c r="BM2091" s="127"/>
      <c r="BN2091" s="386"/>
      <c r="BO2091" s="127"/>
      <c r="BP2091" s="104"/>
    </row>
    <row r="2092" spans="1:68" ht="14.5" x14ac:dyDescent="0.35">
      <c r="A2092" s="136"/>
      <c r="B2092" s="136"/>
      <c r="C2092" s="136"/>
      <c r="D2092" s="127"/>
      <c r="E2092" s="127"/>
      <c r="F2092" s="127"/>
      <c r="G2092" s="127"/>
      <c r="H2092" s="127"/>
      <c r="I2092" s="127"/>
      <c r="J2092" s="127"/>
      <c r="K2092" s="127"/>
      <c r="L2092" s="127"/>
      <c r="M2092" s="127"/>
      <c r="N2092" s="127"/>
      <c r="O2092" s="127"/>
      <c r="P2092" s="127"/>
      <c r="Q2092" s="127"/>
      <c r="R2092" s="127"/>
      <c r="S2092" s="127"/>
      <c r="T2092" s="127"/>
      <c r="U2092" s="127"/>
      <c r="V2092" s="127"/>
      <c r="W2092" s="127"/>
      <c r="X2092" s="127"/>
      <c r="Y2092" s="127"/>
      <c r="Z2092" s="127"/>
      <c r="AA2092" s="127"/>
      <c r="AB2092" s="127"/>
      <c r="AC2092" s="127"/>
      <c r="AD2092" s="127"/>
      <c r="AE2092" s="127"/>
      <c r="AF2092" s="127"/>
      <c r="AG2092" s="127"/>
      <c r="AH2092" s="127"/>
      <c r="AI2092" s="127"/>
      <c r="AJ2092" s="127"/>
      <c r="AK2092" s="127"/>
      <c r="AL2092" s="127"/>
      <c r="AM2092" s="127"/>
      <c r="AN2092" s="127"/>
      <c r="AO2092" s="127"/>
      <c r="AP2092" s="127"/>
      <c r="AQ2092" s="127"/>
      <c r="AR2092" s="127"/>
      <c r="AS2092" s="127"/>
      <c r="AT2092" s="127"/>
      <c r="AU2092" s="127"/>
      <c r="AV2092" s="127"/>
      <c r="AW2092" s="127"/>
      <c r="AX2092" s="127"/>
      <c r="AY2092" s="127"/>
      <c r="AZ2092" s="127"/>
      <c r="BA2092" s="127"/>
      <c r="BB2092" s="127"/>
      <c r="BC2092" s="127"/>
      <c r="BD2092" s="127"/>
      <c r="BE2092" s="127"/>
      <c r="BF2092" s="127"/>
      <c r="BG2092" s="127"/>
      <c r="BH2092" s="127"/>
      <c r="BI2092" s="127"/>
      <c r="BJ2092" s="127"/>
      <c r="BK2092" s="127"/>
      <c r="BL2092" s="127"/>
      <c r="BM2092" s="127"/>
      <c r="BN2092" s="386"/>
      <c r="BO2092" s="127"/>
      <c r="BP2092" s="104"/>
    </row>
    <row r="2093" spans="1:68" ht="14.5" x14ac:dyDescent="0.35">
      <c r="A2093" s="136"/>
      <c r="B2093" s="136"/>
      <c r="C2093" s="136"/>
      <c r="D2093" s="127"/>
      <c r="E2093" s="127"/>
      <c r="F2093" s="127"/>
      <c r="G2093" s="127"/>
      <c r="H2093" s="127"/>
      <c r="I2093" s="127"/>
      <c r="J2093" s="127"/>
      <c r="K2093" s="127"/>
      <c r="L2093" s="127"/>
      <c r="M2093" s="127"/>
      <c r="N2093" s="127"/>
      <c r="O2093" s="127"/>
      <c r="P2093" s="127"/>
      <c r="Q2093" s="127"/>
      <c r="R2093" s="127"/>
      <c r="S2093" s="127"/>
      <c r="T2093" s="127"/>
      <c r="U2093" s="127"/>
      <c r="V2093" s="127"/>
      <c r="W2093" s="127"/>
      <c r="X2093" s="127"/>
      <c r="Y2093" s="127"/>
      <c r="Z2093" s="127"/>
      <c r="AA2093" s="127"/>
      <c r="AB2093" s="127"/>
      <c r="AC2093" s="127"/>
      <c r="AD2093" s="127"/>
      <c r="AE2093" s="127"/>
      <c r="AF2093" s="127"/>
      <c r="AG2093" s="127"/>
      <c r="AH2093" s="127"/>
      <c r="AI2093" s="127"/>
      <c r="AJ2093" s="127"/>
      <c r="AK2093" s="127"/>
      <c r="AL2093" s="127"/>
      <c r="AM2093" s="127"/>
      <c r="AN2093" s="127"/>
      <c r="AO2093" s="127"/>
      <c r="AP2093" s="127"/>
      <c r="AQ2093" s="127"/>
      <c r="AR2093" s="127"/>
      <c r="AS2093" s="127"/>
      <c r="AT2093" s="127"/>
      <c r="AU2093" s="127"/>
      <c r="AV2093" s="127"/>
      <c r="AW2093" s="127"/>
      <c r="AX2093" s="127"/>
      <c r="AY2093" s="127"/>
      <c r="AZ2093" s="127"/>
      <c r="BA2093" s="127"/>
      <c r="BB2093" s="127"/>
      <c r="BC2093" s="127"/>
      <c r="BD2093" s="127"/>
      <c r="BE2093" s="127"/>
      <c r="BF2093" s="127"/>
      <c r="BG2093" s="127"/>
      <c r="BH2093" s="127"/>
      <c r="BI2093" s="127"/>
      <c r="BJ2093" s="127"/>
      <c r="BK2093" s="127"/>
      <c r="BL2093" s="127"/>
      <c r="BM2093" s="127"/>
      <c r="BN2093" s="386"/>
      <c r="BO2093" s="127"/>
      <c r="BP2093" s="104"/>
    </row>
    <row r="2094" spans="1:68" ht="14.5" x14ac:dyDescent="0.35">
      <c r="A2094" s="136"/>
      <c r="B2094" s="136"/>
      <c r="C2094" s="136"/>
      <c r="D2094" s="127"/>
      <c r="E2094" s="127"/>
      <c r="F2094" s="127"/>
      <c r="G2094" s="127"/>
      <c r="H2094" s="127"/>
      <c r="I2094" s="127"/>
      <c r="J2094" s="127"/>
      <c r="K2094" s="127"/>
      <c r="L2094" s="127"/>
      <c r="M2094" s="127"/>
      <c r="N2094" s="127"/>
      <c r="O2094" s="127"/>
      <c r="P2094" s="127"/>
      <c r="Q2094" s="127"/>
      <c r="R2094" s="127"/>
      <c r="S2094" s="127"/>
      <c r="T2094" s="127"/>
      <c r="U2094" s="127"/>
      <c r="V2094" s="127"/>
      <c r="W2094" s="127"/>
      <c r="X2094" s="127"/>
      <c r="Y2094" s="127"/>
      <c r="Z2094" s="127"/>
      <c r="AA2094" s="127"/>
      <c r="AB2094" s="127"/>
      <c r="AC2094" s="127"/>
      <c r="AD2094" s="127"/>
      <c r="AE2094" s="127"/>
      <c r="AF2094" s="127"/>
      <c r="AG2094" s="127"/>
      <c r="AH2094" s="127"/>
      <c r="AI2094" s="127"/>
      <c r="AJ2094" s="127"/>
      <c r="AK2094" s="127"/>
      <c r="AL2094" s="127"/>
      <c r="AM2094" s="127"/>
      <c r="AN2094" s="127"/>
      <c r="AO2094" s="127"/>
      <c r="AP2094" s="127"/>
      <c r="AQ2094" s="127"/>
      <c r="AR2094" s="127"/>
      <c r="AS2094" s="127"/>
      <c r="AT2094" s="127"/>
      <c r="AU2094" s="127"/>
      <c r="AV2094" s="127"/>
      <c r="AW2094" s="127"/>
      <c r="AX2094" s="127"/>
      <c r="AY2094" s="127"/>
      <c r="AZ2094" s="127"/>
      <c r="BA2094" s="127"/>
      <c r="BB2094" s="127"/>
      <c r="BC2094" s="127"/>
      <c r="BD2094" s="127"/>
      <c r="BE2094" s="127"/>
      <c r="BF2094" s="127"/>
      <c r="BG2094" s="127"/>
      <c r="BH2094" s="127"/>
      <c r="BI2094" s="127"/>
      <c r="BJ2094" s="127"/>
      <c r="BK2094" s="127"/>
      <c r="BL2094" s="127"/>
      <c r="BM2094" s="127"/>
      <c r="BN2094" s="386"/>
      <c r="BO2094" s="127"/>
      <c r="BP2094" s="104"/>
    </row>
    <row r="2095" spans="1:68" ht="14.5" x14ac:dyDescent="0.35">
      <c r="A2095" s="136"/>
      <c r="B2095" s="136"/>
      <c r="C2095" s="136"/>
      <c r="D2095" s="127"/>
      <c r="E2095" s="127"/>
      <c r="F2095" s="127"/>
      <c r="G2095" s="127"/>
      <c r="H2095" s="127"/>
      <c r="I2095" s="127"/>
      <c r="J2095" s="127"/>
      <c r="K2095" s="127"/>
      <c r="L2095" s="127"/>
      <c r="M2095" s="127"/>
      <c r="N2095" s="127"/>
      <c r="O2095" s="127"/>
      <c r="P2095" s="127"/>
      <c r="Q2095" s="127"/>
      <c r="R2095" s="127"/>
      <c r="S2095" s="127"/>
      <c r="T2095" s="127"/>
      <c r="U2095" s="127"/>
      <c r="V2095" s="127"/>
      <c r="W2095" s="127"/>
      <c r="X2095" s="127"/>
      <c r="Y2095" s="127"/>
      <c r="Z2095" s="127"/>
      <c r="AA2095" s="127"/>
      <c r="AB2095" s="127"/>
      <c r="AC2095" s="127"/>
      <c r="AD2095" s="127"/>
      <c r="AE2095" s="127"/>
      <c r="AF2095" s="127"/>
      <c r="AG2095" s="127"/>
      <c r="AH2095" s="127"/>
      <c r="AI2095" s="127"/>
      <c r="AJ2095" s="127"/>
      <c r="AK2095" s="127"/>
      <c r="AL2095" s="127"/>
      <c r="AM2095" s="127"/>
      <c r="AN2095" s="127"/>
      <c r="AO2095" s="127"/>
      <c r="AP2095" s="127"/>
      <c r="AQ2095" s="127"/>
      <c r="AR2095" s="127"/>
      <c r="AS2095" s="127"/>
      <c r="AT2095" s="127"/>
      <c r="AU2095" s="127"/>
      <c r="AV2095" s="127"/>
      <c r="AW2095" s="127"/>
      <c r="AX2095" s="127"/>
      <c r="AY2095" s="127"/>
      <c r="AZ2095" s="127"/>
      <c r="BA2095" s="127"/>
      <c r="BB2095" s="127"/>
      <c r="BC2095" s="127"/>
      <c r="BD2095" s="127"/>
      <c r="BE2095" s="127"/>
      <c r="BF2095" s="127"/>
      <c r="BG2095" s="127"/>
      <c r="BH2095" s="127"/>
      <c r="BI2095" s="127"/>
      <c r="BJ2095" s="127"/>
      <c r="BK2095" s="127"/>
      <c r="BL2095" s="127"/>
      <c r="BM2095" s="127"/>
      <c r="BN2095" s="386"/>
      <c r="BO2095" s="127"/>
      <c r="BP2095" s="104"/>
    </row>
    <row r="2096" spans="1:68" ht="14.5" x14ac:dyDescent="0.35">
      <c r="A2096" s="136"/>
      <c r="B2096" s="136"/>
      <c r="C2096" s="136"/>
      <c r="D2096" s="127"/>
      <c r="E2096" s="127"/>
      <c r="F2096" s="127"/>
      <c r="G2096" s="127"/>
      <c r="H2096" s="127"/>
      <c r="I2096" s="127"/>
      <c r="J2096" s="127"/>
      <c r="K2096" s="127"/>
      <c r="L2096" s="127"/>
      <c r="M2096" s="127"/>
      <c r="N2096" s="127"/>
      <c r="O2096" s="127"/>
      <c r="P2096" s="127"/>
      <c r="Q2096" s="127"/>
      <c r="R2096" s="127"/>
      <c r="S2096" s="127"/>
      <c r="T2096" s="127"/>
      <c r="U2096" s="127"/>
      <c r="V2096" s="127"/>
      <c r="W2096" s="127"/>
      <c r="X2096" s="127"/>
      <c r="Y2096" s="127"/>
      <c r="Z2096" s="127"/>
      <c r="AA2096" s="127"/>
      <c r="AB2096" s="127"/>
      <c r="AC2096" s="127"/>
      <c r="AD2096" s="127"/>
      <c r="AE2096" s="127"/>
      <c r="AF2096" s="127"/>
      <c r="AG2096" s="127"/>
      <c r="AH2096" s="127"/>
      <c r="AI2096" s="127"/>
      <c r="AJ2096" s="127"/>
      <c r="AK2096" s="127"/>
      <c r="AL2096" s="127"/>
      <c r="AM2096" s="127"/>
      <c r="AN2096" s="127"/>
      <c r="AO2096" s="127"/>
      <c r="AP2096" s="127"/>
      <c r="AQ2096" s="127"/>
      <c r="AR2096" s="127"/>
      <c r="AS2096" s="127"/>
      <c r="AT2096" s="127"/>
      <c r="AU2096" s="127"/>
      <c r="AV2096" s="127"/>
      <c r="AW2096" s="127"/>
      <c r="AX2096" s="127"/>
      <c r="AY2096" s="127"/>
      <c r="AZ2096" s="127"/>
      <c r="BA2096" s="127"/>
      <c r="BB2096" s="127"/>
      <c r="BC2096" s="127"/>
      <c r="BD2096" s="127"/>
      <c r="BE2096" s="127"/>
      <c r="BF2096" s="127"/>
      <c r="BG2096" s="127"/>
      <c r="BH2096" s="127"/>
      <c r="BI2096" s="127"/>
      <c r="BJ2096" s="127"/>
      <c r="BK2096" s="127"/>
      <c r="BL2096" s="127"/>
      <c r="BM2096" s="127"/>
      <c r="BN2096" s="386"/>
      <c r="BO2096" s="127"/>
      <c r="BP2096" s="104"/>
    </row>
    <row r="2097" spans="1:68" ht="14.5" x14ac:dyDescent="0.35">
      <c r="A2097" s="136"/>
      <c r="B2097" s="136"/>
      <c r="C2097" s="136"/>
      <c r="D2097" s="127"/>
      <c r="E2097" s="127"/>
      <c r="F2097" s="127"/>
      <c r="G2097" s="127"/>
      <c r="H2097" s="127"/>
      <c r="I2097" s="127"/>
      <c r="J2097" s="127"/>
      <c r="K2097" s="127"/>
      <c r="L2097" s="127"/>
      <c r="M2097" s="127"/>
      <c r="N2097" s="127"/>
      <c r="O2097" s="127"/>
      <c r="P2097" s="127"/>
      <c r="Q2097" s="127"/>
      <c r="R2097" s="127"/>
      <c r="S2097" s="127"/>
      <c r="T2097" s="127"/>
      <c r="U2097" s="127"/>
      <c r="V2097" s="127"/>
      <c r="W2097" s="127"/>
      <c r="X2097" s="127"/>
      <c r="Y2097" s="127"/>
      <c r="Z2097" s="127"/>
      <c r="AA2097" s="127"/>
      <c r="AB2097" s="127"/>
      <c r="AC2097" s="127"/>
      <c r="AD2097" s="127"/>
      <c r="AE2097" s="127"/>
      <c r="AF2097" s="127"/>
      <c r="AG2097" s="127"/>
      <c r="AH2097" s="127"/>
      <c r="AI2097" s="127"/>
      <c r="AJ2097" s="127"/>
      <c r="AK2097" s="127"/>
      <c r="AL2097" s="127"/>
      <c r="AM2097" s="127"/>
      <c r="AN2097" s="127"/>
      <c r="AO2097" s="127"/>
      <c r="AP2097" s="127"/>
      <c r="AQ2097" s="127"/>
      <c r="AR2097" s="127"/>
      <c r="AS2097" s="127"/>
      <c r="AT2097" s="127"/>
      <c r="AU2097" s="127"/>
      <c r="AV2097" s="127"/>
      <c r="AW2097" s="127"/>
      <c r="AX2097" s="127"/>
      <c r="AY2097" s="127"/>
      <c r="AZ2097" s="127"/>
      <c r="BA2097" s="127"/>
      <c r="BB2097" s="127"/>
      <c r="BC2097" s="127"/>
      <c r="BD2097" s="127"/>
      <c r="BE2097" s="127"/>
      <c r="BF2097" s="127"/>
      <c r="BG2097" s="127"/>
      <c r="BH2097" s="127"/>
      <c r="BI2097" s="127"/>
      <c r="BJ2097" s="127"/>
      <c r="BK2097" s="127"/>
      <c r="BL2097" s="127"/>
      <c r="BM2097" s="127"/>
      <c r="BN2097" s="386"/>
      <c r="BO2097" s="127"/>
      <c r="BP2097" s="104"/>
    </row>
    <row r="2098" spans="1:68" ht="14.5" x14ac:dyDescent="0.35">
      <c r="A2098" s="136"/>
      <c r="B2098" s="136"/>
      <c r="C2098" s="136"/>
      <c r="D2098" s="127"/>
      <c r="E2098" s="127"/>
      <c r="F2098" s="127"/>
      <c r="G2098" s="127"/>
      <c r="H2098" s="127"/>
      <c r="I2098" s="127"/>
      <c r="J2098" s="127"/>
      <c r="K2098" s="127"/>
      <c r="L2098" s="127"/>
      <c r="M2098" s="127"/>
      <c r="N2098" s="127"/>
      <c r="O2098" s="127"/>
      <c r="P2098" s="127"/>
      <c r="Q2098" s="127"/>
      <c r="R2098" s="127"/>
      <c r="S2098" s="127"/>
      <c r="T2098" s="127"/>
      <c r="U2098" s="127"/>
      <c r="V2098" s="127"/>
      <c r="W2098" s="127"/>
      <c r="X2098" s="127"/>
      <c r="Y2098" s="127"/>
      <c r="Z2098" s="127"/>
      <c r="AA2098" s="127"/>
      <c r="AB2098" s="127"/>
      <c r="AC2098" s="127"/>
      <c r="AD2098" s="127"/>
      <c r="AE2098" s="127"/>
      <c r="AF2098" s="127"/>
      <c r="AG2098" s="127"/>
      <c r="AH2098" s="127"/>
      <c r="AI2098" s="127"/>
      <c r="AJ2098" s="127"/>
      <c r="AK2098" s="127"/>
      <c r="AL2098" s="127"/>
      <c r="AM2098" s="127"/>
      <c r="AN2098" s="127"/>
      <c r="AO2098" s="127"/>
      <c r="AP2098" s="127"/>
      <c r="AQ2098" s="127"/>
      <c r="AR2098" s="127"/>
      <c r="AS2098" s="127"/>
      <c r="AT2098" s="127"/>
      <c r="AU2098" s="127"/>
      <c r="AV2098" s="127"/>
      <c r="AW2098" s="127"/>
      <c r="AX2098" s="127"/>
      <c r="AY2098" s="127"/>
      <c r="AZ2098" s="127"/>
      <c r="BA2098" s="127"/>
      <c r="BB2098" s="127"/>
      <c r="BC2098" s="127"/>
      <c r="BD2098" s="127"/>
      <c r="BE2098" s="127"/>
      <c r="BF2098" s="127"/>
      <c r="BG2098" s="127"/>
      <c r="BH2098" s="127"/>
      <c r="BI2098" s="127"/>
      <c r="BJ2098" s="127"/>
      <c r="BK2098" s="127"/>
      <c r="BL2098" s="127"/>
      <c r="BM2098" s="127"/>
      <c r="BN2098" s="386"/>
      <c r="BO2098" s="127"/>
      <c r="BP2098" s="104"/>
    </row>
    <row r="2099" spans="1:68" ht="14.5" x14ac:dyDescent="0.35">
      <c r="A2099" s="136"/>
      <c r="B2099" s="136"/>
      <c r="C2099" s="136"/>
      <c r="D2099" s="127"/>
      <c r="E2099" s="127"/>
      <c r="F2099" s="127"/>
      <c r="G2099" s="127"/>
      <c r="H2099" s="127"/>
      <c r="I2099" s="127"/>
      <c r="J2099" s="127"/>
      <c r="K2099" s="127"/>
      <c r="L2099" s="127"/>
      <c r="M2099" s="127"/>
      <c r="N2099" s="127"/>
      <c r="O2099" s="127"/>
      <c r="P2099" s="127"/>
      <c r="Q2099" s="127"/>
      <c r="R2099" s="127"/>
      <c r="S2099" s="127"/>
      <c r="T2099" s="127"/>
      <c r="U2099" s="127"/>
      <c r="V2099" s="127"/>
      <c r="W2099" s="127"/>
      <c r="X2099" s="127"/>
      <c r="Y2099" s="127"/>
      <c r="Z2099" s="127"/>
      <c r="AA2099" s="127"/>
      <c r="AB2099" s="127"/>
      <c r="AC2099" s="127"/>
      <c r="AD2099" s="127"/>
      <c r="AE2099" s="127"/>
      <c r="AF2099" s="127"/>
      <c r="AG2099" s="127"/>
      <c r="AH2099" s="127"/>
      <c r="AI2099" s="127"/>
      <c r="AJ2099" s="127"/>
      <c r="AK2099" s="127"/>
      <c r="AL2099" s="127"/>
      <c r="AM2099" s="127"/>
      <c r="AN2099" s="127"/>
      <c r="AO2099" s="127"/>
      <c r="AP2099" s="127"/>
      <c r="AQ2099" s="127"/>
      <c r="AR2099" s="127"/>
      <c r="AS2099" s="127"/>
      <c r="AT2099" s="127"/>
      <c r="AU2099" s="127"/>
      <c r="AV2099" s="127"/>
      <c r="AW2099" s="127"/>
      <c r="AX2099" s="127"/>
      <c r="AY2099" s="127"/>
      <c r="AZ2099" s="127"/>
      <c r="BA2099" s="127"/>
      <c r="BB2099" s="127"/>
      <c r="BC2099" s="127"/>
      <c r="BD2099" s="127"/>
      <c r="BE2099" s="127"/>
      <c r="BF2099" s="127"/>
      <c r="BG2099" s="127"/>
      <c r="BH2099" s="127"/>
      <c r="BI2099" s="127"/>
      <c r="BJ2099" s="127"/>
      <c r="BK2099" s="127"/>
      <c r="BL2099" s="127"/>
      <c r="BM2099" s="127"/>
      <c r="BN2099" s="386"/>
      <c r="BO2099" s="127"/>
      <c r="BP2099" s="104"/>
    </row>
    <row r="2100" spans="1:68" ht="14.5" x14ac:dyDescent="0.35">
      <c r="A2100" s="136"/>
      <c r="B2100" s="136"/>
      <c r="C2100" s="136"/>
      <c r="D2100" s="127"/>
      <c r="E2100" s="127"/>
      <c r="F2100" s="127"/>
      <c r="G2100" s="127"/>
      <c r="H2100" s="127"/>
      <c r="I2100" s="127"/>
      <c r="J2100" s="127"/>
      <c r="K2100" s="127"/>
      <c r="L2100" s="127"/>
      <c r="M2100" s="127"/>
      <c r="N2100" s="127"/>
      <c r="O2100" s="127"/>
      <c r="P2100" s="127"/>
      <c r="Q2100" s="127"/>
      <c r="R2100" s="127"/>
      <c r="S2100" s="127"/>
      <c r="T2100" s="127"/>
      <c r="U2100" s="127"/>
      <c r="V2100" s="127"/>
      <c r="W2100" s="127"/>
      <c r="X2100" s="127"/>
      <c r="Y2100" s="127"/>
      <c r="Z2100" s="127"/>
      <c r="AA2100" s="127"/>
      <c r="AB2100" s="127"/>
      <c r="AC2100" s="127"/>
      <c r="AD2100" s="127"/>
      <c r="AE2100" s="127"/>
      <c r="AF2100" s="127"/>
      <c r="AG2100" s="127"/>
      <c r="AH2100" s="127"/>
      <c r="AI2100" s="127"/>
      <c r="AJ2100" s="127"/>
      <c r="AK2100" s="127"/>
      <c r="AL2100" s="127"/>
      <c r="AM2100" s="127"/>
      <c r="AN2100" s="127"/>
      <c r="AO2100" s="127"/>
      <c r="AP2100" s="127"/>
      <c r="AQ2100" s="127"/>
      <c r="AR2100" s="127"/>
      <c r="AS2100" s="127"/>
      <c r="AT2100" s="127"/>
      <c r="AU2100" s="127"/>
      <c r="AV2100" s="127"/>
      <c r="AW2100" s="127"/>
      <c r="AX2100" s="127"/>
      <c r="AY2100" s="127"/>
      <c r="AZ2100" s="127"/>
      <c r="BA2100" s="127"/>
      <c r="BB2100" s="127"/>
      <c r="BC2100" s="127"/>
      <c r="BD2100" s="127"/>
      <c r="BE2100" s="127"/>
      <c r="BF2100" s="127"/>
      <c r="BG2100" s="127"/>
      <c r="BH2100" s="127"/>
      <c r="BI2100" s="127"/>
      <c r="BJ2100" s="127"/>
      <c r="BK2100" s="127"/>
      <c r="BL2100" s="127"/>
      <c r="BM2100" s="127"/>
      <c r="BN2100" s="386"/>
      <c r="BO2100" s="127"/>
      <c r="BP2100" s="104"/>
    </row>
    <row r="2101" spans="1:68" ht="14.5" x14ac:dyDescent="0.35">
      <c r="A2101" s="136"/>
      <c r="B2101" s="136"/>
      <c r="C2101" s="136"/>
      <c r="D2101" s="127"/>
      <c r="E2101" s="127"/>
      <c r="F2101" s="127"/>
      <c r="G2101" s="127"/>
      <c r="H2101" s="127"/>
      <c r="I2101" s="127"/>
      <c r="J2101" s="127"/>
      <c r="K2101" s="127"/>
      <c r="L2101" s="127"/>
      <c r="M2101" s="127"/>
      <c r="N2101" s="127"/>
      <c r="O2101" s="127"/>
      <c r="P2101" s="127"/>
      <c r="Q2101" s="127"/>
      <c r="R2101" s="127"/>
      <c r="S2101" s="127"/>
      <c r="T2101" s="127"/>
      <c r="U2101" s="127"/>
      <c r="V2101" s="127"/>
      <c r="W2101" s="127"/>
      <c r="X2101" s="127"/>
      <c r="Y2101" s="127"/>
      <c r="Z2101" s="127"/>
      <c r="AA2101" s="127"/>
      <c r="AB2101" s="127"/>
      <c r="AC2101" s="127"/>
      <c r="AD2101" s="127"/>
      <c r="AE2101" s="127"/>
      <c r="AF2101" s="127"/>
      <c r="AG2101" s="127"/>
      <c r="AH2101" s="127"/>
      <c r="AI2101" s="127"/>
      <c r="AJ2101" s="127"/>
      <c r="AK2101" s="127"/>
      <c r="AL2101" s="127"/>
      <c r="AM2101" s="127"/>
      <c r="AN2101" s="127"/>
      <c r="AO2101" s="127"/>
      <c r="AP2101" s="127"/>
      <c r="AQ2101" s="127"/>
      <c r="AR2101" s="127"/>
      <c r="AS2101" s="127"/>
      <c r="AT2101" s="127"/>
      <c r="AU2101" s="127"/>
      <c r="AV2101" s="127"/>
      <c r="AW2101" s="127"/>
      <c r="AX2101" s="127"/>
      <c r="AY2101" s="127"/>
      <c r="AZ2101" s="127"/>
      <c r="BA2101" s="127"/>
      <c r="BB2101" s="127"/>
      <c r="BC2101" s="127"/>
      <c r="BD2101" s="127"/>
      <c r="BE2101" s="127"/>
      <c r="BF2101" s="127"/>
      <c r="BG2101" s="127"/>
      <c r="BH2101" s="127"/>
      <c r="BI2101" s="127"/>
      <c r="BJ2101" s="127"/>
      <c r="BK2101" s="127"/>
      <c r="BL2101" s="127"/>
      <c r="BM2101" s="127"/>
      <c r="BN2101" s="386"/>
      <c r="BO2101" s="127"/>
      <c r="BP2101" s="104"/>
    </row>
    <row r="2102" spans="1:68" ht="14.5" x14ac:dyDescent="0.35">
      <c r="A2102" s="136"/>
      <c r="B2102" s="136"/>
      <c r="C2102" s="136"/>
      <c r="D2102" s="127"/>
      <c r="E2102" s="127"/>
      <c r="F2102" s="127"/>
      <c r="G2102" s="127"/>
      <c r="H2102" s="127"/>
      <c r="I2102" s="127"/>
      <c r="J2102" s="127"/>
      <c r="K2102" s="127"/>
      <c r="L2102" s="127"/>
      <c r="M2102" s="127"/>
      <c r="N2102" s="127"/>
      <c r="O2102" s="127"/>
      <c r="P2102" s="127"/>
      <c r="Q2102" s="127"/>
      <c r="R2102" s="127"/>
      <c r="S2102" s="127"/>
      <c r="T2102" s="127"/>
      <c r="U2102" s="127"/>
      <c r="V2102" s="127"/>
      <c r="W2102" s="127"/>
      <c r="X2102" s="127"/>
      <c r="Y2102" s="127"/>
      <c r="Z2102" s="127"/>
      <c r="AA2102" s="127"/>
      <c r="AB2102" s="127"/>
      <c r="AC2102" s="127"/>
      <c r="AD2102" s="127"/>
      <c r="AE2102" s="127"/>
      <c r="AF2102" s="127"/>
      <c r="AG2102" s="127"/>
      <c r="AH2102" s="127"/>
      <c r="AI2102" s="127"/>
      <c r="AJ2102" s="127"/>
      <c r="AK2102" s="127"/>
      <c r="AL2102" s="127"/>
      <c r="AM2102" s="127"/>
      <c r="AN2102" s="127"/>
      <c r="AO2102" s="127"/>
      <c r="AP2102" s="127"/>
      <c r="AQ2102" s="127"/>
      <c r="AR2102" s="127"/>
      <c r="AS2102" s="127"/>
      <c r="AT2102" s="127"/>
      <c r="AU2102" s="127"/>
      <c r="AV2102" s="127"/>
      <c r="AW2102" s="127"/>
      <c r="AX2102" s="127"/>
      <c r="AY2102" s="127"/>
      <c r="AZ2102" s="127"/>
      <c r="BA2102" s="127"/>
      <c r="BB2102" s="127"/>
      <c r="BC2102" s="127"/>
      <c r="BD2102" s="127"/>
      <c r="BE2102" s="127"/>
      <c r="BF2102" s="127"/>
      <c r="BG2102" s="127"/>
      <c r="BH2102" s="127"/>
      <c r="BI2102" s="127"/>
      <c r="BJ2102" s="127"/>
      <c r="BK2102" s="127"/>
      <c r="BL2102" s="127"/>
      <c r="BM2102" s="127"/>
      <c r="BN2102" s="386"/>
      <c r="BO2102" s="127"/>
      <c r="BP2102" s="104"/>
    </row>
    <row r="2103" spans="1:68" ht="14.5" x14ac:dyDescent="0.35">
      <c r="A2103" s="136"/>
      <c r="B2103" s="136"/>
      <c r="C2103" s="136"/>
      <c r="D2103" s="127"/>
      <c r="E2103" s="127"/>
      <c r="F2103" s="127"/>
      <c r="G2103" s="127"/>
      <c r="H2103" s="127"/>
      <c r="I2103" s="127"/>
      <c r="J2103" s="127"/>
      <c r="K2103" s="127"/>
      <c r="L2103" s="127"/>
      <c r="M2103" s="127"/>
      <c r="N2103" s="127"/>
      <c r="O2103" s="127"/>
      <c r="P2103" s="127"/>
      <c r="Q2103" s="127"/>
      <c r="R2103" s="127"/>
      <c r="S2103" s="127"/>
      <c r="T2103" s="127"/>
      <c r="U2103" s="127"/>
      <c r="V2103" s="127"/>
      <c r="W2103" s="127"/>
      <c r="X2103" s="127"/>
      <c r="Y2103" s="127"/>
      <c r="Z2103" s="127"/>
      <c r="AA2103" s="127"/>
      <c r="AB2103" s="127"/>
      <c r="AC2103" s="127"/>
      <c r="AD2103" s="127"/>
      <c r="AE2103" s="127"/>
      <c r="AF2103" s="127"/>
      <c r="AG2103" s="127"/>
      <c r="AH2103" s="127"/>
      <c r="AI2103" s="127"/>
      <c r="AJ2103" s="127"/>
      <c r="AK2103" s="127"/>
      <c r="AL2103" s="127"/>
      <c r="AM2103" s="127"/>
      <c r="AN2103" s="127"/>
      <c r="AO2103" s="127"/>
      <c r="AP2103" s="127"/>
      <c r="AQ2103" s="127"/>
      <c r="AR2103" s="127"/>
      <c r="AS2103" s="127"/>
      <c r="AT2103" s="127"/>
      <c r="AU2103" s="127"/>
      <c r="AV2103" s="127"/>
      <c r="AW2103" s="127"/>
      <c r="AX2103" s="127"/>
      <c r="AY2103" s="127"/>
      <c r="AZ2103" s="127"/>
      <c r="BA2103" s="127"/>
      <c r="BB2103" s="127"/>
      <c r="BC2103" s="127"/>
      <c r="BD2103" s="127"/>
      <c r="BE2103" s="127"/>
      <c r="BF2103" s="127"/>
      <c r="BG2103" s="127"/>
      <c r="BH2103" s="127"/>
      <c r="BI2103" s="127"/>
      <c r="BJ2103" s="127"/>
      <c r="BK2103" s="127"/>
      <c r="BL2103" s="127"/>
      <c r="BM2103" s="127"/>
      <c r="BN2103" s="386"/>
      <c r="BO2103" s="127"/>
      <c r="BP2103" s="104"/>
    </row>
    <row r="2104" spans="1:68" ht="14.5" x14ac:dyDescent="0.35">
      <c r="A2104" s="136"/>
      <c r="B2104" s="136"/>
      <c r="C2104" s="136"/>
      <c r="D2104" s="127"/>
      <c r="E2104" s="127"/>
      <c r="F2104" s="127"/>
      <c r="G2104" s="127"/>
      <c r="H2104" s="127"/>
      <c r="I2104" s="127"/>
      <c r="J2104" s="127"/>
      <c r="K2104" s="127"/>
      <c r="L2104" s="127"/>
      <c r="M2104" s="127"/>
      <c r="N2104" s="127"/>
      <c r="O2104" s="127"/>
      <c r="P2104" s="127"/>
      <c r="Q2104" s="127"/>
      <c r="R2104" s="127"/>
      <c r="S2104" s="127"/>
      <c r="T2104" s="127"/>
      <c r="U2104" s="127"/>
      <c r="V2104" s="127"/>
      <c r="W2104" s="127"/>
      <c r="X2104" s="127"/>
      <c r="Y2104" s="127"/>
      <c r="Z2104" s="127"/>
      <c r="AA2104" s="127"/>
      <c r="AB2104" s="127"/>
      <c r="AC2104" s="127"/>
      <c r="AD2104" s="127"/>
      <c r="AE2104" s="127"/>
      <c r="AF2104" s="127"/>
      <c r="AG2104" s="127"/>
      <c r="AH2104" s="127"/>
      <c r="AI2104" s="127"/>
      <c r="AJ2104" s="127"/>
      <c r="AK2104" s="127"/>
      <c r="AL2104" s="127"/>
      <c r="AM2104" s="127"/>
      <c r="AN2104" s="127"/>
      <c r="AO2104" s="127"/>
      <c r="AP2104" s="127"/>
      <c r="AQ2104" s="127"/>
      <c r="AR2104" s="127"/>
      <c r="AS2104" s="127"/>
      <c r="AT2104" s="127"/>
      <c r="AU2104" s="127"/>
      <c r="AV2104" s="127"/>
      <c r="AW2104" s="127"/>
      <c r="AX2104" s="127"/>
      <c r="AY2104" s="127"/>
      <c r="AZ2104" s="127"/>
      <c r="BA2104" s="127"/>
      <c r="BB2104" s="127"/>
      <c r="BC2104" s="127"/>
      <c r="BD2104" s="127"/>
      <c r="BE2104" s="127"/>
      <c r="BF2104" s="127"/>
      <c r="BG2104" s="127"/>
      <c r="BH2104" s="127"/>
      <c r="BI2104" s="127"/>
      <c r="BJ2104" s="127"/>
      <c r="BK2104" s="127"/>
      <c r="BL2104" s="127"/>
      <c r="BM2104" s="127"/>
      <c r="BN2104" s="386"/>
      <c r="BO2104" s="127"/>
      <c r="BP2104" s="104"/>
    </row>
    <row r="2105" spans="1:68" ht="14.5" x14ac:dyDescent="0.35">
      <c r="A2105" s="136"/>
      <c r="B2105" s="136"/>
      <c r="C2105" s="136"/>
      <c r="D2105" s="127"/>
      <c r="E2105" s="127"/>
      <c r="F2105" s="127"/>
      <c r="G2105" s="127"/>
      <c r="H2105" s="127"/>
      <c r="I2105" s="127"/>
      <c r="J2105" s="127"/>
      <c r="K2105" s="127"/>
      <c r="L2105" s="127"/>
      <c r="M2105" s="127"/>
      <c r="N2105" s="127"/>
      <c r="O2105" s="127"/>
      <c r="P2105" s="127"/>
      <c r="Q2105" s="127"/>
      <c r="R2105" s="127"/>
      <c r="S2105" s="127"/>
      <c r="T2105" s="127"/>
      <c r="U2105" s="127"/>
      <c r="V2105" s="127"/>
      <c r="W2105" s="127"/>
      <c r="X2105" s="127"/>
      <c r="Y2105" s="127"/>
      <c r="Z2105" s="127"/>
      <c r="AA2105" s="127"/>
      <c r="AB2105" s="127"/>
      <c r="AC2105" s="127"/>
      <c r="AD2105" s="127"/>
      <c r="AE2105" s="127"/>
      <c r="AF2105" s="127"/>
      <c r="AG2105" s="127"/>
      <c r="AH2105" s="127"/>
      <c r="AI2105" s="127"/>
      <c r="AJ2105" s="127"/>
      <c r="AK2105" s="127"/>
      <c r="AL2105" s="127"/>
      <c r="AM2105" s="127"/>
      <c r="AN2105" s="127"/>
      <c r="AO2105" s="127"/>
      <c r="AP2105" s="127"/>
      <c r="AQ2105" s="127"/>
      <c r="AR2105" s="127"/>
      <c r="AS2105" s="127"/>
      <c r="AT2105" s="127"/>
      <c r="AU2105" s="127"/>
      <c r="AV2105" s="127"/>
      <c r="AW2105" s="127"/>
      <c r="AX2105" s="127"/>
      <c r="AY2105" s="127"/>
      <c r="AZ2105" s="127"/>
      <c r="BA2105" s="127"/>
      <c r="BB2105" s="127"/>
      <c r="BC2105" s="127"/>
      <c r="BD2105" s="127"/>
      <c r="BE2105" s="127"/>
      <c r="BF2105" s="127"/>
      <c r="BG2105" s="127"/>
      <c r="BH2105" s="127"/>
      <c r="BI2105" s="127"/>
      <c r="BJ2105" s="127"/>
      <c r="BK2105" s="127"/>
      <c r="BL2105" s="127"/>
      <c r="BM2105" s="127"/>
      <c r="BN2105" s="386"/>
      <c r="BO2105" s="127"/>
      <c r="BP2105" s="104"/>
    </row>
    <row r="2106" spans="1:68" ht="14.5" x14ac:dyDescent="0.35">
      <c r="A2106" s="136"/>
      <c r="B2106" s="136"/>
      <c r="C2106" s="136"/>
      <c r="D2106" s="127"/>
      <c r="E2106" s="127"/>
      <c r="F2106" s="127"/>
      <c r="G2106" s="127"/>
      <c r="H2106" s="127"/>
      <c r="I2106" s="127"/>
      <c r="J2106" s="127"/>
      <c r="K2106" s="127"/>
      <c r="L2106" s="127"/>
      <c r="M2106" s="127"/>
      <c r="N2106" s="127"/>
      <c r="O2106" s="127"/>
      <c r="P2106" s="127"/>
      <c r="Q2106" s="127"/>
      <c r="R2106" s="127"/>
      <c r="S2106" s="127"/>
      <c r="T2106" s="127"/>
      <c r="U2106" s="127"/>
      <c r="V2106" s="127"/>
      <c r="W2106" s="127"/>
      <c r="X2106" s="127"/>
      <c r="Y2106" s="127"/>
      <c r="Z2106" s="127"/>
      <c r="AA2106" s="127"/>
      <c r="AB2106" s="127"/>
      <c r="AC2106" s="127"/>
      <c r="AD2106" s="127"/>
      <c r="AE2106" s="127"/>
      <c r="AF2106" s="127"/>
      <c r="AG2106" s="127"/>
      <c r="AH2106" s="127"/>
      <c r="AI2106" s="127"/>
      <c r="AJ2106" s="127"/>
      <c r="AK2106" s="127"/>
      <c r="AL2106" s="127"/>
      <c r="AM2106" s="127"/>
      <c r="AN2106" s="127"/>
      <c r="AO2106" s="127"/>
      <c r="AP2106" s="127"/>
      <c r="AQ2106" s="127"/>
      <c r="AR2106" s="127"/>
      <c r="AS2106" s="127"/>
      <c r="AT2106" s="127"/>
      <c r="AU2106" s="127"/>
      <c r="AV2106" s="127"/>
      <c r="AW2106" s="127"/>
      <c r="AX2106" s="127"/>
      <c r="AY2106" s="127"/>
      <c r="AZ2106" s="127"/>
      <c r="BA2106" s="127"/>
      <c r="BB2106" s="127"/>
      <c r="BC2106" s="127"/>
      <c r="BD2106" s="127"/>
      <c r="BE2106" s="127"/>
      <c r="BF2106" s="127"/>
      <c r="BG2106" s="127"/>
      <c r="BH2106" s="127"/>
      <c r="BI2106" s="127"/>
      <c r="BJ2106" s="127"/>
      <c r="BK2106" s="127"/>
      <c r="BL2106" s="127"/>
      <c r="BM2106" s="127"/>
      <c r="BN2106" s="386"/>
      <c r="BO2106" s="127"/>
      <c r="BP2106" s="104"/>
    </row>
    <row r="2107" spans="1:68" ht="14.5" x14ac:dyDescent="0.35">
      <c r="A2107" s="136"/>
      <c r="B2107" s="136"/>
      <c r="C2107" s="136"/>
      <c r="D2107" s="127"/>
      <c r="E2107" s="127"/>
      <c r="F2107" s="127"/>
      <c r="G2107" s="127"/>
      <c r="H2107" s="127"/>
      <c r="I2107" s="127"/>
      <c r="J2107" s="127"/>
      <c r="K2107" s="127"/>
      <c r="L2107" s="127"/>
      <c r="M2107" s="127"/>
      <c r="N2107" s="127"/>
      <c r="O2107" s="127"/>
      <c r="P2107" s="127"/>
      <c r="Q2107" s="127"/>
      <c r="R2107" s="127"/>
      <c r="S2107" s="127"/>
      <c r="T2107" s="127"/>
      <c r="U2107" s="127"/>
      <c r="V2107" s="127"/>
      <c r="W2107" s="127"/>
      <c r="X2107" s="127"/>
      <c r="Y2107" s="127"/>
      <c r="Z2107" s="127"/>
      <c r="AA2107" s="127"/>
      <c r="AB2107" s="127"/>
      <c r="AC2107" s="127"/>
      <c r="AD2107" s="127"/>
      <c r="AE2107" s="127"/>
      <c r="AF2107" s="127"/>
      <c r="AG2107" s="127"/>
      <c r="AH2107" s="127"/>
      <c r="AI2107" s="127"/>
      <c r="AJ2107" s="127"/>
      <c r="AK2107" s="127"/>
      <c r="AL2107" s="127"/>
      <c r="AM2107" s="127"/>
      <c r="AN2107" s="127"/>
      <c r="AO2107" s="127"/>
      <c r="AP2107" s="127"/>
      <c r="AQ2107" s="127"/>
      <c r="AR2107" s="127"/>
      <c r="AS2107" s="127"/>
      <c r="AT2107" s="127"/>
      <c r="AU2107" s="127"/>
      <c r="AV2107" s="127"/>
      <c r="AW2107" s="127"/>
      <c r="AX2107" s="127"/>
      <c r="AY2107" s="127"/>
      <c r="AZ2107" s="127"/>
      <c r="BA2107" s="127"/>
      <c r="BB2107" s="127"/>
      <c r="BC2107" s="127"/>
      <c r="BD2107" s="127"/>
      <c r="BE2107" s="127"/>
      <c r="BF2107" s="127"/>
      <c r="BG2107" s="127"/>
      <c r="BH2107" s="127"/>
      <c r="BI2107" s="127"/>
      <c r="BJ2107" s="127"/>
      <c r="BK2107" s="127"/>
      <c r="BL2107" s="127"/>
      <c r="BM2107" s="127"/>
      <c r="BN2107" s="386"/>
      <c r="BO2107" s="127"/>
      <c r="BP2107" s="104"/>
    </row>
    <row r="2108" spans="1:68" ht="14.5" x14ac:dyDescent="0.35">
      <c r="A2108" s="136"/>
      <c r="B2108" s="136"/>
      <c r="C2108" s="136"/>
      <c r="D2108" s="127"/>
      <c r="E2108" s="127"/>
      <c r="F2108" s="127"/>
      <c r="G2108" s="127"/>
      <c r="H2108" s="127"/>
      <c r="I2108" s="127"/>
      <c r="J2108" s="127"/>
      <c r="K2108" s="127"/>
      <c r="L2108" s="127"/>
      <c r="M2108" s="127"/>
      <c r="N2108" s="127"/>
      <c r="O2108" s="127"/>
      <c r="P2108" s="127"/>
      <c r="Q2108" s="127"/>
      <c r="R2108" s="127"/>
      <c r="S2108" s="127"/>
      <c r="T2108" s="127"/>
      <c r="U2108" s="127"/>
      <c r="V2108" s="127"/>
      <c r="W2108" s="127"/>
      <c r="X2108" s="127"/>
      <c r="Y2108" s="127"/>
      <c r="Z2108" s="127"/>
      <c r="AA2108" s="127"/>
      <c r="AB2108" s="127"/>
      <c r="AC2108" s="127"/>
      <c r="AD2108" s="127"/>
      <c r="AE2108" s="127"/>
      <c r="AF2108" s="127"/>
      <c r="AG2108" s="127"/>
      <c r="AH2108" s="127"/>
      <c r="AI2108" s="127"/>
      <c r="AJ2108" s="127"/>
      <c r="AK2108" s="127"/>
      <c r="AL2108" s="127"/>
      <c r="AM2108" s="127"/>
      <c r="AN2108" s="127"/>
      <c r="AO2108" s="127"/>
      <c r="AP2108" s="127"/>
      <c r="AQ2108" s="127"/>
      <c r="AR2108" s="127"/>
      <c r="AS2108" s="127"/>
      <c r="AT2108" s="127"/>
      <c r="AU2108" s="127"/>
      <c r="AV2108" s="127"/>
      <c r="AW2108" s="127"/>
      <c r="AX2108" s="127"/>
      <c r="AY2108" s="127"/>
      <c r="AZ2108" s="127"/>
      <c r="BA2108" s="127"/>
      <c r="BB2108" s="127"/>
      <c r="BC2108" s="127"/>
      <c r="BD2108" s="127"/>
      <c r="BE2108" s="127"/>
      <c r="BF2108" s="127"/>
      <c r="BG2108" s="127"/>
      <c r="BH2108" s="127"/>
      <c r="BI2108" s="127"/>
      <c r="BJ2108" s="127"/>
      <c r="BK2108" s="127"/>
      <c r="BL2108" s="127"/>
      <c r="BM2108" s="127"/>
      <c r="BN2108" s="386"/>
      <c r="BO2108" s="127"/>
      <c r="BP2108" s="104"/>
    </row>
    <row r="2109" spans="1:68" ht="14.5" x14ac:dyDescent="0.35">
      <c r="A2109" s="136"/>
      <c r="B2109" s="136"/>
      <c r="C2109" s="136"/>
      <c r="D2109" s="127"/>
      <c r="E2109" s="127"/>
      <c r="F2109" s="127"/>
      <c r="G2109" s="127"/>
      <c r="H2109" s="127"/>
      <c r="I2109" s="127"/>
      <c r="J2109" s="127"/>
      <c r="K2109" s="127"/>
      <c r="L2109" s="127"/>
      <c r="M2109" s="127"/>
      <c r="N2109" s="127"/>
      <c r="O2109" s="127"/>
      <c r="P2109" s="127"/>
      <c r="Q2109" s="127"/>
      <c r="R2109" s="127"/>
      <c r="S2109" s="127"/>
      <c r="T2109" s="127"/>
      <c r="U2109" s="127"/>
      <c r="V2109" s="127"/>
      <c r="W2109" s="127"/>
      <c r="X2109" s="127"/>
      <c r="Y2109" s="127"/>
      <c r="Z2109" s="127"/>
      <c r="AA2109" s="127"/>
      <c r="AB2109" s="127"/>
      <c r="AC2109" s="127"/>
      <c r="AD2109" s="127"/>
      <c r="AE2109" s="127"/>
      <c r="AF2109" s="127"/>
      <c r="AG2109" s="127"/>
      <c r="AH2109" s="127"/>
      <c r="AI2109" s="127"/>
      <c r="AJ2109" s="127"/>
      <c r="AK2109" s="127"/>
      <c r="AL2109" s="127"/>
      <c r="AM2109" s="127"/>
      <c r="AN2109" s="127"/>
      <c r="AO2109" s="127"/>
      <c r="AP2109" s="127"/>
      <c r="AQ2109" s="127"/>
      <c r="AR2109" s="127"/>
      <c r="AS2109" s="127"/>
      <c r="AT2109" s="127"/>
      <c r="AU2109" s="127"/>
      <c r="AV2109" s="127"/>
      <c r="AW2109" s="127"/>
      <c r="AX2109" s="127"/>
      <c r="AY2109" s="127"/>
      <c r="AZ2109" s="127"/>
      <c r="BA2109" s="127"/>
      <c r="BB2109" s="127"/>
      <c r="BC2109" s="127"/>
      <c r="BD2109" s="127"/>
      <c r="BE2109" s="127"/>
      <c r="BF2109" s="127"/>
      <c r="BG2109" s="127"/>
      <c r="BH2109" s="127"/>
      <c r="BI2109" s="127"/>
      <c r="BJ2109" s="127"/>
      <c r="BK2109" s="127"/>
      <c r="BL2109" s="127"/>
      <c r="BM2109" s="127"/>
      <c r="BN2109" s="386"/>
      <c r="BO2109" s="127"/>
      <c r="BP2109" s="104"/>
    </row>
    <row r="2110" spans="1:68" ht="14.5" x14ac:dyDescent="0.35">
      <c r="A2110" s="136"/>
      <c r="B2110" s="136"/>
      <c r="C2110" s="136"/>
      <c r="D2110" s="127"/>
      <c r="E2110" s="127"/>
      <c r="F2110" s="127"/>
      <c r="G2110" s="127"/>
      <c r="H2110" s="127"/>
      <c r="I2110" s="127"/>
      <c r="J2110" s="127"/>
      <c r="K2110" s="127"/>
      <c r="L2110" s="127"/>
      <c r="M2110" s="127"/>
      <c r="N2110" s="127"/>
      <c r="O2110" s="127"/>
      <c r="P2110" s="127"/>
      <c r="Q2110" s="127"/>
      <c r="R2110" s="127"/>
      <c r="S2110" s="127"/>
      <c r="T2110" s="127"/>
      <c r="U2110" s="127"/>
      <c r="V2110" s="127"/>
      <c r="W2110" s="127"/>
      <c r="X2110" s="127"/>
      <c r="Y2110" s="127"/>
      <c r="Z2110" s="127"/>
      <c r="AA2110" s="127"/>
      <c r="AB2110" s="127"/>
      <c r="AC2110" s="127"/>
      <c r="AD2110" s="127"/>
      <c r="AE2110" s="127"/>
      <c r="AF2110" s="127"/>
      <c r="AG2110" s="127"/>
      <c r="AH2110" s="127"/>
      <c r="AI2110" s="127"/>
      <c r="AJ2110" s="127"/>
      <c r="AK2110" s="127"/>
      <c r="AL2110" s="127"/>
      <c r="AM2110" s="127"/>
      <c r="AN2110" s="127"/>
      <c r="AO2110" s="127"/>
      <c r="AP2110" s="127"/>
      <c r="AQ2110" s="127"/>
      <c r="AR2110" s="127"/>
      <c r="AS2110" s="127"/>
      <c r="AT2110" s="127"/>
      <c r="AU2110" s="127"/>
      <c r="AV2110" s="127"/>
      <c r="AW2110" s="127"/>
      <c r="AX2110" s="127"/>
      <c r="AY2110" s="127"/>
      <c r="AZ2110" s="127"/>
      <c r="BA2110" s="127"/>
      <c r="BB2110" s="127"/>
      <c r="BC2110" s="127"/>
      <c r="BD2110" s="127"/>
      <c r="BE2110" s="127"/>
      <c r="BF2110" s="127"/>
      <c r="BG2110" s="127"/>
      <c r="BH2110" s="127"/>
      <c r="BI2110" s="127"/>
      <c r="BJ2110" s="127"/>
      <c r="BK2110" s="127"/>
      <c r="BL2110" s="127"/>
      <c r="BM2110" s="127"/>
      <c r="BN2110" s="386"/>
      <c r="BO2110" s="127"/>
      <c r="BP2110" s="104"/>
    </row>
    <row r="2111" spans="1:68" ht="14.5" x14ac:dyDescent="0.35">
      <c r="A2111" s="136"/>
      <c r="B2111" s="136"/>
      <c r="C2111" s="136"/>
      <c r="D2111" s="127"/>
      <c r="E2111" s="127"/>
      <c r="F2111" s="127"/>
      <c r="G2111" s="127"/>
      <c r="H2111" s="127"/>
      <c r="I2111" s="127"/>
      <c r="J2111" s="127"/>
      <c r="K2111" s="127"/>
      <c r="L2111" s="127"/>
      <c r="M2111" s="127"/>
      <c r="N2111" s="127"/>
      <c r="O2111" s="127"/>
      <c r="P2111" s="127"/>
      <c r="Q2111" s="127"/>
      <c r="R2111" s="127"/>
      <c r="S2111" s="127"/>
      <c r="T2111" s="127"/>
      <c r="U2111" s="127"/>
      <c r="V2111" s="127"/>
      <c r="W2111" s="127"/>
      <c r="X2111" s="127"/>
      <c r="Y2111" s="127"/>
      <c r="Z2111" s="127"/>
      <c r="AA2111" s="127"/>
      <c r="AB2111" s="127"/>
      <c r="AC2111" s="127"/>
      <c r="AD2111" s="127"/>
      <c r="AE2111" s="127"/>
      <c r="AF2111" s="127"/>
      <c r="AG2111" s="127"/>
      <c r="AH2111" s="127"/>
      <c r="AI2111" s="127"/>
      <c r="AJ2111" s="127"/>
      <c r="AK2111" s="127"/>
      <c r="AL2111" s="127"/>
      <c r="AM2111" s="127"/>
      <c r="AN2111" s="127"/>
      <c r="AO2111" s="127"/>
      <c r="AP2111" s="127"/>
      <c r="AQ2111" s="127"/>
      <c r="AR2111" s="127"/>
      <c r="AS2111" s="127"/>
      <c r="AT2111" s="127"/>
      <c r="AU2111" s="127"/>
      <c r="AV2111" s="127"/>
      <c r="AW2111" s="127"/>
      <c r="AX2111" s="127"/>
      <c r="AY2111" s="127"/>
      <c r="AZ2111" s="127"/>
      <c r="BA2111" s="127"/>
      <c r="BB2111" s="127"/>
      <c r="BC2111" s="127"/>
      <c r="BD2111" s="127"/>
      <c r="BE2111" s="127"/>
      <c r="BF2111" s="127"/>
      <c r="BG2111" s="127"/>
      <c r="BH2111" s="127"/>
      <c r="BI2111" s="127"/>
      <c r="BJ2111" s="127"/>
      <c r="BK2111" s="127"/>
      <c r="BL2111" s="127"/>
      <c r="BM2111" s="127"/>
      <c r="BN2111" s="386"/>
      <c r="BO2111" s="127"/>
      <c r="BP2111" s="104"/>
    </row>
    <row r="2112" spans="1:68" ht="14.5" x14ac:dyDescent="0.35">
      <c r="A2112" s="136"/>
      <c r="B2112" s="136"/>
      <c r="C2112" s="136"/>
      <c r="D2112" s="127"/>
      <c r="E2112" s="127"/>
      <c r="F2112" s="127"/>
      <c r="G2112" s="127"/>
      <c r="H2112" s="127"/>
      <c r="I2112" s="127"/>
      <c r="J2112" s="127"/>
      <c r="K2112" s="127"/>
      <c r="L2112" s="127"/>
      <c r="M2112" s="127"/>
      <c r="N2112" s="127"/>
      <c r="O2112" s="127"/>
      <c r="P2112" s="127"/>
      <c r="Q2112" s="127"/>
      <c r="R2112" s="127"/>
      <c r="S2112" s="127"/>
      <c r="T2112" s="127"/>
      <c r="U2112" s="127"/>
      <c r="V2112" s="127"/>
      <c r="W2112" s="127"/>
      <c r="X2112" s="127"/>
      <c r="Y2112" s="127"/>
      <c r="Z2112" s="127"/>
      <c r="AA2112" s="127"/>
      <c r="AB2112" s="127"/>
      <c r="AC2112" s="127"/>
      <c r="AD2112" s="127"/>
      <c r="AE2112" s="127"/>
      <c r="AF2112" s="127"/>
      <c r="AG2112" s="127"/>
      <c r="AH2112" s="127"/>
      <c r="AI2112" s="127"/>
      <c r="AJ2112" s="127"/>
      <c r="AK2112" s="127"/>
      <c r="AL2112" s="127"/>
      <c r="AM2112" s="127"/>
      <c r="AN2112" s="127"/>
      <c r="AO2112" s="127"/>
      <c r="AP2112" s="127"/>
      <c r="AQ2112" s="127"/>
      <c r="AR2112" s="127"/>
      <c r="AS2112" s="127"/>
      <c r="AT2112" s="127"/>
      <c r="AU2112" s="127"/>
      <c r="AV2112" s="127"/>
      <c r="AW2112" s="127"/>
      <c r="AX2112" s="127"/>
      <c r="AY2112" s="127"/>
      <c r="AZ2112" s="127"/>
      <c r="BA2112" s="127"/>
      <c r="BB2112" s="127"/>
      <c r="BC2112" s="127"/>
      <c r="BD2112" s="127"/>
      <c r="BE2112" s="127"/>
      <c r="BF2112" s="127"/>
      <c r="BG2112" s="127"/>
      <c r="BH2112" s="127"/>
      <c r="BI2112" s="127"/>
      <c r="BJ2112" s="127"/>
      <c r="BK2112" s="127"/>
      <c r="BL2112" s="127"/>
      <c r="BM2112" s="127"/>
      <c r="BN2112" s="386"/>
      <c r="BO2112" s="127"/>
      <c r="BP2112" s="104"/>
    </row>
    <row r="2113" spans="1:68" ht="14.5" x14ac:dyDescent="0.35">
      <c r="A2113" s="136"/>
      <c r="B2113" s="136"/>
      <c r="C2113" s="136"/>
      <c r="D2113" s="127"/>
      <c r="E2113" s="127"/>
      <c r="F2113" s="127"/>
      <c r="G2113" s="127"/>
      <c r="H2113" s="127"/>
      <c r="I2113" s="127"/>
      <c r="J2113" s="127"/>
      <c r="K2113" s="127"/>
      <c r="L2113" s="127"/>
      <c r="M2113" s="127"/>
      <c r="N2113" s="127"/>
      <c r="O2113" s="127"/>
      <c r="P2113" s="127"/>
      <c r="Q2113" s="127"/>
      <c r="R2113" s="127"/>
      <c r="S2113" s="127"/>
      <c r="T2113" s="127"/>
      <c r="U2113" s="127"/>
      <c r="V2113" s="127"/>
      <c r="W2113" s="127"/>
      <c r="X2113" s="127"/>
      <c r="Y2113" s="127"/>
      <c r="Z2113" s="127"/>
      <c r="AA2113" s="127"/>
      <c r="AB2113" s="127"/>
      <c r="AC2113" s="127"/>
      <c r="AD2113" s="127"/>
      <c r="AE2113" s="127"/>
      <c r="AF2113" s="127"/>
      <c r="AG2113" s="127"/>
      <c r="AH2113" s="127"/>
      <c r="AI2113" s="127"/>
      <c r="AJ2113" s="127"/>
      <c r="AK2113" s="127"/>
      <c r="AL2113" s="127"/>
      <c r="AM2113" s="127"/>
      <c r="AN2113" s="127"/>
      <c r="AO2113" s="127"/>
      <c r="AP2113" s="127"/>
      <c r="AQ2113" s="127"/>
      <c r="AR2113" s="127"/>
      <c r="AS2113" s="127"/>
      <c r="AT2113" s="127"/>
      <c r="AU2113" s="127"/>
      <c r="AV2113" s="127"/>
      <c r="AW2113" s="127"/>
      <c r="AX2113" s="127"/>
      <c r="AY2113" s="127"/>
      <c r="AZ2113" s="127"/>
      <c r="BA2113" s="127"/>
      <c r="BB2113" s="127"/>
      <c r="BC2113" s="127"/>
      <c r="BD2113" s="127"/>
      <c r="BE2113" s="127"/>
      <c r="BF2113" s="127"/>
      <c r="BG2113" s="127"/>
      <c r="BH2113" s="127"/>
      <c r="BI2113" s="127"/>
      <c r="BJ2113" s="127"/>
      <c r="BK2113" s="127"/>
      <c r="BL2113" s="127"/>
      <c r="BM2113" s="127"/>
      <c r="BN2113" s="386"/>
      <c r="BO2113" s="127"/>
      <c r="BP2113" s="104"/>
    </row>
    <row r="2114" spans="1:68" ht="14.5" x14ac:dyDescent="0.35">
      <c r="A2114" s="136"/>
      <c r="B2114" s="136"/>
      <c r="C2114" s="136"/>
      <c r="D2114" s="127"/>
      <c r="E2114" s="127"/>
      <c r="F2114" s="127"/>
      <c r="G2114" s="127"/>
      <c r="H2114" s="127"/>
      <c r="I2114" s="127"/>
      <c r="J2114" s="127"/>
      <c r="K2114" s="127"/>
      <c r="L2114" s="127"/>
      <c r="M2114" s="127"/>
      <c r="N2114" s="127"/>
      <c r="O2114" s="127"/>
      <c r="P2114" s="127"/>
      <c r="Q2114" s="127"/>
      <c r="R2114" s="127"/>
      <c r="S2114" s="127"/>
      <c r="T2114" s="127"/>
      <c r="U2114" s="127"/>
      <c r="V2114" s="127"/>
      <c r="W2114" s="127"/>
      <c r="X2114" s="127"/>
      <c r="Y2114" s="127"/>
      <c r="Z2114" s="127"/>
      <c r="AA2114" s="127"/>
      <c r="AB2114" s="127"/>
      <c r="AC2114" s="127"/>
      <c r="AD2114" s="127"/>
      <c r="AE2114" s="127"/>
      <c r="AF2114" s="127"/>
      <c r="AG2114" s="127"/>
      <c r="AH2114" s="127"/>
      <c r="AI2114" s="127"/>
      <c r="AJ2114" s="127"/>
      <c r="AK2114" s="127"/>
      <c r="AL2114" s="127"/>
      <c r="AM2114" s="127"/>
      <c r="AN2114" s="127"/>
      <c r="AO2114" s="127"/>
      <c r="AP2114" s="127"/>
      <c r="AQ2114" s="127"/>
      <c r="AR2114" s="127"/>
      <c r="AS2114" s="127"/>
      <c r="AT2114" s="127"/>
      <c r="AU2114" s="127"/>
      <c r="AV2114" s="127"/>
      <c r="AW2114" s="127"/>
      <c r="AX2114" s="127"/>
      <c r="AY2114" s="127"/>
      <c r="AZ2114" s="127"/>
      <c r="BA2114" s="127"/>
      <c r="BB2114" s="127"/>
      <c r="BC2114" s="127"/>
      <c r="BD2114" s="127"/>
      <c r="BE2114" s="127"/>
      <c r="BF2114" s="127"/>
      <c r="BG2114" s="127"/>
      <c r="BH2114" s="127"/>
      <c r="BI2114" s="127"/>
      <c r="BJ2114" s="127"/>
      <c r="BK2114" s="127"/>
      <c r="BL2114" s="127"/>
      <c r="BM2114" s="127"/>
      <c r="BN2114" s="386"/>
      <c r="BO2114" s="127"/>
      <c r="BP2114" s="104"/>
    </row>
    <row r="2115" spans="1:68" ht="14.5" x14ac:dyDescent="0.35">
      <c r="A2115" s="136"/>
      <c r="B2115" s="136"/>
      <c r="C2115" s="136"/>
      <c r="D2115" s="127"/>
      <c r="E2115" s="127"/>
      <c r="F2115" s="127"/>
      <c r="G2115" s="127"/>
      <c r="H2115" s="127"/>
      <c r="I2115" s="127"/>
      <c r="J2115" s="127"/>
      <c r="K2115" s="127"/>
      <c r="L2115" s="127"/>
      <c r="M2115" s="127"/>
      <c r="N2115" s="127"/>
      <c r="O2115" s="127"/>
      <c r="P2115" s="127"/>
      <c r="Q2115" s="127"/>
      <c r="R2115" s="127"/>
      <c r="S2115" s="127"/>
      <c r="T2115" s="127"/>
      <c r="U2115" s="127"/>
      <c r="V2115" s="127"/>
      <c r="W2115" s="127"/>
      <c r="X2115" s="127"/>
      <c r="Y2115" s="127"/>
      <c r="Z2115" s="127"/>
      <c r="AA2115" s="127"/>
      <c r="AB2115" s="127"/>
      <c r="AC2115" s="127"/>
      <c r="AD2115" s="127"/>
      <c r="AE2115" s="127"/>
      <c r="AF2115" s="127"/>
      <c r="AG2115" s="127"/>
      <c r="AH2115" s="127"/>
      <c r="AI2115" s="127"/>
      <c r="AJ2115" s="127"/>
      <c r="AK2115" s="127"/>
      <c r="AL2115" s="127"/>
      <c r="AM2115" s="127"/>
      <c r="AN2115" s="127"/>
      <c r="AO2115" s="127"/>
      <c r="AP2115" s="127"/>
      <c r="AQ2115" s="127"/>
      <c r="AR2115" s="127"/>
      <c r="AS2115" s="127"/>
      <c r="AT2115" s="127"/>
      <c r="AU2115" s="127"/>
      <c r="AV2115" s="127"/>
      <c r="AW2115" s="127"/>
      <c r="AX2115" s="127"/>
      <c r="AY2115" s="127"/>
      <c r="AZ2115" s="127"/>
      <c r="BA2115" s="127"/>
      <c r="BB2115" s="127"/>
      <c r="BC2115" s="127"/>
      <c r="BD2115" s="127"/>
      <c r="BE2115" s="127"/>
      <c r="BF2115" s="127"/>
      <c r="BG2115" s="127"/>
      <c r="BH2115" s="127"/>
      <c r="BI2115" s="127"/>
      <c r="BJ2115" s="127"/>
      <c r="BK2115" s="127"/>
      <c r="BL2115" s="127"/>
      <c r="BM2115" s="127"/>
      <c r="BN2115" s="386"/>
      <c r="BO2115" s="127"/>
      <c r="BP2115" s="104"/>
    </row>
    <row r="2116" spans="1:68" ht="14.5" x14ac:dyDescent="0.35">
      <c r="A2116" s="136"/>
      <c r="B2116" s="136"/>
      <c r="C2116" s="136"/>
      <c r="D2116" s="127"/>
      <c r="E2116" s="127"/>
      <c r="F2116" s="127"/>
      <c r="G2116" s="127"/>
      <c r="H2116" s="127"/>
      <c r="I2116" s="127"/>
      <c r="J2116" s="127"/>
      <c r="K2116" s="127"/>
      <c r="L2116" s="127"/>
      <c r="M2116" s="127"/>
      <c r="N2116" s="127"/>
      <c r="O2116" s="127"/>
      <c r="P2116" s="127"/>
      <c r="Q2116" s="127"/>
      <c r="R2116" s="127"/>
      <c r="S2116" s="127"/>
      <c r="T2116" s="127"/>
      <c r="U2116" s="127"/>
      <c r="V2116" s="127"/>
      <c r="W2116" s="127"/>
      <c r="X2116" s="127"/>
      <c r="Y2116" s="127"/>
      <c r="Z2116" s="127"/>
      <c r="AA2116" s="127"/>
      <c r="AB2116" s="127"/>
      <c r="AC2116" s="127"/>
      <c r="AD2116" s="127"/>
      <c r="AE2116" s="127"/>
      <c r="AF2116" s="127"/>
      <c r="AG2116" s="127"/>
      <c r="AH2116" s="127"/>
      <c r="AI2116" s="127"/>
      <c r="AJ2116" s="127"/>
      <c r="AK2116" s="127"/>
      <c r="AL2116" s="127"/>
      <c r="AM2116" s="127"/>
      <c r="AN2116" s="127"/>
      <c r="AO2116" s="127"/>
      <c r="AP2116" s="127"/>
      <c r="AQ2116" s="127"/>
      <c r="AR2116" s="127"/>
      <c r="AS2116" s="127"/>
      <c r="AT2116" s="127"/>
      <c r="AU2116" s="127"/>
      <c r="AV2116" s="127"/>
      <c r="AW2116" s="127"/>
      <c r="AX2116" s="127"/>
      <c r="AY2116" s="127"/>
      <c r="AZ2116" s="127"/>
      <c r="BA2116" s="127"/>
      <c r="BB2116" s="127"/>
      <c r="BC2116" s="127"/>
      <c r="BD2116" s="127"/>
      <c r="BE2116" s="127"/>
      <c r="BF2116" s="127"/>
      <c r="BG2116" s="127"/>
      <c r="BH2116" s="127"/>
      <c r="BI2116" s="127"/>
      <c r="BJ2116" s="127"/>
      <c r="BK2116" s="127"/>
      <c r="BL2116" s="127"/>
      <c r="BM2116" s="127"/>
      <c r="BN2116" s="386"/>
      <c r="BO2116" s="127"/>
      <c r="BP2116" s="104"/>
    </row>
    <row r="2117" spans="1:68" ht="14.5" x14ac:dyDescent="0.35">
      <c r="A2117" s="136"/>
      <c r="B2117" s="136"/>
      <c r="C2117" s="136"/>
      <c r="D2117" s="127"/>
      <c r="E2117" s="127"/>
      <c r="F2117" s="127"/>
      <c r="G2117" s="127"/>
      <c r="H2117" s="127"/>
      <c r="I2117" s="127"/>
      <c r="J2117" s="127"/>
      <c r="K2117" s="127"/>
      <c r="L2117" s="127"/>
      <c r="M2117" s="127"/>
      <c r="N2117" s="127"/>
      <c r="O2117" s="127"/>
      <c r="P2117" s="127"/>
      <c r="Q2117" s="127"/>
      <c r="R2117" s="127"/>
      <c r="S2117" s="127"/>
      <c r="T2117" s="127"/>
      <c r="U2117" s="127"/>
      <c r="V2117" s="127"/>
      <c r="W2117" s="127"/>
      <c r="X2117" s="127"/>
      <c r="Y2117" s="127"/>
      <c r="Z2117" s="127"/>
      <c r="AA2117" s="127"/>
      <c r="AB2117" s="127"/>
      <c r="AC2117" s="127"/>
      <c r="AD2117" s="127"/>
      <c r="AE2117" s="127"/>
      <c r="AF2117" s="127"/>
      <c r="AG2117" s="127"/>
      <c r="AH2117" s="127"/>
      <c r="AI2117" s="127"/>
      <c r="AJ2117" s="127"/>
      <c r="AK2117" s="127"/>
      <c r="AL2117" s="127"/>
      <c r="AM2117" s="127"/>
      <c r="AN2117" s="127"/>
      <c r="AO2117" s="127"/>
      <c r="AP2117" s="127"/>
      <c r="AQ2117" s="127"/>
      <c r="AR2117" s="127"/>
      <c r="AS2117" s="127"/>
      <c r="AT2117" s="127"/>
      <c r="AU2117" s="127"/>
      <c r="AV2117" s="127"/>
      <c r="AW2117" s="127"/>
      <c r="AX2117" s="127"/>
      <c r="AY2117" s="127"/>
      <c r="AZ2117" s="127"/>
      <c r="BA2117" s="127"/>
      <c r="BB2117" s="127"/>
      <c r="BC2117" s="127"/>
      <c r="BD2117" s="127"/>
      <c r="BE2117" s="127"/>
      <c r="BF2117" s="127"/>
      <c r="BG2117" s="127"/>
      <c r="BH2117" s="127"/>
      <c r="BI2117" s="127"/>
      <c r="BJ2117" s="127"/>
      <c r="BK2117" s="127"/>
      <c r="BL2117" s="127"/>
      <c r="BM2117" s="127"/>
      <c r="BN2117" s="386"/>
      <c r="BO2117" s="127"/>
      <c r="BP2117" s="104"/>
    </row>
    <row r="2118" spans="1:68" ht="14.5" x14ac:dyDescent="0.35">
      <c r="A2118" s="136"/>
      <c r="B2118" s="136"/>
      <c r="C2118" s="136"/>
      <c r="D2118" s="127"/>
      <c r="E2118" s="127"/>
      <c r="F2118" s="127"/>
      <c r="G2118" s="127"/>
      <c r="H2118" s="127"/>
      <c r="I2118" s="127"/>
      <c r="J2118" s="127"/>
      <c r="K2118" s="127"/>
      <c r="L2118" s="127"/>
      <c r="M2118" s="127"/>
      <c r="N2118" s="127"/>
      <c r="O2118" s="127"/>
      <c r="P2118" s="127"/>
      <c r="Q2118" s="127"/>
      <c r="R2118" s="127"/>
      <c r="S2118" s="127"/>
      <c r="T2118" s="127"/>
      <c r="U2118" s="127"/>
      <c r="V2118" s="127"/>
      <c r="W2118" s="127"/>
      <c r="X2118" s="127"/>
      <c r="Y2118" s="127"/>
      <c r="Z2118" s="127"/>
      <c r="AA2118" s="127"/>
      <c r="AB2118" s="127"/>
      <c r="AC2118" s="127"/>
      <c r="AD2118" s="127"/>
      <c r="AE2118" s="127"/>
      <c r="AF2118" s="127"/>
      <c r="AG2118" s="127"/>
      <c r="AH2118" s="127"/>
      <c r="AI2118" s="127"/>
      <c r="AJ2118" s="127"/>
      <c r="AK2118" s="127"/>
      <c r="AL2118" s="127"/>
      <c r="AM2118" s="127"/>
      <c r="AN2118" s="127"/>
      <c r="AO2118" s="127"/>
      <c r="AP2118" s="127"/>
      <c r="AQ2118" s="127"/>
      <c r="AR2118" s="127"/>
      <c r="AS2118" s="127"/>
      <c r="AT2118" s="127"/>
      <c r="AU2118" s="127"/>
      <c r="AV2118" s="127"/>
      <c r="AW2118" s="127"/>
      <c r="AX2118" s="127"/>
      <c r="AY2118" s="127"/>
      <c r="AZ2118" s="127"/>
      <c r="BA2118" s="127"/>
      <c r="BB2118" s="127"/>
      <c r="BC2118" s="127"/>
      <c r="BD2118" s="127"/>
      <c r="BE2118" s="127"/>
      <c r="BF2118" s="127"/>
      <c r="BG2118" s="127"/>
      <c r="BH2118" s="127"/>
      <c r="BI2118" s="127"/>
      <c r="BJ2118" s="127"/>
      <c r="BK2118" s="127"/>
      <c r="BL2118" s="127"/>
      <c r="BM2118" s="127"/>
      <c r="BN2118" s="386"/>
      <c r="BO2118" s="127"/>
      <c r="BP2118" s="104"/>
    </row>
    <row r="2119" spans="1:68" ht="14.5" x14ac:dyDescent="0.35">
      <c r="A2119" s="136"/>
      <c r="B2119" s="136"/>
      <c r="C2119" s="136"/>
      <c r="D2119" s="127"/>
      <c r="E2119" s="127"/>
      <c r="F2119" s="127"/>
      <c r="G2119" s="127"/>
      <c r="H2119" s="127"/>
      <c r="I2119" s="127"/>
      <c r="J2119" s="127"/>
      <c r="K2119" s="127"/>
      <c r="L2119" s="127"/>
      <c r="M2119" s="127"/>
      <c r="N2119" s="127"/>
      <c r="O2119" s="127"/>
      <c r="P2119" s="127"/>
      <c r="Q2119" s="127"/>
      <c r="R2119" s="127"/>
      <c r="S2119" s="127"/>
      <c r="T2119" s="127"/>
      <c r="U2119" s="127"/>
      <c r="V2119" s="127"/>
      <c r="W2119" s="127"/>
      <c r="X2119" s="127"/>
      <c r="Y2119" s="127"/>
      <c r="Z2119" s="127"/>
      <c r="AA2119" s="127"/>
      <c r="AB2119" s="127"/>
      <c r="AC2119" s="127"/>
      <c r="AD2119" s="127"/>
      <c r="AE2119" s="127"/>
      <c r="AF2119" s="127"/>
      <c r="AG2119" s="127"/>
      <c r="AH2119" s="127"/>
      <c r="AI2119" s="127"/>
      <c r="AJ2119" s="127"/>
      <c r="AK2119" s="127"/>
      <c r="AL2119" s="127"/>
      <c r="AM2119" s="127"/>
      <c r="AN2119" s="127"/>
      <c r="AO2119" s="127"/>
      <c r="AP2119" s="127"/>
      <c r="AQ2119" s="127"/>
      <c r="AR2119" s="127"/>
      <c r="AS2119" s="127"/>
      <c r="AT2119" s="127"/>
      <c r="AU2119" s="127"/>
      <c r="AV2119" s="127"/>
      <c r="AW2119" s="127"/>
      <c r="AX2119" s="127"/>
      <c r="AY2119" s="127"/>
      <c r="AZ2119" s="127"/>
      <c r="BA2119" s="127"/>
      <c r="BB2119" s="127"/>
      <c r="BC2119" s="127"/>
      <c r="BD2119" s="127"/>
      <c r="BE2119" s="127"/>
      <c r="BF2119" s="127"/>
      <c r="BG2119" s="127"/>
      <c r="BH2119" s="127"/>
      <c r="BI2119" s="127"/>
      <c r="BJ2119" s="127"/>
      <c r="BK2119" s="127"/>
      <c r="BL2119" s="127"/>
      <c r="BM2119" s="127"/>
      <c r="BN2119" s="386"/>
      <c r="BO2119" s="127"/>
      <c r="BP2119" s="104"/>
    </row>
    <row r="2120" spans="1:68" ht="14.5" x14ac:dyDescent="0.35">
      <c r="A2120" s="136"/>
      <c r="B2120" s="136"/>
      <c r="C2120" s="136"/>
      <c r="D2120" s="127"/>
      <c r="E2120" s="127"/>
      <c r="F2120" s="127"/>
      <c r="G2120" s="127"/>
      <c r="H2120" s="127"/>
      <c r="I2120" s="127"/>
      <c r="J2120" s="127"/>
      <c r="K2120" s="127"/>
      <c r="L2120" s="127"/>
      <c r="M2120" s="127"/>
      <c r="N2120" s="127"/>
      <c r="O2120" s="127"/>
      <c r="P2120" s="127"/>
      <c r="Q2120" s="127"/>
      <c r="R2120" s="127"/>
      <c r="S2120" s="127"/>
      <c r="T2120" s="127"/>
      <c r="U2120" s="127"/>
      <c r="V2120" s="127"/>
      <c r="W2120" s="127"/>
      <c r="X2120" s="127"/>
      <c r="Y2120" s="127"/>
      <c r="Z2120" s="127"/>
      <c r="AA2120" s="127"/>
      <c r="AB2120" s="127"/>
      <c r="AC2120" s="127"/>
      <c r="AD2120" s="127"/>
      <c r="AE2120" s="127"/>
      <c r="AF2120" s="127"/>
      <c r="AG2120" s="127"/>
      <c r="AH2120" s="127"/>
      <c r="AI2120" s="127"/>
      <c r="AJ2120" s="127"/>
      <c r="AK2120" s="127"/>
      <c r="AL2120" s="127"/>
      <c r="AM2120" s="127"/>
      <c r="AN2120" s="127"/>
      <c r="AO2120" s="127"/>
      <c r="AP2120" s="127"/>
      <c r="AQ2120" s="127"/>
      <c r="AR2120" s="127"/>
      <c r="AS2120" s="127"/>
      <c r="AT2120" s="127"/>
      <c r="AU2120" s="127"/>
      <c r="AV2120" s="127"/>
      <c r="AW2120" s="127"/>
      <c r="AX2120" s="127"/>
      <c r="AY2120" s="127"/>
      <c r="AZ2120" s="127"/>
      <c r="BA2120" s="127"/>
      <c r="BB2120" s="127"/>
      <c r="BC2120" s="127"/>
      <c r="BD2120" s="127"/>
      <c r="BE2120" s="127"/>
      <c r="BF2120" s="127"/>
      <c r="BG2120" s="127"/>
      <c r="BH2120" s="127"/>
      <c r="BI2120" s="127"/>
      <c r="BJ2120" s="127"/>
      <c r="BK2120" s="127"/>
      <c r="BL2120" s="127"/>
      <c r="BM2120" s="127"/>
      <c r="BN2120" s="386"/>
      <c r="BO2120" s="127"/>
      <c r="BP2120" s="104"/>
    </row>
    <row r="2121" spans="1:68" ht="14.5" x14ac:dyDescent="0.35">
      <c r="A2121" s="136"/>
      <c r="B2121" s="136"/>
      <c r="C2121" s="136"/>
      <c r="D2121" s="127"/>
      <c r="E2121" s="127"/>
      <c r="F2121" s="127"/>
      <c r="G2121" s="127"/>
      <c r="H2121" s="127"/>
      <c r="I2121" s="127"/>
      <c r="J2121" s="127"/>
      <c r="K2121" s="127"/>
      <c r="L2121" s="127"/>
      <c r="M2121" s="127"/>
      <c r="N2121" s="127"/>
      <c r="O2121" s="127"/>
      <c r="P2121" s="127"/>
      <c r="Q2121" s="127"/>
      <c r="R2121" s="127"/>
      <c r="S2121" s="127"/>
      <c r="T2121" s="127"/>
      <c r="U2121" s="127"/>
      <c r="V2121" s="127"/>
      <c r="W2121" s="127"/>
      <c r="X2121" s="127"/>
      <c r="Y2121" s="127"/>
      <c r="Z2121" s="127"/>
      <c r="AA2121" s="127"/>
      <c r="AB2121" s="127"/>
      <c r="AC2121" s="127"/>
      <c r="AD2121" s="127"/>
      <c r="AE2121" s="127"/>
      <c r="AF2121" s="127"/>
      <c r="AG2121" s="127"/>
      <c r="AH2121" s="127"/>
      <c r="AI2121" s="127"/>
      <c r="AJ2121" s="127"/>
      <c r="AK2121" s="127"/>
      <c r="AL2121" s="127"/>
      <c r="AM2121" s="127"/>
      <c r="AN2121" s="127"/>
      <c r="AO2121" s="127"/>
      <c r="AP2121" s="127"/>
      <c r="AQ2121" s="127"/>
      <c r="AR2121" s="127"/>
      <c r="AS2121" s="127"/>
      <c r="AT2121" s="127"/>
      <c r="AU2121" s="127"/>
      <c r="AV2121" s="127"/>
      <c r="AW2121" s="127"/>
      <c r="AX2121" s="127"/>
      <c r="AY2121" s="127"/>
      <c r="AZ2121" s="127"/>
      <c r="BA2121" s="127"/>
      <c r="BB2121" s="127"/>
      <c r="BC2121" s="127"/>
      <c r="BD2121" s="127"/>
      <c r="BE2121" s="127"/>
      <c r="BF2121" s="127"/>
      <c r="BG2121" s="127"/>
      <c r="BH2121" s="127"/>
      <c r="BI2121" s="127"/>
      <c r="BJ2121" s="127"/>
      <c r="BK2121" s="127"/>
      <c r="BL2121" s="127"/>
      <c r="BM2121" s="127"/>
      <c r="BN2121" s="386"/>
      <c r="BO2121" s="127"/>
      <c r="BP2121" s="104"/>
    </row>
    <row r="2122" spans="1:68" ht="14.5" x14ac:dyDescent="0.35">
      <c r="A2122" s="136"/>
      <c r="B2122" s="136"/>
      <c r="C2122" s="136"/>
      <c r="D2122" s="127"/>
      <c r="E2122" s="127"/>
      <c r="F2122" s="127"/>
      <c r="G2122" s="127"/>
      <c r="H2122" s="127"/>
      <c r="I2122" s="127"/>
      <c r="J2122" s="127"/>
      <c r="K2122" s="127"/>
      <c r="L2122" s="127"/>
      <c r="M2122" s="127"/>
      <c r="N2122" s="127"/>
      <c r="O2122" s="127"/>
      <c r="P2122" s="127"/>
      <c r="Q2122" s="127"/>
      <c r="R2122" s="127"/>
      <c r="S2122" s="127"/>
      <c r="T2122" s="127"/>
      <c r="U2122" s="127"/>
      <c r="V2122" s="127"/>
      <c r="W2122" s="127"/>
      <c r="X2122" s="127"/>
      <c r="Y2122" s="127"/>
      <c r="Z2122" s="127"/>
      <c r="AA2122" s="127"/>
      <c r="AB2122" s="127"/>
      <c r="AC2122" s="127"/>
      <c r="AD2122" s="127"/>
      <c r="AE2122" s="127"/>
      <c r="AF2122" s="127"/>
      <c r="AG2122" s="127"/>
      <c r="AH2122" s="127"/>
      <c r="AI2122" s="127"/>
      <c r="AJ2122" s="127"/>
      <c r="AK2122" s="127"/>
      <c r="AL2122" s="127"/>
      <c r="AM2122" s="127"/>
      <c r="AN2122" s="127"/>
      <c r="AO2122" s="127"/>
      <c r="AP2122" s="127"/>
      <c r="AQ2122" s="127"/>
      <c r="AR2122" s="127"/>
      <c r="AS2122" s="127"/>
      <c r="AT2122" s="127"/>
      <c r="AU2122" s="127"/>
      <c r="AV2122" s="127"/>
      <c r="AW2122" s="127"/>
      <c r="AX2122" s="127"/>
      <c r="AY2122" s="127"/>
      <c r="AZ2122" s="127"/>
      <c r="BA2122" s="127"/>
      <c r="BB2122" s="127"/>
      <c r="BC2122" s="127"/>
      <c r="BD2122" s="127"/>
      <c r="BE2122" s="127"/>
      <c r="BF2122" s="127"/>
      <c r="BG2122" s="127"/>
      <c r="BH2122" s="127"/>
      <c r="BI2122" s="127"/>
      <c r="BJ2122" s="127"/>
      <c r="BK2122" s="127"/>
      <c r="BL2122" s="127"/>
      <c r="BM2122" s="127"/>
      <c r="BN2122" s="386"/>
      <c r="BO2122" s="127"/>
      <c r="BP2122" s="104"/>
    </row>
    <row r="2123" spans="1:68" ht="14.5" x14ac:dyDescent="0.35">
      <c r="A2123" s="136"/>
      <c r="B2123" s="136"/>
      <c r="C2123" s="136"/>
      <c r="D2123" s="127"/>
      <c r="E2123" s="127"/>
      <c r="F2123" s="127"/>
      <c r="G2123" s="127"/>
      <c r="H2123" s="127"/>
      <c r="I2123" s="127"/>
      <c r="J2123" s="127"/>
      <c r="K2123" s="127"/>
      <c r="L2123" s="127"/>
      <c r="M2123" s="127"/>
      <c r="N2123" s="127"/>
      <c r="O2123" s="127"/>
      <c r="P2123" s="127"/>
      <c r="Q2123" s="127"/>
      <c r="R2123" s="127"/>
      <c r="S2123" s="127"/>
      <c r="T2123" s="127"/>
      <c r="U2123" s="127"/>
      <c r="V2123" s="127"/>
      <c r="W2123" s="127"/>
      <c r="X2123" s="127"/>
      <c r="Y2123" s="127"/>
      <c r="Z2123" s="127"/>
      <c r="AA2123" s="127"/>
      <c r="AB2123" s="127"/>
      <c r="AC2123" s="127"/>
      <c r="AD2123" s="127"/>
      <c r="AE2123" s="127"/>
      <c r="AF2123" s="127"/>
      <c r="AG2123" s="127"/>
      <c r="AH2123" s="127"/>
      <c r="AI2123" s="127"/>
      <c r="AJ2123" s="127"/>
      <c r="AK2123" s="127"/>
      <c r="AL2123" s="127"/>
      <c r="AM2123" s="127"/>
      <c r="AN2123" s="127"/>
      <c r="AO2123" s="127"/>
      <c r="AP2123" s="127"/>
      <c r="AQ2123" s="127"/>
      <c r="AR2123" s="127"/>
      <c r="AS2123" s="127"/>
      <c r="AT2123" s="127"/>
      <c r="AU2123" s="127"/>
      <c r="AV2123" s="127"/>
      <c r="AW2123" s="127"/>
      <c r="AX2123" s="127"/>
      <c r="AY2123" s="127"/>
      <c r="AZ2123" s="127"/>
      <c r="BA2123" s="127"/>
      <c r="BB2123" s="127"/>
      <c r="BC2123" s="127"/>
      <c r="BD2123" s="127"/>
      <c r="BE2123" s="127"/>
      <c r="BF2123" s="127"/>
      <c r="BG2123" s="127"/>
      <c r="BH2123" s="127"/>
      <c r="BI2123" s="127"/>
      <c r="BJ2123" s="127"/>
      <c r="BK2123" s="127"/>
      <c r="BL2123" s="127"/>
      <c r="BM2123" s="127"/>
      <c r="BN2123" s="386"/>
      <c r="BO2123" s="127"/>
      <c r="BP2123" s="104"/>
    </row>
    <row r="2124" spans="1:68" ht="14.5" x14ac:dyDescent="0.35">
      <c r="A2124" s="136"/>
      <c r="B2124" s="136"/>
      <c r="C2124" s="136"/>
      <c r="D2124" s="127"/>
      <c r="E2124" s="127"/>
      <c r="F2124" s="127"/>
      <c r="G2124" s="127"/>
      <c r="H2124" s="127"/>
      <c r="I2124" s="127"/>
      <c r="J2124" s="127"/>
      <c r="K2124" s="127"/>
      <c r="L2124" s="127"/>
      <c r="M2124" s="127"/>
      <c r="N2124" s="127"/>
      <c r="O2124" s="127"/>
      <c r="P2124" s="127"/>
      <c r="Q2124" s="127"/>
      <c r="R2124" s="127"/>
      <c r="S2124" s="127"/>
      <c r="T2124" s="127"/>
      <c r="U2124" s="127"/>
      <c r="V2124" s="127"/>
      <c r="W2124" s="127"/>
      <c r="X2124" s="127"/>
      <c r="Y2124" s="127"/>
      <c r="Z2124" s="127"/>
      <c r="AA2124" s="127"/>
      <c r="AB2124" s="127"/>
      <c r="AC2124" s="127"/>
      <c r="AD2124" s="127"/>
      <c r="AE2124" s="127"/>
      <c r="AF2124" s="127"/>
      <c r="AG2124" s="127"/>
      <c r="AH2124" s="127"/>
      <c r="AI2124" s="127"/>
      <c r="AJ2124" s="127"/>
      <c r="AK2124" s="127"/>
      <c r="AL2124" s="127"/>
      <c r="AM2124" s="127"/>
      <c r="AN2124" s="127"/>
      <c r="AO2124" s="127"/>
      <c r="AP2124" s="127"/>
      <c r="AQ2124" s="127"/>
      <c r="AR2124" s="127"/>
      <c r="AS2124" s="127"/>
      <c r="AT2124" s="127"/>
      <c r="AU2124" s="127"/>
      <c r="AV2124" s="127"/>
      <c r="AW2124" s="127"/>
      <c r="AX2124" s="127"/>
      <c r="AY2124" s="127"/>
      <c r="AZ2124" s="127"/>
      <c r="BA2124" s="127"/>
      <c r="BB2124" s="127"/>
      <c r="BC2124" s="127"/>
      <c r="BD2124" s="127"/>
      <c r="BE2124" s="127"/>
      <c r="BF2124" s="127"/>
      <c r="BG2124" s="127"/>
      <c r="BH2124" s="127"/>
      <c r="BI2124" s="127"/>
      <c r="BJ2124" s="127"/>
      <c r="BK2124" s="127"/>
      <c r="BL2124" s="127"/>
      <c r="BM2124" s="127"/>
      <c r="BN2124" s="386"/>
      <c r="BO2124" s="127"/>
      <c r="BP2124" s="104"/>
    </row>
    <row r="2125" spans="1:68" ht="14.5" x14ac:dyDescent="0.35">
      <c r="A2125" s="136"/>
      <c r="B2125" s="136"/>
      <c r="C2125" s="136"/>
      <c r="D2125" s="127"/>
      <c r="E2125" s="127"/>
      <c r="F2125" s="127"/>
      <c r="G2125" s="127"/>
      <c r="H2125" s="127"/>
      <c r="I2125" s="127"/>
      <c r="J2125" s="127"/>
      <c r="K2125" s="127"/>
      <c r="L2125" s="127"/>
      <c r="M2125" s="127"/>
      <c r="N2125" s="127"/>
      <c r="O2125" s="127"/>
      <c r="P2125" s="127"/>
      <c r="Q2125" s="127"/>
      <c r="R2125" s="127"/>
      <c r="S2125" s="127"/>
      <c r="T2125" s="127"/>
      <c r="U2125" s="127"/>
      <c r="V2125" s="127"/>
      <c r="W2125" s="127"/>
      <c r="X2125" s="127"/>
      <c r="Y2125" s="127"/>
      <c r="Z2125" s="127"/>
      <c r="AA2125" s="127"/>
      <c r="AB2125" s="127"/>
      <c r="AC2125" s="127"/>
      <c r="AD2125" s="127"/>
      <c r="AE2125" s="127"/>
      <c r="AF2125" s="127"/>
      <c r="AG2125" s="127"/>
      <c r="AH2125" s="127"/>
      <c r="AI2125" s="127"/>
      <c r="AJ2125" s="127"/>
      <c r="AK2125" s="127"/>
      <c r="AL2125" s="127"/>
      <c r="AM2125" s="127"/>
      <c r="AN2125" s="127"/>
      <c r="AO2125" s="127"/>
      <c r="AP2125" s="127"/>
      <c r="AQ2125" s="127"/>
      <c r="AR2125" s="127"/>
      <c r="AS2125" s="127"/>
      <c r="AT2125" s="127"/>
      <c r="AU2125" s="127"/>
      <c r="AV2125" s="127"/>
      <c r="AW2125" s="127"/>
      <c r="AX2125" s="127"/>
      <c r="AY2125" s="127"/>
      <c r="AZ2125" s="127"/>
      <c r="BA2125" s="127"/>
      <c r="BB2125" s="127"/>
      <c r="BC2125" s="127"/>
      <c r="BD2125" s="127"/>
      <c r="BE2125" s="127"/>
      <c r="BF2125" s="127"/>
      <c r="BG2125" s="127"/>
      <c r="BH2125" s="127"/>
      <c r="BI2125" s="127"/>
      <c r="BJ2125" s="127"/>
      <c r="BK2125" s="127"/>
      <c r="BL2125" s="127"/>
      <c r="BM2125" s="127"/>
      <c r="BN2125" s="386"/>
      <c r="BO2125" s="127"/>
      <c r="BP2125" s="104"/>
    </row>
    <row r="2126" spans="1:68" ht="14.5" x14ac:dyDescent="0.35">
      <c r="A2126" s="136"/>
      <c r="B2126" s="136"/>
      <c r="C2126" s="136"/>
      <c r="D2126" s="127"/>
      <c r="E2126" s="127"/>
      <c r="F2126" s="127"/>
      <c r="G2126" s="127"/>
      <c r="H2126" s="127"/>
      <c r="I2126" s="127"/>
      <c r="J2126" s="127"/>
      <c r="K2126" s="127"/>
      <c r="L2126" s="127"/>
      <c r="M2126" s="127"/>
      <c r="N2126" s="127"/>
      <c r="O2126" s="127"/>
      <c r="P2126" s="127"/>
      <c r="Q2126" s="127"/>
      <c r="R2126" s="127"/>
      <c r="S2126" s="127"/>
      <c r="T2126" s="127"/>
      <c r="U2126" s="127"/>
      <c r="V2126" s="127"/>
      <c r="W2126" s="127"/>
      <c r="X2126" s="127"/>
      <c r="Y2126" s="127"/>
      <c r="Z2126" s="127"/>
      <c r="AA2126" s="127"/>
      <c r="AB2126" s="127"/>
      <c r="AC2126" s="127"/>
      <c r="AD2126" s="127"/>
      <c r="AE2126" s="127"/>
      <c r="AF2126" s="127"/>
      <c r="AG2126" s="127"/>
      <c r="AH2126" s="127"/>
      <c r="AI2126" s="127"/>
      <c r="AJ2126" s="127"/>
      <c r="AK2126" s="127"/>
      <c r="AL2126" s="127"/>
      <c r="AM2126" s="127"/>
      <c r="AN2126" s="127"/>
      <c r="AO2126" s="127"/>
      <c r="AP2126" s="127"/>
      <c r="AQ2126" s="127"/>
      <c r="AR2126" s="127"/>
      <c r="AS2126" s="127"/>
      <c r="AT2126" s="127"/>
      <c r="AU2126" s="127"/>
      <c r="AV2126" s="127"/>
      <c r="AW2126" s="127"/>
      <c r="AX2126" s="127"/>
      <c r="AY2126" s="127"/>
      <c r="AZ2126" s="127"/>
      <c r="BA2126" s="127"/>
      <c r="BB2126" s="127"/>
      <c r="BC2126" s="127"/>
      <c r="BD2126" s="127"/>
      <c r="BE2126" s="127"/>
      <c r="BF2126" s="127"/>
      <c r="BG2126" s="127"/>
      <c r="BH2126" s="127"/>
      <c r="BI2126" s="127"/>
      <c r="BJ2126" s="127"/>
      <c r="BK2126" s="127"/>
      <c r="BL2126" s="127"/>
      <c r="BM2126" s="127"/>
      <c r="BN2126" s="386"/>
      <c r="BO2126" s="127"/>
      <c r="BP2126" s="104"/>
    </row>
    <row r="2127" spans="1:68" ht="14.5" x14ac:dyDescent="0.35">
      <c r="A2127" s="136"/>
      <c r="B2127" s="136"/>
      <c r="C2127" s="136"/>
      <c r="D2127" s="127"/>
      <c r="E2127" s="127"/>
      <c r="F2127" s="127"/>
      <c r="G2127" s="127"/>
      <c r="H2127" s="127"/>
      <c r="I2127" s="127"/>
      <c r="J2127" s="127"/>
      <c r="K2127" s="127"/>
      <c r="L2127" s="127"/>
      <c r="M2127" s="127"/>
      <c r="N2127" s="127"/>
      <c r="O2127" s="127"/>
      <c r="P2127" s="127"/>
      <c r="Q2127" s="127"/>
      <c r="R2127" s="127"/>
      <c r="S2127" s="127"/>
      <c r="T2127" s="127"/>
      <c r="U2127" s="127"/>
      <c r="V2127" s="127"/>
      <c r="W2127" s="127"/>
      <c r="X2127" s="127"/>
      <c r="Y2127" s="127"/>
      <c r="Z2127" s="127"/>
      <c r="AA2127" s="127"/>
      <c r="AB2127" s="127"/>
      <c r="AC2127" s="127"/>
      <c r="AD2127" s="127"/>
      <c r="AE2127" s="127"/>
      <c r="AF2127" s="127"/>
      <c r="AG2127" s="127"/>
      <c r="AH2127" s="127"/>
      <c r="AI2127" s="127"/>
      <c r="AJ2127" s="127"/>
      <c r="AK2127" s="127"/>
      <c r="AL2127" s="127"/>
      <c r="AM2127" s="127"/>
      <c r="AN2127" s="127"/>
      <c r="AO2127" s="127"/>
      <c r="AP2127" s="127"/>
      <c r="AQ2127" s="127"/>
      <c r="AR2127" s="127"/>
      <c r="AS2127" s="127"/>
      <c r="AT2127" s="127"/>
      <c r="AU2127" s="127"/>
      <c r="AV2127" s="127"/>
      <c r="AW2127" s="127"/>
      <c r="AX2127" s="127"/>
      <c r="AY2127" s="127"/>
      <c r="AZ2127" s="127"/>
      <c r="BA2127" s="127"/>
      <c r="BB2127" s="127"/>
      <c r="BC2127" s="127"/>
      <c r="BD2127" s="127"/>
      <c r="BE2127" s="127"/>
      <c r="BF2127" s="127"/>
      <c r="BG2127" s="127"/>
      <c r="BH2127" s="127"/>
      <c r="BI2127" s="127"/>
      <c r="BJ2127" s="127"/>
      <c r="BK2127" s="127"/>
      <c r="BL2127" s="127"/>
      <c r="BM2127" s="127"/>
      <c r="BN2127" s="386"/>
      <c r="BO2127" s="127"/>
      <c r="BP2127" s="104"/>
    </row>
    <row r="2128" spans="1:68" ht="14.5" x14ac:dyDescent="0.35">
      <c r="A2128" s="136"/>
      <c r="B2128" s="136"/>
      <c r="C2128" s="136"/>
      <c r="D2128" s="127"/>
      <c r="E2128" s="127"/>
      <c r="F2128" s="127"/>
      <c r="G2128" s="127"/>
      <c r="H2128" s="127"/>
      <c r="I2128" s="127"/>
      <c r="J2128" s="127"/>
      <c r="K2128" s="127"/>
      <c r="L2128" s="127"/>
      <c r="M2128" s="127"/>
      <c r="N2128" s="127"/>
      <c r="O2128" s="127"/>
      <c r="P2128" s="127"/>
      <c r="Q2128" s="127"/>
      <c r="R2128" s="127"/>
      <c r="S2128" s="127"/>
      <c r="T2128" s="127"/>
      <c r="U2128" s="127"/>
      <c r="V2128" s="127"/>
      <c r="W2128" s="127"/>
      <c r="X2128" s="127"/>
      <c r="Y2128" s="127"/>
      <c r="Z2128" s="127"/>
      <c r="AA2128" s="127"/>
      <c r="AB2128" s="127"/>
      <c r="AC2128" s="127"/>
      <c r="AD2128" s="127"/>
      <c r="AE2128" s="127"/>
      <c r="AF2128" s="127"/>
      <c r="AG2128" s="127"/>
      <c r="AH2128" s="127"/>
      <c r="AI2128" s="127"/>
      <c r="AJ2128" s="127"/>
      <c r="AK2128" s="127"/>
      <c r="AL2128" s="127"/>
      <c r="AM2128" s="127"/>
      <c r="AN2128" s="127"/>
      <c r="AO2128" s="127"/>
      <c r="AP2128" s="127"/>
      <c r="AQ2128" s="127"/>
      <c r="AR2128" s="127"/>
      <c r="AS2128" s="127"/>
      <c r="AT2128" s="127"/>
      <c r="AU2128" s="127"/>
      <c r="AV2128" s="127"/>
      <c r="AW2128" s="127"/>
      <c r="AX2128" s="127"/>
      <c r="AY2128" s="127"/>
      <c r="AZ2128" s="127"/>
      <c r="BA2128" s="127"/>
      <c r="BB2128" s="127"/>
      <c r="BC2128" s="127"/>
      <c r="BD2128" s="127"/>
      <c r="BE2128" s="127"/>
      <c r="BF2128" s="127"/>
      <c r="BG2128" s="127"/>
      <c r="BH2128" s="127"/>
      <c r="BI2128" s="127"/>
      <c r="BJ2128" s="127"/>
      <c r="BK2128" s="127"/>
      <c r="BL2128" s="127"/>
      <c r="BM2128" s="127"/>
      <c r="BN2128" s="386"/>
      <c r="BO2128" s="127"/>
      <c r="BP2128" s="104"/>
    </row>
    <row r="2129" spans="1:68" ht="14.5" x14ac:dyDescent="0.35">
      <c r="A2129" s="136"/>
      <c r="B2129" s="136"/>
      <c r="C2129" s="136"/>
      <c r="D2129" s="127"/>
      <c r="E2129" s="127"/>
      <c r="F2129" s="127"/>
      <c r="G2129" s="127"/>
      <c r="H2129" s="127"/>
      <c r="I2129" s="127"/>
      <c r="J2129" s="127"/>
      <c r="K2129" s="127"/>
      <c r="L2129" s="127"/>
      <c r="M2129" s="127"/>
      <c r="N2129" s="127"/>
      <c r="O2129" s="127"/>
      <c r="P2129" s="127"/>
      <c r="Q2129" s="127"/>
      <c r="R2129" s="127"/>
      <c r="S2129" s="127"/>
      <c r="T2129" s="127"/>
      <c r="U2129" s="127"/>
      <c r="V2129" s="127"/>
      <c r="W2129" s="127"/>
      <c r="X2129" s="127"/>
      <c r="Y2129" s="127"/>
      <c r="Z2129" s="127"/>
      <c r="AA2129" s="127"/>
      <c r="AB2129" s="127"/>
      <c r="AC2129" s="127"/>
      <c r="AD2129" s="127"/>
      <c r="AE2129" s="127"/>
      <c r="AF2129" s="127"/>
      <c r="AG2129" s="127"/>
      <c r="AH2129" s="127"/>
      <c r="AI2129" s="127"/>
      <c r="AJ2129" s="127"/>
      <c r="AK2129" s="127"/>
      <c r="AL2129" s="127"/>
      <c r="AM2129" s="127"/>
      <c r="AN2129" s="127"/>
      <c r="AO2129" s="127"/>
      <c r="AP2129" s="127"/>
      <c r="AQ2129" s="127"/>
      <c r="AR2129" s="127"/>
      <c r="AS2129" s="127"/>
      <c r="AT2129" s="127"/>
      <c r="AU2129" s="127"/>
      <c r="AV2129" s="127"/>
      <c r="AW2129" s="127"/>
      <c r="AX2129" s="127"/>
      <c r="AY2129" s="127"/>
      <c r="AZ2129" s="127"/>
      <c r="BA2129" s="127"/>
      <c r="BB2129" s="127"/>
      <c r="BC2129" s="127"/>
      <c r="BD2129" s="127"/>
      <c r="BE2129" s="127"/>
      <c r="BF2129" s="127"/>
      <c r="BG2129" s="127"/>
      <c r="BH2129" s="127"/>
      <c r="BI2129" s="127"/>
      <c r="BJ2129" s="127"/>
      <c r="BK2129" s="127"/>
      <c r="BL2129" s="127"/>
      <c r="BM2129" s="127"/>
      <c r="BN2129" s="386"/>
      <c r="BO2129" s="127"/>
      <c r="BP2129" s="104"/>
    </row>
    <row r="2130" spans="1:68" ht="14.5" x14ac:dyDescent="0.35">
      <c r="A2130" s="136"/>
      <c r="B2130" s="136"/>
      <c r="C2130" s="136"/>
      <c r="D2130" s="127"/>
      <c r="E2130" s="127"/>
      <c r="F2130" s="127"/>
      <c r="G2130" s="127"/>
      <c r="H2130" s="127"/>
      <c r="I2130" s="127"/>
      <c r="J2130" s="127"/>
      <c r="K2130" s="127"/>
      <c r="L2130" s="127"/>
      <c r="M2130" s="127"/>
      <c r="N2130" s="127"/>
      <c r="O2130" s="127"/>
      <c r="P2130" s="127"/>
      <c r="Q2130" s="127"/>
      <c r="R2130" s="127"/>
      <c r="S2130" s="127"/>
      <c r="T2130" s="127"/>
      <c r="U2130" s="127"/>
      <c r="V2130" s="127"/>
      <c r="W2130" s="127"/>
      <c r="X2130" s="127"/>
      <c r="Y2130" s="127"/>
      <c r="Z2130" s="127"/>
      <c r="AA2130" s="127"/>
      <c r="AB2130" s="127"/>
      <c r="AC2130" s="127"/>
      <c r="AD2130" s="127"/>
      <c r="AE2130" s="127"/>
      <c r="AF2130" s="127"/>
      <c r="AG2130" s="127"/>
      <c r="AH2130" s="127"/>
      <c r="AI2130" s="127"/>
      <c r="AJ2130" s="127"/>
      <c r="AK2130" s="127"/>
      <c r="AL2130" s="127"/>
      <c r="AM2130" s="127"/>
      <c r="AN2130" s="127"/>
      <c r="AO2130" s="127"/>
      <c r="AP2130" s="127"/>
      <c r="AQ2130" s="127"/>
      <c r="AR2130" s="127"/>
      <c r="AS2130" s="127"/>
      <c r="AT2130" s="127"/>
      <c r="AU2130" s="127"/>
      <c r="AV2130" s="127"/>
      <c r="AW2130" s="127"/>
      <c r="AX2130" s="127"/>
      <c r="AY2130" s="127"/>
      <c r="AZ2130" s="127"/>
      <c r="BA2130" s="127"/>
      <c r="BB2130" s="127"/>
      <c r="BC2130" s="127"/>
      <c r="BD2130" s="127"/>
      <c r="BE2130" s="127"/>
      <c r="BF2130" s="127"/>
      <c r="BG2130" s="127"/>
      <c r="BH2130" s="127"/>
      <c r="BI2130" s="127"/>
      <c r="BJ2130" s="127"/>
      <c r="BK2130" s="127"/>
      <c r="BL2130" s="127"/>
      <c r="BM2130" s="127"/>
      <c r="BN2130" s="386"/>
      <c r="BO2130" s="127"/>
      <c r="BP2130" s="104"/>
    </row>
    <row r="2131" spans="1:68" ht="14.5" x14ac:dyDescent="0.35">
      <c r="A2131" s="136"/>
      <c r="B2131" s="136"/>
      <c r="C2131" s="136"/>
      <c r="D2131" s="127"/>
      <c r="E2131" s="127"/>
      <c r="F2131" s="127"/>
      <c r="G2131" s="127"/>
      <c r="H2131" s="127"/>
      <c r="I2131" s="127"/>
      <c r="J2131" s="127"/>
      <c r="K2131" s="127"/>
      <c r="L2131" s="127"/>
      <c r="M2131" s="127"/>
      <c r="N2131" s="127"/>
      <c r="O2131" s="127"/>
      <c r="P2131" s="127"/>
      <c r="Q2131" s="127"/>
      <c r="R2131" s="127"/>
      <c r="S2131" s="127"/>
      <c r="T2131" s="127"/>
      <c r="U2131" s="127"/>
      <c r="V2131" s="127"/>
      <c r="W2131" s="127"/>
      <c r="X2131" s="127"/>
      <c r="Y2131" s="127"/>
      <c r="Z2131" s="127"/>
      <c r="AA2131" s="127"/>
      <c r="AB2131" s="127"/>
      <c r="AC2131" s="127"/>
      <c r="AD2131" s="127"/>
      <c r="AE2131" s="127"/>
      <c r="AF2131" s="127"/>
      <c r="AG2131" s="127"/>
      <c r="AH2131" s="127"/>
      <c r="AI2131" s="127"/>
      <c r="AJ2131" s="127"/>
      <c r="AK2131" s="127"/>
      <c r="AL2131" s="127"/>
      <c r="AM2131" s="127"/>
      <c r="AN2131" s="127"/>
      <c r="AO2131" s="127"/>
      <c r="AP2131" s="127"/>
      <c r="AQ2131" s="127"/>
      <c r="AR2131" s="127"/>
      <c r="AS2131" s="127"/>
      <c r="AT2131" s="127"/>
      <c r="AU2131" s="127"/>
      <c r="AV2131" s="127"/>
      <c r="AW2131" s="127"/>
      <c r="AX2131" s="127"/>
      <c r="AY2131" s="127"/>
      <c r="AZ2131" s="127"/>
      <c r="BA2131" s="127"/>
      <c r="BB2131" s="127"/>
      <c r="BC2131" s="127"/>
      <c r="BD2131" s="127"/>
      <c r="BE2131" s="127"/>
      <c r="BF2131" s="127"/>
      <c r="BG2131" s="127"/>
      <c r="BH2131" s="127"/>
      <c r="BI2131" s="127"/>
      <c r="BJ2131" s="127"/>
      <c r="BK2131" s="127"/>
      <c r="BL2131" s="127"/>
      <c r="BM2131" s="127"/>
      <c r="BN2131" s="386"/>
      <c r="BO2131" s="127"/>
      <c r="BP2131" s="104"/>
    </row>
    <row r="2132" spans="1:68" ht="14.5" x14ac:dyDescent="0.35">
      <c r="A2132" s="136"/>
      <c r="B2132" s="136"/>
      <c r="C2132" s="136"/>
      <c r="D2132" s="127"/>
      <c r="E2132" s="127"/>
      <c r="F2132" s="127"/>
      <c r="G2132" s="127"/>
      <c r="H2132" s="127"/>
      <c r="I2132" s="127"/>
      <c r="J2132" s="127"/>
      <c r="K2132" s="127"/>
      <c r="L2132" s="127"/>
      <c r="M2132" s="127"/>
      <c r="N2132" s="127"/>
      <c r="O2132" s="127"/>
      <c r="P2132" s="127"/>
      <c r="Q2132" s="127"/>
      <c r="R2132" s="127"/>
      <c r="S2132" s="127"/>
      <c r="T2132" s="127"/>
      <c r="U2132" s="127"/>
      <c r="V2132" s="127"/>
      <c r="W2132" s="127"/>
      <c r="X2132" s="127"/>
      <c r="Y2132" s="127"/>
      <c r="Z2132" s="127"/>
      <c r="AA2132" s="127"/>
      <c r="AB2132" s="127"/>
      <c r="AC2132" s="127"/>
      <c r="AD2132" s="127"/>
      <c r="AE2132" s="127"/>
      <c r="AF2132" s="127"/>
      <c r="AG2132" s="127"/>
      <c r="AH2132" s="127"/>
      <c r="AI2132" s="127"/>
      <c r="AJ2132" s="127"/>
      <c r="AK2132" s="127"/>
      <c r="AL2132" s="127"/>
      <c r="AM2132" s="127"/>
      <c r="AN2132" s="127"/>
      <c r="AO2132" s="127"/>
      <c r="AP2132" s="127"/>
      <c r="AQ2132" s="127"/>
      <c r="AR2132" s="127"/>
      <c r="AS2132" s="127"/>
      <c r="AT2132" s="127"/>
      <c r="AU2132" s="127"/>
      <c r="AV2132" s="127"/>
      <c r="AW2132" s="127"/>
      <c r="AX2132" s="127"/>
      <c r="AY2132" s="127"/>
      <c r="AZ2132" s="127"/>
      <c r="BA2132" s="127"/>
      <c r="BB2132" s="127"/>
      <c r="BC2132" s="127"/>
      <c r="BD2132" s="127"/>
      <c r="BE2132" s="127"/>
      <c r="BF2132" s="127"/>
      <c r="BG2132" s="127"/>
      <c r="BH2132" s="127"/>
      <c r="BI2132" s="127"/>
      <c r="BJ2132" s="127"/>
      <c r="BK2132" s="127"/>
      <c r="BL2132" s="127"/>
      <c r="BM2132" s="127"/>
      <c r="BN2132" s="386"/>
      <c r="BO2132" s="127"/>
      <c r="BP2132" s="104"/>
    </row>
    <row r="2133" spans="1:68" ht="14.5" x14ac:dyDescent="0.35">
      <c r="A2133" s="136"/>
      <c r="B2133" s="136"/>
      <c r="C2133" s="136"/>
      <c r="D2133" s="127"/>
      <c r="E2133" s="127"/>
      <c r="F2133" s="127"/>
      <c r="G2133" s="127"/>
      <c r="H2133" s="127"/>
      <c r="I2133" s="127"/>
      <c r="J2133" s="127"/>
      <c r="K2133" s="127"/>
      <c r="L2133" s="127"/>
      <c r="M2133" s="127"/>
      <c r="N2133" s="127"/>
      <c r="O2133" s="127"/>
      <c r="P2133" s="127"/>
      <c r="Q2133" s="127"/>
      <c r="R2133" s="127"/>
      <c r="S2133" s="127"/>
      <c r="T2133" s="127"/>
      <c r="U2133" s="127"/>
      <c r="V2133" s="127"/>
      <c r="W2133" s="127"/>
      <c r="X2133" s="127"/>
      <c r="Y2133" s="127"/>
      <c r="Z2133" s="127"/>
      <c r="AA2133" s="127"/>
      <c r="AB2133" s="127"/>
      <c r="AC2133" s="127"/>
      <c r="AD2133" s="127"/>
      <c r="AE2133" s="127"/>
      <c r="AF2133" s="127"/>
      <c r="AG2133" s="127"/>
      <c r="AH2133" s="127"/>
      <c r="AI2133" s="127"/>
      <c r="AJ2133" s="127"/>
      <c r="AK2133" s="127"/>
      <c r="AL2133" s="127"/>
      <c r="AM2133" s="127"/>
      <c r="AN2133" s="127"/>
      <c r="AO2133" s="127"/>
      <c r="AP2133" s="127"/>
      <c r="AQ2133" s="127"/>
      <c r="AR2133" s="127"/>
      <c r="AS2133" s="127"/>
      <c r="AT2133" s="127"/>
      <c r="AU2133" s="127"/>
      <c r="AV2133" s="127"/>
      <c r="AW2133" s="127"/>
      <c r="AX2133" s="127"/>
      <c r="AY2133" s="127"/>
      <c r="AZ2133" s="127"/>
      <c r="BA2133" s="127"/>
      <c r="BB2133" s="127"/>
      <c r="BC2133" s="127"/>
      <c r="BD2133" s="127"/>
      <c r="BE2133" s="127"/>
      <c r="BF2133" s="127"/>
      <c r="BG2133" s="127"/>
      <c r="BH2133" s="127"/>
      <c r="BI2133" s="127"/>
      <c r="BJ2133" s="127"/>
      <c r="BK2133" s="127"/>
      <c r="BL2133" s="127"/>
      <c r="BM2133" s="127"/>
      <c r="BN2133" s="386"/>
      <c r="BO2133" s="127"/>
      <c r="BP2133" s="104"/>
    </row>
    <row r="2134" spans="1:68" ht="14.5" x14ac:dyDescent="0.35">
      <c r="A2134" s="136"/>
      <c r="B2134" s="136"/>
      <c r="C2134" s="136"/>
      <c r="D2134" s="127"/>
      <c r="E2134" s="127"/>
      <c r="F2134" s="127"/>
      <c r="G2134" s="127"/>
      <c r="H2134" s="127"/>
      <c r="I2134" s="127"/>
      <c r="J2134" s="127"/>
      <c r="K2134" s="127"/>
      <c r="L2134" s="127"/>
      <c r="M2134" s="127"/>
      <c r="N2134" s="127"/>
      <c r="O2134" s="127"/>
      <c r="P2134" s="127"/>
      <c r="Q2134" s="127"/>
      <c r="R2134" s="127"/>
      <c r="S2134" s="127"/>
      <c r="T2134" s="127"/>
      <c r="U2134" s="127"/>
      <c r="V2134" s="127"/>
      <c r="W2134" s="127"/>
      <c r="X2134" s="127"/>
      <c r="Y2134" s="127"/>
      <c r="Z2134" s="127"/>
      <c r="AA2134" s="127"/>
      <c r="AB2134" s="127"/>
      <c r="AC2134" s="127"/>
      <c r="AD2134" s="127"/>
      <c r="AE2134" s="127"/>
      <c r="AF2134" s="127"/>
      <c r="AG2134" s="127"/>
      <c r="AH2134" s="127"/>
      <c r="AI2134" s="127"/>
      <c r="AJ2134" s="127"/>
      <c r="AK2134" s="127"/>
      <c r="AL2134" s="127"/>
      <c r="AM2134" s="127"/>
      <c r="AN2134" s="127"/>
      <c r="AO2134" s="127"/>
      <c r="AP2134" s="127"/>
      <c r="AQ2134" s="127"/>
      <c r="AR2134" s="127"/>
      <c r="AS2134" s="127"/>
      <c r="AT2134" s="127"/>
      <c r="AU2134" s="127"/>
      <c r="AV2134" s="127"/>
      <c r="AW2134" s="127"/>
      <c r="AX2134" s="127"/>
      <c r="AY2134" s="127"/>
      <c r="AZ2134" s="127"/>
      <c r="BA2134" s="127"/>
      <c r="BB2134" s="127"/>
      <c r="BC2134" s="127"/>
      <c r="BD2134" s="127"/>
      <c r="BE2134" s="127"/>
      <c r="BF2134" s="127"/>
      <c r="BG2134" s="127"/>
      <c r="BH2134" s="127"/>
      <c r="BI2134" s="127"/>
      <c r="BJ2134" s="127"/>
      <c r="BK2134" s="127"/>
      <c r="BL2134" s="127"/>
      <c r="BM2134" s="127"/>
      <c r="BN2134" s="386"/>
      <c r="BO2134" s="127"/>
      <c r="BP2134" s="104"/>
    </row>
    <row r="2135" spans="1:68" ht="14.5" x14ac:dyDescent="0.35">
      <c r="A2135" s="136"/>
      <c r="B2135" s="136"/>
      <c r="C2135" s="136"/>
      <c r="D2135" s="127"/>
      <c r="E2135" s="127"/>
      <c r="F2135" s="127"/>
      <c r="G2135" s="127"/>
      <c r="H2135" s="127"/>
      <c r="I2135" s="127"/>
      <c r="J2135" s="127"/>
      <c r="K2135" s="127"/>
      <c r="L2135" s="127"/>
      <c r="M2135" s="127"/>
      <c r="N2135" s="127"/>
      <c r="O2135" s="127"/>
      <c r="P2135" s="127"/>
      <c r="Q2135" s="127"/>
      <c r="R2135" s="127"/>
      <c r="S2135" s="127"/>
      <c r="T2135" s="127"/>
      <c r="U2135" s="127"/>
      <c r="V2135" s="127"/>
      <c r="W2135" s="127"/>
      <c r="X2135" s="127"/>
      <c r="Y2135" s="127"/>
      <c r="Z2135" s="127"/>
      <c r="AA2135" s="127"/>
      <c r="AB2135" s="127"/>
      <c r="AC2135" s="127"/>
      <c r="AD2135" s="127"/>
      <c r="AE2135" s="127"/>
      <c r="AF2135" s="127"/>
      <c r="AG2135" s="127"/>
      <c r="AH2135" s="127"/>
      <c r="AI2135" s="127"/>
      <c r="AJ2135" s="127"/>
      <c r="AK2135" s="127"/>
      <c r="AL2135" s="127"/>
      <c r="AM2135" s="127"/>
      <c r="AN2135" s="127"/>
      <c r="AO2135" s="127"/>
      <c r="AP2135" s="127"/>
      <c r="AQ2135" s="127"/>
      <c r="AR2135" s="127"/>
      <c r="AS2135" s="127"/>
      <c r="AT2135" s="127"/>
      <c r="AU2135" s="127"/>
      <c r="AV2135" s="127"/>
      <c r="AW2135" s="127"/>
      <c r="AX2135" s="127"/>
      <c r="AY2135" s="127"/>
      <c r="AZ2135" s="127"/>
      <c r="BA2135" s="127"/>
      <c r="BB2135" s="127"/>
      <c r="BC2135" s="127"/>
      <c r="BD2135" s="127"/>
      <c r="BE2135" s="127"/>
      <c r="BF2135" s="127"/>
      <c r="BG2135" s="127"/>
      <c r="BH2135" s="127"/>
      <c r="BI2135" s="127"/>
      <c r="BJ2135" s="127"/>
      <c r="BK2135" s="127"/>
      <c r="BL2135" s="127"/>
      <c r="BM2135" s="127"/>
      <c r="BN2135" s="386"/>
      <c r="BO2135" s="127"/>
      <c r="BP2135" s="104"/>
    </row>
    <row r="2136" spans="1:68" ht="14.5" x14ac:dyDescent="0.35">
      <c r="A2136" s="136"/>
      <c r="B2136" s="136"/>
      <c r="C2136" s="136"/>
      <c r="D2136" s="127"/>
      <c r="E2136" s="127"/>
      <c r="F2136" s="127"/>
      <c r="G2136" s="127"/>
      <c r="H2136" s="127"/>
      <c r="I2136" s="127"/>
      <c r="J2136" s="127"/>
      <c r="K2136" s="127"/>
      <c r="L2136" s="127"/>
      <c r="M2136" s="127"/>
      <c r="N2136" s="127"/>
      <c r="O2136" s="127"/>
      <c r="P2136" s="127"/>
      <c r="Q2136" s="127"/>
      <c r="R2136" s="127"/>
      <c r="S2136" s="127"/>
      <c r="T2136" s="127"/>
      <c r="U2136" s="127"/>
      <c r="V2136" s="127"/>
      <c r="W2136" s="127"/>
      <c r="X2136" s="127"/>
      <c r="Y2136" s="127"/>
      <c r="Z2136" s="127"/>
      <c r="AA2136" s="127"/>
      <c r="AB2136" s="127"/>
      <c r="AC2136" s="127"/>
      <c r="AD2136" s="127"/>
      <c r="AE2136" s="127"/>
      <c r="AF2136" s="127"/>
      <c r="AG2136" s="127"/>
      <c r="AH2136" s="127"/>
      <c r="AI2136" s="127"/>
      <c r="AJ2136" s="127"/>
      <c r="AK2136" s="127"/>
      <c r="AL2136" s="127"/>
      <c r="AM2136" s="127"/>
      <c r="AN2136" s="127"/>
      <c r="AO2136" s="127"/>
      <c r="AP2136" s="127"/>
      <c r="AQ2136" s="127"/>
      <c r="AR2136" s="127"/>
      <c r="AS2136" s="127"/>
      <c r="AT2136" s="127"/>
      <c r="AU2136" s="127"/>
      <c r="AV2136" s="127"/>
      <c r="AW2136" s="127"/>
      <c r="AX2136" s="127"/>
      <c r="AY2136" s="127"/>
      <c r="AZ2136" s="127"/>
      <c r="BA2136" s="127"/>
      <c r="BB2136" s="127"/>
      <c r="BC2136" s="127"/>
      <c r="BD2136" s="127"/>
      <c r="BE2136" s="127"/>
      <c r="BF2136" s="127"/>
      <c r="BG2136" s="127"/>
      <c r="BH2136" s="127"/>
      <c r="BI2136" s="127"/>
      <c r="BJ2136" s="127"/>
      <c r="BK2136" s="127"/>
      <c r="BL2136" s="127"/>
      <c r="BM2136" s="127"/>
      <c r="BN2136" s="386"/>
      <c r="BO2136" s="127"/>
      <c r="BP2136" s="104"/>
    </row>
    <row r="2137" spans="1:68" ht="14.5" x14ac:dyDescent="0.35">
      <c r="A2137" s="136"/>
      <c r="B2137" s="136"/>
      <c r="C2137" s="136"/>
      <c r="D2137" s="127"/>
      <c r="E2137" s="127"/>
      <c r="F2137" s="127"/>
      <c r="G2137" s="127"/>
      <c r="H2137" s="127"/>
      <c r="I2137" s="127"/>
      <c r="J2137" s="127"/>
      <c r="K2137" s="127"/>
      <c r="L2137" s="127"/>
      <c r="M2137" s="127"/>
      <c r="N2137" s="127"/>
      <c r="O2137" s="127"/>
      <c r="P2137" s="127"/>
      <c r="Q2137" s="127"/>
      <c r="R2137" s="127"/>
      <c r="S2137" s="127"/>
      <c r="T2137" s="127"/>
      <c r="U2137" s="127"/>
      <c r="V2137" s="127"/>
      <c r="W2137" s="127"/>
      <c r="X2137" s="127"/>
      <c r="Y2137" s="127"/>
      <c r="Z2137" s="127"/>
      <c r="AA2137" s="127"/>
      <c r="AB2137" s="127"/>
      <c r="AC2137" s="127"/>
      <c r="AD2137" s="127"/>
      <c r="AE2137" s="127"/>
      <c r="AF2137" s="127"/>
      <c r="AG2137" s="127"/>
      <c r="AH2137" s="127"/>
      <c r="AI2137" s="127"/>
      <c r="AJ2137" s="127"/>
      <c r="AK2137" s="127"/>
      <c r="AL2137" s="127"/>
      <c r="AM2137" s="127"/>
      <c r="AN2137" s="127"/>
      <c r="AO2137" s="127"/>
      <c r="AP2137" s="127"/>
      <c r="AQ2137" s="127"/>
      <c r="AR2137" s="127"/>
      <c r="AS2137" s="127"/>
      <c r="AT2137" s="127"/>
      <c r="AU2137" s="127"/>
      <c r="AV2137" s="127"/>
      <c r="AW2137" s="127"/>
      <c r="AX2137" s="127"/>
      <c r="AY2137" s="127"/>
      <c r="AZ2137" s="127"/>
      <c r="BA2137" s="127"/>
      <c r="BB2137" s="127"/>
      <c r="BC2137" s="127"/>
      <c r="BD2137" s="127"/>
      <c r="BE2137" s="127"/>
      <c r="BF2137" s="127"/>
      <c r="BG2137" s="127"/>
      <c r="BH2137" s="127"/>
      <c r="BI2137" s="127"/>
      <c r="BJ2137" s="127"/>
      <c r="BK2137" s="127"/>
      <c r="BL2137" s="127"/>
      <c r="BM2137" s="127"/>
      <c r="BN2137" s="386"/>
      <c r="BO2137" s="127"/>
      <c r="BP2137" s="104"/>
    </row>
    <row r="2138" spans="1:68" ht="14.5" x14ac:dyDescent="0.35">
      <c r="A2138" s="136"/>
      <c r="B2138" s="136"/>
      <c r="C2138" s="136"/>
      <c r="D2138" s="127"/>
      <c r="E2138" s="127"/>
      <c r="F2138" s="127"/>
      <c r="G2138" s="127"/>
      <c r="H2138" s="127"/>
      <c r="I2138" s="127"/>
      <c r="J2138" s="127"/>
      <c r="K2138" s="127"/>
      <c r="L2138" s="127"/>
      <c r="M2138" s="127"/>
      <c r="N2138" s="127"/>
      <c r="O2138" s="127"/>
      <c r="P2138" s="127"/>
      <c r="Q2138" s="127"/>
      <c r="R2138" s="127"/>
      <c r="S2138" s="127"/>
      <c r="T2138" s="127"/>
      <c r="U2138" s="127"/>
      <c r="V2138" s="127"/>
      <c r="W2138" s="127"/>
      <c r="X2138" s="127"/>
      <c r="Y2138" s="127"/>
      <c r="Z2138" s="127"/>
      <c r="AA2138" s="127"/>
      <c r="AB2138" s="127"/>
      <c r="AC2138" s="127"/>
      <c r="AD2138" s="127"/>
      <c r="AE2138" s="127"/>
      <c r="AF2138" s="127"/>
      <c r="AG2138" s="127"/>
      <c r="AH2138" s="127"/>
      <c r="AI2138" s="127"/>
      <c r="AJ2138" s="127"/>
      <c r="AK2138" s="127"/>
      <c r="AL2138" s="127"/>
      <c r="AM2138" s="127"/>
      <c r="AN2138" s="127"/>
      <c r="AO2138" s="127"/>
      <c r="AP2138" s="127"/>
      <c r="AQ2138" s="127"/>
      <c r="AR2138" s="127"/>
      <c r="AS2138" s="127"/>
      <c r="AT2138" s="127"/>
      <c r="AU2138" s="127"/>
      <c r="AV2138" s="127"/>
      <c r="AW2138" s="127"/>
      <c r="AX2138" s="127"/>
      <c r="AY2138" s="127"/>
      <c r="AZ2138" s="127"/>
      <c r="BA2138" s="127"/>
      <c r="BB2138" s="127"/>
      <c r="BC2138" s="127"/>
      <c r="BD2138" s="127"/>
      <c r="BE2138" s="127"/>
      <c r="BF2138" s="127"/>
      <c r="BG2138" s="127"/>
      <c r="BH2138" s="127"/>
      <c r="BI2138" s="127"/>
      <c r="BJ2138" s="127"/>
      <c r="BK2138" s="127"/>
      <c r="BL2138" s="127"/>
      <c r="BM2138" s="127"/>
      <c r="BN2138" s="386"/>
      <c r="BO2138" s="127"/>
      <c r="BP2138" s="104"/>
    </row>
    <row r="2139" spans="1:68" ht="14.5" x14ac:dyDescent="0.35">
      <c r="A2139" s="136"/>
      <c r="B2139" s="136"/>
      <c r="C2139" s="136"/>
      <c r="D2139" s="127"/>
      <c r="E2139" s="127"/>
      <c r="F2139" s="127"/>
      <c r="G2139" s="127"/>
      <c r="H2139" s="127"/>
      <c r="I2139" s="127"/>
      <c r="J2139" s="127"/>
      <c r="K2139" s="127"/>
      <c r="L2139" s="127"/>
      <c r="M2139" s="127"/>
      <c r="N2139" s="127"/>
      <c r="O2139" s="127"/>
      <c r="P2139" s="127"/>
      <c r="Q2139" s="127"/>
      <c r="R2139" s="127"/>
      <c r="S2139" s="127"/>
      <c r="T2139" s="127"/>
      <c r="U2139" s="127"/>
      <c r="V2139" s="127"/>
      <c r="W2139" s="127"/>
      <c r="X2139" s="127"/>
      <c r="Y2139" s="127"/>
      <c r="Z2139" s="127"/>
      <c r="AA2139" s="127"/>
      <c r="AB2139" s="127"/>
      <c r="AC2139" s="127"/>
      <c r="AD2139" s="127"/>
      <c r="AE2139" s="127"/>
      <c r="AF2139" s="127"/>
      <c r="AG2139" s="127"/>
      <c r="AH2139" s="127"/>
      <c r="AI2139" s="127"/>
      <c r="AJ2139" s="127"/>
      <c r="AK2139" s="127"/>
      <c r="AL2139" s="127"/>
      <c r="AM2139" s="127"/>
      <c r="AN2139" s="127"/>
      <c r="AO2139" s="127"/>
      <c r="AP2139" s="127"/>
      <c r="AQ2139" s="127"/>
      <c r="AR2139" s="127"/>
      <c r="AS2139" s="127"/>
      <c r="AT2139" s="127"/>
      <c r="AU2139" s="127"/>
      <c r="AV2139" s="127"/>
      <c r="AW2139" s="127"/>
      <c r="AX2139" s="127"/>
      <c r="AY2139" s="127"/>
      <c r="AZ2139" s="127"/>
      <c r="BA2139" s="127"/>
      <c r="BB2139" s="127"/>
      <c r="BC2139" s="127"/>
      <c r="BD2139" s="127"/>
      <c r="BE2139" s="127"/>
      <c r="BF2139" s="127"/>
      <c r="BG2139" s="127"/>
      <c r="BH2139" s="127"/>
      <c r="BI2139" s="127"/>
      <c r="BJ2139" s="127"/>
      <c r="BK2139" s="127"/>
      <c r="BL2139" s="127"/>
      <c r="BM2139" s="127"/>
      <c r="BN2139" s="386"/>
      <c r="BO2139" s="127"/>
      <c r="BP2139" s="104"/>
    </row>
    <row r="2140" spans="1:68" ht="14.5" x14ac:dyDescent="0.35">
      <c r="A2140" s="136"/>
      <c r="B2140" s="136"/>
      <c r="C2140" s="136"/>
      <c r="D2140" s="127"/>
      <c r="E2140" s="127"/>
      <c r="F2140" s="127"/>
      <c r="G2140" s="127"/>
      <c r="H2140" s="127"/>
      <c r="I2140" s="127"/>
      <c r="J2140" s="127"/>
      <c r="K2140" s="127"/>
      <c r="L2140" s="127"/>
      <c r="M2140" s="127"/>
      <c r="N2140" s="127"/>
      <c r="O2140" s="127"/>
      <c r="P2140" s="127"/>
      <c r="Q2140" s="127"/>
      <c r="R2140" s="127"/>
      <c r="S2140" s="127"/>
      <c r="T2140" s="127"/>
      <c r="U2140" s="127"/>
      <c r="V2140" s="127"/>
      <c r="W2140" s="127"/>
      <c r="X2140" s="127"/>
      <c r="Y2140" s="127"/>
      <c r="Z2140" s="127"/>
      <c r="AA2140" s="127"/>
      <c r="AB2140" s="127"/>
      <c r="AC2140" s="127"/>
      <c r="AD2140" s="127"/>
      <c r="AE2140" s="127"/>
      <c r="AF2140" s="127"/>
      <c r="AG2140" s="127"/>
      <c r="AH2140" s="127"/>
      <c r="AI2140" s="127"/>
      <c r="AJ2140" s="127"/>
      <c r="AK2140" s="127"/>
      <c r="AL2140" s="127"/>
      <c r="AM2140" s="127"/>
      <c r="AN2140" s="127"/>
      <c r="AO2140" s="127"/>
      <c r="AP2140" s="127"/>
      <c r="AQ2140" s="127"/>
      <c r="AR2140" s="127"/>
      <c r="AS2140" s="127"/>
      <c r="AT2140" s="127"/>
      <c r="AU2140" s="127"/>
      <c r="AV2140" s="127"/>
      <c r="AW2140" s="127"/>
      <c r="AX2140" s="127"/>
      <c r="AY2140" s="127"/>
      <c r="AZ2140" s="127"/>
      <c r="BA2140" s="127"/>
      <c r="BB2140" s="127"/>
      <c r="BC2140" s="127"/>
      <c r="BD2140" s="127"/>
      <c r="BE2140" s="127"/>
      <c r="BF2140" s="127"/>
      <c r="BG2140" s="127"/>
      <c r="BH2140" s="127"/>
      <c r="BI2140" s="127"/>
      <c r="BJ2140" s="127"/>
      <c r="BK2140" s="127"/>
      <c r="BL2140" s="127"/>
      <c r="BM2140" s="127"/>
      <c r="BN2140" s="386"/>
      <c r="BO2140" s="127"/>
      <c r="BP2140" s="104"/>
    </row>
    <row r="2141" spans="1:68" ht="14.5" x14ac:dyDescent="0.35">
      <c r="A2141" s="136"/>
      <c r="B2141" s="136"/>
      <c r="C2141" s="136"/>
      <c r="D2141" s="127"/>
      <c r="E2141" s="127"/>
      <c r="F2141" s="127"/>
      <c r="G2141" s="127"/>
      <c r="H2141" s="127"/>
      <c r="I2141" s="127"/>
      <c r="J2141" s="127"/>
      <c r="K2141" s="127"/>
      <c r="L2141" s="127"/>
      <c r="M2141" s="127"/>
      <c r="N2141" s="127"/>
      <c r="O2141" s="127"/>
      <c r="P2141" s="127"/>
      <c r="Q2141" s="127"/>
      <c r="R2141" s="127"/>
      <c r="S2141" s="127"/>
      <c r="T2141" s="127"/>
      <c r="U2141" s="127"/>
      <c r="V2141" s="127"/>
      <c r="W2141" s="127"/>
      <c r="X2141" s="127"/>
      <c r="Y2141" s="127"/>
      <c r="Z2141" s="127"/>
      <c r="AA2141" s="127"/>
      <c r="AB2141" s="127"/>
      <c r="AC2141" s="127"/>
      <c r="AD2141" s="127"/>
      <c r="AE2141" s="127"/>
      <c r="AF2141" s="127"/>
      <c r="AG2141" s="127"/>
      <c r="AH2141" s="127"/>
      <c r="AI2141" s="127"/>
      <c r="AJ2141" s="127"/>
      <c r="AK2141" s="127"/>
      <c r="AL2141" s="127"/>
      <c r="AM2141" s="127"/>
      <c r="AN2141" s="127"/>
      <c r="AO2141" s="127"/>
      <c r="AP2141" s="127"/>
      <c r="AQ2141" s="127"/>
      <c r="AR2141" s="127"/>
      <c r="AS2141" s="127"/>
      <c r="AT2141" s="127"/>
      <c r="AU2141" s="127"/>
      <c r="AV2141" s="127"/>
      <c r="AW2141" s="127"/>
      <c r="AX2141" s="127"/>
      <c r="AY2141" s="127"/>
      <c r="AZ2141" s="127"/>
      <c r="BA2141" s="127"/>
      <c r="BB2141" s="127"/>
      <c r="BC2141" s="127"/>
      <c r="BD2141" s="127"/>
      <c r="BE2141" s="127"/>
      <c r="BF2141" s="127"/>
      <c r="BG2141" s="127"/>
      <c r="BH2141" s="127"/>
      <c r="BI2141" s="127"/>
      <c r="BJ2141" s="127"/>
      <c r="BK2141" s="127"/>
      <c r="BL2141" s="127"/>
      <c r="BM2141" s="127"/>
      <c r="BN2141" s="386"/>
      <c r="BO2141" s="127"/>
      <c r="BP2141" s="104"/>
    </row>
    <row r="2142" spans="1:68" ht="14.5" x14ac:dyDescent="0.35">
      <c r="A2142" s="136"/>
      <c r="B2142" s="136"/>
      <c r="C2142" s="136"/>
      <c r="D2142" s="127"/>
      <c r="E2142" s="127"/>
      <c r="F2142" s="127"/>
      <c r="G2142" s="127"/>
      <c r="H2142" s="127"/>
      <c r="I2142" s="127"/>
      <c r="J2142" s="127"/>
      <c r="K2142" s="127"/>
      <c r="L2142" s="127"/>
      <c r="M2142" s="127"/>
      <c r="N2142" s="127"/>
      <c r="O2142" s="127"/>
      <c r="P2142" s="127"/>
      <c r="Q2142" s="127"/>
      <c r="R2142" s="127"/>
      <c r="S2142" s="127"/>
      <c r="T2142" s="127"/>
      <c r="U2142" s="127"/>
      <c r="V2142" s="127"/>
      <c r="W2142" s="127"/>
      <c r="X2142" s="127"/>
      <c r="Y2142" s="127"/>
      <c r="Z2142" s="127"/>
      <c r="AA2142" s="127"/>
      <c r="AB2142" s="127"/>
      <c r="AC2142" s="127"/>
      <c r="AD2142" s="127"/>
      <c r="AE2142" s="127"/>
      <c r="AF2142" s="127"/>
      <c r="AG2142" s="127"/>
      <c r="AH2142" s="127"/>
      <c r="AI2142" s="127"/>
      <c r="AJ2142" s="127"/>
      <c r="AK2142" s="127"/>
      <c r="AL2142" s="127"/>
      <c r="AM2142" s="127"/>
      <c r="AN2142" s="127"/>
      <c r="AO2142" s="127"/>
      <c r="AP2142" s="127"/>
      <c r="AQ2142" s="127"/>
      <c r="AR2142" s="127"/>
      <c r="AS2142" s="127"/>
      <c r="AT2142" s="127"/>
      <c r="AU2142" s="127"/>
      <c r="AV2142" s="127"/>
      <c r="AW2142" s="127"/>
      <c r="AX2142" s="127"/>
      <c r="AY2142" s="127"/>
      <c r="AZ2142" s="127"/>
      <c r="BA2142" s="127"/>
      <c r="BB2142" s="127"/>
      <c r="BC2142" s="127"/>
      <c r="BD2142" s="127"/>
      <c r="BE2142" s="127"/>
      <c r="BF2142" s="127"/>
      <c r="BG2142" s="127"/>
      <c r="BH2142" s="127"/>
      <c r="BI2142" s="127"/>
      <c r="BJ2142" s="127"/>
      <c r="BK2142" s="127"/>
      <c r="BL2142" s="127"/>
      <c r="BM2142" s="127"/>
      <c r="BN2142" s="386"/>
      <c r="BO2142" s="127"/>
      <c r="BP2142" s="104"/>
    </row>
    <row r="2143" spans="1:68" ht="14.5" x14ac:dyDescent="0.35">
      <c r="A2143" s="136"/>
      <c r="B2143" s="136"/>
      <c r="C2143" s="136"/>
      <c r="D2143" s="127"/>
      <c r="E2143" s="127"/>
      <c r="F2143" s="127"/>
      <c r="G2143" s="127"/>
      <c r="H2143" s="127"/>
      <c r="I2143" s="127"/>
      <c r="J2143" s="127"/>
      <c r="K2143" s="127"/>
      <c r="L2143" s="127"/>
      <c r="M2143" s="127"/>
      <c r="N2143" s="127"/>
      <c r="O2143" s="127"/>
      <c r="P2143" s="127"/>
      <c r="Q2143" s="127"/>
      <c r="R2143" s="127"/>
      <c r="S2143" s="127"/>
      <c r="T2143" s="127"/>
      <c r="U2143" s="127"/>
      <c r="V2143" s="127"/>
      <c r="W2143" s="127"/>
      <c r="X2143" s="127"/>
      <c r="Y2143" s="127"/>
      <c r="Z2143" s="127"/>
      <c r="AA2143" s="127"/>
      <c r="AB2143" s="127"/>
      <c r="AC2143" s="127"/>
      <c r="AD2143" s="127"/>
      <c r="AE2143" s="127"/>
      <c r="AF2143" s="127"/>
      <c r="AG2143" s="127"/>
      <c r="AH2143" s="127"/>
      <c r="AI2143" s="127"/>
      <c r="AJ2143" s="127"/>
      <c r="AK2143" s="127"/>
      <c r="AL2143" s="127"/>
      <c r="AM2143" s="127"/>
      <c r="AN2143" s="127"/>
      <c r="AO2143" s="127"/>
      <c r="AP2143" s="127"/>
      <c r="AQ2143" s="127"/>
      <c r="AR2143" s="127"/>
      <c r="AS2143" s="127"/>
      <c r="AT2143" s="127"/>
      <c r="AU2143" s="127"/>
      <c r="AV2143" s="127"/>
      <c r="AW2143" s="127"/>
      <c r="AX2143" s="127"/>
      <c r="AY2143" s="127"/>
      <c r="AZ2143" s="127"/>
      <c r="BA2143" s="127"/>
      <c r="BB2143" s="127"/>
      <c r="BC2143" s="127"/>
      <c r="BD2143" s="127"/>
      <c r="BE2143" s="127"/>
      <c r="BF2143" s="127"/>
      <c r="BG2143" s="127"/>
      <c r="BH2143" s="127"/>
      <c r="BI2143" s="127"/>
      <c r="BJ2143" s="127"/>
      <c r="BK2143" s="127"/>
      <c r="BL2143" s="127"/>
      <c r="BM2143" s="127"/>
      <c r="BN2143" s="386"/>
      <c r="BO2143" s="127"/>
      <c r="BP2143" s="104"/>
    </row>
    <row r="2144" spans="1:68" ht="14.5" x14ac:dyDescent="0.35">
      <c r="A2144" s="136"/>
      <c r="B2144" s="136"/>
      <c r="C2144" s="136"/>
      <c r="D2144" s="127"/>
      <c r="E2144" s="127"/>
      <c r="F2144" s="127"/>
      <c r="G2144" s="127"/>
      <c r="H2144" s="127"/>
      <c r="I2144" s="127"/>
      <c r="J2144" s="127"/>
      <c r="K2144" s="127"/>
      <c r="L2144" s="127"/>
      <c r="M2144" s="127"/>
      <c r="N2144" s="127"/>
      <c r="O2144" s="127"/>
      <c r="P2144" s="127"/>
      <c r="Q2144" s="127"/>
      <c r="R2144" s="127"/>
      <c r="S2144" s="127"/>
      <c r="T2144" s="127"/>
      <c r="U2144" s="127"/>
      <c r="V2144" s="127"/>
      <c r="W2144" s="127"/>
      <c r="X2144" s="127"/>
      <c r="Y2144" s="127"/>
      <c r="Z2144" s="127"/>
      <c r="AA2144" s="127"/>
      <c r="AB2144" s="127"/>
      <c r="AC2144" s="127"/>
      <c r="AD2144" s="127"/>
      <c r="AE2144" s="127"/>
      <c r="AF2144" s="127"/>
      <c r="AG2144" s="127"/>
      <c r="AH2144" s="127"/>
      <c r="AI2144" s="127"/>
      <c r="AJ2144" s="127"/>
      <c r="AK2144" s="127"/>
      <c r="AL2144" s="127"/>
      <c r="AM2144" s="127"/>
      <c r="AN2144" s="127"/>
      <c r="AO2144" s="127"/>
      <c r="AP2144" s="127"/>
      <c r="AQ2144" s="127"/>
      <c r="AR2144" s="127"/>
      <c r="AS2144" s="127"/>
      <c r="AT2144" s="127"/>
      <c r="AU2144" s="127"/>
      <c r="AV2144" s="127"/>
      <c r="AW2144" s="127"/>
      <c r="AX2144" s="127"/>
      <c r="AY2144" s="127"/>
      <c r="AZ2144" s="127"/>
      <c r="BA2144" s="127"/>
      <c r="BB2144" s="127"/>
      <c r="BC2144" s="127"/>
      <c r="BD2144" s="127"/>
      <c r="BE2144" s="127"/>
      <c r="BF2144" s="127"/>
      <c r="BG2144" s="127"/>
      <c r="BH2144" s="127"/>
      <c r="BI2144" s="127"/>
      <c r="BJ2144" s="127"/>
      <c r="BK2144" s="127"/>
      <c r="BL2144" s="127"/>
      <c r="BM2144" s="127"/>
      <c r="BN2144" s="386"/>
      <c r="BO2144" s="127"/>
      <c r="BP2144" s="104"/>
    </row>
    <row r="2145" spans="1:68" ht="14.5" x14ac:dyDescent="0.35">
      <c r="A2145" s="136"/>
      <c r="B2145" s="136"/>
      <c r="C2145" s="136"/>
      <c r="D2145" s="127"/>
      <c r="E2145" s="127"/>
      <c r="F2145" s="127"/>
      <c r="G2145" s="127"/>
      <c r="H2145" s="127"/>
      <c r="I2145" s="127"/>
      <c r="J2145" s="127"/>
      <c r="K2145" s="127"/>
      <c r="L2145" s="127"/>
      <c r="M2145" s="127"/>
      <c r="N2145" s="127"/>
      <c r="O2145" s="127"/>
      <c r="P2145" s="127"/>
      <c r="Q2145" s="127"/>
      <c r="R2145" s="127"/>
      <c r="S2145" s="127"/>
      <c r="T2145" s="127"/>
      <c r="U2145" s="127"/>
      <c r="V2145" s="127"/>
      <c r="W2145" s="127"/>
      <c r="X2145" s="127"/>
      <c r="Y2145" s="127"/>
      <c r="Z2145" s="127"/>
      <c r="AA2145" s="127"/>
      <c r="AB2145" s="127"/>
      <c r="AC2145" s="127"/>
      <c r="AD2145" s="127"/>
      <c r="AE2145" s="127"/>
      <c r="AF2145" s="127"/>
      <c r="AG2145" s="127"/>
      <c r="AH2145" s="127"/>
      <c r="AI2145" s="127"/>
      <c r="AJ2145" s="127"/>
      <c r="AK2145" s="127"/>
      <c r="AL2145" s="127"/>
      <c r="AM2145" s="127"/>
      <c r="AN2145" s="127"/>
      <c r="AO2145" s="127"/>
      <c r="AP2145" s="127"/>
      <c r="AQ2145" s="127"/>
      <c r="AR2145" s="127"/>
      <c r="AS2145" s="127"/>
      <c r="AT2145" s="127"/>
      <c r="AU2145" s="127"/>
      <c r="AV2145" s="127"/>
      <c r="AW2145" s="127"/>
      <c r="AX2145" s="127"/>
      <c r="AY2145" s="127"/>
      <c r="AZ2145" s="127"/>
      <c r="BA2145" s="127"/>
      <c r="BB2145" s="127"/>
      <c r="BC2145" s="127"/>
      <c r="BD2145" s="127"/>
      <c r="BE2145" s="127"/>
      <c r="BF2145" s="127"/>
      <c r="BG2145" s="127"/>
      <c r="BH2145" s="127"/>
      <c r="BI2145" s="127"/>
      <c r="BJ2145" s="127"/>
      <c r="BK2145" s="127"/>
      <c r="BL2145" s="127"/>
      <c r="BM2145" s="127"/>
      <c r="BN2145" s="386"/>
      <c r="BO2145" s="127"/>
      <c r="BP2145" s="104"/>
    </row>
    <row r="2146" spans="1:68" ht="14.5" x14ac:dyDescent="0.35">
      <c r="A2146" s="136"/>
      <c r="B2146" s="136"/>
      <c r="C2146" s="136"/>
      <c r="D2146" s="127"/>
      <c r="E2146" s="127"/>
      <c r="F2146" s="127"/>
      <c r="G2146" s="127"/>
      <c r="H2146" s="127"/>
      <c r="I2146" s="127"/>
      <c r="J2146" s="127"/>
      <c r="K2146" s="127"/>
      <c r="L2146" s="127"/>
      <c r="M2146" s="127"/>
      <c r="N2146" s="127"/>
      <c r="O2146" s="127"/>
      <c r="P2146" s="127"/>
      <c r="Q2146" s="127"/>
      <c r="R2146" s="127"/>
      <c r="S2146" s="127"/>
      <c r="T2146" s="127"/>
      <c r="U2146" s="127"/>
      <c r="V2146" s="127"/>
      <c r="W2146" s="127"/>
      <c r="X2146" s="127"/>
      <c r="Y2146" s="127"/>
      <c r="Z2146" s="127"/>
      <c r="AA2146" s="127"/>
      <c r="AB2146" s="127"/>
      <c r="AC2146" s="127"/>
      <c r="AD2146" s="127"/>
      <c r="AE2146" s="127"/>
      <c r="AF2146" s="127"/>
      <c r="AG2146" s="127"/>
      <c r="AH2146" s="127"/>
      <c r="AI2146" s="127"/>
      <c r="AJ2146" s="127"/>
      <c r="AK2146" s="127"/>
      <c r="AL2146" s="127"/>
      <c r="AM2146" s="127"/>
      <c r="AN2146" s="127"/>
      <c r="AO2146" s="127"/>
      <c r="AP2146" s="127"/>
      <c r="AQ2146" s="127"/>
      <c r="AR2146" s="127"/>
      <c r="AS2146" s="127"/>
      <c r="AT2146" s="127"/>
      <c r="AU2146" s="127"/>
      <c r="AV2146" s="127"/>
      <c r="AW2146" s="127"/>
      <c r="AX2146" s="127"/>
      <c r="AY2146" s="127"/>
      <c r="AZ2146" s="127"/>
      <c r="BA2146" s="127"/>
      <c r="BB2146" s="127"/>
      <c r="BC2146" s="127"/>
      <c r="BD2146" s="127"/>
      <c r="BE2146" s="127"/>
      <c r="BF2146" s="127"/>
      <c r="BG2146" s="127"/>
      <c r="BH2146" s="127"/>
      <c r="BI2146" s="127"/>
      <c r="BJ2146" s="127"/>
      <c r="BK2146" s="127"/>
      <c r="BL2146" s="127"/>
      <c r="BM2146" s="127"/>
      <c r="BN2146" s="386"/>
      <c r="BO2146" s="127"/>
      <c r="BP2146" s="104"/>
    </row>
    <row r="2147" spans="1:68" ht="14.5" x14ac:dyDescent="0.35">
      <c r="A2147" s="136"/>
      <c r="B2147" s="136"/>
      <c r="C2147" s="136"/>
      <c r="D2147" s="127"/>
      <c r="E2147" s="127"/>
      <c r="F2147" s="127"/>
      <c r="G2147" s="127"/>
      <c r="H2147" s="127"/>
      <c r="I2147" s="127"/>
      <c r="J2147" s="127"/>
      <c r="K2147" s="127"/>
      <c r="L2147" s="127"/>
      <c r="M2147" s="127"/>
      <c r="N2147" s="127"/>
      <c r="O2147" s="127"/>
      <c r="P2147" s="127"/>
      <c r="Q2147" s="127"/>
      <c r="R2147" s="127"/>
      <c r="S2147" s="127"/>
      <c r="T2147" s="127"/>
      <c r="U2147" s="127"/>
      <c r="V2147" s="127"/>
      <c r="W2147" s="127"/>
      <c r="X2147" s="127"/>
      <c r="Y2147" s="127"/>
      <c r="Z2147" s="127"/>
      <c r="AA2147" s="127"/>
      <c r="AB2147" s="127"/>
      <c r="AC2147" s="127"/>
      <c r="AD2147" s="127"/>
      <c r="AE2147" s="127"/>
      <c r="AF2147" s="127"/>
      <c r="AG2147" s="127"/>
      <c r="AH2147" s="127"/>
      <c r="AI2147" s="127"/>
      <c r="AJ2147" s="127"/>
      <c r="AK2147" s="127"/>
      <c r="AL2147" s="127"/>
      <c r="AM2147" s="127"/>
      <c r="AN2147" s="127"/>
      <c r="AO2147" s="127"/>
      <c r="AP2147" s="127"/>
      <c r="AQ2147" s="127"/>
      <c r="AR2147" s="127"/>
      <c r="AS2147" s="127"/>
      <c r="AT2147" s="127"/>
      <c r="AU2147" s="127"/>
      <c r="AV2147" s="127"/>
      <c r="AW2147" s="127"/>
      <c r="AX2147" s="127"/>
      <c r="AY2147" s="127"/>
      <c r="AZ2147" s="127"/>
      <c r="BA2147" s="127"/>
      <c r="BB2147" s="127"/>
      <c r="BC2147" s="127"/>
      <c r="BD2147" s="127"/>
      <c r="BE2147" s="127"/>
      <c r="BF2147" s="127"/>
      <c r="BG2147" s="127"/>
      <c r="BH2147" s="127"/>
      <c r="BI2147" s="127"/>
      <c r="BJ2147" s="127"/>
      <c r="BK2147" s="127"/>
      <c r="BL2147" s="127"/>
      <c r="BM2147" s="127"/>
      <c r="BN2147" s="386"/>
      <c r="BO2147" s="127"/>
      <c r="BP2147" s="104"/>
    </row>
    <row r="2148" spans="1:68" ht="14.5" x14ac:dyDescent="0.35">
      <c r="A2148" s="136"/>
      <c r="B2148" s="136"/>
      <c r="C2148" s="136"/>
      <c r="D2148" s="127"/>
      <c r="E2148" s="127"/>
      <c r="F2148" s="127"/>
      <c r="G2148" s="127"/>
      <c r="H2148" s="127"/>
      <c r="I2148" s="127"/>
      <c r="J2148" s="127"/>
      <c r="K2148" s="127"/>
      <c r="L2148" s="127"/>
      <c r="M2148" s="127"/>
      <c r="N2148" s="127"/>
      <c r="O2148" s="127"/>
      <c r="P2148" s="127"/>
      <c r="Q2148" s="127"/>
      <c r="R2148" s="127"/>
      <c r="S2148" s="127"/>
      <c r="T2148" s="127"/>
      <c r="U2148" s="127"/>
      <c r="V2148" s="127"/>
      <c r="W2148" s="127"/>
      <c r="X2148" s="127"/>
      <c r="Y2148" s="127"/>
      <c r="Z2148" s="127"/>
      <c r="AA2148" s="127"/>
      <c r="AB2148" s="127"/>
      <c r="AC2148" s="127"/>
      <c r="AD2148" s="127"/>
      <c r="AE2148" s="127"/>
      <c r="AF2148" s="127"/>
      <c r="AG2148" s="127"/>
      <c r="AH2148" s="127"/>
      <c r="AI2148" s="127"/>
      <c r="AJ2148" s="127"/>
      <c r="AK2148" s="127"/>
      <c r="AL2148" s="127"/>
      <c r="AM2148" s="127"/>
      <c r="AN2148" s="127"/>
      <c r="AO2148" s="127"/>
      <c r="AP2148" s="127"/>
      <c r="AQ2148" s="127"/>
      <c r="AR2148" s="127"/>
      <c r="AS2148" s="127"/>
      <c r="AT2148" s="127"/>
      <c r="AU2148" s="127"/>
      <c r="AV2148" s="127"/>
      <c r="AW2148" s="127"/>
      <c r="AX2148" s="127"/>
      <c r="AY2148" s="127"/>
      <c r="AZ2148" s="127"/>
      <c r="BA2148" s="127"/>
      <c r="BB2148" s="127"/>
      <c r="BC2148" s="127"/>
      <c r="BD2148" s="127"/>
      <c r="BE2148" s="127"/>
      <c r="BF2148" s="127"/>
      <c r="BG2148" s="127"/>
      <c r="BH2148" s="127"/>
      <c r="BI2148" s="127"/>
      <c r="BJ2148" s="127"/>
      <c r="BK2148" s="127"/>
      <c r="BL2148" s="127"/>
      <c r="BM2148" s="127"/>
      <c r="BN2148" s="386"/>
      <c r="BO2148" s="127"/>
      <c r="BP2148" s="104"/>
    </row>
    <row r="2149" spans="1:68" ht="14.5" x14ac:dyDescent="0.35">
      <c r="A2149" s="136"/>
      <c r="B2149" s="136"/>
      <c r="C2149" s="136"/>
      <c r="D2149" s="127"/>
      <c r="E2149" s="127"/>
      <c r="F2149" s="127"/>
      <c r="G2149" s="127"/>
      <c r="H2149" s="127"/>
      <c r="I2149" s="127"/>
      <c r="J2149" s="127"/>
      <c r="K2149" s="127"/>
      <c r="L2149" s="127"/>
      <c r="M2149" s="127"/>
      <c r="N2149" s="127"/>
      <c r="O2149" s="127"/>
      <c r="P2149" s="127"/>
      <c r="Q2149" s="127"/>
      <c r="R2149" s="127"/>
      <c r="S2149" s="127"/>
      <c r="T2149" s="127"/>
      <c r="U2149" s="127"/>
      <c r="V2149" s="127"/>
      <c r="W2149" s="127"/>
      <c r="X2149" s="127"/>
      <c r="Y2149" s="127"/>
      <c r="Z2149" s="127"/>
      <c r="AA2149" s="127"/>
      <c r="AB2149" s="127"/>
      <c r="AC2149" s="127"/>
      <c r="AD2149" s="127"/>
      <c r="AE2149" s="127"/>
      <c r="AF2149" s="127"/>
      <c r="AG2149" s="127"/>
      <c r="AH2149" s="127"/>
      <c r="AI2149" s="127"/>
      <c r="AJ2149" s="127"/>
      <c r="AK2149" s="127"/>
      <c r="AL2149" s="127"/>
      <c r="AM2149" s="127"/>
      <c r="AN2149" s="127"/>
      <c r="AO2149" s="127"/>
      <c r="AP2149" s="127"/>
      <c r="AQ2149" s="127"/>
      <c r="AR2149" s="127"/>
      <c r="AS2149" s="127"/>
      <c r="AT2149" s="127"/>
      <c r="AU2149" s="127"/>
      <c r="AV2149" s="127"/>
      <c r="AW2149" s="127"/>
      <c r="AX2149" s="127"/>
      <c r="AY2149" s="127"/>
      <c r="AZ2149" s="127"/>
      <c r="BA2149" s="127"/>
      <c r="BB2149" s="127"/>
      <c r="BC2149" s="127"/>
      <c r="BD2149" s="127"/>
      <c r="BE2149" s="127"/>
      <c r="BF2149" s="127"/>
      <c r="BG2149" s="127"/>
      <c r="BH2149" s="127"/>
      <c r="BI2149" s="127"/>
      <c r="BJ2149" s="127"/>
      <c r="BK2149" s="127"/>
      <c r="BL2149" s="127"/>
      <c r="BM2149" s="127"/>
      <c r="BN2149" s="386"/>
      <c r="BO2149" s="127"/>
      <c r="BP2149" s="104"/>
    </row>
    <row r="2150" spans="1:68" ht="14.5" x14ac:dyDescent="0.35">
      <c r="A2150" s="136"/>
      <c r="B2150" s="136"/>
      <c r="C2150" s="136"/>
      <c r="D2150" s="127"/>
      <c r="E2150" s="127"/>
      <c r="F2150" s="127"/>
      <c r="G2150" s="127"/>
      <c r="H2150" s="127"/>
      <c r="I2150" s="127"/>
      <c r="J2150" s="127"/>
      <c r="K2150" s="127"/>
      <c r="L2150" s="127"/>
      <c r="M2150" s="127"/>
      <c r="N2150" s="127"/>
      <c r="O2150" s="127"/>
      <c r="P2150" s="127"/>
      <c r="Q2150" s="127"/>
      <c r="R2150" s="127"/>
      <c r="S2150" s="127"/>
      <c r="T2150" s="127"/>
      <c r="U2150" s="127"/>
      <c r="V2150" s="127"/>
      <c r="W2150" s="127"/>
      <c r="X2150" s="127"/>
      <c r="Y2150" s="127"/>
      <c r="Z2150" s="127"/>
      <c r="AA2150" s="127"/>
      <c r="AB2150" s="127"/>
      <c r="AC2150" s="127"/>
      <c r="AD2150" s="127"/>
      <c r="AE2150" s="127"/>
      <c r="AF2150" s="127"/>
      <c r="AG2150" s="127"/>
      <c r="AH2150" s="127"/>
      <c r="AI2150" s="127"/>
      <c r="AJ2150" s="127"/>
      <c r="AK2150" s="127"/>
      <c r="AL2150" s="127"/>
      <c r="AM2150" s="127"/>
      <c r="AN2150" s="127"/>
      <c r="AO2150" s="127"/>
      <c r="AP2150" s="127"/>
      <c r="AQ2150" s="127"/>
      <c r="AR2150" s="127"/>
      <c r="AS2150" s="127"/>
      <c r="AT2150" s="127"/>
      <c r="AU2150" s="127"/>
      <c r="AV2150" s="127"/>
      <c r="AW2150" s="127"/>
      <c r="AX2150" s="127"/>
      <c r="AY2150" s="127"/>
      <c r="AZ2150" s="127"/>
      <c r="BA2150" s="127"/>
      <c r="BB2150" s="127"/>
      <c r="BC2150" s="127"/>
      <c r="BD2150" s="127"/>
      <c r="BE2150" s="127"/>
      <c r="BF2150" s="127"/>
      <c r="BG2150" s="127"/>
      <c r="BH2150" s="127"/>
      <c r="BI2150" s="127"/>
      <c r="BJ2150" s="127"/>
      <c r="BK2150" s="127"/>
      <c r="BL2150" s="127"/>
      <c r="BM2150" s="127"/>
      <c r="BN2150" s="386"/>
      <c r="BO2150" s="127"/>
      <c r="BP2150" s="104"/>
    </row>
    <row r="2151" spans="1:68" ht="14.5" x14ac:dyDescent="0.35">
      <c r="A2151" s="136"/>
      <c r="B2151" s="136"/>
      <c r="C2151" s="136"/>
      <c r="D2151" s="127"/>
      <c r="E2151" s="127"/>
      <c r="F2151" s="127"/>
      <c r="G2151" s="127"/>
      <c r="H2151" s="127"/>
      <c r="I2151" s="127"/>
      <c r="J2151" s="127"/>
      <c r="K2151" s="127"/>
      <c r="L2151" s="127"/>
      <c r="M2151" s="127"/>
      <c r="N2151" s="127"/>
      <c r="O2151" s="127"/>
      <c r="P2151" s="127"/>
      <c r="Q2151" s="127"/>
      <c r="R2151" s="127"/>
      <c r="S2151" s="127"/>
      <c r="T2151" s="127"/>
      <c r="U2151" s="127"/>
      <c r="V2151" s="127"/>
      <c r="W2151" s="127"/>
      <c r="X2151" s="127"/>
      <c r="Y2151" s="127"/>
      <c r="Z2151" s="127"/>
      <c r="AA2151" s="127"/>
      <c r="AB2151" s="127"/>
      <c r="AC2151" s="127"/>
      <c r="AD2151" s="127"/>
      <c r="AE2151" s="127"/>
      <c r="AF2151" s="127"/>
      <c r="AG2151" s="127"/>
      <c r="AH2151" s="127"/>
      <c r="AI2151" s="127"/>
      <c r="AJ2151" s="127"/>
      <c r="AK2151" s="127"/>
      <c r="AL2151" s="127"/>
      <c r="AM2151" s="127"/>
      <c r="AN2151" s="127"/>
      <c r="AO2151" s="127"/>
      <c r="AP2151" s="127"/>
      <c r="AQ2151" s="127"/>
      <c r="AR2151" s="127"/>
      <c r="AS2151" s="127"/>
      <c r="AT2151" s="127"/>
      <c r="AU2151" s="127"/>
      <c r="AV2151" s="127"/>
      <c r="AW2151" s="127"/>
      <c r="AX2151" s="127"/>
      <c r="AY2151" s="127"/>
      <c r="AZ2151" s="127"/>
      <c r="BA2151" s="127"/>
      <c r="BB2151" s="127"/>
      <c r="BC2151" s="127"/>
      <c r="BD2151" s="127"/>
      <c r="BE2151" s="127"/>
      <c r="BF2151" s="127"/>
      <c r="BG2151" s="127"/>
      <c r="BH2151" s="127"/>
      <c r="BI2151" s="127"/>
      <c r="BJ2151" s="127"/>
      <c r="BK2151" s="127"/>
      <c r="BL2151" s="127"/>
      <c r="BM2151" s="127"/>
      <c r="BN2151" s="386"/>
      <c r="BO2151" s="127"/>
      <c r="BP2151" s="104"/>
    </row>
    <row r="2152" spans="1:68" ht="14.5" x14ac:dyDescent="0.35">
      <c r="A2152" s="136"/>
      <c r="B2152" s="136"/>
      <c r="C2152" s="136"/>
      <c r="D2152" s="127"/>
      <c r="E2152" s="127"/>
      <c r="F2152" s="127"/>
      <c r="G2152" s="127"/>
      <c r="H2152" s="127"/>
      <c r="I2152" s="127"/>
      <c r="J2152" s="127"/>
      <c r="K2152" s="127"/>
      <c r="L2152" s="127"/>
      <c r="M2152" s="127"/>
      <c r="N2152" s="127"/>
      <c r="O2152" s="127"/>
      <c r="P2152" s="127"/>
      <c r="Q2152" s="127"/>
      <c r="R2152" s="127"/>
      <c r="S2152" s="127"/>
      <c r="T2152" s="127"/>
      <c r="U2152" s="127"/>
      <c r="V2152" s="127"/>
      <c r="W2152" s="127"/>
      <c r="X2152" s="127"/>
      <c r="Y2152" s="127"/>
      <c r="Z2152" s="127"/>
      <c r="AA2152" s="127"/>
      <c r="AB2152" s="127"/>
      <c r="AC2152" s="127"/>
      <c r="AD2152" s="127"/>
      <c r="AE2152" s="127"/>
      <c r="AF2152" s="127"/>
      <c r="AG2152" s="127"/>
      <c r="AH2152" s="127"/>
      <c r="AI2152" s="127"/>
      <c r="AJ2152" s="127"/>
      <c r="AK2152" s="127"/>
      <c r="AL2152" s="127"/>
      <c r="AM2152" s="127"/>
      <c r="AN2152" s="127"/>
      <c r="AO2152" s="127"/>
      <c r="AP2152" s="127"/>
      <c r="AQ2152" s="127"/>
      <c r="AR2152" s="127"/>
      <c r="AS2152" s="127"/>
      <c r="AT2152" s="127"/>
      <c r="AU2152" s="127"/>
      <c r="AV2152" s="127"/>
      <c r="AW2152" s="127"/>
      <c r="AX2152" s="127"/>
      <c r="AY2152" s="127"/>
      <c r="AZ2152" s="127"/>
      <c r="BA2152" s="127"/>
      <c r="BB2152" s="127"/>
      <c r="BC2152" s="127"/>
      <c r="BD2152" s="127"/>
      <c r="BE2152" s="127"/>
      <c r="BF2152" s="127"/>
      <c r="BG2152" s="127"/>
      <c r="BH2152" s="127"/>
      <c r="BI2152" s="127"/>
      <c r="BJ2152" s="127"/>
      <c r="BK2152" s="127"/>
      <c r="BL2152" s="127"/>
      <c r="BM2152" s="127"/>
      <c r="BN2152" s="386"/>
      <c r="BO2152" s="127"/>
      <c r="BP2152" s="104"/>
    </row>
    <row r="2153" spans="1:68" ht="14.5" x14ac:dyDescent="0.35">
      <c r="A2153" s="136"/>
      <c r="B2153" s="136"/>
      <c r="C2153" s="136"/>
      <c r="D2153" s="127"/>
      <c r="E2153" s="127"/>
      <c r="F2153" s="127"/>
      <c r="G2153" s="127"/>
      <c r="H2153" s="127"/>
      <c r="I2153" s="127"/>
      <c r="J2153" s="127"/>
      <c r="K2153" s="127"/>
      <c r="L2153" s="127"/>
      <c r="M2153" s="127"/>
      <c r="N2153" s="127"/>
      <c r="O2153" s="127"/>
      <c r="P2153" s="127"/>
      <c r="Q2153" s="127"/>
      <c r="R2153" s="127"/>
      <c r="S2153" s="127"/>
      <c r="T2153" s="127"/>
      <c r="U2153" s="127"/>
      <c r="V2153" s="127"/>
      <c r="W2153" s="127"/>
      <c r="X2153" s="127"/>
      <c r="Y2153" s="127"/>
      <c r="Z2153" s="127"/>
      <c r="AA2153" s="127"/>
      <c r="AB2153" s="127"/>
      <c r="AC2153" s="127"/>
      <c r="AD2153" s="127"/>
      <c r="AE2153" s="127"/>
      <c r="AF2153" s="127"/>
      <c r="AG2153" s="127"/>
      <c r="AH2153" s="127"/>
      <c r="AI2153" s="127"/>
      <c r="AJ2153" s="127"/>
      <c r="AK2153" s="127"/>
      <c r="AL2153" s="127"/>
      <c r="AM2153" s="127"/>
      <c r="AN2153" s="127"/>
      <c r="AO2153" s="127"/>
      <c r="AP2153" s="127"/>
      <c r="AQ2153" s="127"/>
      <c r="AR2153" s="127"/>
      <c r="AS2153" s="127"/>
      <c r="AT2153" s="127"/>
      <c r="AU2153" s="127"/>
      <c r="AV2153" s="127"/>
      <c r="AW2153" s="127"/>
      <c r="AX2153" s="127"/>
      <c r="AY2153" s="127"/>
      <c r="AZ2153" s="127"/>
      <c r="BA2153" s="127"/>
      <c r="BB2153" s="127"/>
      <c r="BC2153" s="127"/>
      <c r="BD2153" s="127"/>
      <c r="BE2153" s="127"/>
      <c r="BF2153" s="127"/>
      <c r="BG2153" s="127"/>
      <c r="BH2153" s="127"/>
      <c r="BI2153" s="127"/>
      <c r="BJ2153" s="127"/>
      <c r="BK2153" s="127"/>
      <c r="BL2153" s="127"/>
      <c r="BM2153" s="127"/>
      <c r="BN2153" s="386"/>
      <c r="BO2153" s="127"/>
      <c r="BP2153" s="104"/>
    </row>
    <row r="2154" spans="1:68" ht="14.5" x14ac:dyDescent="0.35">
      <c r="A2154" s="136"/>
      <c r="B2154" s="136"/>
      <c r="C2154" s="136"/>
      <c r="D2154" s="127"/>
      <c r="E2154" s="127"/>
      <c r="F2154" s="127"/>
      <c r="G2154" s="127"/>
      <c r="H2154" s="127"/>
      <c r="I2154" s="127"/>
      <c r="J2154" s="127"/>
      <c r="K2154" s="127"/>
      <c r="L2154" s="127"/>
      <c r="M2154" s="127"/>
      <c r="N2154" s="127"/>
      <c r="O2154" s="127"/>
      <c r="P2154" s="127"/>
      <c r="Q2154" s="127"/>
      <c r="R2154" s="127"/>
      <c r="S2154" s="127"/>
      <c r="T2154" s="127"/>
      <c r="U2154" s="127"/>
      <c r="V2154" s="127"/>
      <c r="W2154" s="127"/>
      <c r="X2154" s="127"/>
      <c r="Y2154" s="127"/>
      <c r="Z2154" s="127"/>
      <c r="AA2154" s="127"/>
      <c r="AB2154" s="127"/>
      <c r="AC2154" s="127"/>
      <c r="AD2154" s="127"/>
      <c r="AE2154" s="127"/>
      <c r="AF2154" s="127"/>
      <c r="AG2154" s="127"/>
      <c r="AH2154" s="127"/>
      <c r="AI2154" s="127"/>
      <c r="AJ2154" s="127"/>
      <c r="AK2154" s="127"/>
      <c r="AL2154" s="127"/>
      <c r="AM2154" s="127"/>
      <c r="AN2154" s="127"/>
      <c r="AO2154" s="127"/>
      <c r="AP2154" s="127"/>
      <c r="AQ2154" s="127"/>
      <c r="AR2154" s="127"/>
      <c r="AS2154" s="127"/>
      <c r="AT2154" s="127"/>
      <c r="AU2154" s="127"/>
      <c r="AV2154" s="127"/>
      <c r="AW2154" s="127"/>
      <c r="AX2154" s="127"/>
      <c r="AY2154" s="127"/>
      <c r="AZ2154" s="127"/>
      <c r="BA2154" s="127"/>
      <c r="BB2154" s="127"/>
      <c r="BC2154" s="127"/>
      <c r="BD2154" s="127"/>
      <c r="BE2154" s="127"/>
      <c r="BF2154" s="127"/>
      <c r="BG2154" s="127"/>
      <c r="BH2154" s="127"/>
      <c r="BI2154" s="127"/>
      <c r="BJ2154" s="127"/>
      <c r="BK2154" s="127"/>
      <c r="BL2154" s="127"/>
      <c r="BM2154" s="127"/>
      <c r="BN2154" s="386"/>
      <c r="BO2154" s="127"/>
      <c r="BP2154" s="104"/>
    </row>
    <row r="2155" spans="1:68" ht="14.5" x14ac:dyDescent="0.35">
      <c r="A2155" s="136"/>
      <c r="B2155" s="136"/>
      <c r="C2155" s="136"/>
      <c r="D2155" s="127"/>
      <c r="E2155" s="127"/>
      <c r="F2155" s="127"/>
      <c r="G2155" s="127"/>
      <c r="H2155" s="127"/>
      <c r="I2155" s="127"/>
      <c r="J2155" s="127"/>
      <c r="K2155" s="127"/>
      <c r="L2155" s="127"/>
      <c r="M2155" s="127"/>
      <c r="N2155" s="127"/>
      <c r="O2155" s="127"/>
      <c r="P2155" s="127"/>
      <c r="Q2155" s="127"/>
      <c r="R2155" s="127"/>
      <c r="S2155" s="127"/>
      <c r="T2155" s="127"/>
      <c r="U2155" s="127"/>
      <c r="V2155" s="127"/>
      <c r="W2155" s="127"/>
      <c r="X2155" s="127"/>
      <c r="Y2155" s="127"/>
      <c r="Z2155" s="127"/>
      <c r="AA2155" s="127"/>
      <c r="AB2155" s="127"/>
      <c r="AC2155" s="127"/>
      <c r="AD2155" s="127"/>
      <c r="AE2155" s="127"/>
      <c r="AF2155" s="127"/>
      <c r="AG2155" s="127"/>
      <c r="AH2155" s="127"/>
      <c r="AI2155" s="127"/>
      <c r="AJ2155" s="127"/>
      <c r="AK2155" s="127"/>
      <c r="AL2155" s="127"/>
      <c r="AM2155" s="127"/>
      <c r="AN2155" s="127"/>
      <c r="AO2155" s="127"/>
      <c r="AP2155" s="127"/>
      <c r="AQ2155" s="127"/>
      <c r="AR2155" s="127"/>
      <c r="AS2155" s="127"/>
      <c r="AT2155" s="127"/>
      <c r="AU2155" s="127"/>
      <c r="AV2155" s="127"/>
      <c r="AW2155" s="127"/>
      <c r="AX2155" s="127"/>
      <c r="AY2155" s="127"/>
      <c r="AZ2155" s="127"/>
      <c r="BA2155" s="127"/>
      <c r="BB2155" s="127"/>
      <c r="BC2155" s="127"/>
      <c r="BD2155" s="127"/>
      <c r="BE2155" s="127"/>
      <c r="BF2155" s="127"/>
      <c r="BG2155" s="127"/>
      <c r="BH2155" s="127"/>
      <c r="BI2155" s="127"/>
      <c r="BJ2155" s="127"/>
      <c r="BK2155" s="127"/>
      <c r="BL2155" s="127"/>
      <c r="BM2155" s="127"/>
      <c r="BN2155" s="386"/>
      <c r="BO2155" s="127"/>
      <c r="BP2155" s="104"/>
    </row>
    <row r="2156" spans="1:68" ht="14.5" x14ac:dyDescent="0.35">
      <c r="A2156" s="136"/>
      <c r="B2156" s="136"/>
      <c r="C2156" s="136"/>
      <c r="D2156" s="127"/>
      <c r="E2156" s="127"/>
      <c r="F2156" s="127"/>
      <c r="G2156" s="127"/>
      <c r="H2156" s="127"/>
      <c r="I2156" s="127"/>
      <c r="J2156" s="127"/>
      <c r="K2156" s="127"/>
      <c r="L2156" s="127"/>
      <c r="M2156" s="127"/>
      <c r="N2156" s="127"/>
      <c r="O2156" s="127"/>
      <c r="P2156" s="127"/>
      <c r="Q2156" s="127"/>
      <c r="R2156" s="127"/>
      <c r="S2156" s="127"/>
      <c r="T2156" s="127"/>
      <c r="U2156" s="127"/>
      <c r="V2156" s="127"/>
      <c r="W2156" s="127"/>
      <c r="X2156" s="127"/>
      <c r="Y2156" s="127"/>
      <c r="Z2156" s="127"/>
      <c r="AA2156" s="127"/>
      <c r="AB2156" s="127"/>
      <c r="AC2156" s="127"/>
      <c r="AD2156" s="127"/>
      <c r="AE2156" s="127"/>
      <c r="AF2156" s="127"/>
      <c r="AG2156" s="127"/>
      <c r="AH2156" s="127"/>
      <c r="AI2156" s="127"/>
      <c r="AJ2156" s="127"/>
      <c r="AK2156" s="127"/>
      <c r="AL2156" s="127"/>
      <c r="AM2156" s="127"/>
      <c r="AN2156" s="127"/>
      <c r="AO2156" s="127"/>
      <c r="AP2156" s="127"/>
      <c r="AQ2156" s="127"/>
      <c r="AR2156" s="127"/>
      <c r="AS2156" s="127"/>
      <c r="AT2156" s="127"/>
      <c r="AU2156" s="127"/>
      <c r="AV2156" s="127"/>
      <c r="AW2156" s="127"/>
      <c r="AX2156" s="127"/>
      <c r="AY2156" s="127"/>
      <c r="AZ2156" s="127"/>
      <c r="BA2156" s="127"/>
      <c r="BB2156" s="127"/>
      <c r="BC2156" s="127"/>
      <c r="BD2156" s="127"/>
      <c r="BE2156" s="127"/>
      <c r="BF2156" s="127"/>
      <c r="BG2156" s="127"/>
      <c r="BH2156" s="127"/>
      <c r="BI2156" s="127"/>
      <c r="BJ2156" s="127"/>
      <c r="BK2156" s="127"/>
      <c r="BL2156" s="127"/>
      <c r="BM2156" s="127"/>
      <c r="BN2156" s="386"/>
      <c r="BO2156" s="127"/>
      <c r="BP2156" s="104"/>
    </row>
    <row r="2157" spans="1:68" ht="14.5" x14ac:dyDescent="0.35">
      <c r="A2157" s="136"/>
      <c r="B2157" s="136"/>
      <c r="C2157" s="136"/>
      <c r="D2157" s="127"/>
      <c r="E2157" s="127"/>
      <c r="F2157" s="127"/>
      <c r="G2157" s="127"/>
      <c r="H2157" s="127"/>
      <c r="I2157" s="127"/>
      <c r="J2157" s="127"/>
      <c r="K2157" s="127"/>
      <c r="L2157" s="127"/>
      <c r="M2157" s="127"/>
      <c r="N2157" s="127"/>
      <c r="O2157" s="127"/>
      <c r="P2157" s="127"/>
      <c r="Q2157" s="127"/>
      <c r="R2157" s="127"/>
      <c r="S2157" s="127"/>
      <c r="T2157" s="127"/>
      <c r="U2157" s="127"/>
      <c r="V2157" s="127"/>
      <c r="W2157" s="127"/>
      <c r="X2157" s="127"/>
      <c r="Y2157" s="127"/>
      <c r="Z2157" s="127"/>
      <c r="AA2157" s="127"/>
      <c r="AB2157" s="127"/>
      <c r="AC2157" s="127"/>
      <c r="AD2157" s="127"/>
      <c r="AE2157" s="127"/>
      <c r="AF2157" s="127"/>
      <c r="AG2157" s="127"/>
      <c r="AH2157" s="127"/>
      <c r="AI2157" s="127"/>
      <c r="AJ2157" s="127"/>
      <c r="AK2157" s="127"/>
      <c r="AL2157" s="127"/>
      <c r="AM2157" s="127"/>
      <c r="AN2157" s="127"/>
      <c r="AO2157" s="127"/>
      <c r="AP2157" s="127"/>
      <c r="AQ2157" s="127"/>
      <c r="AR2157" s="127"/>
      <c r="AS2157" s="127"/>
      <c r="AT2157" s="127"/>
      <c r="AU2157" s="127"/>
      <c r="AV2157" s="127"/>
      <c r="AW2157" s="127"/>
      <c r="AX2157" s="127"/>
      <c r="AY2157" s="127"/>
      <c r="AZ2157" s="127"/>
      <c r="BA2157" s="127"/>
      <c r="BB2157" s="127"/>
      <c r="BC2157" s="127"/>
      <c r="BD2157" s="127"/>
      <c r="BE2157" s="127"/>
      <c r="BF2157" s="127"/>
      <c r="BG2157" s="127"/>
      <c r="BH2157" s="127"/>
      <c r="BI2157" s="127"/>
      <c r="BJ2157" s="127"/>
      <c r="BK2157" s="127"/>
      <c r="BL2157" s="127"/>
      <c r="BM2157" s="127"/>
      <c r="BN2157" s="386"/>
      <c r="BO2157" s="127"/>
      <c r="BP2157" s="104"/>
    </row>
    <row r="2158" spans="1:68" ht="14.5" x14ac:dyDescent="0.35">
      <c r="A2158" s="136"/>
      <c r="B2158" s="136"/>
      <c r="C2158" s="136"/>
      <c r="D2158" s="127"/>
      <c r="E2158" s="127"/>
      <c r="F2158" s="127"/>
      <c r="G2158" s="127"/>
      <c r="H2158" s="127"/>
      <c r="I2158" s="127"/>
      <c r="J2158" s="127"/>
      <c r="K2158" s="127"/>
      <c r="L2158" s="127"/>
      <c r="M2158" s="127"/>
      <c r="N2158" s="127"/>
      <c r="O2158" s="127"/>
      <c r="P2158" s="127"/>
      <c r="Q2158" s="127"/>
      <c r="R2158" s="127"/>
      <c r="S2158" s="127"/>
      <c r="T2158" s="127"/>
      <c r="U2158" s="127"/>
      <c r="V2158" s="127"/>
      <c r="W2158" s="127"/>
      <c r="X2158" s="127"/>
      <c r="Y2158" s="127"/>
      <c r="Z2158" s="127"/>
      <c r="AA2158" s="127"/>
      <c r="AB2158" s="127"/>
      <c r="AC2158" s="127"/>
      <c r="AD2158" s="127"/>
      <c r="AE2158" s="127"/>
      <c r="AF2158" s="127"/>
      <c r="AG2158" s="127"/>
      <c r="AH2158" s="127"/>
      <c r="AI2158" s="127"/>
      <c r="AJ2158" s="127"/>
      <c r="AK2158" s="127"/>
      <c r="AL2158" s="127"/>
      <c r="AM2158" s="127"/>
      <c r="AN2158" s="127"/>
      <c r="AO2158" s="127"/>
      <c r="AP2158" s="127"/>
      <c r="AQ2158" s="127"/>
      <c r="AR2158" s="127"/>
      <c r="AS2158" s="127"/>
      <c r="AT2158" s="127"/>
      <c r="AU2158" s="127"/>
      <c r="AV2158" s="127"/>
      <c r="AW2158" s="127"/>
      <c r="AX2158" s="127"/>
      <c r="AY2158" s="127"/>
      <c r="AZ2158" s="127"/>
      <c r="BA2158" s="127"/>
      <c r="BB2158" s="127"/>
      <c r="BC2158" s="127"/>
      <c r="BD2158" s="127"/>
      <c r="BE2158" s="127"/>
      <c r="BF2158" s="127"/>
      <c r="BG2158" s="127"/>
      <c r="BH2158" s="127"/>
      <c r="BI2158" s="127"/>
      <c r="BJ2158" s="127"/>
      <c r="BK2158" s="127"/>
      <c r="BL2158" s="127"/>
      <c r="BM2158" s="127"/>
      <c r="BN2158" s="386"/>
      <c r="BO2158" s="127"/>
      <c r="BP2158" s="104"/>
    </row>
    <row r="2159" spans="1:68" ht="14.5" x14ac:dyDescent="0.35">
      <c r="A2159" s="136"/>
      <c r="B2159" s="136"/>
      <c r="C2159" s="136"/>
      <c r="D2159" s="127"/>
      <c r="E2159" s="127"/>
      <c r="F2159" s="127"/>
      <c r="G2159" s="127"/>
      <c r="H2159" s="127"/>
      <c r="I2159" s="127"/>
      <c r="J2159" s="127"/>
      <c r="K2159" s="127"/>
      <c r="L2159" s="127"/>
      <c r="M2159" s="127"/>
      <c r="N2159" s="127"/>
      <c r="O2159" s="127"/>
      <c r="P2159" s="127"/>
      <c r="Q2159" s="127"/>
      <c r="R2159" s="127"/>
      <c r="S2159" s="127"/>
      <c r="T2159" s="127"/>
      <c r="U2159" s="127"/>
      <c r="V2159" s="127"/>
      <c r="W2159" s="127"/>
      <c r="X2159" s="127"/>
      <c r="Y2159" s="127"/>
      <c r="Z2159" s="127"/>
      <c r="AA2159" s="127"/>
      <c r="AB2159" s="127"/>
      <c r="AC2159" s="127"/>
      <c r="AD2159" s="127"/>
      <c r="AE2159" s="127"/>
      <c r="AF2159" s="127"/>
      <c r="AG2159" s="127"/>
      <c r="AH2159" s="127"/>
      <c r="AI2159" s="127"/>
      <c r="AJ2159" s="127"/>
      <c r="AK2159" s="127"/>
      <c r="AL2159" s="127"/>
      <c r="AM2159" s="127"/>
      <c r="AN2159" s="127"/>
      <c r="AO2159" s="127"/>
      <c r="AP2159" s="127"/>
      <c r="AQ2159" s="127"/>
      <c r="AR2159" s="127"/>
      <c r="AS2159" s="127"/>
      <c r="AT2159" s="127"/>
      <c r="AU2159" s="127"/>
      <c r="AV2159" s="127"/>
      <c r="AW2159" s="127"/>
      <c r="AX2159" s="127"/>
      <c r="AY2159" s="127"/>
      <c r="AZ2159" s="127"/>
      <c r="BA2159" s="127"/>
      <c r="BB2159" s="127"/>
      <c r="BC2159" s="127"/>
      <c r="BD2159" s="127"/>
      <c r="BE2159" s="127"/>
      <c r="BF2159" s="127"/>
      <c r="BG2159" s="127"/>
      <c r="BH2159" s="127"/>
      <c r="BI2159" s="127"/>
      <c r="BJ2159" s="127"/>
      <c r="BK2159" s="127"/>
      <c r="BL2159" s="127"/>
      <c r="BM2159" s="127"/>
      <c r="BN2159" s="386"/>
      <c r="BO2159" s="127"/>
      <c r="BP2159" s="104"/>
    </row>
    <row r="2160" spans="1:68" ht="14.5" x14ac:dyDescent="0.35">
      <c r="A2160" s="136"/>
      <c r="B2160" s="136"/>
      <c r="C2160" s="136"/>
      <c r="D2160" s="127"/>
      <c r="E2160" s="127"/>
      <c r="F2160" s="127"/>
      <c r="G2160" s="127"/>
      <c r="H2160" s="127"/>
      <c r="I2160" s="127"/>
      <c r="J2160" s="127"/>
      <c r="K2160" s="127"/>
      <c r="L2160" s="127"/>
      <c r="M2160" s="127"/>
      <c r="N2160" s="127"/>
      <c r="O2160" s="127"/>
      <c r="P2160" s="127"/>
      <c r="Q2160" s="127"/>
      <c r="R2160" s="127"/>
      <c r="S2160" s="127"/>
      <c r="T2160" s="127"/>
      <c r="U2160" s="127"/>
      <c r="V2160" s="127"/>
      <c r="W2160" s="127"/>
      <c r="X2160" s="127"/>
      <c r="Y2160" s="127"/>
      <c r="Z2160" s="127"/>
      <c r="AA2160" s="127"/>
      <c r="AB2160" s="127"/>
      <c r="AC2160" s="127"/>
      <c r="AD2160" s="127"/>
      <c r="AE2160" s="127"/>
      <c r="AF2160" s="127"/>
      <c r="AG2160" s="127"/>
      <c r="AH2160" s="127"/>
      <c r="AI2160" s="127"/>
      <c r="AJ2160" s="127"/>
      <c r="AK2160" s="127"/>
      <c r="AL2160" s="127"/>
      <c r="AM2160" s="127"/>
      <c r="AN2160" s="127"/>
      <c r="AO2160" s="127"/>
      <c r="AP2160" s="127"/>
      <c r="AQ2160" s="127"/>
      <c r="AR2160" s="127"/>
      <c r="AS2160" s="127"/>
      <c r="AT2160" s="127"/>
      <c r="AU2160" s="127"/>
      <c r="AV2160" s="127"/>
      <c r="AW2160" s="127"/>
      <c r="AX2160" s="127"/>
      <c r="AY2160" s="127"/>
      <c r="AZ2160" s="127"/>
      <c r="BA2160" s="127"/>
      <c r="BB2160" s="127"/>
      <c r="BC2160" s="127"/>
      <c r="BD2160" s="127"/>
      <c r="BE2160" s="127"/>
      <c r="BF2160" s="127"/>
      <c r="BG2160" s="127"/>
      <c r="BH2160" s="127"/>
      <c r="BI2160" s="127"/>
      <c r="BJ2160" s="127"/>
      <c r="BK2160" s="127"/>
      <c r="BL2160" s="127"/>
      <c r="BM2160" s="127"/>
      <c r="BN2160" s="386"/>
      <c r="BO2160" s="127"/>
      <c r="BP2160" s="104"/>
    </row>
    <row r="2161" spans="1:68" ht="14.5" x14ac:dyDescent="0.35">
      <c r="A2161" s="136"/>
      <c r="B2161" s="136"/>
      <c r="C2161" s="136"/>
      <c r="D2161" s="127"/>
      <c r="E2161" s="127"/>
      <c r="F2161" s="127"/>
      <c r="G2161" s="127"/>
      <c r="H2161" s="127"/>
      <c r="I2161" s="127"/>
      <c r="J2161" s="127"/>
      <c r="K2161" s="127"/>
      <c r="L2161" s="127"/>
      <c r="M2161" s="127"/>
      <c r="N2161" s="127"/>
      <c r="O2161" s="127"/>
      <c r="P2161" s="127"/>
      <c r="Q2161" s="127"/>
      <c r="R2161" s="127"/>
      <c r="S2161" s="127"/>
      <c r="T2161" s="127"/>
      <c r="U2161" s="127"/>
      <c r="V2161" s="127"/>
      <c r="W2161" s="127"/>
      <c r="X2161" s="127"/>
      <c r="Y2161" s="127"/>
      <c r="Z2161" s="127"/>
      <c r="AA2161" s="127"/>
      <c r="AB2161" s="127"/>
      <c r="AC2161" s="127"/>
      <c r="AD2161" s="127"/>
      <c r="AE2161" s="127"/>
      <c r="AF2161" s="127"/>
      <c r="AG2161" s="127"/>
      <c r="AH2161" s="127"/>
      <c r="AI2161" s="127"/>
      <c r="AJ2161" s="127"/>
      <c r="AK2161" s="127"/>
      <c r="AL2161" s="127"/>
      <c r="AM2161" s="127"/>
      <c r="AN2161" s="127"/>
      <c r="AO2161" s="127"/>
      <c r="AP2161" s="127"/>
      <c r="AQ2161" s="127"/>
      <c r="AR2161" s="127"/>
      <c r="AS2161" s="127"/>
      <c r="AT2161" s="127"/>
      <c r="AU2161" s="127"/>
      <c r="AV2161" s="127"/>
      <c r="AW2161" s="127"/>
      <c r="AX2161" s="127"/>
      <c r="AY2161" s="127"/>
      <c r="AZ2161" s="127"/>
      <c r="BA2161" s="127"/>
      <c r="BB2161" s="127"/>
      <c r="BC2161" s="127"/>
      <c r="BD2161" s="127"/>
      <c r="BE2161" s="127"/>
      <c r="BF2161" s="127"/>
      <c r="BG2161" s="127"/>
      <c r="BH2161" s="127"/>
      <c r="BI2161" s="127"/>
      <c r="BJ2161" s="127"/>
      <c r="BK2161" s="127"/>
      <c r="BL2161" s="127"/>
      <c r="BM2161" s="127"/>
      <c r="BN2161" s="386"/>
      <c r="BO2161" s="127"/>
      <c r="BP2161" s="104"/>
    </row>
    <row r="2162" spans="1:68" ht="14.5" x14ac:dyDescent="0.35">
      <c r="A2162" s="136"/>
      <c r="B2162" s="136"/>
      <c r="C2162" s="136"/>
      <c r="D2162" s="127"/>
      <c r="E2162" s="127"/>
      <c r="F2162" s="127"/>
      <c r="G2162" s="127"/>
      <c r="H2162" s="127"/>
      <c r="I2162" s="127"/>
      <c r="J2162" s="127"/>
      <c r="K2162" s="127"/>
      <c r="L2162" s="127"/>
      <c r="M2162" s="127"/>
      <c r="N2162" s="127"/>
      <c r="O2162" s="127"/>
      <c r="P2162" s="127"/>
      <c r="Q2162" s="127"/>
      <c r="R2162" s="127"/>
      <c r="S2162" s="127"/>
      <c r="T2162" s="127"/>
      <c r="U2162" s="127"/>
      <c r="V2162" s="127"/>
      <c r="W2162" s="127"/>
      <c r="X2162" s="127"/>
      <c r="Y2162" s="127"/>
      <c r="Z2162" s="127"/>
      <c r="AA2162" s="127"/>
      <c r="AB2162" s="127"/>
      <c r="AC2162" s="127"/>
      <c r="AD2162" s="127"/>
      <c r="AE2162" s="127"/>
      <c r="AF2162" s="127"/>
      <c r="AG2162" s="127"/>
      <c r="AH2162" s="127"/>
      <c r="AI2162" s="127"/>
      <c r="AJ2162" s="127"/>
      <c r="AK2162" s="127"/>
      <c r="AL2162" s="127"/>
      <c r="AM2162" s="127"/>
      <c r="AN2162" s="127"/>
      <c r="AO2162" s="127"/>
      <c r="AP2162" s="127"/>
      <c r="AQ2162" s="127"/>
      <c r="AR2162" s="127"/>
      <c r="AS2162" s="127"/>
      <c r="AT2162" s="127"/>
      <c r="AU2162" s="127"/>
      <c r="AV2162" s="127"/>
      <c r="AW2162" s="127"/>
      <c r="AX2162" s="127"/>
      <c r="AY2162" s="127"/>
      <c r="AZ2162" s="127"/>
      <c r="BA2162" s="127"/>
      <c r="BB2162" s="127"/>
      <c r="BC2162" s="127"/>
      <c r="BD2162" s="127"/>
      <c r="BE2162" s="127"/>
      <c r="BF2162" s="127"/>
      <c r="BG2162" s="127"/>
      <c r="BH2162" s="127"/>
      <c r="BI2162" s="127"/>
      <c r="BJ2162" s="127"/>
      <c r="BK2162" s="127"/>
      <c r="BL2162" s="127"/>
      <c r="BM2162" s="127"/>
      <c r="BN2162" s="386"/>
      <c r="BO2162" s="127"/>
      <c r="BP2162" s="104"/>
    </row>
    <row r="2163" spans="1:68" ht="14.5" x14ac:dyDescent="0.35">
      <c r="A2163" s="136"/>
      <c r="B2163" s="136"/>
      <c r="C2163" s="136"/>
      <c r="D2163" s="127"/>
      <c r="E2163" s="127"/>
      <c r="F2163" s="127"/>
      <c r="G2163" s="127"/>
      <c r="H2163" s="127"/>
      <c r="I2163" s="127"/>
      <c r="J2163" s="127"/>
      <c r="K2163" s="127"/>
      <c r="L2163" s="127"/>
      <c r="M2163" s="127"/>
      <c r="N2163" s="127"/>
      <c r="O2163" s="127"/>
      <c r="P2163" s="127"/>
      <c r="Q2163" s="127"/>
      <c r="R2163" s="127"/>
      <c r="S2163" s="127"/>
      <c r="T2163" s="127"/>
      <c r="U2163" s="127"/>
      <c r="V2163" s="127"/>
      <c r="W2163" s="127"/>
      <c r="X2163" s="127"/>
      <c r="Y2163" s="127"/>
      <c r="Z2163" s="127"/>
      <c r="AA2163" s="127"/>
      <c r="AB2163" s="127"/>
      <c r="AC2163" s="127"/>
      <c r="AD2163" s="127"/>
      <c r="AE2163" s="127"/>
      <c r="AF2163" s="127"/>
      <c r="AG2163" s="127"/>
      <c r="AH2163" s="127"/>
      <c r="AI2163" s="127"/>
      <c r="AJ2163" s="127"/>
      <c r="AK2163" s="127"/>
      <c r="AL2163" s="127"/>
      <c r="AM2163" s="127"/>
      <c r="AN2163" s="127"/>
      <c r="AO2163" s="127"/>
      <c r="AP2163" s="127"/>
      <c r="AQ2163" s="127"/>
      <c r="AR2163" s="127"/>
      <c r="AS2163" s="127"/>
      <c r="AT2163" s="127"/>
      <c r="AU2163" s="127"/>
      <c r="AV2163" s="127"/>
      <c r="AW2163" s="127"/>
      <c r="AX2163" s="127"/>
      <c r="AY2163" s="127"/>
      <c r="AZ2163" s="127"/>
      <c r="BA2163" s="127"/>
      <c r="BB2163" s="127"/>
      <c r="BC2163" s="127"/>
      <c r="BD2163" s="127"/>
      <c r="BE2163" s="127"/>
      <c r="BF2163" s="127"/>
      <c r="BG2163" s="127"/>
      <c r="BH2163" s="127"/>
      <c r="BI2163" s="127"/>
      <c r="BJ2163" s="127"/>
      <c r="BK2163" s="127"/>
      <c r="BL2163" s="127"/>
      <c r="BM2163" s="127"/>
      <c r="BN2163" s="386"/>
      <c r="BO2163" s="127"/>
      <c r="BP2163" s="104"/>
    </row>
    <row r="2164" spans="1:68" ht="14.5" x14ac:dyDescent="0.35">
      <c r="A2164" s="136"/>
      <c r="B2164" s="136"/>
      <c r="C2164" s="136"/>
      <c r="D2164" s="127"/>
      <c r="E2164" s="127"/>
      <c r="F2164" s="127"/>
      <c r="G2164" s="127"/>
      <c r="H2164" s="127"/>
      <c r="I2164" s="127"/>
      <c r="J2164" s="127"/>
      <c r="K2164" s="127"/>
      <c r="L2164" s="127"/>
      <c r="M2164" s="127"/>
      <c r="N2164" s="127"/>
      <c r="O2164" s="127"/>
      <c r="P2164" s="127"/>
      <c r="Q2164" s="127"/>
      <c r="R2164" s="127"/>
      <c r="S2164" s="127"/>
      <c r="T2164" s="127"/>
      <c r="U2164" s="127"/>
      <c r="V2164" s="127"/>
      <c r="W2164" s="127"/>
      <c r="X2164" s="127"/>
      <c r="Y2164" s="127"/>
      <c r="Z2164" s="127"/>
      <c r="AA2164" s="127"/>
      <c r="AB2164" s="127"/>
      <c r="AC2164" s="127"/>
      <c r="AD2164" s="127"/>
      <c r="AE2164" s="127"/>
      <c r="AF2164" s="127"/>
      <c r="AG2164" s="127"/>
      <c r="AH2164" s="127"/>
      <c r="AI2164" s="127"/>
      <c r="AJ2164" s="127"/>
      <c r="AK2164" s="127"/>
      <c r="AL2164" s="127"/>
      <c r="AM2164" s="127"/>
      <c r="AN2164" s="127"/>
      <c r="AO2164" s="127"/>
      <c r="AP2164" s="127"/>
      <c r="AQ2164" s="127"/>
      <c r="AR2164" s="127"/>
      <c r="AS2164" s="127"/>
      <c r="AT2164" s="127"/>
      <c r="AU2164" s="127"/>
      <c r="AV2164" s="127"/>
      <c r="AW2164" s="127"/>
      <c r="AX2164" s="127"/>
      <c r="AY2164" s="127"/>
      <c r="AZ2164" s="127"/>
      <c r="BA2164" s="127"/>
      <c r="BB2164" s="127"/>
      <c r="BC2164" s="127"/>
      <c r="BD2164" s="127"/>
      <c r="BE2164" s="127"/>
      <c r="BF2164" s="127"/>
      <c r="BG2164" s="127"/>
      <c r="BH2164" s="127"/>
      <c r="BI2164" s="127"/>
      <c r="BJ2164" s="127"/>
      <c r="BK2164" s="127"/>
      <c r="BL2164" s="127"/>
      <c r="BM2164" s="127"/>
      <c r="BN2164" s="386"/>
      <c r="BO2164" s="127"/>
      <c r="BP2164" s="104"/>
    </row>
    <row r="2165" spans="1:68" ht="14.5" x14ac:dyDescent="0.35">
      <c r="A2165" s="136"/>
      <c r="B2165" s="136"/>
      <c r="C2165" s="136"/>
      <c r="D2165" s="127"/>
      <c r="E2165" s="127"/>
      <c r="F2165" s="127"/>
      <c r="G2165" s="127"/>
      <c r="H2165" s="127"/>
      <c r="I2165" s="127"/>
      <c r="J2165" s="127"/>
      <c r="K2165" s="127"/>
      <c r="L2165" s="127"/>
      <c r="M2165" s="127"/>
      <c r="N2165" s="127"/>
      <c r="O2165" s="127"/>
      <c r="P2165" s="127"/>
      <c r="Q2165" s="127"/>
      <c r="R2165" s="127"/>
      <c r="S2165" s="127"/>
      <c r="T2165" s="127"/>
      <c r="U2165" s="127"/>
      <c r="V2165" s="127"/>
      <c r="W2165" s="127"/>
      <c r="X2165" s="127"/>
      <c r="Y2165" s="127"/>
      <c r="Z2165" s="127"/>
      <c r="AA2165" s="127"/>
      <c r="AB2165" s="127"/>
      <c r="AC2165" s="127"/>
      <c r="AD2165" s="127"/>
      <c r="AE2165" s="127"/>
      <c r="AF2165" s="127"/>
      <c r="AG2165" s="127"/>
      <c r="AH2165" s="127"/>
      <c r="AI2165" s="127"/>
      <c r="AJ2165" s="127"/>
      <c r="AK2165" s="127"/>
      <c r="AL2165" s="127"/>
      <c r="AM2165" s="127"/>
      <c r="AN2165" s="127"/>
      <c r="AO2165" s="127"/>
      <c r="AP2165" s="127"/>
      <c r="AQ2165" s="127"/>
      <c r="AR2165" s="127"/>
      <c r="AS2165" s="127"/>
      <c r="AT2165" s="127"/>
      <c r="AU2165" s="127"/>
      <c r="AV2165" s="127"/>
      <c r="AW2165" s="127"/>
      <c r="AX2165" s="127"/>
      <c r="AY2165" s="127"/>
      <c r="AZ2165" s="127"/>
      <c r="BA2165" s="127"/>
      <c r="BB2165" s="127"/>
      <c r="BC2165" s="127"/>
      <c r="BD2165" s="127"/>
      <c r="BE2165" s="127"/>
      <c r="BF2165" s="127"/>
      <c r="BG2165" s="127"/>
      <c r="BH2165" s="127"/>
      <c r="BI2165" s="127"/>
      <c r="BJ2165" s="127"/>
      <c r="BK2165" s="127"/>
      <c r="BL2165" s="127"/>
      <c r="BM2165" s="127"/>
      <c r="BN2165" s="386"/>
      <c r="BO2165" s="127"/>
      <c r="BP2165" s="104"/>
    </row>
    <row r="2166" spans="1:68" ht="14.5" x14ac:dyDescent="0.35">
      <c r="A2166" s="136"/>
      <c r="B2166" s="136"/>
      <c r="C2166" s="136"/>
      <c r="D2166" s="127"/>
      <c r="E2166" s="127"/>
      <c r="F2166" s="127"/>
      <c r="G2166" s="127"/>
      <c r="H2166" s="127"/>
      <c r="I2166" s="127"/>
      <c r="J2166" s="127"/>
      <c r="K2166" s="127"/>
      <c r="L2166" s="127"/>
      <c r="M2166" s="127"/>
      <c r="N2166" s="127"/>
      <c r="O2166" s="127"/>
      <c r="P2166" s="127"/>
      <c r="Q2166" s="127"/>
      <c r="R2166" s="127"/>
      <c r="S2166" s="127"/>
      <c r="T2166" s="127"/>
      <c r="U2166" s="127"/>
      <c r="V2166" s="127"/>
      <c r="W2166" s="127"/>
      <c r="X2166" s="127"/>
      <c r="Y2166" s="127"/>
      <c r="Z2166" s="127"/>
      <c r="AA2166" s="127"/>
      <c r="AB2166" s="127"/>
      <c r="AC2166" s="127"/>
      <c r="AD2166" s="127"/>
      <c r="AE2166" s="127"/>
      <c r="AF2166" s="127"/>
      <c r="AG2166" s="127"/>
      <c r="AH2166" s="127"/>
      <c r="AI2166" s="127"/>
      <c r="AJ2166" s="127"/>
      <c r="AK2166" s="127"/>
      <c r="AL2166" s="127"/>
      <c r="AM2166" s="127"/>
      <c r="AN2166" s="127"/>
      <c r="AO2166" s="127"/>
      <c r="AP2166" s="127"/>
      <c r="AQ2166" s="127"/>
      <c r="AR2166" s="127"/>
      <c r="AS2166" s="127"/>
      <c r="AT2166" s="127"/>
      <c r="AU2166" s="127"/>
      <c r="AV2166" s="127"/>
      <c r="AW2166" s="127"/>
      <c r="AX2166" s="127"/>
      <c r="AY2166" s="127"/>
      <c r="AZ2166" s="127"/>
      <c r="BA2166" s="127"/>
      <c r="BB2166" s="127"/>
      <c r="BC2166" s="127"/>
      <c r="BD2166" s="127"/>
      <c r="BE2166" s="127"/>
      <c r="BF2166" s="127"/>
      <c r="BG2166" s="127"/>
      <c r="BH2166" s="127"/>
      <c r="BI2166" s="127"/>
      <c r="BJ2166" s="127"/>
      <c r="BK2166" s="127"/>
      <c r="BL2166" s="127"/>
      <c r="BM2166" s="127"/>
      <c r="BN2166" s="386"/>
      <c r="BO2166" s="127"/>
      <c r="BP2166" s="104"/>
    </row>
    <row r="2167" spans="1:68" ht="14.5" x14ac:dyDescent="0.35">
      <c r="A2167" s="136"/>
      <c r="B2167" s="136"/>
      <c r="C2167" s="136"/>
      <c r="D2167" s="127"/>
      <c r="E2167" s="127"/>
      <c r="F2167" s="127"/>
      <c r="G2167" s="127"/>
      <c r="H2167" s="127"/>
      <c r="I2167" s="127"/>
      <c r="J2167" s="127"/>
      <c r="K2167" s="127"/>
      <c r="L2167" s="127"/>
      <c r="M2167" s="127"/>
      <c r="N2167" s="127"/>
      <c r="O2167" s="127"/>
      <c r="P2167" s="127"/>
      <c r="Q2167" s="127"/>
      <c r="R2167" s="127"/>
      <c r="S2167" s="127"/>
      <c r="T2167" s="127"/>
      <c r="U2167" s="127"/>
      <c r="V2167" s="127"/>
      <c r="W2167" s="127"/>
      <c r="X2167" s="127"/>
      <c r="Y2167" s="127"/>
      <c r="Z2167" s="127"/>
      <c r="AA2167" s="127"/>
      <c r="AB2167" s="127"/>
      <c r="AC2167" s="127"/>
      <c r="AD2167" s="127"/>
      <c r="AE2167" s="127"/>
      <c r="AF2167" s="127"/>
      <c r="AG2167" s="127"/>
      <c r="AH2167" s="127"/>
      <c r="AI2167" s="127"/>
      <c r="AJ2167" s="127"/>
      <c r="AK2167" s="127"/>
      <c r="AL2167" s="127"/>
      <c r="AM2167" s="127"/>
      <c r="AN2167" s="127"/>
      <c r="AO2167" s="127"/>
      <c r="AP2167" s="127"/>
      <c r="AQ2167" s="127"/>
      <c r="AR2167" s="127"/>
      <c r="AS2167" s="127"/>
      <c r="AT2167" s="127"/>
      <c r="AU2167" s="127"/>
      <c r="AV2167" s="127"/>
      <c r="AW2167" s="127"/>
      <c r="AX2167" s="127"/>
      <c r="AY2167" s="127"/>
      <c r="AZ2167" s="127"/>
      <c r="BA2167" s="127"/>
      <c r="BB2167" s="127"/>
      <c r="BC2167" s="127"/>
      <c r="BD2167" s="127"/>
      <c r="BE2167" s="127"/>
      <c r="BF2167" s="127"/>
      <c r="BG2167" s="127"/>
      <c r="BH2167" s="127"/>
      <c r="BI2167" s="127"/>
      <c r="BJ2167" s="127"/>
      <c r="BK2167" s="127"/>
      <c r="BL2167" s="127"/>
      <c r="BM2167" s="127"/>
      <c r="BN2167" s="386"/>
      <c r="BO2167" s="127"/>
      <c r="BP2167" s="104"/>
    </row>
    <row r="2168" spans="1:68" ht="14.5" x14ac:dyDescent="0.35">
      <c r="A2168" s="136"/>
      <c r="B2168" s="136"/>
      <c r="C2168" s="136"/>
      <c r="D2168" s="127"/>
      <c r="E2168" s="127"/>
      <c r="F2168" s="127"/>
      <c r="G2168" s="127"/>
      <c r="H2168" s="127"/>
      <c r="I2168" s="127"/>
      <c r="J2168" s="127"/>
      <c r="K2168" s="127"/>
      <c r="L2168" s="127"/>
      <c r="M2168" s="127"/>
      <c r="N2168" s="127"/>
      <c r="O2168" s="127"/>
      <c r="P2168" s="127"/>
      <c r="Q2168" s="127"/>
      <c r="R2168" s="127"/>
      <c r="S2168" s="127"/>
      <c r="T2168" s="127"/>
      <c r="U2168" s="127"/>
      <c r="V2168" s="127"/>
      <c r="W2168" s="127"/>
      <c r="X2168" s="127"/>
      <c r="Y2168" s="127"/>
      <c r="Z2168" s="127"/>
      <c r="AA2168" s="127"/>
      <c r="AB2168" s="127"/>
      <c r="AC2168" s="127"/>
      <c r="AD2168" s="127"/>
      <c r="AE2168" s="127"/>
      <c r="AF2168" s="127"/>
      <c r="AG2168" s="127"/>
      <c r="AH2168" s="127"/>
      <c r="AI2168" s="127"/>
      <c r="AJ2168" s="127"/>
      <c r="AK2168" s="127"/>
      <c r="AL2168" s="127"/>
      <c r="AM2168" s="127"/>
      <c r="AN2168" s="127"/>
      <c r="AO2168" s="127"/>
      <c r="AP2168" s="127"/>
      <c r="AQ2168" s="127"/>
      <c r="AR2168" s="127"/>
      <c r="AS2168" s="127"/>
      <c r="AT2168" s="127"/>
      <c r="AU2168" s="127"/>
      <c r="AV2168" s="127"/>
      <c r="AW2168" s="127"/>
      <c r="AX2168" s="127"/>
      <c r="AY2168" s="127"/>
      <c r="AZ2168" s="127"/>
      <c r="BA2168" s="127"/>
      <c r="BB2168" s="127"/>
      <c r="BC2168" s="127"/>
      <c r="BD2168" s="127"/>
      <c r="BE2168" s="127"/>
      <c r="BF2168" s="127"/>
      <c r="BG2168" s="127"/>
      <c r="BH2168" s="127"/>
      <c r="BI2168" s="127"/>
      <c r="BJ2168" s="127"/>
      <c r="BK2168" s="127"/>
      <c r="BL2168" s="127"/>
      <c r="BM2168" s="127"/>
      <c r="BN2168" s="386"/>
      <c r="BO2168" s="127"/>
      <c r="BP2168" s="104"/>
    </row>
    <row r="2169" spans="1:68" ht="14.5" x14ac:dyDescent="0.35">
      <c r="A2169" s="136"/>
      <c r="B2169" s="136"/>
      <c r="C2169" s="136"/>
      <c r="D2169" s="127"/>
      <c r="E2169" s="127"/>
      <c r="F2169" s="127"/>
      <c r="G2169" s="127"/>
      <c r="H2169" s="127"/>
      <c r="I2169" s="127"/>
      <c r="J2169" s="127"/>
      <c r="K2169" s="127"/>
      <c r="L2169" s="127"/>
      <c r="M2169" s="127"/>
      <c r="N2169" s="127"/>
      <c r="O2169" s="127"/>
      <c r="P2169" s="127"/>
      <c r="Q2169" s="127"/>
      <c r="R2169" s="127"/>
      <c r="S2169" s="127"/>
      <c r="T2169" s="127"/>
      <c r="U2169" s="127"/>
      <c r="V2169" s="127"/>
      <c r="W2169" s="127"/>
      <c r="X2169" s="127"/>
      <c r="Y2169" s="127"/>
      <c r="Z2169" s="127"/>
      <c r="AA2169" s="127"/>
      <c r="AB2169" s="127"/>
      <c r="AC2169" s="127"/>
      <c r="AD2169" s="127"/>
      <c r="AE2169" s="127"/>
      <c r="AF2169" s="127"/>
      <c r="AG2169" s="127"/>
      <c r="AH2169" s="127"/>
      <c r="AI2169" s="127"/>
      <c r="AJ2169" s="127"/>
      <c r="AK2169" s="127"/>
      <c r="AL2169" s="127"/>
      <c r="AM2169" s="127"/>
      <c r="AN2169" s="127"/>
      <c r="AO2169" s="127"/>
      <c r="AP2169" s="127"/>
      <c r="AQ2169" s="127"/>
      <c r="AR2169" s="127"/>
      <c r="AS2169" s="127"/>
      <c r="AT2169" s="127"/>
      <c r="AU2169" s="127"/>
      <c r="AV2169" s="127"/>
      <c r="AW2169" s="127"/>
      <c r="AX2169" s="127"/>
      <c r="AY2169" s="127"/>
      <c r="AZ2169" s="127"/>
      <c r="BA2169" s="127"/>
      <c r="BB2169" s="127"/>
      <c r="BC2169" s="127"/>
      <c r="BD2169" s="127"/>
      <c r="BE2169" s="127"/>
      <c r="BF2169" s="127"/>
      <c r="BG2169" s="127"/>
      <c r="BH2169" s="127"/>
      <c r="BI2169" s="127"/>
      <c r="BJ2169" s="127"/>
      <c r="BK2169" s="127"/>
      <c r="BL2169" s="127"/>
      <c r="BM2169" s="127"/>
      <c r="BN2169" s="386"/>
      <c r="BO2169" s="127"/>
      <c r="BP2169" s="104"/>
    </row>
    <row r="2170" spans="1:68" ht="14.5" x14ac:dyDescent="0.35">
      <c r="A2170" s="136"/>
      <c r="B2170" s="136"/>
      <c r="C2170" s="136"/>
      <c r="D2170" s="127"/>
      <c r="E2170" s="127"/>
      <c r="F2170" s="127"/>
      <c r="G2170" s="127"/>
      <c r="H2170" s="127"/>
      <c r="I2170" s="127"/>
      <c r="J2170" s="127"/>
      <c r="K2170" s="127"/>
      <c r="L2170" s="127"/>
      <c r="M2170" s="127"/>
      <c r="N2170" s="127"/>
      <c r="O2170" s="127"/>
      <c r="P2170" s="127"/>
      <c r="Q2170" s="127"/>
      <c r="R2170" s="127"/>
      <c r="S2170" s="127"/>
      <c r="T2170" s="127"/>
      <c r="U2170" s="127"/>
      <c r="V2170" s="127"/>
      <c r="W2170" s="127"/>
      <c r="X2170" s="127"/>
      <c r="Y2170" s="127"/>
      <c r="Z2170" s="127"/>
      <c r="AA2170" s="127"/>
      <c r="AB2170" s="127"/>
      <c r="AC2170" s="127"/>
      <c r="AD2170" s="127"/>
      <c r="AE2170" s="127"/>
      <c r="AF2170" s="127"/>
      <c r="AG2170" s="127"/>
      <c r="AH2170" s="127"/>
      <c r="AI2170" s="127"/>
      <c r="AJ2170" s="127"/>
      <c r="AK2170" s="127"/>
      <c r="AL2170" s="127"/>
      <c r="AM2170" s="127"/>
      <c r="AN2170" s="127"/>
      <c r="AO2170" s="127"/>
      <c r="AP2170" s="127"/>
      <c r="AQ2170" s="127"/>
      <c r="AR2170" s="127"/>
      <c r="AS2170" s="127"/>
      <c r="AT2170" s="127"/>
      <c r="AU2170" s="127"/>
      <c r="AV2170" s="127"/>
      <c r="AW2170" s="127"/>
      <c r="AX2170" s="127"/>
      <c r="AY2170" s="127"/>
      <c r="AZ2170" s="127"/>
      <c r="BA2170" s="127"/>
      <c r="BB2170" s="127"/>
      <c r="BC2170" s="127"/>
      <c r="BD2170" s="127"/>
      <c r="BE2170" s="127"/>
      <c r="BF2170" s="127"/>
      <c r="BG2170" s="127"/>
      <c r="BH2170" s="127"/>
      <c r="BI2170" s="127"/>
      <c r="BJ2170" s="127"/>
      <c r="BK2170" s="127"/>
      <c r="BL2170" s="127"/>
      <c r="BM2170" s="127"/>
      <c r="BN2170" s="386"/>
      <c r="BO2170" s="127"/>
      <c r="BP2170" s="104"/>
    </row>
    <row r="2171" spans="1:68" ht="14.5" x14ac:dyDescent="0.35">
      <c r="A2171" s="136"/>
      <c r="B2171" s="136"/>
      <c r="C2171" s="136"/>
      <c r="D2171" s="127"/>
      <c r="E2171" s="127"/>
      <c r="F2171" s="127"/>
      <c r="G2171" s="127"/>
      <c r="H2171" s="127"/>
      <c r="I2171" s="127"/>
      <c r="J2171" s="127"/>
      <c r="K2171" s="127"/>
      <c r="L2171" s="127"/>
      <c r="M2171" s="127"/>
      <c r="N2171" s="127"/>
      <c r="O2171" s="127"/>
      <c r="P2171" s="127"/>
      <c r="Q2171" s="127"/>
      <c r="R2171" s="127"/>
      <c r="S2171" s="127"/>
      <c r="T2171" s="127"/>
      <c r="U2171" s="127"/>
      <c r="V2171" s="127"/>
      <c r="W2171" s="127"/>
      <c r="X2171" s="127"/>
      <c r="Y2171" s="127"/>
      <c r="Z2171" s="127"/>
      <c r="AA2171" s="127"/>
      <c r="AB2171" s="127"/>
      <c r="AC2171" s="127"/>
      <c r="AD2171" s="127"/>
      <c r="AE2171" s="127"/>
      <c r="AF2171" s="127"/>
      <c r="AG2171" s="127"/>
      <c r="AH2171" s="127"/>
      <c r="AI2171" s="127"/>
      <c r="AJ2171" s="127"/>
      <c r="AK2171" s="127"/>
      <c r="AL2171" s="127"/>
      <c r="AM2171" s="127"/>
      <c r="AN2171" s="127"/>
      <c r="AO2171" s="127"/>
      <c r="AP2171" s="127"/>
      <c r="AQ2171" s="127"/>
      <c r="AR2171" s="127"/>
      <c r="AS2171" s="127"/>
      <c r="AT2171" s="127"/>
      <c r="AU2171" s="127"/>
      <c r="AV2171" s="127"/>
      <c r="AW2171" s="127"/>
      <c r="AX2171" s="127"/>
      <c r="AY2171" s="127"/>
      <c r="AZ2171" s="127"/>
      <c r="BA2171" s="127"/>
      <c r="BB2171" s="127"/>
      <c r="BC2171" s="127"/>
      <c r="BD2171" s="127"/>
      <c r="BE2171" s="127"/>
      <c r="BF2171" s="127"/>
      <c r="BG2171" s="127"/>
      <c r="BH2171" s="127"/>
      <c r="BI2171" s="127"/>
      <c r="BJ2171" s="127"/>
      <c r="BK2171" s="127"/>
      <c r="BL2171" s="127"/>
      <c r="BM2171" s="127"/>
      <c r="BN2171" s="386"/>
      <c r="BO2171" s="127"/>
      <c r="BP2171" s="104"/>
    </row>
    <row r="2172" spans="1:68" ht="14.5" x14ac:dyDescent="0.35">
      <c r="A2172" s="136"/>
      <c r="B2172" s="136"/>
      <c r="C2172" s="136"/>
      <c r="D2172" s="127"/>
      <c r="E2172" s="127"/>
      <c r="F2172" s="127"/>
      <c r="G2172" s="127"/>
      <c r="H2172" s="127"/>
      <c r="I2172" s="127"/>
      <c r="J2172" s="127"/>
      <c r="K2172" s="127"/>
      <c r="L2172" s="127"/>
      <c r="M2172" s="127"/>
      <c r="N2172" s="127"/>
      <c r="O2172" s="127"/>
      <c r="P2172" s="127"/>
      <c r="Q2172" s="127"/>
      <c r="R2172" s="127"/>
      <c r="S2172" s="127"/>
      <c r="T2172" s="127"/>
      <c r="U2172" s="127"/>
      <c r="V2172" s="127"/>
      <c r="W2172" s="127"/>
      <c r="X2172" s="127"/>
      <c r="Y2172" s="127"/>
      <c r="Z2172" s="127"/>
      <c r="AA2172" s="127"/>
      <c r="AB2172" s="127"/>
      <c r="AC2172" s="127"/>
      <c r="AD2172" s="127"/>
      <c r="AE2172" s="127"/>
      <c r="AF2172" s="127"/>
      <c r="AG2172" s="127"/>
      <c r="AH2172" s="127"/>
      <c r="AI2172" s="127"/>
      <c r="AJ2172" s="127"/>
      <c r="AK2172" s="127"/>
      <c r="AL2172" s="127"/>
      <c r="AM2172" s="127"/>
      <c r="AN2172" s="127"/>
      <c r="AO2172" s="127"/>
      <c r="AP2172" s="127"/>
      <c r="AQ2172" s="127"/>
      <c r="AR2172" s="127"/>
      <c r="AS2172" s="127"/>
      <c r="AT2172" s="127"/>
      <c r="AU2172" s="127"/>
      <c r="AV2172" s="127"/>
      <c r="AW2172" s="127"/>
      <c r="AX2172" s="127"/>
      <c r="AY2172" s="127"/>
      <c r="AZ2172" s="127"/>
      <c r="BA2172" s="127"/>
      <c r="BB2172" s="127"/>
      <c r="BC2172" s="127"/>
      <c r="BD2172" s="127"/>
      <c r="BE2172" s="127"/>
      <c r="BF2172" s="127"/>
      <c r="BG2172" s="127"/>
      <c r="BH2172" s="127"/>
      <c r="BI2172" s="127"/>
      <c r="BJ2172" s="127"/>
      <c r="BK2172" s="127"/>
      <c r="BL2172" s="127"/>
      <c r="BM2172" s="127"/>
      <c r="BN2172" s="386"/>
      <c r="BO2172" s="127"/>
      <c r="BP2172" s="104"/>
    </row>
    <row r="2173" spans="1:68" ht="14.5" x14ac:dyDescent="0.35">
      <c r="A2173" s="136"/>
      <c r="B2173" s="136"/>
      <c r="C2173" s="136"/>
      <c r="D2173" s="127"/>
      <c r="E2173" s="127"/>
      <c r="F2173" s="127"/>
      <c r="G2173" s="127"/>
      <c r="H2173" s="127"/>
      <c r="I2173" s="127"/>
      <c r="J2173" s="127"/>
      <c r="K2173" s="127"/>
      <c r="L2173" s="127"/>
      <c r="M2173" s="127"/>
      <c r="N2173" s="127"/>
      <c r="O2173" s="127"/>
      <c r="P2173" s="127"/>
      <c r="Q2173" s="127"/>
      <c r="R2173" s="127"/>
      <c r="S2173" s="127"/>
      <c r="T2173" s="127"/>
      <c r="U2173" s="127"/>
      <c r="V2173" s="127"/>
      <c r="W2173" s="127"/>
      <c r="X2173" s="127"/>
      <c r="Y2173" s="127"/>
      <c r="Z2173" s="127"/>
      <c r="AA2173" s="127"/>
      <c r="AB2173" s="127"/>
      <c r="AC2173" s="127"/>
      <c r="AD2173" s="127"/>
      <c r="AE2173" s="127"/>
      <c r="AF2173" s="127"/>
      <c r="AG2173" s="127"/>
      <c r="AH2173" s="127"/>
      <c r="AI2173" s="127"/>
      <c r="AJ2173" s="127"/>
      <c r="AK2173" s="127"/>
      <c r="AL2173" s="127"/>
      <c r="AM2173" s="127"/>
      <c r="AN2173" s="127"/>
      <c r="AO2173" s="127"/>
      <c r="AP2173" s="127"/>
      <c r="AQ2173" s="127"/>
      <c r="AR2173" s="127"/>
      <c r="AS2173" s="127"/>
      <c r="AT2173" s="127"/>
      <c r="AU2173" s="127"/>
      <c r="AV2173" s="127"/>
      <c r="AW2173" s="127"/>
      <c r="AX2173" s="127"/>
      <c r="AY2173" s="127"/>
      <c r="AZ2173" s="127"/>
      <c r="BA2173" s="127"/>
      <c r="BB2173" s="127"/>
      <c r="BC2173" s="127"/>
      <c r="BD2173" s="127"/>
      <c r="BE2173" s="127"/>
      <c r="BF2173" s="127"/>
      <c r="BG2173" s="127"/>
      <c r="BH2173" s="127"/>
      <c r="BI2173" s="127"/>
      <c r="BJ2173" s="127"/>
      <c r="BK2173" s="127"/>
      <c r="BL2173" s="127"/>
      <c r="BM2173" s="127"/>
      <c r="BN2173" s="386"/>
      <c r="BO2173" s="127"/>
      <c r="BP2173" s="104"/>
    </row>
    <row r="2174" spans="1:68" ht="14.5" x14ac:dyDescent="0.35">
      <c r="A2174" s="136"/>
      <c r="B2174" s="136"/>
      <c r="C2174" s="136"/>
      <c r="D2174" s="127"/>
      <c r="E2174" s="127"/>
      <c r="F2174" s="127"/>
      <c r="G2174" s="127"/>
      <c r="H2174" s="127"/>
      <c r="I2174" s="127"/>
      <c r="J2174" s="127"/>
      <c r="K2174" s="127"/>
      <c r="L2174" s="127"/>
      <c r="M2174" s="127"/>
      <c r="N2174" s="127"/>
      <c r="O2174" s="127"/>
      <c r="P2174" s="127"/>
      <c r="Q2174" s="127"/>
      <c r="R2174" s="127"/>
      <c r="S2174" s="127"/>
      <c r="T2174" s="127"/>
      <c r="U2174" s="127"/>
      <c r="V2174" s="127"/>
      <c r="W2174" s="127"/>
      <c r="X2174" s="127"/>
      <c r="Y2174" s="127"/>
      <c r="Z2174" s="127"/>
      <c r="AA2174" s="127"/>
      <c r="AB2174" s="127"/>
      <c r="AC2174" s="127"/>
      <c r="AD2174" s="127"/>
      <c r="AE2174" s="127"/>
      <c r="AF2174" s="127"/>
      <c r="AG2174" s="127"/>
      <c r="AH2174" s="127"/>
      <c r="AI2174" s="127"/>
      <c r="AJ2174" s="127"/>
      <c r="AK2174" s="127"/>
      <c r="AL2174" s="127"/>
      <c r="AM2174" s="127"/>
      <c r="AN2174" s="127"/>
      <c r="AO2174" s="127"/>
      <c r="AP2174" s="127"/>
      <c r="AQ2174" s="127"/>
      <c r="AR2174" s="127"/>
      <c r="AS2174" s="127"/>
      <c r="AT2174" s="127"/>
      <c r="AU2174" s="127"/>
      <c r="AV2174" s="127"/>
      <c r="AW2174" s="127"/>
      <c r="AX2174" s="127"/>
      <c r="AY2174" s="127"/>
      <c r="AZ2174" s="127"/>
      <c r="BA2174" s="127"/>
      <c r="BB2174" s="127"/>
      <c r="BC2174" s="127"/>
      <c r="BD2174" s="127"/>
      <c r="BE2174" s="127"/>
      <c r="BF2174" s="127"/>
      <c r="BG2174" s="127"/>
      <c r="BH2174" s="127"/>
      <c r="BI2174" s="127"/>
      <c r="BJ2174" s="127"/>
      <c r="BK2174" s="127"/>
      <c r="BL2174" s="127"/>
      <c r="BM2174" s="127"/>
      <c r="BN2174" s="386"/>
      <c r="BO2174" s="127"/>
      <c r="BP2174" s="104"/>
    </row>
    <row r="2175" spans="1:68" ht="14.5" x14ac:dyDescent="0.35">
      <c r="A2175" s="136"/>
      <c r="B2175" s="136"/>
      <c r="C2175" s="136"/>
      <c r="D2175" s="127"/>
      <c r="E2175" s="127"/>
      <c r="F2175" s="127"/>
      <c r="G2175" s="127"/>
      <c r="H2175" s="127"/>
      <c r="I2175" s="127"/>
      <c r="J2175" s="127"/>
      <c r="K2175" s="127"/>
      <c r="L2175" s="127"/>
      <c r="M2175" s="127"/>
      <c r="N2175" s="127"/>
      <c r="O2175" s="127"/>
      <c r="P2175" s="127"/>
      <c r="Q2175" s="127"/>
      <c r="R2175" s="127"/>
      <c r="S2175" s="127"/>
      <c r="T2175" s="127"/>
      <c r="U2175" s="127"/>
      <c r="V2175" s="127"/>
      <c r="W2175" s="127"/>
      <c r="X2175" s="127"/>
      <c r="Y2175" s="127"/>
      <c r="Z2175" s="127"/>
      <c r="AA2175" s="127"/>
      <c r="AB2175" s="127"/>
      <c r="AC2175" s="127"/>
      <c r="AD2175" s="127"/>
      <c r="AE2175" s="127"/>
      <c r="AF2175" s="127"/>
      <c r="AG2175" s="127"/>
      <c r="AH2175" s="127"/>
      <c r="AI2175" s="127"/>
      <c r="AJ2175" s="127"/>
      <c r="AK2175" s="127"/>
      <c r="AL2175" s="127"/>
      <c r="AM2175" s="127"/>
      <c r="AN2175" s="127"/>
      <c r="AO2175" s="127"/>
      <c r="AP2175" s="127"/>
      <c r="AQ2175" s="127"/>
      <c r="AR2175" s="127"/>
      <c r="AS2175" s="127"/>
      <c r="AT2175" s="127"/>
      <c r="AU2175" s="127"/>
      <c r="AV2175" s="127"/>
      <c r="AW2175" s="127"/>
      <c r="AX2175" s="127"/>
      <c r="AY2175" s="127"/>
      <c r="AZ2175" s="127"/>
      <c r="BA2175" s="127"/>
      <c r="BB2175" s="127"/>
      <c r="BC2175" s="127"/>
      <c r="BD2175" s="127"/>
      <c r="BE2175" s="127"/>
      <c r="BF2175" s="127"/>
      <c r="BG2175" s="127"/>
      <c r="BH2175" s="127"/>
      <c r="BI2175" s="127"/>
      <c r="BJ2175" s="127"/>
      <c r="BK2175" s="127"/>
      <c r="BL2175" s="127"/>
      <c r="BM2175" s="127"/>
      <c r="BN2175" s="386"/>
      <c r="BO2175" s="127"/>
      <c r="BP2175" s="104"/>
    </row>
    <row r="2176" spans="1:68" ht="14.5" x14ac:dyDescent="0.35">
      <c r="A2176" s="136"/>
      <c r="B2176" s="136"/>
      <c r="C2176" s="136"/>
      <c r="D2176" s="127"/>
      <c r="E2176" s="127"/>
      <c r="F2176" s="127"/>
      <c r="G2176" s="127"/>
      <c r="H2176" s="127"/>
      <c r="I2176" s="127"/>
      <c r="J2176" s="127"/>
      <c r="K2176" s="127"/>
      <c r="L2176" s="127"/>
      <c r="M2176" s="127"/>
      <c r="N2176" s="127"/>
      <c r="O2176" s="127"/>
      <c r="P2176" s="127"/>
      <c r="Q2176" s="127"/>
      <c r="R2176" s="127"/>
      <c r="S2176" s="127"/>
      <c r="T2176" s="127"/>
      <c r="U2176" s="127"/>
      <c r="V2176" s="127"/>
      <c r="W2176" s="127"/>
      <c r="X2176" s="127"/>
      <c r="Y2176" s="127"/>
      <c r="Z2176" s="127"/>
      <c r="AA2176" s="127"/>
      <c r="AB2176" s="127"/>
      <c r="AC2176" s="127"/>
      <c r="AD2176" s="127"/>
      <c r="AE2176" s="127"/>
      <c r="AF2176" s="127"/>
      <c r="AG2176" s="127"/>
      <c r="AH2176" s="127"/>
      <c r="AI2176" s="127"/>
      <c r="AJ2176" s="127"/>
      <c r="AK2176" s="127"/>
      <c r="AL2176" s="127"/>
      <c r="AM2176" s="127"/>
      <c r="AN2176" s="127"/>
      <c r="AO2176" s="127"/>
      <c r="AP2176" s="127"/>
      <c r="AQ2176" s="127"/>
      <c r="AR2176" s="127"/>
      <c r="AS2176" s="127"/>
      <c r="AT2176" s="127"/>
      <c r="AU2176" s="127"/>
      <c r="AV2176" s="127"/>
      <c r="AW2176" s="127"/>
      <c r="AX2176" s="127"/>
      <c r="AY2176" s="127"/>
      <c r="AZ2176" s="127"/>
      <c r="BA2176" s="127"/>
      <c r="BB2176" s="127"/>
      <c r="BC2176" s="127"/>
      <c r="BD2176" s="127"/>
      <c r="BE2176" s="127"/>
      <c r="BF2176" s="127"/>
      <c r="BG2176" s="127"/>
      <c r="BH2176" s="127"/>
      <c r="BI2176" s="127"/>
      <c r="BJ2176" s="127"/>
      <c r="BK2176" s="127"/>
      <c r="BL2176" s="127"/>
      <c r="BM2176" s="127"/>
      <c r="BN2176" s="386"/>
      <c r="BO2176" s="127"/>
      <c r="BP2176" s="104"/>
    </row>
    <row r="2177" spans="1:68" ht="14.5" x14ac:dyDescent="0.35">
      <c r="A2177" s="136"/>
      <c r="B2177" s="136"/>
      <c r="C2177" s="136"/>
      <c r="D2177" s="127"/>
      <c r="E2177" s="127"/>
      <c r="F2177" s="127"/>
      <c r="G2177" s="127"/>
      <c r="H2177" s="127"/>
      <c r="I2177" s="127"/>
      <c r="J2177" s="127"/>
      <c r="K2177" s="127"/>
      <c r="L2177" s="127"/>
      <c r="M2177" s="127"/>
      <c r="N2177" s="127"/>
      <c r="O2177" s="127"/>
      <c r="P2177" s="127"/>
      <c r="Q2177" s="127"/>
      <c r="R2177" s="127"/>
      <c r="S2177" s="127"/>
      <c r="T2177" s="127"/>
      <c r="U2177" s="127"/>
      <c r="V2177" s="127"/>
      <c r="W2177" s="127"/>
      <c r="X2177" s="127"/>
      <c r="Y2177" s="127"/>
      <c r="Z2177" s="127"/>
      <c r="AA2177" s="127"/>
      <c r="AB2177" s="127"/>
      <c r="AC2177" s="127"/>
      <c r="AD2177" s="127"/>
      <c r="AE2177" s="127"/>
      <c r="AF2177" s="127"/>
      <c r="AG2177" s="127"/>
      <c r="AH2177" s="127"/>
      <c r="AI2177" s="127"/>
      <c r="AJ2177" s="127"/>
      <c r="AK2177" s="127"/>
      <c r="AL2177" s="127"/>
      <c r="AM2177" s="127"/>
      <c r="AN2177" s="127"/>
      <c r="AO2177" s="127"/>
      <c r="AP2177" s="127"/>
      <c r="AQ2177" s="127"/>
      <c r="AR2177" s="127"/>
      <c r="AS2177" s="127"/>
      <c r="AT2177" s="127"/>
      <c r="AU2177" s="127"/>
      <c r="AV2177" s="127"/>
      <c r="AW2177" s="127"/>
      <c r="AX2177" s="127"/>
      <c r="AY2177" s="127"/>
      <c r="AZ2177" s="127"/>
      <c r="BA2177" s="127"/>
      <c r="BB2177" s="127"/>
      <c r="BC2177" s="127"/>
      <c r="BD2177" s="127"/>
      <c r="BE2177" s="127"/>
      <c r="BF2177" s="127"/>
      <c r="BG2177" s="127"/>
      <c r="BH2177" s="127"/>
      <c r="BI2177" s="127"/>
      <c r="BJ2177" s="127"/>
      <c r="BK2177" s="127"/>
      <c r="BL2177" s="127"/>
      <c r="BM2177" s="127"/>
      <c r="BN2177" s="386"/>
      <c r="BO2177" s="127"/>
      <c r="BP2177" s="104"/>
    </row>
    <row r="2178" spans="1:68" ht="14.5" x14ac:dyDescent="0.35">
      <c r="A2178" s="136"/>
      <c r="B2178" s="136"/>
      <c r="C2178" s="136"/>
      <c r="D2178" s="127"/>
      <c r="E2178" s="127"/>
      <c r="F2178" s="127"/>
      <c r="G2178" s="127"/>
      <c r="H2178" s="127"/>
      <c r="I2178" s="127"/>
      <c r="J2178" s="127"/>
      <c r="K2178" s="127"/>
      <c r="L2178" s="127"/>
      <c r="M2178" s="127"/>
      <c r="N2178" s="127"/>
      <c r="O2178" s="127"/>
      <c r="P2178" s="127"/>
      <c r="Q2178" s="127"/>
      <c r="R2178" s="127"/>
      <c r="S2178" s="127"/>
      <c r="T2178" s="127"/>
      <c r="U2178" s="127"/>
      <c r="V2178" s="127"/>
      <c r="W2178" s="127"/>
      <c r="X2178" s="127"/>
      <c r="Y2178" s="127"/>
      <c r="Z2178" s="127"/>
      <c r="AA2178" s="127"/>
      <c r="AB2178" s="127"/>
      <c r="AC2178" s="127"/>
      <c r="AD2178" s="127"/>
      <c r="AE2178" s="127"/>
      <c r="AF2178" s="127"/>
      <c r="AG2178" s="127"/>
      <c r="AH2178" s="127"/>
      <c r="AI2178" s="127"/>
      <c r="AJ2178" s="127"/>
      <c r="AK2178" s="127"/>
      <c r="AL2178" s="127"/>
      <c r="AM2178" s="127"/>
      <c r="AN2178" s="127"/>
      <c r="AO2178" s="127"/>
      <c r="AP2178" s="127"/>
      <c r="AQ2178" s="127"/>
      <c r="AR2178" s="127"/>
      <c r="AS2178" s="127"/>
      <c r="AT2178" s="127"/>
      <c r="AU2178" s="127"/>
      <c r="AV2178" s="127"/>
      <c r="AW2178" s="127"/>
      <c r="AX2178" s="127"/>
      <c r="AY2178" s="127"/>
      <c r="AZ2178" s="127"/>
      <c r="BA2178" s="127"/>
      <c r="BB2178" s="127"/>
      <c r="BC2178" s="127"/>
      <c r="BD2178" s="127"/>
      <c r="BE2178" s="127"/>
      <c r="BF2178" s="127"/>
      <c r="BG2178" s="127"/>
      <c r="BH2178" s="127"/>
      <c r="BI2178" s="127"/>
      <c r="BJ2178" s="127"/>
      <c r="BK2178" s="127"/>
      <c r="BL2178" s="127"/>
      <c r="BM2178" s="127"/>
      <c r="BN2178" s="386"/>
      <c r="BO2178" s="127"/>
      <c r="BP2178" s="104"/>
    </row>
    <row r="2179" spans="1:68" ht="14.5" x14ac:dyDescent="0.35">
      <c r="A2179" s="136"/>
      <c r="B2179" s="136"/>
      <c r="C2179" s="136"/>
      <c r="D2179" s="127"/>
      <c r="E2179" s="127"/>
      <c r="F2179" s="127"/>
      <c r="G2179" s="127"/>
      <c r="H2179" s="127"/>
      <c r="I2179" s="127"/>
      <c r="J2179" s="127"/>
      <c r="K2179" s="127"/>
      <c r="L2179" s="127"/>
      <c r="M2179" s="127"/>
      <c r="N2179" s="127"/>
      <c r="O2179" s="127"/>
      <c r="P2179" s="127"/>
      <c r="Q2179" s="127"/>
      <c r="R2179" s="127"/>
      <c r="S2179" s="127"/>
      <c r="T2179" s="127"/>
      <c r="U2179" s="127"/>
      <c r="V2179" s="127"/>
      <c r="W2179" s="127"/>
      <c r="X2179" s="127"/>
      <c r="Y2179" s="127"/>
      <c r="Z2179" s="127"/>
      <c r="AA2179" s="127"/>
      <c r="AB2179" s="127"/>
      <c r="AC2179" s="127"/>
      <c r="AD2179" s="127"/>
      <c r="AE2179" s="127"/>
      <c r="AF2179" s="127"/>
      <c r="AG2179" s="127"/>
      <c r="AH2179" s="127"/>
      <c r="AI2179" s="127"/>
      <c r="AJ2179" s="127"/>
      <c r="AK2179" s="127"/>
      <c r="AL2179" s="127"/>
      <c r="AM2179" s="127"/>
      <c r="AN2179" s="127"/>
      <c r="AO2179" s="127"/>
      <c r="AP2179" s="127"/>
      <c r="AQ2179" s="127"/>
      <c r="AR2179" s="127"/>
      <c r="AS2179" s="127"/>
      <c r="AT2179" s="127"/>
      <c r="AU2179" s="127"/>
      <c r="AV2179" s="127"/>
      <c r="AW2179" s="127"/>
      <c r="AX2179" s="127"/>
      <c r="AY2179" s="127"/>
      <c r="AZ2179" s="127"/>
      <c r="BA2179" s="127"/>
      <c r="BB2179" s="127"/>
      <c r="BC2179" s="127"/>
      <c r="BD2179" s="127"/>
      <c r="BE2179" s="127"/>
      <c r="BF2179" s="127"/>
      <c r="BG2179" s="127"/>
      <c r="BH2179" s="127"/>
      <c r="BI2179" s="127"/>
      <c r="BJ2179" s="127"/>
      <c r="BK2179" s="127"/>
      <c r="BL2179" s="127"/>
      <c r="BM2179" s="127"/>
      <c r="BN2179" s="386"/>
      <c r="BO2179" s="127"/>
      <c r="BP2179" s="104"/>
    </row>
    <row r="2180" spans="1:68" ht="14.5" x14ac:dyDescent="0.35">
      <c r="A2180" s="136"/>
      <c r="B2180" s="136"/>
      <c r="C2180" s="136"/>
      <c r="D2180" s="127"/>
      <c r="E2180" s="127"/>
      <c r="F2180" s="127"/>
      <c r="G2180" s="127"/>
      <c r="H2180" s="127"/>
      <c r="I2180" s="127"/>
      <c r="J2180" s="127"/>
      <c r="K2180" s="127"/>
      <c r="L2180" s="127"/>
      <c r="M2180" s="127"/>
      <c r="N2180" s="127"/>
      <c r="O2180" s="127"/>
      <c r="P2180" s="127"/>
      <c r="Q2180" s="127"/>
      <c r="R2180" s="127"/>
      <c r="S2180" s="127"/>
      <c r="T2180" s="127"/>
      <c r="U2180" s="127"/>
      <c r="V2180" s="127"/>
      <c r="W2180" s="127"/>
      <c r="X2180" s="127"/>
      <c r="Y2180" s="127"/>
      <c r="Z2180" s="127"/>
      <c r="AA2180" s="127"/>
      <c r="AB2180" s="127"/>
      <c r="AC2180" s="127"/>
      <c r="AD2180" s="127"/>
      <c r="AE2180" s="127"/>
      <c r="AF2180" s="127"/>
      <c r="AG2180" s="127"/>
      <c r="AH2180" s="127"/>
      <c r="AI2180" s="127"/>
      <c r="AJ2180" s="127"/>
      <c r="AK2180" s="127"/>
      <c r="AL2180" s="127"/>
      <c r="AM2180" s="127"/>
      <c r="AN2180" s="127"/>
      <c r="AO2180" s="127"/>
      <c r="AP2180" s="127"/>
      <c r="AQ2180" s="127"/>
      <c r="AR2180" s="127"/>
      <c r="AS2180" s="127"/>
      <c r="AT2180" s="127"/>
      <c r="AU2180" s="127"/>
      <c r="AV2180" s="127"/>
      <c r="AW2180" s="127"/>
      <c r="AX2180" s="127"/>
      <c r="AY2180" s="127"/>
      <c r="AZ2180" s="127"/>
      <c r="BA2180" s="127"/>
      <c r="BB2180" s="127"/>
      <c r="BC2180" s="127"/>
      <c r="BD2180" s="127"/>
      <c r="BE2180" s="127"/>
      <c r="BF2180" s="127"/>
      <c r="BG2180" s="127"/>
      <c r="BH2180" s="127"/>
      <c r="BI2180" s="127"/>
      <c r="BJ2180" s="127"/>
      <c r="BK2180" s="127"/>
      <c r="BL2180" s="127"/>
      <c r="BM2180" s="127"/>
      <c r="BN2180" s="386"/>
      <c r="BO2180" s="127"/>
      <c r="BP2180" s="104"/>
    </row>
    <row r="2181" spans="1:68" ht="14.5" x14ac:dyDescent="0.35">
      <c r="A2181" s="136"/>
      <c r="B2181" s="136"/>
      <c r="C2181" s="136"/>
      <c r="D2181" s="127"/>
      <c r="E2181" s="127"/>
      <c r="F2181" s="127"/>
      <c r="G2181" s="127"/>
      <c r="H2181" s="127"/>
      <c r="I2181" s="127"/>
      <c r="J2181" s="127"/>
      <c r="K2181" s="127"/>
      <c r="L2181" s="127"/>
      <c r="M2181" s="127"/>
      <c r="N2181" s="127"/>
      <c r="O2181" s="127"/>
      <c r="P2181" s="127"/>
      <c r="Q2181" s="127"/>
      <c r="R2181" s="127"/>
      <c r="S2181" s="127"/>
      <c r="T2181" s="127"/>
      <c r="U2181" s="127"/>
      <c r="V2181" s="127"/>
      <c r="W2181" s="127"/>
      <c r="X2181" s="127"/>
      <c r="Y2181" s="127"/>
      <c r="Z2181" s="127"/>
      <c r="AA2181" s="127"/>
      <c r="AB2181" s="127"/>
      <c r="AC2181" s="127"/>
      <c r="AD2181" s="127"/>
      <c r="AE2181" s="127"/>
      <c r="AF2181" s="127"/>
      <c r="AG2181" s="127"/>
      <c r="AH2181" s="127"/>
      <c r="AI2181" s="127"/>
      <c r="AJ2181" s="127"/>
      <c r="AK2181" s="127"/>
      <c r="AL2181" s="127"/>
      <c r="AM2181" s="127"/>
      <c r="AN2181" s="127"/>
      <c r="AO2181" s="127"/>
      <c r="AP2181" s="127"/>
      <c r="AQ2181" s="127"/>
      <c r="AR2181" s="127"/>
      <c r="AS2181" s="127"/>
      <c r="AT2181" s="127"/>
      <c r="AU2181" s="127"/>
      <c r="AV2181" s="127"/>
      <c r="AW2181" s="127"/>
      <c r="AX2181" s="127"/>
      <c r="AY2181" s="127"/>
      <c r="AZ2181" s="127"/>
      <c r="BA2181" s="127"/>
      <c r="BB2181" s="127"/>
      <c r="BC2181" s="127"/>
      <c r="BD2181" s="127"/>
      <c r="BE2181" s="127"/>
      <c r="BF2181" s="127"/>
      <c r="BG2181" s="127"/>
      <c r="BH2181" s="127"/>
      <c r="BI2181" s="127"/>
      <c r="BJ2181" s="127"/>
      <c r="BK2181" s="127"/>
      <c r="BL2181" s="127"/>
      <c r="BM2181" s="127"/>
      <c r="BN2181" s="386"/>
      <c r="BO2181" s="127"/>
      <c r="BP2181" s="104"/>
    </row>
    <row r="2182" spans="1:68" ht="14.5" x14ac:dyDescent="0.35">
      <c r="A2182" s="136"/>
      <c r="B2182" s="136"/>
      <c r="C2182" s="136"/>
      <c r="D2182" s="127"/>
      <c r="E2182" s="127"/>
      <c r="F2182" s="127"/>
      <c r="G2182" s="127"/>
      <c r="H2182" s="127"/>
      <c r="I2182" s="127"/>
      <c r="J2182" s="127"/>
      <c r="K2182" s="127"/>
      <c r="L2182" s="127"/>
      <c r="M2182" s="127"/>
      <c r="N2182" s="127"/>
      <c r="O2182" s="127"/>
      <c r="P2182" s="127"/>
      <c r="Q2182" s="127"/>
      <c r="R2182" s="127"/>
      <c r="S2182" s="127"/>
      <c r="T2182" s="127"/>
      <c r="U2182" s="127"/>
      <c r="V2182" s="127"/>
      <c r="W2182" s="127"/>
      <c r="X2182" s="127"/>
      <c r="Y2182" s="127"/>
      <c r="Z2182" s="127"/>
      <c r="AA2182" s="127"/>
      <c r="AB2182" s="127"/>
      <c r="AC2182" s="127"/>
      <c r="AD2182" s="127"/>
      <c r="AE2182" s="127"/>
      <c r="AF2182" s="127"/>
      <c r="AG2182" s="127"/>
      <c r="AH2182" s="127"/>
      <c r="AI2182" s="127"/>
      <c r="AJ2182" s="127"/>
      <c r="AK2182" s="127"/>
      <c r="AL2182" s="127"/>
      <c r="AM2182" s="127"/>
      <c r="AN2182" s="127"/>
      <c r="AO2182" s="127"/>
      <c r="AP2182" s="127"/>
      <c r="AQ2182" s="127"/>
      <c r="AR2182" s="127"/>
      <c r="AS2182" s="127"/>
      <c r="AT2182" s="127"/>
      <c r="AU2182" s="127"/>
      <c r="AV2182" s="127"/>
      <c r="AW2182" s="127"/>
      <c r="AX2182" s="127"/>
      <c r="AY2182" s="127"/>
      <c r="AZ2182" s="127"/>
      <c r="BA2182" s="127"/>
      <c r="BB2182" s="127"/>
      <c r="BC2182" s="127"/>
      <c r="BD2182" s="127"/>
      <c r="BE2182" s="127"/>
      <c r="BF2182" s="127"/>
      <c r="BG2182" s="127"/>
      <c r="BH2182" s="127"/>
      <c r="BI2182" s="127"/>
      <c r="BJ2182" s="127"/>
      <c r="BK2182" s="127"/>
      <c r="BL2182" s="127"/>
      <c r="BM2182" s="127"/>
      <c r="BN2182" s="386"/>
      <c r="BO2182" s="127"/>
      <c r="BP2182" s="104"/>
    </row>
    <row r="2183" spans="1:68" ht="14.5" x14ac:dyDescent="0.35">
      <c r="A2183" s="136"/>
      <c r="B2183" s="136"/>
      <c r="C2183" s="136"/>
      <c r="D2183" s="127"/>
      <c r="E2183" s="127"/>
      <c r="F2183" s="127"/>
      <c r="G2183" s="127"/>
      <c r="H2183" s="127"/>
      <c r="I2183" s="127"/>
      <c r="J2183" s="127"/>
      <c r="K2183" s="127"/>
      <c r="L2183" s="127"/>
      <c r="M2183" s="127"/>
      <c r="N2183" s="127"/>
      <c r="O2183" s="127"/>
      <c r="P2183" s="127"/>
      <c r="Q2183" s="127"/>
      <c r="R2183" s="127"/>
      <c r="S2183" s="127"/>
      <c r="T2183" s="127"/>
      <c r="U2183" s="127"/>
      <c r="V2183" s="127"/>
      <c r="W2183" s="127"/>
      <c r="X2183" s="127"/>
      <c r="Y2183" s="127"/>
      <c r="Z2183" s="127"/>
      <c r="AA2183" s="127"/>
      <c r="AB2183" s="127"/>
      <c r="AC2183" s="127"/>
      <c r="AD2183" s="127"/>
      <c r="AE2183" s="127"/>
      <c r="AF2183" s="127"/>
      <c r="AG2183" s="127"/>
      <c r="AH2183" s="127"/>
      <c r="AI2183" s="127"/>
      <c r="AJ2183" s="127"/>
      <c r="AK2183" s="127"/>
      <c r="AL2183" s="127"/>
      <c r="AM2183" s="127"/>
      <c r="AN2183" s="127"/>
      <c r="AO2183" s="127"/>
      <c r="AP2183" s="127"/>
      <c r="AQ2183" s="127"/>
      <c r="AR2183" s="127"/>
      <c r="AS2183" s="127"/>
      <c r="AT2183" s="127"/>
      <c r="AU2183" s="127"/>
      <c r="AV2183" s="127"/>
      <c r="AW2183" s="127"/>
      <c r="AX2183" s="127"/>
      <c r="AY2183" s="127"/>
      <c r="AZ2183" s="127"/>
      <c r="BA2183" s="127"/>
      <c r="BB2183" s="127"/>
      <c r="BC2183" s="127"/>
      <c r="BD2183" s="127"/>
      <c r="BE2183" s="127"/>
      <c r="BF2183" s="127"/>
      <c r="BG2183" s="127"/>
      <c r="BH2183" s="127"/>
      <c r="BI2183" s="127"/>
      <c r="BJ2183" s="127"/>
      <c r="BK2183" s="127"/>
      <c r="BL2183" s="127"/>
      <c r="BM2183" s="127"/>
      <c r="BN2183" s="386"/>
      <c r="BO2183" s="127"/>
      <c r="BP2183" s="104"/>
    </row>
    <row r="2184" spans="1:68" ht="14.5" x14ac:dyDescent="0.35">
      <c r="A2184" s="136"/>
      <c r="B2184" s="136"/>
      <c r="C2184" s="136"/>
      <c r="D2184" s="127"/>
      <c r="E2184" s="127"/>
      <c r="F2184" s="127"/>
      <c r="G2184" s="127"/>
      <c r="H2184" s="127"/>
      <c r="I2184" s="127"/>
      <c r="J2184" s="127"/>
      <c r="K2184" s="127"/>
      <c r="L2184" s="127"/>
      <c r="M2184" s="127"/>
      <c r="N2184" s="127"/>
      <c r="O2184" s="127"/>
      <c r="P2184" s="127"/>
      <c r="Q2184" s="127"/>
      <c r="R2184" s="127"/>
      <c r="S2184" s="127"/>
      <c r="T2184" s="127"/>
      <c r="U2184" s="127"/>
      <c r="V2184" s="127"/>
      <c r="W2184" s="127"/>
      <c r="X2184" s="127"/>
      <c r="Y2184" s="127"/>
      <c r="Z2184" s="127"/>
      <c r="AA2184" s="127"/>
      <c r="AB2184" s="127"/>
      <c r="AC2184" s="127"/>
      <c r="AD2184" s="127"/>
      <c r="AE2184" s="127"/>
      <c r="AF2184" s="127"/>
      <c r="AG2184" s="127"/>
      <c r="AH2184" s="127"/>
      <c r="AI2184" s="127"/>
      <c r="AJ2184" s="127"/>
      <c r="AK2184" s="127"/>
      <c r="AL2184" s="127"/>
      <c r="AM2184" s="127"/>
      <c r="AN2184" s="127"/>
      <c r="AO2184" s="127"/>
      <c r="AP2184" s="127"/>
      <c r="AQ2184" s="127"/>
      <c r="AR2184" s="127"/>
      <c r="AS2184" s="127"/>
      <c r="AT2184" s="127"/>
      <c r="AU2184" s="127"/>
      <c r="AV2184" s="127"/>
      <c r="AW2184" s="127"/>
      <c r="AX2184" s="127"/>
      <c r="AY2184" s="127"/>
      <c r="AZ2184" s="127"/>
      <c r="BA2184" s="127"/>
      <c r="BB2184" s="127"/>
      <c r="BC2184" s="127"/>
      <c r="BD2184" s="127"/>
      <c r="BE2184" s="127"/>
      <c r="BF2184" s="127"/>
      <c r="BG2184" s="127"/>
      <c r="BH2184" s="127"/>
      <c r="BI2184" s="127"/>
      <c r="BJ2184" s="127"/>
      <c r="BK2184" s="127"/>
      <c r="BL2184" s="127"/>
      <c r="BM2184" s="127"/>
      <c r="BN2184" s="386"/>
      <c r="BO2184" s="127"/>
      <c r="BP2184" s="104"/>
    </row>
    <row r="2185" spans="1:68" ht="14.5" x14ac:dyDescent="0.35">
      <c r="A2185" s="136"/>
      <c r="B2185" s="136"/>
      <c r="C2185" s="136"/>
      <c r="D2185" s="127"/>
      <c r="E2185" s="127"/>
      <c r="F2185" s="127"/>
      <c r="G2185" s="127"/>
      <c r="H2185" s="127"/>
      <c r="I2185" s="127"/>
      <c r="J2185" s="127"/>
      <c r="K2185" s="127"/>
      <c r="L2185" s="127"/>
      <c r="M2185" s="127"/>
      <c r="N2185" s="127"/>
      <c r="O2185" s="127"/>
      <c r="P2185" s="127"/>
      <c r="Q2185" s="127"/>
      <c r="R2185" s="127"/>
      <c r="S2185" s="127"/>
      <c r="T2185" s="127"/>
      <c r="U2185" s="127"/>
      <c r="V2185" s="127"/>
      <c r="W2185" s="127"/>
      <c r="X2185" s="127"/>
      <c r="Y2185" s="127"/>
      <c r="Z2185" s="127"/>
      <c r="AA2185" s="127"/>
      <c r="AB2185" s="127"/>
      <c r="AC2185" s="127"/>
      <c r="AD2185" s="127"/>
      <c r="AE2185" s="127"/>
      <c r="AF2185" s="127"/>
      <c r="AG2185" s="127"/>
      <c r="AH2185" s="127"/>
      <c r="AI2185" s="127"/>
      <c r="AJ2185" s="127"/>
      <c r="AK2185" s="127"/>
      <c r="AL2185" s="127"/>
      <c r="AM2185" s="127"/>
      <c r="AN2185" s="127"/>
      <c r="AO2185" s="127"/>
      <c r="AP2185" s="127"/>
      <c r="AQ2185" s="127"/>
      <c r="AR2185" s="127"/>
      <c r="AS2185" s="127"/>
      <c r="AT2185" s="127"/>
      <c r="AU2185" s="127"/>
      <c r="AV2185" s="127"/>
      <c r="AW2185" s="127"/>
      <c r="AX2185" s="127"/>
      <c r="AY2185" s="127"/>
      <c r="AZ2185" s="127"/>
      <c r="BA2185" s="127"/>
      <c r="BB2185" s="127"/>
      <c r="BC2185" s="127"/>
      <c r="BD2185" s="127"/>
      <c r="BE2185" s="127"/>
      <c r="BF2185" s="127"/>
      <c r="BG2185" s="127"/>
      <c r="BH2185" s="127"/>
      <c r="BI2185" s="127"/>
      <c r="BJ2185" s="127"/>
      <c r="BK2185" s="127"/>
      <c r="BL2185" s="127"/>
      <c r="BM2185" s="127"/>
      <c r="BN2185" s="386"/>
      <c r="BO2185" s="127"/>
      <c r="BP2185" s="104"/>
    </row>
    <row r="2186" spans="1:68" ht="14.5" x14ac:dyDescent="0.35">
      <c r="A2186" s="136"/>
      <c r="B2186" s="136"/>
      <c r="C2186" s="136"/>
      <c r="D2186" s="127"/>
      <c r="E2186" s="127"/>
      <c r="F2186" s="127"/>
      <c r="G2186" s="127"/>
      <c r="H2186" s="127"/>
      <c r="I2186" s="127"/>
      <c r="J2186" s="127"/>
      <c r="K2186" s="127"/>
      <c r="L2186" s="127"/>
      <c r="M2186" s="127"/>
      <c r="N2186" s="127"/>
      <c r="O2186" s="127"/>
      <c r="P2186" s="127"/>
      <c r="Q2186" s="127"/>
      <c r="R2186" s="127"/>
      <c r="S2186" s="127"/>
      <c r="T2186" s="127"/>
      <c r="U2186" s="127"/>
      <c r="V2186" s="127"/>
      <c r="W2186" s="127"/>
      <c r="X2186" s="127"/>
      <c r="Y2186" s="127"/>
      <c r="Z2186" s="127"/>
      <c r="AA2186" s="127"/>
      <c r="AB2186" s="127"/>
      <c r="AC2186" s="127"/>
      <c r="AD2186" s="127"/>
      <c r="AE2186" s="127"/>
      <c r="AF2186" s="127"/>
      <c r="AG2186" s="127"/>
      <c r="AH2186" s="127"/>
      <c r="AI2186" s="127"/>
      <c r="AJ2186" s="127"/>
      <c r="AK2186" s="127"/>
      <c r="AL2186" s="127"/>
      <c r="AM2186" s="127"/>
      <c r="AN2186" s="127"/>
      <c r="AO2186" s="127"/>
      <c r="AP2186" s="127"/>
      <c r="AQ2186" s="127"/>
      <c r="AR2186" s="127"/>
      <c r="AS2186" s="127"/>
      <c r="AT2186" s="127"/>
      <c r="AU2186" s="127"/>
      <c r="AV2186" s="127"/>
      <c r="AW2186" s="127"/>
      <c r="AX2186" s="127"/>
      <c r="AY2186" s="127"/>
      <c r="AZ2186" s="127"/>
      <c r="BA2186" s="127"/>
      <c r="BB2186" s="127"/>
      <c r="BC2186" s="127"/>
      <c r="BD2186" s="127"/>
      <c r="BE2186" s="127"/>
      <c r="BF2186" s="127"/>
      <c r="BG2186" s="127"/>
      <c r="BH2186" s="127"/>
      <c r="BI2186" s="127"/>
      <c r="BJ2186" s="127"/>
      <c r="BK2186" s="127"/>
      <c r="BL2186" s="127"/>
      <c r="BM2186" s="127"/>
      <c r="BN2186" s="386"/>
      <c r="BO2186" s="127"/>
      <c r="BP2186" s="104"/>
    </row>
    <row r="2187" spans="1:68" ht="14.5" x14ac:dyDescent="0.35">
      <c r="A2187" s="136"/>
      <c r="B2187" s="136"/>
      <c r="C2187" s="136"/>
      <c r="D2187" s="127"/>
      <c r="E2187" s="127"/>
      <c r="F2187" s="127"/>
      <c r="G2187" s="127"/>
      <c r="H2187" s="127"/>
      <c r="I2187" s="127"/>
      <c r="J2187" s="127"/>
      <c r="K2187" s="127"/>
      <c r="L2187" s="127"/>
      <c r="M2187" s="127"/>
      <c r="N2187" s="127"/>
      <c r="O2187" s="127"/>
      <c r="P2187" s="127"/>
      <c r="Q2187" s="127"/>
      <c r="R2187" s="127"/>
      <c r="S2187" s="127"/>
      <c r="T2187" s="127"/>
      <c r="U2187" s="127"/>
      <c r="V2187" s="127"/>
      <c r="W2187" s="127"/>
      <c r="X2187" s="127"/>
      <c r="Y2187" s="127"/>
      <c r="Z2187" s="127"/>
      <c r="AA2187" s="127"/>
      <c r="AB2187" s="127"/>
      <c r="AC2187" s="127"/>
      <c r="AD2187" s="127"/>
      <c r="AE2187" s="127"/>
      <c r="AF2187" s="127"/>
      <c r="AG2187" s="127"/>
      <c r="AH2187" s="127"/>
      <c r="AI2187" s="127"/>
      <c r="AJ2187" s="127"/>
      <c r="AK2187" s="127"/>
      <c r="AL2187" s="127"/>
      <c r="AM2187" s="127"/>
      <c r="AN2187" s="127"/>
      <c r="AO2187" s="127"/>
      <c r="AP2187" s="127"/>
      <c r="AQ2187" s="127"/>
      <c r="AR2187" s="127"/>
      <c r="AS2187" s="127"/>
      <c r="AT2187" s="127"/>
      <c r="AU2187" s="127"/>
      <c r="AV2187" s="127"/>
      <c r="AW2187" s="127"/>
      <c r="AX2187" s="127"/>
      <c r="AY2187" s="127"/>
      <c r="AZ2187" s="127"/>
      <c r="BA2187" s="127"/>
      <c r="BB2187" s="127"/>
      <c r="BC2187" s="127"/>
      <c r="BD2187" s="127"/>
      <c r="BE2187" s="127"/>
      <c r="BF2187" s="127"/>
      <c r="BG2187" s="127"/>
      <c r="BH2187" s="127"/>
      <c r="BI2187" s="127"/>
      <c r="BJ2187" s="127"/>
      <c r="BK2187" s="127"/>
      <c r="BL2187" s="127"/>
      <c r="BM2187" s="127"/>
      <c r="BN2187" s="386"/>
      <c r="BO2187" s="127"/>
      <c r="BP2187" s="104"/>
    </row>
    <row r="2188" spans="1:68" ht="14.5" x14ac:dyDescent="0.35">
      <c r="A2188" s="136"/>
      <c r="B2188" s="136"/>
      <c r="C2188" s="136"/>
      <c r="D2188" s="127"/>
      <c r="E2188" s="127"/>
      <c r="F2188" s="127"/>
      <c r="G2188" s="127"/>
      <c r="H2188" s="127"/>
      <c r="I2188" s="127"/>
      <c r="J2188" s="127"/>
      <c r="K2188" s="127"/>
      <c r="L2188" s="127"/>
      <c r="M2188" s="127"/>
      <c r="N2188" s="127"/>
      <c r="O2188" s="127"/>
      <c r="P2188" s="127"/>
      <c r="Q2188" s="127"/>
      <c r="R2188" s="127"/>
      <c r="S2188" s="127"/>
      <c r="T2188" s="127"/>
      <c r="U2188" s="127"/>
      <c r="V2188" s="127"/>
      <c r="W2188" s="127"/>
      <c r="X2188" s="127"/>
      <c r="Y2188" s="127"/>
      <c r="Z2188" s="127"/>
      <c r="AA2188" s="127"/>
      <c r="AB2188" s="127"/>
      <c r="AC2188" s="127"/>
      <c r="AD2188" s="127"/>
      <c r="AE2188" s="127"/>
      <c r="AF2188" s="127"/>
      <c r="AG2188" s="127"/>
      <c r="AH2188" s="127"/>
      <c r="AI2188" s="127"/>
      <c r="AJ2188" s="127"/>
      <c r="AK2188" s="127"/>
      <c r="AL2188" s="127"/>
      <c r="AM2188" s="127"/>
      <c r="AN2188" s="127"/>
      <c r="AO2188" s="127"/>
      <c r="AP2188" s="127"/>
      <c r="AQ2188" s="127"/>
      <c r="AR2188" s="127"/>
      <c r="AS2188" s="127"/>
      <c r="AT2188" s="127"/>
      <c r="AU2188" s="127"/>
      <c r="AV2188" s="127"/>
      <c r="AW2188" s="127"/>
      <c r="AX2188" s="127"/>
      <c r="AY2188" s="127"/>
      <c r="AZ2188" s="127"/>
      <c r="BA2188" s="127"/>
      <c r="BB2188" s="127"/>
      <c r="BC2188" s="127"/>
      <c r="BD2188" s="127"/>
      <c r="BE2188" s="127"/>
      <c r="BF2188" s="127"/>
      <c r="BG2188" s="127"/>
      <c r="BH2188" s="127"/>
      <c r="BI2188" s="127"/>
      <c r="BJ2188" s="127"/>
      <c r="BK2188" s="127"/>
      <c r="BL2188" s="127"/>
      <c r="BM2188" s="127"/>
      <c r="BN2188" s="386"/>
      <c r="BO2188" s="127"/>
      <c r="BP2188" s="104"/>
    </row>
    <row r="2189" spans="1:68" ht="14.5" x14ac:dyDescent="0.35">
      <c r="A2189" s="136"/>
      <c r="B2189" s="136"/>
      <c r="C2189" s="136"/>
      <c r="D2189" s="127"/>
      <c r="E2189" s="127"/>
      <c r="F2189" s="127"/>
      <c r="G2189" s="127"/>
      <c r="H2189" s="127"/>
      <c r="I2189" s="127"/>
      <c r="J2189" s="127"/>
      <c r="K2189" s="127"/>
      <c r="L2189" s="127"/>
      <c r="M2189" s="127"/>
      <c r="N2189" s="127"/>
      <c r="O2189" s="127"/>
      <c r="P2189" s="127"/>
      <c r="Q2189" s="127"/>
      <c r="R2189" s="127"/>
      <c r="S2189" s="127"/>
      <c r="T2189" s="127"/>
      <c r="U2189" s="127"/>
      <c r="V2189" s="127"/>
      <c r="W2189" s="127"/>
      <c r="X2189" s="127"/>
      <c r="Y2189" s="127"/>
      <c r="Z2189" s="127"/>
      <c r="AA2189" s="127"/>
      <c r="AB2189" s="127"/>
      <c r="AC2189" s="127"/>
      <c r="AD2189" s="127"/>
      <c r="AE2189" s="127"/>
      <c r="AF2189" s="127"/>
      <c r="AG2189" s="127"/>
      <c r="AH2189" s="127"/>
      <c r="AI2189" s="127"/>
      <c r="AJ2189" s="127"/>
      <c r="AK2189" s="127"/>
      <c r="AL2189" s="127"/>
      <c r="AM2189" s="127"/>
      <c r="AN2189" s="127"/>
      <c r="AO2189" s="127"/>
      <c r="AP2189" s="127"/>
      <c r="AQ2189" s="127"/>
      <c r="AR2189" s="127"/>
      <c r="AS2189" s="127"/>
      <c r="AT2189" s="127"/>
      <c r="AU2189" s="127"/>
      <c r="AV2189" s="127"/>
      <c r="AW2189" s="127"/>
      <c r="AX2189" s="127"/>
      <c r="AY2189" s="127"/>
      <c r="AZ2189" s="127"/>
      <c r="BA2189" s="127"/>
      <c r="BB2189" s="127"/>
      <c r="BC2189" s="127"/>
      <c r="BD2189" s="127"/>
      <c r="BE2189" s="127"/>
      <c r="BF2189" s="127"/>
      <c r="BG2189" s="127"/>
      <c r="BH2189" s="127"/>
      <c r="BI2189" s="127"/>
      <c r="BJ2189" s="127"/>
      <c r="BK2189" s="127"/>
      <c r="BL2189" s="127"/>
      <c r="BM2189" s="127"/>
      <c r="BN2189" s="386"/>
      <c r="BO2189" s="127"/>
      <c r="BP2189" s="104"/>
    </row>
    <row r="2190" spans="1:68" ht="14.5" x14ac:dyDescent="0.35">
      <c r="A2190" s="136"/>
      <c r="B2190" s="136"/>
      <c r="C2190" s="136"/>
      <c r="D2190" s="127"/>
      <c r="E2190" s="127"/>
      <c r="F2190" s="127"/>
      <c r="G2190" s="127"/>
      <c r="H2190" s="127"/>
      <c r="I2190" s="127"/>
      <c r="J2190" s="127"/>
      <c r="K2190" s="127"/>
      <c r="L2190" s="127"/>
      <c r="M2190" s="127"/>
      <c r="N2190" s="127"/>
      <c r="O2190" s="127"/>
      <c r="P2190" s="127"/>
      <c r="Q2190" s="127"/>
      <c r="R2190" s="127"/>
      <c r="S2190" s="127"/>
      <c r="T2190" s="127"/>
      <c r="U2190" s="127"/>
      <c r="V2190" s="127"/>
      <c r="W2190" s="127"/>
      <c r="X2190" s="127"/>
      <c r="Y2190" s="127"/>
      <c r="Z2190" s="127"/>
      <c r="AA2190" s="127"/>
      <c r="AB2190" s="127"/>
      <c r="AC2190" s="127"/>
      <c r="AD2190" s="127"/>
      <c r="AE2190" s="127"/>
      <c r="AF2190" s="127"/>
      <c r="AG2190" s="127"/>
      <c r="AH2190" s="127"/>
      <c r="AI2190" s="127"/>
      <c r="AJ2190" s="127"/>
      <c r="AK2190" s="127"/>
      <c r="AL2190" s="127"/>
      <c r="AM2190" s="127"/>
      <c r="AN2190" s="127"/>
      <c r="AO2190" s="127"/>
      <c r="AP2190" s="127"/>
      <c r="AQ2190" s="127"/>
      <c r="AR2190" s="127"/>
      <c r="AS2190" s="127"/>
      <c r="AT2190" s="127"/>
      <c r="AU2190" s="127"/>
      <c r="AV2190" s="127"/>
      <c r="AW2190" s="127"/>
      <c r="AX2190" s="127"/>
      <c r="AY2190" s="127"/>
      <c r="AZ2190" s="127"/>
      <c r="BA2190" s="127"/>
      <c r="BB2190" s="127"/>
      <c r="BC2190" s="127"/>
      <c r="BD2190" s="127"/>
      <c r="BE2190" s="127"/>
      <c r="BF2190" s="127"/>
      <c r="BG2190" s="127"/>
      <c r="BH2190" s="127"/>
      <c r="BI2190" s="127"/>
      <c r="BJ2190" s="127"/>
      <c r="BK2190" s="127"/>
      <c r="BL2190" s="127"/>
      <c r="BM2190" s="127"/>
      <c r="BN2190" s="386"/>
      <c r="BO2190" s="127"/>
      <c r="BP2190" s="104"/>
    </row>
    <row r="2191" spans="1:68" ht="14.5" x14ac:dyDescent="0.35">
      <c r="A2191" s="136"/>
      <c r="B2191" s="136"/>
      <c r="C2191" s="136"/>
      <c r="D2191" s="127"/>
      <c r="E2191" s="127"/>
      <c r="F2191" s="127"/>
      <c r="G2191" s="127"/>
      <c r="H2191" s="127"/>
      <c r="I2191" s="127"/>
      <c r="J2191" s="127"/>
      <c r="K2191" s="127"/>
      <c r="L2191" s="127"/>
      <c r="M2191" s="127"/>
      <c r="N2191" s="127"/>
      <c r="O2191" s="127"/>
      <c r="P2191" s="127"/>
      <c r="Q2191" s="127"/>
      <c r="R2191" s="127"/>
      <c r="S2191" s="127"/>
      <c r="T2191" s="127"/>
      <c r="U2191" s="127"/>
      <c r="V2191" s="127"/>
      <c r="W2191" s="127"/>
      <c r="X2191" s="127"/>
      <c r="Y2191" s="127"/>
      <c r="Z2191" s="127"/>
      <c r="AA2191" s="127"/>
      <c r="AB2191" s="127"/>
      <c r="AC2191" s="127"/>
      <c r="AD2191" s="127"/>
      <c r="AE2191" s="127"/>
      <c r="AF2191" s="127"/>
      <c r="AG2191" s="127"/>
      <c r="AH2191" s="127"/>
      <c r="AI2191" s="127"/>
      <c r="AJ2191" s="127"/>
      <c r="AK2191" s="127"/>
      <c r="AL2191" s="127"/>
      <c r="AM2191" s="127"/>
      <c r="AN2191" s="127"/>
      <c r="AO2191" s="127"/>
      <c r="AP2191" s="127"/>
      <c r="AQ2191" s="127"/>
      <c r="AR2191" s="127"/>
      <c r="AS2191" s="127"/>
      <c r="AT2191" s="127"/>
      <c r="AU2191" s="127"/>
      <c r="AV2191" s="127"/>
      <c r="AW2191" s="127"/>
      <c r="AX2191" s="127"/>
      <c r="AY2191" s="127"/>
      <c r="AZ2191" s="127"/>
      <c r="BA2191" s="127"/>
      <c r="BB2191" s="127"/>
      <c r="BC2191" s="127"/>
      <c r="BD2191" s="127"/>
      <c r="BE2191" s="127"/>
      <c r="BF2191" s="127"/>
      <c r="BG2191" s="127"/>
      <c r="BH2191" s="127"/>
      <c r="BI2191" s="127"/>
      <c r="BJ2191" s="127"/>
      <c r="BK2191" s="127"/>
      <c r="BL2191" s="127"/>
      <c r="BM2191" s="127"/>
      <c r="BN2191" s="386"/>
      <c r="BO2191" s="127"/>
      <c r="BP2191" s="104"/>
    </row>
    <row r="2192" spans="1:68" ht="14.5" x14ac:dyDescent="0.35">
      <c r="A2192" s="136"/>
      <c r="B2192" s="136"/>
      <c r="C2192" s="136"/>
      <c r="D2192" s="127"/>
      <c r="E2192" s="127"/>
      <c r="F2192" s="127"/>
      <c r="G2192" s="127"/>
      <c r="H2192" s="127"/>
      <c r="I2192" s="127"/>
      <c r="J2192" s="127"/>
      <c r="K2192" s="127"/>
      <c r="L2192" s="127"/>
      <c r="M2192" s="127"/>
      <c r="N2192" s="127"/>
      <c r="O2192" s="127"/>
      <c r="P2192" s="127"/>
      <c r="Q2192" s="127"/>
      <c r="R2192" s="127"/>
      <c r="S2192" s="127"/>
      <c r="T2192" s="127"/>
      <c r="U2192" s="127"/>
      <c r="V2192" s="127"/>
      <c r="W2192" s="127"/>
      <c r="X2192" s="127"/>
      <c r="Y2192" s="127"/>
      <c r="Z2192" s="127"/>
      <c r="AA2192" s="127"/>
      <c r="AB2192" s="127"/>
      <c r="AC2192" s="127"/>
      <c r="AD2192" s="127"/>
      <c r="AE2192" s="127"/>
      <c r="AF2192" s="127"/>
      <c r="AG2192" s="127"/>
      <c r="AH2192" s="127"/>
      <c r="AI2192" s="127"/>
      <c r="AJ2192" s="127"/>
      <c r="AK2192" s="127"/>
      <c r="AL2192" s="127"/>
      <c r="AM2192" s="127"/>
      <c r="AN2192" s="127"/>
      <c r="AO2192" s="127"/>
      <c r="AP2192" s="127"/>
      <c r="AQ2192" s="127"/>
      <c r="AR2192" s="127"/>
      <c r="AS2192" s="127"/>
      <c r="AT2192" s="127"/>
      <c r="AU2192" s="127"/>
      <c r="AV2192" s="127"/>
      <c r="AW2192" s="127"/>
      <c r="AX2192" s="127"/>
      <c r="AY2192" s="127"/>
      <c r="AZ2192" s="127"/>
      <c r="BA2192" s="127"/>
      <c r="BB2192" s="127"/>
      <c r="BC2192" s="127"/>
      <c r="BD2192" s="127"/>
      <c r="BE2192" s="127"/>
      <c r="BF2192" s="127"/>
      <c r="BG2192" s="127"/>
      <c r="BH2192" s="127"/>
      <c r="BI2192" s="127"/>
      <c r="BJ2192" s="127"/>
      <c r="BK2192" s="127"/>
      <c r="BL2192" s="127"/>
      <c r="BM2192" s="127"/>
      <c r="BN2192" s="386"/>
      <c r="BO2192" s="127"/>
      <c r="BP2192" s="104"/>
    </row>
    <row r="2193" spans="1:68" ht="14.5" x14ac:dyDescent="0.35">
      <c r="A2193" s="136"/>
      <c r="B2193" s="136"/>
      <c r="C2193" s="136"/>
      <c r="D2193" s="127"/>
      <c r="E2193" s="127"/>
      <c r="F2193" s="127"/>
      <c r="G2193" s="127"/>
      <c r="H2193" s="127"/>
      <c r="I2193" s="127"/>
      <c r="J2193" s="127"/>
      <c r="K2193" s="127"/>
      <c r="L2193" s="127"/>
      <c r="M2193" s="127"/>
      <c r="N2193" s="127"/>
      <c r="O2193" s="127"/>
      <c r="P2193" s="127"/>
      <c r="Q2193" s="127"/>
      <c r="R2193" s="127"/>
      <c r="S2193" s="127"/>
      <c r="T2193" s="127"/>
      <c r="U2193" s="127"/>
      <c r="V2193" s="127"/>
      <c r="W2193" s="127"/>
      <c r="X2193" s="127"/>
      <c r="Y2193" s="127"/>
      <c r="Z2193" s="127"/>
      <c r="AA2193" s="127"/>
      <c r="AB2193" s="127"/>
      <c r="AC2193" s="127"/>
      <c r="AD2193" s="127"/>
      <c r="AE2193" s="127"/>
      <c r="AF2193" s="127"/>
      <c r="AG2193" s="127"/>
      <c r="AH2193" s="127"/>
      <c r="AI2193" s="127"/>
      <c r="AJ2193" s="127"/>
      <c r="AK2193" s="127"/>
      <c r="AL2193" s="127"/>
      <c r="AM2193" s="127"/>
      <c r="AN2193" s="127"/>
      <c r="AO2193" s="127"/>
      <c r="AP2193" s="127"/>
      <c r="AQ2193" s="127"/>
      <c r="AR2193" s="127"/>
      <c r="AS2193" s="127"/>
      <c r="AT2193" s="127"/>
      <c r="AU2193" s="127"/>
      <c r="AV2193" s="127"/>
      <c r="AW2193" s="127"/>
      <c r="AX2193" s="127"/>
      <c r="AY2193" s="127"/>
      <c r="AZ2193" s="127"/>
      <c r="BA2193" s="127"/>
      <c r="BB2193" s="127"/>
      <c r="BC2193" s="127"/>
      <c r="BD2193" s="127"/>
      <c r="BE2193" s="127"/>
      <c r="BF2193" s="127"/>
      <c r="BG2193" s="127"/>
      <c r="BH2193" s="127"/>
      <c r="BI2193" s="127"/>
      <c r="BJ2193" s="127"/>
      <c r="BK2193" s="127"/>
      <c r="BL2193" s="127"/>
      <c r="BM2193" s="127"/>
      <c r="BN2193" s="386"/>
      <c r="BO2193" s="127"/>
      <c r="BP2193" s="104"/>
    </row>
    <row r="2194" spans="1:68" ht="14.5" x14ac:dyDescent="0.35">
      <c r="A2194" s="136"/>
      <c r="B2194" s="136"/>
      <c r="C2194" s="136"/>
      <c r="D2194" s="127"/>
      <c r="E2194" s="127"/>
      <c r="F2194" s="127"/>
      <c r="G2194" s="127"/>
      <c r="H2194" s="127"/>
      <c r="I2194" s="127"/>
      <c r="J2194" s="127"/>
      <c r="K2194" s="127"/>
      <c r="L2194" s="127"/>
      <c r="M2194" s="127"/>
      <c r="N2194" s="127"/>
      <c r="O2194" s="127"/>
      <c r="P2194" s="127"/>
      <c r="Q2194" s="127"/>
      <c r="R2194" s="127"/>
      <c r="S2194" s="127"/>
      <c r="T2194" s="127"/>
      <c r="U2194" s="127"/>
      <c r="V2194" s="127"/>
      <c r="W2194" s="127"/>
      <c r="X2194" s="127"/>
      <c r="Y2194" s="127"/>
      <c r="Z2194" s="127"/>
      <c r="AA2194" s="127"/>
      <c r="AB2194" s="127"/>
      <c r="AC2194" s="127"/>
      <c r="AD2194" s="127"/>
      <c r="AE2194" s="127"/>
      <c r="AF2194" s="127"/>
      <c r="AG2194" s="127"/>
      <c r="AH2194" s="127"/>
      <c r="AI2194" s="127"/>
      <c r="AJ2194" s="127"/>
      <c r="AK2194" s="127"/>
      <c r="AL2194" s="127"/>
      <c r="AM2194" s="127"/>
      <c r="AN2194" s="127"/>
      <c r="AO2194" s="127"/>
      <c r="AP2194" s="127"/>
      <c r="AQ2194" s="127"/>
      <c r="AR2194" s="127"/>
      <c r="AS2194" s="127"/>
      <c r="AT2194" s="127"/>
      <c r="AU2194" s="127"/>
      <c r="AV2194" s="127"/>
      <c r="AW2194" s="127"/>
      <c r="AX2194" s="127"/>
      <c r="AY2194" s="127"/>
      <c r="AZ2194" s="127"/>
      <c r="BA2194" s="127"/>
      <c r="BB2194" s="127"/>
      <c r="BC2194" s="127"/>
      <c r="BD2194" s="127"/>
      <c r="BE2194" s="127"/>
      <c r="BF2194" s="127"/>
      <c r="BG2194" s="127"/>
      <c r="BH2194" s="127"/>
      <c r="BI2194" s="127"/>
      <c r="BJ2194" s="127"/>
      <c r="BK2194" s="127"/>
      <c r="BL2194" s="127"/>
      <c r="BM2194" s="127"/>
      <c r="BN2194" s="386"/>
      <c r="BO2194" s="127"/>
      <c r="BP2194" s="104"/>
    </row>
    <row r="2195" spans="1:68" ht="14.5" x14ac:dyDescent="0.35">
      <c r="A2195" s="136"/>
      <c r="B2195" s="136"/>
      <c r="C2195" s="136"/>
      <c r="D2195" s="127"/>
      <c r="E2195" s="127"/>
      <c r="F2195" s="127"/>
      <c r="G2195" s="127"/>
      <c r="H2195" s="127"/>
      <c r="I2195" s="127"/>
      <c r="J2195" s="127"/>
      <c r="K2195" s="127"/>
      <c r="L2195" s="127"/>
      <c r="M2195" s="127"/>
      <c r="N2195" s="127"/>
      <c r="O2195" s="127"/>
      <c r="P2195" s="127"/>
      <c r="Q2195" s="127"/>
      <c r="R2195" s="127"/>
      <c r="S2195" s="127"/>
      <c r="T2195" s="127"/>
      <c r="U2195" s="127"/>
      <c r="V2195" s="127"/>
      <c r="W2195" s="127"/>
      <c r="X2195" s="127"/>
      <c r="Y2195" s="127"/>
      <c r="Z2195" s="127"/>
      <c r="AA2195" s="127"/>
      <c r="AB2195" s="127"/>
      <c r="AC2195" s="127"/>
      <c r="AD2195" s="127"/>
      <c r="AE2195" s="127"/>
      <c r="AF2195" s="127"/>
      <c r="AG2195" s="127"/>
      <c r="AH2195" s="127"/>
      <c r="AI2195" s="127"/>
      <c r="AJ2195" s="127"/>
      <c r="AK2195" s="127"/>
      <c r="AL2195" s="127"/>
      <c r="AM2195" s="127"/>
      <c r="AN2195" s="127"/>
      <c r="AO2195" s="127"/>
      <c r="AP2195" s="127"/>
      <c r="AQ2195" s="127"/>
      <c r="AR2195" s="127"/>
      <c r="AS2195" s="127"/>
      <c r="AT2195" s="127"/>
      <c r="AU2195" s="127"/>
      <c r="AV2195" s="127"/>
      <c r="AW2195" s="127"/>
      <c r="AX2195" s="127"/>
      <c r="AY2195" s="127"/>
      <c r="AZ2195" s="127"/>
      <c r="BA2195" s="127"/>
      <c r="BB2195" s="127"/>
      <c r="BC2195" s="127"/>
      <c r="BD2195" s="127"/>
      <c r="BE2195" s="127"/>
      <c r="BF2195" s="127"/>
      <c r="BG2195" s="127"/>
      <c r="BH2195" s="127"/>
      <c r="BI2195" s="127"/>
      <c r="BJ2195" s="127"/>
      <c r="BK2195" s="127"/>
      <c r="BL2195" s="127"/>
      <c r="BM2195" s="127"/>
      <c r="BN2195" s="386"/>
      <c r="BO2195" s="127"/>
      <c r="BP2195" s="104"/>
    </row>
    <row r="2196" spans="1:68" ht="14.5" x14ac:dyDescent="0.35">
      <c r="A2196" s="136"/>
      <c r="B2196" s="136"/>
      <c r="C2196" s="136"/>
      <c r="D2196" s="127"/>
      <c r="E2196" s="127"/>
      <c r="F2196" s="127"/>
      <c r="G2196" s="127"/>
      <c r="H2196" s="127"/>
      <c r="I2196" s="127"/>
      <c r="J2196" s="127"/>
      <c r="K2196" s="127"/>
      <c r="L2196" s="127"/>
      <c r="M2196" s="127"/>
      <c r="N2196" s="127"/>
      <c r="O2196" s="127"/>
      <c r="P2196" s="127"/>
      <c r="Q2196" s="127"/>
      <c r="R2196" s="127"/>
      <c r="S2196" s="127"/>
      <c r="T2196" s="127"/>
      <c r="U2196" s="127"/>
      <c r="V2196" s="127"/>
      <c r="W2196" s="127"/>
      <c r="X2196" s="127"/>
      <c r="Y2196" s="127"/>
      <c r="Z2196" s="127"/>
      <c r="AA2196" s="127"/>
      <c r="AB2196" s="127"/>
      <c r="AC2196" s="127"/>
      <c r="AD2196" s="127"/>
      <c r="AE2196" s="127"/>
      <c r="AF2196" s="127"/>
      <c r="AG2196" s="127"/>
      <c r="AH2196" s="127"/>
      <c r="AI2196" s="127"/>
      <c r="AJ2196" s="127"/>
      <c r="AK2196" s="127"/>
      <c r="AL2196" s="127"/>
      <c r="AM2196" s="127"/>
      <c r="AN2196" s="127"/>
      <c r="AO2196" s="127"/>
      <c r="AP2196" s="127"/>
      <c r="AQ2196" s="127"/>
      <c r="AR2196" s="127"/>
      <c r="AS2196" s="127"/>
      <c r="AT2196" s="127"/>
      <c r="AU2196" s="127"/>
      <c r="AV2196" s="127"/>
      <c r="AW2196" s="127"/>
      <c r="AX2196" s="127"/>
      <c r="AY2196" s="127"/>
      <c r="AZ2196" s="127"/>
      <c r="BA2196" s="127"/>
      <c r="BB2196" s="127"/>
      <c r="BC2196" s="127"/>
      <c r="BD2196" s="127"/>
      <c r="BE2196" s="127"/>
      <c r="BF2196" s="127"/>
      <c r="BG2196" s="127"/>
      <c r="BH2196" s="127"/>
      <c r="BI2196" s="127"/>
      <c r="BJ2196" s="127"/>
      <c r="BK2196" s="127"/>
      <c r="BL2196" s="127"/>
      <c r="BM2196" s="127"/>
      <c r="BN2196" s="386"/>
      <c r="BO2196" s="127"/>
      <c r="BP2196" s="104"/>
    </row>
    <row r="2197" spans="1:68" ht="14.5" x14ac:dyDescent="0.35">
      <c r="A2197" s="136"/>
      <c r="B2197" s="136"/>
      <c r="C2197" s="136"/>
      <c r="D2197" s="127"/>
      <c r="E2197" s="127"/>
      <c r="F2197" s="127"/>
      <c r="G2197" s="127"/>
      <c r="H2197" s="127"/>
      <c r="I2197" s="127"/>
      <c r="J2197" s="127"/>
      <c r="K2197" s="127"/>
      <c r="L2197" s="127"/>
      <c r="M2197" s="127"/>
      <c r="N2197" s="127"/>
      <c r="O2197" s="127"/>
      <c r="P2197" s="127"/>
      <c r="Q2197" s="127"/>
      <c r="R2197" s="127"/>
      <c r="S2197" s="127"/>
      <c r="T2197" s="127"/>
      <c r="U2197" s="127"/>
      <c r="V2197" s="127"/>
      <c r="W2197" s="127"/>
      <c r="X2197" s="127"/>
      <c r="Y2197" s="127"/>
      <c r="Z2197" s="127"/>
      <c r="AA2197" s="127"/>
      <c r="AB2197" s="127"/>
      <c r="AC2197" s="127"/>
      <c r="AD2197" s="127"/>
      <c r="AE2197" s="127"/>
      <c r="AF2197" s="127"/>
      <c r="AG2197" s="127"/>
      <c r="AH2197" s="127"/>
      <c r="AI2197" s="127"/>
      <c r="AJ2197" s="127"/>
      <c r="AK2197" s="127"/>
      <c r="AL2197" s="127"/>
      <c r="AM2197" s="127"/>
      <c r="AN2197" s="127"/>
      <c r="AO2197" s="127"/>
      <c r="AP2197" s="127"/>
      <c r="AQ2197" s="127"/>
      <c r="AR2197" s="127"/>
      <c r="AS2197" s="127"/>
      <c r="AT2197" s="127"/>
      <c r="AU2197" s="127"/>
      <c r="AV2197" s="127"/>
      <c r="AW2197" s="127"/>
      <c r="AX2197" s="127"/>
      <c r="AY2197" s="127"/>
      <c r="AZ2197" s="127"/>
      <c r="BA2197" s="127"/>
      <c r="BB2197" s="127"/>
      <c r="BC2197" s="127"/>
      <c r="BD2197" s="127"/>
      <c r="BE2197" s="127"/>
      <c r="BF2197" s="127"/>
      <c r="BG2197" s="127"/>
      <c r="BH2197" s="127"/>
      <c r="BI2197" s="127"/>
      <c r="BJ2197" s="127"/>
      <c r="BK2197" s="127"/>
      <c r="BL2197" s="127"/>
      <c r="BM2197" s="127"/>
      <c r="BN2197" s="386"/>
      <c r="BO2197" s="127"/>
      <c r="BP2197" s="104"/>
    </row>
    <row r="2198" spans="1:68" ht="14.5" x14ac:dyDescent="0.35">
      <c r="A2198" s="136"/>
      <c r="B2198" s="136"/>
      <c r="C2198" s="136"/>
      <c r="D2198" s="127"/>
      <c r="E2198" s="127"/>
      <c r="F2198" s="127"/>
      <c r="G2198" s="127"/>
      <c r="H2198" s="127"/>
      <c r="I2198" s="127"/>
      <c r="J2198" s="127"/>
      <c r="K2198" s="127"/>
      <c r="L2198" s="127"/>
      <c r="M2198" s="127"/>
      <c r="N2198" s="127"/>
      <c r="O2198" s="127"/>
      <c r="P2198" s="127"/>
      <c r="Q2198" s="127"/>
      <c r="R2198" s="127"/>
      <c r="S2198" s="127"/>
      <c r="T2198" s="127"/>
      <c r="U2198" s="127"/>
      <c r="V2198" s="127"/>
      <c r="W2198" s="127"/>
      <c r="X2198" s="127"/>
      <c r="Y2198" s="127"/>
      <c r="Z2198" s="127"/>
      <c r="AA2198" s="127"/>
      <c r="AB2198" s="127"/>
      <c r="AC2198" s="127"/>
      <c r="AD2198" s="127"/>
      <c r="AE2198" s="127"/>
      <c r="AF2198" s="127"/>
      <c r="AG2198" s="127"/>
      <c r="AH2198" s="127"/>
      <c r="AI2198" s="127"/>
      <c r="AJ2198" s="127"/>
      <c r="AK2198" s="127"/>
      <c r="AL2198" s="127"/>
      <c r="AM2198" s="127"/>
      <c r="AN2198" s="127"/>
      <c r="AO2198" s="127"/>
      <c r="AP2198" s="127"/>
      <c r="AQ2198" s="127"/>
      <c r="AR2198" s="127"/>
      <c r="AS2198" s="127"/>
      <c r="AT2198" s="127"/>
      <c r="AU2198" s="127"/>
      <c r="AV2198" s="127"/>
      <c r="AW2198" s="127"/>
      <c r="AX2198" s="127"/>
      <c r="AY2198" s="127"/>
      <c r="AZ2198" s="127"/>
      <c r="BA2198" s="127"/>
      <c r="BB2198" s="127"/>
      <c r="BC2198" s="127"/>
      <c r="BD2198" s="127"/>
      <c r="BE2198" s="127"/>
      <c r="BF2198" s="127"/>
      <c r="BG2198" s="127"/>
      <c r="BH2198" s="127"/>
      <c r="BI2198" s="127"/>
      <c r="BJ2198" s="127"/>
      <c r="BK2198" s="127"/>
      <c r="BL2198" s="127"/>
      <c r="BM2198" s="127"/>
      <c r="BN2198" s="386"/>
      <c r="BO2198" s="127"/>
      <c r="BP2198" s="104"/>
    </row>
    <row r="2199" spans="1:68" ht="14.5" x14ac:dyDescent="0.35">
      <c r="A2199" s="136"/>
      <c r="B2199" s="136"/>
      <c r="C2199" s="136"/>
      <c r="D2199" s="127"/>
      <c r="E2199" s="127"/>
      <c r="F2199" s="127"/>
      <c r="G2199" s="127"/>
      <c r="H2199" s="127"/>
      <c r="I2199" s="127"/>
      <c r="J2199" s="127"/>
      <c r="K2199" s="127"/>
      <c r="L2199" s="127"/>
      <c r="M2199" s="127"/>
      <c r="N2199" s="127"/>
      <c r="O2199" s="127"/>
      <c r="P2199" s="127"/>
      <c r="Q2199" s="127"/>
      <c r="R2199" s="127"/>
      <c r="S2199" s="127"/>
      <c r="T2199" s="127"/>
      <c r="U2199" s="127"/>
      <c r="V2199" s="127"/>
      <c r="W2199" s="127"/>
      <c r="X2199" s="127"/>
      <c r="Y2199" s="127"/>
      <c r="Z2199" s="127"/>
      <c r="AA2199" s="127"/>
      <c r="AB2199" s="127"/>
      <c r="AC2199" s="127"/>
      <c r="AD2199" s="127"/>
      <c r="AE2199" s="127"/>
      <c r="AF2199" s="127"/>
      <c r="AG2199" s="127"/>
      <c r="AH2199" s="127"/>
      <c r="AI2199" s="127"/>
      <c r="AJ2199" s="127"/>
      <c r="AK2199" s="127"/>
      <c r="AL2199" s="127"/>
      <c r="AM2199" s="127"/>
      <c r="AN2199" s="127"/>
      <c r="AO2199" s="127"/>
      <c r="AP2199" s="127"/>
      <c r="AQ2199" s="127"/>
      <c r="AR2199" s="127"/>
      <c r="AS2199" s="127"/>
      <c r="AT2199" s="127"/>
      <c r="AU2199" s="127"/>
      <c r="AV2199" s="127"/>
      <c r="AW2199" s="127"/>
      <c r="AX2199" s="127"/>
      <c r="AY2199" s="127"/>
      <c r="AZ2199" s="127"/>
      <c r="BA2199" s="127"/>
      <c r="BB2199" s="127"/>
      <c r="BC2199" s="127"/>
      <c r="BD2199" s="127"/>
      <c r="BE2199" s="127"/>
      <c r="BF2199" s="127"/>
      <c r="BG2199" s="127"/>
      <c r="BH2199" s="127"/>
      <c r="BI2199" s="127"/>
      <c r="BJ2199" s="127"/>
      <c r="BK2199" s="127"/>
      <c r="BL2199" s="127"/>
      <c r="BM2199" s="127"/>
      <c r="BN2199" s="386"/>
      <c r="BO2199" s="127"/>
      <c r="BP2199" s="104"/>
    </row>
    <row r="2200" spans="1:68" ht="14.5" x14ac:dyDescent="0.35">
      <c r="A2200" s="136"/>
      <c r="B2200" s="136"/>
      <c r="C2200" s="136"/>
      <c r="D2200" s="127"/>
      <c r="E2200" s="127"/>
      <c r="F2200" s="127"/>
      <c r="G2200" s="127"/>
      <c r="H2200" s="127"/>
      <c r="I2200" s="127"/>
      <c r="J2200" s="127"/>
      <c r="K2200" s="127"/>
      <c r="L2200" s="127"/>
      <c r="M2200" s="127"/>
      <c r="N2200" s="127"/>
      <c r="O2200" s="127"/>
      <c r="P2200" s="127"/>
      <c r="Q2200" s="127"/>
      <c r="R2200" s="127"/>
      <c r="S2200" s="127"/>
      <c r="T2200" s="127"/>
      <c r="U2200" s="127"/>
      <c r="V2200" s="127"/>
      <c r="W2200" s="127"/>
      <c r="X2200" s="127"/>
      <c r="Y2200" s="127"/>
      <c r="Z2200" s="127"/>
      <c r="AA2200" s="127"/>
      <c r="AB2200" s="127"/>
      <c r="AC2200" s="127"/>
      <c r="AD2200" s="127"/>
      <c r="AE2200" s="127"/>
      <c r="AF2200" s="127"/>
      <c r="AG2200" s="127"/>
      <c r="AH2200" s="127"/>
      <c r="AI2200" s="127"/>
      <c r="AJ2200" s="127"/>
      <c r="AK2200" s="127"/>
      <c r="AL2200" s="127"/>
      <c r="AM2200" s="127"/>
      <c r="AN2200" s="127"/>
      <c r="AO2200" s="127"/>
      <c r="AP2200" s="127"/>
      <c r="AQ2200" s="127"/>
      <c r="AR2200" s="127"/>
      <c r="AS2200" s="127"/>
      <c r="AT2200" s="127"/>
      <c r="AU2200" s="127"/>
      <c r="AV2200" s="127"/>
      <c r="AW2200" s="127"/>
      <c r="AX2200" s="127"/>
      <c r="AY2200" s="127"/>
      <c r="AZ2200" s="127"/>
      <c r="BA2200" s="127"/>
      <c r="BB2200" s="127"/>
      <c r="BC2200" s="127"/>
      <c r="BD2200" s="127"/>
      <c r="BE2200" s="127"/>
      <c r="BF2200" s="127"/>
      <c r="BG2200" s="127"/>
      <c r="BH2200" s="127"/>
      <c r="BI2200" s="127"/>
      <c r="BJ2200" s="127"/>
      <c r="BK2200" s="127"/>
      <c r="BL2200" s="127"/>
      <c r="BM2200" s="127"/>
      <c r="BN2200" s="386"/>
      <c r="BO2200" s="127"/>
      <c r="BP2200" s="104"/>
    </row>
    <row r="2201" spans="1:68" ht="14.5" x14ac:dyDescent="0.35">
      <c r="A2201" s="136"/>
      <c r="B2201" s="136"/>
      <c r="C2201" s="136"/>
      <c r="D2201" s="127"/>
      <c r="E2201" s="127"/>
      <c r="F2201" s="127"/>
      <c r="G2201" s="127"/>
      <c r="H2201" s="127"/>
      <c r="I2201" s="127"/>
      <c r="J2201" s="127"/>
      <c r="K2201" s="127"/>
      <c r="L2201" s="127"/>
      <c r="M2201" s="127"/>
      <c r="N2201" s="127"/>
      <c r="O2201" s="127"/>
      <c r="P2201" s="127"/>
      <c r="Q2201" s="127"/>
      <c r="R2201" s="127"/>
      <c r="S2201" s="127"/>
      <c r="T2201" s="127"/>
      <c r="U2201" s="127"/>
      <c r="V2201" s="127"/>
      <c r="W2201" s="127"/>
      <c r="X2201" s="127"/>
      <c r="Y2201" s="127"/>
      <c r="Z2201" s="127"/>
      <c r="AA2201" s="127"/>
      <c r="AB2201" s="127"/>
      <c r="AC2201" s="127"/>
      <c r="AD2201" s="127"/>
      <c r="AE2201" s="127"/>
      <c r="AF2201" s="127"/>
      <c r="AG2201" s="127"/>
      <c r="AH2201" s="127"/>
      <c r="AI2201" s="127"/>
      <c r="AJ2201" s="127"/>
      <c r="AK2201" s="127"/>
      <c r="AL2201" s="127"/>
      <c r="AM2201" s="127"/>
      <c r="AN2201" s="127"/>
      <c r="AO2201" s="127"/>
      <c r="AP2201" s="127"/>
      <c r="AQ2201" s="127"/>
      <c r="AR2201" s="127"/>
      <c r="AS2201" s="127"/>
      <c r="AT2201" s="127"/>
      <c r="AU2201" s="127"/>
      <c r="AV2201" s="127"/>
      <c r="AW2201" s="127"/>
      <c r="AX2201" s="127"/>
      <c r="AY2201" s="127"/>
      <c r="AZ2201" s="127"/>
      <c r="BA2201" s="127"/>
      <c r="BB2201" s="127"/>
      <c r="BC2201" s="127"/>
      <c r="BD2201" s="127"/>
      <c r="BE2201" s="127"/>
      <c r="BF2201" s="127"/>
      <c r="BG2201" s="127"/>
      <c r="BH2201" s="127"/>
      <c r="BI2201" s="127"/>
      <c r="BJ2201" s="127"/>
      <c r="BK2201" s="127"/>
      <c r="BL2201" s="127"/>
      <c r="BM2201" s="127"/>
      <c r="BN2201" s="386"/>
      <c r="BO2201" s="127"/>
      <c r="BP2201" s="104"/>
    </row>
    <row r="2202" spans="1:68" ht="14.5" x14ac:dyDescent="0.35">
      <c r="A2202" s="136"/>
      <c r="B2202" s="136"/>
      <c r="C2202" s="136"/>
      <c r="D2202" s="127"/>
      <c r="E2202" s="127"/>
      <c r="F2202" s="127"/>
      <c r="G2202" s="127"/>
      <c r="H2202" s="127"/>
      <c r="I2202" s="127"/>
      <c r="J2202" s="127"/>
      <c r="K2202" s="127"/>
      <c r="L2202" s="127"/>
      <c r="M2202" s="127"/>
      <c r="N2202" s="127"/>
      <c r="O2202" s="127"/>
      <c r="P2202" s="127"/>
      <c r="Q2202" s="127"/>
      <c r="R2202" s="127"/>
      <c r="S2202" s="127"/>
      <c r="T2202" s="127"/>
      <c r="U2202" s="127"/>
      <c r="V2202" s="127"/>
      <c r="W2202" s="127"/>
      <c r="X2202" s="127"/>
      <c r="Y2202" s="127"/>
      <c r="Z2202" s="127"/>
      <c r="AA2202" s="127"/>
      <c r="AB2202" s="127"/>
      <c r="AC2202" s="127"/>
      <c r="AD2202" s="127"/>
      <c r="AE2202" s="127"/>
      <c r="AF2202" s="127"/>
      <c r="AG2202" s="127"/>
      <c r="AH2202" s="127"/>
      <c r="AI2202" s="127"/>
      <c r="AJ2202" s="127"/>
      <c r="AK2202" s="127"/>
      <c r="AL2202" s="127"/>
      <c r="AM2202" s="127"/>
      <c r="AN2202" s="127"/>
      <c r="AO2202" s="127"/>
      <c r="AP2202" s="127"/>
      <c r="AQ2202" s="127"/>
      <c r="AR2202" s="127"/>
      <c r="AS2202" s="127"/>
      <c r="AT2202" s="127"/>
      <c r="AU2202" s="127"/>
      <c r="AV2202" s="127"/>
      <c r="AW2202" s="127"/>
      <c r="AX2202" s="127"/>
      <c r="AY2202" s="127"/>
      <c r="AZ2202" s="127"/>
      <c r="BA2202" s="127"/>
      <c r="BB2202" s="127"/>
      <c r="BC2202" s="127"/>
      <c r="BD2202" s="127"/>
      <c r="BE2202" s="127"/>
      <c r="BF2202" s="127"/>
      <c r="BG2202" s="127"/>
      <c r="BH2202" s="127"/>
      <c r="BI2202" s="127"/>
      <c r="BJ2202" s="127"/>
      <c r="BK2202" s="127"/>
      <c r="BL2202" s="127"/>
      <c r="BM2202" s="127"/>
      <c r="BN2202" s="386"/>
      <c r="BO2202" s="127"/>
      <c r="BP2202" s="104"/>
    </row>
    <row r="2203" spans="1:68" ht="14.5" x14ac:dyDescent="0.35">
      <c r="A2203" s="136"/>
      <c r="B2203" s="136"/>
      <c r="C2203" s="136"/>
      <c r="D2203" s="127"/>
      <c r="E2203" s="127"/>
      <c r="F2203" s="127"/>
      <c r="G2203" s="127"/>
      <c r="H2203" s="127"/>
      <c r="I2203" s="127"/>
      <c r="J2203" s="127"/>
      <c r="K2203" s="127"/>
      <c r="L2203" s="127"/>
      <c r="M2203" s="127"/>
      <c r="N2203" s="127"/>
      <c r="O2203" s="127"/>
      <c r="P2203" s="127"/>
      <c r="Q2203" s="127"/>
      <c r="R2203" s="127"/>
      <c r="S2203" s="127"/>
      <c r="T2203" s="127"/>
      <c r="U2203" s="127"/>
      <c r="V2203" s="127"/>
      <c r="W2203" s="127"/>
      <c r="X2203" s="127"/>
      <c r="Y2203" s="127"/>
      <c r="Z2203" s="127"/>
      <c r="AA2203" s="127"/>
      <c r="AB2203" s="127"/>
      <c r="AC2203" s="127"/>
      <c r="AD2203" s="127"/>
      <c r="AE2203" s="127"/>
      <c r="AF2203" s="127"/>
      <c r="AG2203" s="127"/>
      <c r="AH2203" s="127"/>
      <c r="AI2203" s="127"/>
      <c r="AJ2203" s="127"/>
      <c r="AK2203" s="127"/>
      <c r="AL2203" s="127"/>
      <c r="AM2203" s="127"/>
      <c r="AN2203" s="127"/>
      <c r="AO2203" s="127"/>
      <c r="AP2203" s="127"/>
      <c r="AQ2203" s="127"/>
      <c r="AR2203" s="127"/>
      <c r="AS2203" s="127"/>
      <c r="AT2203" s="127"/>
      <c r="AU2203" s="127"/>
      <c r="AV2203" s="127"/>
      <c r="AW2203" s="127"/>
      <c r="AX2203" s="127"/>
      <c r="AY2203" s="127"/>
      <c r="AZ2203" s="127"/>
      <c r="BA2203" s="127"/>
      <c r="BB2203" s="127"/>
      <c r="BC2203" s="127"/>
      <c r="BD2203" s="127"/>
      <c r="BE2203" s="127"/>
      <c r="BF2203" s="127"/>
      <c r="BG2203" s="127"/>
      <c r="BH2203" s="127"/>
      <c r="BI2203" s="127"/>
      <c r="BJ2203" s="127"/>
      <c r="BK2203" s="127"/>
      <c r="BL2203" s="127"/>
      <c r="BM2203" s="127"/>
      <c r="BN2203" s="386"/>
      <c r="BO2203" s="127"/>
      <c r="BP2203" s="104"/>
    </row>
    <row r="2204" spans="1:68" ht="14.5" x14ac:dyDescent="0.35">
      <c r="A2204" s="136"/>
      <c r="B2204" s="136"/>
      <c r="C2204" s="136"/>
      <c r="D2204" s="127"/>
      <c r="E2204" s="127"/>
      <c r="F2204" s="127"/>
      <c r="G2204" s="127"/>
      <c r="H2204" s="127"/>
      <c r="I2204" s="127"/>
      <c r="J2204" s="127"/>
      <c r="K2204" s="127"/>
      <c r="L2204" s="127"/>
      <c r="M2204" s="127"/>
      <c r="N2204" s="127"/>
      <c r="O2204" s="127"/>
      <c r="P2204" s="127"/>
      <c r="Q2204" s="127"/>
      <c r="R2204" s="127"/>
      <c r="S2204" s="127"/>
      <c r="T2204" s="127"/>
      <c r="U2204" s="127"/>
      <c r="V2204" s="127"/>
      <c r="W2204" s="127"/>
      <c r="X2204" s="127"/>
      <c r="Y2204" s="127"/>
      <c r="Z2204" s="127"/>
      <c r="AA2204" s="127"/>
      <c r="AB2204" s="127"/>
      <c r="AC2204" s="127"/>
      <c r="AD2204" s="127"/>
      <c r="AE2204" s="127"/>
      <c r="AF2204" s="127"/>
      <c r="AG2204" s="127"/>
      <c r="AH2204" s="127"/>
      <c r="AI2204" s="127"/>
      <c r="AJ2204" s="127"/>
      <c r="AK2204" s="127"/>
      <c r="AL2204" s="127"/>
      <c r="AM2204" s="127"/>
      <c r="AN2204" s="127"/>
      <c r="AO2204" s="127"/>
      <c r="AP2204" s="127"/>
      <c r="AQ2204" s="127"/>
      <c r="AR2204" s="127"/>
      <c r="AS2204" s="127"/>
      <c r="AT2204" s="127"/>
      <c r="AU2204" s="127"/>
      <c r="AV2204" s="127"/>
      <c r="AW2204" s="127"/>
      <c r="AX2204" s="127"/>
      <c r="AY2204" s="127"/>
      <c r="AZ2204" s="127"/>
      <c r="BA2204" s="127"/>
      <c r="BB2204" s="127"/>
      <c r="BC2204" s="127"/>
      <c r="BD2204" s="127"/>
      <c r="BE2204" s="127"/>
      <c r="BF2204" s="127"/>
      <c r="BG2204" s="127"/>
      <c r="BH2204" s="127"/>
      <c r="BI2204" s="127"/>
      <c r="BJ2204" s="127"/>
      <c r="BK2204" s="127"/>
      <c r="BL2204" s="127"/>
      <c r="BM2204" s="127"/>
      <c r="BN2204" s="386"/>
      <c r="BO2204" s="127"/>
      <c r="BP2204" s="104"/>
    </row>
    <row r="2205" spans="1:68" ht="14.5" x14ac:dyDescent="0.35">
      <c r="A2205" s="136"/>
      <c r="B2205" s="136"/>
      <c r="C2205" s="136"/>
      <c r="D2205" s="127"/>
      <c r="E2205" s="127"/>
      <c r="F2205" s="127"/>
      <c r="G2205" s="127"/>
      <c r="H2205" s="127"/>
      <c r="I2205" s="127"/>
      <c r="J2205" s="127"/>
      <c r="K2205" s="127"/>
      <c r="L2205" s="127"/>
      <c r="M2205" s="127"/>
      <c r="N2205" s="127"/>
      <c r="O2205" s="127"/>
      <c r="P2205" s="127"/>
      <c r="Q2205" s="127"/>
      <c r="R2205" s="127"/>
      <c r="S2205" s="127"/>
      <c r="T2205" s="127"/>
      <c r="U2205" s="127"/>
      <c r="V2205" s="127"/>
      <c r="W2205" s="127"/>
      <c r="X2205" s="127"/>
      <c r="Y2205" s="127"/>
      <c r="Z2205" s="127"/>
      <c r="AA2205" s="127"/>
      <c r="AB2205" s="127"/>
      <c r="AC2205" s="127"/>
      <c r="AD2205" s="127"/>
      <c r="AE2205" s="127"/>
      <c r="AF2205" s="127"/>
      <c r="AG2205" s="127"/>
      <c r="AH2205" s="127"/>
      <c r="AI2205" s="127"/>
      <c r="AJ2205" s="127"/>
      <c r="AK2205" s="127"/>
      <c r="AL2205" s="127"/>
      <c r="AM2205" s="127"/>
      <c r="AN2205" s="127"/>
      <c r="AO2205" s="127"/>
      <c r="AP2205" s="127"/>
      <c r="AQ2205" s="127"/>
      <c r="AR2205" s="127"/>
      <c r="AS2205" s="127"/>
      <c r="AT2205" s="127"/>
      <c r="AU2205" s="127"/>
      <c r="AV2205" s="127"/>
      <c r="AW2205" s="127"/>
      <c r="AX2205" s="127"/>
      <c r="AY2205" s="127"/>
      <c r="AZ2205" s="127"/>
      <c r="BA2205" s="127"/>
      <c r="BB2205" s="127"/>
      <c r="BC2205" s="127"/>
      <c r="BD2205" s="127"/>
      <c r="BE2205" s="127"/>
      <c r="BF2205" s="127"/>
      <c r="BG2205" s="127"/>
      <c r="BH2205" s="127"/>
      <c r="BI2205" s="127"/>
      <c r="BJ2205" s="127"/>
      <c r="BK2205" s="127"/>
      <c r="BL2205" s="127"/>
      <c r="BM2205" s="127"/>
      <c r="BN2205" s="386"/>
      <c r="BO2205" s="127"/>
      <c r="BP2205" s="104"/>
    </row>
    <row r="2206" spans="1:68" ht="14.5" x14ac:dyDescent="0.35">
      <c r="A2206" s="136"/>
      <c r="B2206" s="136"/>
      <c r="C2206" s="136"/>
      <c r="D2206" s="127"/>
      <c r="E2206" s="127"/>
      <c r="F2206" s="127"/>
      <c r="G2206" s="127"/>
      <c r="H2206" s="127"/>
      <c r="I2206" s="127"/>
      <c r="J2206" s="127"/>
      <c r="K2206" s="127"/>
      <c r="L2206" s="127"/>
      <c r="M2206" s="127"/>
      <c r="N2206" s="127"/>
      <c r="O2206" s="127"/>
      <c r="P2206" s="127"/>
      <c r="Q2206" s="127"/>
      <c r="R2206" s="127"/>
      <c r="S2206" s="127"/>
      <c r="T2206" s="127"/>
      <c r="U2206" s="127"/>
      <c r="V2206" s="127"/>
      <c r="W2206" s="127"/>
      <c r="X2206" s="127"/>
      <c r="Y2206" s="127"/>
      <c r="Z2206" s="127"/>
      <c r="AA2206" s="127"/>
      <c r="AB2206" s="127"/>
      <c r="AC2206" s="127"/>
      <c r="AD2206" s="127"/>
      <c r="AE2206" s="127"/>
      <c r="AF2206" s="127"/>
      <c r="AG2206" s="127"/>
      <c r="AH2206" s="127"/>
      <c r="AI2206" s="127"/>
      <c r="AJ2206" s="127"/>
      <c r="AK2206" s="127"/>
      <c r="AL2206" s="127"/>
      <c r="AM2206" s="127"/>
      <c r="AN2206" s="127"/>
      <c r="AO2206" s="127"/>
      <c r="AP2206" s="127"/>
      <c r="AQ2206" s="127"/>
      <c r="AR2206" s="127"/>
      <c r="AS2206" s="127"/>
      <c r="AT2206" s="127"/>
      <c r="AU2206" s="127"/>
      <c r="AV2206" s="127"/>
      <c r="AW2206" s="127"/>
      <c r="AX2206" s="127"/>
      <c r="AY2206" s="127"/>
      <c r="AZ2206" s="127"/>
      <c r="BA2206" s="127"/>
      <c r="BB2206" s="127"/>
      <c r="BC2206" s="127"/>
      <c r="BD2206" s="127"/>
      <c r="BE2206" s="127"/>
      <c r="BF2206" s="127"/>
      <c r="BG2206" s="127"/>
      <c r="BH2206" s="127"/>
      <c r="BI2206" s="127"/>
      <c r="BJ2206" s="127"/>
      <c r="BK2206" s="127"/>
      <c r="BL2206" s="127"/>
      <c r="BM2206" s="127"/>
      <c r="BN2206" s="386"/>
      <c r="BO2206" s="127"/>
      <c r="BP2206" s="104"/>
    </row>
    <row r="2207" spans="1:68" ht="14.5" x14ac:dyDescent="0.35">
      <c r="A2207" s="136"/>
      <c r="B2207" s="136"/>
      <c r="C2207" s="136"/>
      <c r="D2207" s="127"/>
      <c r="E2207" s="127"/>
      <c r="F2207" s="127"/>
      <c r="G2207" s="127"/>
      <c r="H2207" s="127"/>
      <c r="I2207" s="127"/>
      <c r="J2207" s="127"/>
      <c r="K2207" s="127"/>
      <c r="L2207" s="127"/>
      <c r="M2207" s="127"/>
      <c r="N2207" s="127"/>
      <c r="O2207" s="127"/>
      <c r="P2207" s="127"/>
      <c r="Q2207" s="127"/>
      <c r="R2207" s="127"/>
      <c r="S2207" s="127"/>
      <c r="T2207" s="127"/>
      <c r="U2207" s="127"/>
      <c r="V2207" s="127"/>
      <c r="W2207" s="127"/>
      <c r="X2207" s="127"/>
      <c r="Y2207" s="127"/>
      <c r="Z2207" s="127"/>
      <c r="AA2207" s="127"/>
      <c r="AB2207" s="127"/>
      <c r="AC2207" s="127"/>
      <c r="AD2207" s="127"/>
      <c r="AE2207" s="127"/>
      <c r="AF2207" s="127"/>
      <c r="AG2207" s="127"/>
      <c r="AH2207" s="127"/>
      <c r="AI2207" s="127"/>
      <c r="AJ2207" s="127"/>
      <c r="AK2207" s="127"/>
      <c r="AL2207" s="127"/>
      <c r="AM2207" s="127"/>
      <c r="AN2207" s="127"/>
      <c r="AO2207" s="127"/>
      <c r="AP2207" s="127"/>
      <c r="AQ2207" s="127"/>
      <c r="AR2207" s="127"/>
      <c r="AS2207" s="127"/>
      <c r="AT2207" s="127"/>
      <c r="AU2207" s="127"/>
      <c r="AV2207" s="127"/>
      <c r="AW2207" s="127"/>
      <c r="AX2207" s="127"/>
      <c r="AY2207" s="127"/>
      <c r="AZ2207" s="127"/>
      <c r="BA2207" s="127"/>
      <c r="BB2207" s="127"/>
      <c r="BC2207" s="127"/>
      <c r="BD2207" s="127"/>
      <c r="BE2207" s="127"/>
      <c r="BF2207" s="127"/>
      <c r="BG2207" s="127"/>
      <c r="BH2207" s="127"/>
      <c r="BI2207" s="127"/>
      <c r="BJ2207" s="127"/>
      <c r="BK2207" s="127"/>
      <c r="BL2207" s="127"/>
      <c r="BM2207" s="127"/>
      <c r="BN2207" s="386"/>
      <c r="BO2207" s="127"/>
      <c r="BP2207" s="104"/>
    </row>
    <row r="2208" spans="1:68" ht="14.5" x14ac:dyDescent="0.35">
      <c r="A2208" s="136"/>
      <c r="B2208" s="136"/>
      <c r="C2208" s="136"/>
      <c r="D2208" s="127"/>
      <c r="E2208" s="127"/>
      <c r="F2208" s="127"/>
      <c r="G2208" s="127"/>
      <c r="H2208" s="127"/>
      <c r="I2208" s="127"/>
      <c r="J2208" s="127"/>
      <c r="K2208" s="127"/>
      <c r="L2208" s="127"/>
      <c r="M2208" s="127"/>
      <c r="N2208" s="127"/>
      <c r="O2208" s="127"/>
      <c r="P2208" s="127"/>
      <c r="Q2208" s="127"/>
      <c r="R2208" s="127"/>
      <c r="S2208" s="127"/>
      <c r="T2208" s="127"/>
      <c r="U2208" s="127"/>
      <c r="V2208" s="127"/>
      <c r="W2208" s="127"/>
      <c r="X2208" s="127"/>
      <c r="Y2208" s="127"/>
      <c r="Z2208" s="127"/>
      <c r="AA2208" s="127"/>
      <c r="AB2208" s="127"/>
      <c r="AC2208" s="127"/>
      <c r="AD2208" s="127"/>
      <c r="AE2208" s="127"/>
      <c r="AF2208" s="127"/>
      <c r="AG2208" s="127"/>
      <c r="AH2208" s="127"/>
      <c r="AI2208" s="127"/>
      <c r="AJ2208" s="127"/>
      <c r="AK2208" s="127"/>
      <c r="AL2208" s="127"/>
      <c r="AM2208" s="127"/>
      <c r="AN2208" s="127"/>
      <c r="AO2208" s="127"/>
      <c r="AP2208" s="127"/>
      <c r="AQ2208" s="127"/>
      <c r="AR2208" s="127"/>
      <c r="AS2208" s="127"/>
      <c r="AT2208" s="127"/>
      <c r="AU2208" s="127"/>
      <c r="AV2208" s="127"/>
      <c r="AW2208" s="127"/>
      <c r="AX2208" s="127"/>
      <c r="AY2208" s="127"/>
      <c r="AZ2208" s="127"/>
      <c r="BA2208" s="127"/>
      <c r="BB2208" s="127"/>
      <c r="BC2208" s="127"/>
      <c r="BD2208" s="127"/>
      <c r="BE2208" s="127"/>
      <c r="BF2208" s="127"/>
      <c r="BG2208" s="127"/>
      <c r="BH2208" s="127"/>
      <c r="BI2208" s="127"/>
      <c r="BJ2208" s="127"/>
      <c r="BK2208" s="127"/>
      <c r="BL2208" s="127"/>
      <c r="BM2208" s="127"/>
      <c r="BN2208" s="386"/>
      <c r="BO2208" s="127"/>
      <c r="BP2208" s="104"/>
    </row>
    <row r="2209" spans="1:68" ht="14.5" x14ac:dyDescent="0.35">
      <c r="A2209" s="136"/>
      <c r="B2209" s="136"/>
      <c r="C2209" s="136"/>
      <c r="D2209" s="127"/>
      <c r="E2209" s="127"/>
      <c r="F2209" s="127"/>
      <c r="G2209" s="127"/>
      <c r="H2209" s="127"/>
      <c r="I2209" s="127"/>
      <c r="J2209" s="127"/>
      <c r="K2209" s="127"/>
      <c r="L2209" s="127"/>
      <c r="M2209" s="127"/>
      <c r="N2209" s="127"/>
      <c r="O2209" s="127"/>
      <c r="P2209" s="127"/>
      <c r="Q2209" s="127"/>
      <c r="R2209" s="127"/>
      <c r="S2209" s="127"/>
      <c r="T2209" s="127"/>
      <c r="U2209" s="127"/>
      <c r="V2209" s="127"/>
      <c r="W2209" s="127"/>
      <c r="X2209" s="127"/>
      <c r="Y2209" s="127"/>
      <c r="Z2209" s="127"/>
      <c r="AA2209" s="127"/>
      <c r="AB2209" s="127"/>
      <c r="AC2209" s="127"/>
      <c r="AD2209" s="127"/>
      <c r="AE2209" s="127"/>
      <c r="AF2209" s="127"/>
      <c r="AG2209" s="127"/>
      <c r="AH2209" s="127"/>
      <c r="AI2209" s="127"/>
      <c r="AJ2209" s="127"/>
      <c r="AK2209" s="127"/>
      <c r="AL2209" s="127"/>
      <c r="AM2209" s="127"/>
      <c r="AN2209" s="127"/>
      <c r="AO2209" s="127"/>
      <c r="AP2209" s="127"/>
      <c r="AQ2209" s="127"/>
      <c r="AR2209" s="127"/>
      <c r="AS2209" s="127"/>
      <c r="AT2209" s="127"/>
      <c r="AU2209" s="127"/>
      <c r="AV2209" s="127"/>
      <c r="AW2209" s="127"/>
      <c r="AX2209" s="127"/>
      <c r="AY2209" s="127"/>
      <c r="AZ2209" s="127"/>
      <c r="BA2209" s="127"/>
      <c r="BB2209" s="127"/>
      <c r="BC2209" s="127"/>
      <c r="BD2209" s="127"/>
      <c r="BE2209" s="127"/>
      <c r="BF2209" s="127"/>
      <c r="BG2209" s="127"/>
      <c r="BH2209" s="127"/>
      <c r="BI2209" s="127"/>
      <c r="BJ2209" s="127"/>
      <c r="BK2209" s="127"/>
      <c r="BL2209" s="127"/>
      <c r="BM2209" s="127"/>
      <c r="BN2209" s="386"/>
      <c r="BO2209" s="127"/>
      <c r="BP2209" s="104"/>
    </row>
    <row r="2210" spans="1:68" ht="14.5" x14ac:dyDescent="0.35">
      <c r="A2210" s="136"/>
      <c r="B2210" s="136"/>
      <c r="C2210" s="136"/>
      <c r="D2210" s="127"/>
      <c r="E2210" s="127"/>
      <c r="F2210" s="127"/>
      <c r="G2210" s="127"/>
      <c r="H2210" s="127"/>
      <c r="I2210" s="127"/>
      <c r="J2210" s="127"/>
      <c r="K2210" s="127"/>
      <c r="L2210" s="127"/>
      <c r="M2210" s="127"/>
      <c r="N2210" s="127"/>
      <c r="O2210" s="127"/>
      <c r="P2210" s="127"/>
      <c r="Q2210" s="127"/>
      <c r="R2210" s="127"/>
      <c r="S2210" s="127"/>
      <c r="T2210" s="127"/>
      <c r="U2210" s="127"/>
      <c r="V2210" s="127"/>
      <c r="W2210" s="127"/>
      <c r="X2210" s="127"/>
      <c r="Y2210" s="127"/>
      <c r="Z2210" s="127"/>
      <c r="AA2210" s="127"/>
      <c r="AB2210" s="127"/>
      <c r="AC2210" s="127"/>
      <c r="AD2210" s="127"/>
      <c r="AE2210" s="127"/>
      <c r="AF2210" s="127"/>
      <c r="AG2210" s="127"/>
      <c r="AH2210" s="127"/>
      <c r="AI2210" s="127"/>
      <c r="AJ2210" s="127"/>
      <c r="AK2210" s="127"/>
      <c r="AL2210" s="127"/>
      <c r="AM2210" s="127"/>
      <c r="AN2210" s="127"/>
      <c r="AO2210" s="127"/>
      <c r="AP2210" s="127"/>
      <c r="AQ2210" s="127"/>
      <c r="AR2210" s="127"/>
      <c r="AS2210" s="127"/>
      <c r="AT2210" s="127"/>
      <c r="AU2210" s="127"/>
      <c r="AV2210" s="127"/>
      <c r="AW2210" s="127"/>
      <c r="AX2210" s="127"/>
      <c r="AY2210" s="127"/>
      <c r="AZ2210" s="127"/>
      <c r="BA2210" s="127"/>
      <c r="BB2210" s="127"/>
      <c r="BC2210" s="127"/>
      <c r="BD2210" s="127"/>
      <c r="BE2210" s="127"/>
      <c r="BF2210" s="127"/>
      <c r="BG2210" s="127"/>
      <c r="BH2210" s="127"/>
      <c r="BI2210" s="127"/>
      <c r="BJ2210" s="127"/>
      <c r="BK2210" s="127"/>
      <c r="BL2210" s="127"/>
      <c r="BM2210" s="127"/>
      <c r="BN2210" s="386"/>
      <c r="BO2210" s="127"/>
      <c r="BP2210" s="104"/>
    </row>
    <row r="2211" spans="1:68" ht="14.5" x14ac:dyDescent="0.35">
      <c r="A2211" s="136"/>
      <c r="B2211" s="136"/>
      <c r="C2211" s="136"/>
      <c r="D2211" s="127"/>
      <c r="E2211" s="127"/>
      <c r="F2211" s="127"/>
      <c r="G2211" s="127"/>
      <c r="H2211" s="127"/>
      <c r="I2211" s="127"/>
      <c r="J2211" s="127"/>
      <c r="K2211" s="127"/>
      <c r="L2211" s="127"/>
      <c r="M2211" s="127"/>
      <c r="N2211" s="127"/>
      <c r="O2211" s="127"/>
      <c r="P2211" s="127"/>
      <c r="Q2211" s="127"/>
      <c r="R2211" s="127"/>
      <c r="S2211" s="127"/>
      <c r="T2211" s="127"/>
      <c r="U2211" s="127"/>
      <c r="V2211" s="127"/>
      <c r="W2211" s="127"/>
      <c r="X2211" s="127"/>
      <c r="Y2211" s="127"/>
      <c r="Z2211" s="127"/>
      <c r="AA2211" s="127"/>
      <c r="AB2211" s="127"/>
      <c r="AC2211" s="127"/>
      <c r="AD2211" s="127"/>
      <c r="AE2211" s="127"/>
      <c r="AF2211" s="127"/>
      <c r="AG2211" s="127"/>
      <c r="AH2211" s="127"/>
      <c r="AI2211" s="127"/>
      <c r="AJ2211" s="127"/>
      <c r="AK2211" s="127"/>
      <c r="AL2211" s="127"/>
      <c r="AM2211" s="127"/>
      <c r="AN2211" s="127"/>
      <c r="AO2211" s="127"/>
      <c r="AP2211" s="127"/>
      <c r="AQ2211" s="127"/>
      <c r="AR2211" s="127"/>
      <c r="AS2211" s="127"/>
      <c r="AT2211" s="127"/>
      <c r="AU2211" s="127"/>
      <c r="AV2211" s="127"/>
      <c r="AW2211" s="127"/>
      <c r="AX2211" s="127"/>
      <c r="AY2211" s="127"/>
      <c r="AZ2211" s="127"/>
      <c r="BA2211" s="127"/>
      <c r="BB2211" s="127"/>
      <c r="BC2211" s="127"/>
      <c r="BD2211" s="127"/>
      <c r="BE2211" s="127"/>
      <c r="BF2211" s="127"/>
      <c r="BG2211" s="127"/>
      <c r="BH2211" s="127"/>
      <c r="BI2211" s="127"/>
      <c r="BJ2211" s="127"/>
      <c r="BK2211" s="127"/>
      <c r="BL2211" s="127"/>
      <c r="BM2211" s="127"/>
      <c r="BN2211" s="386"/>
      <c r="BO2211" s="127"/>
      <c r="BP2211" s="104"/>
    </row>
    <row r="2212" spans="1:68" ht="14.5" x14ac:dyDescent="0.35">
      <c r="A2212" s="136"/>
      <c r="B2212" s="136"/>
      <c r="C2212" s="136"/>
      <c r="D2212" s="127"/>
      <c r="E2212" s="127"/>
      <c r="F2212" s="127"/>
      <c r="G2212" s="127"/>
      <c r="H2212" s="127"/>
      <c r="I2212" s="127"/>
      <c r="J2212" s="127"/>
      <c r="K2212" s="127"/>
      <c r="L2212" s="127"/>
      <c r="M2212" s="127"/>
      <c r="N2212" s="127"/>
      <c r="O2212" s="127"/>
      <c r="P2212" s="127"/>
      <c r="Q2212" s="127"/>
      <c r="R2212" s="127"/>
      <c r="S2212" s="127"/>
      <c r="T2212" s="127"/>
      <c r="U2212" s="127"/>
      <c r="V2212" s="127"/>
      <c r="W2212" s="127"/>
      <c r="X2212" s="127"/>
      <c r="Y2212" s="127"/>
      <c r="Z2212" s="127"/>
      <c r="AA2212" s="127"/>
      <c r="AB2212" s="127"/>
      <c r="AC2212" s="127"/>
      <c r="AD2212" s="127"/>
      <c r="AE2212" s="127"/>
      <c r="AF2212" s="127"/>
      <c r="AG2212" s="127"/>
      <c r="AH2212" s="127"/>
      <c r="AI2212" s="127"/>
      <c r="AJ2212" s="127"/>
      <c r="AK2212" s="127"/>
      <c r="AL2212" s="127"/>
      <c r="AM2212" s="127"/>
      <c r="AN2212" s="127"/>
      <c r="AO2212" s="127"/>
      <c r="AP2212" s="127"/>
      <c r="AQ2212" s="127"/>
      <c r="AR2212" s="127"/>
      <c r="AS2212" s="127"/>
      <c r="AT2212" s="127"/>
      <c r="AU2212" s="127"/>
      <c r="AV2212" s="127"/>
      <c r="AW2212" s="127"/>
      <c r="AX2212" s="127"/>
      <c r="AY2212" s="127"/>
      <c r="AZ2212" s="127"/>
      <c r="BA2212" s="127"/>
      <c r="BB2212" s="127"/>
      <c r="BC2212" s="127"/>
      <c r="BD2212" s="127"/>
      <c r="BE2212" s="127"/>
      <c r="BF2212" s="127"/>
      <c r="BG2212" s="127"/>
      <c r="BH2212" s="127"/>
      <c r="BI2212" s="127"/>
      <c r="BJ2212" s="127"/>
      <c r="BK2212" s="127"/>
      <c r="BL2212" s="127"/>
      <c r="BM2212" s="127"/>
      <c r="BN2212" s="386"/>
      <c r="BO2212" s="127"/>
      <c r="BP2212" s="104"/>
    </row>
    <row r="2213" spans="1:68" ht="14.5" x14ac:dyDescent="0.35">
      <c r="A2213" s="136"/>
      <c r="B2213" s="136"/>
      <c r="C2213" s="136"/>
      <c r="D2213" s="127"/>
      <c r="E2213" s="127"/>
      <c r="F2213" s="127"/>
      <c r="G2213" s="127"/>
      <c r="H2213" s="127"/>
      <c r="I2213" s="127"/>
      <c r="J2213" s="127"/>
      <c r="K2213" s="127"/>
      <c r="L2213" s="127"/>
      <c r="M2213" s="127"/>
      <c r="N2213" s="127"/>
      <c r="O2213" s="127"/>
      <c r="P2213" s="127"/>
      <c r="Q2213" s="127"/>
      <c r="R2213" s="127"/>
      <c r="S2213" s="127"/>
      <c r="T2213" s="127"/>
      <c r="U2213" s="127"/>
      <c r="V2213" s="127"/>
      <c r="W2213" s="127"/>
      <c r="X2213" s="127"/>
      <c r="Y2213" s="127"/>
      <c r="Z2213" s="127"/>
      <c r="AA2213" s="127"/>
      <c r="AB2213" s="127"/>
      <c r="AC2213" s="127"/>
      <c r="AD2213" s="127"/>
      <c r="AE2213" s="127"/>
      <c r="AF2213" s="127"/>
      <c r="AG2213" s="127"/>
      <c r="AH2213" s="127"/>
      <c r="AI2213" s="127"/>
      <c r="AJ2213" s="127"/>
      <c r="AK2213" s="127"/>
      <c r="AL2213" s="127"/>
      <c r="AM2213" s="127"/>
      <c r="AN2213" s="127"/>
      <c r="AO2213" s="127"/>
      <c r="AP2213" s="127"/>
      <c r="AQ2213" s="127"/>
      <c r="AR2213" s="127"/>
      <c r="AS2213" s="127"/>
      <c r="AT2213" s="127"/>
      <c r="AU2213" s="127"/>
      <c r="AV2213" s="127"/>
      <c r="AW2213" s="127"/>
      <c r="AX2213" s="127"/>
      <c r="AY2213" s="127"/>
      <c r="AZ2213" s="127"/>
      <c r="BA2213" s="127"/>
      <c r="BB2213" s="127"/>
      <c r="BC2213" s="127"/>
      <c r="BD2213" s="127"/>
      <c r="BE2213" s="127"/>
      <c r="BF2213" s="127"/>
      <c r="BG2213" s="127"/>
      <c r="BH2213" s="127"/>
      <c r="BI2213" s="127"/>
      <c r="BJ2213" s="127"/>
      <c r="BK2213" s="127"/>
      <c r="BL2213" s="127"/>
      <c r="BM2213" s="127"/>
      <c r="BN2213" s="386"/>
      <c r="BO2213" s="127"/>
      <c r="BP2213" s="104"/>
    </row>
    <row r="2214" spans="1:68" ht="14.5" x14ac:dyDescent="0.35">
      <c r="A2214" s="136"/>
      <c r="B2214" s="136"/>
      <c r="C2214" s="136"/>
      <c r="D2214" s="127"/>
      <c r="E2214" s="127"/>
      <c r="F2214" s="127"/>
      <c r="G2214" s="127"/>
      <c r="H2214" s="127"/>
      <c r="I2214" s="127"/>
      <c r="J2214" s="127"/>
      <c r="K2214" s="127"/>
      <c r="L2214" s="127"/>
      <c r="M2214" s="127"/>
      <c r="N2214" s="127"/>
      <c r="O2214" s="127"/>
      <c r="P2214" s="127"/>
      <c r="Q2214" s="127"/>
      <c r="R2214" s="127"/>
      <c r="S2214" s="127"/>
      <c r="T2214" s="127"/>
      <c r="U2214" s="127"/>
      <c r="V2214" s="127"/>
      <c r="W2214" s="127"/>
      <c r="X2214" s="127"/>
      <c r="Y2214" s="127"/>
      <c r="Z2214" s="127"/>
      <c r="AA2214" s="127"/>
      <c r="AB2214" s="127"/>
      <c r="AC2214" s="127"/>
      <c r="AD2214" s="127"/>
      <c r="AE2214" s="127"/>
      <c r="AF2214" s="127"/>
      <c r="AG2214" s="127"/>
      <c r="AH2214" s="127"/>
      <c r="AI2214" s="127"/>
      <c r="AJ2214" s="127"/>
      <c r="AK2214" s="127"/>
      <c r="AL2214" s="127"/>
      <c r="AM2214" s="127"/>
      <c r="AN2214" s="127"/>
      <c r="AO2214" s="127"/>
      <c r="AP2214" s="127"/>
      <c r="AQ2214" s="127"/>
      <c r="AR2214" s="127"/>
      <c r="AS2214" s="127"/>
      <c r="AT2214" s="127"/>
      <c r="AU2214" s="127"/>
      <c r="AV2214" s="127"/>
      <c r="AW2214" s="127"/>
      <c r="AX2214" s="127"/>
      <c r="AY2214" s="127"/>
      <c r="AZ2214" s="127"/>
      <c r="BA2214" s="127"/>
      <c r="BB2214" s="127"/>
      <c r="BC2214" s="127"/>
      <c r="BD2214" s="127"/>
      <c r="BE2214" s="127"/>
      <c r="BF2214" s="127"/>
      <c r="BG2214" s="127"/>
      <c r="BH2214" s="127"/>
      <c r="BI2214" s="127"/>
      <c r="BJ2214" s="127"/>
      <c r="BK2214" s="127"/>
      <c r="BL2214" s="127"/>
      <c r="BM2214" s="127"/>
      <c r="BN2214" s="386"/>
      <c r="BO2214" s="127"/>
      <c r="BP2214" s="104"/>
    </row>
    <row r="2215" spans="1:68" ht="14.5" x14ac:dyDescent="0.35">
      <c r="A2215" s="136"/>
      <c r="B2215" s="136"/>
      <c r="C2215" s="136"/>
      <c r="D2215" s="127"/>
      <c r="E2215" s="127"/>
      <c r="F2215" s="127"/>
      <c r="G2215" s="127"/>
      <c r="H2215" s="127"/>
      <c r="I2215" s="127"/>
      <c r="J2215" s="127"/>
      <c r="K2215" s="127"/>
      <c r="L2215" s="127"/>
      <c r="M2215" s="127"/>
      <c r="N2215" s="127"/>
      <c r="O2215" s="127"/>
      <c r="P2215" s="127"/>
      <c r="Q2215" s="127"/>
      <c r="R2215" s="127"/>
      <c r="S2215" s="127"/>
      <c r="T2215" s="127"/>
      <c r="U2215" s="127"/>
      <c r="V2215" s="127"/>
      <c r="W2215" s="127"/>
      <c r="X2215" s="127"/>
      <c r="Y2215" s="127"/>
      <c r="Z2215" s="127"/>
      <c r="AA2215" s="127"/>
      <c r="AB2215" s="127"/>
      <c r="AC2215" s="127"/>
      <c r="AD2215" s="127"/>
      <c r="AE2215" s="127"/>
      <c r="AF2215" s="127"/>
      <c r="AG2215" s="127"/>
      <c r="AH2215" s="127"/>
      <c r="AI2215" s="127"/>
      <c r="AJ2215" s="127"/>
      <c r="AK2215" s="127"/>
      <c r="AL2215" s="127"/>
      <c r="AM2215" s="127"/>
      <c r="AN2215" s="127"/>
      <c r="AO2215" s="127"/>
      <c r="AP2215" s="127"/>
      <c r="AQ2215" s="127"/>
      <c r="AR2215" s="127"/>
      <c r="AS2215" s="127"/>
      <c r="AT2215" s="127"/>
      <c r="AU2215" s="127"/>
      <c r="AV2215" s="127"/>
      <c r="AW2215" s="127"/>
      <c r="AX2215" s="127"/>
      <c r="AY2215" s="127"/>
      <c r="AZ2215" s="127"/>
      <c r="BA2215" s="127"/>
      <c r="BB2215" s="127"/>
      <c r="BC2215" s="127"/>
      <c r="BD2215" s="127"/>
      <c r="BE2215" s="127"/>
      <c r="BF2215" s="127"/>
      <c r="BG2215" s="127"/>
      <c r="BH2215" s="127"/>
      <c r="BI2215" s="127"/>
      <c r="BJ2215" s="127"/>
      <c r="BK2215" s="127"/>
      <c r="BL2215" s="127"/>
      <c r="BM2215" s="127"/>
      <c r="BN2215" s="386"/>
      <c r="BO2215" s="127"/>
      <c r="BP2215" s="104"/>
    </row>
    <row r="2216" spans="1:68" ht="14.5" x14ac:dyDescent="0.35">
      <c r="A2216" s="136"/>
      <c r="B2216" s="136"/>
      <c r="C2216" s="136"/>
      <c r="D2216" s="127"/>
      <c r="E2216" s="127"/>
      <c r="F2216" s="127"/>
      <c r="G2216" s="127"/>
      <c r="H2216" s="127"/>
      <c r="I2216" s="127"/>
      <c r="J2216" s="127"/>
      <c r="K2216" s="127"/>
      <c r="L2216" s="127"/>
      <c r="M2216" s="127"/>
      <c r="N2216" s="127"/>
      <c r="O2216" s="127"/>
      <c r="P2216" s="127"/>
      <c r="Q2216" s="127"/>
      <c r="R2216" s="127"/>
      <c r="S2216" s="127"/>
      <c r="T2216" s="127"/>
      <c r="U2216" s="127"/>
      <c r="V2216" s="127"/>
      <c r="W2216" s="127"/>
      <c r="X2216" s="127"/>
      <c r="Y2216" s="127"/>
      <c r="Z2216" s="127"/>
      <c r="AA2216" s="127"/>
      <c r="AB2216" s="127"/>
      <c r="AC2216" s="127"/>
      <c r="AD2216" s="127"/>
      <c r="AE2216" s="127"/>
      <c r="AF2216" s="127"/>
      <c r="AG2216" s="127"/>
      <c r="AH2216" s="127"/>
      <c r="AI2216" s="127"/>
      <c r="AJ2216" s="127"/>
      <c r="AK2216" s="127"/>
      <c r="AL2216" s="127"/>
      <c r="AM2216" s="127"/>
      <c r="AN2216" s="127"/>
      <c r="AO2216" s="127"/>
      <c r="AP2216" s="127"/>
      <c r="AQ2216" s="127"/>
      <c r="AR2216" s="127"/>
      <c r="AS2216" s="127"/>
      <c r="AT2216" s="127"/>
      <c r="AU2216" s="127"/>
      <c r="AV2216" s="127"/>
      <c r="AW2216" s="127"/>
      <c r="AX2216" s="127"/>
      <c r="AY2216" s="127"/>
      <c r="AZ2216" s="127"/>
      <c r="BA2216" s="127"/>
      <c r="BB2216" s="127"/>
      <c r="BC2216" s="127"/>
      <c r="BD2216" s="127"/>
      <c r="BE2216" s="127"/>
      <c r="BF2216" s="127"/>
      <c r="BG2216" s="127"/>
      <c r="BH2216" s="127"/>
      <c r="BI2216" s="127"/>
      <c r="BJ2216" s="127"/>
      <c r="BK2216" s="127"/>
      <c r="BL2216" s="127"/>
      <c r="BM2216" s="127"/>
      <c r="BN2216" s="386"/>
      <c r="BO2216" s="127"/>
      <c r="BP2216" s="104"/>
    </row>
    <row r="2217" spans="1:68" ht="14.5" x14ac:dyDescent="0.35">
      <c r="A2217" s="136"/>
      <c r="B2217" s="136"/>
      <c r="C2217" s="136"/>
      <c r="D2217" s="127"/>
      <c r="E2217" s="127"/>
      <c r="F2217" s="127"/>
      <c r="G2217" s="127"/>
      <c r="H2217" s="127"/>
      <c r="I2217" s="127"/>
      <c r="J2217" s="127"/>
      <c r="K2217" s="127"/>
      <c r="L2217" s="127"/>
      <c r="M2217" s="127"/>
      <c r="N2217" s="127"/>
      <c r="O2217" s="127"/>
      <c r="P2217" s="127"/>
      <c r="Q2217" s="127"/>
      <c r="R2217" s="127"/>
      <c r="S2217" s="127"/>
      <c r="T2217" s="127"/>
      <c r="U2217" s="127"/>
      <c r="V2217" s="127"/>
      <c r="W2217" s="127"/>
      <c r="X2217" s="127"/>
      <c r="Y2217" s="127"/>
      <c r="Z2217" s="127"/>
      <c r="AA2217" s="127"/>
      <c r="AB2217" s="127"/>
      <c r="AC2217" s="127"/>
      <c r="AD2217" s="127"/>
      <c r="AE2217" s="127"/>
      <c r="AF2217" s="127"/>
      <c r="AG2217" s="127"/>
      <c r="AH2217" s="127"/>
      <c r="AI2217" s="127"/>
      <c r="AJ2217" s="127"/>
      <c r="AK2217" s="127"/>
      <c r="AL2217" s="127"/>
      <c r="AM2217" s="127"/>
      <c r="AN2217" s="127"/>
      <c r="AO2217" s="127"/>
      <c r="AP2217" s="127"/>
      <c r="AQ2217" s="127"/>
      <c r="AR2217" s="127"/>
      <c r="AS2217" s="127"/>
      <c r="AT2217" s="127"/>
      <c r="AU2217" s="127"/>
      <c r="AV2217" s="127"/>
      <c r="AW2217" s="127"/>
      <c r="AX2217" s="127"/>
      <c r="AY2217" s="127"/>
      <c r="AZ2217" s="127"/>
      <c r="BA2217" s="127"/>
      <c r="BB2217" s="127"/>
      <c r="BC2217" s="127"/>
      <c r="BD2217" s="127"/>
      <c r="BE2217" s="127"/>
      <c r="BF2217" s="127"/>
      <c r="BG2217" s="127"/>
      <c r="BH2217" s="127"/>
      <c r="BI2217" s="127"/>
      <c r="BJ2217" s="127"/>
      <c r="BK2217" s="127"/>
      <c r="BL2217" s="127"/>
      <c r="BM2217" s="127"/>
      <c r="BN2217" s="386"/>
      <c r="BO2217" s="127"/>
      <c r="BP2217" s="104"/>
    </row>
    <row r="2218" spans="1:68" ht="14.5" x14ac:dyDescent="0.35">
      <c r="A2218" s="136"/>
      <c r="B2218" s="136"/>
      <c r="C2218" s="136"/>
      <c r="D2218" s="127"/>
      <c r="E2218" s="127"/>
      <c r="F2218" s="127"/>
      <c r="G2218" s="127"/>
      <c r="H2218" s="127"/>
      <c r="I2218" s="127"/>
      <c r="J2218" s="127"/>
      <c r="K2218" s="127"/>
      <c r="L2218" s="127"/>
      <c r="M2218" s="127"/>
      <c r="N2218" s="127"/>
      <c r="O2218" s="127"/>
      <c r="P2218" s="127"/>
      <c r="Q2218" s="127"/>
      <c r="R2218" s="127"/>
      <c r="S2218" s="127"/>
      <c r="T2218" s="127"/>
      <c r="U2218" s="127"/>
      <c r="V2218" s="127"/>
      <c r="W2218" s="127"/>
      <c r="X2218" s="127"/>
      <c r="Y2218" s="127"/>
      <c r="Z2218" s="127"/>
      <c r="AA2218" s="127"/>
      <c r="AB2218" s="127"/>
      <c r="AC2218" s="127"/>
      <c r="AD2218" s="127"/>
      <c r="AE2218" s="127"/>
      <c r="AF2218" s="127"/>
      <c r="AG2218" s="127"/>
      <c r="AH2218" s="127"/>
      <c r="AI2218" s="127"/>
      <c r="AJ2218" s="127"/>
      <c r="AK2218" s="127"/>
      <c r="AL2218" s="127"/>
      <c r="AM2218" s="127"/>
      <c r="AN2218" s="127"/>
      <c r="AO2218" s="127"/>
      <c r="AP2218" s="127"/>
      <c r="AQ2218" s="127"/>
      <c r="AR2218" s="127"/>
      <c r="AS2218" s="127"/>
      <c r="AT2218" s="127"/>
      <c r="AU2218" s="127"/>
      <c r="AV2218" s="127"/>
      <c r="AW2218" s="127"/>
      <c r="AX2218" s="127"/>
      <c r="AY2218" s="127"/>
      <c r="AZ2218" s="127"/>
      <c r="BA2218" s="127"/>
      <c r="BB2218" s="127"/>
      <c r="BC2218" s="127"/>
      <c r="BD2218" s="127"/>
      <c r="BE2218" s="127"/>
      <c r="BF2218" s="127"/>
      <c r="BG2218" s="127"/>
      <c r="BH2218" s="127"/>
      <c r="BI2218" s="127"/>
      <c r="BJ2218" s="127"/>
      <c r="BK2218" s="127"/>
      <c r="BL2218" s="127"/>
      <c r="BM2218" s="127"/>
      <c r="BN2218" s="386"/>
      <c r="BO2218" s="127"/>
      <c r="BP2218" s="104"/>
    </row>
    <row r="2219" spans="1:68" ht="14.5" x14ac:dyDescent="0.35">
      <c r="A2219" s="136"/>
      <c r="B2219" s="136"/>
      <c r="C2219" s="136"/>
      <c r="D2219" s="127"/>
      <c r="E2219" s="127"/>
      <c r="F2219" s="127"/>
      <c r="G2219" s="127"/>
      <c r="H2219" s="127"/>
      <c r="I2219" s="127"/>
      <c r="J2219" s="127"/>
      <c r="K2219" s="127"/>
      <c r="L2219" s="127"/>
      <c r="M2219" s="127"/>
      <c r="N2219" s="127"/>
      <c r="O2219" s="127"/>
      <c r="P2219" s="127"/>
      <c r="Q2219" s="127"/>
      <c r="R2219" s="127"/>
      <c r="S2219" s="127"/>
      <c r="T2219" s="127"/>
      <c r="U2219" s="127"/>
      <c r="V2219" s="127"/>
      <c r="W2219" s="127"/>
      <c r="X2219" s="127"/>
      <c r="Y2219" s="127"/>
      <c r="Z2219" s="127"/>
      <c r="AA2219" s="127"/>
      <c r="AB2219" s="127"/>
      <c r="AC2219" s="127"/>
      <c r="AD2219" s="127"/>
      <c r="AE2219" s="127"/>
      <c r="AF2219" s="127"/>
      <c r="AG2219" s="127"/>
      <c r="AH2219" s="127"/>
      <c r="AI2219" s="127"/>
      <c r="AJ2219" s="127"/>
      <c r="AK2219" s="127"/>
      <c r="AL2219" s="127"/>
      <c r="AM2219" s="127"/>
      <c r="AN2219" s="127"/>
      <c r="AO2219" s="127"/>
      <c r="AP2219" s="127"/>
      <c r="AQ2219" s="127"/>
      <c r="AR2219" s="127"/>
      <c r="AS2219" s="127"/>
      <c r="AT2219" s="127"/>
      <c r="AU2219" s="127"/>
      <c r="AV2219" s="127"/>
      <c r="AW2219" s="127"/>
      <c r="AX2219" s="127"/>
      <c r="AY2219" s="127"/>
      <c r="AZ2219" s="127"/>
      <c r="BA2219" s="127"/>
      <c r="BB2219" s="127"/>
      <c r="BC2219" s="127"/>
      <c r="BD2219" s="127"/>
      <c r="BE2219" s="127"/>
      <c r="BF2219" s="127"/>
      <c r="BG2219" s="127"/>
      <c r="BH2219" s="127"/>
      <c r="BI2219" s="127"/>
      <c r="BJ2219" s="127"/>
      <c r="BK2219" s="127"/>
      <c r="BL2219" s="127"/>
      <c r="BM2219" s="127"/>
      <c r="BN2219" s="386"/>
      <c r="BO2219" s="127"/>
      <c r="BP2219" s="104"/>
    </row>
    <row r="2220" spans="1:68" ht="14.5" x14ac:dyDescent="0.35">
      <c r="A2220" s="136"/>
      <c r="B2220" s="136"/>
      <c r="C2220" s="136"/>
      <c r="D2220" s="127"/>
      <c r="E2220" s="127"/>
      <c r="F2220" s="127"/>
      <c r="G2220" s="127"/>
      <c r="H2220" s="127"/>
      <c r="I2220" s="127"/>
      <c r="J2220" s="127"/>
      <c r="K2220" s="127"/>
      <c r="L2220" s="127"/>
      <c r="M2220" s="127"/>
      <c r="N2220" s="127"/>
      <c r="O2220" s="127"/>
      <c r="P2220" s="127"/>
      <c r="Q2220" s="127"/>
      <c r="R2220" s="127"/>
      <c r="S2220" s="127"/>
      <c r="T2220" s="127"/>
      <c r="U2220" s="127"/>
      <c r="V2220" s="127"/>
      <c r="W2220" s="127"/>
      <c r="X2220" s="127"/>
      <c r="Y2220" s="127"/>
      <c r="Z2220" s="127"/>
      <c r="AA2220" s="127"/>
      <c r="AB2220" s="127"/>
      <c r="AC2220" s="127"/>
      <c r="AD2220" s="127"/>
      <c r="AE2220" s="127"/>
      <c r="AF2220" s="127"/>
      <c r="AG2220" s="127"/>
      <c r="AH2220" s="127"/>
      <c r="AI2220" s="127"/>
      <c r="AJ2220" s="127"/>
      <c r="AK2220" s="127"/>
      <c r="AL2220" s="127"/>
      <c r="AM2220" s="127"/>
      <c r="AN2220" s="127"/>
      <c r="AO2220" s="127"/>
      <c r="AP2220" s="127"/>
      <c r="AQ2220" s="127"/>
      <c r="AR2220" s="127"/>
      <c r="AS2220" s="127"/>
      <c r="AT2220" s="127"/>
      <c r="AU2220" s="127"/>
      <c r="AV2220" s="127"/>
      <c r="AW2220" s="127"/>
      <c r="AX2220" s="127"/>
      <c r="AY2220" s="127"/>
      <c r="AZ2220" s="127"/>
      <c r="BA2220" s="127"/>
      <c r="BB2220" s="127"/>
      <c r="BC2220" s="127"/>
      <c r="BD2220" s="127"/>
      <c r="BE2220" s="127"/>
      <c r="BF2220" s="127"/>
      <c r="BG2220" s="127"/>
      <c r="BH2220" s="127"/>
      <c r="BI2220" s="127"/>
      <c r="BJ2220" s="127"/>
      <c r="BK2220" s="127"/>
      <c r="BL2220" s="127"/>
      <c r="BM2220" s="127"/>
      <c r="BN2220" s="386"/>
      <c r="BO2220" s="127"/>
      <c r="BP2220" s="104"/>
    </row>
    <row r="2221" spans="1:68" ht="14.5" x14ac:dyDescent="0.35">
      <c r="A2221" s="136"/>
      <c r="B2221" s="136"/>
      <c r="C2221" s="136"/>
      <c r="D2221" s="127"/>
      <c r="E2221" s="127"/>
      <c r="F2221" s="127"/>
      <c r="G2221" s="127"/>
      <c r="H2221" s="127"/>
      <c r="I2221" s="127"/>
      <c r="J2221" s="127"/>
      <c r="K2221" s="127"/>
      <c r="L2221" s="127"/>
      <c r="M2221" s="127"/>
      <c r="N2221" s="127"/>
      <c r="O2221" s="127"/>
      <c r="P2221" s="127"/>
      <c r="Q2221" s="127"/>
      <c r="R2221" s="127"/>
      <c r="S2221" s="127"/>
      <c r="T2221" s="127"/>
      <c r="U2221" s="127"/>
      <c r="V2221" s="127"/>
      <c r="W2221" s="127"/>
      <c r="X2221" s="127"/>
      <c r="Y2221" s="127"/>
      <c r="Z2221" s="127"/>
      <c r="AA2221" s="127"/>
      <c r="AB2221" s="127"/>
      <c r="AC2221" s="127"/>
      <c r="AD2221" s="127"/>
      <c r="AE2221" s="127"/>
      <c r="AF2221" s="127"/>
      <c r="AG2221" s="127"/>
      <c r="AH2221" s="127"/>
      <c r="AI2221" s="127"/>
      <c r="AJ2221" s="127"/>
      <c r="AK2221" s="127"/>
      <c r="AL2221" s="127"/>
      <c r="AM2221" s="127"/>
      <c r="AN2221" s="127"/>
      <c r="AO2221" s="127"/>
      <c r="AP2221" s="127"/>
      <c r="AQ2221" s="127"/>
      <c r="AR2221" s="127"/>
      <c r="AS2221" s="127"/>
      <c r="AT2221" s="127"/>
      <c r="AU2221" s="127"/>
      <c r="AV2221" s="127"/>
      <c r="AW2221" s="127"/>
      <c r="AX2221" s="127"/>
      <c r="AY2221" s="127"/>
      <c r="AZ2221" s="127"/>
      <c r="BA2221" s="127"/>
      <c r="BB2221" s="127"/>
      <c r="BC2221" s="127"/>
      <c r="BD2221" s="127"/>
      <c r="BE2221" s="127"/>
      <c r="BF2221" s="127"/>
      <c r="BG2221" s="127"/>
      <c r="BH2221" s="127"/>
      <c r="BI2221" s="127"/>
      <c r="BJ2221" s="127"/>
      <c r="BK2221" s="127"/>
      <c r="BL2221" s="127"/>
      <c r="BM2221" s="127"/>
      <c r="BN2221" s="386"/>
      <c r="BO2221" s="127"/>
      <c r="BP2221" s="104"/>
    </row>
    <row r="2222" spans="1:68" ht="14.5" x14ac:dyDescent="0.35">
      <c r="A2222" s="136"/>
      <c r="B2222" s="136"/>
      <c r="C2222" s="136"/>
      <c r="D2222" s="127"/>
      <c r="E2222" s="127"/>
      <c r="F2222" s="127"/>
      <c r="G2222" s="127"/>
      <c r="H2222" s="127"/>
      <c r="I2222" s="127"/>
      <c r="J2222" s="127"/>
      <c r="K2222" s="127"/>
      <c r="L2222" s="127"/>
      <c r="M2222" s="127"/>
      <c r="N2222" s="127"/>
      <c r="O2222" s="127"/>
      <c r="P2222" s="127"/>
      <c r="Q2222" s="127"/>
      <c r="R2222" s="127"/>
      <c r="S2222" s="127"/>
      <c r="T2222" s="127"/>
      <c r="U2222" s="127"/>
      <c r="V2222" s="127"/>
      <c r="W2222" s="127"/>
      <c r="X2222" s="127"/>
      <c r="Y2222" s="127"/>
      <c r="Z2222" s="127"/>
      <c r="AA2222" s="127"/>
      <c r="AB2222" s="127"/>
      <c r="AC2222" s="127"/>
      <c r="AD2222" s="127"/>
      <c r="AE2222" s="127"/>
      <c r="AF2222" s="127"/>
      <c r="AG2222" s="127"/>
      <c r="AH2222" s="127"/>
      <c r="AI2222" s="127"/>
      <c r="AJ2222" s="127"/>
      <c r="AK2222" s="127"/>
      <c r="AL2222" s="127"/>
      <c r="AM2222" s="127"/>
      <c r="AN2222" s="127"/>
      <c r="AO2222" s="127"/>
      <c r="AP2222" s="127"/>
      <c r="AQ2222" s="127"/>
      <c r="AR2222" s="127"/>
      <c r="AS2222" s="127"/>
      <c r="AT2222" s="127"/>
      <c r="AU2222" s="127"/>
      <c r="AV2222" s="127"/>
      <c r="AW2222" s="127"/>
      <c r="AX2222" s="127"/>
      <c r="AY2222" s="127"/>
      <c r="AZ2222" s="127"/>
      <c r="BA2222" s="127"/>
      <c r="BB2222" s="127"/>
      <c r="BC2222" s="127"/>
      <c r="BD2222" s="127"/>
      <c r="BE2222" s="127"/>
      <c r="BF2222" s="127"/>
      <c r="BG2222" s="127"/>
      <c r="BH2222" s="127"/>
      <c r="BI2222" s="127"/>
      <c r="BJ2222" s="127"/>
      <c r="BK2222" s="127"/>
      <c r="BL2222" s="127"/>
      <c r="BM2222" s="127"/>
      <c r="BN2222" s="386"/>
      <c r="BO2222" s="127"/>
      <c r="BP2222" s="104"/>
    </row>
    <row r="2223" spans="1:68" ht="14.5" x14ac:dyDescent="0.35">
      <c r="A2223" s="136"/>
      <c r="B2223" s="136"/>
      <c r="C2223" s="136"/>
      <c r="D2223" s="127"/>
      <c r="E2223" s="127"/>
      <c r="F2223" s="127"/>
      <c r="G2223" s="127"/>
      <c r="H2223" s="127"/>
      <c r="I2223" s="127"/>
      <c r="J2223" s="127"/>
      <c r="K2223" s="127"/>
      <c r="L2223" s="127"/>
      <c r="M2223" s="127"/>
      <c r="N2223" s="127"/>
      <c r="O2223" s="127"/>
      <c r="P2223" s="127"/>
      <c r="Q2223" s="127"/>
      <c r="R2223" s="127"/>
      <c r="S2223" s="127"/>
      <c r="T2223" s="127"/>
      <c r="U2223" s="127"/>
      <c r="V2223" s="127"/>
      <c r="W2223" s="127"/>
      <c r="X2223" s="127"/>
      <c r="Y2223" s="127"/>
      <c r="Z2223" s="127"/>
      <c r="AA2223" s="127"/>
      <c r="AB2223" s="127"/>
      <c r="AC2223" s="127"/>
      <c r="AD2223" s="127"/>
      <c r="AE2223" s="127"/>
      <c r="AF2223" s="127"/>
      <c r="AG2223" s="127"/>
      <c r="AH2223" s="127"/>
      <c r="AI2223" s="127"/>
      <c r="AJ2223" s="127"/>
      <c r="AK2223" s="127"/>
      <c r="AL2223" s="127"/>
      <c r="AM2223" s="127"/>
      <c r="AN2223" s="127"/>
      <c r="AO2223" s="127"/>
      <c r="AP2223" s="127"/>
      <c r="AQ2223" s="127"/>
      <c r="AR2223" s="127"/>
      <c r="AS2223" s="127"/>
      <c r="AT2223" s="127"/>
      <c r="AU2223" s="127"/>
      <c r="AV2223" s="127"/>
      <c r="AW2223" s="127"/>
      <c r="AX2223" s="127"/>
      <c r="AY2223" s="127"/>
      <c r="AZ2223" s="127"/>
      <c r="BA2223" s="127"/>
      <c r="BB2223" s="127"/>
      <c r="BC2223" s="127"/>
      <c r="BD2223" s="127"/>
      <c r="BE2223" s="127"/>
      <c r="BF2223" s="127"/>
      <c r="BG2223" s="127"/>
      <c r="BH2223" s="127"/>
      <c r="BI2223" s="127"/>
      <c r="BJ2223" s="127"/>
      <c r="BK2223" s="127"/>
      <c r="BL2223" s="127"/>
      <c r="BM2223" s="127"/>
      <c r="BN2223" s="386"/>
      <c r="BO2223" s="127"/>
      <c r="BP2223" s="104"/>
    </row>
    <row r="2224" spans="1:68" ht="14.5" x14ac:dyDescent="0.35">
      <c r="A2224" s="136"/>
      <c r="B2224" s="136"/>
      <c r="C2224" s="136"/>
      <c r="D2224" s="127"/>
      <c r="E2224" s="127"/>
      <c r="F2224" s="127"/>
      <c r="G2224" s="127"/>
      <c r="H2224" s="127"/>
      <c r="I2224" s="127"/>
      <c r="J2224" s="127"/>
      <c r="K2224" s="127"/>
      <c r="L2224" s="127"/>
      <c r="M2224" s="127"/>
      <c r="N2224" s="127"/>
      <c r="O2224" s="127"/>
      <c r="P2224" s="127"/>
      <c r="Q2224" s="127"/>
      <c r="R2224" s="127"/>
      <c r="S2224" s="127"/>
      <c r="T2224" s="127"/>
      <c r="U2224" s="127"/>
      <c r="V2224" s="127"/>
      <c r="W2224" s="127"/>
      <c r="X2224" s="127"/>
      <c r="Y2224" s="127"/>
      <c r="Z2224" s="127"/>
      <c r="AA2224" s="127"/>
      <c r="AB2224" s="127"/>
      <c r="AC2224" s="127"/>
      <c r="AD2224" s="127"/>
      <c r="AE2224" s="127"/>
      <c r="AF2224" s="127"/>
      <c r="AG2224" s="127"/>
      <c r="AH2224" s="127"/>
      <c r="AI2224" s="127"/>
      <c r="AJ2224" s="127"/>
      <c r="AK2224" s="127"/>
      <c r="AL2224" s="127"/>
      <c r="AM2224" s="127"/>
      <c r="AN2224" s="127"/>
      <c r="AO2224" s="127"/>
      <c r="AP2224" s="127"/>
      <c r="AQ2224" s="127"/>
      <c r="AR2224" s="127"/>
      <c r="AS2224" s="127"/>
      <c r="AT2224" s="127"/>
      <c r="AU2224" s="127"/>
      <c r="AV2224" s="127"/>
      <c r="AW2224" s="127"/>
      <c r="AX2224" s="127"/>
      <c r="AY2224" s="127"/>
      <c r="AZ2224" s="127"/>
      <c r="BA2224" s="127"/>
      <c r="BB2224" s="127"/>
      <c r="BC2224" s="127"/>
      <c r="BD2224" s="127"/>
      <c r="BE2224" s="127"/>
      <c r="BF2224" s="127"/>
      <c r="BG2224" s="127"/>
      <c r="BH2224" s="127"/>
      <c r="BI2224" s="127"/>
      <c r="BJ2224" s="127"/>
      <c r="BK2224" s="127"/>
      <c r="BL2224" s="127"/>
      <c r="BM2224" s="127"/>
      <c r="BN2224" s="386"/>
      <c r="BO2224" s="127"/>
      <c r="BP2224" s="104"/>
    </row>
    <row r="2225" spans="1:68" ht="14.5" x14ac:dyDescent="0.35">
      <c r="A2225" s="136"/>
      <c r="B2225" s="136"/>
      <c r="C2225" s="136"/>
      <c r="D2225" s="127"/>
      <c r="E2225" s="127"/>
      <c r="F2225" s="127"/>
      <c r="G2225" s="127"/>
      <c r="H2225" s="127"/>
      <c r="I2225" s="127"/>
      <c r="J2225" s="127"/>
      <c r="K2225" s="127"/>
      <c r="L2225" s="127"/>
      <c r="M2225" s="127"/>
      <c r="N2225" s="127"/>
      <c r="O2225" s="127"/>
      <c r="P2225" s="127"/>
      <c r="Q2225" s="127"/>
      <c r="R2225" s="127"/>
      <c r="S2225" s="127"/>
      <c r="T2225" s="127"/>
      <c r="U2225" s="127"/>
      <c r="V2225" s="127"/>
      <c r="W2225" s="127"/>
      <c r="X2225" s="127"/>
      <c r="Y2225" s="127"/>
      <c r="Z2225" s="127"/>
      <c r="AA2225" s="127"/>
      <c r="AB2225" s="127"/>
      <c r="AC2225" s="127"/>
      <c r="AD2225" s="127"/>
      <c r="AE2225" s="127"/>
      <c r="AF2225" s="127"/>
      <c r="AG2225" s="127"/>
      <c r="AH2225" s="127"/>
      <c r="AI2225" s="127"/>
      <c r="AJ2225" s="127"/>
      <c r="AK2225" s="127"/>
      <c r="AL2225" s="127"/>
      <c r="AM2225" s="127"/>
      <c r="AN2225" s="127"/>
      <c r="AO2225" s="127"/>
      <c r="AP2225" s="127"/>
      <c r="AQ2225" s="127"/>
      <c r="AR2225" s="127"/>
      <c r="AS2225" s="127"/>
      <c r="AT2225" s="127"/>
      <c r="AU2225" s="127"/>
      <c r="AV2225" s="127"/>
      <c r="AW2225" s="127"/>
      <c r="AX2225" s="127"/>
      <c r="AY2225" s="127"/>
      <c r="AZ2225" s="127"/>
      <c r="BA2225" s="127"/>
      <c r="BB2225" s="127"/>
      <c r="BC2225" s="127"/>
      <c r="BD2225" s="127"/>
      <c r="BE2225" s="127"/>
      <c r="BF2225" s="127"/>
      <c r="BG2225" s="127"/>
      <c r="BH2225" s="127"/>
      <c r="BI2225" s="127"/>
      <c r="BJ2225" s="127"/>
      <c r="BK2225" s="127"/>
      <c r="BL2225" s="127"/>
      <c r="BM2225" s="127"/>
      <c r="BN2225" s="386"/>
      <c r="BO2225" s="127"/>
      <c r="BP2225" s="104"/>
    </row>
    <row r="2226" spans="1:68" ht="14.5" x14ac:dyDescent="0.35">
      <c r="A2226" s="136"/>
      <c r="B2226" s="136"/>
      <c r="C2226" s="136"/>
      <c r="D2226" s="127"/>
      <c r="E2226" s="127"/>
      <c r="F2226" s="127"/>
      <c r="G2226" s="127"/>
      <c r="H2226" s="127"/>
      <c r="I2226" s="127"/>
      <c r="J2226" s="127"/>
      <c r="K2226" s="127"/>
      <c r="L2226" s="127"/>
      <c r="M2226" s="127"/>
      <c r="N2226" s="127"/>
      <c r="O2226" s="127"/>
      <c r="P2226" s="127"/>
      <c r="Q2226" s="127"/>
      <c r="R2226" s="127"/>
      <c r="S2226" s="127"/>
      <c r="T2226" s="127"/>
      <c r="U2226" s="127"/>
      <c r="V2226" s="127"/>
      <c r="W2226" s="127"/>
      <c r="X2226" s="127"/>
      <c r="Y2226" s="127"/>
      <c r="Z2226" s="127"/>
      <c r="AA2226" s="127"/>
      <c r="AB2226" s="127"/>
      <c r="AC2226" s="127"/>
      <c r="AD2226" s="127"/>
      <c r="AE2226" s="127"/>
      <c r="AF2226" s="127"/>
      <c r="AG2226" s="127"/>
      <c r="AH2226" s="127"/>
      <c r="AI2226" s="127"/>
      <c r="AJ2226" s="127"/>
      <c r="AK2226" s="127"/>
      <c r="AL2226" s="127"/>
      <c r="AM2226" s="127"/>
      <c r="AN2226" s="127"/>
      <c r="AO2226" s="127"/>
      <c r="AP2226" s="127"/>
      <c r="AQ2226" s="127"/>
      <c r="AR2226" s="127"/>
      <c r="AS2226" s="127"/>
      <c r="AT2226" s="127"/>
      <c r="AU2226" s="127"/>
      <c r="AV2226" s="127"/>
      <c r="AW2226" s="127"/>
      <c r="AX2226" s="127"/>
      <c r="AY2226" s="127"/>
      <c r="AZ2226" s="127"/>
      <c r="BA2226" s="127"/>
      <c r="BB2226" s="127"/>
      <c r="BC2226" s="127"/>
      <c r="BD2226" s="127"/>
      <c r="BE2226" s="127"/>
      <c r="BF2226" s="127"/>
      <c r="BG2226" s="127"/>
      <c r="BH2226" s="127"/>
      <c r="BI2226" s="127"/>
      <c r="BJ2226" s="127"/>
      <c r="BK2226" s="127"/>
      <c r="BL2226" s="127"/>
      <c r="BM2226" s="127"/>
      <c r="BN2226" s="386"/>
      <c r="BO2226" s="127"/>
      <c r="BP2226" s="104"/>
    </row>
    <row r="2227" spans="1:68" ht="14.5" x14ac:dyDescent="0.35">
      <c r="A2227" s="136"/>
      <c r="B2227" s="136"/>
      <c r="C2227" s="136"/>
      <c r="D2227" s="127"/>
      <c r="E2227" s="127"/>
      <c r="F2227" s="127"/>
      <c r="G2227" s="127"/>
      <c r="H2227" s="127"/>
      <c r="I2227" s="127"/>
      <c r="J2227" s="127"/>
      <c r="K2227" s="127"/>
      <c r="L2227" s="127"/>
      <c r="M2227" s="127"/>
      <c r="N2227" s="127"/>
      <c r="O2227" s="127"/>
      <c r="P2227" s="127"/>
      <c r="Q2227" s="127"/>
      <c r="R2227" s="127"/>
      <c r="S2227" s="127"/>
      <c r="T2227" s="127"/>
      <c r="U2227" s="127"/>
      <c r="V2227" s="127"/>
      <c r="W2227" s="127"/>
      <c r="X2227" s="127"/>
      <c r="Y2227" s="127"/>
      <c r="Z2227" s="127"/>
      <c r="AA2227" s="127"/>
      <c r="AB2227" s="127"/>
      <c r="AC2227" s="127"/>
      <c r="AD2227" s="127"/>
      <c r="AE2227" s="127"/>
      <c r="AF2227" s="127"/>
      <c r="AG2227" s="127"/>
      <c r="AH2227" s="127"/>
      <c r="AI2227" s="127"/>
      <c r="AJ2227" s="127"/>
      <c r="AK2227" s="127"/>
      <c r="AL2227" s="127"/>
      <c r="AM2227" s="127"/>
      <c r="AN2227" s="127"/>
      <c r="AO2227" s="127"/>
      <c r="AP2227" s="127"/>
      <c r="AQ2227" s="127"/>
      <c r="AR2227" s="127"/>
      <c r="AS2227" s="127"/>
      <c r="AT2227" s="127"/>
      <c r="AU2227" s="127"/>
      <c r="AV2227" s="127"/>
      <c r="AW2227" s="127"/>
      <c r="AX2227" s="127"/>
      <c r="AY2227" s="127"/>
      <c r="AZ2227" s="127"/>
      <c r="BA2227" s="127"/>
      <c r="BB2227" s="127"/>
      <c r="BC2227" s="127"/>
      <c r="BD2227" s="127"/>
      <c r="BE2227" s="127"/>
      <c r="BF2227" s="127"/>
      <c r="BG2227" s="127"/>
      <c r="BH2227" s="127"/>
      <c r="BI2227" s="127"/>
      <c r="BJ2227" s="127"/>
      <c r="BK2227" s="127"/>
      <c r="BL2227" s="127"/>
      <c r="BM2227" s="127"/>
      <c r="BN2227" s="386"/>
      <c r="BO2227" s="127"/>
      <c r="BP2227" s="104"/>
    </row>
    <row r="2228" spans="1:68" ht="14.5" x14ac:dyDescent="0.35">
      <c r="A2228" s="136"/>
      <c r="B2228" s="136"/>
      <c r="C2228" s="136"/>
      <c r="D2228" s="127"/>
      <c r="E2228" s="127"/>
      <c r="F2228" s="127"/>
      <c r="G2228" s="127"/>
      <c r="H2228" s="127"/>
      <c r="I2228" s="127"/>
      <c r="J2228" s="127"/>
      <c r="K2228" s="127"/>
      <c r="L2228" s="127"/>
      <c r="M2228" s="127"/>
      <c r="N2228" s="127"/>
      <c r="O2228" s="127"/>
      <c r="P2228" s="127"/>
      <c r="Q2228" s="127"/>
      <c r="R2228" s="127"/>
      <c r="S2228" s="127"/>
      <c r="T2228" s="127"/>
      <c r="U2228" s="127"/>
      <c r="V2228" s="127"/>
      <c r="W2228" s="127"/>
      <c r="X2228" s="127"/>
      <c r="Y2228" s="127"/>
      <c r="Z2228" s="127"/>
      <c r="AA2228" s="127"/>
      <c r="AB2228" s="127"/>
      <c r="AC2228" s="127"/>
      <c r="AD2228" s="127"/>
      <c r="AE2228" s="127"/>
      <c r="AF2228" s="127"/>
      <c r="AG2228" s="127"/>
      <c r="AH2228" s="127"/>
      <c r="AI2228" s="127"/>
      <c r="AJ2228" s="127"/>
      <c r="AK2228" s="127"/>
      <c r="AL2228" s="127"/>
      <c r="AM2228" s="127"/>
      <c r="AN2228" s="127"/>
      <c r="AO2228" s="127"/>
      <c r="AP2228" s="127"/>
      <c r="AQ2228" s="127"/>
      <c r="AR2228" s="127"/>
      <c r="AS2228" s="127"/>
      <c r="AT2228" s="127"/>
      <c r="AU2228" s="127"/>
      <c r="AV2228" s="127"/>
      <c r="AW2228" s="127"/>
      <c r="AX2228" s="127"/>
      <c r="AY2228" s="127"/>
      <c r="AZ2228" s="127"/>
      <c r="BA2228" s="127"/>
      <c r="BB2228" s="127"/>
      <c r="BC2228" s="127"/>
      <c r="BD2228" s="127"/>
      <c r="BE2228" s="127"/>
      <c r="BF2228" s="127"/>
      <c r="BG2228" s="127"/>
      <c r="BH2228" s="127"/>
      <c r="BI2228" s="127"/>
      <c r="BJ2228" s="127"/>
      <c r="BK2228" s="127"/>
      <c r="BL2228" s="127"/>
      <c r="BM2228" s="127"/>
      <c r="BN2228" s="386"/>
      <c r="BO2228" s="127"/>
      <c r="BP2228" s="104"/>
    </row>
    <row r="2229" spans="1:68" ht="14.5" x14ac:dyDescent="0.35">
      <c r="A2229" s="136"/>
      <c r="B2229" s="136"/>
      <c r="C2229" s="136"/>
      <c r="D2229" s="127"/>
      <c r="E2229" s="127"/>
      <c r="F2229" s="127"/>
      <c r="G2229" s="127"/>
      <c r="H2229" s="127"/>
      <c r="I2229" s="127"/>
      <c r="J2229" s="127"/>
      <c r="K2229" s="127"/>
      <c r="L2229" s="127"/>
      <c r="M2229" s="127"/>
      <c r="N2229" s="127"/>
      <c r="O2229" s="127"/>
      <c r="P2229" s="127"/>
      <c r="Q2229" s="127"/>
      <c r="R2229" s="127"/>
      <c r="S2229" s="127"/>
      <c r="T2229" s="127"/>
      <c r="U2229" s="127"/>
      <c r="V2229" s="127"/>
      <c r="W2229" s="127"/>
      <c r="X2229" s="127"/>
      <c r="Y2229" s="127"/>
      <c r="Z2229" s="127"/>
      <c r="AA2229" s="127"/>
      <c r="AB2229" s="127"/>
      <c r="AC2229" s="127"/>
      <c r="AD2229" s="127"/>
      <c r="AE2229" s="127"/>
      <c r="AF2229" s="127"/>
      <c r="AG2229" s="127"/>
      <c r="AH2229" s="127"/>
      <c r="AI2229" s="127"/>
      <c r="AJ2229" s="127"/>
      <c r="AK2229" s="127"/>
      <c r="AL2229" s="127"/>
      <c r="AM2229" s="127"/>
      <c r="AN2229" s="127"/>
      <c r="AO2229" s="127"/>
      <c r="AP2229" s="127"/>
      <c r="AQ2229" s="127"/>
      <c r="AR2229" s="127"/>
      <c r="AS2229" s="127"/>
      <c r="AT2229" s="127"/>
      <c r="AU2229" s="127"/>
      <c r="AV2229" s="127"/>
      <c r="AW2229" s="127"/>
      <c r="AX2229" s="127"/>
      <c r="AY2229" s="127"/>
      <c r="AZ2229" s="127"/>
      <c r="BA2229" s="127"/>
      <c r="BB2229" s="127"/>
      <c r="BC2229" s="127"/>
      <c r="BD2229" s="127"/>
      <c r="BE2229" s="127"/>
      <c r="BF2229" s="127"/>
      <c r="BG2229" s="127"/>
      <c r="BH2229" s="127"/>
      <c r="BI2229" s="127"/>
      <c r="BJ2229" s="127"/>
      <c r="BK2229" s="127"/>
      <c r="BL2229" s="127"/>
      <c r="BM2229" s="127"/>
      <c r="BN2229" s="386"/>
      <c r="BO2229" s="127"/>
      <c r="BP2229" s="104"/>
    </row>
    <row r="2230" spans="1:68" ht="14.5" x14ac:dyDescent="0.35">
      <c r="A2230" s="136"/>
      <c r="B2230" s="136"/>
      <c r="C2230" s="136"/>
      <c r="D2230" s="127"/>
      <c r="E2230" s="127"/>
      <c r="F2230" s="127"/>
      <c r="G2230" s="127"/>
      <c r="H2230" s="127"/>
      <c r="I2230" s="127"/>
      <c r="J2230" s="127"/>
      <c r="K2230" s="127"/>
      <c r="L2230" s="127"/>
      <c r="M2230" s="127"/>
      <c r="N2230" s="127"/>
      <c r="O2230" s="127"/>
      <c r="P2230" s="127"/>
      <c r="Q2230" s="127"/>
      <c r="R2230" s="127"/>
      <c r="S2230" s="127"/>
      <c r="T2230" s="127"/>
      <c r="U2230" s="127"/>
      <c r="V2230" s="127"/>
      <c r="W2230" s="127"/>
      <c r="X2230" s="127"/>
      <c r="Y2230" s="127"/>
      <c r="Z2230" s="127"/>
      <c r="AA2230" s="127"/>
      <c r="AB2230" s="127"/>
      <c r="AC2230" s="127"/>
      <c r="AD2230" s="127"/>
      <c r="AE2230" s="127"/>
      <c r="AF2230" s="127"/>
      <c r="AG2230" s="127"/>
      <c r="AH2230" s="127"/>
      <c r="AI2230" s="127"/>
      <c r="AJ2230" s="127"/>
      <c r="AK2230" s="127"/>
      <c r="AL2230" s="127"/>
      <c r="AM2230" s="127"/>
      <c r="AN2230" s="127"/>
      <c r="AO2230" s="127"/>
      <c r="AP2230" s="127"/>
      <c r="AQ2230" s="127"/>
      <c r="AR2230" s="127"/>
      <c r="AS2230" s="127"/>
      <c r="AT2230" s="127"/>
      <c r="AU2230" s="127"/>
      <c r="AV2230" s="127"/>
      <c r="AW2230" s="127"/>
      <c r="AX2230" s="127"/>
      <c r="AY2230" s="127"/>
      <c r="AZ2230" s="127"/>
      <c r="BA2230" s="127"/>
      <c r="BB2230" s="127"/>
      <c r="BC2230" s="127"/>
      <c r="BD2230" s="127"/>
      <c r="BE2230" s="127"/>
      <c r="BF2230" s="127"/>
      <c r="BG2230" s="127"/>
      <c r="BH2230" s="127"/>
      <c r="BI2230" s="127"/>
      <c r="BJ2230" s="127"/>
      <c r="BK2230" s="127"/>
      <c r="BL2230" s="127"/>
      <c r="BM2230" s="127"/>
      <c r="BN2230" s="386"/>
      <c r="BO2230" s="127"/>
      <c r="BP2230" s="104"/>
    </row>
    <row r="2231" spans="1:68" ht="14.5" x14ac:dyDescent="0.35">
      <c r="A2231" s="136"/>
      <c r="B2231" s="136"/>
      <c r="C2231" s="136"/>
      <c r="D2231" s="127"/>
      <c r="E2231" s="127"/>
      <c r="F2231" s="127"/>
      <c r="G2231" s="127"/>
      <c r="H2231" s="127"/>
      <c r="I2231" s="127"/>
      <c r="J2231" s="127"/>
      <c r="K2231" s="127"/>
      <c r="L2231" s="127"/>
      <c r="M2231" s="127"/>
      <c r="N2231" s="127"/>
      <c r="O2231" s="127"/>
      <c r="P2231" s="127"/>
      <c r="Q2231" s="127"/>
      <c r="R2231" s="127"/>
      <c r="S2231" s="127"/>
      <c r="T2231" s="127"/>
      <c r="U2231" s="127"/>
      <c r="V2231" s="127"/>
      <c r="W2231" s="127"/>
      <c r="X2231" s="127"/>
      <c r="Y2231" s="127"/>
      <c r="Z2231" s="127"/>
      <c r="AA2231" s="127"/>
      <c r="AB2231" s="127"/>
      <c r="AC2231" s="127"/>
      <c r="AD2231" s="127"/>
      <c r="AE2231" s="127"/>
      <c r="AF2231" s="127"/>
      <c r="AG2231" s="127"/>
      <c r="AH2231" s="127"/>
      <c r="AI2231" s="127"/>
      <c r="AJ2231" s="127"/>
      <c r="AK2231" s="127"/>
      <c r="AL2231" s="127"/>
      <c r="AM2231" s="127"/>
      <c r="AN2231" s="127"/>
      <c r="AO2231" s="127"/>
      <c r="AP2231" s="127"/>
      <c r="AQ2231" s="127"/>
      <c r="AR2231" s="127"/>
      <c r="AS2231" s="127"/>
      <c r="AT2231" s="127"/>
      <c r="AU2231" s="127"/>
      <c r="AV2231" s="127"/>
      <c r="AW2231" s="127"/>
      <c r="AX2231" s="127"/>
      <c r="AY2231" s="127"/>
      <c r="AZ2231" s="127"/>
      <c r="BA2231" s="127"/>
      <c r="BB2231" s="127"/>
      <c r="BC2231" s="127"/>
      <c r="BD2231" s="127"/>
      <c r="BE2231" s="127"/>
      <c r="BF2231" s="127"/>
      <c r="BG2231" s="127"/>
      <c r="BH2231" s="127"/>
      <c r="BI2231" s="127"/>
      <c r="BJ2231" s="127"/>
      <c r="BK2231" s="127"/>
      <c r="BL2231" s="127"/>
      <c r="BM2231" s="127"/>
      <c r="BN2231" s="386"/>
      <c r="BO2231" s="127"/>
      <c r="BP2231" s="104"/>
    </row>
    <row r="2232" spans="1:68" ht="14.5" x14ac:dyDescent="0.35">
      <c r="A2232" s="136"/>
      <c r="B2232" s="136"/>
      <c r="C2232" s="136"/>
      <c r="D2232" s="127"/>
      <c r="E2232" s="127"/>
      <c r="F2232" s="127"/>
      <c r="G2232" s="127"/>
      <c r="H2232" s="127"/>
      <c r="I2232" s="127"/>
      <c r="J2232" s="127"/>
      <c r="K2232" s="127"/>
      <c r="L2232" s="127"/>
      <c r="M2232" s="127"/>
      <c r="N2232" s="127"/>
      <c r="O2232" s="127"/>
      <c r="P2232" s="127"/>
      <c r="Q2232" s="127"/>
      <c r="R2232" s="127"/>
      <c r="S2232" s="127"/>
      <c r="T2232" s="127"/>
      <c r="U2232" s="127"/>
      <c r="V2232" s="127"/>
      <c r="W2232" s="127"/>
      <c r="X2232" s="127"/>
      <c r="Y2232" s="127"/>
      <c r="Z2232" s="127"/>
      <c r="AA2232" s="127"/>
      <c r="AB2232" s="127"/>
      <c r="AC2232" s="127"/>
      <c r="AD2232" s="127"/>
      <c r="AE2232" s="127"/>
      <c r="AF2232" s="127"/>
      <c r="AG2232" s="127"/>
      <c r="AH2232" s="127"/>
      <c r="AI2232" s="127"/>
      <c r="AJ2232" s="127"/>
      <c r="AK2232" s="127"/>
      <c r="AL2232" s="127"/>
      <c r="AM2232" s="127"/>
      <c r="AN2232" s="127"/>
      <c r="AO2232" s="127"/>
      <c r="AP2232" s="127"/>
      <c r="AQ2232" s="127"/>
      <c r="AR2232" s="127"/>
      <c r="AS2232" s="127"/>
      <c r="AT2232" s="127"/>
      <c r="AU2232" s="127"/>
      <c r="AV2232" s="127"/>
      <c r="AW2232" s="127"/>
      <c r="AX2232" s="127"/>
      <c r="AY2232" s="127"/>
      <c r="AZ2232" s="127"/>
      <c r="BA2232" s="127"/>
      <c r="BB2232" s="127"/>
      <c r="BC2232" s="127"/>
      <c r="BD2232" s="127"/>
      <c r="BE2232" s="127"/>
      <c r="BF2232" s="127"/>
      <c r="BG2232" s="127"/>
      <c r="BH2232" s="127"/>
      <c r="BI2232" s="127"/>
      <c r="BJ2232" s="127"/>
      <c r="BK2232" s="127"/>
      <c r="BL2232" s="127"/>
      <c r="BM2232" s="127"/>
      <c r="BN2232" s="386"/>
      <c r="BO2232" s="127"/>
      <c r="BP2232" s="104"/>
    </row>
    <row r="2233" spans="1:68" ht="14.5" x14ac:dyDescent="0.35">
      <c r="A2233" s="136"/>
      <c r="B2233" s="136"/>
      <c r="C2233" s="136"/>
      <c r="D2233" s="127"/>
      <c r="E2233" s="127"/>
      <c r="F2233" s="127"/>
      <c r="G2233" s="127"/>
      <c r="H2233" s="127"/>
      <c r="I2233" s="127"/>
      <c r="J2233" s="127"/>
      <c r="K2233" s="127"/>
      <c r="L2233" s="127"/>
      <c r="M2233" s="127"/>
      <c r="N2233" s="127"/>
      <c r="O2233" s="127"/>
      <c r="P2233" s="127"/>
      <c r="Q2233" s="127"/>
      <c r="R2233" s="127"/>
      <c r="S2233" s="127"/>
      <c r="T2233" s="127"/>
      <c r="U2233" s="127"/>
      <c r="V2233" s="127"/>
      <c r="W2233" s="127"/>
      <c r="X2233" s="127"/>
      <c r="Y2233" s="127"/>
      <c r="Z2233" s="127"/>
      <c r="AA2233" s="127"/>
      <c r="AB2233" s="127"/>
      <c r="AC2233" s="127"/>
      <c r="AD2233" s="127"/>
      <c r="AE2233" s="127"/>
      <c r="AF2233" s="127"/>
      <c r="AG2233" s="127"/>
      <c r="AH2233" s="127"/>
      <c r="AI2233" s="127"/>
      <c r="AJ2233" s="127"/>
      <c r="AK2233" s="127"/>
      <c r="AL2233" s="127"/>
      <c r="AM2233" s="127"/>
      <c r="AN2233" s="127"/>
      <c r="AO2233" s="127"/>
      <c r="AP2233" s="127"/>
      <c r="AQ2233" s="127"/>
      <c r="AR2233" s="127"/>
      <c r="AS2233" s="127"/>
      <c r="AT2233" s="127"/>
      <c r="AU2233" s="127"/>
      <c r="AV2233" s="127"/>
      <c r="AW2233" s="127"/>
      <c r="AX2233" s="127"/>
      <c r="AY2233" s="127"/>
      <c r="AZ2233" s="127"/>
      <c r="BA2233" s="127"/>
      <c r="BB2233" s="127"/>
      <c r="BC2233" s="127"/>
      <c r="BD2233" s="127"/>
      <c r="BE2233" s="127"/>
      <c r="BF2233" s="127"/>
      <c r="BG2233" s="127"/>
      <c r="BH2233" s="127"/>
      <c r="BI2233" s="127"/>
      <c r="BJ2233" s="127"/>
      <c r="BK2233" s="127"/>
      <c r="BL2233" s="127"/>
      <c r="BM2233" s="127"/>
      <c r="BN2233" s="386"/>
      <c r="BO2233" s="127"/>
      <c r="BP2233" s="104"/>
    </row>
    <row r="2234" spans="1:68" ht="14.5" x14ac:dyDescent="0.35">
      <c r="A2234" s="136"/>
      <c r="B2234" s="136"/>
      <c r="C2234" s="136"/>
      <c r="D2234" s="127"/>
      <c r="E2234" s="127"/>
      <c r="F2234" s="127"/>
      <c r="G2234" s="127"/>
      <c r="H2234" s="127"/>
      <c r="I2234" s="127"/>
      <c r="J2234" s="127"/>
      <c r="K2234" s="127"/>
      <c r="L2234" s="127"/>
      <c r="M2234" s="127"/>
      <c r="N2234" s="127"/>
      <c r="O2234" s="127"/>
      <c r="P2234" s="127"/>
      <c r="Q2234" s="127"/>
      <c r="R2234" s="127"/>
      <c r="S2234" s="127"/>
      <c r="T2234" s="127"/>
      <c r="U2234" s="127"/>
      <c r="V2234" s="127"/>
      <c r="W2234" s="127"/>
      <c r="X2234" s="127"/>
      <c r="Y2234" s="127"/>
      <c r="Z2234" s="127"/>
      <c r="AA2234" s="127"/>
      <c r="AB2234" s="127"/>
      <c r="AC2234" s="127"/>
      <c r="AD2234" s="127"/>
      <c r="AE2234" s="127"/>
      <c r="AF2234" s="127"/>
      <c r="AG2234" s="127"/>
      <c r="AH2234" s="127"/>
      <c r="AI2234" s="127"/>
      <c r="AJ2234" s="127"/>
      <c r="AK2234" s="127"/>
      <c r="AL2234" s="127"/>
      <c r="AM2234" s="127"/>
      <c r="AN2234" s="127"/>
      <c r="AO2234" s="127"/>
      <c r="AP2234" s="127"/>
      <c r="AQ2234" s="127"/>
      <c r="AR2234" s="127"/>
      <c r="AS2234" s="127"/>
      <c r="AT2234" s="127"/>
      <c r="AU2234" s="127"/>
      <c r="AV2234" s="127"/>
      <c r="AW2234" s="127"/>
      <c r="AX2234" s="127"/>
      <c r="AY2234" s="127"/>
      <c r="AZ2234" s="127"/>
      <c r="BA2234" s="127"/>
      <c r="BB2234" s="127"/>
      <c r="BC2234" s="127"/>
      <c r="BD2234" s="127"/>
      <c r="BE2234" s="127"/>
      <c r="BF2234" s="127"/>
      <c r="BG2234" s="127"/>
      <c r="BH2234" s="127"/>
      <c r="BI2234" s="127"/>
      <c r="BJ2234" s="127"/>
      <c r="BK2234" s="127"/>
      <c r="BL2234" s="127"/>
      <c r="BM2234" s="127"/>
      <c r="BN2234" s="386"/>
      <c r="BO2234" s="127"/>
      <c r="BP2234" s="104"/>
    </row>
    <row r="2235" spans="1:68" ht="14.5" x14ac:dyDescent="0.35">
      <c r="A2235" s="136"/>
      <c r="B2235" s="136"/>
      <c r="C2235" s="136"/>
      <c r="D2235" s="127"/>
      <c r="E2235" s="127"/>
      <c r="F2235" s="127"/>
      <c r="G2235" s="127"/>
      <c r="H2235" s="127"/>
      <c r="I2235" s="127"/>
      <c r="J2235" s="127"/>
      <c r="K2235" s="127"/>
      <c r="L2235" s="127"/>
      <c r="M2235" s="127"/>
      <c r="N2235" s="127"/>
      <c r="O2235" s="127"/>
      <c r="P2235" s="127"/>
      <c r="Q2235" s="127"/>
      <c r="R2235" s="127"/>
      <c r="S2235" s="127"/>
      <c r="T2235" s="127"/>
      <c r="U2235" s="127"/>
      <c r="V2235" s="127"/>
      <c r="W2235" s="127"/>
      <c r="X2235" s="127"/>
      <c r="Y2235" s="127"/>
      <c r="Z2235" s="127"/>
      <c r="AA2235" s="127"/>
      <c r="AB2235" s="127"/>
      <c r="AC2235" s="127"/>
      <c r="AD2235" s="127"/>
      <c r="AE2235" s="127"/>
      <c r="AF2235" s="127"/>
      <c r="AG2235" s="127"/>
      <c r="AH2235" s="127"/>
      <c r="AI2235" s="127"/>
      <c r="AJ2235" s="127"/>
      <c r="AK2235" s="127"/>
      <c r="AL2235" s="127"/>
      <c r="AM2235" s="127"/>
      <c r="AN2235" s="127"/>
      <c r="AO2235" s="127"/>
      <c r="AP2235" s="127"/>
      <c r="AQ2235" s="127"/>
      <c r="AR2235" s="127"/>
      <c r="AS2235" s="127"/>
      <c r="AT2235" s="127"/>
      <c r="AU2235" s="127"/>
      <c r="AV2235" s="127"/>
      <c r="AW2235" s="127"/>
      <c r="AX2235" s="127"/>
      <c r="AY2235" s="127"/>
      <c r="AZ2235" s="127"/>
      <c r="BA2235" s="127"/>
      <c r="BB2235" s="127"/>
      <c r="BC2235" s="127"/>
      <c r="BD2235" s="127"/>
      <c r="BE2235" s="127"/>
      <c r="BF2235" s="127"/>
      <c r="BG2235" s="127"/>
      <c r="BH2235" s="127"/>
      <c r="BI2235" s="127"/>
      <c r="BJ2235" s="127"/>
      <c r="BK2235" s="127"/>
      <c r="BL2235" s="127"/>
      <c r="BM2235" s="127"/>
      <c r="BN2235" s="386"/>
      <c r="BO2235" s="127"/>
      <c r="BP2235" s="104"/>
    </row>
    <row r="2236" spans="1:68" ht="14.5" x14ac:dyDescent="0.35">
      <c r="A2236" s="136"/>
      <c r="B2236" s="136"/>
      <c r="C2236" s="136"/>
      <c r="D2236" s="127"/>
      <c r="E2236" s="127"/>
      <c r="F2236" s="127"/>
      <c r="G2236" s="127"/>
      <c r="H2236" s="127"/>
      <c r="I2236" s="127"/>
      <c r="J2236" s="127"/>
      <c r="K2236" s="127"/>
      <c r="L2236" s="127"/>
      <c r="M2236" s="127"/>
      <c r="N2236" s="127"/>
      <c r="O2236" s="127"/>
      <c r="P2236" s="127"/>
      <c r="Q2236" s="127"/>
      <c r="R2236" s="127"/>
      <c r="S2236" s="127"/>
      <c r="T2236" s="127"/>
      <c r="U2236" s="127"/>
      <c r="V2236" s="127"/>
      <c r="W2236" s="127"/>
      <c r="X2236" s="127"/>
      <c r="Y2236" s="127"/>
      <c r="Z2236" s="127"/>
      <c r="AA2236" s="127"/>
      <c r="AB2236" s="127"/>
      <c r="AC2236" s="127"/>
      <c r="AD2236" s="127"/>
      <c r="AE2236" s="127"/>
      <c r="AF2236" s="127"/>
      <c r="AG2236" s="127"/>
      <c r="AH2236" s="127"/>
      <c r="AI2236" s="127"/>
      <c r="AJ2236" s="127"/>
      <c r="AK2236" s="127"/>
      <c r="AL2236" s="127"/>
      <c r="AM2236" s="127"/>
      <c r="AN2236" s="127"/>
      <c r="AO2236" s="127"/>
      <c r="AP2236" s="127"/>
      <c r="AQ2236" s="127"/>
      <c r="AR2236" s="127"/>
      <c r="AS2236" s="127"/>
      <c r="AT2236" s="127"/>
      <c r="AU2236" s="127"/>
      <c r="AV2236" s="127"/>
      <c r="AW2236" s="127"/>
      <c r="AX2236" s="127"/>
      <c r="AY2236" s="127"/>
      <c r="AZ2236" s="127"/>
      <c r="BA2236" s="127"/>
      <c r="BB2236" s="127"/>
      <c r="BC2236" s="127"/>
      <c r="BD2236" s="127"/>
      <c r="BE2236" s="127"/>
      <c r="BF2236" s="127"/>
      <c r="BG2236" s="127"/>
      <c r="BH2236" s="127"/>
      <c r="BI2236" s="127"/>
      <c r="BJ2236" s="127"/>
      <c r="BK2236" s="127"/>
      <c r="BL2236" s="127"/>
      <c r="BM2236" s="127"/>
      <c r="BN2236" s="386"/>
      <c r="BO2236" s="127"/>
      <c r="BP2236" s="104"/>
    </row>
    <row r="2237" spans="1:68" ht="14.5" x14ac:dyDescent="0.35">
      <c r="A2237" s="136"/>
      <c r="B2237" s="136"/>
      <c r="C2237" s="136"/>
      <c r="D2237" s="127"/>
      <c r="E2237" s="127"/>
      <c r="F2237" s="127"/>
      <c r="G2237" s="127"/>
      <c r="H2237" s="127"/>
      <c r="I2237" s="127"/>
      <c r="J2237" s="127"/>
      <c r="K2237" s="127"/>
      <c r="L2237" s="127"/>
      <c r="M2237" s="127"/>
      <c r="N2237" s="127"/>
      <c r="O2237" s="127"/>
      <c r="P2237" s="127"/>
      <c r="Q2237" s="127"/>
      <c r="R2237" s="127"/>
      <c r="S2237" s="127"/>
      <c r="T2237" s="127"/>
      <c r="U2237" s="127"/>
      <c r="V2237" s="127"/>
      <c r="W2237" s="127"/>
      <c r="X2237" s="127"/>
      <c r="Y2237" s="127"/>
      <c r="Z2237" s="127"/>
      <c r="AA2237" s="127"/>
      <c r="AB2237" s="127"/>
      <c r="AC2237" s="127"/>
      <c r="AD2237" s="127"/>
      <c r="AE2237" s="127"/>
      <c r="AF2237" s="127"/>
      <c r="AG2237" s="127"/>
      <c r="AH2237" s="127"/>
      <c r="AI2237" s="127"/>
      <c r="AJ2237" s="127"/>
      <c r="AK2237" s="127"/>
      <c r="AL2237" s="127"/>
      <c r="AM2237" s="127"/>
      <c r="AN2237" s="127"/>
      <c r="AO2237" s="127"/>
      <c r="AP2237" s="127"/>
      <c r="AQ2237" s="127"/>
      <c r="AR2237" s="127"/>
      <c r="AS2237" s="127"/>
      <c r="AT2237" s="127"/>
      <c r="AU2237" s="127"/>
      <c r="AV2237" s="127"/>
      <c r="AW2237" s="127"/>
      <c r="AX2237" s="127"/>
      <c r="AY2237" s="127"/>
      <c r="AZ2237" s="127"/>
      <c r="BA2237" s="127"/>
      <c r="BB2237" s="127"/>
      <c r="BC2237" s="127"/>
      <c r="BD2237" s="127"/>
      <c r="BE2237" s="127"/>
      <c r="BF2237" s="127"/>
      <c r="BG2237" s="127"/>
      <c r="BH2237" s="127"/>
      <c r="BI2237" s="127"/>
      <c r="BJ2237" s="127"/>
      <c r="BK2237" s="127"/>
      <c r="BL2237" s="127"/>
      <c r="BM2237" s="127"/>
      <c r="BN2237" s="386"/>
      <c r="BO2237" s="127"/>
      <c r="BP2237" s="104"/>
    </row>
    <row r="2238" spans="1:68" ht="14.5" x14ac:dyDescent="0.35">
      <c r="A2238" s="136"/>
      <c r="B2238" s="136"/>
      <c r="C2238" s="136"/>
      <c r="D2238" s="127"/>
      <c r="E2238" s="127"/>
      <c r="F2238" s="127"/>
      <c r="G2238" s="127"/>
      <c r="H2238" s="127"/>
      <c r="I2238" s="127"/>
      <c r="J2238" s="127"/>
      <c r="K2238" s="127"/>
      <c r="L2238" s="127"/>
      <c r="M2238" s="127"/>
      <c r="N2238" s="127"/>
      <c r="O2238" s="127"/>
      <c r="P2238" s="127"/>
      <c r="Q2238" s="127"/>
      <c r="R2238" s="127"/>
      <c r="S2238" s="127"/>
      <c r="T2238" s="127"/>
      <c r="U2238" s="127"/>
      <c r="V2238" s="127"/>
      <c r="W2238" s="127"/>
      <c r="X2238" s="127"/>
      <c r="Y2238" s="127"/>
      <c r="Z2238" s="127"/>
      <c r="AA2238" s="127"/>
      <c r="AB2238" s="127"/>
      <c r="AC2238" s="127"/>
      <c r="AD2238" s="127"/>
      <c r="AE2238" s="127"/>
      <c r="AF2238" s="127"/>
      <c r="AG2238" s="127"/>
      <c r="AH2238" s="127"/>
      <c r="AI2238" s="127"/>
      <c r="AJ2238" s="127"/>
      <c r="AK2238" s="127"/>
      <c r="AL2238" s="127"/>
      <c r="AM2238" s="127"/>
      <c r="AN2238" s="127"/>
      <c r="AO2238" s="127"/>
      <c r="AP2238" s="127"/>
      <c r="AQ2238" s="127"/>
      <c r="AR2238" s="127"/>
      <c r="AS2238" s="127"/>
      <c r="AT2238" s="127"/>
      <c r="AU2238" s="127"/>
      <c r="AV2238" s="127"/>
      <c r="AW2238" s="127"/>
      <c r="AX2238" s="127"/>
      <c r="AY2238" s="127"/>
      <c r="AZ2238" s="127"/>
      <c r="BA2238" s="127"/>
      <c r="BB2238" s="127"/>
      <c r="BC2238" s="127"/>
      <c r="BD2238" s="127"/>
      <c r="BE2238" s="127"/>
      <c r="BF2238" s="127"/>
      <c r="BG2238" s="127"/>
      <c r="BH2238" s="127"/>
      <c r="BI2238" s="127"/>
      <c r="BJ2238" s="127"/>
      <c r="BK2238" s="127"/>
      <c r="BL2238" s="127"/>
      <c r="BM2238" s="127"/>
      <c r="BN2238" s="386"/>
      <c r="BO2238" s="127"/>
      <c r="BP2238" s="104"/>
    </row>
    <row r="2239" spans="1:68" ht="14.5" x14ac:dyDescent="0.35">
      <c r="A2239" s="136"/>
      <c r="B2239" s="136"/>
      <c r="C2239" s="136"/>
      <c r="D2239" s="127"/>
      <c r="E2239" s="127"/>
      <c r="F2239" s="127"/>
      <c r="G2239" s="127"/>
      <c r="H2239" s="127"/>
      <c r="I2239" s="127"/>
      <c r="J2239" s="127"/>
      <c r="K2239" s="127"/>
      <c r="L2239" s="127"/>
      <c r="M2239" s="127"/>
      <c r="N2239" s="127"/>
      <c r="O2239" s="127"/>
      <c r="P2239" s="127"/>
      <c r="Q2239" s="127"/>
      <c r="R2239" s="127"/>
      <c r="S2239" s="127"/>
      <c r="T2239" s="127"/>
      <c r="U2239" s="127"/>
      <c r="V2239" s="127"/>
      <c r="W2239" s="127"/>
      <c r="X2239" s="127"/>
      <c r="Y2239" s="127"/>
      <c r="Z2239" s="127"/>
      <c r="AA2239" s="127"/>
      <c r="AB2239" s="127"/>
      <c r="AC2239" s="127"/>
      <c r="AD2239" s="127"/>
      <c r="AE2239" s="127"/>
      <c r="AF2239" s="127"/>
      <c r="AG2239" s="127"/>
      <c r="AH2239" s="127"/>
      <c r="AI2239" s="127"/>
      <c r="AJ2239" s="127"/>
      <c r="AK2239" s="127"/>
      <c r="AL2239" s="127"/>
      <c r="AM2239" s="127"/>
      <c r="AN2239" s="127"/>
      <c r="AO2239" s="127"/>
      <c r="AP2239" s="127"/>
      <c r="AQ2239" s="127"/>
      <c r="AR2239" s="127"/>
      <c r="AS2239" s="127"/>
      <c r="AT2239" s="127"/>
      <c r="AU2239" s="127"/>
      <c r="AV2239" s="127"/>
      <c r="AW2239" s="127"/>
      <c r="AX2239" s="127"/>
      <c r="AY2239" s="127"/>
      <c r="AZ2239" s="127"/>
      <c r="BA2239" s="127"/>
      <c r="BB2239" s="127"/>
      <c r="BC2239" s="127"/>
      <c r="BD2239" s="127"/>
      <c r="BE2239" s="127"/>
      <c r="BF2239" s="127"/>
      <c r="BG2239" s="127"/>
      <c r="BH2239" s="127"/>
      <c r="BI2239" s="127"/>
      <c r="BJ2239" s="127"/>
      <c r="BK2239" s="127"/>
      <c r="BL2239" s="127"/>
      <c r="BM2239" s="127"/>
      <c r="BN2239" s="386"/>
      <c r="BO2239" s="127"/>
      <c r="BP2239" s="104"/>
    </row>
    <row r="2240" spans="1:68" ht="14.5" x14ac:dyDescent="0.35">
      <c r="A2240" s="136"/>
      <c r="B2240" s="136"/>
      <c r="C2240" s="136"/>
      <c r="D2240" s="127"/>
      <c r="E2240" s="127"/>
      <c r="F2240" s="127"/>
      <c r="G2240" s="127"/>
      <c r="H2240" s="127"/>
      <c r="I2240" s="127"/>
      <c r="J2240" s="127"/>
      <c r="K2240" s="127"/>
      <c r="L2240" s="127"/>
      <c r="M2240" s="127"/>
      <c r="N2240" s="127"/>
      <c r="O2240" s="127"/>
      <c r="P2240" s="127"/>
      <c r="Q2240" s="127"/>
      <c r="R2240" s="127"/>
      <c r="S2240" s="127"/>
      <c r="T2240" s="127"/>
      <c r="U2240" s="127"/>
      <c r="V2240" s="127"/>
      <c r="W2240" s="127"/>
      <c r="X2240" s="127"/>
      <c r="Y2240" s="127"/>
      <c r="Z2240" s="127"/>
      <c r="AA2240" s="127"/>
      <c r="AB2240" s="127"/>
      <c r="AC2240" s="127"/>
      <c r="AD2240" s="127"/>
      <c r="AE2240" s="127"/>
      <c r="AF2240" s="127"/>
      <c r="AG2240" s="127"/>
      <c r="AH2240" s="127"/>
      <c r="AI2240" s="127"/>
      <c r="AJ2240" s="127"/>
      <c r="AK2240" s="127"/>
      <c r="AL2240" s="127"/>
      <c r="AM2240" s="127"/>
      <c r="AN2240" s="127"/>
      <c r="AO2240" s="127"/>
      <c r="AP2240" s="127"/>
      <c r="AQ2240" s="127"/>
      <c r="AR2240" s="127"/>
      <c r="AS2240" s="127"/>
      <c r="AT2240" s="127"/>
      <c r="AU2240" s="127"/>
      <c r="AV2240" s="127"/>
      <c r="AW2240" s="127"/>
      <c r="AX2240" s="127"/>
      <c r="AY2240" s="127"/>
      <c r="AZ2240" s="127"/>
      <c r="BA2240" s="127"/>
      <c r="BB2240" s="127"/>
      <c r="BC2240" s="127"/>
      <c r="BD2240" s="127"/>
      <c r="BE2240" s="127"/>
      <c r="BF2240" s="127"/>
      <c r="BG2240" s="127"/>
      <c r="BH2240" s="127"/>
      <c r="BI2240" s="127"/>
      <c r="BJ2240" s="127"/>
      <c r="BK2240" s="127"/>
      <c r="BL2240" s="127"/>
      <c r="BM2240" s="127"/>
      <c r="BN2240" s="386"/>
      <c r="BO2240" s="127"/>
      <c r="BP2240" s="104"/>
    </row>
    <row r="2241" spans="1:68" ht="14.5" x14ac:dyDescent="0.35">
      <c r="A2241" s="136"/>
      <c r="B2241" s="136"/>
      <c r="C2241" s="136"/>
      <c r="D2241" s="127"/>
      <c r="E2241" s="127"/>
      <c r="F2241" s="127"/>
      <c r="G2241" s="127"/>
      <c r="H2241" s="127"/>
      <c r="I2241" s="127"/>
      <c r="J2241" s="127"/>
      <c r="K2241" s="127"/>
      <c r="L2241" s="127"/>
      <c r="M2241" s="127"/>
      <c r="N2241" s="127"/>
      <c r="O2241" s="127"/>
      <c r="P2241" s="127"/>
      <c r="Q2241" s="127"/>
      <c r="R2241" s="127"/>
      <c r="S2241" s="127"/>
      <c r="T2241" s="127"/>
      <c r="U2241" s="127"/>
      <c r="V2241" s="127"/>
      <c r="W2241" s="127"/>
      <c r="X2241" s="127"/>
      <c r="Y2241" s="127"/>
      <c r="Z2241" s="127"/>
      <c r="AA2241" s="127"/>
      <c r="AB2241" s="127"/>
      <c r="AC2241" s="127"/>
      <c r="AD2241" s="127"/>
      <c r="AE2241" s="127"/>
      <c r="AF2241" s="127"/>
      <c r="AG2241" s="127"/>
      <c r="AH2241" s="127"/>
      <c r="AI2241" s="127"/>
      <c r="AJ2241" s="127"/>
      <c r="AK2241" s="127"/>
      <c r="AL2241" s="127"/>
      <c r="AM2241" s="127"/>
      <c r="AN2241" s="127"/>
      <c r="AO2241" s="127"/>
      <c r="AP2241" s="127"/>
      <c r="AQ2241" s="127"/>
      <c r="AR2241" s="127"/>
      <c r="AS2241" s="127"/>
      <c r="AT2241" s="127"/>
      <c r="AU2241" s="127"/>
      <c r="AV2241" s="127"/>
      <c r="AW2241" s="127"/>
      <c r="AX2241" s="127"/>
      <c r="AY2241" s="127"/>
      <c r="AZ2241" s="127"/>
      <c r="BA2241" s="127"/>
      <c r="BB2241" s="127"/>
      <c r="BC2241" s="127"/>
      <c r="BD2241" s="127"/>
      <c r="BE2241" s="127"/>
      <c r="BF2241" s="127"/>
      <c r="BG2241" s="127"/>
      <c r="BH2241" s="127"/>
      <c r="BI2241" s="127"/>
      <c r="BJ2241" s="127"/>
      <c r="BK2241" s="127"/>
      <c r="BL2241" s="127"/>
      <c r="BM2241" s="127"/>
      <c r="BN2241" s="386"/>
      <c r="BO2241" s="127"/>
      <c r="BP2241" s="104"/>
    </row>
    <row r="2242" spans="1:68" ht="14.5" x14ac:dyDescent="0.35">
      <c r="A2242" s="136"/>
      <c r="B2242" s="136"/>
      <c r="C2242" s="136"/>
      <c r="D2242" s="127"/>
      <c r="E2242" s="127"/>
      <c r="F2242" s="127"/>
      <c r="G2242" s="127"/>
      <c r="H2242" s="127"/>
      <c r="I2242" s="127"/>
      <c r="J2242" s="127"/>
      <c r="K2242" s="127"/>
      <c r="L2242" s="127"/>
      <c r="M2242" s="127"/>
      <c r="N2242" s="127"/>
      <c r="O2242" s="127"/>
      <c r="P2242" s="127"/>
      <c r="Q2242" s="127"/>
      <c r="R2242" s="127"/>
      <c r="S2242" s="127"/>
      <c r="T2242" s="127"/>
      <c r="U2242" s="127"/>
      <c r="V2242" s="127"/>
      <c r="W2242" s="127"/>
      <c r="X2242" s="127"/>
      <c r="Y2242" s="127"/>
      <c r="Z2242" s="127"/>
      <c r="AA2242" s="127"/>
      <c r="AB2242" s="127"/>
      <c r="AC2242" s="127"/>
      <c r="AD2242" s="127"/>
      <c r="AE2242" s="127"/>
      <c r="AF2242" s="127"/>
      <c r="AG2242" s="127"/>
      <c r="AH2242" s="127"/>
      <c r="AI2242" s="127"/>
      <c r="AJ2242" s="127"/>
      <c r="AK2242" s="127"/>
      <c r="AL2242" s="127"/>
      <c r="AM2242" s="127"/>
      <c r="AN2242" s="127"/>
      <c r="AO2242" s="127"/>
      <c r="AP2242" s="127"/>
      <c r="AQ2242" s="127"/>
      <c r="AR2242" s="127"/>
      <c r="AS2242" s="127"/>
      <c r="AT2242" s="127"/>
      <c r="AU2242" s="127"/>
      <c r="AV2242" s="127"/>
      <c r="AW2242" s="127"/>
      <c r="AX2242" s="127"/>
      <c r="AY2242" s="127"/>
      <c r="AZ2242" s="127"/>
      <c r="BA2242" s="127"/>
      <c r="BB2242" s="127"/>
      <c r="BC2242" s="127"/>
      <c r="BD2242" s="127"/>
      <c r="BE2242" s="127"/>
      <c r="BF2242" s="127"/>
      <c r="BG2242" s="127"/>
      <c r="BH2242" s="127"/>
      <c r="BI2242" s="127"/>
      <c r="BJ2242" s="127"/>
      <c r="BK2242" s="127"/>
      <c r="BL2242" s="127"/>
      <c r="BM2242" s="127"/>
      <c r="BN2242" s="386"/>
      <c r="BO2242" s="127"/>
      <c r="BP2242" s="104"/>
    </row>
    <row r="2243" spans="1:68" ht="14.5" x14ac:dyDescent="0.35">
      <c r="A2243" s="136"/>
      <c r="B2243" s="136"/>
      <c r="C2243" s="136"/>
      <c r="D2243" s="127"/>
      <c r="E2243" s="127"/>
      <c r="F2243" s="127"/>
      <c r="G2243" s="127"/>
      <c r="H2243" s="127"/>
      <c r="I2243" s="127"/>
      <c r="J2243" s="127"/>
      <c r="K2243" s="127"/>
      <c r="L2243" s="127"/>
      <c r="M2243" s="127"/>
      <c r="N2243" s="127"/>
      <c r="O2243" s="127"/>
      <c r="P2243" s="127"/>
      <c r="Q2243" s="127"/>
      <c r="R2243" s="127"/>
      <c r="S2243" s="127"/>
      <c r="T2243" s="127"/>
      <c r="U2243" s="127"/>
      <c r="V2243" s="127"/>
      <c r="W2243" s="127"/>
      <c r="X2243" s="127"/>
      <c r="Y2243" s="127"/>
      <c r="Z2243" s="127"/>
      <c r="AA2243" s="127"/>
      <c r="AB2243" s="127"/>
      <c r="AC2243" s="127"/>
      <c r="AD2243" s="127"/>
      <c r="AE2243" s="127"/>
      <c r="AF2243" s="127"/>
      <c r="AG2243" s="127"/>
      <c r="AH2243" s="127"/>
      <c r="AI2243" s="127"/>
      <c r="AJ2243" s="127"/>
      <c r="AK2243" s="127"/>
      <c r="AL2243" s="127"/>
      <c r="AM2243" s="127"/>
      <c r="AN2243" s="127"/>
      <c r="AO2243" s="127"/>
      <c r="AP2243" s="127"/>
      <c r="AQ2243" s="127"/>
      <c r="AR2243" s="127"/>
      <c r="AS2243" s="127"/>
      <c r="AT2243" s="127"/>
      <c r="AU2243" s="127"/>
      <c r="AV2243" s="127"/>
      <c r="AW2243" s="127"/>
      <c r="AX2243" s="127"/>
      <c r="AY2243" s="127"/>
      <c r="AZ2243" s="127"/>
      <c r="BA2243" s="127"/>
      <c r="BB2243" s="127"/>
      <c r="BC2243" s="127"/>
      <c r="BD2243" s="127"/>
      <c r="BE2243" s="127"/>
      <c r="BF2243" s="127"/>
      <c r="BG2243" s="127"/>
      <c r="BH2243" s="127"/>
      <c r="BI2243" s="127"/>
      <c r="BJ2243" s="127"/>
      <c r="BK2243" s="127"/>
      <c r="BL2243" s="127"/>
      <c r="BM2243" s="127"/>
      <c r="BN2243" s="386"/>
      <c r="BO2243" s="127"/>
      <c r="BP2243" s="104"/>
    </row>
    <row r="2244" spans="1:68" ht="14.5" x14ac:dyDescent="0.35">
      <c r="A2244" s="136"/>
      <c r="B2244" s="136"/>
      <c r="C2244" s="136"/>
      <c r="D2244" s="127"/>
      <c r="E2244" s="127"/>
      <c r="F2244" s="127"/>
      <c r="G2244" s="127"/>
      <c r="H2244" s="127"/>
      <c r="I2244" s="127"/>
      <c r="J2244" s="127"/>
      <c r="K2244" s="127"/>
      <c r="L2244" s="127"/>
      <c r="M2244" s="127"/>
      <c r="N2244" s="127"/>
      <c r="O2244" s="127"/>
      <c r="P2244" s="127"/>
      <c r="Q2244" s="127"/>
      <c r="R2244" s="127"/>
      <c r="S2244" s="127"/>
      <c r="T2244" s="127"/>
      <c r="U2244" s="127"/>
      <c r="V2244" s="127"/>
      <c r="W2244" s="127"/>
      <c r="X2244" s="127"/>
      <c r="Y2244" s="127"/>
      <c r="Z2244" s="127"/>
      <c r="AA2244" s="127"/>
      <c r="AB2244" s="127"/>
      <c r="AC2244" s="127"/>
      <c r="AD2244" s="127"/>
      <c r="AE2244" s="127"/>
      <c r="AF2244" s="127"/>
      <c r="AG2244" s="127"/>
      <c r="AH2244" s="127"/>
      <c r="AI2244" s="127"/>
      <c r="AJ2244" s="127"/>
      <c r="AK2244" s="127"/>
      <c r="AL2244" s="127"/>
      <c r="AM2244" s="127"/>
      <c r="AN2244" s="127"/>
      <c r="AO2244" s="127"/>
      <c r="AP2244" s="127"/>
      <c r="AQ2244" s="127"/>
      <c r="AR2244" s="127"/>
      <c r="AS2244" s="127"/>
      <c r="AT2244" s="127"/>
      <c r="AU2244" s="127"/>
      <c r="AV2244" s="127"/>
      <c r="AW2244" s="127"/>
      <c r="AX2244" s="127"/>
      <c r="AY2244" s="127"/>
      <c r="AZ2244" s="127"/>
      <c r="BA2244" s="127"/>
      <c r="BB2244" s="127"/>
      <c r="BC2244" s="127"/>
      <c r="BD2244" s="127"/>
      <c r="BE2244" s="127"/>
      <c r="BF2244" s="127"/>
      <c r="BG2244" s="127"/>
      <c r="BH2244" s="127"/>
      <c r="BI2244" s="127"/>
      <c r="BJ2244" s="127"/>
      <c r="BK2244" s="127"/>
      <c r="BL2244" s="127"/>
      <c r="BM2244" s="127"/>
      <c r="BN2244" s="386"/>
      <c r="BO2244" s="127"/>
      <c r="BP2244" s="104"/>
    </row>
    <row r="2245" spans="1:68" ht="14.5" x14ac:dyDescent="0.35">
      <c r="A2245" s="136"/>
      <c r="B2245" s="136"/>
      <c r="C2245" s="136"/>
      <c r="D2245" s="127"/>
      <c r="E2245" s="127"/>
      <c r="F2245" s="127"/>
      <c r="G2245" s="127"/>
      <c r="H2245" s="127"/>
      <c r="I2245" s="127"/>
      <c r="J2245" s="127"/>
      <c r="K2245" s="127"/>
      <c r="L2245" s="127"/>
      <c r="M2245" s="127"/>
      <c r="N2245" s="127"/>
      <c r="O2245" s="127"/>
      <c r="P2245" s="127"/>
      <c r="Q2245" s="127"/>
      <c r="R2245" s="127"/>
      <c r="S2245" s="127"/>
      <c r="T2245" s="127"/>
      <c r="U2245" s="127"/>
      <c r="V2245" s="127"/>
      <c r="W2245" s="127"/>
      <c r="X2245" s="127"/>
      <c r="Y2245" s="127"/>
      <c r="Z2245" s="127"/>
      <c r="AA2245" s="127"/>
      <c r="AB2245" s="127"/>
      <c r="AC2245" s="127"/>
      <c r="AD2245" s="127"/>
      <c r="AE2245" s="127"/>
      <c r="AF2245" s="127"/>
      <c r="AG2245" s="127"/>
      <c r="AH2245" s="127"/>
      <c r="AI2245" s="127"/>
      <c r="AJ2245" s="127"/>
      <c r="AK2245" s="127"/>
      <c r="AL2245" s="127"/>
      <c r="AM2245" s="127"/>
      <c r="AN2245" s="127"/>
      <c r="AO2245" s="127"/>
      <c r="AP2245" s="127"/>
      <c r="AQ2245" s="127"/>
      <c r="AR2245" s="127"/>
      <c r="AS2245" s="127"/>
      <c r="AT2245" s="127"/>
      <c r="AU2245" s="127"/>
      <c r="AV2245" s="127"/>
      <c r="AW2245" s="127"/>
      <c r="AX2245" s="127"/>
      <c r="AY2245" s="127"/>
      <c r="AZ2245" s="127"/>
      <c r="BA2245" s="127"/>
      <c r="BB2245" s="127"/>
      <c r="BC2245" s="127"/>
      <c r="BD2245" s="127"/>
      <c r="BE2245" s="127"/>
      <c r="BF2245" s="127"/>
      <c r="BG2245" s="127"/>
      <c r="BH2245" s="127"/>
      <c r="BI2245" s="127"/>
      <c r="BJ2245" s="127"/>
      <c r="BK2245" s="127"/>
      <c r="BL2245" s="127"/>
      <c r="BM2245" s="127"/>
      <c r="BN2245" s="386"/>
      <c r="BO2245" s="127"/>
      <c r="BP2245" s="104"/>
    </row>
    <row r="2246" spans="1:68" ht="14.5" x14ac:dyDescent="0.35">
      <c r="A2246" s="136"/>
      <c r="B2246" s="136"/>
      <c r="C2246" s="136"/>
      <c r="D2246" s="127"/>
      <c r="E2246" s="127"/>
      <c r="F2246" s="127"/>
      <c r="G2246" s="127"/>
      <c r="H2246" s="127"/>
      <c r="I2246" s="127"/>
      <c r="J2246" s="127"/>
      <c r="K2246" s="127"/>
      <c r="L2246" s="127"/>
      <c r="M2246" s="127"/>
      <c r="N2246" s="127"/>
      <c r="O2246" s="127"/>
      <c r="P2246" s="127"/>
      <c r="Q2246" s="127"/>
      <c r="R2246" s="127"/>
      <c r="S2246" s="127"/>
      <c r="T2246" s="127"/>
      <c r="U2246" s="127"/>
      <c r="V2246" s="127"/>
      <c r="W2246" s="127"/>
      <c r="X2246" s="127"/>
      <c r="Y2246" s="127"/>
      <c r="Z2246" s="127"/>
      <c r="AA2246" s="127"/>
      <c r="AB2246" s="127"/>
      <c r="AC2246" s="127"/>
      <c r="AD2246" s="127"/>
      <c r="AE2246" s="127"/>
      <c r="AF2246" s="127"/>
      <c r="AG2246" s="127"/>
      <c r="AH2246" s="127"/>
      <c r="AI2246" s="127"/>
      <c r="AJ2246" s="127"/>
      <c r="AK2246" s="127"/>
      <c r="AL2246" s="127"/>
      <c r="AM2246" s="127"/>
      <c r="AN2246" s="127"/>
      <c r="AO2246" s="127"/>
      <c r="AP2246" s="127"/>
      <c r="AQ2246" s="127"/>
      <c r="AR2246" s="127"/>
      <c r="AS2246" s="127"/>
      <c r="AT2246" s="127"/>
      <c r="AU2246" s="127"/>
      <c r="AV2246" s="127"/>
      <c r="AW2246" s="127"/>
      <c r="AX2246" s="127"/>
      <c r="AY2246" s="127"/>
      <c r="AZ2246" s="127"/>
      <c r="BA2246" s="127"/>
      <c r="BB2246" s="127"/>
      <c r="BC2246" s="127"/>
      <c r="BD2246" s="127"/>
      <c r="BE2246" s="127"/>
      <c r="BF2246" s="127"/>
      <c r="BG2246" s="127"/>
      <c r="BH2246" s="127"/>
      <c r="BI2246" s="127"/>
      <c r="BJ2246" s="127"/>
      <c r="BK2246" s="127"/>
      <c r="BL2246" s="127"/>
      <c r="BM2246" s="127"/>
      <c r="BN2246" s="386"/>
      <c r="BO2246" s="127"/>
      <c r="BP2246" s="104"/>
    </row>
    <row r="2247" spans="1:68" ht="14.5" x14ac:dyDescent="0.35">
      <c r="A2247" s="136"/>
      <c r="B2247" s="136"/>
      <c r="C2247" s="136"/>
      <c r="D2247" s="127"/>
      <c r="E2247" s="127"/>
      <c r="F2247" s="127"/>
      <c r="G2247" s="127"/>
      <c r="H2247" s="127"/>
      <c r="I2247" s="127"/>
      <c r="J2247" s="127"/>
      <c r="K2247" s="127"/>
      <c r="L2247" s="127"/>
      <c r="M2247" s="127"/>
      <c r="N2247" s="127"/>
      <c r="O2247" s="127"/>
      <c r="P2247" s="127"/>
      <c r="Q2247" s="127"/>
      <c r="R2247" s="127"/>
      <c r="S2247" s="127"/>
      <c r="T2247" s="127"/>
      <c r="U2247" s="127"/>
      <c r="V2247" s="127"/>
      <c r="W2247" s="127"/>
      <c r="X2247" s="127"/>
      <c r="Y2247" s="127"/>
      <c r="Z2247" s="127"/>
      <c r="AA2247" s="127"/>
      <c r="AB2247" s="127"/>
      <c r="AC2247" s="127"/>
      <c r="AD2247" s="127"/>
      <c r="AE2247" s="127"/>
      <c r="AF2247" s="127"/>
      <c r="AG2247" s="127"/>
      <c r="AH2247" s="127"/>
      <c r="AI2247" s="127"/>
      <c r="AJ2247" s="127"/>
      <c r="AK2247" s="127"/>
      <c r="AL2247" s="127"/>
      <c r="AM2247" s="127"/>
      <c r="AN2247" s="127"/>
      <c r="AO2247" s="127"/>
      <c r="AP2247" s="127"/>
      <c r="AQ2247" s="127"/>
      <c r="AR2247" s="127"/>
      <c r="AS2247" s="127"/>
      <c r="AT2247" s="127"/>
      <c r="AU2247" s="127"/>
      <c r="AV2247" s="127"/>
      <c r="AW2247" s="127"/>
      <c r="AX2247" s="127"/>
      <c r="AY2247" s="127"/>
      <c r="AZ2247" s="127"/>
      <c r="BA2247" s="127"/>
      <c r="BB2247" s="127"/>
      <c r="BC2247" s="127"/>
      <c r="BD2247" s="127"/>
      <c r="BE2247" s="127"/>
      <c r="BF2247" s="127"/>
      <c r="BG2247" s="127"/>
      <c r="BH2247" s="127"/>
      <c r="BI2247" s="127"/>
      <c r="BJ2247" s="127"/>
      <c r="BK2247" s="127"/>
      <c r="BL2247" s="127"/>
      <c r="BM2247" s="127"/>
      <c r="BN2247" s="386"/>
      <c r="BO2247" s="127"/>
      <c r="BP2247" s="104"/>
    </row>
    <row r="2248" spans="1:68" ht="14.5" x14ac:dyDescent="0.35">
      <c r="A2248" s="136"/>
      <c r="B2248" s="136"/>
      <c r="C2248" s="136"/>
      <c r="D2248" s="127"/>
      <c r="E2248" s="127"/>
      <c r="F2248" s="127"/>
      <c r="G2248" s="127"/>
      <c r="H2248" s="127"/>
      <c r="I2248" s="127"/>
      <c r="J2248" s="127"/>
      <c r="K2248" s="127"/>
      <c r="L2248" s="127"/>
      <c r="M2248" s="127"/>
      <c r="N2248" s="127"/>
      <c r="O2248" s="127"/>
      <c r="P2248" s="127"/>
      <c r="Q2248" s="127"/>
      <c r="R2248" s="127"/>
      <c r="S2248" s="127"/>
      <c r="T2248" s="127"/>
      <c r="U2248" s="127"/>
      <c r="V2248" s="127"/>
      <c r="W2248" s="127"/>
      <c r="X2248" s="127"/>
      <c r="Y2248" s="127"/>
      <c r="Z2248" s="127"/>
      <c r="AA2248" s="127"/>
      <c r="AB2248" s="127"/>
      <c r="AC2248" s="127"/>
      <c r="AD2248" s="127"/>
      <c r="AE2248" s="127"/>
      <c r="AF2248" s="127"/>
      <c r="AG2248" s="127"/>
      <c r="AH2248" s="127"/>
      <c r="AI2248" s="127"/>
      <c r="AJ2248" s="127"/>
      <c r="AK2248" s="127"/>
      <c r="AL2248" s="127"/>
      <c r="AM2248" s="127"/>
      <c r="AN2248" s="127"/>
      <c r="AO2248" s="127"/>
      <c r="AP2248" s="127"/>
      <c r="AQ2248" s="127"/>
      <c r="AR2248" s="127"/>
      <c r="AS2248" s="127"/>
      <c r="AT2248" s="127"/>
      <c r="AU2248" s="127"/>
      <c r="AV2248" s="127"/>
      <c r="AW2248" s="127"/>
      <c r="AX2248" s="127"/>
      <c r="AY2248" s="127"/>
      <c r="AZ2248" s="127"/>
      <c r="BA2248" s="127"/>
      <c r="BB2248" s="127"/>
      <c r="BC2248" s="127"/>
      <c r="BD2248" s="127"/>
      <c r="BE2248" s="127"/>
      <c r="BF2248" s="127"/>
      <c r="BG2248" s="127"/>
      <c r="BH2248" s="127"/>
      <c r="BI2248" s="127"/>
      <c r="BJ2248" s="127"/>
      <c r="BK2248" s="127"/>
      <c r="BL2248" s="127"/>
      <c r="BM2248" s="127"/>
      <c r="BN2248" s="386"/>
      <c r="BO2248" s="127"/>
      <c r="BP2248" s="104"/>
    </row>
    <row r="2249" spans="1:68" ht="14.5" x14ac:dyDescent="0.35">
      <c r="A2249" s="136"/>
      <c r="B2249" s="136"/>
      <c r="C2249" s="136"/>
      <c r="D2249" s="127"/>
      <c r="E2249" s="127"/>
      <c r="F2249" s="127"/>
      <c r="G2249" s="127"/>
      <c r="H2249" s="127"/>
      <c r="I2249" s="127"/>
      <c r="J2249" s="127"/>
      <c r="K2249" s="127"/>
      <c r="L2249" s="127"/>
      <c r="M2249" s="127"/>
      <c r="N2249" s="127"/>
      <c r="O2249" s="127"/>
      <c r="P2249" s="127"/>
      <c r="Q2249" s="127"/>
      <c r="R2249" s="127"/>
      <c r="S2249" s="127"/>
      <c r="T2249" s="127"/>
      <c r="U2249" s="127"/>
      <c r="V2249" s="127"/>
      <c r="W2249" s="127"/>
      <c r="X2249" s="127"/>
      <c r="Y2249" s="127"/>
      <c r="Z2249" s="127"/>
      <c r="AA2249" s="127"/>
      <c r="AB2249" s="127"/>
      <c r="AC2249" s="127"/>
      <c r="AD2249" s="127"/>
      <c r="AE2249" s="127"/>
      <c r="AF2249" s="127"/>
      <c r="AG2249" s="127"/>
      <c r="AH2249" s="127"/>
      <c r="AI2249" s="127"/>
      <c r="AJ2249" s="127"/>
      <c r="AK2249" s="127"/>
      <c r="AL2249" s="127"/>
      <c r="AM2249" s="127"/>
      <c r="AN2249" s="127"/>
      <c r="AO2249" s="127"/>
      <c r="AP2249" s="127"/>
      <c r="AQ2249" s="127"/>
      <c r="AR2249" s="127"/>
      <c r="AS2249" s="127"/>
      <c r="AT2249" s="127"/>
      <c r="AU2249" s="127"/>
      <c r="AV2249" s="127"/>
      <c r="AW2249" s="127"/>
      <c r="AX2249" s="127"/>
      <c r="AY2249" s="127"/>
      <c r="AZ2249" s="127"/>
      <c r="BA2249" s="127"/>
      <c r="BB2249" s="127"/>
      <c r="BC2249" s="127"/>
      <c r="BD2249" s="127"/>
      <c r="BE2249" s="127"/>
      <c r="BF2249" s="127"/>
      <c r="BG2249" s="127"/>
      <c r="BH2249" s="127"/>
      <c r="BI2249" s="127"/>
      <c r="BJ2249" s="127"/>
      <c r="BK2249" s="127"/>
      <c r="BL2249" s="127"/>
      <c r="BM2249" s="127"/>
      <c r="BN2249" s="386"/>
      <c r="BO2249" s="127"/>
      <c r="BP2249" s="104"/>
    </row>
    <row r="2250" spans="1:68" ht="14.5" x14ac:dyDescent="0.35">
      <c r="A2250" s="136"/>
      <c r="B2250" s="136"/>
      <c r="C2250" s="136"/>
      <c r="D2250" s="127"/>
      <c r="E2250" s="127"/>
      <c r="F2250" s="127"/>
      <c r="G2250" s="127"/>
      <c r="H2250" s="127"/>
      <c r="I2250" s="127"/>
      <c r="J2250" s="127"/>
      <c r="K2250" s="127"/>
      <c r="L2250" s="127"/>
      <c r="M2250" s="127"/>
      <c r="N2250" s="127"/>
      <c r="O2250" s="127"/>
      <c r="P2250" s="127"/>
      <c r="Q2250" s="127"/>
      <c r="R2250" s="127"/>
      <c r="S2250" s="127"/>
      <c r="T2250" s="127"/>
      <c r="U2250" s="127"/>
      <c r="V2250" s="127"/>
      <c r="W2250" s="127"/>
      <c r="X2250" s="127"/>
      <c r="Y2250" s="127"/>
      <c r="Z2250" s="127"/>
      <c r="AA2250" s="127"/>
      <c r="AB2250" s="127"/>
      <c r="AC2250" s="127"/>
      <c r="AD2250" s="127"/>
      <c r="AE2250" s="127"/>
      <c r="AF2250" s="127"/>
      <c r="AG2250" s="127"/>
      <c r="AH2250" s="127"/>
      <c r="AI2250" s="127"/>
      <c r="AJ2250" s="127"/>
      <c r="AK2250" s="127"/>
      <c r="AL2250" s="127"/>
      <c r="AM2250" s="127"/>
      <c r="AN2250" s="127"/>
      <c r="AO2250" s="127"/>
      <c r="AP2250" s="127"/>
      <c r="AQ2250" s="127"/>
      <c r="AR2250" s="127"/>
      <c r="AS2250" s="127"/>
      <c r="AT2250" s="127"/>
      <c r="AU2250" s="127"/>
      <c r="AV2250" s="127"/>
      <c r="AW2250" s="127"/>
      <c r="AX2250" s="127"/>
      <c r="AY2250" s="127"/>
      <c r="AZ2250" s="127"/>
      <c r="BA2250" s="127"/>
      <c r="BB2250" s="127"/>
      <c r="BC2250" s="127"/>
      <c r="BD2250" s="127"/>
      <c r="BE2250" s="127"/>
      <c r="BF2250" s="127"/>
      <c r="BG2250" s="127"/>
      <c r="BH2250" s="127"/>
      <c r="BI2250" s="127"/>
      <c r="BJ2250" s="127"/>
      <c r="BK2250" s="127"/>
      <c r="BL2250" s="127"/>
      <c r="BM2250" s="127"/>
      <c r="BN2250" s="386"/>
      <c r="BO2250" s="127"/>
      <c r="BP2250" s="104"/>
    </row>
    <row r="2251" spans="1:68" ht="14.5" x14ac:dyDescent="0.35">
      <c r="A2251" s="136"/>
      <c r="B2251" s="136"/>
      <c r="C2251" s="136"/>
      <c r="D2251" s="127"/>
      <c r="E2251" s="127"/>
      <c r="F2251" s="127"/>
      <c r="G2251" s="127"/>
      <c r="H2251" s="127"/>
      <c r="I2251" s="127"/>
      <c r="J2251" s="127"/>
      <c r="K2251" s="127"/>
      <c r="L2251" s="127"/>
      <c r="M2251" s="127"/>
      <c r="N2251" s="127"/>
      <c r="O2251" s="127"/>
      <c r="P2251" s="127"/>
      <c r="Q2251" s="127"/>
      <c r="R2251" s="127"/>
      <c r="S2251" s="127"/>
      <c r="T2251" s="127"/>
      <c r="U2251" s="127"/>
      <c r="V2251" s="127"/>
      <c r="W2251" s="127"/>
      <c r="X2251" s="127"/>
      <c r="Y2251" s="127"/>
      <c r="Z2251" s="127"/>
      <c r="AA2251" s="127"/>
      <c r="AB2251" s="127"/>
      <c r="AC2251" s="127"/>
      <c r="AD2251" s="127"/>
      <c r="AE2251" s="127"/>
      <c r="AF2251" s="127"/>
      <c r="AG2251" s="127"/>
      <c r="AH2251" s="127"/>
      <c r="AI2251" s="127"/>
      <c r="AJ2251" s="127"/>
      <c r="AK2251" s="127"/>
      <c r="AL2251" s="127"/>
      <c r="AM2251" s="127"/>
      <c r="AN2251" s="127"/>
      <c r="AO2251" s="127"/>
      <c r="AP2251" s="127"/>
      <c r="AQ2251" s="127"/>
      <c r="AR2251" s="127"/>
      <c r="AS2251" s="127"/>
      <c r="AT2251" s="127"/>
      <c r="AU2251" s="127"/>
      <c r="AV2251" s="127"/>
      <c r="AW2251" s="127"/>
      <c r="AX2251" s="127"/>
      <c r="AY2251" s="127"/>
      <c r="AZ2251" s="127"/>
      <c r="BA2251" s="127"/>
      <c r="BB2251" s="127"/>
      <c r="BC2251" s="127"/>
      <c r="BD2251" s="127"/>
      <c r="BE2251" s="127"/>
      <c r="BF2251" s="127"/>
      <c r="BG2251" s="127"/>
      <c r="BH2251" s="127"/>
      <c r="BI2251" s="127"/>
      <c r="BJ2251" s="127"/>
      <c r="BK2251" s="127"/>
      <c r="BL2251" s="127"/>
      <c r="BM2251" s="127"/>
      <c r="BN2251" s="386"/>
      <c r="BO2251" s="127"/>
      <c r="BP2251" s="104"/>
    </row>
    <row r="2252" spans="1:68" ht="14.5" x14ac:dyDescent="0.35">
      <c r="A2252" s="136"/>
      <c r="B2252" s="136"/>
      <c r="C2252" s="136"/>
      <c r="D2252" s="127"/>
      <c r="E2252" s="127"/>
      <c r="F2252" s="127"/>
      <c r="G2252" s="127"/>
      <c r="H2252" s="127"/>
      <c r="I2252" s="127"/>
      <c r="J2252" s="127"/>
      <c r="K2252" s="127"/>
      <c r="L2252" s="127"/>
      <c r="M2252" s="127"/>
      <c r="N2252" s="127"/>
      <c r="O2252" s="127"/>
      <c r="P2252" s="127"/>
      <c r="Q2252" s="127"/>
      <c r="R2252" s="127"/>
      <c r="S2252" s="127"/>
      <c r="T2252" s="127"/>
      <c r="U2252" s="127"/>
      <c r="V2252" s="127"/>
      <c r="W2252" s="127"/>
      <c r="X2252" s="127"/>
      <c r="Y2252" s="127"/>
      <c r="Z2252" s="127"/>
      <c r="AA2252" s="127"/>
      <c r="AB2252" s="127"/>
      <c r="AC2252" s="127"/>
      <c r="AD2252" s="127"/>
      <c r="AE2252" s="127"/>
      <c r="AF2252" s="127"/>
      <c r="AG2252" s="127"/>
      <c r="AH2252" s="127"/>
      <c r="AI2252" s="127"/>
      <c r="AJ2252" s="127"/>
      <c r="AK2252" s="127"/>
      <c r="AL2252" s="127"/>
      <c r="AM2252" s="127"/>
      <c r="AN2252" s="127"/>
      <c r="AO2252" s="127"/>
      <c r="AP2252" s="127"/>
      <c r="AQ2252" s="127"/>
      <c r="AR2252" s="127"/>
      <c r="AS2252" s="127"/>
      <c r="AT2252" s="127"/>
      <c r="AU2252" s="127"/>
      <c r="AV2252" s="127"/>
      <c r="AW2252" s="127"/>
      <c r="AX2252" s="127"/>
      <c r="AY2252" s="127"/>
      <c r="AZ2252" s="127"/>
      <c r="BA2252" s="127"/>
      <c r="BB2252" s="127"/>
      <c r="BC2252" s="127"/>
      <c r="BD2252" s="127"/>
      <c r="BE2252" s="127"/>
      <c r="BF2252" s="127"/>
      <c r="BG2252" s="127"/>
      <c r="BH2252" s="127"/>
      <c r="BI2252" s="127"/>
      <c r="BJ2252" s="127"/>
      <c r="BK2252" s="127"/>
      <c r="BL2252" s="127"/>
      <c r="BM2252" s="127"/>
      <c r="BN2252" s="386"/>
      <c r="BO2252" s="127"/>
      <c r="BP2252" s="104"/>
    </row>
    <row r="2253" spans="1:68" ht="14.5" x14ac:dyDescent="0.35">
      <c r="A2253" s="136"/>
      <c r="B2253" s="136"/>
      <c r="C2253" s="136"/>
      <c r="D2253" s="127"/>
      <c r="E2253" s="127"/>
      <c r="F2253" s="127"/>
      <c r="G2253" s="127"/>
      <c r="H2253" s="127"/>
      <c r="I2253" s="127"/>
      <c r="J2253" s="127"/>
      <c r="K2253" s="127"/>
      <c r="L2253" s="127"/>
      <c r="M2253" s="127"/>
      <c r="N2253" s="127"/>
      <c r="O2253" s="127"/>
      <c r="P2253" s="127"/>
      <c r="Q2253" s="127"/>
      <c r="R2253" s="127"/>
      <c r="S2253" s="127"/>
      <c r="T2253" s="127"/>
      <c r="U2253" s="127"/>
      <c r="V2253" s="127"/>
      <c r="W2253" s="127"/>
      <c r="X2253" s="127"/>
      <c r="Y2253" s="127"/>
      <c r="Z2253" s="127"/>
      <c r="AA2253" s="127"/>
      <c r="AB2253" s="127"/>
      <c r="AC2253" s="127"/>
      <c r="AD2253" s="127"/>
      <c r="AE2253" s="127"/>
      <c r="AF2253" s="127"/>
      <c r="AG2253" s="127"/>
      <c r="AH2253" s="127"/>
      <c r="AI2253" s="127"/>
      <c r="AJ2253" s="127"/>
      <c r="AK2253" s="127"/>
      <c r="AL2253" s="127"/>
      <c r="AM2253" s="127"/>
      <c r="AN2253" s="127"/>
      <c r="AO2253" s="127"/>
      <c r="AP2253" s="127"/>
      <c r="AQ2253" s="127"/>
      <c r="AR2253" s="127"/>
      <c r="AS2253" s="127"/>
      <c r="AT2253" s="127"/>
      <c r="AU2253" s="127"/>
      <c r="AV2253" s="127"/>
      <c r="AW2253" s="127"/>
      <c r="AX2253" s="127"/>
      <c r="AY2253" s="127"/>
      <c r="AZ2253" s="127"/>
      <c r="BA2253" s="127"/>
      <c r="BB2253" s="127"/>
      <c r="BC2253" s="127"/>
      <c r="BD2253" s="127"/>
      <c r="BE2253" s="127"/>
      <c r="BF2253" s="127"/>
      <c r="BG2253" s="127"/>
      <c r="BH2253" s="127"/>
      <c r="BI2253" s="127"/>
      <c r="BJ2253" s="127"/>
      <c r="BK2253" s="127"/>
      <c r="BL2253" s="127"/>
      <c r="BM2253" s="127"/>
      <c r="BN2253" s="386"/>
      <c r="BO2253" s="127"/>
      <c r="BP2253" s="104"/>
    </row>
    <row r="2254" spans="1:68" ht="14.5" x14ac:dyDescent="0.35">
      <c r="A2254" s="136"/>
      <c r="B2254" s="136"/>
      <c r="C2254" s="136"/>
      <c r="D2254" s="127"/>
      <c r="E2254" s="127"/>
      <c r="F2254" s="127"/>
      <c r="G2254" s="127"/>
      <c r="H2254" s="127"/>
      <c r="I2254" s="127"/>
      <c r="J2254" s="127"/>
      <c r="K2254" s="127"/>
      <c r="L2254" s="127"/>
      <c r="M2254" s="127"/>
      <c r="N2254" s="127"/>
      <c r="O2254" s="127"/>
      <c r="P2254" s="127"/>
      <c r="Q2254" s="127"/>
      <c r="R2254" s="127"/>
      <c r="S2254" s="127"/>
      <c r="T2254" s="127"/>
      <c r="U2254" s="127"/>
      <c r="V2254" s="127"/>
      <c r="W2254" s="127"/>
      <c r="X2254" s="127"/>
      <c r="Y2254" s="127"/>
      <c r="Z2254" s="127"/>
      <c r="AA2254" s="127"/>
      <c r="AB2254" s="127"/>
      <c r="AC2254" s="127"/>
      <c r="AD2254" s="127"/>
      <c r="AE2254" s="127"/>
      <c r="AF2254" s="127"/>
      <c r="AG2254" s="127"/>
      <c r="AH2254" s="127"/>
      <c r="AI2254" s="127"/>
      <c r="AJ2254" s="127"/>
      <c r="AK2254" s="127"/>
      <c r="AL2254" s="127"/>
      <c r="AM2254" s="127"/>
      <c r="AN2254" s="127"/>
      <c r="AO2254" s="127"/>
      <c r="AP2254" s="127"/>
      <c r="AQ2254" s="127"/>
      <c r="AR2254" s="127"/>
      <c r="AS2254" s="127"/>
      <c r="AT2254" s="127"/>
      <c r="AU2254" s="127"/>
      <c r="AV2254" s="127"/>
      <c r="AW2254" s="127"/>
      <c r="AX2254" s="127"/>
      <c r="AY2254" s="127"/>
      <c r="AZ2254" s="127"/>
      <c r="BA2254" s="127"/>
      <c r="BB2254" s="127"/>
      <c r="BC2254" s="127"/>
      <c r="BD2254" s="127"/>
      <c r="BE2254" s="127"/>
      <c r="BF2254" s="127"/>
      <c r="BG2254" s="127"/>
      <c r="BH2254" s="127"/>
      <c r="BI2254" s="127"/>
      <c r="BJ2254" s="127"/>
      <c r="BK2254" s="127"/>
      <c r="BL2254" s="127"/>
      <c r="BM2254" s="127"/>
      <c r="BN2254" s="386"/>
      <c r="BO2254" s="127"/>
      <c r="BP2254" s="104"/>
    </row>
    <row r="2255" spans="1:68" ht="14.5" x14ac:dyDescent="0.35">
      <c r="A2255" s="136"/>
      <c r="B2255" s="136"/>
      <c r="C2255" s="136"/>
      <c r="D2255" s="127"/>
      <c r="E2255" s="127"/>
      <c r="F2255" s="127"/>
      <c r="G2255" s="127"/>
      <c r="H2255" s="127"/>
      <c r="I2255" s="127"/>
      <c r="J2255" s="127"/>
      <c r="K2255" s="127"/>
      <c r="L2255" s="127"/>
      <c r="M2255" s="127"/>
      <c r="N2255" s="127"/>
      <c r="O2255" s="127"/>
      <c r="P2255" s="127"/>
      <c r="Q2255" s="127"/>
      <c r="R2255" s="127"/>
      <c r="S2255" s="127"/>
      <c r="T2255" s="127"/>
      <c r="U2255" s="127"/>
      <c r="V2255" s="127"/>
      <c r="W2255" s="127"/>
      <c r="X2255" s="127"/>
      <c r="Y2255" s="127"/>
      <c r="Z2255" s="127"/>
      <c r="AA2255" s="127"/>
      <c r="AB2255" s="127"/>
      <c r="AC2255" s="127"/>
      <c r="AD2255" s="127"/>
      <c r="AE2255" s="127"/>
      <c r="AF2255" s="127"/>
      <c r="AG2255" s="127"/>
      <c r="AH2255" s="127"/>
      <c r="AI2255" s="127"/>
      <c r="AJ2255" s="127"/>
      <c r="AK2255" s="127"/>
      <c r="AL2255" s="127"/>
      <c r="AM2255" s="127"/>
      <c r="AN2255" s="127"/>
      <c r="AO2255" s="127"/>
      <c r="AP2255" s="127"/>
      <c r="AQ2255" s="127"/>
      <c r="AR2255" s="127"/>
      <c r="AS2255" s="127"/>
      <c r="AT2255" s="127"/>
      <c r="AU2255" s="127"/>
      <c r="AV2255" s="127"/>
      <c r="AW2255" s="127"/>
      <c r="AX2255" s="127"/>
      <c r="AY2255" s="127"/>
      <c r="AZ2255" s="127"/>
      <c r="BA2255" s="127"/>
      <c r="BB2255" s="127"/>
      <c r="BC2255" s="127"/>
      <c r="BD2255" s="127"/>
      <c r="BE2255" s="127"/>
      <c r="BF2255" s="127"/>
      <c r="BG2255" s="127"/>
      <c r="BH2255" s="127"/>
      <c r="BI2255" s="127"/>
      <c r="BJ2255" s="127"/>
      <c r="BK2255" s="127"/>
      <c r="BL2255" s="127"/>
      <c r="BM2255" s="127"/>
      <c r="BN2255" s="386"/>
      <c r="BO2255" s="127"/>
      <c r="BP2255" s="104"/>
    </row>
    <row r="2256" spans="1:68" ht="14.5" x14ac:dyDescent="0.35">
      <c r="A2256" s="136"/>
      <c r="B2256" s="136"/>
      <c r="C2256" s="136"/>
      <c r="D2256" s="127"/>
      <c r="E2256" s="127"/>
      <c r="F2256" s="127"/>
      <c r="G2256" s="127"/>
      <c r="H2256" s="127"/>
      <c r="I2256" s="127"/>
      <c r="J2256" s="127"/>
      <c r="K2256" s="127"/>
      <c r="L2256" s="127"/>
      <c r="M2256" s="127"/>
      <c r="N2256" s="127"/>
      <c r="O2256" s="127"/>
      <c r="P2256" s="127"/>
      <c r="Q2256" s="127"/>
      <c r="R2256" s="127"/>
      <c r="S2256" s="127"/>
      <c r="T2256" s="127"/>
      <c r="U2256" s="127"/>
      <c r="V2256" s="127"/>
      <c r="W2256" s="127"/>
      <c r="X2256" s="127"/>
      <c r="Y2256" s="127"/>
      <c r="Z2256" s="127"/>
      <c r="AA2256" s="127"/>
      <c r="AB2256" s="127"/>
      <c r="AC2256" s="127"/>
      <c r="AD2256" s="127"/>
      <c r="AE2256" s="127"/>
      <c r="AF2256" s="127"/>
      <c r="AG2256" s="127"/>
      <c r="AH2256" s="127"/>
      <c r="AI2256" s="127"/>
      <c r="AJ2256" s="127"/>
      <c r="AK2256" s="127"/>
      <c r="AL2256" s="127"/>
      <c r="AM2256" s="127"/>
      <c r="AN2256" s="127"/>
      <c r="AO2256" s="127"/>
      <c r="AP2256" s="127"/>
      <c r="AQ2256" s="127"/>
      <c r="AR2256" s="127"/>
      <c r="AS2256" s="127"/>
      <c r="AT2256" s="127"/>
      <c r="AU2256" s="127"/>
      <c r="AV2256" s="127"/>
      <c r="AW2256" s="127"/>
      <c r="AX2256" s="127"/>
      <c r="AY2256" s="127"/>
      <c r="AZ2256" s="127"/>
      <c r="BA2256" s="127"/>
      <c r="BB2256" s="127"/>
      <c r="BC2256" s="127"/>
      <c r="BD2256" s="127"/>
      <c r="BE2256" s="127"/>
      <c r="BF2256" s="127"/>
      <c r="BG2256" s="127"/>
      <c r="BH2256" s="127"/>
      <c r="BI2256" s="127"/>
      <c r="BJ2256" s="127"/>
      <c r="BK2256" s="127"/>
      <c r="BL2256" s="127"/>
      <c r="BM2256" s="127"/>
      <c r="BN2256" s="386"/>
      <c r="BO2256" s="127"/>
      <c r="BP2256" s="104"/>
    </row>
    <row r="2257" spans="1:68" ht="14.5" x14ac:dyDescent="0.35">
      <c r="A2257" s="136"/>
      <c r="B2257" s="136"/>
      <c r="C2257" s="136"/>
      <c r="D2257" s="127"/>
      <c r="E2257" s="127"/>
      <c r="F2257" s="127"/>
      <c r="G2257" s="127"/>
      <c r="H2257" s="127"/>
      <c r="I2257" s="127"/>
      <c r="J2257" s="127"/>
      <c r="K2257" s="127"/>
      <c r="L2257" s="127"/>
      <c r="M2257" s="127"/>
      <c r="N2257" s="127"/>
      <c r="O2257" s="127"/>
      <c r="P2257" s="127"/>
      <c r="Q2257" s="127"/>
      <c r="R2257" s="127"/>
      <c r="S2257" s="127"/>
      <c r="T2257" s="127"/>
      <c r="U2257" s="127"/>
      <c r="V2257" s="127"/>
      <c r="W2257" s="127"/>
      <c r="X2257" s="127"/>
      <c r="Y2257" s="127"/>
      <c r="Z2257" s="127"/>
      <c r="AA2257" s="127"/>
      <c r="AB2257" s="127"/>
      <c r="AC2257" s="127"/>
      <c r="AD2257" s="127"/>
      <c r="AE2257" s="127"/>
      <c r="AF2257" s="127"/>
      <c r="AG2257" s="127"/>
      <c r="AH2257" s="127"/>
      <c r="AI2257" s="127"/>
      <c r="AJ2257" s="127"/>
      <c r="AK2257" s="127"/>
      <c r="AL2257" s="127"/>
      <c r="AM2257" s="127"/>
      <c r="AN2257" s="127"/>
      <c r="AO2257" s="127"/>
      <c r="AP2257" s="127"/>
      <c r="AQ2257" s="127"/>
      <c r="AR2257" s="127"/>
      <c r="AS2257" s="127"/>
      <c r="AT2257" s="127"/>
      <c r="AU2257" s="127"/>
      <c r="AV2257" s="127"/>
      <c r="AW2257" s="127"/>
      <c r="AX2257" s="127"/>
      <c r="AY2257" s="127"/>
      <c r="AZ2257" s="127"/>
      <c r="BA2257" s="127"/>
      <c r="BB2257" s="127"/>
      <c r="BC2257" s="127"/>
      <c r="BD2257" s="127"/>
      <c r="BE2257" s="127"/>
      <c r="BF2257" s="127"/>
      <c r="BG2257" s="127"/>
      <c r="BH2257" s="127"/>
      <c r="BI2257" s="127"/>
      <c r="BJ2257" s="127"/>
      <c r="BK2257" s="127"/>
      <c r="BL2257" s="127"/>
      <c r="BM2257" s="127"/>
      <c r="BN2257" s="386"/>
      <c r="BO2257" s="127"/>
      <c r="BP2257" s="104"/>
    </row>
    <row r="2258" spans="1:68" ht="14.5" x14ac:dyDescent="0.35">
      <c r="A2258" s="136"/>
      <c r="B2258" s="136"/>
      <c r="C2258" s="136"/>
      <c r="D2258" s="127"/>
      <c r="E2258" s="127"/>
      <c r="F2258" s="127"/>
      <c r="G2258" s="127"/>
      <c r="H2258" s="127"/>
      <c r="I2258" s="127"/>
      <c r="J2258" s="127"/>
      <c r="K2258" s="127"/>
      <c r="L2258" s="127"/>
      <c r="M2258" s="127"/>
      <c r="N2258" s="127"/>
      <c r="O2258" s="127"/>
      <c r="P2258" s="127"/>
      <c r="Q2258" s="127"/>
      <c r="R2258" s="127"/>
      <c r="S2258" s="127"/>
      <c r="T2258" s="127"/>
      <c r="U2258" s="127"/>
      <c r="V2258" s="127"/>
      <c r="W2258" s="127"/>
      <c r="X2258" s="127"/>
      <c r="Y2258" s="127"/>
      <c r="Z2258" s="127"/>
      <c r="AA2258" s="127"/>
      <c r="AB2258" s="127"/>
      <c r="AC2258" s="127"/>
      <c r="AD2258" s="127"/>
      <c r="AE2258" s="127"/>
      <c r="AF2258" s="127"/>
      <c r="AG2258" s="127"/>
      <c r="AH2258" s="127"/>
      <c r="AI2258" s="127"/>
      <c r="AJ2258" s="127"/>
      <c r="AK2258" s="127"/>
      <c r="AL2258" s="127"/>
      <c r="AM2258" s="127"/>
      <c r="AN2258" s="127"/>
      <c r="AO2258" s="127"/>
      <c r="AP2258" s="127"/>
      <c r="AQ2258" s="127"/>
      <c r="AR2258" s="127"/>
      <c r="AS2258" s="127"/>
      <c r="AT2258" s="127"/>
      <c r="AU2258" s="127"/>
      <c r="AV2258" s="127"/>
      <c r="AW2258" s="127"/>
      <c r="AX2258" s="127"/>
      <c r="AY2258" s="127"/>
      <c r="AZ2258" s="127"/>
      <c r="BA2258" s="127"/>
      <c r="BB2258" s="127"/>
      <c r="BC2258" s="127"/>
      <c r="BD2258" s="127"/>
      <c r="BE2258" s="127"/>
      <c r="BF2258" s="127"/>
      <c r="BG2258" s="127"/>
      <c r="BH2258" s="127"/>
      <c r="BI2258" s="127"/>
      <c r="BJ2258" s="127"/>
      <c r="BK2258" s="127"/>
      <c r="BL2258" s="127"/>
      <c r="BM2258" s="127"/>
      <c r="BN2258" s="386"/>
      <c r="BO2258" s="127"/>
      <c r="BP2258" s="104"/>
    </row>
    <row r="2259" spans="1:68" ht="14.5" x14ac:dyDescent="0.35">
      <c r="A2259" s="136"/>
      <c r="B2259" s="136"/>
      <c r="C2259" s="136"/>
      <c r="D2259" s="127"/>
      <c r="E2259" s="127"/>
      <c r="F2259" s="127"/>
      <c r="G2259" s="127"/>
      <c r="H2259" s="127"/>
      <c r="I2259" s="127"/>
      <c r="J2259" s="127"/>
      <c r="K2259" s="127"/>
      <c r="L2259" s="127"/>
      <c r="M2259" s="127"/>
      <c r="N2259" s="127"/>
      <c r="O2259" s="127"/>
      <c r="P2259" s="127"/>
      <c r="Q2259" s="127"/>
      <c r="R2259" s="127"/>
      <c r="S2259" s="127"/>
      <c r="T2259" s="127"/>
      <c r="U2259" s="127"/>
      <c r="V2259" s="127"/>
      <c r="W2259" s="127"/>
      <c r="X2259" s="127"/>
      <c r="Y2259" s="127"/>
      <c r="Z2259" s="127"/>
      <c r="AA2259" s="127"/>
      <c r="AB2259" s="127"/>
      <c r="AC2259" s="127"/>
      <c r="AD2259" s="127"/>
      <c r="AE2259" s="127"/>
      <c r="AF2259" s="127"/>
      <c r="AG2259" s="127"/>
      <c r="AH2259" s="127"/>
      <c r="AI2259" s="127"/>
      <c r="AJ2259" s="127"/>
      <c r="AK2259" s="127"/>
      <c r="AL2259" s="127"/>
      <c r="AM2259" s="127"/>
      <c r="AN2259" s="127"/>
      <c r="AO2259" s="127"/>
      <c r="AP2259" s="127"/>
      <c r="AQ2259" s="127"/>
      <c r="AR2259" s="127"/>
      <c r="AS2259" s="127"/>
      <c r="AT2259" s="127"/>
      <c r="AU2259" s="127"/>
      <c r="AV2259" s="127"/>
      <c r="AW2259" s="127"/>
      <c r="AX2259" s="127"/>
      <c r="AY2259" s="127"/>
      <c r="AZ2259" s="127"/>
      <c r="BA2259" s="127"/>
      <c r="BB2259" s="127"/>
      <c r="BC2259" s="127"/>
      <c r="BD2259" s="127"/>
      <c r="BE2259" s="127"/>
      <c r="BF2259" s="127"/>
      <c r="BG2259" s="127"/>
      <c r="BH2259" s="127"/>
      <c r="BI2259" s="127"/>
      <c r="BJ2259" s="127"/>
      <c r="BK2259" s="127"/>
      <c r="BL2259" s="127"/>
      <c r="BM2259" s="127"/>
      <c r="BN2259" s="386"/>
      <c r="BO2259" s="127"/>
      <c r="BP2259" s="104"/>
    </row>
    <row r="2260" spans="1:68" ht="14.5" x14ac:dyDescent="0.35">
      <c r="A2260" s="136"/>
      <c r="B2260" s="136"/>
      <c r="C2260" s="136"/>
      <c r="D2260" s="127"/>
      <c r="E2260" s="127"/>
      <c r="F2260" s="127"/>
      <c r="G2260" s="127"/>
      <c r="H2260" s="127"/>
      <c r="I2260" s="127"/>
      <c r="J2260" s="127"/>
      <c r="K2260" s="127"/>
      <c r="L2260" s="127"/>
      <c r="M2260" s="127"/>
      <c r="N2260" s="127"/>
      <c r="O2260" s="127"/>
      <c r="P2260" s="127"/>
      <c r="Q2260" s="127"/>
      <c r="R2260" s="127"/>
      <c r="S2260" s="127"/>
      <c r="T2260" s="127"/>
      <c r="U2260" s="127"/>
      <c r="V2260" s="127"/>
      <c r="W2260" s="127"/>
      <c r="X2260" s="127"/>
      <c r="Y2260" s="127"/>
      <c r="Z2260" s="127"/>
      <c r="AA2260" s="127"/>
      <c r="AB2260" s="127"/>
      <c r="AC2260" s="127"/>
      <c r="AD2260" s="127"/>
      <c r="AE2260" s="127"/>
      <c r="AF2260" s="127"/>
      <c r="AG2260" s="127"/>
      <c r="AH2260" s="127"/>
      <c r="AI2260" s="127"/>
      <c r="AJ2260" s="127"/>
      <c r="AK2260" s="127"/>
      <c r="AL2260" s="127"/>
      <c r="AM2260" s="127"/>
      <c r="AN2260" s="127"/>
      <c r="AO2260" s="127"/>
      <c r="AP2260" s="127"/>
      <c r="AQ2260" s="127"/>
      <c r="AR2260" s="127"/>
      <c r="AS2260" s="127"/>
      <c r="AT2260" s="127"/>
      <c r="AU2260" s="127"/>
      <c r="AV2260" s="127"/>
      <c r="AW2260" s="127"/>
      <c r="AX2260" s="127"/>
      <c r="AY2260" s="127"/>
      <c r="AZ2260" s="127"/>
      <c r="BA2260" s="127"/>
      <c r="BB2260" s="127"/>
      <c r="BC2260" s="127"/>
      <c r="BD2260" s="127"/>
      <c r="BE2260" s="127"/>
      <c r="BF2260" s="127"/>
      <c r="BG2260" s="127"/>
      <c r="BH2260" s="127"/>
      <c r="BI2260" s="127"/>
      <c r="BJ2260" s="127"/>
      <c r="BK2260" s="127"/>
      <c r="BL2260" s="127"/>
      <c r="BM2260" s="127"/>
      <c r="BN2260" s="386"/>
      <c r="BO2260" s="127"/>
      <c r="BP2260" s="104"/>
    </row>
    <row r="2261" spans="1:68" ht="14.5" x14ac:dyDescent="0.35">
      <c r="A2261" s="136"/>
      <c r="B2261" s="136"/>
      <c r="C2261" s="136"/>
      <c r="D2261" s="127"/>
      <c r="E2261" s="127"/>
      <c r="F2261" s="127"/>
      <c r="G2261" s="127"/>
      <c r="H2261" s="127"/>
      <c r="I2261" s="127"/>
      <c r="J2261" s="127"/>
      <c r="K2261" s="127"/>
      <c r="L2261" s="127"/>
      <c r="M2261" s="127"/>
      <c r="N2261" s="127"/>
      <c r="O2261" s="127"/>
      <c r="P2261" s="127"/>
      <c r="Q2261" s="127"/>
      <c r="R2261" s="127"/>
      <c r="S2261" s="127"/>
      <c r="T2261" s="127"/>
      <c r="U2261" s="127"/>
      <c r="V2261" s="127"/>
      <c r="W2261" s="127"/>
      <c r="X2261" s="127"/>
      <c r="Y2261" s="127"/>
      <c r="Z2261" s="127"/>
      <c r="AA2261" s="127"/>
      <c r="AB2261" s="127"/>
      <c r="AC2261" s="127"/>
      <c r="AD2261" s="127"/>
      <c r="AE2261" s="127"/>
      <c r="AF2261" s="127"/>
      <c r="AG2261" s="127"/>
      <c r="AH2261" s="127"/>
      <c r="AI2261" s="127"/>
      <c r="AJ2261" s="127"/>
      <c r="AK2261" s="127"/>
      <c r="AL2261" s="127"/>
      <c r="AM2261" s="127"/>
      <c r="AN2261" s="127"/>
      <c r="AO2261" s="127"/>
      <c r="AP2261" s="127"/>
      <c r="AQ2261" s="127"/>
      <c r="AR2261" s="127"/>
      <c r="AS2261" s="127"/>
      <c r="AT2261" s="127"/>
      <c r="AU2261" s="127"/>
      <c r="AV2261" s="127"/>
      <c r="AW2261" s="127"/>
      <c r="AX2261" s="127"/>
      <c r="AY2261" s="127"/>
      <c r="AZ2261" s="127"/>
      <c r="BA2261" s="127"/>
      <c r="BB2261" s="127"/>
      <c r="BC2261" s="127"/>
      <c r="BD2261" s="127"/>
      <c r="BE2261" s="127"/>
      <c r="BF2261" s="127"/>
      <c r="BG2261" s="127"/>
      <c r="BH2261" s="127"/>
      <c r="BI2261" s="127"/>
      <c r="BJ2261" s="127"/>
      <c r="BK2261" s="127"/>
      <c r="BL2261" s="127"/>
      <c r="BM2261" s="127"/>
      <c r="BN2261" s="386"/>
      <c r="BO2261" s="127"/>
      <c r="BP2261" s="104"/>
    </row>
    <row r="2262" spans="1:68" ht="14.5" x14ac:dyDescent="0.35">
      <c r="A2262" s="136"/>
      <c r="B2262" s="136"/>
      <c r="C2262" s="136"/>
      <c r="D2262" s="127"/>
      <c r="E2262" s="127"/>
      <c r="F2262" s="127"/>
      <c r="G2262" s="127"/>
      <c r="H2262" s="127"/>
      <c r="I2262" s="127"/>
      <c r="J2262" s="127"/>
      <c r="K2262" s="127"/>
      <c r="L2262" s="127"/>
      <c r="M2262" s="127"/>
      <c r="N2262" s="127"/>
      <c r="O2262" s="127"/>
      <c r="P2262" s="127"/>
      <c r="Q2262" s="127"/>
      <c r="R2262" s="127"/>
      <c r="S2262" s="127"/>
      <c r="T2262" s="127"/>
      <c r="U2262" s="127"/>
      <c r="V2262" s="127"/>
      <c r="W2262" s="127"/>
      <c r="X2262" s="127"/>
      <c r="Y2262" s="127"/>
      <c r="Z2262" s="127"/>
      <c r="AA2262" s="127"/>
      <c r="AB2262" s="127"/>
      <c r="AC2262" s="127"/>
      <c r="AD2262" s="127"/>
      <c r="AE2262" s="127"/>
      <c r="AF2262" s="127"/>
      <c r="AG2262" s="127"/>
      <c r="AH2262" s="127"/>
      <c r="AI2262" s="127"/>
      <c r="AJ2262" s="127"/>
      <c r="AK2262" s="127"/>
      <c r="AL2262" s="127"/>
      <c r="AM2262" s="127"/>
      <c r="AN2262" s="127"/>
      <c r="AO2262" s="127"/>
      <c r="AP2262" s="127"/>
      <c r="AQ2262" s="127"/>
      <c r="AR2262" s="127"/>
      <c r="AS2262" s="127"/>
      <c r="AT2262" s="127"/>
      <c r="AU2262" s="127"/>
      <c r="AV2262" s="127"/>
      <c r="AW2262" s="127"/>
      <c r="AX2262" s="127"/>
      <c r="AY2262" s="127"/>
      <c r="AZ2262" s="127"/>
      <c r="BA2262" s="127"/>
      <c r="BB2262" s="127"/>
      <c r="BC2262" s="127"/>
      <c r="BD2262" s="127"/>
      <c r="BE2262" s="127"/>
      <c r="BF2262" s="127"/>
      <c r="BG2262" s="127"/>
      <c r="BH2262" s="127"/>
      <c r="BI2262" s="127"/>
      <c r="BJ2262" s="127"/>
      <c r="BK2262" s="127"/>
      <c r="BL2262" s="127"/>
      <c r="BM2262" s="127"/>
      <c r="BN2262" s="386"/>
      <c r="BO2262" s="127"/>
      <c r="BP2262" s="104"/>
    </row>
    <row r="2263" spans="1:68" ht="14.5" x14ac:dyDescent="0.35">
      <c r="A2263" s="136"/>
      <c r="B2263" s="136"/>
      <c r="C2263" s="136"/>
      <c r="D2263" s="127"/>
      <c r="E2263" s="127"/>
      <c r="F2263" s="127"/>
      <c r="G2263" s="127"/>
      <c r="H2263" s="127"/>
      <c r="I2263" s="127"/>
      <c r="J2263" s="127"/>
      <c r="K2263" s="127"/>
      <c r="L2263" s="127"/>
      <c r="M2263" s="127"/>
      <c r="N2263" s="127"/>
      <c r="O2263" s="127"/>
      <c r="P2263" s="127"/>
      <c r="Q2263" s="127"/>
      <c r="R2263" s="127"/>
      <c r="S2263" s="127"/>
      <c r="T2263" s="127"/>
      <c r="U2263" s="127"/>
      <c r="V2263" s="127"/>
      <c r="W2263" s="127"/>
      <c r="X2263" s="127"/>
      <c r="Y2263" s="127"/>
      <c r="Z2263" s="127"/>
      <c r="AA2263" s="127"/>
      <c r="AB2263" s="127"/>
      <c r="AC2263" s="127"/>
      <c r="AD2263" s="127"/>
      <c r="AE2263" s="127"/>
      <c r="AF2263" s="127"/>
      <c r="AG2263" s="127"/>
      <c r="AH2263" s="127"/>
      <c r="AI2263" s="127"/>
      <c r="AJ2263" s="127"/>
      <c r="AK2263" s="127"/>
      <c r="AL2263" s="127"/>
      <c r="AM2263" s="127"/>
      <c r="AN2263" s="127"/>
      <c r="AO2263" s="127"/>
      <c r="AP2263" s="127"/>
      <c r="AQ2263" s="127"/>
      <c r="AR2263" s="127"/>
      <c r="AS2263" s="127"/>
      <c r="AT2263" s="127"/>
      <c r="AU2263" s="127"/>
      <c r="AV2263" s="127"/>
      <c r="AW2263" s="127"/>
      <c r="AX2263" s="127"/>
      <c r="AY2263" s="127"/>
      <c r="AZ2263" s="127"/>
      <c r="BA2263" s="127"/>
      <c r="BB2263" s="127"/>
      <c r="BC2263" s="127"/>
      <c r="BD2263" s="127"/>
      <c r="BE2263" s="127"/>
      <c r="BF2263" s="127"/>
      <c r="BG2263" s="127"/>
      <c r="BH2263" s="127"/>
      <c r="BI2263" s="127"/>
      <c r="BJ2263" s="127"/>
      <c r="BK2263" s="127"/>
      <c r="BL2263" s="127"/>
      <c r="BM2263" s="127"/>
      <c r="BN2263" s="386"/>
      <c r="BO2263" s="127"/>
      <c r="BP2263" s="104"/>
    </row>
    <row r="2264" spans="1:68" ht="14.5" x14ac:dyDescent="0.35">
      <c r="A2264" s="136"/>
      <c r="B2264" s="136"/>
      <c r="C2264" s="136"/>
      <c r="D2264" s="127"/>
      <c r="E2264" s="127"/>
      <c r="F2264" s="127"/>
      <c r="G2264" s="127"/>
      <c r="H2264" s="127"/>
      <c r="I2264" s="127"/>
      <c r="J2264" s="127"/>
      <c r="K2264" s="127"/>
      <c r="L2264" s="127"/>
      <c r="M2264" s="127"/>
      <c r="N2264" s="127"/>
      <c r="O2264" s="127"/>
      <c r="P2264" s="127"/>
      <c r="Q2264" s="127"/>
      <c r="R2264" s="127"/>
      <c r="S2264" s="127"/>
      <c r="T2264" s="127"/>
      <c r="U2264" s="127"/>
      <c r="V2264" s="127"/>
      <c r="W2264" s="127"/>
      <c r="X2264" s="127"/>
      <c r="Y2264" s="127"/>
      <c r="Z2264" s="127"/>
      <c r="AA2264" s="127"/>
      <c r="AB2264" s="127"/>
      <c r="AC2264" s="127"/>
      <c r="AD2264" s="127"/>
      <c r="AE2264" s="127"/>
      <c r="AF2264" s="127"/>
      <c r="AG2264" s="127"/>
      <c r="AH2264" s="127"/>
      <c r="AI2264" s="127"/>
      <c r="AJ2264" s="127"/>
      <c r="AK2264" s="127"/>
      <c r="AL2264" s="127"/>
      <c r="AM2264" s="127"/>
      <c r="AN2264" s="127"/>
      <c r="AO2264" s="127"/>
      <c r="AP2264" s="127"/>
      <c r="AQ2264" s="127"/>
      <c r="AR2264" s="127"/>
      <c r="AS2264" s="127"/>
      <c r="AT2264" s="127"/>
      <c r="AU2264" s="127"/>
      <c r="AV2264" s="127"/>
      <c r="AW2264" s="127"/>
      <c r="AX2264" s="127"/>
      <c r="AY2264" s="127"/>
      <c r="AZ2264" s="127"/>
      <c r="BA2264" s="127"/>
      <c r="BB2264" s="127"/>
      <c r="BC2264" s="127"/>
      <c r="BD2264" s="127"/>
      <c r="BE2264" s="127"/>
      <c r="BF2264" s="127"/>
      <c r="BG2264" s="127"/>
      <c r="BH2264" s="127"/>
      <c r="BI2264" s="127"/>
      <c r="BJ2264" s="127"/>
      <c r="BK2264" s="127"/>
      <c r="BL2264" s="127"/>
      <c r="BM2264" s="127"/>
      <c r="BN2264" s="386"/>
      <c r="BO2264" s="127"/>
      <c r="BP2264" s="104"/>
    </row>
    <row r="2265" spans="1:68" ht="14.5" x14ac:dyDescent="0.35">
      <c r="A2265" s="136"/>
      <c r="B2265" s="136"/>
      <c r="C2265" s="136"/>
      <c r="D2265" s="127"/>
      <c r="E2265" s="127"/>
      <c r="F2265" s="127"/>
      <c r="G2265" s="127"/>
      <c r="H2265" s="127"/>
      <c r="I2265" s="127"/>
      <c r="J2265" s="127"/>
      <c r="K2265" s="127"/>
      <c r="L2265" s="127"/>
      <c r="M2265" s="127"/>
      <c r="N2265" s="127"/>
      <c r="O2265" s="127"/>
      <c r="P2265" s="127"/>
      <c r="Q2265" s="127"/>
      <c r="R2265" s="127"/>
      <c r="S2265" s="127"/>
      <c r="T2265" s="127"/>
      <c r="U2265" s="127"/>
      <c r="V2265" s="127"/>
      <c r="W2265" s="127"/>
      <c r="X2265" s="127"/>
      <c r="Y2265" s="127"/>
      <c r="Z2265" s="127"/>
      <c r="AA2265" s="127"/>
      <c r="AB2265" s="127"/>
      <c r="AC2265" s="127"/>
      <c r="AD2265" s="127"/>
      <c r="AE2265" s="127"/>
      <c r="AF2265" s="127"/>
      <c r="AG2265" s="127"/>
      <c r="AH2265" s="127"/>
      <c r="AI2265" s="127"/>
      <c r="AJ2265" s="127"/>
      <c r="AK2265" s="127"/>
      <c r="AL2265" s="127"/>
      <c r="AM2265" s="127"/>
      <c r="AN2265" s="127"/>
      <c r="AO2265" s="127"/>
      <c r="AP2265" s="127"/>
      <c r="AQ2265" s="127"/>
      <c r="AR2265" s="127"/>
      <c r="AS2265" s="127"/>
      <c r="AT2265" s="127"/>
      <c r="AU2265" s="127"/>
      <c r="AV2265" s="127"/>
      <c r="AW2265" s="127"/>
      <c r="AX2265" s="127"/>
      <c r="AY2265" s="127"/>
      <c r="AZ2265" s="127"/>
      <c r="BA2265" s="127"/>
      <c r="BB2265" s="127"/>
      <c r="BC2265" s="127"/>
      <c r="BD2265" s="127"/>
      <c r="BE2265" s="127"/>
      <c r="BF2265" s="127"/>
      <c r="BG2265" s="127"/>
      <c r="BH2265" s="127"/>
      <c r="BI2265" s="127"/>
      <c r="BJ2265" s="127"/>
      <c r="BK2265" s="127"/>
      <c r="BL2265" s="127"/>
      <c r="BM2265" s="127"/>
      <c r="BN2265" s="386"/>
      <c r="BO2265" s="127"/>
      <c r="BP2265" s="104"/>
    </row>
    <row r="2266" spans="1:68" ht="14.5" x14ac:dyDescent="0.35">
      <c r="A2266" s="136"/>
      <c r="B2266" s="136"/>
      <c r="C2266" s="136"/>
      <c r="D2266" s="127"/>
      <c r="E2266" s="127"/>
      <c r="F2266" s="127"/>
      <c r="G2266" s="127"/>
      <c r="H2266" s="127"/>
      <c r="I2266" s="127"/>
      <c r="J2266" s="127"/>
      <c r="K2266" s="127"/>
      <c r="L2266" s="127"/>
      <c r="M2266" s="127"/>
      <c r="N2266" s="127"/>
      <c r="O2266" s="127"/>
      <c r="P2266" s="127"/>
      <c r="Q2266" s="127"/>
      <c r="R2266" s="127"/>
      <c r="S2266" s="127"/>
      <c r="T2266" s="127"/>
      <c r="U2266" s="127"/>
      <c r="V2266" s="127"/>
      <c r="W2266" s="127"/>
      <c r="X2266" s="127"/>
      <c r="Y2266" s="127"/>
      <c r="Z2266" s="127"/>
      <c r="AA2266" s="127"/>
      <c r="AB2266" s="127"/>
      <c r="AC2266" s="127"/>
      <c r="AD2266" s="127"/>
      <c r="AE2266" s="127"/>
      <c r="AF2266" s="127"/>
      <c r="AG2266" s="127"/>
      <c r="AH2266" s="127"/>
      <c r="AI2266" s="127"/>
      <c r="AJ2266" s="127"/>
      <c r="AK2266" s="127"/>
      <c r="AL2266" s="127"/>
      <c r="AM2266" s="127"/>
      <c r="AN2266" s="127"/>
      <c r="AO2266" s="127"/>
      <c r="AP2266" s="127"/>
      <c r="AQ2266" s="127"/>
      <c r="AR2266" s="127"/>
      <c r="AS2266" s="127"/>
      <c r="AT2266" s="127"/>
      <c r="AU2266" s="127"/>
      <c r="AV2266" s="127"/>
      <c r="AW2266" s="127"/>
      <c r="AX2266" s="127"/>
      <c r="AY2266" s="127"/>
      <c r="AZ2266" s="127"/>
      <c r="BA2266" s="127"/>
      <c r="BB2266" s="127"/>
      <c r="BC2266" s="127"/>
      <c r="BD2266" s="127"/>
      <c r="BE2266" s="127"/>
      <c r="BF2266" s="127"/>
      <c r="BG2266" s="127"/>
      <c r="BH2266" s="127"/>
      <c r="BI2266" s="127"/>
      <c r="BJ2266" s="127"/>
      <c r="BK2266" s="127"/>
      <c r="BL2266" s="127"/>
      <c r="BM2266" s="127"/>
      <c r="BN2266" s="386"/>
      <c r="BO2266" s="127"/>
      <c r="BP2266" s="104"/>
    </row>
    <row r="2267" spans="1:68" ht="14.5" x14ac:dyDescent="0.35">
      <c r="A2267" s="136"/>
      <c r="B2267" s="136"/>
      <c r="C2267" s="136"/>
      <c r="D2267" s="127"/>
      <c r="E2267" s="127"/>
      <c r="F2267" s="127"/>
      <c r="G2267" s="127"/>
      <c r="H2267" s="127"/>
      <c r="I2267" s="127"/>
      <c r="J2267" s="127"/>
      <c r="K2267" s="127"/>
      <c r="L2267" s="127"/>
      <c r="M2267" s="127"/>
      <c r="N2267" s="127"/>
      <c r="O2267" s="127"/>
      <c r="P2267" s="127"/>
      <c r="Q2267" s="127"/>
      <c r="R2267" s="127"/>
      <c r="S2267" s="127"/>
      <c r="T2267" s="127"/>
      <c r="U2267" s="127"/>
      <c r="V2267" s="127"/>
      <c r="W2267" s="127"/>
      <c r="X2267" s="127"/>
      <c r="Y2267" s="127"/>
      <c r="Z2267" s="127"/>
      <c r="AA2267" s="127"/>
      <c r="AB2267" s="127"/>
      <c r="AC2267" s="127"/>
      <c r="AD2267" s="127"/>
      <c r="AE2267" s="127"/>
      <c r="AF2267" s="127"/>
      <c r="AG2267" s="127"/>
      <c r="AH2267" s="127"/>
      <c r="AI2267" s="127"/>
      <c r="AJ2267" s="127"/>
      <c r="AK2267" s="127"/>
      <c r="AL2267" s="127"/>
      <c r="AM2267" s="127"/>
      <c r="AN2267" s="127"/>
      <c r="AO2267" s="127"/>
      <c r="AP2267" s="127"/>
      <c r="AQ2267" s="127"/>
      <c r="AR2267" s="127"/>
      <c r="AS2267" s="127"/>
      <c r="AT2267" s="127"/>
      <c r="AU2267" s="127"/>
      <c r="AV2267" s="127"/>
      <c r="AW2267" s="127"/>
      <c r="AX2267" s="127"/>
      <c r="AY2267" s="127"/>
      <c r="AZ2267" s="127"/>
      <c r="BA2267" s="127"/>
      <c r="BB2267" s="127"/>
      <c r="BC2267" s="127"/>
      <c r="BD2267" s="127"/>
      <c r="BE2267" s="127"/>
      <c r="BF2267" s="127"/>
      <c r="BG2267" s="127"/>
      <c r="BH2267" s="127"/>
      <c r="BI2267" s="127"/>
      <c r="BJ2267" s="127"/>
      <c r="BK2267" s="127"/>
      <c r="BL2267" s="127"/>
      <c r="BM2267" s="127"/>
      <c r="BN2267" s="386"/>
      <c r="BO2267" s="127"/>
      <c r="BP2267" s="104"/>
    </row>
    <row r="2268" spans="1:68" ht="14.5" x14ac:dyDescent="0.35">
      <c r="A2268" s="136"/>
      <c r="B2268" s="136"/>
      <c r="C2268" s="136"/>
      <c r="D2268" s="127"/>
      <c r="E2268" s="127"/>
      <c r="F2268" s="127"/>
      <c r="G2268" s="127"/>
      <c r="H2268" s="127"/>
      <c r="I2268" s="127"/>
      <c r="J2268" s="127"/>
      <c r="K2268" s="127"/>
      <c r="L2268" s="127"/>
      <c r="M2268" s="127"/>
      <c r="N2268" s="127"/>
      <c r="O2268" s="127"/>
      <c r="P2268" s="127"/>
      <c r="Q2268" s="127"/>
      <c r="R2268" s="127"/>
      <c r="S2268" s="127"/>
      <c r="T2268" s="127"/>
      <c r="U2268" s="127"/>
      <c r="V2268" s="127"/>
      <c r="W2268" s="127"/>
      <c r="X2268" s="127"/>
      <c r="Y2268" s="127"/>
      <c r="Z2268" s="127"/>
      <c r="AA2268" s="127"/>
      <c r="AB2268" s="127"/>
      <c r="AC2268" s="127"/>
      <c r="AD2268" s="127"/>
      <c r="AE2268" s="127"/>
      <c r="AF2268" s="127"/>
      <c r="AG2268" s="127"/>
      <c r="AH2268" s="127"/>
      <c r="AI2268" s="127"/>
      <c r="AJ2268" s="127"/>
      <c r="AK2268" s="127"/>
      <c r="AL2268" s="127"/>
      <c r="AM2268" s="127"/>
      <c r="AN2268" s="127"/>
      <c r="AO2268" s="127"/>
      <c r="AP2268" s="127"/>
      <c r="AQ2268" s="127"/>
      <c r="AR2268" s="127"/>
      <c r="AS2268" s="127"/>
      <c r="AT2268" s="127"/>
      <c r="AU2268" s="127"/>
      <c r="AV2268" s="127"/>
      <c r="AW2268" s="127"/>
      <c r="AX2268" s="127"/>
      <c r="AY2268" s="127"/>
      <c r="AZ2268" s="127"/>
      <c r="BA2268" s="127"/>
      <c r="BB2268" s="127"/>
      <c r="BC2268" s="127"/>
      <c r="BD2268" s="127"/>
      <c r="BE2268" s="127"/>
      <c r="BF2268" s="127"/>
      <c r="BG2268" s="127"/>
      <c r="BH2268" s="127"/>
      <c r="BI2268" s="127"/>
      <c r="BJ2268" s="127"/>
      <c r="BK2268" s="127"/>
      <c r="BL2268" s="127"/>
      <c r="BM2268" s="127"/>
      <c r="BN2268" s="386"/>
      <c r="BO2268" s="127"/>
      <c r="BP2268" s="104"/>
    </row>
    <row r="2269" spans="1:68" ht="14.5" x14ac:dyDescent="0.35">
      <c r="A2269" s="136"/>
      <c r="B2269" s="136"/>
      <c r="C2269" s="136"/>
      <c r="D2269" s="127"/>
      <c r="E2269" s="127"/>
      <c r="F2269" s="127"/>
      <c r="G2269" s="127"/>
      <c r="H2269" s="127"/>
      <c r="I2269" s="127"/>
      <c r="J2269" s="127"/>
      <c r="K2269" s="127"/>
      <c r="L2269" s="127"/>
      <c r="M2269" s="127"/>
      <c r="N2269" s="127"/>
      <c r="O2269" s="127"/>
      <c r="P2269" s="127"/>
      <c r="Q2269" s="127"/>
      <c r="R2269" s="127"/>
      <c r="S2269" s="127"/>
      <c r="T2269" s="127"/>
      <c r="U2269" s="127"/>
      <c r="V2269" s="127"/>
      <c r="W2269" s="127"/>
      <c r="X2269" s="127"/>
      <c r="Y2269" s="127"/>
      <c r="Z2269" s="127"/>
      <c r="AA2269" s="127"/>
      <c r="AB2269" s="127"/>
      <c r="AC2269" s="127"/>
      <c r="AD2269" s="127"/>
      <c r="AE2269" s="127"/>
      <c r="AF2269" s="127"/>
      <c r="AG2269" s="127"/>
      <c r="AH2269" s="127"/>
      <c r="AI2269" s="127"/>
      <c r="AJ2269" s="127"/>
      <c r="AK2269" s="127"/>
      <c r="AL2269" s="127"/>
      <c r="AM2269" s="127"/>
      <c r="AN2269" s="127"/>
      <c r="AO2269" s="127"/>
      <c r="AP2269" s="127"/>
      <c r="AQ2269" s="127"/>
      <c r="AR2269" s="127"/>
      <c r="AS2269" s="127"/>
      <c r="AT2269" s="127"/>
      <c r="AU2269" s="127"/>
      <c r="AV2269" s="127"/>
      <c r="AW2269" s="127"/>
      <c r="AX2269" s="127"/>
      <c r="AY2269" s="127"/>
      <c r="AZ2269" s="127"/>
      <c r="BA2269" s="127"/>
      <c r="BB2269" s="127"/>
      <c r="BC2269" s="127"/>
      <c r="BD2269" s="127"/>
      <c r="BE2269" s="127"/>
      <c r="BF2269" s="127"/>
      <c r="BG2269" s="127"/>
      <c r="BH2269" s="127"/>
      <c r="BI2269" s="127"/>
      <c r="BJ2269" s="127"/>
      <c r="BK2269" s="127"/>
      <c r="BL2269" s="127"/>
      <c r="BM2269" s="127"/>
      <c r="BN2269" s="386"/>
      <c r="BO2269" s="127"/>
      <c r="BP2269" s="104"/>
    </row>
    <row r="2270" spans="1:68" ht="14.5" x14ac:dyDescent="0.35">
      <c r="A2270" s="136"/>
      <c r="B2270" s="136"/>
      <c r="C2270" s="136"/>
      <c r="D2270" s="127"/>
      <c r="E2270" s="127"/>
      <c r="F2270" s="127"/>
      <c r="G2270" s="127"/>
      <c r="H2270" s="127"/>
      <c r="I2270" s="127"/>
      <c r="J2270" s="127"/>
      <c r="K2270" s="127"/>
      <c r="L2270" s="127"/>
      <c r="M2270" s="127"/>
      <c r="N2270" s="127"/>
      <c r="O2270" s="127"/>
      <c r="P2270" s="127"/>
      <c r="Q2270" s="127"/>
      <c r="R2270" s="127"/>
      <c r="S2270" s="127"/>
      <c r="T2270" s="127"/>
      <c r="U2270" s="127"/>
      <c r="V2270" s="127"/>
      <c r="W2270" s="127"/>
      <c r="X2270" s="127"/>
      <c r="Y2270" s="127"/>
      <c r="Z2270" s="127"/>
      <c r="AA2270" s="127"/>
      <c r="AB2270" s="127"/>
      <c r="AC2270" s="127"/>
      <c r="AD2270" s="127"/>
      <c r="AE2270" s="127"/>
      <c r="AF2270" s="127"/>
      <c r="AG2270" s="127"/>
      <c r="AH2270" s="127"/>
      <c r="AI2270" s="127"/>
      <c r="AJ2270" s="127"/>
      <c r="AK2270" s="127"/>
      <c r="AL2270" s="127"/>
      <c r="AM2270" s="127"/>
      <c r="AN2270" s="127"/>
      <c r="AO2270" s="127"/>
      <c r="AP2270" s="127"/>
      <c r="AQ2270" s="127"/>
      <c r="AR2270" s="127"/>
      <c r="AS2270" s="127"/>
      <c r="AT2270" s="127"/>
      <c r="AU2270" s="127"/>
      <c r="AV2270" s="127"/>
      <c r="AW2270" s="127"/>
      <c r="AX2270" s="127"/>
      <c r="AY2270" s="127"/>
      <c r="AZ2270" s="127"/>
      <c r="BA2270" s="127"/>
      <c r="BB2270" s="127"/>
      <c r="BC2270" s="127"/>
      <c r="BD2270" s="127"/>
      <c r="BE2270" s="127"/>
      <c r="BF2270" s="127"/>
      <c r="BG2270" s="127"/>
      <c r="BH2270" s="127"/>
      <c r="BI2270" s="127"/>
      <c r="BJ2270" s="127"/>
      <c r="BK2270" s="127"/>
      <c r="BL2270" s="127"/>
      <c r="BM2270" s="127"/>
      <c r="BN2270" s="386"/>
      <c r="BO2270" s="127"/>
      <c r="BP2270" s="104"/>
    </row>
    <row r="2271" spans="1:68" ht="14.5" x14ac:dyDescent="0.35">
      <c r="A2271" s="136"/>
      <c r="B2271" s="136"/>
      <c r="C2271" s="136"/>
      <c r="D2271" s="127"/>
      <c r="E2271" s="127"/>
      <c r="F2271" s="127"/>
      <c r="G2271" s="127"/>
      <c r="H2271" s="127"/>
      <c r="I2271" s="127"/>
      <c r="J2271" s="127"/>
      <c r="K2271" s="127"/>
      <c r="L2271" s="127"/>
      <c r="M2271" s="127"/>
      <c r="N2271" s="127"/>
      <c r="O2271" s="127"/>
      <c r="P2271" s="127"/>
      <c r="Q2271" s="127"/>
      <c r="R2271" s="127"/>
      <c r="S2271" s="127"/>
      <c r="T2271" s="127"/>
      <c r="U2271" s="127"/>
      <c r="V2271" s="127"/>
      <c r="W2271" s="127"/>
      <c r="X2271" s="127"/>
      <c r="Y2271" s="127"/>
      <c r="Z2271" s="127"/>
      <c r="AA2271" s="127"/>
      <c r="AB2271" s="127"/>
      <c r="AC2271" s="127"/>
      <c r="AD2271" s="127"/>
      <c r="AE2271" s="127"/>
      <c r="AF2271" s="127"/>
      <c r="AG2271" s="127"/>
      <c r="AH2271" s="127"/>
      <c r="AI2271" s="127"/>
      <c r="AJ2271" s="127"/>
      <c r="AK2271" s="127"/>
      <c r="AL2271" s="127"/>
      <c r="AM2271" s="127"/>
      <c r="AN2271" s="127"/>
      <c r="AO2271" s="127"/>
      <c r="AP2271" s="127"/>
      <c r="AQ2271" s="127"/>
      <c r="AR2271" s="127"/>
      <c r="AS2271" s="127"/>
      <c r="AT2271" s="127"/>
      <c r="AU2271" s="127"/>
      <c r="AV2271" s="127"/>
      <c r="AW2271" s="127"/>
      <c r="AX2271" s="127"/>
      <c r="AY2271" s="127"/>
      <c r="AZ2271" s="127"/>
      <c r="BA2271" s="127"/>
      <c r="BB2271" s="127"/>
      <c r="BC2271" s="127"/>
      <c r="BD2271" s="127"/>
      <c r="BE2271" s="127"/>
      <c r="BF2271" s="127"/>
      <c r="BG2271" s="127"/>
      <c r="BH2271" s="127"/>
      <c r="BI2271" s="127"/>
      <c r="BJ2271" s="127"/>
      <c r="BK2271" s="127"/>
      <c r="BL2271" s="127"/>
      <c r="BM2271" s="127"/>
      <c r="BN2271" s="386"/>
      <c r="BO2271" s="127"/>
      <c r="BP2271" s="104"/>
    </row>
    <row r="2272" spans="1:68" ht="14.5" x14ac:dyDescent="0.35">
      <c r="A2272" s="136"/>
      <c r="B2272" s="136"/>
      <c r="C2272" s="136"/>
      <c r="D2272" s="127"/>
      <c r="E2272" s="127"/>
      <c r="F2272" s="127"/>
      <c r="G2272" s="127"/>
      <c r="H2272" s="127"/>
      <c r="I2272" s="127"/>
      <c r="J2272" s="127"/>
      <c r="K2272" s="127"/>
      <c r="L2272" s="127"/>
      <c r="M2272" s="127"/>
      <c r="N2272" s="127"/>
      <c r="O2272" s="127"/>
      <c r="P2272" s="127"/>
      <c r="Q2272" s="127"/>
      <c r="R2272" s="127"/>
      <c r="S2272" s="127"/>
      <c r="T2272" s="127"/>
      <c r="U2272" s="127"/>
      <c r="V2272" s="127"/>
      <c r="W2272" s="127"/>
      <c r="X2272" s="127"/>
      <c r="Y2272" s="127"/>
      <c r="Z2272" s="127"/>
      <c r="AA2272" s="127"/>
      <c r="AB2272" s="127"/>
      <c r="AC2272" s="127"/>
      <c r="AD2272" s="127"/>
      <c r="AE2272" s="127"/>
      <c r="AF2272" s="127"/>
      <c r="AG2272" s="127"/>
      <c r="AH2272" s="127"/>
      <c r="AI2272" s="127"/>
      <c r="AJ2272" s="127"/>
      <c r="AK2272" s="127"/>
      <c r="AL2272" s="127"/>
      <c r="AM2272" s="127"/>
      <c r="AN2272" s="127"/>
      <c r="AO2272" s="127"/>
      <c r="AP2272" s="127"/>
      <c r="AQ2272" s="127"/>
      <c r="AR2272" s="127"/>
      <c r="AS2272" s="127"/>
      <c r="AT2272" s="127"/>
      <c r="AU2272" s="127"/>
      <c r="AV2272" s="127"/>
      <c r="AW2272" s="127"/>
      <c r="AX2272" s="127"/>
      <c r="AY2272" s="127"/>
      <c r="AZ2272" s="127"/>
      <c r="BA2272" s="127"/>
      <c r="BB2272" s="127"/>
      <c r="BC2272" s="127"/>
      <c r="BD2272" s="127"/>
      <c r="BE2272" s="127"/>
      <c r="BF2272" s="127"/>
      <c r="BG2272" s="127"/>
      <c r="BH2272" s="127"/>
      <c r="BI2272" s="127"/>
      <c r="BJ2272" s="127"/>
      <c r="BK2272" s="127"/>
      <c r="BL2272" s="127"/>
      <c r="BM2272" s="127"/>
      <c r="BN2272" s="386"/>
      <c r="BO2272" s="127"/>
      <c r="BP2272" s="104"/>
    </row>
    <row r="2273" spans="1:68" ht="14.5" x14ac:dyDescent="0.35">
      <c r="A2273" s="136"/>
      <c r="B2273" s="136"/>
      <c r="C2273" s="136"/>
      <c r="D2273" s="127"/>
      <c r="E2273" s="127"/>
      <c r="F2273" s="127"/>
      <c r="G2273" s="127"/>
      <c r="H2273" s="127"/>
      <c r="I2273" s="127"/>
      <c r="J2273" s="127"/>
      <c r="K2273" s="127"/>
      <c r="L2273" s="127"/>
      <c r="M2273" s="127"/>
      <c r="N2273" s="127"/>
      <c r="O2273" s="127"/>
      <c r="P2273" s="127"/>
      <c r="Q2273" s="127"/>
      <c r="R2273" s="127"/>
      <c r="S2273" s="127"/>
      <c r="T2273" s="127"/>
      <c r="U2273" s="127"/>
      <c r="V2273" s="127"/>
      <c r="W2273" s="127"/>
      <c r="X2273" s="127"/>
      <c r="Y2273" s="127"/>
      <c r="Z2273" s="127"/>
      <c r="AA2273" s="127"/>
      <c r="AB2273" s="127"/>
      <c r="AC2273" s="127"/>
      <c r="AD2273" s="127"/>
      <c r="AE2273" s="127"/>
      <c r="AF2273" s="127"/>
      <c r="AG2273" s="127"/>
      <c r="AH2273" s="127"/>
      <c r="AI2273" s="127"/>
      <c r="AJ2273" s="127"/>
      <c r="AK2273" s="127"/>
      <c r="AL2273" s="127"/>
      <c r="AM2273" s="127"/>
      <c r="AN2273" s="127"/>
      <c r="AO2273" s="127"/>
      <c r="AP2273" s="127"/>
      <c r="AQ2273" s="127"/>
      <c r="AR2273" s="127"/>
      <c r="AS2273" s="127"/>
      <c r="AT2273" s="127"/>
      <c r="AU2273" s="127"/>
      <c r="AV2273" s="127"/>
      <c r="AW2273" s="127"/>
      <c r="AX2273" s="127"/>
      <c r="AY2273" s="127"/>
      <c r="AZ2273" s="127"/>
      <c r="BA2273" s="127"/>
      <c r="BB2273" s="127"/>
      <c r="BC2273" s="127"/>
      <c r="BD2273" s="127"/>
      <c r="BE2273" s="127"/>
      <c r="BF2273" s="127"/>
      <c r="BG2273" s="127"/>
      <c r="BH2273" s="127"/>
      <c r="BI2273" s="127"/>
      <c r="BJ2273" s="127"/>
      <c r="BK2273" s="127"/>
      <c r="BL2273" s="127"/>
      <c r="BM2273" s="127"/>
      <c r="BN2273" s="386"/>
      <c r="BO2273" s="127"/>
      <c r="BP2273" s="104"/>
    </row>
    <row r="2274" spans="1:68" ht="14.5" x14ac:dyDescent="0.35">
      <c r="A2274" s="136"/>
      <c r="B2274" s="136"/>
      <c r="C2274" s="136"/>
      <c r="D2274" s="127"/>
      <c r="E2274" s="127"/>
      <c r="F2274" s="127"/>
      <c r="G2274" s="127"/>
      <c r="H2274" s="127"/>
      <c r="I2274" s="127"/>
      <c r="J2274" s="127"/>
      <c r="K2274" s="127"/>
      <c r="L2274" s="127"/>
      <c r="M2274" s="127"/>
      <c r="N2274" s="127"/>
      <c r="O2274" s="127"/>
      <c r="P2274" s="127"/>
      <c r="Q2274" s="127"/>
      <c r="R2274" s="127"/>
      <c r="S2274" s="127"/>
      <c r="T2274" s="127"/>
      <c r="U2274" s="127"/>
      <c r="V2274" s="127"/>
      <c r="W2274" s="127"/>
      <c r="X2274" s="127"/>
      <c r="Y2274" s="127"/>
      <c r="Z2274" s="127"/>
      <c r="AA2274" s="127"/>
      <c r="AB2274" s="127"/>
      <c r="AC2274" s="127"/>
      <c r="AD2274" s="127"/>
      <c r="AE2274" s="127"/>
      <c r="AF2274" s="127"/>
      <c r="AG2274" s="127"/>
      <c r="AH2274" s="127"/>
      <c r="AI2274" s="127"/>
      <c r="AJ2274" s="127"/>
      <c r="AK2274" s="127"/>
      <c r="AL2274" s="127"/>
      <c r="AM2274" s="127"/>
      <c r="AN2274" s="127"/>
      <c r="AO2274" s="127"/>
      <c r="AP2274" s="127"/>
      <c r="AQ2274" s="127"/>
      <c r="AR2274" s="127"/>
      <c r="AS2274" s="127"/>
      <c r="AT2274" s="127"/>
      <c r="AU2274" s="127"/>
      <c r="AV2274" s="127"/>
      <c r="AW2274" s="127"/>
      <c r="AX2274" s="127"/>
      <c r="AY2274" s="127"/>
      <c r="AZ2274" s="127"/>
      <c r="BA2274" s="127"/>
      <c r="BB2274" s="127"/>
      <c r="BC2274" s="127"/>
      <c r="BD2274" s="127"/>
      <c r="BE2274" s="127"/>
      <c r="BF2274" s="127"/>
      <c r="BG2274" s="127"/>
      <c r="BH2274" s="127"/>
      <c r="BI2274" s="127"/>
      <c r="BJ2274" s="127"/>
      <c r="BK2274" s="127"/>
      <c r="BL2274" s="127"/>
      <c r="BM2274" s="127"/>
      <c r="BN2274" s="386"/>
      <c r="BO2274" s="127"/>
      <c r="BP2274" s="104"/>
    </row>
    <row r="2275" spans="1:68" ht="14.5" x14ac:dyDescent="0.35">
      <c r="A2275" s="136"/>
      <c r="B2275" s="136"/>
      <c r="C2275" s="136"/>
      <c r="D2275" s="127"/>
      <c r="E2275" s="127"/>
      <c r="F2275" s="127"/>
      <c r="G2275" s="127"/>
      <c r="H2275" s="127"/>
      <c r="I2275" s="127"/>
      <c r="J2275" s="127"/>
      <c r="K2275" s="127"/>
      <c r="L2275" s="127"/>
      <c r="M2275" s="127"/>
      <c r="N2275" s="127"/>
      <c r="O2275" s="127"/>
      <c r="P2275" s="127"/>
      <c r="Q2275" s="127"/>
      <c r="R2275" s="127"/>
      <c r="S2275" s="127"/>
      <c r="T2275" s="127"/>
      <c r="U2275" s="127"/>
      <c r="V2275" s="127"/>
      <c r="W2275" s="127"/>
      <c r="X2275" s="127"/>
      <c r="Y2275" s="127"/>
      <c r="Z2275" s="127"/>
      <c r="AA2275" s="127"/>
      <c r="AB2275" s="127"/>
      <c r="AC2275" s="127"/>
      <c r="AD2275" s="127"/>
      <c r="AE2275" s="127"/>
      <c r="AF2275" s="127"/>
      <c r="AG2275" s="127"/>
      <c r="AH2275" s="127"/>
      <c r="AI2275" s="127"/>
      <c r="AJ2275" s="127"/>
      <c r="AK2275" s="127"/>
      <c r="AL2275" s="127"/>
      <c r="AM2275" s="127"/>
      <c r="AN2275" s="127"/>
      <c r="AO2275" s="127"/>
      <c r="AP2275" s="127"/>
      <c r="AQ2275" s="127"/>
      <c r="AR2275" s="127"/>
      <c r="AS2275" s="127"/>
      <c r="AT2275" s="127"/>
      <c r="AU2275" s="127"/>
      <c r="AV2275" s="127"/>
      <c r="AW2275" s="127"/>
      <c r="AX2275" s="127"/>
      <c r="AY2275" s="127"/>
      <c r="AZ2275" s="127"/>
      <c r="BA2275" s="127"/>
      <c r="BB2275" s="127"/>
      <c r="BC2275" s="127"/>
      <c r="BD2275" s="127"/>
      <c r="BE2275" s="127"/>
      <c r="BF2275" s="127"/>
      <c r="BG2275" s="127"/>
      <c r="BH2275" s="127"/>
      <c r="BI2275" s="127"/>
      <c r="BJ2275" s="127"/>
      <c r="BK2275" s="127"/>
      <c r="BL2275" s="127"/>
      <c r="BM2275" s="127"/>
      <c r="BN2275" s="386"/>
      <c r="BO2275" s="127"/>
      <c r="BP2275" s="104"/>
    </row>
    <row r="2276" spans="1:68" ht="14.5" x14ac:dyDescent="0.35">
      <c r="A2276" s="136"/>
      <c r="B2276" s="136"/>
      <c r="C2276" s="136"/>
      <c r="D2276" s="127"/>
      <c r="E2276" s="127"/>
      <c r="F2276" s="127"/>
      <c r="G2276" s="127"/>
      <c r="H2276" s="127"/>
      <c r="I2276" s="127"/>
      <c r="J2276" s="127"/>
      <c r="K2276" s="127"/>
      <c r="L2276" s="127"/>
      <c r="M2276" s="127"/>
      <c r="N2276" s="127"/>
      <c r="O2276" s="127"/>
      <c r="P2276" s="127"/>
      <c r="Q2276" s="127"/>
      <c r="R2276" s="127"/>
      <c r="S2276" s="127"/>
      <c r="T2276" s="127"/>
      <c r="U2276" s="127"/>
      <c r="V2276" s="127"/>
      <c r="W2276" s="127"/>
      <c r="X2276" s="127"/>
      <c r="Y2276" s="127"/>
      <c r="Z2276" s="127"/>
      <c r="AA2276" s="127"/>
      <c r="AB2276" s="127"/>
      <c r="AC2276" s="127"/>
      <c r="AD2276" s="127"/>
      <c r="AE2276" s="127"/>
      <c r="AF2276" s="127"/>
      <c r="AG2276" s="127"/>
      <c r="AH2276" s="127"/>
      <c r="AI2276" s="127"/>
      <c r="AJ2276" s="127"/>
      <c r="AK2276" s="127"/>
      <c r="AL2276" s="127"/>
      <c r="AM2276" s="127"/>
      <c r="AN2276" s="127"/>
      <c r="AO2276" s="127"/>
      <c r="AP2276" s="127"/>
      <c r="AQ2276" s="127"/>
      <c r="AR2276" s="127"/>
      <c r="AS2276" s="127"/>
      <c r="AT2276" s="127"/>
      <c r="AU2276" s="127"/>
      <c r="AV2276" s="127"/>
      <c r="AW2276" s="127"/>
      <c r="AX2276" s="127"/>
      <c r="AY2276" s="127"/>
      <c r="AZ2276" s="127"/>
      <c r="BA2276" s="127"/>
      <c r="BB2276" s="127"/>
      <c r="BC2276" s="127"/>
      <c r="BD2276" s="127"/>
      <c r="BE2276" s="127"/>
      <c r="BF2276" s="127"/>
      <c r="BG2276" s="127"/>
      <c r="BH2276" s="127"/>
      <c r="BI2276" s="127"/>
      <c r="BJ2276" s="127"/>
      <c r="BK2276" s="127"/>
      <c r="BL2276" s="127"/>
      <c r="BM2276" s="127"/>
      <c r="BN2276" s="386"/>
      <c r="BO2276" s="127"/>
      <c r="BP2276" s="104"/>
    </row>
    <row r="2277" spans="1:68" ht="14.5" x14ac:dyDescent="0.35">
      <c r="A2277" s="136"/>
      <c r="B2277" s="136"/>
      <c r="C2277" s="136"/>
      <c r="D2277" s="127"/>
      <c r="E2277" s="127"/>
      <c r="F2277" s="127"/>
      <c r="G2277" s="127"/>
      <c r="H2277" s="127"/>
      <c r="I2277" s="127"/>
      <c r="J2277" s="127"/>
      <c r="K2277" s="127"/>
      <c r="L2277" s="127"/>
      <c r="M2277" s="127"/>
      <c r="N2277" s="127"/>
      <c r="O2277" s="127"/>
      <c r="P2277" s="127"/>
      <c r="Q2277" s="127"/>
      <c r="R2277" s="127"/>
      <c r="S2277" s="127"/>
      <c r="T2277" s="127"/>
      <c r="U2277" s="127"/>
      <c r="V2277" s="127"/>
      <c r="W2277" s="127"/>
      <c r="X2277" s="127"/>
      <c r="Y2277" s="127"/>
      <c r="Z2277" s="127"/>
      <c r="AA2277" s="127"/>
      <c r="AB2277" s="127"/>
      <c r="AC2277" s="127"/>
      <c r="AD2277" s="127"/>
      <c r="AE2277" s="127"/>
      <c r="AF2277" s="127"/>
      <c r="AG2277" s="127"/>
      <c r="AH2277" s="127"/>
      <c r="AI2277" s="127"/>
      <c r="AJ2277" s="127"/>
      <c r="AK2277" s="127"/>
      <c r="AL2277" s="127"/>
      <c r="AM2277" s="127"/>
      <c r="AN2277" s="127"/>
      <c r="AO2277" s="127"/>
      <c r="AP2277" s="127"/>
      <c r="AQ2277" s="127"/>
      <c r="AR2277" s="127"/>
      <c r="AS2277" s="127"/>
      <c r="AT2277" s="127"/>
      <c r="AU2277" s="127"/>
      <c r="AV2277" s="127"/>
      <c r="AW2277" s="127"/>
      <c r="AX2277" s="127"/>
      <c r="AY2277" s="127"/>
      <c r="AZ2277" s="127"/>
      <c r="BA2277" s="127"/>
      <c r="BB2277" s="127"/>
      <c r="BC2277" s="127"/>
      <c r="BD2277" s="127"/>
      <c r="BE2277" s="127"/>
      <c r="BF2277" s="127"/>
      <c r="BG2277" s="127"/>
      <c r="BH2277" s="127"/>
      <c r="BI2277" s="127"/>
      <c r="BJ2277" s="127"/>
      <c r="BK2277" s="127"/>
      <c r="BL2277" s="127"/>
      <c r="BM2277" s="127"/>
      <c r="BN2277" s="386"/>
      <c r="BO2277" s="127"/>
      <c r="BP2277" s="104"/>
    </row>
    <row r="2278" spans="1:68" ht="14.5" x14ac:dyDescent="0.35">
      <c r="A2278" s="136"/>
      <c r="B2278" s="136"/>
      <c r="C2278" s="136"/>
      <c r="D2278" s="127"/>
      <c r="E2278" s="127"/>
      <c r="F2278" s="127"/>
      <c r="G2278" s="127"/>
      <c r="H2278" s="127"/>
      <c r="I2278" s="127"/>
      <c r="J2278" s="127"/>
      <c r="K2278" s="127"/>
      <c r="L2278" s="127"/>
      <c r="M2278" s="127"/>
      <c r="N2278" s="127"/>
      <c r="O2278" s="127"/>
      <c r="P2278" s="127"/>
      <c r="Q2278" s="127"/>
      <c r="R2278" s="127"/>
      <c r="S2278" s="127"/>
      <c r="T2278" s="127"/>
      <c r="U2278" s="127"/>
      <c r="V2278" s="127"/>
      <c r="W2278" s="127"/>
      <c r="X2278" s="127"/>
      <c r="Y2278" s="127"/>
      <c r="Z2278" s="127"/>
      <c r="AA2278" s="127"/>
      <c r="AB2278" s="127"/>
      <c r="AC2278" s="127"/>
      <c r="AD2278" s="127"/>
      <c r="AE2278" s="127"/>
      <c r="AF2278" s="127"/>
      <c r="AG2278" s="127"/>
      <c r="AH2278" s="127"/>
      <c r="AI2278" s="127"/>
      <c r="AJ2278" s="127"/>
      <c r="AK2278" s="127"/>
      <c r="AL2278" s="127"/>
      <c r="AM2278" s="127"/>
      <c r="AN2278" s="127"/>
      <c r="AO2278" s="127"/>
      <c r="AP2278" s="127"/>
      <c r="AQ2278" s="127"/>
      <c r="AR2278" s="127"/>
      <c r="AS2278" s="127"/>
      <c r="AT2278" s="127"/>
      <c r="AU2278" s="127"/>
      <c r="AV2278" s="127"/>
      <c r="AW2278" s="127"/>
      <c r="AX2278" s="127"/>
      <c r="AY2278" s="127"/>
      <c r="AZ2278" s="127"/>
      <c r="BA2278" s="127"/>
      <c r="BB2278" s="127"/>
      <c r="BC2278" s="127"/>
      <c r="BD2278" s="127"/>
      <c r="BE2278" s="127"/>
      <c r="BF2278" s="127"/>
      <c r="BG2278" s="127"/>
      <c r="BH2278" s="127"/>
      <c r="BI2278" s="127"/>
      <c r="BJ2278" s="127"/>
      <c r="BK2278" s="127"/>
      <c r="BL2278" s="127"/>
      <c r="BM2278" s="127"/>
      <c r="BN2278" s="386"/>
      <c r="BO2278" s="127"/>
      <c r="BP2278" s="104"/>
    </row>
    <row r="2279" spans="1:68" ht="14.5" x14ac:dyDescent="0.35">
      <c r="A2279" s="136"/>
      <c r="B2279" s="136"/>
      <c r="C2279" s="136"/>
      <c r="D2279" s="127"/>
      <c r="E2279" s="127"/>
      <c r="F2279" s="127"/>
      <c r="G2279" s="127"/>
      <c r="H2279" s="127"/>
      <c r="I2279" s="127"/>
      <c r="J2279" s="127"/>
      <c r="K2279" s="127"/>
      <c r="L2279" s="127"/>
      <c r="M2279" s="127"/>
      <c r="N2279" s="127"/>
      <c r="O2279" s="127"/>
      <c r="P2279" s="127"/>
      <c r="Q2279" s="127"/>
      <c r="R2279" s="127"/>
      <c r="S2279" s="127"/>
      <c r="T2279" s="127"/>
      <c r="U2279" s="127"/>
      <c r="V2279" s="127"/>
      <c r="W2279" s="127"/>
      <c r="X2279" s="127"/>
      <c r="Y2279" s="127"/>
      <c r="Z2279" s="127"/>
      <c r="AA2279" s="127"/>
      <c r="AB2279" s="127"/>
      <c r="AC2279" s="127"/>
      <c r="AD2279" s="127"/>
      <c r="AE2279" s="127"/>
      <c r="AF2279" s="127"/>
      <c r="AG2279" s="127"/>
      <c r="AH2279" s="127"/>
      <c r="AI2279" s="127"/>
      <c r="AJ2279" s="127"/>
      <c r="AK2279" s="127"/>
      <c r="AL2279" s="127"/>
      <c r="AM2279" s="127"/>
      <c r="AN2279" s="127"/>
      <c r="AO2279" s="127"/>
      <c r="AP2279" s="127"/>
      <c r="AQ2279" s="127"/>
      <c r="AR2279" s="127"/>
      <c r="AS2279" s="127"/>
      <c r="AT2279" s="127"/>
      <c r="AU2279" s="127"/>
      <c r="AV2279" s="127"/>
      <c r="AW2279" s="127"/>
      <c r="AX2279" s="127"/>
      <c r="AY2279" s="127"/>
      <c r="AZ2279" s="127"/>
      <c r="BA2279" s="127"/>
      <c r="BB2279" s="127"/>
      <c r="BC2279" s="127"/>
      <c r="BD2279" s="127"/>
      <c r="BE2279" s="127"/>
      <c r="BF2279" s="127"/>
      <c r="BG2279" s="127"/>
      <c r="BH2279" s="127"/>
      <c r="BI2279" s="127"/>
      <c r="BJ2279" s="127"/>
      <c r="BK2279" s="127"/>
      <c r="BL2279" s="127"/>
      <c r="BM2279" s="127"/>
      <c r="BN2279" s="386"/>
      <c r="BO2279" s="127"/>
      <c r="BP2279" s="104"/>
    </row>
    <row r="2280" spans="1:68" ht="14.5" x14ac:dyDescent="0.35">
      <c r="A2280" s="136"/>
      <c r="B2280" s="136"/>
      <c r="C2280" s="136"/>
      <c r="D2280" s="127"/>
      <c r="E2280" s="127"/>
      <c r="F2280" s="127"/>
      <c r="G2280" s="127"/>
      <c r="H2280" s="127"/>
      <c r="I2280" s="127"/>
      <c r="J2280" s="127"/>
      <c r="K2280" s="127"/>
      <c r="L2280" s="127"/>
      <c r="M2280" s="127"/>
      <c r="N2280" s="127"/>
      <c r="O2280" s="127"/>
      <c r="P2280" s="127"/>
      <c r="Q2280" s="127"/>
      <c r="R2280" s="127"/>
      <c r="S2280" s="127"/>
      <c r="T2280" s="127"/>
      <c r="U2280" s="127"/>
      <c r="V2280" s="127"/>
      <c r="W2280" s="127"/>
      <c r="X2280" s="127"/>
      <c r="Y2280" s="127"/>
      <c r="Z2280" s="127"/>
      <c r="AA2280" s="127"/>
      <c r="AB2280" s="127"/>
      <c r="AC2280" s="127"/>
      <c r="AD2280" s="127"/>
      <c r="AE2280" s="127"/>
      <c r="AF2280" s="127"/>
      <c r="AG2280" s="127"/>
      <c r="AH2280" s="127"/>
      <c r="AI2280" s="127"/>
      <c r="AJ2280" s="127"/>
      <c r="AK2280" s="127"/>
      <c r="AL2280" s="127"/>
      <c r="AM2280" s="127"/>
      <c r="AN2280" s="127"/>
      <c r="AO2280" s="127"/>
      <c r="AP2280" s="127"/>
      <c r="AQ2280" s="127"/>
      <c r="AR2280" s="127"/>
      <c r="AS2280" s="127"/>
      <c r="AT2280" s="127"/>
      <c r="AU2280" s="127"/>
      <c r="AV2280" s="127"/>
      <c r="AW2280" s="127"/>
      <c r="AX2280" s="127"/>
      <c r="AY2280" s="127"/>
      <c r="AZ2280" s="127"/>
      <c r="BA2280" s="127"/>
      <c r="BB2280" s="127"/>
      <c r="BC2280" s="127"/>
      <c r="BD2280" s="127"/>
      <c r="BE2280" s="127"/>
      <c r="BF2280" s="127"/>
      <c r="BG2280" s="127"/>
      <c r="BH2280" s="127"/>
      <c r="BI2280" s="127"/>
      <c r="BJ2280" s="127"/>
      <c r="BK2280" s="127"/>
      <c r="BL2280" s="127"/>
      <c r="BM2280" s="127"/>
      <c r="BN2280" s="386"/>
      <c r="BO2280" s="127"/>
      <c r="BP2280" s="104"/>
    </row>
    <row r="2281" spans="1:68" ht="14.5" x14ac:dyDescent="0.35">
      <c r="A2281" s="136"/>
      <c r="B2281" s="136"/>
      <c r="C2281" s="136"/>
      <c r="D2281" s="127"/>
      <c r="E2281" s="127"/>
      <c r="F2281" s="127"/>
      <c r="G2281" s="127"/>
      <c r="H2281" s="127"/>
      <c r="I2281" s="127"/>
      <c r="J2281" s="127"/>
      <c r="K2281" s="127"/>
      <c r="L2281" s="127"/>
      <c r="M2281" s="127"/>
      <c r="N2281" s="127"/>
      <c r="O2281" s="127"/>
      <c r="P2281" s="127"/>
      <c r="Q2281" s="127"/>
      <c r="R2281" s="127"/>
      <c r="S2281" s="127"/>
      <c r="T2281" s="127"/>
      <c r="U2281" s="127"/>
      <c r="V2281" s="127"/>
      <c r="W2281" s="127"/>
      <c r="X2281" s="127"/>
      <c r="Y2281" s="127"/>
      <c r="Z2281" s="127"/>
      <c r="AA2281" s="127"/>
      <c r="AB2281" s="127"/>
      <c r="AC2281" s="127"/>
      <c r="AD2281" s="127"/>
      <c r="AE2281" s="127"/>
      <c r="AF2281" s="127"/>
      <c r="AG2281" s="127"/>
      <c r="AH2281" s="127"/>
      <c r="AI2281" s="127"/>
      <c r="AJ2281" s="127"/>
      <c r="AK2281" s="127"/>
      <c r="AL2281" s="127"/>
      <c r="AM2281" s="127"/>
      <c r="AN2281" s="127"/>
      <c r="AO2281" s="127"/>
      <c r="AP2281" s="127"/>
      <c r="AQ2281" s="127"/>
      <c r="AR2281" s="127"/>
      <c r="AS2281" s="127"/>
      <c r="AT2281" s="127"/>
      <c r="AU2281" s="127"/>
      <c r="AV2281" s="127"/>
      <c r="AW2281" s="127"/>
      <c r="AX2281" s="127"/>
      <c r="AY2281" s="127"/>
      <c r="AZ2281" s="127"/>
      <c r="BA2281" s="127"/>
      <c r="BB2281" s="127"/>
      <c r="BC2281" s="127"/>
      <c r="BD2281" s="127"/>
      <c r="BE2281" s="127"/>
      <c r="BF2281" s="127"/>
      <c r="BG2281" s="127"/>
      <c r="BH2281" s="127"/>
      <c r="BI2281" s="127"/>
      <c r="BJ2281" s="127"/>
      <c r="BK2281" s="127"/>
      <c r="BL2281" s="127"/>
      <c r="BM2281" s="127"/>
      <c r="BN2281" s="386"/>
      <c r="BO2281" s="127"/>
      <c r="BP2281" s="104"/>
    </row>
    <row r="2282" spans="1:68" ht="14.5" x14ac:dyDescent="0.35">
      <c r="A2282" s="136"/>
      <c r="B2282" s="136"/>
      <c r="C2282" s="136"/>
      <c r="D2282" s="127"/>
      <c r="E2282" s="127"/>
      <c r="F2282" s="127"/>
      <c r="G2282" s="127"/>
      <c r="H2282" s="127"/>
      <c r="I2282" s="127"/>
      <c r="J2282" s="127"/>
      <c r="K2282" s="127"/>
      <c r="L2282" s="127"/>
      <c r="M2282" s="127"/>
      <c r="N2282" s="127"/>
      <c r="O2282" s="127"/>
      <c r="P2282" s="127"/>
      <c r="Q2282" s="127"/>
      <c r="R2282" s="127"/>
      <c r="S2282" s="127"/>
      <c r="T2282" s="127"/>
      <c r="U2282" s="127"/>
      <c r="V2282" s="127"/>
      <c r="W2282" s="127"/>
      <c r="X2282" s="127"/>
      <c r="Y2282" s="127"/>
      <c r="Z2282" s="127"/>
      <c r="AA2282" s="127"/>
      <c r="AB2282" s="127"/>
      <c r="AC2282" s="127"/>
      <c r="AD2282" s="127"/>
      <c r="AE2282" s="127"/>
      <c r="AF2282" s="127"/>
      <c r="AG2282" s="127"/>
      <c r="AH2282" s="127"/>
      <c r="AI2282" s="127"/>
      <c r="AJ2282" s="127"/>
      <c r="AK2282" s="127"/>
      <c r="AL2282" s="127"/>
      <c r="AM2282" s="127"/>
      <c r="AN2282" s="127"/>
      <c r="AO2282" s="127"/>
      <c r="AP2282" s="127"/>
      <c r="AQ2282" s="127"/>
      <c r="AR2282" s="127"/>
      <c r="AS2282" s="127"/>
      <c r="AT2282" s="127"/>
      <c r="AU2282" s="127"/>
      <c r="AV2282" s="127"/>
      <c r="AW2282" s="127"/>
      <c r="AX2282" s="127"/>
      <c r="AY2282" s="127"/>
      <c r="AZ2282" s="127"/>
      <c r="BA2282" s="127"/>
      <c r="BB2282" s="127"/>
      <c r="BC2282" s="127"/>
      <c r="BD2282" s="127"/>
      <c r="BE2282" s="127"/>
      <c r="BF2282" s="127"/>
      <c r="BG2282" s="127"/>
      <c r="BH2282" s="127"/>
      <c r="BI2282" s="127"/>
      <c r="BJ2282" s="127"/>
      <c r="BK2282" s="127"/>
      <c r="BL2282" s="127"/>
      <c r="BM2282" s="127"/>
      <c r="BN2282" s="386"/>
      <c r="BO2282" s="127"/>
      <c r="BP2282" s="104"/>
    </row>
    <row r="2283" spans="1:68" ht="14.5" x14ac:dyDescent="0.35">
      <c r="A2283" s="136"/>
      <c r="B2283" s="136"/>
      <c r="C2283" s="136"/>
      <c r="D2283" s="127"/>
      <c r="E2283" s="127"/>
      <c r="F2283" s="127"/>
      <c r="G2283" s="127"/>
      <c r="H2283" s="127"/>
      <c r="I2283" s="127"/>
      <c r="J2283" s="127"/>
      <c r="K2283" s="127"/>
      <c r="L2283" s="127"/>
      <c r="M2283" s="127"/>
      <c r="N2283" s="127"/>
      <c r="O2283" s="127"/>
      <c r="P2283" s="127"/>
      <c r="Q2283" s="127"/>
      <c r="R2283" s="127"/>
      <c r="S2283" s="127"/>
      <c r="T2283" s="127"/>
      <c r="U2283" s="127"/>
      <c r="V2283" s="127"/>
      <c r="W2283" s="127"/>
      <c r="X2283" s="127"/>
      <c r="Y2283" s="127"/>
      <c r="Z2283" s="127"/>
      <c r="AA2283" s="127"/>
      <c r="AB2283" s="127"/>
      <c r="AC2283" s="127"/>
      <c r="AD2283" s="127"/>
      <c r="AE2283" s="127"/>
      <c r="AF2283" s="127"/>
      <c r="AG2283" s="127"/>
      <c r="AH2283" s="127"/>
      <c r="AI2283" s="127"/>
      <c r="AJ2283" s="127"/>
      <c r="AK2283" s="127"/>
      <c r="AL2283" s="127"/>
      <c r="AM2283" s="127"/>
      <c r="AN2283" s="127"/>
      <c r="AO2283" s="127"/>
      <c r="AP2283" s="127"/>
      <c r="AQ2283" s="127"/>
      <c r="AR2283" s="127"/>
      <c r="AS2283" s="127"/>
      <c r="AT2283" s="127"/>
      <c r="AU2283" s="127"/>
      <c r="AV2283" s="127"/>
      <c r="AW2283" s="127"/>
      <c r="AX2283" s="127"/>
      <c r="AY2283" s="127"/>
      <c r="AZ2283" s="127"/>
      <c r="BA2283" s="127"/>
      <c r="BB2283" s="127"/>
      <c r="BC2283" s="127"/>
      <c r="BD2283" s="127"/>
      <c r="BE2283" s="127"/>
      <c r="BF2283" s="127"/>
      <c r="BG2283" s="127"/>
      <c r="BH2283" s="127"/>
      <c r="BI2283" s="127"/>
      <c r="BJ2283" s="127"/>
      <c r="BK2283" s="127"/>
      <c r="BL2283" s="127"/>
      <c r="BM2283" s="127"/>
      <c r="BN2283" s="386"/>
      <c r="BO2283" s="127"/>
      <c r="BP2283" s="104"/>
    </row>
    <row r="2284" spans="1:68" ht="14.5" x14ac:dyDescent="0.35">
      <c r="A2284" s="136"/>
      <c r="B2284" s="136"/>
      <c r="C2284" s="136"/>
      <c r="D2284" s="127"/>
      <c r="E2284" s="127"/>
      <c r="F2284" s="127"/>
      <c r="G2284" s="127"/>
      <c r="H2284" s="127"/>
      <c r="I2284" s="127"/>
      <c r="J2284" s="127"/>
      <c r="K2284" s="127"/>
      <c r="L2284" s="127"/>
      <c r="M2284" s="127"/>
      <c r="N2284" s="127"/>
      <c r="O2284" s="127"/>
      <c r="P2284" s="127"/>
      <c r="Q2284" s="127"/>
      <c r="R2284" s="127"/>
      <c r="S2284" s="127"/>
      <c r="T2284" s="127"/>
      <c r="U2284" s="127"/>
      <c r="V2284" s="127"/>
      <c r="W2284" s="127"/>
      <c r="X2284" s="127"/>
      <c r="Y2284" s="127"/>
      <c r="Z2284" s="127"/>
      <c r="AA2284" s="127"/>
      <c r="AB2284" s="127"/>
      <c r="AC2284" s="127"/>
      <c r="AD2284" s="127"/>
      <c r="AE2284" s="127"/>
      <c r="AF2284" s="127"/>
      <c r="AG2284" s="127"/>
      <c r="AH2284" s="127"/>
      <c r="AI2284" s="127"/>
      <c r="AJ2284" s="127"/>
      <c r="AK2284" s="127"/>
      <c r="AL2284" s="127"/>
      <c r="AM2284" s="127"/>
      <c r="AN2284" s="127"/>
      <c r="AO2284" s="127"/>
      <c r="AP2284" s="127"/>
      <c r="AQ2284" s="127"/>
      <c r="AR2284" s="127"/>
      <c r="AS2284" s="127"/>
      <c r="AT2284" s="127"/>
      <c r="AU2284" s="127"/>
      <c r="AV2284" s="127"/>
      <c r="AW2284" s="127"/>
      <c r="AX2284" s="127"/>
      <c r="AY2284" s="127"/>
      <c r="AZ2284" s="127"/>
      <c r="BA2284" s="127"/>
      <c r="BB2284" s="127"/>
      <c r="BC2284" s="127"/>
      <c r="BD2284" s="127"/>
      <c r="BE2284" s="127"/>
      <c r="BF2284" s="127"/>
      <c r="BG2284" s="127"/>
      <c r="BH2284" s="127"/>
      <c r="BI2284" s="127"/>
      <c r="BJ2284" s="127"/>
      <c r="BK2284" s="127"/>
      <c r="BL2284" s="127"/>
      <c r="BM2284" s="127"/>
      <c r="BN2284" s="386"/>
      <c r="BO2284" s="127"/>
      <c r="BP2284" s="104"/>
    </row>
    <row r="2285" spans="1:68" ht="14.5" x14ac:dyDescent="0.35">
      <c r="A2285" s="136"/>
      <c r="B2285" s="136"/>
      <c r="C2285" s="136"/>
      <c r="D2285" s="127"/>
      <c r="E2285" s="127"/>
      <c r="F2285" s="127"/>
      <c r="G2285" s="127"/>
      <c r="H2285" s="127"/>
      <c r="I2285" s="127"/>
      <c r="J2285" s="127"/>
      <c r="K2285" s="127"/>
      <c r="L2285" s="127"/>
      <c r="M2285" s="127"/>
      <c r="N2285" s="127"/>
      <c r="O2285" s="127"/>
      <c r="P2285" s="127"/>
      <c r="Q2285" s="127"/>
      <c r="R2285" s="127"/>
      <c r="S2285" s="127"/>
      <c r="T2285" s="127"/>
      <c r="U2285" s="127"/>
      <c r="V2285" s="127"/>
      <c r="W2285" s="127"/>
      <c r="X2285" s="127"/>
      <c r="Y2285" s="127"/>
      <c r="Z2285" s="127"/>
      <c r="AA2285" s="127"/>
      <c r="AB2285" s="127"/>
      <c r="AC2285" s="127"/>
      <c r="AD2285" s="127"/>
      <c r="AE2285" s="127"/>
      <c r="AF2285" s="127"/>
      <c r="AG2285" s="127"/>
      <c r="AH2285" s="127"/>
      <c r="AI2285" s="127"/>
      <c r="AJ2285" s="127"/>
      <c r="AK2285" s="127"/>
      <c r="AL2285" s="127"/>
      <c r="AM2285" s="127"/>
      <c r="AN2285" s="127"/>
      <c r="AO2285" s="127"/>
      <c r="AP2285" s="127"/>
      <c r="AQ2285" s="127"/>
      <c r="AR2285" s="127"/>
      <c r="AS2285" s="127"/>
      <c r="AT2285" s="127"/>
      <c r="AU2285" s="127"/>
      <c r="AV2285" s="127"/>
      <c r="AW2285" s="127"/>
      <c r="AX2285" s="127"/>
      <c r="AY2285" s="127"/>
      <c r="AZ2285" s="127"/>
      <c r="BA2285" s="127"/>
      <c r="BB2285" s="127"/>
      <c r="BC2285" s="127"/>
      <c r="BD2285" s="127"/>
      <c r="BE2285" s="127"/>
      <c r="BF2285" s="127"/>
      <c r="BG2285" s="127"/>
      <c r="BH2285" s="127"/>
      <c r="BI2285" s="127"/>
      <c r="BJ2285" s="127"/>
      <c r="BK2285" s="127"/>
      <c r="BL2285" s="127"/>
      <c r="BM2285" s="127"/>
      <c r="BN2285" s="386"/>
      <c r="BO2285" s="127"/>
      <c r="BP2285" s="104"/>
    </row>
    <row r="2286" spans="1:68" ht="14.5" x14ac:dyDescent="0.35">
      <c r="A2286" s="136"/>
      <c r="B2286" s="136"/>
      <c r="C2286" s="136"/>
      <c r="D2286" s="127"/>
      <c r="E2286" s="127"/>
      <c r="F2286" s="127"/>
      <c r="G2286" s="127"/>
      <c r="H2286" s="127"/>
      <c r="I2286" s="127"/>
      <c r="J2286" s="127"/>
      <c r="K2286" s="127"/>
      <c r="L2286" s="127"/>
      <c r="M2286" s="127"/>
      <c r="N2286" s="127"/>
      <c r="O2286" s="127"/>
      <c r="P2286" s="127"/>
      <c r="Q2286" s="127"/>
      <c r="R2286" s="127"/>
      <c r="S2286" s="127"/>
      <c r="T2286" s="127"/>
      <c r="U2286" s="127"/>
      <c r="V2286" s="127"/>
      <c r="W2286" s="127"/>
      <c r="X2286" s="127"/>
      <c r="Y2286" s="127"/>
      <c r="Z2286" s="127"/>
      <c r="AA2286" s="127"/>
      <c r="AB2286" s="127"/>
      <c r="AC2286" s="127"/>
      <c r="AD2286" s="127"/>
      <c r="AE2286" s="127"/>
      <c r="AF2286" s="127"/>
      <c r="AG2286" s="127"/>
      <c r="AH2286" s="127"/>
      <c r="AI2286" s="127"/>
      <c r="AJ2286" s="127"/>
      <c r="AK2286" s="127"/>
      <c r="AL2286" s="127"/>
      <c r="AM2286" s="127"/>
      <c r="AN2286" s="127"/>
      <c r="AO2286" s="127"/>
      <c r="AP2286" s="127"/>
      <c r="AQ2286" s="127"/>
      <c r="AR2286" s="127"/>
      <c r="AS2286" s="127"/>
      <c r="AT2286" s="127"/>
      <c r="AU2286" s="127"/>
      <c r="AV2286" s="127"/>
      <c r="AW2286" s="127"/>
      <c r="AX2286" s="127"/>
      <c r="AY2286" s="127"/>
      <c r="AZ2286" s="127"/>
      <c r="BA2286" s="127"/>
      <c r="BB2286" s="127"/>
      <c r="BC2286" s="127"/>
      <c r="BD2286" s="127"/>
      <c r="BE2286" s="127"/>
      <c r="BF2286" s="127"/>
      <c r="BG2286" s="127"/>
      <c r="BH2286" s="127"/>
      <c r="BI2286" s="127"/>
      <c r="BJ2286" s="127"/>
      <c r="BK2286" s="127"/>
      <c r="BL2286" s="127"/>
      <c r="BM2286" s="127"/>
      <c r="BN2286" s="386"/>
      <c r="BO2286" s="127"/>
      <c r="BP2286" s="104"/>
    </row>
    <row r="2287" spans="1:68" ht="14.5" x14ac:dyDescent="0.35">
      <c r="A2287" s="136"/>
      <c r="B2287" s="136"/>
      <c r="C2287" s="136"/>
      <c r="D2287" s="127"/>
      <c r="E2287" s="127"/>
      <c r="F2287" s="127"/>
      <c r="G2287" s="127"/>
      <c r="H2287" s="127"/>
      <c r="I2287" s="127"/>
      <c r="J2287" s="127"/>
      <c r="K2287" s="127"/>
      <c r="L2287" s="127"/>
      <c r="M2287" s="127"/>
      <c r="N2287" s="127"/>
      <c r="O2287" s="127"/>
      <c r="P2287" s="127"/>
      <c r="Q2287" s="127"/>
      <c r="R2287" s="127"/>
      <c r="S2287" s="127"/>
      <c r="T2287" s="127"/>
      <c r="U2287" s="127"/>
      <c r="V2287" s="127"/>
      <c r="W2287" s="127"/>
      <c r="X2287" s="127"/>
      <c r="Y2287" s="127"/>
      <c r="Z2287" s="127"/>
      <c r="AA2287" s="127"/>
      <c r="AB2287" s="127"/>
      <c r="AC2287" s="127"/>
      <c r="AD2287" s="127"/>
      <c r="AE2287" s="127"/>
      <c r="AF2287" s="127"/>
      <c r="AG2287" s="127"/>
      <c r="AH2287" s="127"/>
      <c r="AI2287" s="127"/>
      <c r="AJ2287" s="127"/>
      <c r="AK2287" s="127"/>
      <c r="AL2287" s="127"/>
      <c r="AM2287" s="127"/>
      <c r="AN2287" s="127"/>
      <c r="AO2287" s="127"/>
      <c r="AP2287" s="127"/>
      <c r="AQ2287" s="127"/>
      <c r="AR2287" s="127"/>
      <c r="AS2287" s="127"/>
      <c r="AT2287" s="127"/>
      <c r="AU2287" s="127"/>
      <c r="AV2287" s="127"/>
      <c r="AW2287" s="127"/>
      <c r="AX2287" s="127"/>
      <c r="AY2287" s="127"/>
      <c r="AZ2287" s="127"/>
      <c r="BA2287" s="127"/>
      <c r="BB2287" s="127"/>
      <c r="BC2287" s="127"/>
      <c r="BD2287" s="127"/>
      <c r="BE2287" s="127"/>
      <c r="BF2287" s="127"/>
      <c r="BG2287" s="127"/>
      <c r="BH2287" s="127"/>
      <c r="BI2287" s="127"/>
      <c r="BJ2287" s="127"/>
      <c r="BK2287" s="127"/>
      <c r="BL2287" s="127"/>
      <c r="BM2287" s="127"/>
      <c r="BN2287" s="386"/>
      <c r="BO2287" s="127"/>
      <c r="BP2287" s="104"/>
    </row>
    <row r="2288" spans="1:68" ht="14.5" x14ac:dyDescent="0.35">
      <c r="A2288" s="136"/>
      <c r="B2288" s="136"/>
      <c r="C2288" s="136"/>
      <c r="D2288" s="127"/>
      <c r="E2288" s="127"/>
      <c r="F2288" s="127"/>
      <c r="G2288" s="127"/>
      <c r="H2288" s="127"/>
      <c r="I2288" s="127"/>
      <c r="J2288" s="127"/>
      <c r="K2288" s="127"/>
      <c r="L2288" s="127"/>
      <c r="M2288" s="127"/>
      <c r="N2288" s="127"/>
      <c r="O2288" s="127"/>
      <c r="P2288" s="127"/>
      <c r="Q2288" s="127"/>
      <c r="R2288" s="127"/>
      <c r="S2288" s="127"/>
      <c r="T2288" s="127"/>
      <c r="U2288" s="127"/>
      <c r="V2288" s="127"/>
      <c r="W2288" s="127"/>
      <c r="X2288" s="127"/>
      <c r="Y2288" s="127"/>
      <c r="Z2288" s="127"/>
      <c r="AA2288" s="127"/>
      <c r="AB2288" s="127"/>
      <c r="AC2288" s="127"/>
      <c r="AD2288" s="127"/>
      <c r="AE2288" s="127"/>
      <c r="AF2288" s="127"/>
      <c r="AG2288" s="127"/>
      <c r="AH2288" s="127"/>
      <c r="AI2288" s="127"/>
      <c r="AJ2288" s="127"/>
      <c r="AK2288" s="127"/>
      <c r="AL2288" s="127"/>
      <c r="AM2288" s="127"/>
      <c r="AN2288" s="127"/>
      <c r="AO2288" s="127"/>
      <c r="AP2288" s="127"/>
      <c r="AQ2288" s="127"/>
      <c r="AR2288" s="127"/>
      <c r="AS2288" s="127"/>
      <c r="AT2288" s="127"/>
      <c r="AU2288" s="127"/>
      <c r="AV2288" s="127"/>
      <c r="AW2288" s="127"/>
      <c r="AX2288" s="127"/>
      <c r="AY2288" s="127"/>
      <c r="AZ2288" s="127"/>
      <c r="BA2288" s="127"/>
      <c r="BB2288" s="127"/>
      <c r="BC2288" s="127"/>
      <c r="BD2288" s="127"/>
      <c r="BE2288" s="127"/>
      <c r="BF2288" s="127"/>
      <c r="BG2288" s="127"/>
      <c r="BH2288" s="127"/>
      <c r="BI2288" s="127"/>
      <c r="BJ2288" s="127"/>
      <c r="BK2288" s="127"/>
      <c r="BL2288" s="127"/>
      <c r="BM2288" s="127"/>
      <c r="BN2288" s="386"/>
      <c r="BO2288" s="127"/>
      <c r="BP2288" s="104"/>
    </row>
    <row r="2289" spans="1:68" ht="14.5" x14ac:dyDescent="0.35">
      <c r="A2289" s="136"/>
      <c r="B2289" s="136"/>
      <c r="C2289" s="136"/>
      <c r="D2289" s="127"/>
      <c r="E2289" s="127"/>
      <c r="F2289" s="127"/>
      <c r="G2289" s="127"/>
      <c r="H2289" s="127"/>
      <c r="I2289" s="127"/>
      <c r="J2289" s="127"/>
      <c r="K2289" s="127"/>
      <c r="L2289" s="127"/>
      <c r="M2289" s="127"/>
      <c r="N2289" s="127"/>
      <c r="O2289" s="127"/>
      <c r="P2289" s="127"/>
      <c r="Q2289" s="127"/>
      <c r="R2289" s="127"/>
      <c r="S2289" s="127"/>
      <c r="T2289" s="127"/>
      <c r="U2289" s="127"/>
      <c r="V2289" s="127"/>
      <c r="W2289" s="127"/>
      <c r="X2289" s="127"/>
      <c r="Y2289" s="127"/>
      <c r="Z2289" s="127"/>
      <c r="AA2289" s="127"/>
      <c r="AB2289" s="127"/>
      <c r="AC2289" s="127"/>
      <c r="AD2289" s="127"/>
      <c r="AE2289" s="127"/>
      <c r="AF2289" s="127"/>
      <c r="AG2289" s="127"/>
      <c r="AH2289" s="127"/>
      <c r="AI2289" s="127"/>
      <c r="AJ2289" s="127"/>
      <c r="AK2289" s="127"/>
      <c r="AL2289" s="127"/>
      <c r="AM2289" s="127"/>
      <c r="AN2289" s="127"/>
      <c r="AO2289" s="127"/>
      <c r="AP2289" s="127"/>
      <c r="AQ2289" s="127"/>
      <c r="AR2289" s="127"/>
      <c r="AS2289" s="127"/>
      <c r="AT2289" s="127"/>
      <c r="AU2289" s="127"/>
      <c r="AV2289" s="127"/>
      <c r="AW2289" s="127"/>
      <c r="AX2289" s="127"/>
      <c r="AY2289" s="127"/>
      <c r="AZ2289" s="127"/>
      <c r="BA2289" s="127"/>
      <c r="BB2289" s="127"/>
      <c r="BC2289" s="127"/>
      <c r="BD2289" s="127"/>
      <c r="BE2289" s="127"/>
      <c r="BF2289" s="127"/>
      <c r="BG2289" s="127"/>
      <c r="BH2289" s="127"/>
      <c r="BI2289" s="127"/>
      <c r="BJ2289" s="127"/>
      <c r="BK2289" s="127"/>
      <c r="BL2289" s="127"/>
      <c r="BM2289" s="127"/>
      <c r="BN2289" s="386"/>
      <c r="BO2289" s="127"/>
      <c r="BP2289" s="104"/>
    </row>
    <row r="2290" spans="1:68" ht="14.5" x14ac:dyDescent="0.35">
      <c r="A2290" s="136"/>
      <c r="B2290" s="136"/>
      <c r="C2290" s="136"/>
      <c r="D2290" s="127"/>
      <c r="E2290" s="127"/>
      <c r="F2290" s="127"/>
      <c r="G2290" s="127"/>
      <c r="H2290" s="127"/>
      <c r="I2290" s="127"/>
      <c r="J2290" s="127"/>
      <c r="K2290" s="127"/>
      <c r="L2290" s="127"/>
      <c r="M2290" s="127"/>
      <c r="N2290" s="127"/>
      <c r="O2290" s="127"/>
      <c r="P2290" s="127"/>
      <c r="Q2290" s="127"/>
      <c r="R2290" s="127"/>
      <c r="S2290" s="127"/>
      <c r="T2290" s="127"/>
      <c r="U2290" s="127"/>
      <c r="V2290" s="127"/>
      <c r="W2290" s="127"/>
      <c r="X2290" s="127"/>
      <c r="Y2290" s="127"/>
      <c r="Z2290" s="127"/>
      <c r="AA2290" s="127"/>
      <c r="AB2290" s="127"/>
      <c r="AC2290" s="127"/>
      <c r="AD2290" s="127"/>
      <c r="AE2290" s="127"/>
      <c r="AF2290" s="127"/>
      <c r="AG2290" s="127"/>
      <c r="AH2290" s="127"/>
      <c r="AI2290" s="127"/>
      <c r="AJ2290" s="127"/>
      <c r="AK2290" s="127"/>
      <c r="AL2290" s="127"/>
      <c r="AM2290" s="127"/>
      <c r="AN2290" s="127"/>
      <c r="AO2290" s="127"/>
      <c r="AP2290" s="127"/>
      <c r="AQ2290" s="127"/>
      <c r="AR2290" s="127"/>
      <c r="AS2290" s="127"/>
      <c r="AT2290" s="127"/>
      <c r="AU2290" s="127"/>
      <c r="AV2290" s="127"/>
      <c r="AW2290" s="127"/>
      <c r="AX2290" s="127"/>
      <c r="AY2290" s="127"/>
      <c r="AZ2290" s="127"/>
      <c r="BA2290" s="127"/>
      <c r="BB2290" s="127"/>
      <c r="BC2290" s="127"/>
      <c r="BD2290" s="127"/>
      <c r="BE2290" s="127"/>
      <c r="BF2290" s="127"/>
      <c r="BG2290" s="127"/>
      <c r="BH2290" s="127"/>
      <c r="BI2290" s="127"/>
      <c r="BJ2290" s="127"/>
      <c r="BK2290" s="127"/>
      <c r="BL2290" s="127"/>
      <c r="BM2290" s="127"/>
      <c r="BN2290" s="386"/>
      <c r="BO2290" s="127"/>
      <c r="BP2290" s="104"/>
    </row>
    <row r="2291" spans="1:68" ht="14.5" x14ac:dyDescent="0.35">
      <c r="A2291" s="136"/>
      <c r="B2291" s="136"/>
      <c r="C2291" s="136"/>
      <c r="D2291" s="127"/>
      <c r="E2291" s="127"/>
      <c r="F2291" s="127"/>
      <c r="G2291" s="127"/>
      <c r="H2291" s="127"/>
      <c r="I2291" s="127"/>
      <c r="J2291" s="127"/>
      <c r="K2291" s="127"/>
      <c r="L2291" s="127"/>
      <c r="M2291" s="127"/>
      <c r="N2291" s="127"/>
      <c r="O2291" s="127"/>
      <c r="P2291" s="127"/>
      <c r="Q2291" s="127"/>
      <c r="R2291" s="127"/>
      <c r="S2291" s="127"/>
      <c r="T2291" s="127"/>
      <c r="U2291" s="127"/>
      <c r="V2291" s="127"/>
      <c r="W2291" s="127"/>
      <c r="X2291" s="127"/>
      <c r="Y2291" s="127"/>
      <c r="Z2291" s="127"/>
      <c r="AA2291" s="127"/>
      <c r="AB2291" s="127"/>
      <c r="AC2291" s="127"/>
      <c r="AD2291" s="127"/>
      <c r="AE2291" s="127"/>
      <c r="AF2291" s="127"/>
      <c r="AG2291" s="127"/>
      <c r="AH2291" s="127"/>
      <c r="AI2291" s="127"/>
      <c r="AJ2291" s="127"/>
      <c r="AK2291" s="127"/>
      <c r="AL2291" s="127"/>
      <c r="AM2291" s="127"/>
      <c r="AN2291" s="127"/>
      <c r="AO2291" s="127"/>
      <c r="AP2291" s="127"/>
      <c r="AQ2291" s="127"/>
      <c r="AR2291" s="127"/>
      <c r="AS2291" s="127"/>
      <c r="AT2291" s="127"/>
      <c r="AU2291" s="127"/>
      <c r="AV2291" s="127"/>
      <c r="AW2291" s="127"/>
      <c r="AX2291" s="127"/>
      <c r="AY2291" s="127"/>
      <c r="AZ2291" s="127"/>
      <c r="BA2291" s="127"/>
      <c r="BB2291" s="127"/>
      <c r="BC2291" s="127"/>
      <c r="BD2291" s="127"/>
      <c r="BE2291" s="127"/>
      <c r="BF2291" s="127"/>
      <c r="BG2291" s="127"/>
      <c r="BH2291" s="127"/>
      <c r="BI2291" s="127"/>
      <c r="BJ2291" s="127"/>
      <c r="BK2291" s="127"/>
      <c r="BL2291" s="127"/>
      <c r="BM2291" s="127"/>
      <c r="BN2291" s="386"/>
      <c r="BO2291" s="127"/>
      <c r="BP2291" s="104"/>
    </row>
    <row r="2292" spans="1:68" ht="14.5" x14ac:dyDescent="0.35">
      <c r="A2292" s="136"/>
      <c r="B2292" s="136"/>
      <c r="C2292" s="136"/>
      <c r="D2292" s="127"/>
      <c r="E2292" s="127"/>
      <c r="F2292" s="127"/>
      <c r="G2292" s="127"/>
      <c r="H2292" s="127"/>
      <c r="I2292" s="127"/>
      <c r="J2292" s="127"/>
      <c r="K2292" s="127"/>
      <c r="L2292" s="127"/>
      <c r="M2292" s="127"/>
      <c r="N2292" s="127"/>
      <c r="O2292" s="127"/>
      <c r="P2292" s="127"/>
      <c r="Q2292" s="127"/>
      <c r="R2292" s="127"/>
      <c r="S2292" s="127"/>
      <c r="T2292" s="127"/>
      <c r="U2292" s="127"/>
      <c r="V2292" s="127"/>
      <c r="W2292" s="127"/>
      <c r="X2292" s="127"/>
      <c r="Y2292" s="127"/>
      <c r="Z2292" s="127"/>
      <c r="AA2292" s="127"/>
      <c r="AB2292" s="127"/>
      <c r="AC2292" s="127"/>
      <c r="AD2292" s="127"/>
      <c r="AE2292" s="127"/>
      <c r="AF2292" s="127"/>
      <c r="AG2292" s="127"/>
      <c r="AH2292" s="127"/>
      <c r="AI2292" s="127"/>
      <c r="AJ2292" s="127"/>
      <c r="AK2292" s="127"/>
      <c r="AL2292" s="127"/>
      <c r="AM2292" s="127"/>
      <c r="AN2292" s="127"/>
      <c r="AO2292" s="127"/>
      <c r="AP2292" s="127"/>
      <c r="AQ2292" s="127"/>
      <c r="AR2292" s="127"/>
      <c r="AS2292" s="127"/>
      <c r="AT2292" s="127"/>
      <c r="AU2292" s="127"/>
      <c r="AV2292" s="127"/>
      <c r="AW2292" s="127"/>
      <c r="AX2292" s="127"/>
      <c r="AY2292" s="127"/>
      <c r="AZ2292" s="127"/>
      <c r="BA2292" s="127"/>
      <c r="BB2292" s="127"/>
      <c r="BC2292" s="127"/>
      <c r="BD2292" s="127"/>
      <c r="BE2292" s="127"/>
      <c r="BF2292" s="127"/>
      <c r="BG2292" s="127"/>
      <c r="BH2292" s="127"/>
      <c r="BI2292" s="127"/>
      <c r="BJ2292" s="127"/>
      <c r="BK2292" s="127"/>
      <c r="BL2292" s="127"/>
      <c r="BM2292" s="127"/>
      <c r="BN2292" s="386"/>
      <c r="BO2292" s="127"/>
      <c r="BP2292" s="104"/>
    </row>
    <row r="2293" spans="1:68" ht="14.5" x14ac:dyDescent="0.35">
      <c r="A2293" s="136"/>
      <c r="B2293" s="136"/>
      <c r="C2293" s="136"/>
      <c r="D2293" s="127"/>
      <c r="E2293" s="127"/>
      <c r="F2293" s="127"/>
      <c r="G2293" s="127"/>
      <c r="H2293" s="127"/>
      <c r="I2293" s="127"/>
      <c r="J2293" s="127"/>
      <c r="K2293" s="127"/>
      <c r="L2293" s="127"/>
      <c r="M2293" s="127"/>
      <c r="N2293" s="127"/>
      <c r="O2293" s="127"/>
      <c r="P2293" s="127"/>
      <c r="Q2293" s="127"/>
      <c r="R2293" s="127"/>
      <c r="S2293" s="127"/>
      <c r="T2293" s="127"/>
      <c r="U2293" s="127"/>
      <c r="V2293" s="127"/>
      <c r="W2293" s="127"/>
      <c r="X2293" s="127"/>
      <c r="Y2293" s="127"/>
      <c r="Z2293" s="127"/>
      <c r="AA2293" s="127"/>
      <c r="AB2293" s="127"/>
      <c r="AC2293" s="127"/>
      <c r="AD2293" s="127"/>
      <c r="AE2293" s="127"/>
      <c r="AF2293" s="127"/>
      <c r="AG2293" s="127"/>
      <c r="AH2293" s="127"/>
      <c r="AI2293" s="127"/>
      <c r="AJ2293" s="127"/>
      <c r="AK2293" s="127"/>
      <c r="AL2293" s="127"/>
      <c r="AM2293" s="127"/>
      <c r="AN2293" s="127"/>
      <c r="AO2293" s="127"/>
      <c r="AP2293" s="127"/>
      <c r="AQ2293" s="127"/>
      <c r="AR2293" s="127"/>
      <c r="AS2293" s="127"/>
      <c r="AT2293" s="127"/>
      <c r="AU2293" s="127"/>
      <c r="AV2293" s="127"/>
      <c r="AW2293" s="127"/>
      <c r="AX2293" s="127"/>
      <c r="AY2293" s="127"/>
      <c r="AZ2293" s="127"/>
      <c r="BA2293" s="127"/>
      <c r="BB2293" s="127"/>
      <c r="BC2293" s="127"/>
      <c r="BD2293" s="127"/>
      <c r="BE2293" s="127"/>
      <c r="BF2293" s="127"/>
      <c r="BG2293" s="127"/>
      <c r="BH2293" s="127"/>
      <c r="BI2293" s="127"/>
      <c r="BJ2293" s="127"/>
      <c r="BK2293" s="127"/>
      <c r="BL2293" s="127"/>
      <c r="BM2293" s="127"/>
      <c r="BN2293" s="386"/>
      <c r="BO2293" s="127"/>
      <c r="BP2293" s="104"/>
    </row>
    <row r="2294" spans="1:68" ht="14.5" x14ac:dyDescent="0.35">
      <c r="A2294" s="136"/>
      <c r="B2294" s="136"/>
      <c r="C2294" s="136"/>
      <c r="D2294" s="127"/>
      <c r="E2294" s="127"/>
      <c r="F2294" s="127"/>
      <c r="G2294" s="127"/>
      <c r="H2294" s="127"/>
      <c r="I2294" s="127"/>
      <c r="J2294" s="127"/>
      <c r="K2294" s="127"/>
      <c r="L2294" s="127"/>
      <c r="M2294" s="127"/>
      <c r="N2294" s="127"/>
      <c r="O2294" s="127"/>
      <c r="P2294" s="127"/>
      <c r="Q2294" s="127"/>
      <c r="R2294" s="127"/>
      <c r="S2294" s="127"/>
      <c r="T2294" s="127"/>
      <c r="U2294" s="127"/>
      <c r="V2294" s="127"/>
      <c r="W2294" s="127"/>
      <c r="X2294" s="127"/>
      <c r="Y2294" s="127"/>
      <c r="Z2294" s="127"/>
      <c r="AA2294" s="127"/>
      <c r="AB2294" s="127"/>
      <c r="AC2294" s="127"/>
      <c r="AD2294" s="127"/>
      <c r="AE2294" s="127"/>
      <c r="AF2294" s="127"/>
      <c r="AG2294" s="127"/>
      <c r="AH2294" s="127"/>
      <c r="AI2294" s="127"/>
      <c r="AJ2294" s="127"/>
      <c r="AK2294" s="127"/>
      <c r="AL2294" s="127"/>
      <c r="AM2294" s="127"/>
      <c r="AN2294" s="127"/>
      <c r="AO2294" s="127"/>
      <c r="AP2294" s="127"/>
      <c r="AQ2294" s="127"/>
      <c r="AR2294" s="127"/>
      <c r="AS2294" s="127"/>
      <c r="AT2294" s="127"/>
      <c r="AU2294" s="127"/>
      <c r="AV2294" s="127"/>
      <c r="AW2294" s="127"/>
      <c r="AX2294" s="127"/>
      <c r="AY2294" s="127"/>
      <c r="AZ2294" s="127"/>
      <c r="BA2294" s="127"/>
      <c r="BB2294" s="127"/>
      <c r="BC2294" s="127"/>
      <c r="BD2294" s="127"/>
      <c r="BE2294" s="127"/>
      <c r="BF2294" s="127"/>
      <c r="BG2294" s="127"/>
      <c r="BH2294" s="127"/>
      <c r="BI2294" s="127"/>
      <c r="BJ2294" s="127"/>
      <c r="BK2294" s="127"/>
      <c r="BL2294" s="127"/>
      <c r="BM2294" s="127"/>
      <c r="BN2294" s="386"/>
      <c r="BO2294" s="127"/>
      <c r="BP2294" s="104"/>
    </row>
    <row r="2295" spans="1:68" ht="14.5" x14ac:dyDescent="0.35">
      <c r="A2295" s="136"/>
      <c r="B2295" s="136"/>
      <c r="C2295" s="136"/>
      <c r="D2295" s="127"/>
      <c r="E2295" s="127"/>
      <c r="F2295" s="127"/>
      <c r="G2295" s="127"/>
      <c r="H2295" s="127"/>
      <c r="I2295" s="127"/>
      <c r="J2295" s="127"/>
      <c r="K2295" s="127"/>
      <c r="L2295" s="127"/>
      <c r="M2295" s="127"/>
      <c r="N2295" s="127"/>
      <c r="O2295" s="127"/>
      <c r="P2295" s="127"/>
      <c r="Q2295" s="127"/>
      <c r="R2295" s="127"/>
      <c r="S2295" s="127"/>
      <c r="T2295" s="127"/>
      <c r="U2295" s="127"/>
      <c r="V2295" s="127"/>
      <c r="W2295" s="127"/>
      <c r="X2295" s="127"/>
      <c r="Y2295" s="127"/>
      <c r="Z2295" s="127"/>
      <c r="AA2295" s="127"/>
      <c r="AB2295" s="127"/>
      <c r="AC2295" s="127"/>
      <c r="AD2295" s="127"/>
      <c r="AE2295" s="127"/>
      <c r="AF2295" s="127"/>
      <c r="AG2295" s="127"/>
      <c r="AH2295" s="127"/>
      <c r="AI2295" s="127"/>
      <c r="AJ2295" s="127"/>
      <c r="AK2295" s="127"/>
      <c r="AL2295" s="127"/>
      <c r="AM2295" s="127"/>
      <c r="AN2295" s="127"/>
      <c r="AO2295" s="127"/>
      <c r="AP2295" s="127"/>
      <c r="AQ2295" s="127"/>
      <c r="AR2295" s="127"/>
      <c r="AS2295" s="127"/>
      <c r="AT2295" s="127"/>
      <c r="AU2295" s="127"/>
      <c r="AV2295" s="127"/>
      <c r="AW2295" s="127"/>
      <c r="AX2295" s="127"/>
      <c r="AY2295" s="127"/>
      <c r="AZ2295" s="127"/>
      <c r="BA2295" s="127"/>
      <c r="BB2295" s="127"/>
      <c r="BC2295" s="127"/>
      <c r="BD2295" s="127"/>
      <c r="BE2295" s="127"/>
      <c r="BF2295" s="127"/>
      <c r="BG2295" s="127"/>
      <c r="BH2295" s="127"/>
      <c r="BI2295" s="127"/>
      <c r="BJ2295" s="127"/>
      <c r="BK2295" s="127"/>
      <c r="BL2295" s="127"/>
      <c r="BM2295" s="127"/>
      <c r="BN2295" s="386"/>
      <c r="BO2295" s="127"/>
      <c r="BP2295" s="104"/>
    </row>
    <row r="2296" spans="1:68" ht="14.5" x14ac:dyDescent="0.35">
      <c r="A2296" s="136"/>
      <c r="B2296" s="136"/>
      <c r="C2296" s="136"/>
      <c r="D2296" s="127"/>
      <c r="E2296" s="127"/>
      <c r="F2296" s="127"/>
      <c r="G2296" s="127"/>
      <c r="H2296" s="127"/>
      <c r="I2296" s="127"/>
      <c r="J2296" s="127"/>
      <c r="K2296" s="127"/>
      <c r="L2296" s="127"/>
      <c r="M2296" s="127"/>
      <c r="N2296" s="127"/>
      <c r="O2296" s="127"/>
      <c r="P2296" s="127"/>
      <c r="Q2296" s="127"/>
      <c r="R2296" s="127"/>
      <c r="S2296" s="127"/>
      <c r="T2296" s="127"/>
      <c r="U2296" s="127"/>
      <c r="V2296" s="127"/>
      <c r="W2296" s="127"/>
      <c r="X2296" s="127"/>
      <c r="Y2296" s="127"/>
      <c r="Z2296" s="127"/>
      <c r="AA2296" s="127"/>
      <c r="AB2296" s="127"/>
      <c r="AC2296" s="127"/>
      <c r="AD2296" s="127"/>
      <c r="AE2296" s="127"/>
      <c r="AF2296" s="127"/>
      <c r="AG2296" s="127"/>
      <c r="AH2296" s="127"/>
      <c r="AI2296" s="127"/>
      <c r="AJ2296" s="127"/>
      <c r="AK2296" s="127"/>
      <c r="AL2296" s="127"/>
      <c r="AM2296" s="127"/>
      <c r="AN2296" s="127"/>
      <c r="AO2296" s="127"/>
      <c r="AP2296" s="127"/>
      <c r="AQ2296" s="127"/>
      <c r="AR2296" s="127"/>
      <c r="AS2296" s="127"/>
      <c r="AT2296" s="127"/>
      <c r="AU2296" s="127"/>
      <c r="AV2296" s="127"/>
      <c r="AW2296" s="127"/>
      <c r="AX2296" s="127"/>
      <c r="AY2296" s="127"/>
      <c r="AZ2296" s="127"/>
      <c r="BA2296" s="127"/>
      <c r="BB2296" s="127"/>
      <c r="BC2296" s="127"/>
      <c r="BD2296" s="127"/>
      <c r="BE2296" s="127"/>
      <c r="BF2296" s="127"/>
      <c r="BG2296" s="127"/>
      <c r="BH2296" s="127"/>
      <c r="BI2296" s="127"/>
      <c r="BJ2296" s="127"/>
      <c r="BK2296" s="127"/>
      <c r="BL2296" s="127"/>
      <c r="BM2296" s="127"/>
      <c r="BN2296" s="386"/>
      <c r="BO2296" s="127"/>
      <c r="BP2296" s="104"/>
    </row>
    <row r="2297" spans="1:68" ht="14.5" x14ac:dyDescent="0.35">
      <c r="A2297" s="136"/>
      <c r="B2297" s="136"/>
      <c r="C2297" s="136"/>
      <c r="D2297" s="127"/>
      <c r="E2297" s="127"/>
      <c r="F2297" s="127"/>
      <c r="G2297" s="127"/>
      <c r="H2297" s="127"/>
      <c r="I2297" s="127"/>
      <c r="J2297" s="127"/>
      <c r="K2297" s="127"/>
      <c r="L2297" s="127"/>
      <c r="M2297" s="127"/>
      <c r="N2297" s="127"/>
      <c r="O2297" s="127"/>
      <c r="P2297" s="127"/>
      <c r="Q2297" s="127"/>
      <c r="R2297" s="127"/>
      <c r="S2297" s="127"/>
      <c r="T2297" s="127"/>
      <c r="U2297" s="127"/>
      <c r="V2297" s="127"/>
      <c r="W2297" s="127"/>
      <c r="X2297" s="127"/>
      <c r="Y2297" s="127"/>
      <c r="Z2297" s="127"/>
      <c r="AA2297" s="127"/>
      <c r="AB2297" s="127"/>
      <c r="AC2297" s="127"/>
      <c r="AD2297" s="127"/>
      <c r="AE2297" s="127"/>
      <c r="AF2297" s="127"/>
      <c r="AG2297" s="127"/>
      <c r="AH2297" s="127"/>
      <c r="AI2297" s="127"/>
      <c r="AJ2297" s="127"/>
      <c r="AK2297" s="127"/>
      <c r="AL2297" s="127"/>
      <c r="AM2297" s="127"/>
      <c r="AN2297" s="127"/>
      <c r="AO2297" s="127"/>
      <c r="AP2297" s="127"/>
      <c r="AQ2297" s="127"/>
      <c r="AR2297" s="127"/>
      <c r="AS2297" s="127"/>
      <c r="AT2297" s="127"/>
      <c r="AU2297" s="127"/>
      <c r="AV2297" s="127"/>
      <c r="AW2297" s="127"/>
      <c r="AX2297" s="127"/>
      <c r="AY2297" s="127"/>
      <c r="AZ2297" s="127"/>
      <c r="BA2297" s="127"/>
      <c r="BB2297" s="127"/>
      <c r="BC2297" s="127"/>
      <c r="BD2297" s="127"/>
      <c r="BE2297" s="127"/>
      <c r="BF2297" s="127"/>
      <c r="BG2297" s="127"/>
      <c r="BH2297" s="127"/>
      <c r="BI2297" s="127"/>
      <c r="BJ2297" s="127"/>
      <c r="BK2297" s="127"/>
      <c r="BL2297" s="127"/>
      <c r="BM2297" s="127"/>
      <c r="BN2297" s="386"/>
      <c r="BO2297" s="127"/>
      <c r="BP2297" s="104"/>
    </row>
    <row r="2298" spans="1:68" ht="14.5" x14ac:dyDescent="0.35">
      <c r="A2298" s="136"/>
      <c r="B2298" s="136"/>
      <c r="C2298" s="136"/>
      <c r="D2298" s="127"/>
      <c r="E2298" s="127"/>
      <c r="F2298" s="127"/>
      <c r="G2298" s="127"/>
      <c r="H2298" s="127"/>
      <c r="I2298" s="127"/>
      <c r="J2298" s="127"/>
      <c r="K2298" s="127"/>
      <c r="L2298" s="127"/>
      <c r="M2298" s="127"/>
      <c r="N2298" s="127"/>
      <c r="O2298" s="127"/>
      <c r="P2298" s="127"/>
      <c r="Q2298" s="127"/>
      <c r="R2298" s="127"/>
      <c r="S2298" s="127"/>
      <c r="T2298" s="127"/>
      <c r="U2298" s="127"/>
      <c r="V2298" s="127"/>
      <c r="W2298" s="127"/>
      <c r="X2298" s="127"/>
      <c r="Y2298" s="127"/>
      <c r="Z2298" s="127"/>
      <c r="AA2298" s="127"/>
      <c r="AB2298" s="127"/>
      <c r="AC2298" s="127"/>
      <c r="AD2298" s="127"/>
      <c r="AE2298" s="127"/>
      <c r="AF2298" s="127"/>
      <c r="AG2298" s="127"/>
      <c r="AH2298" s="127"/>
      <c r="AI2298" s="127"/>
      <c r="AJ2298" s="127"/>
      <c r="AK2298" s="127"/>
      <c r="AL2298" s="127"/>
      <c r="AM2298" s="127"/>
      <c r="AN2298" s="127"/>
      <c r="AO2298" s="127"/>
      <c r="AP2298" s="127"/>
      <c r="AQ2298" s="127"/>
      <c r="AR2298" s="127"/>
      <c r="AS2298" s="127"/>
      <c r="AT2298" s="127"/>
      <c r="AU2298" s="127"/>
      <c r="AV2298" s="127"/>
      <c r="AW2298" s="127"/>
      <c r="AX2298" s="127"/>
      <c r="AY2298" s="127"/>
      <c r="AZ2298" s="127"/>
      <c r="BA2298" s="127"/>
      <c r="BB2298" s="127"/>
      <c r="BC2298" s="127"/>
      <c r="BD2298" s="127"/>
      <c r="BE2298" s="127"/>
      <c r="BF2298" s="127"/>
      <c r="BG2298" s="127"/>
      <c r="BH2298" s="127"/>
      <c r="BI2298" s="127"/>
      <c r="BJ2298" s="127"/>
      <c r="BK2298" s="127"/>
      <c r="BL2298" s="127"/>
      <c r="BM2298" s="127"/>
      <c r="BN2298" s="386"/>
      <c r="BO2298" s="127"/>
      <c r="BP2298" s="104"/>
    </row>
    <row r="2299" spans="1:68" ht="14.5" x14ac:dyDescent="0.35">
      <c r="A2299" s="136"/>
      <c r="B2299" s="136"/>
      <c r="C2299" s="136"/>
      <c r="D2299" s="127"/>
      <c r="E2299" s="127"/>
      <c r="F2299" s="127"/>
      <c r="G2299" s="127"/>
      <c r="H2299" s="127"/>
      <c r="I2299" s="127"/>
      <c r="J2299" s="127"/>
      <c r="K2299" s="127"/>
      <c r="L2299" s="127"/>
      <c r="M2299" s="127"/>
      <c r="N2299" s="127"/>
      <c r="O2299" s="127"/>
      <c r="P2299" s="127"/>
      <c r="Q2299" s="127"/>
      <c r="R2299" s="127"/>
      <c r="S2299" s="127"/>
      <c r="T2299" s="127"/>
      <c r="U2299" s="127"/>
      <c r="V2299" s="127"/>
      <c r="W2299" s="127"/>
      <c r="X2299" s="127"/>
      <c r="Y2299" s="127"/>
      <c r="Z2299" s="127"/>
      <c r="AA2299" s="127"/>
      <c r="AB2299" s="127"/>
      <c r="AC2299" s="127"/>
      <c r="AD2299" s="127"/>
      <c r="AE2299" s="127"/>
      <c r="AF2299" s="127"/>
      <c r="AG2299" s="127"/>
      <c r="AH2299" s="127"/>
      <c r="AI2299" s="127"/>
      <c r="AJ2299" s="127"/>
      <c r="AK2299" s="127"/>
      <c r="AL2299" s="127"/>
      <c r="AM2299" s="127"/>
      <c r="AN2299" s="127"/>
      <c r="AO2299" s="127"/>
      <c r="AP2299" s="127"/>
      <c r="AQ2299" s="127"/>
      <c r="AR2299" s="127"/>
      <c r="AS2299" s="127"/>
      <c r="AT2299" s="127"/>
      <c r="AU2299" s="127"/>
      <c r="AV2299" s="127"/>
      <c r="AW2299" s="127"/>
      <c r="AX2299" s="127"/>
      <c r="AY2299" s="127"/>
      <c r="AZ2299" s="127"/>
      <c r="BA2299" s="127"/>
      <c r="BB2299" s="127"/>
      <c r="BC2299" s="127"/>
      <c r="BD2299" s="127"/>
      <c r="BE2299" s="127"/>
      <c r="BF2299" s="127"/>
      <c r="BG2299" s="127"/>
      <c r="BH2299" s="127"/>
      <c r="BI2299" s="127"/>
      <c r="BJ2299" s="127"/>
      <c r="BK2299" s="127"/>
      <c r="BL2299" s="127"/>
      <c r="BM2299" s="127"/>
      <c r="BN2299" s="386"/>
      <c r="BO2299" s="127"/>
      <c r="BP2299" s="104"/>
    </row>
    <row r="2300" spans="1:68" ht="14.5" x14ac:dyDescent="0.35">
      <c r="A2300" s="136"/>
      <c r="B2300" s="136"/>
      <c r="C2300" s="136"/>
      <c r="D2300" s="127"/>
      <c r="E2300" s="127"/>
      <c r="F2300" s="127"/>
      <c r="G2300" s="127"/>
      <c r="H2300" s="127"/>
      <c r="I2300" s="127"/>
      <c r="J2300" s="127"/>
      <c r="K2300" s="127"/>
      <c r="L2300" s="127"/>
      <c r="M2300" s="127"/>
      <c r="N2300" s="127"/>
      <c r="O2300" s="127"/>
      <c r="P2300" s="127"/>
      <c r="Q2300" s="127"/>
      <c r="R2300" s="127"/>
      <c r="S2300" s="127"/>
      <c r="T2300" s="127"/>
      <c r="U2300" s="127"/>
      <c r="V2300" s="127"/>
      <c r="W2300" s="127"/>
      <c r="X2300" s="127"/>
      <c r="Y2300" s="127"/>
      <c r="Z2300" s="127"/>
      <c r="AA2300" s="127"/>
      <c r="AB2300" s="127"/>
      <c r="AC2300" s="127"/>
      <c r="AD2300" s="127"/>
      <c r="AE2300" s="127"/>
      <c r="AF2300" s="127"/>
      <c r="AG2300" s="127"/>
      <c r="AH2300" s="127"/>
      <c r="AI2300" s="127"/>
      <c r="AJ2300" s="127"/>
      <c r="AK2300" s="127"/>
      <c r="AL2300" s="127"/>
      <c r="AM2300" s="127"/>
      <c r="AN2300" s="127"/>
      <c r="AO2300" s="127"/>
      <c r="AP2300" s="127"/>
      <c r="AQ2300" s="127"/>
      <c r="AR2300" s="127"/>
      <c r="AS2300" s="127"/>
      <c r="AT2300" s="127"/>
      <c r="AU2300" s="127"/>
      <c r="AV2300" s="127"/>
      <c r="AW2300" s="127"/>
      <c r="AX2300" s="127"/>
      <c r="AY2300" s="127"/>
      <c r="AZ2300" s="127"/>
      <c r="BA2300" s="127"/>
      <c r="BB2300" s="127"/>
      <c r="BC2300" s="127"/>
      <c r="BD2300" s="127"/>
      <c r="BE2300" s="127"/>
      <c r="BF2300" s="127"/>
      <c r="BG2300" s="127"/>
      <c r="BH2300" s="127"/>
      <c r="BI2300" s="127"/>
      <c r="BJ2300" s="127"/>
      <c r="BK2300" s="127"/>
      <c r="BL2300" s="127"/>
      <c r="BM2300" s="127"/>
      <c r="BN2300" s="386"/>
      <c r="BO2300" s="127"/>
      <c r="BP2300" s="104"/>
    </row>
    <row r="2301" spans="1:68" ht="14.5" x14ac:dyDescent="0.35">
      <c r="A2301" s="136"/>
      <c r="B2301" s="136"/>
      <c r="C2301" s="136"/>
      <c r="D2301" s="127"/>
      <c r="E2301" s="127"/>
      <c r="F2301" s="127"/>
      <c r="G2301" s="127"/>
      <c r="H2301" s="127"/>
      <c r="I2301" s="127"/>
      <c r="J2301" s="127"/>
      <c r="K2301" s="127"/>
      <c r="L2301" s="127"/>
      <c r="M2301" s="127"/>
      <c r="N2301" s="127"/>
      <c r="O2301" s="127"/>
      <c r="P2301" s="127"/>
      <c r="Q2301" s="127"/>
      <c r="R2301" s="127"/>
      <c r="S2301" s="127"/>
      <c r="T2301" s="127"/>
      <c r="U2301" s="127"/>
      <c r="V2301" s="127"/>
      <c r="W2301" s="127"/>
      <c r="X2301" s="127"/>
      <c r="Y2301" s="127"/>
      <c r="Z2301" s="127"/>
      <c r="AA2301" s="127"/>
      <c r="AB2301" s="127"/>
      <c r="AC2301" s="127"/>
      <c r="AD2301" s="127"/>
      <c r="AE2301" s="127"/>
      <c r="AF2301" s="127"/>
      <c r="AG2301" s="127"/>
      <c r="AH2301" s="127"/>
      <c r="AI2301" s="127"/>
      <c r="AJ2301" s="127"/>
      <c r="AK2301" s="127"/>
      <c r="AL2301" s="127"/>
      <c r="AM2301" s="127"/>
      <c r="AN2301" s="127"/>
      <c r="AO2301" s="127"/>
      <c r="AP2301" s="127"/>
      <c r="AQ2301" s="127"/>
      <c r="AR2301" s="127"/>
      <c r="AS2301" s="127"/>
      <c r="AT2301" s="127"/>
      <c r="AU2301" s="127"/>
      <c r="AV2301" s="127"/>
      <c r="AW2301" s="127"/>
      <c r="AX2301" s="127"/>
      <c r="AY2301" s="127"/>
      <c r="AZ2301" s="127"/>
      <c r="BA2301" s="127"/>
      <c r="BB2301" s="127"/>
      <c r="BC2301" s="127"/>
      <c r="BD2301" s="127"/>
      <c r="BE2301" s="127"/>
      <c r="BF2301" s="127"/>
      <c r="BG2301" s="127"/>
      <c r="BH2301" s="127"/>
      <c r="BI2301" s="127"/>
      <c r="BJ2301" s="127"/>
      <c r="BK2301" s="127"/>
      <c r="BL2301" s="127"/>
      <c r="BM2301" s="127"/>
      <c r="BN2301" s="386"/>
      <c r="BO2301" s="127"/>
      <c r="BP2301" s="104"/>
    </row>
    <row r="2302" spans="1:68" ht="14.5" x14ac:dyDescent="0.35">
      <c r="A2302" s="136"/>
      <c r="B2302" s="136"/>
      <c r="C2302" s="136"/>
      <c r="D2302" s="127"/>
      <c r="E2302" s="127"/>
      <c r="F2302" s="127"/>
      <c r="G2302" s="127"/>
      <c r="H2302" s="127"/>
      <c r="I2302" s="127"/>
      <c r="J2302" s="127"/>
      <c r="K2302" s="127"/>
      <c r="L2302" s="127"/>
      <c r="M2302" s="127"/>
      <c r="N2302" s="127"/>
      <c r="O2302" s="127"/>
      <c r="P2302" s="127"/>
      <c r="Q2302" s="127"/>
      <c r="R2302" s="127"/>
      <c r="S2302" s="127"/>
      <c r="T2302" s="127"/>
      <c r="U2302" s="127"/>
      <c r="V2302" s="127"/>
      <c r="W2302" s="127"/>
      <c r="X2302" s="127"/>
      <c r="Y2302" s="127"/>
      <c r="Z2302" s="127"/>
      <c r="AA2302" s="127"/>
      <c r="AB2302" s="127"/>
      <c r="AC2302" s="127"/>
      <c r="AD2302" s="127"/>
      <c r="AE2302" s="127"/>
      <c r="AF2302" s="127"/>
      <c r="AG2302" s="127"/>
      <c r="AH2302" s="127"/>
      <c r="AI2302" s="127"/>
      <c r="AJ2302" s="127"/>
      <c r="AK2302" s="127"/>
      <c r="AL2302" s="127"/>
      <c r="AM2302" s="127"/>
      <c r="AN2302" s="127"/>
      <c r="AO2302" s="127"/>
      <c r="AP2302" s="127"/>
      <c r="AQ2302" s="127"/>
      <c r="AR2302" s="127"/>
      <c r="AS2302" s="127"/>
      <c r="AT2302" s="127"/>
      <c r="AU2302" s="127"/>
      <c r="AV2302" s="127"/>
      <c r="AW2302" s="127"/>
      <c r="AX2302" s="127"/>
      <c r="AY2302" s="127"/>
      <c r="AZ2302" s="127"/>
      <c r="BA2302" s="127"/>
      <c r="BB2302" s="127"/>
      <c r="BC2302" s="127"/>
      <c r="BD2302" s="127"/>
      <c r="BE2302" s="127"/>
      <c r="BF2302" s="127"/>
      <c r="BG2302" s="127"/>
      <c r="BH2302" s="127"/>
      <c r="BI2302" s="127"/>
      <c r="BJ2302" s="127"/>
      <c r="BK2302" s="127"/>
      <c r="BL2302" s="127"/>
      <c r="BM2302" s="127"/>
      <c r="BN2302" s="386"/>
      <c r="BO2302" s="127"/>
      <c r="BP2302" s="104"/>
    </row>
    <row r="2303" spans="1:68" ht="14.5" x14ac:dyDescent="0.35">
      <c r="A2303" s="136"/>
      <c r="B2303" s="136"/>
      <c r="C2303" s="136"/>
      <c r="D2303" s="127"/>
      <c r="E2303" s="127"/>
      <c r="F2303" s="127"/>
      <c r="G2303" s="127"/>
      <c r="H2303" s="127"/>
      <c r="I2303" s="127"/>
      <c r="J2303" s="127"/>
      <c r="K2303" s="127"/>
      <c r="L2303" s="127"/>
      <c r="M2303" s="127"/>
      <c r="N2303" s="127"/>
      <c r="O2303" s="127"/>
      <c r="P2303" s="127"/>
      <c r="Q2303" s="127"/>
      <c r="R2303" s="127"/>
      <c r="S2303" s="127"/>
      <c r="T2303" s="127"/>
      <c r="U2303" s="127"/>
      <c r="V2303" s="127"/>
      <c r="W2303" s="127"/>
      <c r="X2303" s="127"/>
      <c r="Y2303" s="127"/>
      <c r="Z2303" s="127"/>
      <c r="AA2303" s="127"/>
      <c r="AB2303" s="127"/>
      <c r="AC2303" s="127"/>
      <c r="AD2303" s="127"/>
      <c r="AE2303" s="127"/>
      <c r="AF2303" s="127"/>
      <c r="AG2303" s="127"/>
      <c r="AH2303" s="127"/>
      <c r="AI2303" s="127"/>
      <c r="AJ2303" s="127"/>
      <c r="AK2303" s="127"/>
      <c r="AL2303" s="127"/>
      <c r="AM2303" s="127"/>
      <c r="AN2303" s="127"/>
      <c r="AO2303" s="127"/>
      <c r="AP2303" s="127"/>
      <c r="AQ2303" s="127"/>
      <c r="AR2303" s="127"/>
      <c r="AS2303" s="127"/>
      <c r="AT2303" s="127"/>
      <c r="AU2303" s="127"/>
      <c r="AV2303" s="127"/>
      <c r="AW2303" s="127"/>
      <c r="AX2303" s="127"/>
      <c r="AY2303" s="127"/>
      <c r="AZ2303" s="127"/>
      <c r="BA2303" s="127"/>
      <c r="BB2303" s="127"/>
      <c r="BC2303" s="127"/>
      <c r="BD2303" s="127"/>
      <c r="BE2303" s="127"/>
      <c r="BF2303" s="127"/>
      <c r="BG2303" s="127"/>
      <c r="BH2303" s="127"/>
      <c r="BI2303" s="127"/>
      <c r="BJ2303" s="127"/>
      <c r="BK2303" s="127"/>
      <c r="BL2303" s="127"/>
      <c r="BM2303" s="127"/>
      <c r="BN2303" s="386"/>
      <c r="BO2303" s="127"/>
      <c r="BP2303" s="104"/>
    </row>
    <row r="2304" spans="1:68" ht="14.5" x14ac:dyDescent="0.35">
      <c r="A2304" s="136"/>
      <c r="B2304" s="136"/>
      <c r="C2304" s="136"/>
      <c r="D2304" s="127"/>
      <c r="E2304" s="127"/>
      <c r="F2304" s="127"/>
      <c r="G2304" s="127"/>
      <c r="H2304" s="127"/>
      <c r="I2304" s="127"/>
      <c r="J2304" s="127"/>
      <c r="K2304" s="127"/>
      <c r="L2304" s="127"/>
      <c r="M2304" s="127"/>
      <c r="N2304" s="127"/>
      <c r="O2304" s="127"/>
      <c r="P2304" s="127"/>
      <c r="Q2304" s="127"/>
      <c r="R2304" s="127"/>
      <c r="S2304" s="127"/>
      <c r="T2304" s="127"/>
      <c r="U2304" s="127"/>
      <c r="V2304" s="127"/>
      <c r="W2304" s="127"/>
      <c r="X2304" s="127"/>
      <c r="Y2304" s="127"/>
      <c r="Z2304" s="127"/>
      <c r="AA2304" s="127"/>
      <c r="AB2304" s="127"/>
      <c r="AC2304" s="127"/>
      <c r="AD2304" s="127"/>
      <c r="AE2304" s="127"/>
      <c r="AF2304" s="127"/>
      <c r="AG2304" s="127"/>
      <c r="AH2304" s="127"/>
      <c r="AI2304" s="127"/>
      <c r="AJ2304" s="127"/>
      <c r="AK2304" s="127"/>
      <c r="AL2304" s="127"/>
      <c r="AM2304" s="127"/>
      <c r="AN2304" s="127"/>
      <c r="AO2304" s="127"/>
      <c r="AP2304" s="127"/>
      <c r="AQ2304" s="127"/>
      <c r="AR2304" s="127"/>
      <c r="AS2304" s="127"/>
      <c r="AT2304" s="127"/>
      <c r="AU2304" s="127"/>
      <c r="AV2304" s="127"/>
      <c r="AW2304" s="127"/>
      <c r="AX2304" s="127"/>
      <c r="AY2304" s="127"/>
      <c r="AZ2304" s="127"/>
      <c r="BA2304" s="127"/>
      <c r="BB2304" s="127"/>
      <c r="BC2304" s="127"/>
      <c r="BD2304" s="127"/>
      <c r="BE2304" s="127"/>
      <c r="BF2304" s="127"/>
      <c r="BG2304" s="127"/>
      <c r="BH2304" s="127"/>
      <c r="BI2304" s="127"/>
      <c r="BJ2304" s="127"/>
      <c r="BK2304" s="127"/>
      <c r="BL2304" s="127"/>
      <c r="BM2304" s="127"/>
      <c r="BN2304" s="386"/>
      <c r="BO2304" s="127"/>
      <c r="BP2304" s="104"/>
    </row>
    <row r="2305" spans="1:68" ht="14.5" x14ac:dyDescent="0.35">
      <c r="A2305" s="136"/>
      <c r="B2305" s="136"/>
      <c r="C2305" s="136"/>
      <c r="D2305" s="127"/>
      <c r="E2305" s="127"/>
      <c r="F2305" s="127"/>
      <c r="G2305" s="127"/>
      <c r="H2305" s="127"/>
      <c r="I2305" s="127"/>
      <c r="J2305" s="127"/>
      <c r="K2305" s="127"/>
      <c r="L2305" s="127"/>
      <c r="M2305" s="127"/>
      <c r="N2305" s="127"/>
      <c r="O2305" s="127"/>
      <c r="P2305" s="127"/>
      <c r="Q2305" s="127"/>
      <c r="R2305" s="127"/>
      <c r="S2305" s="127"/>
      <c r="T2305" s="127"/>
      <c r="U2305" s="127"/>
      <c r="V2305" s="127"/>
      <c r="W2305" s="127"/>
      <c r="X2305" s="127"/>
      <c r="Y2305" s="127"/>
      <c r="Z2305" s="127"/>
      <c r="AA2305" s="127"/>
      <c r="AB2305" s="127"/>
      <c r="AC2305" s="127"/>
      <c r="AD2305" s="127"/>
      <c r="AE2305" s="127"/>
      <c r="AF2305" s="127"/>
      <c r="AG2305" s="127"/>
      <c r="AH2305" s="127"/>
      <c r="AI2305" s="127"/>
      <c r="AJ2305" s="127"/>
      <c r="AK2305" s="127"/>
      <c r="AL2305" s="127"/>
      <c r="AM2305" s="127"/>
      <c r="AN2305" s="127"/>
      <c r="AO2305" s="127"/>
      <c r="AP2305" s="127"/>
      <c r="AQ2305" s="127"/>
      <c r="AR2305" s="127"/>
      <c r="AS2305" s="127"/>
      <c r="AT2305" s="127"/>
      <c r="AU2305" s="127"/>
      <c r="AV2305" s="127"/>
      <c r="AW2305" s="127"/>
      <c r="AX2305" s="127"/>
      <c r="AY2305" s="127"/>
      <c r="AZ2305" s="127"/>
      <c r="BA2305" s="127"/>
      <c r="BB2305" s="127"/>
      <c r="BC2305" s="127"/>
      <c r="BD2305" s="127"/>
      <c r="BE2305" s="127"/>
      <c r="BF2305" s="127"/>
      <c r="BG2305" s="127"/>
      <c r="BH2305" s="127"/>
      <c r="BI2305" s="127"/>
      <c r="BJ2305" s="127"/>
      <c r="BK2305" s="127"/>
      <c r="BL2305" s="127"/>
      <c r="BM2305" s="127"/>
      <c r="BN2305" s="386"/>
      <c r="BO2305" s="127"/>
      <c r="BP2305" s="104"/>
    </row>
    <row r="2306" spans="1:68" ht="14.5" x14ac:dyDescent="0.35">
      <c r="A2306" s="136"/>
      <c r="B2306" s="136"/>
      <c r="C2306" s="136"/>
      <c r="D2306" s="127"/>
      <c r="E2306" s="127"/>
      <c r="F2306" s="127"/>
      <c r="G2306" s="127"/>
      <c r="H2306" s="127"/>
      <c r="I2306" s="127"/>
      <c r="J2306" s="127"/>
      <c r="K2306" s="127"/>
      <c r="L2306" s="127"/>
      <c r="M2306" s="127"/>
      <c r="N2306" s="127"/>
      <c r="O2306" s="127"/>
      <c r="P2306" s="127"/>
      <c r="Q2306" s="127"/>
      <c r="R2306" s="127"/>
      <c r="S2306" s="127"/>
      <c r="T2306" s="127"/>
      <c r="U2306" s="127"/>
      <c r="V2306" s="127"/>
      <c r="W2306" s="127"/>
      <c r="X2306" s="127"/>
      <c r="Y2306" s="127"/>
      <c r="Z2306" s="127"/>
      <c r="AA2306" s="127"/>
      <c r="AB2306" s="127"/>
      <c r="AC2306" s="127"/>
      <c r="AD2306" s="127"/>
      <c r="AE2306" s="127"/>
      <c r="AF2306" s="127"/>
      <c r="AG2306" s="127"/>
      <c r="AH2306" s="127"/>
      <c r="AI2306" s="127"/>
      <c r="AJ2306" s="127"/>
      <c r="AK2306" s="127"/>
      <c r="AL2306" s="127"/>
      <c r="AM2306" s="127"/>
      <c r="AN2306" s="127"/>
      <c r="AO2306" s="127"/>
      <c r="AP2306" s="127"/>
      <c r="AQ2306" s="127"/>
      <c r="AR2306" s="127"/>
      <c r="AS2306" s="127"/>
      <c r="AT2306" s="127"/>
      <c r="AU2306" s="127"/>
      <c r="AV2306" s="127"/>
      <c r="AW2306" s="127"/>
      <c r="AX2306" s="127"/>
      <c r="AY2306" s="127"/>
      <c r="AZ2306" s="127"/>
      <c r="BA2306" s="127"/>
      <c r="BB2306" s="127"/>
      <c r="BC2306" s="127"/>
      <c r="BD2306" s="127"/>
      <c r="BE2306" s="127"/>
      <c r="BF2306" s="127"/>
      <c r="BG2306" s="127"/>
      <c r="BH2306" s="127"/>
      <c r="BI2306" s="127"/>
      <c r="BJ2306" s="127"/>
      <c r="BK2306" s="127"/>
      <c r="BL2306" s="127"/>
      <c r="BM2306" s="127"/>
      <c r="BN2306" s="386"/>
      <c r="BO2306" s="127"/>
      <c r="BP2306" s="104"/>
    </row>
    <row r="2307" spans="1:68" ht="14.5" x14ac:dyDescent="0.35">
      <c r="A2307" s="136"/>
      <c r="B2307" s="136"/>
      <c r="C2307" s="136"/>
      <c r="D2307" s="127"/>
      <c r="E2307" s="127"/>
      <c r="F2307" s="127"/>
      <c r="G2307" s="127"/>
      <c r="H2307" s="127"/>
      <c r="I2307" s="127"/>
      <c r="J2307" s="127"/>
      <c r="K2307" s="127"/>
      <c r="L2307" s="127"/>
      <c r="M2307" s="127"/>
      <c r="N2307" s="127"/>
      <c r="O2307" s="127"/>
      <c r="P2307" s="127"/>
      <c r="Q2307" s="127"/>
      <c r="R2307" s="127"/>
      <c r="S2307" s="127"/>
      <c r="T2307" s="127"/>
      <c r="U2307" s="127"/>
      <c r="V2307" s="127"/>
      <c r="W2307" s="127"/>
      <c r="X2307" s="127"/>
      <c r="Y2307" s="127"/>
      <c r="Z2307" s="127"/>
      <c r="AA2307" s="127"/>
      <c r="AB2307" s="127"/>
      <c r="AC2307" s="127"/>
      <c r="AD2307" s="127"/>
      <c r="AE2307" s="127"/>
      <c r="AF2307" s="127"/>
      <c r="AG2307" s="127"/>
      <c r="AH2307" s="127"/>
      <c r="AI2307" s="127"/>
      <c r="AJ2307" s="127"/>
      <c r="AK2307" s="127"/>
      <c r="AL2307" s="127"/>
      <c r="AM2307" s="127"/>
      <c r="AN2307" s="127"/>
      <c r="AO2307" s="127"/>
      <c r="AP2307" s="127"/>
      <c r="AQ2307" s="127"/>
      <c r="AR2307" s="127"/>
      <c r="AS2307" s="127"/>
      <c r="AT2307" s="127"/>
      <c r="AU2307" s="127"/>
      <c r="AV2307" s="127"/>
      <c r="AW2307" s="127"/>
      <c r="AX2307" s="127"/>
      <c r="AY2307" s="127"/>
      <c r="AZ2307" s="127"/>
      <c r="BA2307" s="127"/>
      <c r="BB2307" s="127"/>
      <c r="BC2307" s="127"/>
      <c r="BD2307" s="127"/>
      <c r="BE2307" s="127"/>
      <c r="BF2307" s="127"/>
      <c r="BG2307" s="127"/>
      <c r="BH2307" s="127"/>
      <c r="BI2307" s="127"/>
      <c r="BJ2307" s="127"/>
      <c r="BK2307" s="127"/>
      <c r="BL2307" s="127"/>
      <c r="BM2307" s="127"/>
      <c r="BN2307" s="386"/>
      <c r="BO2307" s="127"/>
      <c r="BP2307" s="104"/>
    </row>
    <row r="2308" spans="1:68" ht="14.5" x14ac:dyDescent="0.35">
      <c r="A2308" s="136"/>
      <c r="B2308" s="136"/>
      <c r="C2308" s="136"/>
      <c r="D2308" s="127"/>
      <c r="E2308" s="127"/>
      <c r="F2308" s="127"/>
      <c r="G2308" s="127"/>
      <c r="H2308" s="127"/>
      <c r="I2308" s="127"/>
      <c r="J2308" s="127"/>
      <c r="K2308" s="127"/>
      <c r="L2308" s="127"/>
      <c r="M2308" s="127"/>
      <c r="N2308" s="127"/>
      <c r="O2308" s="127"/>
      <c r="P2308" s="127"/>
      <c r="Q2308" s="127"/>
      <c r="R2308" s="127"/>
      <c r="S2308" s="127"/>
      <c r="T2308" s="127"/>
      <c r="U2308" s="127"/>
      <c r="V2308" s="127"/>
      <c r="W2308" s="127"/>
      <c r="X2308" s="127"/>
      <c r="Y2308" s="127"/>
      <c r="Z2308" s="127"/>
      <c r="AA2308" s="127"/>
      <c r="AB2308" s="127"/>
      <c r="AC2308" s="127"/>
      <c r="AD2308" s="127"/>
      <c r="AE2308" s="127"/>
      <c r="AF2308" s="127"/>
      <c r="AG2308" s="127"/>
      <c r="AH2308" s="127"/>
      <c r="AI2308" s="127"/>
      <c r="AJ2308" s="127"/>
      <c r="AK2308" s="127"/>
      <c r="AL2308" s="127"/>
      <c r="AM2308" s="127"/>
      <c r="AN2308" s="127"/>
      <c r="AO2308" s="127"/>
      <c r="AP2308" s="127"/>
      <c r="AQ2308" s="127"/>
      <c r="AR2308" s="127"/>
      <c r="AS2308" s="127"/>
      <c r="AT2308" s="127"/>
      <c r="AU2308" s="127"/>
      <c r="AV2308" s="127"/>
      <c r="AW2308" s="127"/>
      <c r="AX2308" s="127"/>
      <c r="AY2308" s="127"/>
      <c r="AZ2308" s="127"/>
      <c r="BA2308" s="127"/>
      <c r="BB2308" s="127"/>
      <c r="BC2308" s="127"/>
      <c r="BD2308" s="127"/>
      <c r="BE2308" s="127"/>
      <c r="BF2308" s="127"/>
      <c r="BG2308" s="127"/>
      <c r="BH2308" s="127"/>
      <c r="BI2308" s="127"/>
      <c r="BJ2308" s="127"/>
      <c r="BK2308" s="127"/>
      <c r="BL2308" s="127"/>
      <c r="BM2308" s="127"/>
      <c r="BN2308" s="386"/>
      <c r="BO2308" s="127"/>
      <c r="BP2308" s="104"/>
    </row>
    <row r="2309" spans="1:68" ht="14.5" x14ac:dyDescent="0.35">
      <c r="A2309" s="136"/>
      <c r="B2309" s="136"/>
      <c r="C2309" s="136"/>
      <c r="D2309" s="127"/>
      <c r="E2309" s="127"/>
      <c r="F2309" s="127"/>
      <c r="G2309" s="127"/>
      <c r="H2309" s="127"/>
      <c r="I2309" s="127"/>
      <c r="J2309" s="127"/>
      <c r="K2309" s="127"/>
      <c r="L2309" s="127"/>
      <c r="M2309" s="127"/>
      <c r="N2309" s="127"/>
      <c r="O2309" s="127"/>
      <c r="P2309" s="127"/>
      <c r="Q2309" s="127"/>
      <c r="R2309" s="127"/>
      <c r="S2309" s="127"/>
      <c r="T2309" s="127"/>
      <c r="U2309" s="127"/>
      <c r="V2309" s="127"/>
      <c r="W2309" s="127"/>
      <c r="X2309" s="127"/>
      <c r="Y2309" s="127"/>
      <c r="Z2309" s="127"/>
      <c r="AA2309" s="127"/>
      <c r="AB2309" s="127"/>
      <c r="AC2309" s="127"/>
      <c r="AD2309" s="127"/>
      <c r="AE2309" s="127"/>
      <c r="AF2309" s="127"/>
      <c r="AG2309" s="127"/>
      <c r="AH2309" s="127"/>
      <c r="AI2309" s="127"/>
      <c r="AJ2309" s="127"/>
      <c r="AK2309" s="127"/>
      <c r="AL2309" s="127"/>
      <c r="AM2309" s="127"/>
      <c r="AN2309" s="127"/>
      <c r="AO2309" s="127"/>
      <c r="AP2309" s="127"/>
      <c r="AQ2309" s="127"/>
      <c r="AR2309" s="127"/>
      <c r="AS2309" s="127"/>
      <c r="AT2309" s="127"/>
      <c r="AU2309" s="127"/>
      <c r="AV2309" s="127"/>
      <c r="AW2309" s="127"/>
      <c r="AX2309" s="127"/>
      <c r="AY2309" s="127"/>
      <c r="AZ2309" s="127"/>
      <c r="BA2309" s="127"/>
      <c r="BB2309" s="127"/>
      <c r="BC2309" s="127"/>
      <c r="BD2309" s="127"/>
      <c r="BE2309" s="127"/>
      <c r="BF2309" s="127"/>
      <c r="BG2309" s="127"/>
      <c r="BH2309" s="127"/>
      <c r="BI2309" s="127"/>
      <c r="BJ2309" s="127"/>
      <c r="BK2309" s="127"/>
      <c r="BL2309" s="127"/>
      <c r="BM2309" s="127"/>
      <c r="BN2309" s="386"/>
      <c r="BO2309" s="127"/>
      <c r="BP2309" s="104"/>
    </row>
    <row r="2310" spans="1:68" ht="14.5" x14ac:dyDescent="0.35">
      <c r="A2310" s="136"/>
      <c r="B2310" s="136"/>
      <c r="C2310" s="136"/>
      <c r="D2310" s="127"/>
      <c r="E2310" s="127"/>
      <c r="F2310" s="127"/>
      <c r="G2310" s="127"/>
      <c r="H2310" s="127"/>
      <c r="I2310" s="127"/>
      <c r="J2310" s="127"/>
      <c r="K2310" s="127"/>
      <c r="L2310" s="127"/>
      <c r="M2310" s="127"/>
      <c r="N2310" s="127"/>
      <c r="O2310" s="127"/>
      <c r="P2310" s="127"/>
      <c r="Q2310" s="127"/>
      <c r="R2310" s="127"/>
      <c r="S2310" s="127"/>
      <c r="T2310" s="127"/>
      <c r="U2310" s="127"/>
      <c r="V2310" s="127"/>
      <c r="W2310" s="127"/>
      <c r="X2310" s="127"/>
      <c r="Y2310" s="127"/>
      <c r="Z2310" s="127"/>
      <c r="AA2310" s="127"/>
      <c r="AB2310" s="127"/>
      <c r="AC2310" s="127"/>
      <c r="AD2310" s="127"/>
      <c r="AE2310" s="127"/>
      <c r="AF2310" s="127"/>
      <c r="AG2310" s="127"/>
      <c r="AH2310" s="127"/>
      <c r="AI2310" s="127"/>
      <c r="AJ2310" s="127"/>
      <c r="AK2310" s="127"/>
      <c r="AL2310" s="127"/>
      <c r="AM2310" s="127"/>
      <c r="AN2310" s="127"/>
      <c r="AO2310" s="127"/>
      <c r="AP2310" s="127"/>
      <c r="AQ2310" s="127"/>
      <c r="AR2310" s="127"/>
      <c r="AS2310" s="127"/>
      <c r="AT2310" s="127"/>
      <c r="AU2310" s="127"/>
      <c r="AV2310" s="127"/>
      <c r="AW2310" s="127"/>
      <c r="AX2310" s="127"/>
      <c r="AY2310" s="127"/>
      <c r="AZ2310" s="127"/>
      <c r="BA2310" s="127"/>
      <c r="BB2310" s="127"/>
      <c r="BC2310" s="127"/>
      <c r="BD2310" s="127"/>
      <c r="BE2310" s="127"/>
      <c r="BF2310" s="127"/>
      <c r="BG2310" s="127"/>
      <c r="BH2310" s="127"/>
      <c r="BI2310" s="127"/>
      <c r="BJ2310" s="127"/>
      <c r="BK2310" s="127"/>
      <c r="BL2310" s="127"/>
      <c r="BM2310" s="127"/>
      <c r="BN2310" s="386"/>
      <c r="BO2310" s="127"/>
      <c r="BP2310" s="104"/>
    </row>
    <row r="2311" spans="1:68" ht="14.5" x14ac:dyDescent="0.35">
      <c r="A2311" s="136"/>
      <c r="B2311" s="136"/>
      <c r="C2311" s="136"/>
      <c r="D2311" s="127"/>
      <c r="E2311" s="127"/>
      <c r="F2311" s="127"/>
      <c r="G2311" s="127"/>
      <c r="H2311" s="127"/>
      <c r="I2311" s="127"/>
      <c r="J2311" s="127"/>
      <c r="K2311" s="127"/>
      <c r="L2311" s="127"/>
      <c r="M2311" s="127"/>
      <c r="N2311" s="127"/>
      <c r="O2311" s="127"/>
      <c r="P2311" s="127"/>
      <c r="Q2311" s="127"/>
      <c r="R2311" s="127"/>
      <c r="S2311" s="127"/>
      <c r="T2311" s="127"/>
      <c r="U2311" s="127"/>
      <c r="V2311" s="127"/>
      <c r="W2311" s="127"/>
      <c r="X2311" s="127"/>
      <c r="Y2311" s="127"/>
      <c r="Z2311" s="127"/>
      <c r="AA2311" s="127"/>
      <c r="AB2311" s="127"/>
      <c r="AC2311" s="127"/>
      <c r="AD2311" s="127"/>
      <c r="AE2311" s="127"/>
      <c r="AF2311" s="127"/>
      <c r="AG2311" s="127"/>
      <c r="AH2311" s="127"/>
      <c r="AI2311" s="127"/>
      <c r="AJ2311" s="127"/>
      <c r="AK2311" s="127"/>
      <c r="AL2311" s="127"/>
      <c r="AM2311" s="127"/>
      <c r="AN2311" s="127"/>
      <c r="AO2311" s="127"/>
      <c r="AP2311" s="127"/>
      <c r="AQ2311" s="127"/>
      <c r="AR2311" s="127"/>
      <c r="AS2311" s="127"/>
      <c r="AT2311" s="127"/>
      <c r="AU2311" s="127"/>
      <c r="AV2311" s="127"/>
      <c r="AW2311" s="127"/>
      <c r="AX2311" s="127"/>
      <c r="AY2311" s="127"/>
      <c r="AZ2311" s="127"/>
      <c r="BA2311" s="127"/>
      <c r="BB2311" s="127"/>
      <c r="BC2311" s="127"/>
      <c r="BD2311" s="127"/>
      <c r="BE2311" s="127"/>
      <c r="BF2311" s="127"/>
      <c r="BG2311" s="127"/>
      <c r="BH2311" s="127"/>
      <c r="BI2311" s="127"/>
      <c r="BJ2311" s="127"/>
      <c r="BK2311" s="127"/>
      <c r="BL2311" s="127"/>
      <c r="BM2311" s="127"/>
      <c r="BN2311" s="386"/>
      <c r="BO2311" s="127"/>
      <c r="BP2311" s="104"/>
    </row>
    <row r="2312" spans="1:68" ht="14.5" x14ac:dyDescent="0.35">
      <c r="A2312" s="136"/>
      <c r="B2312" s="136"/>
      <c r="C2312" s="136"/>
      <c r="D2312" s="127"/>
      <c r="E2312" s="127"/>
      <c r="F2312" s="127"/>
      <c r="G2312" s="127"/>
      <c r="H2312" s="127"/>
      <c r="I2312" s="127"/>
      <c r="J2312" s="127"/>
      <c r="K2312" s="127"/>
      <c r="L2312" s="127"/>
      <c r="M2312" s="127"/>
      <c r="N2312" s="127"/>
      <c r="O2312" s="127"/>
      <c r="P2312" s="127"/>
      <c r="Q2312" s="127"/>
      <c r="R2312" s="127"/>
      <c r="S2312" s="127"/>
      <c r="T2312" s="127"/>
      <c r="U2312" s="127"/>
      <c r="V2312" s="127"/>
      <c r="W2312" s="127"/>
      <c r="X2312" s="127"/>
      <c r="Y2312" s="127"/>
      <c r="Z2312" s="127"/>
      <c r="AA2312" s="127"/>
      <c r="AB2312" s="127"/>
      <c r="AC2312" s="127"/>
      <c r="AD2312" s="127"/>
      <c r="AE2312" s="127"/>
      <c r="AF2312" s="127"/>
      <c r="AG2312" s="127"/>
      <c r="AH2312" s="127"/>
      <c r="AI2312" s="127"/>
      <c r="AJ2312" s="127"/>
      <c r="AK2312" s="127"/>
      <c r="AL2312" s="127"/>
      <c r="AM2312" s="127"/>
      <c r="AN2312" s="127"/>
      <c r="AO2312" s="127"/>
      <c r="AP2312" s="127"/>
      <c r="AQ2312" s="127"/>
      <c r="AR2312" s="127"/>
      <c r="AS2312" s="127"/>
      <c r="AT2312" s="127"/>
      <c r="AU2312" s="127"/>
      <c r="AV2312" s="127"/>
      <c r="AW2312" s="127"/>
      <c r="AX2312" s="127"/>
      <c r="AY2312" s="127"/>
      <c r="AZ2312" s="127"/>
      <c r="BA2312" s="127"/>
      <c r="BB2312" s="127"/>
      <c r="BC2312" s="127"/>
      <c r="BD2312" s="127"/>
      <c r="BE2312" s="127"/>
      <c r="BF2312" s="127"/>
      <c r="BG2312" s="127"/>
      <c r="BH2312" s="127"/>
      <c r="BI2312" s="127"/>
      <c r="BJ2312" s="127"/>
      <c r="BK2312" s="127"/>
      <c r="BL2312" s="127"/>
      <c r="BM2312" s="127"/>
      <c r="BN2312" s="386"/>
      <c r="BO2312" s="127"/>
      <c r="BP2312" s="104"/>
    </row>
    <row r="2313" spans="1:68" ht="14.5" x14ac:dyDescent="0.35">
      <c r="A2313" s="136"/>
      <c r="B2313" s="136"/>
      <c r="C2313" s="136"/>
      <c r="D2313" s="127"/>
      <c r="E2313" s="127"/>
      <c r="F2313" s="127"/>
      <c r="G2313" s="127"/>
      <c r="H2313" s="127"/>
      <c r="I2313" s="127"/>
      <c r="J2313" s="127"/>
      <c r="K2313" s="127"/>
      <c r="L2313" s="127"/>
      <c r="M2313" s="127"/>
      <c r="N2313" s="127"/>
      <c r="O2313" s="127"/>
      <c r="P2313" s="127"/>
      <c r="Q2313" s="127"/>
      <c r="R2313" s="127"/>
      <c r="S2313" s="127"/>
      <c r="T2313" s="127"/>
      <c r="U2313" s="127"/>
      <c r="V2313" s="127"/>
      <c r="W2313" s="127"/>
      <c r="X2313" s="127"/>
      <c r="Y2313" s="127"/>
      <c r="Z2313" s="127"/>
      <c r="AA2313" s="127"/>
      <c r="AB2313" s="127"/>
      <c r="AC2313" s="127"/>
      <c r="AD2313" s="127"/>
      <c r="AE2313" s="127"/>
      <c r="AF2313" s="127"/>
      <c r="AG2313" s="127"/>
      <c r="AH2313" s="127"/>
      <c r="AI2313" s="127"/>
      <c r="AJ2313" s="127"/>
      <c r="AK2313" s="127"/>
      <c r="AL2313" s="127"/>
      <c r="AM2313" s="127"/>
      <c r="AN2313" s="127"/>
      <c r="AO2313" s="127"/>
      <c r="AP2313" s="127"/>
      <c r="AQ2313" s="127"/>
      <c r="AR2313" s="127"/>
      <c r="AS2313" s="127"/>
      <c r="AT2313" s="127"/>
      <c r="AU2313" s="127"/>
      <c r="AV2313" s="127"/>
      <c r="AW2313" s="127"/>
      <c r="AX2313" s="127"/>
      <c r="AY2313" s="127"/>
      <c r="AZ2313" s="127"/>
      <c r="BA2313" s="127"/>
      <c r="BB2313" s="127"/>
      <c r="BC2313" s="127"/>
      <c r="BD2313" s="127"/>
      <c r="BE2313" s="127"/>
      <c r="BF2313" s="127"/>
      <c r="BG2313" s="127"/>
      <c r="BH2313" s="127"/>
      <c r="BI2313" s="127"/>
      <c r="BJ2313" s="127"/>
      <c r="BK2313" s="127"/>
      <c r="BL2313" s="127"/>
      <c r="BM2313" s="127"/>
      <c r="BN2313" s="386"/>
      <c r="BO2313" s="127"/>
      <c r="BP2313" s="104"/>
    </row>
    <row r="2314" spans="1:68" ht="14.5" x14ac:dyDescent="0.35">
      <c r="A2314" s="136"/>
      <c r="B2314" s="136"/>
      <c r="C2314" s="136"/>
      <c r="D2314" s="127"/>
      <c r="E2314" s="127"/>
      <c r="F2314" s="127"/>
      <c r="G2314" s="127"/>
      <c r="H2314" s="127"/>
      <c r="I2314" s="127"/>
      <c r="J2314" s="127"/>
      <c r="K2314" s="127"/>
      <c r="L2314" s="127"/>
      <c r="M2314" s="127"/>
      <c r="N2314" s="127"/>
      <c r="O2314" s="127"/>
      <c r="P2314" s="127"/>
      <c r="Q2314" s="127"/>
      <c r="R2314" s="127"/>
      <c r="S2314" s="127"/>
      <c r="T2314" s="127"/>
      <c r="U2314" s="127"/>
      <c r="V2314" s="127"/>
      <c r="W2314" s="127"/>
      <c r="X2314" s="127"/>
      <c r="Y2314" s="127"/>
      <c r="Z2314" s="127"/>
      <c r="AA2314" s="127"/>
      <c r="AB2314" s="127"/>
      <c r="AC2314" s="127"/>
      <c r="AD2314" s="127"/>
      <c r="AE2314" s="127"/>
      <c r="AF2314" s="127"/>
      <c r="AG2314" s="127"/>
      <c r="AH2314" s="127"/>
      <c r="AI2314" s="127"/>
      <c r="AJ2314" s="127"/>
      <c r="AK2314" s="127"/>
      <c r="AL2314" s="127"/>
      <c r="AM2314" s="127"/>
      <c r="AN2314" s="127"/>
      <c r="AO2314" s="127"/>
      <c r="AP2314" s="127"/>
      <c r="AQ2314" s="127"/>
      <c r="AR2314" s="127"/>
      <c r="AS2314" s="127"/>
      <c r="AT2314" s="127"/>
      <c r="AU2314" s="127"/>
      <c r="AV2314" s="127"/>
      <c r="AW2314" s="127"/>
      <c r="AX2314" s="127"/>
      <c r="AY2314" s="127"/>
      <c r="AZ2314" s="127"/>
      <c r="BA2314" s="127"/>
      <c r="BB2314" s="127"/>
      <c r="BC2314" s="127"/>
      <c r="BD2314" s="127"/>
      <c r="BE2314" s="127"/>
      <c r="BF2314" s="127"/>
      <c r="BG2314" s="127"/>
      <c r="BH2314" s="127"/>
      <c r="BI2314" s="127"/>
      <c r="BJ2314" s="127"/>
      <c r="BK2314" s="127"/>
      <c r="BL2314" s="127"/>
      <c r="BM2314" s="127"/>
      <c r="BN2314" s="386"/>
      <c r="BO2314" s="127"/>
      <c r="BP2314" s="104"/>
    </row>
    <row r="2315" spans="1:68" ht="14.5" x14ac:dyDescent="0.35">
      <c r="A2315" s="136"/>
      <c r="B2315" s="136"/>
      <c r="C2315" s="136"/>
      <c r="D2315" s="127"/>
      <c r="E2315" s="127"/>
      <c r="F2315" s="127"/>
      <c r="G2315" s="127"/>
      <c r="H2315" s="127"/>
      <c r="I2315" s="127"/>
      <c r="J2315" s="127"/>
      <c r="K2315" s="127"/>
      <c r="L2315" s="127"/>
      <c r="M2315" s="127"/>
      <c r="N2315" s="127"/>
      <c r="O2315" s="127"/>
      <c r="P2315" s="127"/>
      <c r="Q2315" s="127"/>
      <c r="R2315" s="127"/>
      <c r="S2315" s="127"/>
      <c r="T2315" s="127"/>
      <c r="U2315" s="127"/>
      <c r="V2315" s="127"/>
      <c r="W2315" s="127"/>
      <c r="X2315" s="127"/>
      <c r="Y2315" s="127"/>
      <c r="Z2315" s="127"/>
      <c r="AA2315" s="127"/>
      <c r="AB2315" s="127"/>
      <c r="AC2315" s="127"/>
      <c r="AD2315" s="127"/>
      <c r="AE2315" s="127"/>
      <c r="AF2315" s="127"/>
      <c r="AG2315" s="127"/>
      <c r="AH2315" s="127"/>
      <c r="AI2315" s="127"/>
      <c r="AJ2315" s="127"/>
      <c r="AK2315" s="127"/>
      <c r="AL2315" s="127"/>
      <c r="AM2315" s="127"/>
      <c r="AN2315" s="127"/>
      <c r="AO2315" s="127"/>
      <c r="AP2315" s="127"/>
      <c r="AQ2315" s="127"/>
      <c r="AR2315" s="127"/>
      <c r="AS2315" s="127"/>
      <c r="AT2315" s="127"/>
      <c r="AU2315" s="127"/>
      <c r="AV2315" s="127"/>
      <c r="AW2315" s="127"/>
      <c r="AX2315" s="127"/>
      <c r="AY2315" s="127"/>
      <c r="AZ2315" s="127"/>
      <c r="BA2315" s="127"/>
      <c r="BB2315" s="127"/>
      <c r="BC2315" s="127"/>
      <c r="BD2315" s="127"/>
      <c r="BE2315" s="127"/>
      <c r="BF2315" s="127"/>
      <c r="BG2315" s="127"/>
      <c r="BH2315" s="127"/>
      <c r="BI2315" s="127"/>
      <c r="BJ2315" s="127"/>
      <c r="BK2315" s="127"/>
      <c r="BL2315" s="127"/>
      <c r="BM2315" s="127"/>
      <c r="BN2315" s="386"/>
      <c r="BO2315" s="127"/>
      <c r="BP2315" s="104"/>
    </row>
    <row r="2316" spans="1:68" ht="14.5" x14ac:dyDescent="0.35">
      <c r="A2316" s="136"/>
      <c r="B2316" s="136"/>
      <c r="C2316" s="136"/>
      <c r="D2316" s="127"/>
      <c r="E2316" s="127"/>
      <c r="F2316" s="127"/>
      <c r="G2316" s="127"/>
      <c r="H2316" s="127"/>
      <c r="I2316" s="127"/>
      <c r="J2316" s="127"/>
      <c r="K2316" s="127"/>
      <c r="L2316" s="127"/>
      <c r="M2316" s="127"/>
      <c r="N2316" s="127"/>
      <c r="O2316" s="127"/>
      <c r="P2316" s="127"/>
      <c r="Q2316" s="127"/>
      <c r="R2316" s="127"/>
      <c r="S2316" s="127"/>
      <c r="T2316" s="127"/>
      <c r="U2316" s="127"/>
      <c r="V2316" s="127"/>
      <c r="W2316" s="127"/>
      <c r="X2316" s="127"/>
      <c r="Y2316" s="127"/>
      <c r="Z2316" s="127"/>
      <c r="AA2316" s="127"/>
      <c r="AB2316" s="127"/>
      <c r="AC2316" s="127"/>
      <c r="AD2316" s="127"/>
      <c r="AE2316" s="127"/>
      <c r="AF2316" s="127"/>
      <c r="AG2316" s="127"/>
      <c r="AH2316" s="127"/>
      <c r="AI2316" s="127"/>
      <c r="AJ2316" s="127"/>
      <c r="AK2316" s="127"/>
      <c r="AL2316" s="127"/>
      <c r="AM2316" s="127"/>
      <c r="AN2316" s="127"/>
      <c r="AO2316" s="127"/>
      <c r="AP2316" s="127"/>
      <c r="AQ2316" s="127"/>
      <c r="AR2316" s="127"/>
      <c r="AS2316" s="127"/>
      <c r="AT2316" s="127"/>
      <c r="AU2316" s="127"/>
      <c r="AV2316" s="127"/>
      <c r="AW2316" s="127"/>
      <c r="AX2316" s="127"/>
      <c r="AY2316" s="127"/>
      <c r="AZ2316" s="127"/>
      <c r="BA2316" s="127"/>
      <c r="BB2316" s="127"/>
      <c r="BC2316" s="127"/>
      <c r="BD2316" s="127"/>
      <c r="BE2316" s="127"/>
      <c r="BF2316" s="127"/>
      <c r="BG2316" s="127"/>
      <c r="BH2316" s="127"/>
      <c r="BI2316" s="127"/>
      <c r="BJ2316" s="127"/>
      <c r="BK2316" s="127"/>
      <c r="BL2316" s="127"/>
      <c r="BM2316" s="127"/>
      <c r="BN2316" s="386"/>
      <c r="BO2316" s="127"/>
      <c r="BP2316" s="104"/>
    </row>
    <row r="2317" spans="1:68" ht="14.5" x14ac:dyDescent="0.35">
      <c r="A2317" s="136"/>
      <c r="B2317" s="136"/>
      <c r="C2317" s="136"/>
      <c r="D2317" s="127"/>
      <c r="E2317" s="127"/>
      <c r="F2317" s="127"/>
      <c r="G2317" s="127"/>
      <c r="H2317" s="127"/>
      <c r="I2317" s="127"/>
      <c r="J2317" s="127"/>
      <c r="K2317" s="127"/>
      <c r="L2317" s="127"/>
      <c r="M2317" s="127"/>
      <c r="N2317" s="127"/>
      <c r="O2317" s="127"/>
      <c r="P2317" s="127"/>
      <c r="Q2317" s="127"/>
      <c r="R2317" s="127"/>
      <c r="S2317" s="127"/>
      <c r="T2317" s="127"/>
      <c r="U2317" s="127"/>
      <c r="V2317" s="127"/>
      <c r="W2317" s="127"/>
      <c r="X2317" s="127"/>
      <c r="Y2317" s="127"/>
      <c r="Z2317" s="127"/>
      <c r="AA2317" s="127"/>
      <c r="AB2317" s="127"/>
      <c r="AC2317" s="127"/>
      <c r="AD2317" s="127"/>
      <c r="AE2317" s="127"/>
      <c r="AF2317" s="127"/>
      <c r="AG2317" s="127"/>
      <c r="AH2317" s="127"/>
      <c r="AI2317" s="127"/>
      <c r="AJ2317" s="127"/>
      <c r="AK2317" s="127"/>
      <c r="AL2317" s="127"/>
      <c r="AM2317" s="127"/>
      <c r="AN2317" s="127"/>
      <c r="AO2317" s="127"/>
      <c r="AP2317" s="127"/>
      <c r="AQ2317" s="127"/>
      <c r="AR2317" s="127"/>
      <c r="AS2317" s="127"/>
      <c r="AT2317" s="127"/>
      <c r="AU2317" s="127"/>
      <c r="AV2317" s="127"/>
      <c r="AW2317" s="127"/>
      <c r="AX2317" s="127"/>
      <c r="AY2317" s="127"/>
      <c r="AZ2317" s="127"/>
      <c r="BA2317" s="127"/>
      <c r="BB2317" s="127"/>
      <c r="BC2317" s="127"/>
      <c r="BD2317" s="127"/>
      <c r="BE2317" s="127"/>
      <c r="BF2317" s="127"/>
      <c r="BG2317" s="127"/>
      <c r="BH2317" s="127"/>
      <c r="BI2317" s="127"/>
      <c r="BJ2317" s="127"/>
      <c r="BK2317" s="127"/>
      <c r="BL2317" s="127"/>
      <c r="BM2317" s="127"/>
      <c r="BN2317" s="386"/>
      <c r="BO2317" s="127"/>
      <c r="BP2317" s="104"/>
    </row>
    <row r="2318" spans="1:68" ht="14.5" x14ac:dyDescent="0.35">
      <c r="A2318" s="136"/>
      <c r="B2318" s="136"/>
      <c r="C2318" s="136"/>
      <c r="D2318" s="127"/>
      <c r="E2318" s="127"/>
      <c r="F2318" s="127"/>
      <c r="G2318" s="127"/>
      <c r="H2318" s="127"/>
      <c r="I2318" s="127"/>
      <c r="J2318" s="127"/>
      <c r="K2318" s="127"/>
      <c r="L2318" s="127"/>
      <c r="M2318" s="127"/>
      <c r="N2318" s="127"/>
      <c r="O2318" s="127"/>
      <c r="P2318" s="127"/>
      <c r="Q2318" s="127"/>
      <c r="R2318" s="127"/>
      <c r="S2318" s="127"/>
      <c r="T2318" s="127"/>
      <c r="U2318" s="127"/>
      <c r="V2318" s="127"/>
      <c r="W2318" s="127"/>
      <c r="X2318" s="127"/>
      <c r="Y2318" s="127"/>
      <c r="Z2318" s="127"/>
      <c r="AA2318" s="127"/>
      <c r="AB2318" s="127"/>
      <c r="AC2318" s="127"/>
      <c r="AD2318" s="127"/>
      <c r="AE2318" s="127"/>
      <c r="AF2318" s="127"/>
      <c r="AG2318" s="127"/>
      <c r="AH2318" s="127"/>
      <c r="AI2318" s="127"/>
      <c r="AJ2318" s="127"/>
      <c r="AK2318" s="127"/>
      <c r="AL2318" s="127"/>
      <c r="AM2318" s="127"/>
      <c r="AN2318" s="127"/>
      <c r="AO2318" s="127"/>
      <c r="AP2318" s="127"/>
      <c r="AQ2318" s="127"/>
      <c r="AR2318" s="127"/>
      <c r="AS2318" s="127"/>
      <c r="AT2318" s="127"/>
      <c r="AU2318" s="127"/>
      <c r="AV2318" s="127"/>
      <c r="AW2318" s="127"/>
      <c r="AX2318" s="127"/>
      <c r="AY2318" s="127"/>
      <c r="AZ2318" s="127"/>
      <c r="BA2318" s="127"/>
      <c r="BB2318" s="127"/>
      <c r="BC2318" s="127"/>
      <c r="BD2318" s="127"/>
      <c r="BE2318" s="127"/>
      <c r="BF2318" s="127"/>
      <c r="BG2318" s="127"/>
      <c r="BH2318" s="127"/>
      <c r="BI2318" s="127"/>
      <c r="BJ2318" s="127"/>
      <c r="BK2318" s="127"/>
      <c r="BL2318" s="127"/>
      <c r="BM2318" s="127"/>
      <c r="BN2318" s="386"/>
      <c r="BO2318" s="127"/>
      <c r="BP2318" s="104"/>
    </row>
    <row r="2319" spans="1:68" ht="14.5" x14ac:dyDescent="0.35">
      <c r="A2319" s="136"/>
      <c r="B2319" s="136"/>
      <c r="C2319" s="136"/>
      <c r="D2319" s="127"/>
      <c r="E2319" s="127"/>
      <c r="F2319" s="127"/>
      <c r="G2319" s="127"/>
      <c r="H2319" s="127"/>
      <c r="I2319" s="127"/>
      <c r="J2319" s="127"/>
      <c r="K2319" s="127"/>
      <c r="L2319" s="127"/>
      <c r="M2319" s="127"/>
      <c r="N2319" s="127"/>
      <c r="O2319" s="127"/>
      <c r="P2319" s="127"/>
      <c r="Q2319" s="127"/>
      <c r="R2319" s="127"/>
      <c r="S2319" s="127"/>
      <c r="T2319" s="127"/>
      <c r="U2319" s="127"/>
      <c r="V2319" s="127"/>
      <c r="W2319" s="127"/>
      <c r="X2319" s="127"/>
      <c r="Y2319" s="127"/>
      <c r="Z2319" s="127"/>
      <c r="AA2319" s="127"/>
      <c r="AB2319" s="127"/>
      <c r="AC2319" s="127"/>
      <c r="AD2319" s="127"/>
      <c r="AE2319" s="127"/>
      <c r="AF2319" s="127"/>
      <c r="AG2319" s="127"/>
      <c r="AH2319" s="127"/>
      <c r="AI2319" s="127"/>
      <c r="AJ2319" s="127"/>
      <c r="AK2319" s="127"/>
      <c r="AL2319" s="127"/>
      <c r="AM2319" s="127"/>
      <c r="AN2319" s="127"/>
      <c r="AO2319" s="127"/>
      <c r="AP2319" s="127"/>
      <c r="AQ2319" s="127"/>
      <c r="AR2319" s="127"/>
      <c r="AS2319" s="127"/>
      <c r="AT2319" s="127"/>
      <c r="AU2319" s="127"/>
      <c r="AV2319" s="127"/>
      <c r="AW2319" s="127"/>
      <c r="AX2319" s="127"/>
      <c r="AY2319" s="127"/>
      <c r="AZ2319" s="127"/>
      <c r="BA2319" s="127"/>
      <c r="BB2319" s="127"/>
      <c r="BC2319" s="127"/>
      <c r="BD2319" s="127"/>
      <c r="BE2319" s="127"/>
      <c r="BF2319" s="127"/>
      <c r="BG2319" s="127"/>
      <c r="BH2319" s="127"/>
      <c r="BI2319" s="127"/>
      <c r="BJ2319" s="127"/>
      <c r="BK2319" s="127"/>
      <c r="BL2319" s="127"/>
      <c r="BM2319" s="127"/>
      <c r="BN2319" s="386"/>
      <c r="BO2319" s="127"/>
      <c r="BP2319" s="104"/>
    </row>
    <row r="2320" spans="1:68" ht="14.5" x14ac:dyDescent="0.35">
      <c r="A2320" s="136"/>
      <c r="B2320" s="136"/>
      <c r="C2320" s="136"/>
      <c r="D2320" s="127"/>
      <c r="E2320" s="127"/>
      <c r="F2320" s="127"/>
      <c r="G2320" s="127"/>
      <c r="H2320" s="127"/>
      <c r="I2320" s="127"/>
      <c r="J2320" s="127"/>
      <c r="K2320" s="127"/>
      <c r="L2320" s="127"/>
      <c r="M2320" s="127"/>
      <c r="N2320" s="127"/>
      <c r="O2320" s="127"/>
      <c r="P2320" s="127"/>
      <c r="Q2320" s="127"/>
      <c r="R2320" s="127"/>
      <c r="S2320" s="127"/>
      <c r="T2320" s="127"/>
      <c r="U2320" s="127"/>
      <c r="V2320" s="127"/>
      <c r="W2320" s="127"/>
      <c r="X2320" s="127"/>
      <c r="Y2320" s="127"/>
      <c r="Z2320" s="127"/>
      <c r="AA2320" s="127"/>
      <c r="AB2320" s="127"/>
      <c r="AC2320" s="127"/>
      <c r="AD2320" s="127"/>
      <c r="AE2320" s="127"/>
      <c r="AF2320" s="127"/>
      <c r="AG2320" s="127"/>
      <c r="AH2320" s="127"/>
      <c r="AI2320" s="127"/>
      <c r="AJ2320" s="127"/>
      <c r="AK2320" s="127"/>
      <c r="AL2320" s="127"/>
      <c r="AM2320" s="127"/>
      <c r="AN2320" s="127"/>
      <c r="AO2320" s="127"/>
      <c r="AP2320" s="127"/>
      <c r="AQ2320" s="127"/>
      <c r="AR2320" s="127"/>
      <c r="AS2320" s="127"/>
      <c r="AT2320" s="127"/>
      <c r="AU2320" s="127"/>
      <c r="AV2320" s="127"/>
      <c r="AW2320" s="127"/>
      <c r="AX2320" s="127"/>
      <c r="AY2320" s="127"/>
      <c r="AZ2320" s="127"/>
      <c r="BA2320" s="127"/>
      <c r="BB2320" s="127"/>
      <c r="BC2320" s="127"/>
      <c r="BD2320" s="127"/>
      <c r="BE2320" s="127"/>
      <c r="BF2320" s="127"/>
      <c r="BG2320" s="127"/>
      <c r="BH2320" s="127"/>
      <c r="BI2320" s="127"/>
      <c r="BJ2320" s="127"/>
      <c r="BK2320" s="127"/>
      <c r="BL2320" s="127"/>
      <c r="BM2320" s="127"/>
      <c r="BN2320" s="386"/>
      <c r="BO2320" s="127"/>
      <c r="BP2320" s="104"/>
    </row>
    <row r="2321" spans="1:68" ht="14.5" x14ac:dyDescent="0.35">
      <c r="A2321" s="136"/>
      <c r="B2321" s="136"/>
      <c r="C2321" s="136"/>
      <c r="D2321" s="127"/>
      <c r="E2321" s="127"/>
      <c r="F2321" s="127"/>
      <c r="G2321" s="127"/>
      <c r="H2321" s="127"/>
      <c r="I2321" s="127"/>
      <c r="J2321" s="127"/>
      <c r="K2321" s="127"/>
      <c r="L2321" s="127"/>
      <c r="M2321" s="127"/>
      <c r="N2321" s="127"/>
      <c r="O2321" s="127"/>
      <c r="P2321" s="127"/>
      <c r="Q2321" s="127"/>
      <c r="R2321" s="127"/>
      <c r="S2321" s="127"/>
      <c r="T2321" s="127"/>
      <c r="U2321" s="127"/>
      <c r="V2321" s="127"/>
      <c r="W2321" s="127"/>
      <c r="X2321" s="127"/>
      <c r="Y2321" s="127"/>
      <c r="Z2321" s="127"/>
      <c r="AA2321" s="127"/>
      <c r="AB2321" s="127"/>
      <c r="AC2321" s="127"/>
      <c r="AD2321" s="127"/>
      <c r="AE2321" s="127"/>
      <c r="AF2321" s="127"/>
      <c r="AG2321" s="127"/>
      <c r="AH2321" s="127"/>
      <c r="AI2321" s="127"/>
      <c r="AJ2321" s="127"/>
      <c r="AK2321" s="127"/>
      <c r="AL2321" s="127"/>
      <c r="AM2321" s="127"/>
      <c r="AN2321" s="127"/>
      <c r="AO2321" s="127"/>
      <c r="AP2321" s="127"/>
      <c r="AQ2321" s="127"/>
      <c r="AR2321" s="127"/>
      <c r="AS2321" s="127"/>
      <c r="AT2321" s="127"/>
      <c r="AU2321" s="127"/>
      <c r="AV2321" s="127"/>
      <c r="AW2321" s="127"/>
      <c r="AX2321" s="127"/>
      <c r="AY2321" s="127"/>
      <c r="AZ2321" s="127"/>
      <c r="BA2321" s="127"/>
      <c r="BB2321" s="127"/>
      <c r="BC2321" s="127"/>
      <c r="BD2321" s="127"/>
      <c r="BE2321" s="127"/>
      <c r="BF2321" s="127"/>
      <c r="BG2321" s="127"/>
      <c r="BH2321" s="127"/>
      <c r="BI2321" s="127"/>
      <c r="BJ2321" s="127"/>
      <c r="BK2321" s="127"/>
      <c r="BL2321" s="127"/>
      <c r="BM2321" s="127"/>
      <c r="BN2321" s="386"/>
      <c r="BO2321" s="127"/>
      <c r="BP2321" s="104"/>
    </row>
    <row r="2322" spans="1:68" ht="14.5" x14ac:dyDescent="0.35">
      <c r="A2322" s="136"/>
      <c r="B2322" s="136"/>
      <c r="C2322" s="136"/>
      <c r="D2322" s="127"/>
      <c r="E2322" s="127"/>
      <c r="F2322" s="127"/>
      <c r="G2322" s="127"/>
      <c r="H2322" s="127"/>
      <c r="I2322" s="127"/>
      <c r="J2322" s="127"/>
      <c r="K2322" s="127"/>
      <c r="L2322" s="127"/>
      <c r="M2322" s="127"/>
      <c r="N2322" s="127"/>
      <c r="O2322" s="127"/>
      <c r="P2322" s="127"/>
      <c r="Q2322" s="127"/>
      <c r="R2322" s="127"/>
      <c r="S2322" s="127"/>
      <c r="T2322" s="127"/>
      <c r="U2322" s="127"/>
      <c r="V2322" s="127"/>
      <c r="W2322" s="127"/>
      <c r="X2322" s="127"/>
      <c r="Y2322" s="127"/>
      <c r="Z2322" s="127"/>
      <c r="AA2322" s="127"/>
      <c r="AB2322" s="127"/>
      <c r="AC2322" s="127"/>
      <c r="AD2322" s="127"/>
      <c r="AE2322" s="127"/>
      <c r="AF2322" s="127"/>
      <c r="AG2322" s="127"/>
      <c r="AH2322" s="127"/>
      <c r="AI2322" s="127"/>
      <c r="AJ2322" s="127"/>
      <c r="AK2322" s="127"/>
      <c r="AL2322" s="127"/>
      <c r="AM2322" s="127"/>
      <c r="AN2322" s="127"/>
      <c r="AO2322" s="127"/>
      <c r="AP2322" s="127"/>
      <c r="AQ2322" s="127"/>
      <c r="AR2322" s="127"/>
      <c r="AS2322" s="127"/>
      <c r="AT2322" s="127"/>
      <c r="AU2322" s="127"/>
      <c r="AV2322" s="127"/>
      <c r="AW2322" s="127"/>
      <c r="AX2322" s="127"/>
      <c r="AY2322" s="127"/>
      <c r="AZ2322" s="127"/>
      <c r="BA2322" s="127"/>
      <c r="BB2322" s="127"/>
      <c r="BC2322" s="127"/>
      <c r="BD2322" s="127"/>
      <c r="BE2322" s="127"/>
      <c r="BF2322" s="127"/>
      <c r="BG2322" s="127"/>
      <c r="BH2322" s="127"/>
      <c r="BI2322" s="127"/>
      <c r="BJ2322" s="127"/>
      <c r="BK2322" s="127"/>
      <c r="BL2322" s="127"/>
      <c r="BM2322" s="127"/>
      <c r="BN2322" s="386"/>
      <c r="BO2322" s="127"/>
      <c r="BP2322" s="104"/>
    </row>
    <row r="2323" spans="1:68" ht="14.5" x14ac:dyDescent="0.35">
      <c r="A2323" s="136"/>
      <c r="B2323" s="136"/>
      <c r="C2323" s="136"/>
      <c r="D2323" s="127"/>
      <c r="E2323" s="127"/>
      <c r="F2323" s="127"/>
      <c r="G2323" s="127"/>
      <c r="H2323" s="127"/>
      <c r="I2323" s="127"/>
      <c r="J2323" s="127"/>
      <c r="K2323" s="127"/>
      <c r="L2323" s="127"/>
      <c r="M2323" s="127"/>
      <c r="N2323" s="127"/>
      <c r="O2323" s="127"/>
      <c r="P2323" s="127"/>
      <c r="Q2323" s="127"/>
      <c r="R2323" s="127"/>
      <c r="S2323" s="127"/>
      <c r="T2323" s="127"/>
      <c r="U2323" s="127"/>
      <c r="V2323" s="127"/>
      <c r="W2323" s="127"/>
      <c r="X2323" s="127"/>
      <c r="Y2323" s="127"/>
      <c r="Z2323" s="127"/>
      <c r="AA2323" s="127"/>
      <c r="AB2323" s="127"/>
      <c r="AC2323" s="127"/>
      <c r="AD2323" s="127"/>
      <c r="AE2323" s="127"/>
      <c r="AF2323" s="127"/>
      <c r="AG2323" s="127"/>
      <c r="AH2323" s="127"/>
      <c r="AI2323" s="127"/>
      <c r="AJ2323" s="127"/>
      <c r="AK2323" s="127"/>
      <c r="AL2323" s="127"/>
      <c r="AM2323" s="127"/>
      <c r="AN2323" s="127"/>
      <c r="AO2323" s="127"/>
      <c r="AP2323" s="127"/>
      <c r="AQ2323" s="127"/>
      <c r="AR2323" s="127"/>
      <c r="AS2323" s="127"/>
      <c r="AT2323" s="127"/>
      <c r="AU2323" s="127"/>
      <c r="AV2323" s="127"/>
      <c r="AW2323" s="127"/>
      <c r="AX2323" s="127"/>
      <c r="AY2323" s="127"/>
      <c r="AZ2323" s="127"/>
      <c r="BA2323" s="127"/>
      <c r="BB2323" s="127"/>
      <c r="BC2323" s="127"/>
      <c r="BD2323" s="127"/>
      <c r="BE2323" s="127"/>
      <c r="BF2323" s="127"/>
      <c r="BG2323" s="127"/>
      <c r="BH2323" s="127"/>
      <c r="BI2323" s="127"/>
      <c r="BJ2323" s="127"/>
      <c r="BK2323" s="127"/>
      <c r="BL2323" s="127"/>
      <c r="BM2323" s="127"/>
      <c r="BN2323" s="386"/>
      <c r="BO2323" s="127"/>
      <c r="BP2323" s="104"/>
    </row>
    <row r="2324" spans="1:68" ht="14.5" x14ac:dyDescent="0.35">
      <c r="A2324" s="136"/>
      <c r="B2324" s="136"/>
      <c r="C2324" s="136"/>
      <c r="D2324" s="127"/>
      <c r="E2324" s="127"/>
      <c r="F2324" s="127"/>
      <c r="G2324" s="127"/>
      <c r="H2324" s="127"/>
      <c r="I2324" s="127"/>
      <c r="J2324" s="127"/>
      <c r="K2324" s="127"/>
      <c r="L2324" s="127"/>
      <c r="M2324" s="127"/>
      <c r="N2324" s="127"/>
      <c r="O2324" s="127"/>
      <c r="P2324" s="127"/>
      <c r="Q2324" s="127"/>
      <c r="R2324" s="127"/>
      <c r="S2324" s="127"/>
      <c r="T2324" s="127"/>
      <c r="U2324" s="127"/>
      <c r="V2324" s="127"/>
      <c r="W2324" s="127"/>
      <c r="X2324" s="127"/>
      <c r="Y2324" s="127"/>
      <c r="Z2324" s="127"/>
      <c r="AA2324" s="127"/>
      <c r="AB2324" s="127"/>
      <c r="AC2324" s="127"/>
      <c r="AD2324" s="127"/>
      <c r="AE2324" s="127"/>
      <c r="AF2324" s="127"/>
      <c r="AG2324" s="127"/>
      <c r="AH2324" s="127"/>
      <c r="AI2324" s="127"/>
      <c r="AJ2324" s="127"/>
      <c r="AK2324" s="127"/>
      <c r="AL2324" s="127"/>
      <c r="AM2324" s="127"/>
      <c r="AN2324" s="127"/>
      <c r="AO2324" s="127"/>
      <c r="AP2324" s="127"/>
      <c r="AQ2324" s="127"/>
      <c r="AR2324" s="127"/>
      <c r="AS2324" s="127"/>
      <c r="AT2324" s="127"/>
      <c r="AU2324" s="127"/>
      <c r="AV2324" s="127"/>
      <c r="AW2324" s="127"/>
      <c r="AX2324" s="127"/>
      <c r="AY2324" s="127"/>
      <c r="AZ2324" s="127"/>
      <c r="BA2324" s="127"/>
      <c r="BB2324" s="127"/>
      <c r="BC2324" s="127"/>
      <c r="BD2324" s="127"/>
      <c r="BE2324" s="127"/>
      <c r="BF2324" s="127"/>
      <c r="BG2324" s="127"/>
      <c r="BH2324" s="127"/>
      <c r="BI2324" s="127"/>
      <c r="BJ2324" s="127"/>
      <c r="BK2324" s="127"/>
      <c r="BL2324" s="127"/>
      <c r="BM2324" s="127"/>
      <c r="BN2324" s="386"/>
      <c r="BO2324" s="127"/>
      <c r="BP2324" s="104"/>
    </row>
    <row r="2325" spans="1:68" ht="14.5" x14ac:dyDescent="0.35">
      <c r="A2325" s="136"/>
      <c r="B2325" s="136"/>
      <c r="C2325" s="136"/>
      <c r="D2325" s="127"/>
      <c r="E2325" s="127"/>
      <c r="F2325" s="127"/>
      <c r="G2325" s="127"/>
      <c r="H2325" s="127"/>
      <c r="I2325" s="127"/>
      <c r="J2325" s="127"/>
      <c r="K2325" s="127"/>
      <c r="L2325" s="127"/>
      <c r="M2325" s="127"/>
      <c r="N2325" s="127"/>
      <c r="O2325" s="127"/>
      <c r="P2325" s="127"/>
      <c r="Q2325" s="127"/>
      <c r="R2325" s="127"/>
      <c r="S2325" s="127"/>
      <c r="T2325" s="127"/>
      <c r="U2325" s="127"/>
      <c r="V2325" s="127"/>
      <c r="W2325" s="127"/>
      <c r="X2325" s="127"/>
      <c r="Y2325" s="127"/>
      <c r="Z2325" s="127"/>
      <c r="AA2325" s="127"/>
      <c r="AB2325" s="127"/>
      <c r="AC2325" s="127"/>
      <c r="AD2325" s="127"/>
      <c r="AE2325" s="127"/>
      <c r="AF2325" s="127"/>
      <c r="AG2325" s="127"/>
      <c r="AH2325" s="127"/>
      <c r="AI2325" s="127"/>
      <c r="AJ2325" s="127"/>
      <c r="AK2325" s="127"/>
      <c r="AL2325" s="127"/>
      <c r="AM2325" s="127"/>
      <c r="AN2325" s="127"/>
      <c r="AO2325" s="127"/>
      <c r="AP2325" s="127"/>
      <c r="AQ2325" s="127"/>
      <c r="AR2325" s="127"/>
      <c r="AS2325" s="127"/>
      <c r="AT2325" s="127"/>
      <c r="AU2325" s="127"/>
      <c r="AV2325" s="127"/>
      <c r="AW2325" s="127"/>
      <c r="AX2325" s="127"/>
      <c r="AY2325" s="127"/>
      <c r="AZ2325" s="127"/>
      <c r="BA2325" s="127"/>
      <c r="BB2325" s="127"/>
      <c r="BC2325" s="127"/>
      <c r="BD2325" s="127"/>
      <c r="BE2325" s="127"/>
      <c r="BF2325" s="127"/>
      <c r="BG2325" s="127"/>
      <c r="BH2325" s="127"/>
      <c r="BI2325" s="127"/>
      <c r="BJ2325" s="127"/>
      <c r="BK2325" s="127"/>
      <c r="BL2325" s="127"/>
      <c r="BM2325" s="127"/>
      <c r="BN2325" s="386"/>
      <c r="BO2325" s="127"/>
      <c r="BP2325" s="104"/>
    </row>
    <row r="2326" spans="1:68" ht="14.5" x14ac:dyDescent="0.35">
      <c r="A2326" s="136"/>
      <c r="B2326" s="136"/>
      <c r="C2326" s="136"/>
      <c r="D2326" s="127"/>
      <c r="E2326" s="127"/>
      <c r="F2326" s="127"/>
      <c r="G2326" s="127"/>
      <c r="H2326" s="127"/>
      <c r="I2326" s="127"/>
      <c r="J2326" s="127"/>
      <c r="K2326" s="127"/>
      <c r="L2326" s="127"/>
      <c r="M2326" s="127"/>
      <c r="N2326" s="127"/>
      <c r="O2326" s="127"/>
      <c r="P2326" s="127"/>
      <c r="Q2326" s="127"/>
      <c r="R2326" s="127"/>
      <c r="S2326" s="127"/>
      <c r="T2326" s="127"/>
      <c r="U2326" s="127"/>
      <c r="V2326" s="127"/>
      <c r="W2326" s="127"/>
      <c r="X2326" s="127"/>
      <c r="Y2326" s="127"/>
      <c r="Z2326" s="127"/>
      <c r="AA2326" s="127"/>
      <c r="AB2326" s="127"/>
      <c r="AC2326" s="127"/>
      <c r="AD2326" s="127"/>
      <c r="AE2326" s="127"/>
      <c r="AF2326" s="127"/>
      <c r="AG2326" s="127"/>
      <c r="AH2326" s="127"/>
      <c r="AI2326" s="127"/>
      <c r="AJ2326" s="127"/>
      <c r="AK2326" s="127"/>
      <c r="AL2326" s="127"/>
      <c r="AM2326" s="127"/>
      <c r="AN2326" s="127"/>
      <c r="AO2326" s="127"/>
      <c r="AP2326" s="127"/>
      <c r="AQ2326" s="127"/>
      <c r="AR2326" s="127"/>
      <c r="AS2326" s="127"/>
      <c r="AT2326" s="127"/>
      <c r="AU2326" s="127"/>
      <c r="AV2326" s="127"/>
      <c r="AW2326" s="127"/>
      <c r="AX2326" s="127"/>
      <c r="AY2326" s="127"/>
      <c r="AZ2326" s="127"/>
      <c r="BA2326" s="127"/>
      <c r="BB2326" s="127"/>
      <c r="BC2326" s="127"/>
      <c r="BD2326" s="127"/>
      <c r="BE2326" s="127"/>
      <c r="BF2326" s="127"/>
      <c r="BG2326" s="127"/>
      <c r="BH2326" s="127"/>
      <c r="BI2326" s="127"/>
      <c r="BJ2326" s="127"/>
      <c r="BK2326" s="127"/>
      <c r="BL2326" s="127"/>
      <c r="BM2326" s="127"/>
      <c r="BN2326" s="386"/>
      <c r="BO2326" s="127"/>
      <c r="BP2326" s="104"/>
    </row>
    <row r="2327" spans="1:68" ht="14.5" x14ac:dyDescent="0.35">
      <c r="A2327" s="136"/>
      <c r="B2327" s="136"/>
      <c r="C2327" s="136"/>
      <c r="D2327" s="127"/>
      <c r="E2327" s="127"/>
      <c r="F2327" s="127"/>
      <c r="G2327" s="127"/>
      <c r="H2327" s="127"/>
      <c r="I2327" s="127"/>
      <c r="J2327" s="127"/>
      <c r="K2327" s="127"/>
      <c r="L2327" s="127"/>
      <c r="M2327" s="127"/>
      <c r="N2327" s="127"/>
      <c r="O2327" s="127"/>
      <c r="P2327" s="127"/>
      <c r="Q2327" s="127"/>
      <c r="R2327" s="127"/>
      <c r="S2327" s="127"/>
      <c r="T2327" s="127"/>
      <c r="U2327" s="127"/>
      <c r="V2327" s="127"/>
      <c r="W2327" s="127"/>
      <c r="X2327" s="127"/>
      <c r="Y2327" s="127"/>
      <c r="Z2327" s="127"/>
      <c r="AA2327" s="127"/>
      <c r="AB2327" s="127"/>
      <c r="AC2327" s="127"/>
      <c r="AD2327" s="127"/>
      <c r="AE2327" s="127"/>
      <c r="AF2327" s="127"/>
      <c r="AG2327" s="127"/>
      <c r="AH2327" s="127"/>
      <c r="AI2327" s="127"/>
      <c r="AJ2327" s="127"/>
      <c r="AK2327" s="127"/>
      <c r="AL2327" s="127"/>
      <c r="AM2327" s="127"/>
      <c r="AN2327" s="127"/>
      <c r="AO2327" s="127"/>
      <c r="AP2327" s="127"/>
      <c r="AQ2327" s="127"/>
      <c r="AR2327" s="127"/>
      <c r="AS2327" s="127"/>
      <c r="AT2327" s="127"/>
      <c r="AU2327" s="127"/>
      <c r="AV2327" s="127"/>
      <c r="AW2327" s="127"/>
      <c r="AX2327" s="127"/>
      <c r="AY2327" s="127"/>
      <c r="AZ2327" s="127"/>
      <c r="BA2327" s="127"/>
      <c r="BB2327" s="127"/>
      <c r="BC2327" s="127"/>
      <c r="BD2327" s="127"/>
      <c r="BE2327" s="127"/>
      <c r="BF2327" s="127"/>
      <c r="BG2327" s="127"/>
      <c r="BH2327" s="127"/>
      <c r="BI2327" s="127"/>
      <c r="BJ2327" s="127"/>
      <c r="BK2327" s="127"/>
      <c r="BL2327" s="127"/>
      <c r="BM2327" s="127"/>
      <c r="BN2327" s="386"/>
      <c r="BO2327" s="127"/>
      <c r="BP2327" s="104"/>
    </row>
    <row r="2328" spans="1:68" ht="14.5" x14ac:dyDescent="0.35">
      <c r="A2328" s="136"/>
      <c r="B2328" s="136"/>
      <c r="C2328" s="136"/>
      <c r="D2328" s="127"/>
      <c r="E2328" s="127"/>
      <c r="F2328" s="127"/>
      <c r="G2328" s="127"/>
      <c r="H2328" s="127"/>
      <c r="I2328" s="127"/>
      <c r="J2328" s="127"/>
      <c r="K2328" s="127"/>
      <c r="L2328" s="127"/>
      <c r="M2328" s="127"/>
      <c r="N2328" s="127"/>
      <c r="O2328" s="127"/>
      <c r="P2328" s="127"/>
      <c r="Q2328" s="127"/>
      <c r="R2328" s="127"/>
      <c r="S2328" s="127"/>
      <c r="T2328" s="127"/>
      <c r="U2328" s="127"/>
      <c r="V2328" s="127"/>
      <c r="W2328" s="127"/>
      <c r="X2328" s="127"/>
      <c r="Y2328" s="127"/>
      <c r="Z2328" s="127"/>
      <c r="AA2328" s="127"/>
      <c r="AB2328" s="127"/>
      <c r="AC2328" s="127"/>
      <c r="AD2328" s="127"/>
      <c r="AE2328" s="127"/>
      <c r="AF2328" s="127"/>
      <c r="AG2328" s="127"/>
      <c r="AH2328" s="127"/>
      <c r="AI2328" s="127"/>
      <c r="AJ2328" s="127"/>
      <c r="AK2328" s="127"/>
      <c r="AL2328" s="127"/>
      <c r="AM2328" s="127"/>
      <c r="AN2328" s="127"/>
      <c r="AO2328" s="127"/>
      <c r="AP2328" s="127"/>
      <c r="AQ2328" s="127"/>
      <c r="AR2328" s="127"/>
      <c r="AS2328" s="127"/>
      <c r="AT2328" s="127"/>
      <c r="AU2328" s="127"/>
      <c r="AV2328" s="127"/>
      <c r="AW2328" s="127"/>
      <c r="AX2328" s="127"/>
      <c r="AY2328" s="127"/>
      <c r="AZ2328" s="127"/>
      <c r="BA2328" s="127"/>
      <c r="BB2328" s="127"/>
      <c r="BC2328" s="127"/>
      <c r="BD2328" s="127"/>
      <c r="BE2328" s="127"/>
      <c r="BF2328" s="127"/>
      <c r="BG2328" s="127"/>
      <c r="BH2328" s="127"/>
      <c r="BI2328" s="127"/>
      <c r="BJ2328" s="127"/>
      <c r="BK2328" s="127"/>
      <c r="BL2328" s="127"/>
      <c r="BM2328" s="127"/>
      <c r="BN2328" s="386"/>
      <c r="BO2328" s="127"/>
      <c r="BP2328" s="104"/>
    </row>
    <row r="2329" spans="1:68" ht="14.5" x14ac:dyDescent="0.35">
      <c r="A2329" s="136"/>
      <c r="B2329" s="136"/>
      <c r="C2329" s="136"/>
      <c r="D2329" s="127"/>
      <c r="E2329" s="127"/>
      <c r="F2329" s="127"/>
      <c r="G2329" s="127"/>
      <c r="H2329" s="127"/>
      <c r="I2329" s="127"/>
      <c r="J2329" s="127"/>
      <c r="K2329" s="127"/>
      <c r="L2329" s="127"/>
      <c r="M2329" s="127"/>
      <c r="N2329" s="127"/>
      <c r="O2329" s="127"/>
      <c r="P2329" s="127"/>
      <c r="Q2329" s="127"/>
      <c r="R2329" s="127"/>
      <c r="S2329" s="127"/>
      <c r="T2329" s="127"/>
      <c r="U2329" s="127"/>
      <c r="V2329" s="127"/>
      <c r="W2329" s="127"/>
      <c r="X2329" s="127"/>
      <c r="Y2329" s="127"/>
      <c r="Z2329" s="127"/>
      <c r="AA2329" s="127"/>
      <c r="AB2329" s="127"/>
      <c r="AC2329" s="127"/>
      <c r="AD2329" s="127"/>
      <c r="AE2329" s="127"/>
      <c r="AF2329" s="127"/>
      <c r="AG2329" s="127"/>
      <c r="AH2329" s="127"/>
      <c r="AI2329" s="127"/>
      <c r="AJ2329" s="127"/>
      <c r="AK2329" s="127"/>
      <c r="AL2329" s="127"/>
      <c r="AM2329" s="127"/>
      <c r="AN2329" s="127"/>
      <c r="AO2329" s="127"/>
      <c r="AP2329" s="127"/>
      <c r="AQ2329" s="127"/>
      <c r="AR2329" s="127"/>
      <c r="AS2329" s="127"/>
      <c r="AT2329" s="127"/>
      <c r="AU2329" s="127"/>
      <c r="AV2329" s="127"/>
      <c r="AW2329" s="127"/>
      <c r="AX2329" s="127"/>
      <c r="AY2329" s="127"/>
      <c r="AZ2329" s="127"/>
      <c r="BA2329" s="127"/>
      <c r="BB2329" s="127"/>
      <c r="BC2329" s="127"/>
      <c r="BD2329" s="127"/>
      <c r="BE2329" s="127"/>
      <c r="BF2329" s="127"/>
      <c r="BG2329" s="127"/>
      <c r="BH2329" s="127"/>
      <c r="BI2329" s="127"/>
      <c r="BJ2329" s="127"/>
      <c r="BK2329" s="127"/>
      <c r="BL2329" s="127"/>
      <c r="BM2329" s="127"/>
      <c r="BN2329" s="386"/>
      <c r="BO2329" s="127"/>
      <c r="BP2329" s="104"/>
    </row>
    <row r="2330" spans="1:68" ht="14.5" x14ac:dyDescent="0.35">
      <c r="A2330" s="136"/>
      <c r="B2330" s="136"/>
      <c r="C2330" s="136"/>
      <c r="D2330" s="127"/>
      <c r="E2330" s="127"/>
      <c r="F2330" s="127"/>
      <c r="G2330" s="127"/>
      <c r="H2330" s="127"/>
      <c r="I2330" s="127"/>
      <c r="J2330" s="127"/>
      <c r="K2330" s="127"/>
      <c r="L2330" s="127"/>
      <c r="M2330" s="127"/>
      <c r="N2330" s="127"/>
      <c r="O2330" s="127"/>
      <c r="P2330" s="127"/>
      <c r="Q2330" s="127"/>
      <c r="R2330" s="127"/>
      <c r="S2330" s="127"/>
      <c r="T2330" s="127"/>
      <c r="U2330" s="127"/>
      <c r="V2330" s="127"/>
      <c r="W2330" s="127"/>
      <c r="X2330" s="127"/>
      <c r="Y2330" s="127"/>
      <c r="Z2330" s="127"/>
      <c r="AA2330" s="127"/>
      <c r="AB2330" s="127"/>
      <c r="AC2330" s="127"/>
      <c r="AD2330" s="127"/>
      <c r="AE2330" s="127"/>
      <c r="AF2330" s="127"/>
      <c r="AG2330" s="127"/>
      <c r="AH2330" s="127"/>
      <c r="AI2330" s="127"/>
      <c r="AJ2330" s="127"/>
      <c r="AK2330" s="127"/>
      <c r="AL2330" s="127"/>
      <c r="AM2330" s="127"/>
      <c r="AN2330" s="127"/>
      <c r="AO2330" s="127"/>
      <c r="AP2330" s="127"/>
      <c r="AQ2330" s="127"/>
      <c r="AR2330" s="127"/>
      <c r="AS2330" s="127"/>
      <c r="AT2330" s="127"/>
      <c r="AU2330" s="127"/>
      <c r="AV2330" s="127"/>
      <c r="AW2330" s="127"/>
      <c r="AX2330" s="127"/>
      <c r="AY2330" s="127"/>
      <c r="AZ2330" s="127"/>
      <c r="BA2330" s="127"/>
      <c r="BB2330" s="127"/>
      <c r="BC2330" s="127"/>
      <c r="BD2330" s="127"/>
      <c r="BE2330" s="127"/>
      <c r="BF2330" s="127"/>
      <c r="BG2330" s="127"/>
      <c r="BH2330" s="127"/>
      <c r="BI2330" s="127"/>
      <c r="BJ2330" s="127"/>
      <c r="BK2330" s="127"/>
      <c r="BL2330" s="127"/>
      <c r="BM2330" s="127"/>
      <c r="BN2330" s="386"/>
      <c r="BO2330" s="127"/>
      <c r="BP2330" s="104"/>
    </row>
    <row r="2331" spans="1:68" ht="14.5" x14ac:dyDescent="0.35">
      <c r="A2331" s="136"/>
      <c r="B2331" s="136"/>
      <c r="C2331" s="136"/>
      <c r="D2331" s="127"/>
      <c r="E2331" s="127"/>
      <c r="F2331" s="127"/>
      <c r="G2331" s="127"/>
      <c r="H2331" s="127"/>
      <c r="I2331" s="127"/>
      <c r="J2331" s="127"/>
      <c r="K2331" s="127"/>
      <c r="L2331" s="127"/>
      <c r="M2331" s="127"/>
      <c r="N2331" s="127"/>
      <c r="O2331" s="127"/>
      <c r="P2331" s="127"/>
      <c r="Q2331" s="127"/>
      <c r="R2331" s="127"/>
      <c r="S2331" s="127"/>
      <c r="T2331" s="127"/>
      <c r="U2331" s="127"/>
      <c r="V2331" s="127"/>
      <c r="W2331" s="127"/>
      <c r="X2331" s="127"/>
      <c r="Y2331" s="127"/>
      <c r="Z2331" s="127"/>
      <c r="AA2331" s="127"/>
      <c r="AB2331" s="127"/>
      <c r="AC2331" s="127"/>
      <c r="AD2331" s="127"/>
      <c r="AE2331" s="127"/>
      <c r="AF2331" s="127"/>
      <c r="AG2331" s="127"/>
      <c r="AH2331" s="127"/>
      <c r="AI2331" s="127"/>
      <c r="AJ2331" s="127"/>
      <c r="AK2331" s="127"/>
      <c r="AL2331" s="127"/>
      <c r="AM2331" s="127"/>
      <c r="AN2331" s="127"/>
      <c r="AO2331" s="127"/>
      <c r="AP2331" s="127"/>
      <c r="AQ2331" s="127"/>
      <c r="AR2331" s="127"/>
      <c r="AS2331" s="127"/>
      <c r="AT2331" s="127"/>
      <c r="AU2331" s="127"/>
      <c r="AV2331" s="127"/>
      <c r="AW2331" s="127"/>
      <c r="AX2331" s="127"/>
      <c r="AY2331" s="127"/>
      <c r="AZ2331" s="127"/>
      <c r="BA2331" s="127"/>
      <c r="BB2331" s="127"/>
      <c r="BC2331" s="127"/>
      <c r="BD2331" s="127"/>
      <c r="BE2331" s="127"/>
      <c r="BF2331" s="127"/>
      <c r="BG2331" s="127"/>
      <c r="BH2331" s="127"/>
      <c r="BI2331" s="127"/>
      <c r="BJ2331" s="127"/>
      <c r="BK2331" s="127"/>
      <c r="BL2331" s="127"/>
      <c r="BM2331" s="127"/>
      <c r="BN2331" s="386"/>
      <c r="BO2331" s="127"/>
      <c r="BP2331" s="104"/>
    </row>
    <row r="2332" spans="1:68" ht="14.5" x14ac:dyDescent="0.35">
      <c r="A2332" s="136"/>
      <c r="B2332" s="136"/>
      <c r="C2332" s="136"/>
      <c r="D2332" s="127"/>
      <c r="E2332" s="127"/>
      <c r="F2332" s="127"/>
      <c r="G2332" s="127"/>
      <c r="H2332" s="127"/>
      <c r="I2332" s="127"/>
      <c r="J2332" s="127"/>
      <c r="K2332" s="127"/>
      <c r="L2332" s="127"/>
      <c r="M2332" s="127"/>
      <c r="N2332" s="127"/>
      <c r="O2332" s="127"/>
      <c r="P2332" s="127"/>
      <c r="Q2332" s="127"/>
      <c r="R2332" s="127"/>
      <c r="S2332" s="127"/>
      <c r="T2332" s="127"/>
      <c r="U2332" s="127"/>
      <c r="V2332" s="127"/>
      <c r="W2332" s="127"/>
      <c r="X2332" s="127"/>
      <c r="Y2332" s="127"/>
      <c r="Z2332" s="127"/>
      <c r="AA2332" s="127"/>
      <c r="AB2332" s="127"/>
      <c r="AC2332" s="127"/>
      <c r="AD2332" s="127"/>
      <c r="AE2332" s="127"/>
      <c r="AF2332" s="127"/>
      <c r="AG2332" s="127"/>
      <c r="AH2332" s="127"/>
      <c r="AI2332" s="127"/>
      <c r="AJ2332" s="127"/>
      <c r="AK2332" s="127"/>
      <c r="AL2332" s="127"/>
      <c r="AM2332" s="127"/>
      <c r="AN2332" s="127"/>
      <c r="AO2332" s="127"/>
      <c r="AP2332" s="127"/>
      <c r="AQ2332" s="127"/>
      <c r="AR2332" s="127"/>
      <c r="AS2332" s="127"/>
      <c r="AT2332" s="127"/>
      <c r="AU2332" s="127"/>
      <c r="AV2332" s="127"/>
      <c r="AW2332" s="127"/>
      <c r="AX2332" s="127"/>
      <c r="AY2332" s="127"/>
      <c r="AZ2332" s="127"/>
      <c r="BA2332" s="127"/>
      <c r="BB2332" s="127"/>
      <c r="BC2332" s="127"/>
      <c r="BD2332" s="127"/>
      <c r="BE2332" s="127"/>
      <c r="BF2332" s="127"/>
      <c r="BG2332" s="127"/>
      <c r="BH2332" s="127"/>
      <c r="BI2332" s="127"/>
      <c r="BJ2332" s="127"/>
      <c r="BK2332" s="127"/>
      <c r="BL2332" s="127"/>
      <c r="BM2332" s="127"/>
      <c r="BN2332" s="386"/>
      <c r="BO2332" s="127"/>
      <c r="BP2332" s="104"/>
    </row>
    <row r="2333" spans="1:68" ht="14.5" x14ac:dyDescent="0.35">
      <c r="A2333" s="136"/>
      <c r="B2333" s="136"/>
      <c r="C2333" s="136"/>
      <c r="D2333" s="127"/>
      <c r="E2333" s="127"/>
      <c r="F2333" s="127"/>
      <c r="G2333" s="127"/>
      <c r="H2333" s="127"/>
      <c r="I2333" s="127"/>
      <c r="J2333" s="127"/>
      <c r="K2333" s="127"/>
      <c r="L2333" s="127"/>
      <c r="M2333" s="127"/>
      <c r="N2333" s="127"/>
      <c r="O2333" s="127"/>
      <c r="P2333" s="127"/>
      <c r="Q2333" s="127"/>
      <c r="R2333" s="127"/>
      <c r="S2333" s="127"/>
      <c r="T2333" s="127"/>
      <c r="U2333" s="127"/>
      <c r="V2333" s="127"/>
      <c r="W2333" s="127"/>
      <c r="X2333" s="127"/>
      <c r="Y2333" s="127"/>
      <c r="Z2333" s="127"/>
      <c r="AA2333" s="127"/>
      <c r="AB2333" s="127"/>
      <c r="AC2333" s="127"/>
      <c r="AD2333" s="127"/>
      <c r="AE2333" s="127"/>
      <c r="AF2333" s="127"/>
      <c r="AG2333" s="127"/>
      <c r="AH2333" s="127"/>
      <c r="AI2333" s="127"/>
      <c r="AJ2333" s="127"/>
      <c r="AK2333" s="127"/>
      <c r="AL2333" s="127"/>
      <c r="AM2333" s="127"/>
      <c r="AN2333" s="127"/>
      <c r="AO2333" s="127"/>
      <c r="AP2333" s="127"/>
      <c r="AQ2333" s="127"/>
      <c r="AR2333" s="127"/>
      <c r="AS2333" s="127"/>
      <c r="AT2333" s="127"/>
      <c r="AU2333" s="127"/>
      <c r="AV2333" s="127"/>
      <c r="AW2333" s="127"/>
      <c r="AX2333" s="127"/>
      <c r="AY2333" s="127"/>
      <c r="AZ2333" s="127"/>
      <c r="BA2333" s="127"/>
      <c r="BB2333" s="127"/>
      <c r="BC2333" s="127"/>
      <c r="BD2333" s="127"/>
      <c r="BE2333" s="127"/>
      <c r="BF2333" s="127"/>
      <c r="BG2333" s="127"/>
      <c r="BH2333" s="127"/>
      <c r="BI2333" s="127"/>
      <c r="BJ2333" s="127"/>
      <c r="BK2333" s="127"/>
      <c r="BL2333" s="127"/>
      <c r="BM2333" s="127"/>
      <c r="BN2333" s="386"/>
      <c r="BO2333" s="127"/>
      <c r="BP2333" s="104"/>
    </row>
    <row r="2334" spans="1:68" ht="14.5" x14ac:dyDescent="0.35">
      <c r="A2334" s="136"/>
      <c r="B2334" s="136"/>
      <c r="C2334" s="136"/>
      <c r="D2334" s="127"/>
      <c r="E2334" s="127"/>
      <c r="F2334" s="127"/>
      <c r="G2334" s="127"/>
      <c r="H2334" s="127"/>
      <c r="I2334" s="127"/>
      <c r="J2334" s="127"/>
      <c r="K2334" s="127"/>
      <c r="L2334" s="127"/>
      <c r="M2334" s="127"/>
      <c r="N2334" s="127"/>
      <c r="O2334" s="127"/>
      <c r="P2334" s="127"/>
      <c r="Q2334" s="127"/>
      <c r="R2334" s="127"/>
      <c r="S2334" s="127"/>
      <c r="T2334" s="127"/>
      <c r="U2334" s="127"/>
      <c r="V2334" s="127"/>
      <c r="W2334" s="127"/>
      <c r="X2334" s="127"/>
      <c r="Y2334" s="127"/>
      <c r="Z2334" s="127"/>
      <c r="AA2334" s="127"/>
      <c r="AB2334" s="127"/>
      <c r="AC2334" s="127"/>
      <c r="AD2334" s="127"/>
      <c r="AE2334" s="127"/>
      <c r="AF2334" s="127"/>
      <c r="AG2334" s="127"/>
      <c r="AH2334" s="127"/>
      <c r="AI2334" s="127"/>
      <c r="AJ2334" s="127"/>
      <c r="AK2334" s="127"/>
      <c r="AL2334" s="127"/>
      <c r="AM2334" s="127"/>
      <c r="AN2334" s="127"/>
      <c r="AO2334" s="127"/>
      <c r="AP2334" s="127"/>
      <c r="AQ2334" s="127"/>
      <c r="AR2334" s="127"/>
      <c r="AS2334" s="127"/>
      <c r="AT2334" s="127"/>
      <c r="AU2334" s="127"/>
      <c r="AV2334" s="127"/>
      <c r="AW2334" s="127"/>
      <c r="AX2334" s="127"/>
      <c r="AY2334" s="127"/>
      <c r="AZ2334" s="127"/>
      <c r="BA2334" s="127"/>
      <c r="BB2334" s="127"/>
      <c r="BC2334" s="127"/>
      <c r="BD2334" s="127"/>
      <c r="BE2334" s="127"/>
      <c r="BF2334" s="127"/>
      <c r="BG2334" s="127"/>
      <c r="BH2334" s="127"/>
      <c r="BI2334" s="127"/>
      <c r="BJ2334" s="127"/>
      <c r="BK2334" s="127"/>
      <c r="BL2334" s="127"/>
      <c r="BM2334" s="127"/>
      <c r="BN2334" s="386"/>
      <c r="BO2334" s="127"/>
      <c r="BP2334" s="104"/>
    </row>
    <row r="2335" spans="1:68" ht="14.5" x14ac:dyDescent="0.35">
      <c r="A2335" s="136"/>
      <c r="B2335" s="136"/>
      <c r="C2335" s="136"/>
      <c r="D2335" s="127"/>
      <c r="E2335" s="127"/>
      <c r="F2335" s="127"/>
      <c r="G2335" s="127"/>
      <c r="H2335" s="127"/>
      <c r="I2335" s="127"/>
      <c r="J2335" s="127"/>
      <c r="K2335" s="127"/>
      <c r="L2335" s="127"/>
      <c r="M2335" s="127"/>
      <c r="N2335" s="127"/>
      <c r="O2335" s="127"/>
      <c r="P2335" s="127"/>
      <c r="Q2335" s="127"/>
      <c r="R2335" s="127"/>
      <c r="S2335" s="127"/>
      <c r="T2335" s="127"/>
      <c r="U2335" s="127"/>
      <c r="V2335" s="127"/>
      <c r="W2335" s="127"/>
      <c r="X2335" s="127"/>
      <c r="Y2335" s="127"/>
      <c r="Z2335" s="127"/>
      <c r="AA2335" s="127"/>
      <c r="AB2335" s="127"/>
      <c r="AC2335" s="127"/>
      <c r="AD2335" s="127"/>
      <c r="AE2335" s="127"/>
      <c r="AF2335" s="127"/>
      <c r="AG2335" s="127"/>
      <c r="AH2335" s="127"/>
      <c r="AI2335" s="127"/>
      <c r="AJ2335" s="127"/>
      <c r="AK2335" s="127"/>
      <c r="AL2335" s="127"/>
      <c r="AM2335" s="127"/>
      <c r="AN2335" s="127"/>
      <c r="AO2335" s="127"/>
      <c r="AP2335" s="127"/>
      <c r="AQ2335" s="127"/>
      <c r="AR2335" s="127"/>
      <c r="AS2335" s="127"/>
      <c r="AT2335" s="127"/>
      <c r="AU2335" s="127"/>
      <c r="AV2335" s="127"/>
      <c r="AW2335" s="127"/>
      <c r="AX2335" s="127"/>
      <c r="AY2335" s="127"/>
      <c r="AZ2335" s="127"/>
      <c r="BA2335" s="127"/>
      <c r="BB2335" s="127"/>
      <c r="BC2335" s="127"/>
      <c r="BD2335" s="127"/>
      <c r="BE2335" s="127"/>
      <c r="BF2335" s="127"/>
      <c r="BG2335" s="127"/>
      <c r="BH2335" s="127"/>
      <c r="BI2335" s="127"/>
      <c r="BJ2335" s="127"/>
      <c r="BK2335" s="127"/>
      <c r="BL2335" s="127"/>
      <c r="BM2335" s="127"/>
      <c r="BN2335" s="386"/>
      <c r="BO2335" s="127"/>
      <c r="BP2335" s="104"/>
    </row>
    <row r="2336" spans="1:68" ht="14.5" x14ac:dyDescent="0.35">
      <c r="A2336" s="136"/>
      <c r="B2336" s="136"/>
      <c r="C2336" s="136"/>
      <c r="D2336" s="127"/>
      <c r="E2336" s="127"/>
      <c r="F2336" s="127"/>
      <c r="G2336" s="127"/>
      <c r="H2336" s="127"/>
      <c r="I2336" s="127"/>
      <c r="J2336" s="127"/>
      <c r="K2336" s="127"/>
      <c r="L2336" s="127"/>
      <c r="M2336" s="127"/>
      <c r="N2336" s="127"/>
      <c r="O2336" s="127"/>
      <c r="P2336" s="127"/>
      <c r="Q2336" s="127"/>
      <c r="R2336" s="127"/>
      <c r="S2336" s="127"/>
      <c r="T2336" s="127"/>
      <c r="U2336" s="127"/>
      <c r="V2336" s="127"/>
      <c r="W2336" s="127"/>
      <c r="X2336" s="127"/>
      <c r="Y2336" s="127"/>
      <c r="Z2336" s="127"/>
      <c r="AA2336" s="127"/>
      <c r="AB2336" s="127"/>
      <c r="AC2336" s="127"/>
      <c r="AD2336" s="127"/>
      <c r="AE2336" s="127"/>
      <c r="AF2336" s="127"/>
      <c r="AG2336" s="127"/>
      <c r="AH2336" s="127"/>
      <c r="AI2336" s="127"/>
      <c r="AJ2336" s="127"/>
      <c r="AK2336" s="127"/>
      <c r="AL2336" s="127"/>
      <c r="AM2336" s="127"/>
      <c r="AN2336" s="127"/>
      <c r="AO2336" s="127"/>
      <c r="AP2336" s="127"/>
      <c r="AQ2336" s="127"/>
      <c r="AR2336" s="127"/>
      <c r="AS2336" s="127"/>
      <c r="AT2336" s="127"/>
      <c r="AU2336" s="127"/>
      <c r="AV2336" s="127"/>
      <c r="AW2336" s="127"/>
      <c r="AX2336" s="127"/>
      <c r="AY2336" s="127"/>
      <c r="AZ2336" s="127"/>
      <c r="BA2336" s="127"/>
      <c r="BB2336" s="127"/>
      <c r="BC2336" s="127"/>
      <c r="BD2336" s="127"/>
      <c r="BE2336" s="127"/>
      <c r="BF2336" s="127"/>
      <c r="BG2336" s="127"/>
      <c r="BH2336" s="127"/>
      <c r="BI2336" s="127"/>
      <c r="BJ2336" s="127"/>
      <c r="BK2336" s="127"/>
      <c r="BL2336" s="127"/>
      <c r="BM2336" s="127"/>
      <c r="BN2336" s="386"/>
      <c r="BO2336" s="127"/>
      <c r="BP2336" s="104"/>
    </row>
    <row r="2337" spans="1:68" ht="14.5" x14ac:dyDescent="0.35">
      <c r="A2337" s="136"/>
      <c r="B2337" s="136"/>
      <c r="C2337" s="136"/>
      <c r="D2337" s="127"/>
      <c r="E2337" s="127"/>
      <c r="F2337" s="127"/>
      <c r="G2337" s="127"/>
      <c r="H2337" s="127"/>
      <c r="I2337" s="127"/>
      <c r="J2337" s="127"/>
      <c r="K2337" s="127"/>
      <c r="L2337" s="127"/>
      <c r="M2337" s="127"/>
      <c r="N2337" s="127"/>
      <c r="O2337" s="127"/>
      <c r="P2337" s="127"/>
      <c r="Q2337" s="127"/>
      <c r="R2337" s="127"/>
      <c r="S2337" s="127"/>
      <c r="T2337" s="127"/>
      <c r="U2337" s="127"/>
      <c r="V2337" s="127"/>
      <c r="W2337" s="127"/>
      <c r="X2337" s="127"/>
      <c r="Y2337" s="127"/>
      <c r="Z2337" s="127"/>
      <c r="AA2337" s="127"/>
      <c r="AB2337" s="127"/>
      <c r="AC2337" s="127"/>
      <c r="AD2337" s="127"/>
      <c r="AE2337" s="127"/>
      <c r="AF2337" s="127"/>
      <c r="AG2337" s="127"/>
      <c r="AH2337" s="127"/>
      <c r="AI2337" s="127"/>
      <c r="AJ2337" s="127"/>
      <c r="AK2337" s="127"/>
      <c r="AL2337" s="127"/>
      <c r="AM2337" s="127"/>
      <c r="AN2337" s="127"/>
      <c r="AO2337" s="127"/>
      <c r="AP2337" s="127"/>
      <c r="AQ2337" s="127"/>
      <c r="AR2337" s="127"/>
      <c r="AS2337" s="127"/>
      <c r="AT2337" s="127"/>
      <c r="AU2337" s="127"/>
      <c r="AV2337" s="127"/>
      <c r="AW2337" s="127"/>
      <c r="AX2337" s="127"/>
      <c r="AY2337" s="127"/>
      <c r="AZ2337" s="127"/>
      <c r="BA2337" s="127"/>
      <c r="BB2337" s="127"/>
      <c r="BC2337" s="127"/>
      <c r="BD2337" s="127"/>
      <c r="BE2337" s="127"/>
      <c r="BF2337" s="127"/>
      <c r="BG2337" s="127"/>
      <c r="BH2337" s="127"/>
      <c r="BI2337" s="127"/>
      <c r="BJ2337" s="127"/>
      <c r="BK2337" s="127"/>
      <c r="BL2337" s="127"/>
      <c r="BM2337" s="127"/>
      <c r="BN2337" s="386"/>
      <c r="BO2337" s="127"/>
      <c r="BP2337" s="104"/>
    </row>
    <row r="2338" spans="1:68" ht="14.5" x14ac:dyDescent="0.35">
      <c r="A2338" s="136"/>
      <c r="B2338" s="136"/>
      <c r="C2338" s="136"/>
      <c r="D2338" s="127"/>
      <c r="E2338" s="127"/>
      <c r="F2338" s="127"/>
      <c r="G2338" s="127"/>
      <c r="H2338" s="127"/>
      <c r="I2338" s="127"/>
      <c r="J2338" s="127"/>
      <c r="K2338" s="127"/>
      <c r="L2338" s="127"/>
      <c r="M2338" s="127"/>
      <c r="N2338" s="127"/>
      <c r="O2338" s="127"/>
      <c r="P2338" s="127"/>
      <c r="Q2338" s="127"/>
      <c r="R2338" s="127"/>
      <c r="S2338" s="127"/>
      <c r="T2338" s="127"/>
      <c r="U2338" s="127"/>
      <c r="V2338" s="127"/>
      <c r="W2338" s="127"/>
      <c r="X2338" s="127"/>
      <c r="Y2338" s="127"/>
      <c r="Z2338" s="127"/>
      <c r="AA2338" s="127"/>
      <c r="AB2338" s="127"/>
      <c r="AC2338" s="127"/>
      <c r="AD2338" s="127"/>
      <c r="AE2338" s="127"/>
      <c r="AF2338" s="127"/>
      <c r="AG2338" s="127"/>
      <c r="AH2338" s="127"/>
      <c r="AI2338" s="127"/>
      <c r="AJ2338" s="127"/>
      <c r="AK2338" s="127"/>
      <c r="AL2338" s="127"/>
      <c r="AM2338" s="127"/>
      <c r="AN2338" s="127"/>
      <c r="AO2338" s="127"/>
      <c r="AP2338" s="127"/>
      <c r="AQ2338" s="127"/>
      <c r="AR2338" s="127"/>
      <c r="AS2338" s="127"/>
      <c r="AT2338" s="127"/>
      <c r="AU2338" s="127"/>
      <c r="AV2338" s="127"/>
      <c r="AW2338" s="127"/>
      <c r="AX2338" s="127"/>
      <c r="AY2338" s="127"/>
      <c r="AZ2338" s="127"/>
      <c r="BA2338" s="127"/>
      <c r="BB2338" s="127"/>
      <c r="BC2338" s="127"/>
      <c r="BD2338" s="127"/>
      <c r="BE2338" s="127"/>
      <c r="BF2338" s="127"/>
      <c r="BG2338" s="127"/>
      <c r="BH2338" s="127"/>
      <c r="BI2338" s="127"/>
      <c r="BJ2338" s="127"/>
      <c r="BK2338" s="127"/>
      <c r="BL2338" s="127"/>
      <c r="BM2338" s="127"/>
      <c r="BN2338" s="386"/>
      <c r="BO2338" s="127"/>
      <c r="BP2338" s="104"/>
    </row>
    <row r="2339" spans="1:68" ht="14.5" x14ac:dyDescent="0.35">
      <c r="A2339" s="136"/>
      <c r="B2339" s="136"/>
      <c r="C2339" s="136"/>
      <c r="D2339" s="127"/>
      <c r="E2339" s="127"/>
      <c r="F2339" s="127"/>
      <c r="G2339" s="127"/>
      <c r="H2339" s="127"/>
      <c r="I2339" s="127"/>
      <c r="J2339" s="127"/>
      <c r="K2339" s="127"/>
      <c r="L2339" s="127"/>
      <c r="M2339" s="127"/>
      <c r="N2339" s="127"/>
      <c r="O2339" s="127"/>
      <c r="P2339" s="127"/>
      <c r="Q2339" s="127"/>
      <c r="R2339" s="127"/>
      <c r="S2339" s="127"/>
      <c r="T2339" s="127"/>
      <c r="U2339" s="127"/>
      <c r="V2339" s="127"/>
      <c r="W2339" s="127"/>
      <c r="X2339" s="127"/>
      <c r="Y2339" s="127"/>
      <c r="Z2339" s="127"/>
      <c r="AA2339" s="127"/>
      <c r="AB2339" s="127"/>
      <c r="AC2339" s="127"/>
      <c r="AD2339" s="127"/>
      <c r="AE2339" s="127"/>
      <c r="AF2339" s="127"/>
      <c r="AG2339" s="127"/>
      <c r="AH2339" s="127"/>
      <c r="AI2339" s="127"/>
      <c r="AJ2339" s="127"/>
      <c r="AK2339" s="127"/>
      <c r="AL2339" s="127"/>
      <c r="AM2339" s="127"/>
      <c r="AN2339" s="127"/>
      <c r="AO2339" s="127"/>
      <c r="AP2339" s="127"/>
      <c r="AQ2339" s="127"/>
      <c r="AR2339" s="127"/>
      <c r="AS2339" s="127"/>
      <c r="AT2339" s="127"/>
      <c r="AU2339" s="127"/>
      <c r="AV2339" s="127"/>
      <c r="AW2339" s="127"/>
      <c r="AX2339" s="127"/>
      <c r="AY2339" s="127"/>
      <c r="AZ2339" s="127"/>
      <c r="BA2339" s="127"/>
      <c r="BB2339" s="127"/>
      <c r="BC2339" s="127"/>
      <c r="BD2339" s="127"/>
      <c r="BE2339" s="127"/>
      <c r="BF2339" s="127"/>
      <c r="BG2339" s="127"/>
      <c r="BH2339" s="127"/>
      <c r="BI2339" s="127"/>
      <c r="BJ2339" s="127"/>
      <c r="BK2339" s="127"/>
      <c r="BL2339" s="127"/>
      <c r="BM2339" s="127"/>
      <c r="BN2339" s="386"/>
      <c r="BO2339" s="127"/>
      <c r="BP2339" s="104"/>
    </row>
    <row r="2340" spans="1:68" ht="14.5" x14ac:dyDescent="0.35">
      <c r="A2340" s="136"/>
      <c r="B2340" s="136"/>
      <c r="C2340" s="136"/>
      <c r="D2340" s="127"/>
      <c r="E2340" s="127"/>
      <c r="F2340" s="127"/>
      <c r="G2340" s="127"/>
      <c r="H2340" s="127"/>
      <c r="I2340" s="127"/>
      <c r="J2340" s="127"/>
      <c r="K2340" s="127"/>
      <c r="L2340" s="127"/>
      <c r="M2340" s="127"/>
      <c r="N2340" s="127"/>
      <c r="O2340" s="127"/>
      <c r="P2340" s="127"/>
      <c r="Q2340" s="127"/>
      <c r="R2340" s="127"/>
      <c r="S2340" s="127"/>
      <c r="T2340" s="127"/>
      <c r="U2340" s="127"/>
      <c r="V2340" s="127"/>
      <c r="W2340" s="127"/>
      <c r="X2340" s="127"/>
      <c r="Y2340" s="127"/>
      <c r="Z2340" s="127"/>
      <c r="AA2340" s="127"/>
      <c r="AB2340" s="127"/>
      <c r="AC2340" s="127"/>
      <c r="AD2340" s="127"/>
      <c r="AE2340" s="127"/>
      <c r="AF2340" s="127"/>
      <c r="AG2340" s="127"/>
      <c r="AH2340" s="127"/>
      <c r="AI2340" s="127"/>
      <c r="AJ2340" s="127"/>
      <c r="AK2340" s="127"/>
      <c r="AL2340" s="127"/>
      <c r="AM2340" s="127"/>
      <c r="AN2340" s="127"/>
      <c r="AO2340" s="127"/>
      <c r="AP2340" s="127"/>
      <c r="AQ2340" s="127"/>
      <c r="AR2340" s="127"/>
      <c r="AS2340" s="127"/>
      <c r="AT2340" s="127"/>
      <c r="AU2340" s="127"/>
      <c r="AV2340" s="127"/>
      <c r="AW2340" s="127"/>
      <c r="AX2340" s="127"/>
      <c r="AY2340" s="127"/>
      <c r="AZ2340" s="127"/>
      <c r="BA2340" s="127"/>
      <c r="BB2340" s="127"/>
      <c r="BC2340" s="127"/>
      <c r="BD2340" s="127"/>
      <c r="BE2340" s="127"/>
      <c r="BF2340" s="127"/>
      <c r="BG2340" s="127"/>
      <c r="BH2340" s="127"/>
      <c r="BI2340" s="127"/>
      <c r="BJ2340" s="127"/>
      <c r="BK2340" s="127"/>
      <c r="BL2340" s="127"/>
      <c r="BM2340" s="127"/>
      <c r="BN2340" s="386"/>
      <c r="BO2340" s="127"/>
      <c r="BP2340" s="104"/>
    </row>
    <row r="2341" spans="1:68" ht="14.5" x14ac:dyDescent="0.35">
      <c r="A2341" s="136"/>
      <c r="B2341" s="136"/>
      <c r="C2341" s="136"/>
      <c r="D2341" s="127"/>
      <c r="E2341" s="127"/>
      <c r="F2341" s="127"/>
      <c r="G2341" s="127"/>
      <c r="H2341" s="127"/>
      <c r="I2341" s="127"/>
      <c r="J2341" s="127"/>
      <c r="K2341" s="127"/>
      <c r="L2341" s="127"/>
      <c r="M2341" s="127"/>
      <c r="N2341" s="127"/>
      <c r="O2341" s="127"/>
      <c r="P2341" s="127"/>
      <c r="Q2341" s="127"/>
      <c r="R2341" s="127"/>
      <c r="S2341" s="127"/>
      <c r="T2341" s="127"/>
      <c r="U2341" s="127"/>
      <c r="V2341" s="127"/>
      <c r="W2341" s="127"/>
      <c r="X2341" s="127"/>
      <c r="Y2341" s="127"/>
      <c r="Z2341" s="127"/>
      <c r="AA2341" s="127"/>
      <c r="AB2341" s="127"/>
      <c r="AC2341" s="127"/>
      <c r="AD2341" s="127"/>
      <c r="AE2341" s="127"/>
      <c r="AF2341" s="127"/>
      <c r="AG2341" s="127"/>
      <c r="AH2341" s="127"/>
      <c r="AI2341" s="127"/>
      <c r="AJ2341" s="127"/>
      <c r="AK2341" s="127"/>
      <c r="AL2341" s="127"/>
      <c r="AM2341" s="127"/>
      <c r="AN2341" s="127"/>
      <c r="AO2341" s="127"/>
      <c r="AP2341" s="127"/>
      <c r="AQ2341" s="127"/>
      <c r="AR2341" s="127"/>
      <c r="AS2341" s="127"/>
      <c r="AT2341" s="127"/>
      <c r="AU2341" s="127"/>
      <c r="AV2341" s="127"/>
      <c r="AW2341" s="127"/>
      <c r="AX2341" s="127"/>
      <c r="AY2341" s="127"/>
      <c r="AZ2341" s="127"/>
      <c r="BA2341" s="127"/>
      <c r="BB2341" s="127"/>
      <c r="BC2341" s="127"/>
      <c r="BD2341" s="127"/>
      <c r="BE2341" s="127"/>
      <c r="BF2341" s="127"/>
      <c r="BG2341" s="127"/>
      <c r="BH2341" s="127"/>
      <c r="BI2341" s="127"/>
      <c r="BJ2341" s="127"/>
      <c r="BK2341" s="127"/>
      <c r="BL2341" s="127"/>
      <c r="BM2341" s="127"/>
      <c r="BN2341" s="386"/>
      <c r="BO2341" s="127"/>
      <c r="BP2341" s="104"/>
    </row>
    <row r="2342" spans="1:68" ht="14.5" x14ac:dyDescent="0.35">
      <c r="A2342" s="136"/>
      <c r="B2342" s="136"/>
      <c r="C2342" s="136"/>
      <c r="D2342" s="127"/>
      <c r="E2342" s="127"/>
      <c r="F2342" s="127"/>
      <c r="G2342" s="127"/>
      <c r="H2342" s="127"/>
      <c r="I2342" s="127"/>
      <c r="J2342" s="127"/>
      <c r="K2342" s="127"/>
      <c r="L2342" s="127"/>
      <c r="M2342" s="127"/>
      <c r="N2342" s="127"/>
      <c r="O2342" s="127"/>
      <c r="P2342" s="127"/>
      <c r="Q2342" s="127"/>
      <c r="R2342" s="127"/>
      <c r="S2342" s="127"/>
      <c r="T2342" s="127"/>
      <c r="U2342" s="127"/>
      <c r="V2342" s="127"/>
      <c r="W2342" s="127"/>
      <c r="X2342" s="127"/>
      <c r="Y2342" s="127"/>
      <c r="Z2342" s="127"/>
      <c r="AA2342" s="127"/>
      <c r="AB2342" s="127"/>
      <c r="AC2342" s="127"/>
      <c r="AD2342" s="127"/>
      <c r="AE2342" s="127"/>
      <c r="AF2342" s="127"/>
      <c r="AG2342" s="127"/>
      <c r="AH2342" s="127"/>
      <c r="AI2342" s="127"/>
      <c r="AJ2342" s="127"/>
      <c r="AK2342" s="127"/>
      <c r="AL2342" s="127"/>
      <c r="AM2342" s="127"/>
      <c r="AN2342" s="127"/>
      <c r="AO2342" s="127"/>
      <c r="AP2342" s="127"/>
      <c r="AQ2342" s="127"/>
      <c r="AR2342" s="127"/>
      <c r="AS2342" s="127"/>
      <c r="AT2342" s="127"/>
      <c r="AU2342" s="127"/>
      <c r="AV2342" s="127"/>
      <c r="AW2342" s="127"/>
      <c r="AX2342" s="127"/>
      <c r="AY2342" s="127"/>
      <c r="AZ2342" s="127"/>
      <c r="BA2342" s="127"/>
      <c r="BB2342" s="127"/>
      <c r="BC2342" s="127"/>
      <c r="BD2342" s="127"/>
      <c r="BE2342" s="127"/>
      <c r="BF2342" s="127"/>
      <c r="BG2342" s="127"/>
      <c r="BH2342" s="127"/>
      <c r="BI2342" s="127"/>
      <c r="BJ2342" s="127"/>
      <c r="BK2342" s="127"/>
      <c r="BL2342" s="127"/>
      <c r="BM2342" s="127"/>
      <c r="BN2342" s="386"/>
      <c r="BO2342" s="127"/>
      <c r="BP2342" s="104"/>
    </row>
    <row r="2343" spans="1:68" ht="14.5" x14ac:dyDescent="0.35">
      <c r="A2343" s="136"/>
      <c r="B2343" s="136"/>
      <c r="C2343" s="136"/>
      <c r="D2343" s="127"/>
      <c r="E2343" s="127"/>
      <c r="F2343" s="127"/>
      <c r="G2343" s="127"/>
      <c r="H2343" s="127"/>
      <c r="I2343" s="127"/>
      <c r="J2343" s="127"/>
      <c r="K2343" s="127"/>
      <c r="L2343" s="127"/>
      <c r="M2343" s="127"/>
      <c r="N2343" s="127"/>
      <c r="O2343" s="127"/>
      <c r="P2343" s="127"/>
      <c r="Q2343" s="127"/>
      <c r="R2343" s="127"/>
      <c r="S2343" s="127"/>
      <c r="T2343" s="127"/>
      <c r="U2343" s="127"/>
      <c r="V2343" s="127"/>
      <c r="W2343" s="127"/>
      <c r="X2343" s="127"/>
      <c r="Y2343" s="127"/>
      <c r="Z2343" s="127"/>
      <c r="AA2343" s="127"/>
      <c r="AB2343" s="127"/>
      <c r="AC2343" s="127"/>
      <c r="AD2343" s="127"/>
      <c r="AE2343" s="127"/>
      <c r="AF2343" s="127"/>
      <c r="AG2343" s="127"/>
      <c r="AH2343" s="127"/>
      <c r="AI2343" s="127"/>
      <c r="AJ2343" s="127"/>
      <c r="AK2343" s="127"/>
      <c r="AL2343" s="127"/>
      <c r="AM2343" s="127"/>
      <c r="AN2343" s="127"/>
      <c r="AO2343" s="127"/>
      <c r="AP2343" s="127"/>
      <c r="AQ2343" s="127"/>
      <c r="AR2343" s="127"/>
      <c r="AS2343" s="127"/>
      <c r="AT2343" s="127"/>
      <c r="AU2343" s="127"/>
      <c r="AV2343" s="127"/>
      <c r="AW2343" s="127"/>
      <c r="AX2343" s="127"/>
      <c r="AY2343" s="127"/>
      <c r="AZ2343" s="127"/>
      <c r="BA2343" s="127"/>
      <c r="BB2343" s="127"/>
      <c r="BC2343" s="127"/>
      <c r="BD2343" s="127"/>
      <c r="BE2343" s="127"/>
      <c r="BF2343" s="127"/>
      <c r="BG2343" s="127"/>
      <c r="BH2343" s="127"/>
      <c r="BI2343" s="127"/>
      <c r="BJ2343" s="127"/>
      <c r="BK2343" s="127"/>
      <c r="BL2343" s="127"/>
      <c r="BM2343" s="127"/>
      <c r="BN2343" s="386"/>
      <c r="BO2343" s="127"/>
      <c r="BP2343" s="104"/>
    </row>
    <row r="2344" spans="1:68" ht="14.5" x14ac:dyDescent="0.35">
      <c r="A2344" s="136"/>
      <c r="B2344" s="136"/>
      <c r="C2344" s="136"/>
      <c r="D2344" s="127"/>
      <c r="E2344" s="127"/>
      <c r="F2344" s="127"/>
      <c r="G2344" s="127"/>
      <c r="H2344" s="127"/>
      <c r="I2344" s="127"/>
      <c r="J2344" s="127"/>
      <c r="K2344" s="127"/>
      <c r="L2344" s="127"/>
      <c r="M2344" s="127"/>
      <c r="N2344" s="127"/>
      <c r="O2344" s="127"/>
      <c r="P2344" s="127"/>
      <c r="Q2344" s="127"/>
      <c r="R2344" s="127"/>
      <c r="S2344" s="127"/>
      <c r="T2344" s="127"/>
      <c r="U2344" s="127"/>
      <c r="V2344" s="127"/>
      <c r="W2344" s="127"/>
      <c r="X2344" s="127"/>
      <c r="Y2344" s="127"/>
      <c r="Z2344" s="127"/>
      <c r="AA2344" s="127"/>
      <c r="AB2344" s="127"/>
      <c r="AC2344" s="127"/>
      <c r="AD2344" s="127"/>
      <c r="AE2344" s="127"/>
      <c r="AF2344" s="127"/>
      <c r="AG2344" s="127"/>
      <c r="AH2344" s="127"/>
      <c r="AI2344" s="127"/>
      <c r="AJ2344" s="127"/>
      <c r="AK2344" s="127"/>
      <c r="AL2344" s="127"/>
      <c r="AM2344" s="127"/>
      <c r="AN2344" s="127"/>
      <c r="AO2344" s="127"/>
      <c r="AP2344" s="127"/>
      <c r="AQ2344" s="127"/>
      <c r="AR2344" s="127"/>
      <c r="AS2344" s="127"/>
      <c r="AT2344" s="127"/>
      <c r="AU2344" s="127"/>
      <c r="AV2344" s="127"/>
      <c r="AW2344" s="127"/>
      <c r="AX2344" s="127"/>
      <c r="AY2344" s="127"/>
      <c r="AZ2344" s="127"/>
      <c r="BA2344" s="127"/>
      <c r="BB2344" s="127"/>
      <c r="BC2344" s="127"/>
      <c r="BD2344" s="127"/>
      <c r="BE2344" s="127"/>
      <c r="BF2344" s="127"/>
      <c r="BG2344" s="127"/>
      <c r="BH2344" s="127"/>
      <c r="BI2344" s="127"/>
      <c r="BJ2344" s="127"/>
      <c r="BK2344" s="127"/>
      <c r="BL2344" s="127"/>
      <c r="BM2344" s="127"/>
      <c r="BN2344" s="386"/>
      <c r="BO2344" s="127"/>
      <c r="BP2344" s="104"/>
    </row>
    <row r="2345" spans="1:68" ht="14.5" x14ac:dyDescent="0.35">
      <c r="A2345" s="136"/>
      <c r="B2345" s="136"/>
      <c r="C2345" s="136"/>
      <c r="D2345" s="127"/>
      <c r="E2345" s="127"/>
      <c r="F2345" s="127"/>
      <c r="G2345" s="127"/>
      <c r="H2345" s="127"/>
      <c r="I2345" s="127"/>
      <c r="J2345" s="127"/>
      <c r="K2345" s="127"/>
      <c r="L2345" s="127"/>
      <c r="M2345" s="127"/>
      <c r="N2345" s="127"/>
      <c r="O2345" s="127"/>
      <c r="P2345" s="127"/>
      <c r="Q2345" s="127"/>
      <c r="R2345" s="127"/>
      <c r="S2345" s="127"/>
      <c r="T2345" s="127"/>
      <c r="U2345" s="127"/>
      <c r="V2345" s="127"/>
      <c r="W2345" s="127"/>
      <c r="X2345" s="127"/>
      <c r="Y2345" s="127"/>
      <c r="Z2345" s="127"/>
      <c r="AA2345" s="127"/>
      <c r="AB2345" s="127"/>
      <c r="AC2345" s="127"/>
      <c r="AD2345" s="127"/>
      <c r="AE2345" s="127"/>
      <c r="AF2345" s="127"/>
      <c r="AG2345" s="127"/>
      <c r="AH2345" s="127"/>
      <c r="AI2345" s="127"/>
      <c r="AJ2345" s="127"/>
      <c r="AK2345" s="127"/>
      <c r="AL2345" s="127"/>
      <c r="AM2345" s="127"/>
      <c r="AN2345" s="127"/>
      <c r="AO2345" s="127"/>
      <c r="AP2345" s="127"/>
      <c r="AQ2345" s="127"/>
      <c r="AR2345" s="127"/>
      <c r="AS2345" s="127"/>
      <c r="AT2345" s="127"/>
      <c r="AU2345" s="127"/>
      <c r="AV2345" s="127"/>
      <c r="AW2345" s="127"/>
      <c r="AX2345" s="127"/>
      <c r="AY2345" s="127"/>
      <c r="AZ2345" s="127"/>
      <c r="BA2345" s="127"/>
      <c r="BB2345" s="127"/>
      <c r="BC2345" s="127"/>
      <c r="BD2345" s="127"/>
      <c r="BE2345" s="127"/>
      <c r="BF2345" s="127"/>
      <c r="BG2345" s="127"/>
      <c r="BH2345" s="127"/>
      <c r="BI2345" s="127"/>
      <c r="BJ2345" s="127"/>
      <c r="BK2345" s="127"/>
      <c r="BL2345" s="127"/>
      <c r="BM2345" s="127"/>
      <c r="BN2345" s="386"/>
      <c r="BO2345" s="127"/>
      <c r="BP2345" s="104"/>
    </row>
    <row r="2346" spans="1:68" ht="14.5" x14ac:dyDescent="0.35">
      <c r="A2346" s="136"/>
      <c r="B2346" s="136"/>
      <c r="C2346" s="136"/>
      <c r="D2346" s="127"/>
      <c r="E2346" s="127"/>
      <c r="F2346" s="127"/>
      <c r="G2346" s="127"/>
      <c r="H2346" s="127"/>
      <c r="I2346" s="127"/>
      <c r="J2346" s="127"/>
      <c r="K2346" s="127"/>
      <c r="L2346" s="127"/>
      <c r="M2346" s="127"/>
      <c r="N2346" s="127"/>
      <c r="O2346" s="127"/>
      <c r="P2346" s="127"/>
      <c r="Q2346" s="127"/>
      <c r="R2346" s="127"/>
      <c r="S2346" s="127"/>
      <c r="T2346" s="127"/>
      <c r="U2346" s="127"/>
      <c r="V2346" s="127"/>
      <c r="W2346" s="127"/>
      <c r="X2346" s="127"/>
      <c r="Y2346" s="127"/>
      <c r="Z2346" s="127"/>
      <c r="AA2346" s="127"/>
      <c r="AB2346" s="127"/>
      <c r="AC2346" s="127"/>
      <c r="AD2346" s="127"/>
      <c r="AE2346" s="127"/>
      <c r="AF2346" s="127"/>
      <c r="AG2346" s="127"/>
      <c r="AH2346" s="127"/>
      <c r="AI2346" s="127"/>
      <c r="AJ2346" s="127"/>
      <c r="AK2346" s="127"/>
      <c r="AL2346" s="127"/>
      <c r="AM2346" s="127"/>
      <c r="AN2346" s="127"/>
      <c r="AO2346" s="127"/>
      <c r="AP2346" s="127"/>
      <c r="AQ2346" s="127"/>
      <c r="AR2346" s="127"/>
      <c r="AS2346" s="127"/>
      <c r="AT2346" s="127"/>
      <c r="AU2346" s="127"/>
      <c r="AV2346" s="127"/>
      <c r="AW2346" s="127"/>
      <c r="AX2346" s="127"/>
      <c r="AY2346" s="127"/>
      <c r="AZ2346" s="127"/>
      <c r="BA2346" s="127"/>
      <c r="BB2346" s="127"/>
      <c r="BC2346" s="127"/>
      <c r="BD2346" s="127"/>
      <c r="BE2346" s="127"/>
      <c r="BF2346" s="127"/>
      <c r="BG2346" s="127"/>
      <c r="BH2346" s="127"/>
      <c r="BI2346" s="127"/>
      <c r="BJ2346" s="127"/>
      <c r="BK2346" s="127"/>
      <c r="BL2346" s="127"/>
      <c r="BM2346" s="127"/>
      <c r="BN2346" s="386"/>
      <c r="BO2346" s="127"/>
      <c r="BP2346" s="104"/>
    </row>
    <row r="2347" spans="1:68" ht="14.5" x14ac:dyDescent="0.35">
      <c r="A2347" s="136"/>
      <c r="B2347" s="136"/>
      <c r="C2347" s="136"/>
      <c r="D2347" s="127"/>
      <c r="E2347" s="127"/>
      <c r="F2347" s="127"/>
      <c r="G2347" s="127"/>
      <c r="H2347" s="127"/>
      <c r="I2347" s="127"/>
      <c r="J2347" s="127"/>
      <c r="K2347" s="127"/>
      <c r="L2347" s="127"/>
      <c r="M2347" s="127"/>
      <c r="N2347" s="127"/>
      <c r="O2347" s="127"/>
      <c r="P2347" s="127"/>
      <c r="Q2347" s="127"/>
      <c r="R2347" s="127"/>
      <c r="S2347" s="127"/>
      <c r="T2347" s="127"/>
      <c r="U2347" s="127"/>
      <c r="V2347" s="127"/>
      <c r="W2347" s="127"/>
      <c r="X2347" s="127"/>
      <c r="Y2347" s="127"/>
      <c r="Z2347" s="127"/>
      <c r="AA2347" s="127"/>
      <c r="AB2347" s="127"/>
      <c r="AC2347" s="127"/>
      <c r="AD2347" s="127"/>
      <c r="AE2347" s="127"/>
      <c r="AF2347" s="127"/>
      <c r="AG2347" s="127"/>
      <c r="AH2347" s="127"/>
      <c r="AI2347" s="127"/>
      <c r="AJ2347" s="127"/>
      <c r="AK2347" s="127"/>
      <c r="AL2347" s="127"/>
      <c r="AM2347" s="127"/>
      <c r="AN2347" s="127"/>
      <c r="AO2347" s="127"/>
      <c r="AP2347" s="127"/>
      <c r="AQ2347" s="127"/>
      <c r="AR2347" s="127"/>
      <c r="AS2347" s="127"/>
      <c r="AT2347" s="127"/>
      <c r="AU2347" s="127"/>
      <c r="AV2347" s="127"/>
      <c r="AW2347" s="127"/>
      <c r="AX2347" s="127"/>
      <c r="AY2347" s="127"/>
      <c r="AZ2347" s="127"/>
      <c r="BA2347" s="127"/>
      <c r="BB2347" s="127"/>
      <c r="BC2347" s="127"/>
      <c r="BD2347" s="127"/>
      <c r="BE2347" s="127"/>
      <c r="BF2347" s="127"/>
      <c r="BG2347" s="127"/>
      <c r="BH2347" s="127"/>
      <c r="BI2347" s="127"/>
      <c r="BJ2347" s="127"/>
      <c r="BK2347" s="127"/>
      <c r="BL2347" s="127"/>
      <c r="BM2347" s="127"/>
      <c r="BN2347" s="386"/>
      <c r="BO2347" s="127"/>
      <c r="BP2347" s="104"/>
    </row>
    <row r="2348" spans="1:68" ht="14.5" x14ac:dyDescent="0.35">
      <c r="A2348" s="136"/>
      <c r="B2348" s="136"/>
      <c r="C2348" s="136"/>
      <c r="D2348" s="127"/>
      <c r="E2348" s="127"/>
      <c r="F2348" s="127"/>
      <c r="G2348" s="127"/>
      <c r="H2348" s="127"/>
      <c r="I2348" s="127"/>
      <c r="J2348" s="127"/>
      <c r="K2348" s="127"/>
      <c r="L2348" s="127"/>
      <c r="M2348" s="127"/>
      <c r="N2348" s="127"/>
      <c r="O2348" s="127"/>
      <c r="P2348" s="127"/>
      <c r="Q2348" s="127"/>
      <c r="R2348" s="127"/>
      <c r="S2348" s="127"/>
      <c r="T2348" s="127"/>
      <c r="U2348" s="127"/>
      <c r="V2348" s="127"/>
      <c r="W2348" s="127"/>
      <c r="X2348" s="127"/>
      <c r="Y2348" s="127"/>
      <c r="Z2348" s="127"/>
      <c r="AA2348" s="127"/>
      <c r="AB2348" s="127"/>
      <c r="AC2348" s="127"/>
      <c r="AD2348" s="127"/>
      <c r="AE2348" s="127"/>
      <c r="AF2348" s="127"/>
      <c r="AG2348" s="127"/>
      <c r="AH2348" s="127"/>
      <c r="AI2348" s="127"/>
      <c r="AJ2348" s="127"/>
      <c r="AK2348" s="127"/>
      <c r="AL2348" s="127"/>
      <c r="AM2348" s="127"/>
      <c r="AN2348" s="127"/>
      <c r="AO2348" s="127"/>
      <c r="AP2348" s="127"/>
      <c r="AQ2348" s="127"/>
      <c r="AR2348" s="127"/>
      <c r="AS2348" s="127"/>
      <c r="AT2348" s="127"/>
      <c r="AU2348" s="127"/>
      <c r="AV2348" s="127"/>
      <c r="AW2348" s="127"/>
      <c r="AX2348" s="127"/>
      <c r="AY2348" s="127"/>
      <c r="AZ2348" s="127"/>
      <c r="BA2348" s="127"/>
      <c r="BB2348" s="127"/>
      <c r="BC2348" s="127"/>
      <c r="BD2348" s="127"/>
      <c r="BE2348" s="127"/>
      <c r="BF2348" s="127"/>
      <c r="BG2348" s="127"/>
      <c r="BH2348" s="127"/>
      <c r="BI2348" s="127"/>
      <c r="BJ2348" s="127"/>
      <c r="BK2348" s="127"/>
      <c r="BL2348" s="127"/>
      <c r="BM2348" s="127"/>
      <c r="BN2348" s="386"/>
      <c r="BO2348" s="127"/>
      <c r="BP2348" s="104"/>
    </row>
    <row r="2349" spans="1:68" ht="14.5" x14ac:dyDescent="0.35">
      <c r="A2349" s="136"/>
      <c r="B2349" s="136"/>
      <c r="C2349" s="136"/>
      <c r="D2349" s="127"/>
      <c r="E2349" s="127"/>
      <c r="F2349" s="127"/>
      <c r="G2349" s="127"/>
      <c r="H2349" s="127"/>
      <c r="I2349" s="127"/>
      <c r="J2349" s="127"/>
      <c r="K2349" s="127"/>
      <c r="L2349" s="127"/>
      <c r="M2349" s="127"/>
      <c r="N2349" s="127"/>
      <c r="O2349" s="127"/>
      <c r="P2349" s="127"/>
      <c r="Q2349" s="127"/>
      <c r="R2349" s="127"/>
      <c r="S2349" s="127"/>
      <c r="T2349" s="127"/>
      <c r="U2349" s="127"/>
      <c r="V2349" s="127"/>
      <c r="W2349" s="127"/>
      <c r="X2349" s="127"/>
      <c r="Y2349" s="127"/>
      <c r="Z2349" s="127"/>
      <c r="AA2349" s="127"/>
      <c r="AB2349" s="127"/>
      <c r="AC2349" s="127"/>
      <c r="AD2349" s="127"/>
      <c r="AE2349" s="127"/>
      <c r="AF2349" s="127"/>
      <c r="AG2349" s="127"/>
      <c r="AH2349" s="127"/>
      <c r="AI2349" s="127"/>
      <c r="AJ2349" s="127"/>
      <c r="AK2349" s="127"/>
      <c r="AL2349" s="127"/>
      <c r="AM2349" s="127"/>
      <c r="AN2349" s="127"/>
      <c r="AO2349" s="127"/>
      <c r="AP2349" s="127"/>
      <c r="AQ2349" s="127"/>
      <c r="AR2349" s="127"/>
      <c r="AS2349" s="127"/>
      <c r="AT2349" s="127"/>
      <c r="AU2349" s="127"/>
      <c r="AV2349" s="127"/>
      <c r="AW2349" s="127"/>
      <c r="AX2349" s="127"/>
      <c r="AY2349" s="127"/>
      <c r="AZ2349" s="127"/>
      <c r="BA2349" s="127"/>
      <c r="BB2349" s="127"/>
      <c r="BC2349" s="127"/>
      <c r="BD2349" s="127"/>
      <c r="BE2349" s="127"/>
      <c r="BF2349" s="127"/>
      <c r="BG2349" s="127"/>
      <c r="BH2349" s="127"/>
      <c r="BI2349" s="127"/>
      <c r="BJ2349" s="127"/>
      <c r="BK2349" s="127"/>
      <c r="BL2349" s="127"/>
      <c r="BM2349" s="127"/>
      <c r="BN2349" s="386"/>
      <c r="BO2349" s="127"/>
      <c r="BP2349" s="104"/>
    </row>
    <row r="2350" spans="1:68" ht="14.5" x14ac:dyDescent="0.35">
      <c r="A2350" s="136"/>
      <c r="B2350" s="136"/>
      <c r="C2350" s="136"/>
      <c r="D2350" s="127"/>
      <c r="E2350" s="127"/>
      <c r="F2350" s="127"/>
      <c r="G2350" s="127"/>
      <c r="H2350" s="127"/>
      <c r="I2350" s="127"/>
      <c r="J2350" s="127"/>
      <c r="K2350" s="127"/>
      <c r="L2350" s="127"/>
      <c r="M2350" s="127"/>
      <c r="N2350" s="127"/>
      <c r="O2350" s="127"/>
      <c r="P2350" s="127"/>
      <c r="Q2350" s="127"/>
      <c r="R2350" s="127"/>
      <c r="S2350" s="127"/>
      <c r="T2350" s="127"/>
      <c r="U2350" s="127"/>
      <c r="V2350" s="127"/>
      <c r="W2350" s="127"/>
      <c r="X2350" s="127"/>
      <c r="Y2350" s="127"/>
      <c r="Z2350" s="127"/>
      <c r="AA2350" s="127"/>
      <c r="AB2350" s="127"/>
      <c r="AC2350" s="127"/>
      <c r="AD2350" s="127"/>
      <c r="AE2350" s="127"/>
      <c r="AF2350" s="127"/>
      <c r="AG2350" s="127"/>
      <c r="AH2350" s="127"/>
      <c r="AI2350" s="127"/>
      <c r="AJ2350" s="127"/>
      <c r="AK2350" s="127"/>
      <c r="AL2350" s="127"/>
      <c r="AM2350" s="127"/>
      <c r="AN2350" s="127"/>
      <c r="AO2350" s="127"/>
      <c r="AP2350" s="127"/>
      <c r="AQ2350" s="127"/>
      <c r="AR2350" s="127"/>
      <c r="AS2350" s="127"/>
      <c r="AT2350" s="127"/>
      <c r="AU2350" s="127"/>
      <c r="AV2350" s="127"/>
      <c r="AW2350" s="127"/>
      <c r="AX2350" s="127"/>
      <c r="AY2350" s="127"/>
      <c r="AZ2350" s="127"/>
      <c r="BA2350" s="127"/>
      <c r="BB2350" s="127"/>
      <c r="BC2350" s="127"/>
      <c r="BD2350" s="127"/>
      <c r="BE2350" s="127"/>
      <c r="BF2350" s="127"/>
      <c r="BG2350" s="127"/>
      <c r="BH2350" s="127"/>
      <c r="BI2350" s="127"/>
      <c r="BJ2350" s="127"/>
      <c r="BK2350" s="127"/>
      <c r="BL2350" s="127"/>
      <c r="BM2350" s="127"/>
      <c r="BN2350" s="386"/>
      <c r="BO2350" s="127"/>
      <c r="BP2350" s="104"/>
    </row>
    <row r="2351" spans="1:68" ht="14.5" x14ac:dyDescent="0.35">
      <c r="A2351" s="136"/>
      <c r="B2351" s="136"/>
      <c r="C2351" s="136"/>
      <c r="D2351" s="127"/>
      <c r="E2351" s="127"/>
      <c r="F2351" s="127"/>
      <c r="G2351" s="127"/>
      <c r="H2351" s="127"/>
      <c r="I2351" s="127"/>
      <c r="J2351" s="127"/>
      <c r="K2351" s="127"/>
      <c r="L2351" s="127"/>
      <c r="M2351" s="127"/>
      <c r="N2351" s="127"/>
      <c r="O2351" s="127"/>
      <c r="P2351" s="127"/>
      <c r="Q2351" s="127"/>
      <c r="R2351" s="127"/>
      <c r="S2351" s="127"/>
      <c r="T2351" s="127"/>
      <c r="U2351" s="127"/>
      <c r="V2351" s="127"/>
      <c r="W2351" s="127"/>
      <c r="X2351" s="127"/>
      <c r="Y2351" s="127"/>
      <c r="Z2351" s="127"/>
      <c r="AA2351" s="127"/>
      <c r="AB2351" s="127"/>
      <c r="AC2351" s="127"/>
      <c r="AD2351" s="127"/>
      <c r="AE2351" s="127"/>
      <c r="AF2351" s="127"/>
      <c r="AG2351" s="127"/>
      <c r="AH2351" s="127"/>
      <c r="AI2351" s="127"/>
      <c r="AJ2351" s="127"/>
      <c r="AK2351" s="127"/>
      <c r="AL2351" s="127"/>
      <c r="AM2351" s="127"/>
      <c r="AN2351" s="127"/>
      <c r="AO2351" s="127"/>
      <c r="AP2351" s="127"/>
      <c r="AQ2351" s="127"/>
      <c r="AR2351" s="127"/>
      <c r="AS2351" s="127"/>
      <c r="AT2351" s="127"/>
      <c r="AU2351" s="127"/>
      <c r="AV2351" s="127"/>
      <c r="AW2351" s="127"/>
      <c r="AX2351" s="127"/>
      <c r="AY2351" s="127"/>
      <c r="AZ2351" s="127"/>
      <c r="BA2351" s="127"/>
      <c r="BB2351" s="127"/>
      <c r="BC2351" s="127"/>
      <c r="BD2351" s="127"/>
      <c r="BE2351" s="127"/>
      <c r="BF2351" s="127"/>
      <c r="BG2351" s="127"/>
      <c r="BH2351" s="127"/>
      <c r="BI2351" s="127"/>
      <c r="BJ2351" s="127"/>
      <c r="BK2351" s="127"/>
      <c r="BL2351" s="127"/>
      <c r="BM2351" s="127"/>
      <c r="BN2351" s="386"/>
      <c r="BO2351" s="127"/>
      <c r="BP2351" s="104"/>
    </row>
    <row r="2352" spans="1:68" ht="14.5" x14ac:dyDescent="0.35">
      <c r="A2352" s="136"/>
      <c r="B2352" s="136"/>
      <c r="C2352" s="136"/>
      <c r="D2352" s="127"/>
      <c r="E2352" s="127"/>
      <c r="F2352" s="127"/>
      <c r="G2352" s="127"/>
      <c r="H2352" s="127"/>
      <c r="I2352" s="127"/>
      <c r="J2352" s="127"/>
      <c r="K2352" s="127"/>
      <c r="L2352" s="127"/>
      <c r="M2352" s="127"/>
      <c r="N2352" s="127"/>
      <c r="O2352" s="127"/>
      <c r="P2352" s="127"/>
      <c r="Q2352" s="127"/>
      <c r="R2352" s="127"/>
      <c r="S2352" s="127"/>
      <c r="T2352" s="127"/>
      <c r="U2352" s="127"/>
      <c r="V2352" s="127"/>
      <c r="W2352" s="127"/>
      <c r="X2352" s="127"/>
      <c r="Y2352" s="127"/>
      <c r="Z2352" s="127"/>
      <c r="AA2352" s="127"/>
      <c r="AB2352" s="127"/>
      <c r="AC2352" s="127"/>
      <c r="AD2352" s="127"/>
      <c r="AE2352" s="127"/>
      <c r="AF2352" s="127"/>
      <c r="AG2352" s="127"/>
      <c r="AH2352" s="127"/>
      <c r="AI2352" s="127"/>
      <c r="AJ2352" s="127"/>
      <c r="AK2352" s="127"/>
      <c r="AL2352" s="127"/>
      <c r="AM2352" s="127"/>
      <c r="AN2352" s="127"/>
      <c r="AO2352" s="127"/>
      <c r="AP2352" s="127"/>
      <c r="AQ2352" s="127"/>
      <c r="AR2352" s="127"/>
      <c r="AS2352" s="127"/>
      <c r="AT2352" s="127"/>
      <c r="AU2352" s="127"/>
      <c r="AV2352" s="127"/>
      <c r="AW2352" s="127"/>
      <c r="AX2352" s="127"/>
      <c r="AY2352" s="127"/>
      <c r="AZ2352" s="127"/>
      <c r="BA2352" s="127"/>
      <c r="BB2352" s="127"/>
      <c r="BC2352" s="127"/>
      <c r="BD2352" s="127"/>
      <c r="BE2352" s="127"/>
      <c r="BF2352" s="127"/>
      <c r="BG2352" s="127"/>
      <c r="BH2352" s="127"/>
      <c r="BI2352" s="127"/>
      <c r="BJ2352" s="127"/>
      <c r="BK2352" s="127"/>
      <c r="BL2352" s="127"/>
      <c r="BM2352" s="127"/>
      <c r="BN2352" s="386"/>
      <c r="BO2352" s="127"/>
      <c r="BP2352" s="104"/>
    </row>
    <row r="2353" spans="1:68" ht="14.5" x14ac:dyDescent="0.35">
      <c r="A2353" s="136"/>
      <c r="B2353" s="136"/>
      <c r="C2353" s="136"/>
      <c r="D2353" s="127"/>
      <c r="E2353" s="127"/>
      <c r="F2353" s="127"/>
      <c r="G2353" s="127"/>
      <c r="H2353" s="127"/>
      <c r="I2353" s="127"/>
      <c r="J2353" s="127"/>
      <c r="K2353" s="127"/>
      <c r="L2353" s="127"/>
      <c r="M2353" s="127"/>
      <c r="N2353" s="127"/>
      <c r="O2353" s="127"/>
      <c r="P2353" s="127"/>
      <c r="Q2353" s="127"/>
      <c r="R2353" s="127"/>
      <c r="S2353" s="127"/>
      <c r="T2353" s="127"/>
      <c r="U2353" s="127"/>
      <c r="V2353" s="127"/>
      <c r="W2353" s="127"/>
      <c r="X2353" s="127"/>
      <c r="Y2353" s="127"/>
      <c r="Z2353" s="127"/>
      <c r="AA2353" s="127"/>
      <c r="AB2353" s="127"/>
      <c r="AC2353" s="127"/>
      <c r="AD2353" s="127"/>
      <c r="AE2353" s="127"/>
      <c r="AF2353" s="127"/>
      <c r="AG2353" s="127"/>
      <c r="AH2353" s="127"/>
      <c r="AI2353" s="127"/>
      <c r="AJ2353" s="127"/>
      <c r="AK2353" s="127"/>
      <c r="AL2353" s="127"/>
      <c r="AM2353" s="127"/>
      <c r="AN2353" s="127"/>
      <c r="AO2353" s="127"/>
      <c r="AP2353" s="127"/>
      <c r="AQ2353" s="127"/>
      <c r="AR2353" s="127"/>
      <c r="AS2353" s="127"/>
      <c r="AT2353" s="127"/>
      <c r="AU2353" s="127"/>
      <c r="AV2353" s="127"/>
      <c r="AW2353" s="127"/>
      <c r="AX2353" s="127"/>
      <c r="AY2353" s="127"/>
      <c r="AZ2353" s="127"/>
      <c r="BA2353" s="127"/>
      <c r="BB2353" s="127"/>
      <c r="BC2353" s="127"/>
      <c r="BD2353" s="127"/>
      <c r="BE2353" s="127"/>
      <c r="BF2353" s="127"/>
      <c r="BG2353" s="127"/>
      <c r="BH2353" s="127"/>
      <c r="BI2353" s="127"/>
      <c r="BJ2353" s="127"/>
      <c r="BK2353" s="127"/>
      <c r="BL2353" s="127"/>
      <c r="BM2353" s="127"/>
      <c r="BN2353" s="386"/>
      <c r="BO2353" s="127"/>
      <c r="BP2353" s="104"/>
    </row>
    <row r="2354" spans="1:68" ht="14.5" x14ac:dyDescent="0.35">
      <c r="A2354" s="136"/>
      <c r="B2354" s="136"/>
      <c r="C2354" s="136"/>
      <c r="D2354" s="127"/>
      <c r="E2354" s="127"/>
      <c r="F2354" s="127"/>
      <c r="G2354" s="127"/>
      <c r="H2354" s="127"/>
      <c r="I2354" s="127"/>
      <c r="J2354" s="127"/>
      <c r="K2354" s="127"/>
      <c r="L2354" s="127"/>
      <c r="M2354" s="127"/>
      <c r="N2354" s="127"/>
      <c r="O2354" s="127"/>
      <c r="P2354" s="127"/>
      <c r="Q2354" s="127"/>
      <c r="R2354" s="127"/>
      <c r="S2354" s="127"/>
      <c r="T2354" s="127"/>
      <c r="U2354" s="127"/>
      <c r="V2354" s="127"/>
      <c r="W2354" s="127"/>
      <c r="X2354" s="127"/>
      <c r="Y2354" s="127"/>
      <c r="Z2354" s="127"/>
      <c r="AA2354" s="127"/>
      <c r="AB2354" s="127"/>
      <c r="AC2354" s="127"/>
      <c r="AD2354" s="127"/>
      <c r="AE2354" s="127"/>
      <c r="AF2354" s="127"/>
      <c r="AG2354" s="127"/>
      <c r="AH2354" s="127"/>
      <c r="AI2354" s="127"/>
      <c r="AJ2354" s="127"/>
      <c r="AK2354" s="127"/>
      <c r="AL2354" s="127"/>
      <c r="AM2354" s="127"/>
      <c r="AN2354" s="127"/>
      <c r="AO2354" s="127"/>
      <c r="AP2354" s="127"/>
      <c r="AQ2354" s="127"/>
      <c r="AR2354" s="127"/>
      <c r="AS2354" s="127"/>
      <c r="AT2354" s="127"/>
      <c r="AU2354" s="127"/>
      <c r="AV2354" s="127"/>
      <c r="AW2354" s="127"/>
      <c r="AX2354" s="127"/>
      <c r="AY2354" s="127"/>
      <c r="AZ2354" s="127"/>
      <c r="BA2354" s="127"/>
      <c r="BB2354" s="127"/>
      <c r="BC2354" s="127"/>
      <c r="BD2354" s="127"/>
      <c r="BE2354" s="127"/>
      <c r="BF2354" s="127"/>
      <c r="BG2354" s="127"/>
      <c r="BH2354" s="127"/>
      <c r="BI2354" s="127"/>
      <c r="BJ2354" s="127"/>
      <c r="BK2354" s="127"/>
      <c r="BL2354" s="127"/>
      <c r="BM2354" s="127"/>
      <c r="BN2354" s="386"/>
      <c r="BO2354" s="127"/>
      <c r="BP2354" s="104"/>
    </row>
    <row r="2355" spans="1:68" ht="14.5" x14ac:dyDescent="0.35">
      <c r="A2355" s="136"/>
      <c r="B2355" s="136"/>
      <c r="C2355" s="136"/>
      <c r="D2355" s="127"/>
      <c r="E2355" s="127"/>
      <c r="F2355" s="127"/>
      <c r="G2355" s="127"/>
      <c r="H2355" s="127"/>
      <c r="I2355" s="127"/>
      <c r="J2355" s="127"/>
      <c r="K2355" s="127"/>
      <c r="L2355" s="127"/>
      <c r="M2355" s="127"/>
      <c r="N2355" s="127"/>
      <c r="O2355" s="127"/>
      <c r="P2355" s="127"/>
      <c r="Q2355" s="127"/>
      <c r="R2355" s="127"/>
      <c r="S2355" s="127"/>
      <c r="T2355" s="127"/>
      <c r="U2355" s="127"/>
      <c r="V2355" s="127"/>
      <c r="W2355" s="127"/>
      <c r="X2355" s="127"/>
      <c r="Y2355" s="127"/>
      <c r="Z2355" s="127"/>
      <c r="AA2355" s="127"/>
      <c r="AB2355" s="127"/>
      <c r="AC2355" s="127"/>
      <c r="AD2355" s="127"/>
      <c r="AE2355" s="127"/>
      <c r="AF2355" s="127"/>
      <c r="AG2355" s="127"/>
      <c r="AH2355" s="127"/>
      <c r="AI2355" s="127"/>
      <c r="AJ2355" s="127"/>
      <c r="AK2355" s="127"/>
      <c r="AL2355" s="127"/>
      <c r="AM2355" s="127"/>
      <c r="AN2355" s="127"/>
      <c r="AO2355" s="127"/>
      <c r="AP2355" s="127"/>
      <c r="AQ2355" s="127"/>
      <c r="AR2355" s="127"/>
      <c r="AS2355" s="127"/>
      <c r="AT2355" s="127"/>
      <c r="AU2355" s="127"/>
      <c r="AV2355" s="127"/>
      <c r="AW2355" s="127"/>
      <c r="AX2355" s="127"/>
      <c r="AY2355" s="127"/>
      <c r="AZ2355" s="127"/>
      <c r="BA2355" s="127"/>
      <c r="BB2355" s="127"/>
      <c r="BC2355" s="127"/>
      <c r="BD2355" s="127"/>
      <c r="BE2355" s="127"/>
      <c r="BF2355" s="127"/>
      <c r="BG2355" s="127"/>
      <c r="BH2355" s="127"/>
      <c r="BI2355" s="127"/>
      <c r="BJ2355" s="127"/>
      <c r="BK2355" s="127"/>
      <c r="BL2355" s="127"/>
      <c r="BM2355" s="127"/>
      <c r="BN2355" s="386"/>
      <c r="BO2355" s="127"/>
      <c r="BP2355" s="104"/>
    </row>
    <row r="2356" spans="1:68" ht="14.5" x14ac:dyDescent="0.35">
      <c r="A2356" s="136"/>
      <c r="B2356" s="136"/>
      <c r="C2356" s="136"/>
      <c r="D2356" s="127"/>
      <c r="E2356" s="127"/>
      <c r="F2356" s="127"/>
      <c r="G2356" s="127"/>
      <c r="H2356" s="127"/>
      <c r="I2356" s="127"/>
      <c r="J2356" s="127"/>
      <c r="K2356" s="127"/>
      <c r="L2356" s="127"/>
      <c r="M2356" s="127"/>
      <c r="N2356" s="127"/>
      <c r="O2356" s="127"/>
      <c r="P2356" s="127"/>
      <c r="Q2356" s="127"/>
      <c r="R2356" s="127"/>
      <c r="S2356" s="127"/>
      <c r="T2356" s="127"/>
      <c r="U2356" s="127"/>
      <c r="V2356" s="127"/>
      <c r="W2356" s="127"/>
      <c r="X2356" s="127"/>
      <c r="Y2356" s="127"/>
      <c r="Z2356" s="127"/>
      <c r="AA2356" s="127"/>
      <c r="AB2356" s="127"/>
      <c r="AC2356" s="127"/>
      <c r="AD2356" s="127"/>
      <c r="AE2356" s="127"/>
      <c r="AF2356" s="127"/>
      <c r="AG2356" s="127"/>
      <c r="AH2356" s="127"/>
      <c r="AI2356" s="127"/>
      <c r="AJ2356" s="127"/>
      <c r="AK2356" s="127"/>
      <c r="AL2356" s="127"/>
      <c r="AM2356" s="127"/>
      <c r="AN2356" s="127"/>
      <c r="AO2356" s="127"/>
      <c r="AP2356" s="127"/>
      <c r="AQ2356" s="127"/>
      <c r="AR2356" s="127"/>
      <c r="AS2356" s="127"/>
      <c r="AT2356" s="127"/>
      <c r="AU2356" s="127"/>
      <c r="AV2356" s="127"/>
      <c r="AW2356" s="127"/>
      <c r="AX2356" s="127"/>
      <c r="AY2356" s="127"/>
      <c r="AZ2356" s="127"/>
      <c r="BA2356" s="127"/>
      <c r="BB2356" s="127"/>
      <c r="BC2356" s="127"/>
      <c r="BD2356" s="127"/>
      <c r="BE2356" s="127"/>
      <c r="BF2356" s="127"/>
      <c r="BG2356" s="127"/>
      <c r="BH2356" s="127"/>
      <c r="BI2356" s="127"/>
      <c r="BJ2356" s="127"/>
      <c r="BK2356" s="127"/>
      <c r="BL2356" s="127"/>
      <c r="BM2356" s="127"/>
      <c r="BN2356" s="386"/>
      <c r="BO2356" s="127"/>
      <c r="BP2356" s="104"/>
    </row>
    <row r="2357" spans="1:68" ht="14.5" x14ac:dyDescent="0.35">
      <c r="A2357" s="136"/>
      <c r="B2357" s="136"/>
      <c r="C2357" s="136"/>
      <c r="D2357" s="127"/>
      <c r="E2357" s="127"/>
      <c r="F2357" s="127"/>
      <c r="G2357" s="127"/>
      <c r="H2357" s="127"/>
      <c r="I2357" s="127"/>
      <c r="J2357" s="127"/>
      <c r="K2357" s="127"/>
      <c r="L2357" s="127"/>
      <c r="M2357" s="127"/>
      <c r="N2357" s="127"/>
      <c r="O2357" s="127"/>
      <c r="P2357" s="127"/>
      <c r="Q2357" s="127"/>
      <c r="R2357" s="127"/>
      <c r="S2357" s="127"/>
      <c r="T2357" s="127"/>
      <c r="U2357" s="127"/>
      <c r="V2357" s="127"/>
      <c r="W2357" s="127"/>
      <c r="X2357" s="127"/>
      <c r="Y2357" s="127"/>
      <c r="Z2357" s="127"/>
      <c r="AA2357" s="127"/>
      <c r="AB2357" s="127"/>
      <c r="AC2357" s="127"/>
      <c r="AD2357" s="127"/>
      <c r="AE2357" s="127"/>
      <c r="AF2357" s="127"/>
      <c r="AG2357" s="127"/>
      <c r="AH2357" s="127"/>
      <c r="AI2357" s="127"/>
      <c r="AJ2357" s="127"/>
      <c r="AK2357" s="127"/>
      <c r="AL2357" s="127"/>
      <c r="AM2357" s="127"/>
      <c r="AN2357" s="127"/>
      <c r="AO2357" s="127"/>
      <c r="AP2357" s="127"/>
      <c r="AQ2357" s="127"/>
      <c r="AR2357" s="127"/>
      <c r="AS2357" s="127"/>
      <c r="AT2357" s="127"/>
      <c r="AU2357" s="127"/>
      <c r="AV2357" s="127"/>
      <c r="AW2357" s="127"/>
      <c r="AX2357" s="127"/>
      <c r="AY2357" s="127"/>
      <c r="AZ2357" s="127"/>
      <c r="BA2357" s="127"/>
      <c r="BB2357" s="127"/>
      <c r="BC2357" s="127"/>
      <c r="BD2357" s="127"/>
      <c r="BE2357" s="127"/>
      <c r="BF2357" s="127"/>
      <c r="BG2357" s="127"/>
      <c r="BH2357" s="127"/>
      <c r="BI2357" s="127"/>
      <c r="BJ2357" s="127"/>
      <c r="BK2357" s="127"/>
      <c r="BL2357" s="127"/>
      <c r="BM2357" s="127"/>
      <c r="BN2357" s="386"/>
      <c r="BO2357" s="127"/>
      <c r="BP2357" s="104"/>
    </row>
    <row r="2358" spans="1:68" ht="14.5" x14ac:dyDescent="0.35">
      <c r="A2358" s="136"/>
      <c r="B2358" s="136"/>
      <c r="C2358" s="136"/>
      <c r="D2358" s="127"/>
      <c r="E2358" s="127"/>
      <c r="F2358" s="127"/>
      <c r="G2358" s="127"/>
      <c r="H2358" s="127"/>
      <c r="I2358" s="127"/>
      <c r="J2358" s="127"/>
      <c r="K2358" s="127"/>
      <c r="L2358" s="127"/>
      <c r="M2358" s="127"/>
      <c r="N2358" s="127"/>
      <c r="O2358" s="127"/>
      <c r="P2358" s="127"/>
      <c r="Q2358" s="127"/>
      <c r="R2358" s="127"/>
      <c r="S2358" s="127"/>
      <c r="T2358" s="127"/>
      <c r="U2358" s="127"/>
      <c r="V2358" s="127"/>
      <c r="W2358" s="127"/>
      <c r="X2358" s="127"/>
      <c r="Y2358" s="127"/>
      <c r="Z2358" s="127"/>
      <c r="AA2358" s="127"/>
      <c r="AB2358" s="127"/>
      <c r="AC2358" s="127"/>
      <c r="AD2358" s="127"/>
      <c r="AE2358" s="127"/>
      <c r="AF2358" s="127"/>
      <c r="AG2358" s="127"/>
      <c r="AH2358" s="127"/>
      <c r="AI2358" s="127"/>
      <c r="AJ2358" s="127"/>
      <c r="AK2358" s="127"/>
      <c r="AL2358" s="127"/>
      <c r="AM2358" s="127"/>
      <c r="AN2358" s="127"/>
      <c r="AO2358" s="127"/>
      <c r="AP2358" s="127"/>
      <c r="AQ2358" s="127"/>
      <c r="AR2358" s="127"/>
      <c r="AS2358" s="127"/>
      <c r="AT2358" s="127"/>
      <c r="AU2358" s="127"/>
      <c r="AV2358" s="127"/>
      <c r="AW2358" s="127"/>
      <c r="AX2358" s="127"/>
      <c r="AY2358" s="127"/>
      <c r="AZ2358" s="127"/>
      <c r="BA2358" s="127"/>
      <c r="BB2358" s="127"/>
      <c r="BC2358" s="127"/>
      <c r="BD2358" s="127"/>
      <c r="BE2358" s="127"/>
      <c r="BF2358" s="127"/>
      <c r="BG2358" s="127"/>
      <c r="BH2358" s="127"/>
      <c r="BI2358" s="127"/>
      <c r="BJ2358" s="127"/>
      <c r="BK2358" s="127"/>
      <c r="BL2358" s="127"/>
      <c r="BM2358" s="127"/>
      <c r="BN2358" s="386"/>
      <c r="BO2358" s="127"/>
      <c r="BP2358" s="104"/>
    </row>
    <row r="2359" spans="1:68" ht="14.5" x14ac:dyDescent="0.35">
      <c r="A2359" s="136"/>
      <c r="B2359" s="136"/>
      <c r="C2359" s="136"/>
      <c r="D2359" s="127"/>
      <c r="E2359" s="127"/>
      <c r="F2359" s="127"/>
      <c r="G2359" s="127"/>
      <c r="H2359" s="127"/>
      <c r="I2359" s="127"/>
      <c r="J2359" s="127"/>
      <c r="K2359" s="127"/>
      <c r="L2359" s="127"/>
      <c r="M2359" s="127"/>
      <c r="N2359" s="127"/>
      <c r="O2359" s="127"/>
      <c r="P2359" s="127"/>
      <c r="Q2359" s="127"/>
      <c r="R2359" s="127"/>
      <c r="S2359" s="127"/>
      <c r="T2359" s="127"/>
      <c r="U2359" s="127"/>
      <c r="V2359" s="127"/>
      <c r="W2359" s="127"/>
      <c r="X2359" s="127"/>
      <c r="Y2359" s="127"/>
      <c r="Z2359" s="127"/>
      <c r="AA2359" s="127"/>
      <c r="AB2359" s="127"/>
      <c r="AC2359" s="127"/>
      <c r="AD2359" s="127"/>
      <c r="AE2359" s="127"/>
      <c r="AF2359" s="127"/>
      <c r="AG2359" s="127"/>
      <c r="AH2359" s="127"/>
      <c r="AI2359" s="127"/>
      <c r="AJ2359" s="127"/>
      <c r="AK2359" s="127"/>
      <c r="AL2359" s="127"/>
      <c r="AM2359" s="127"/>
      <c r="AN2359" s="127"/>
      <c r="AO2359" s="127"/>
      <c r="AP2359" s="127"/>
      <c r="AQ2359" s="127"/>
      <c r="AR2359" s="127"/>
      <c r="AS2359" s="127"/>
      <c r="AT2359" s="127"/>
      <c r="AU2359" s="127"/>
      <c r="AV2359" s="127"/>
      <c r="AW2359" s="127"/>
      <c r="AX2359" s="127"/>
      <c r="AY2359" s="127"/>
      <c r="AZ2359" s="127"/>
      <c r="BA2359" s="127"/>
      <c r="BB2359" s="127"/>
      <c r="BC2359" s="127"/>
      <c r="BD2359" s="127"/>
      <c r="BE2359" s="127"/>
      <c r="BF2359" s="127"/>
      <c r="BG2359" s="127"/>
      <c r="BH2359" s="127"/>
      <c r="BI2359" s="127"/>
      <c r="BJ2359" s="127"/>
      <c r="BK2359" s="127"/>
      <c r="BL2359" s="127"/>
      <c r="BM2359" s="127"/>
      <c r="BN2359" s="386"/>
      <c r="BO2359" s="127"/>
      <c r="BP2359" s="104"/>
    </row>
    <row r="2360" spans="1:68" ht="14.5" x14ac:dyDescent="0.35">
      <c r="A2360" s="136"/>
      <c r="B2360" s="136"/>
      <c r="C2360" s="136"/>
      <c r="D2360" s="127"/>
      <c r="E2360" s="127"/>
      <c r="F2360" s="127"/>
      <c r="G2360" s="127"/>
      <c r="H2360" s="127"/>
      <c r="I2360" s="127"/>
      <c r="J2360" s="127"/>
      <c r="K2360" s="127"/>
      <c r="L2360" s="127"/>
      <c r="M2360" s="127"/>
      <c r="N2360" s="127"/>
      <c r="O2360" s="127"/>
      <c r="P2360" s="127"/>
      <c r="Q2360" s="127"/>
      <c r="R2360" s="127"/>
      <c r="S2360" s="127"/>
      <c r="T2360" s="127"/>
      <c r="U2360" s="127"/>
      <c r="V2360" s="127"/>
      <c r="W2360" s="127"/>
      <c r="X2360" s="127"/>
      <c r="Y2360" s="127"/>
      <c r="Z2360" s="127"/>
      <c r="AA2360" s="127"/>
      <c r="AB2360" s="127"/>
      <c r="AC2360" s="127"/>
      <c r="AD2360" s="127"/>
      <c r="AE2360" s="127"/>
      <c r="AF2360" s="127"/>
      <c r="AG2360" s="127"/>
      <c r="AH2360" s="127"/>
      <c r="AI2360" s="127"/>
      <c r="AJ2360" s="127"/>
      <c r="AK2360" s="127"/>
      <c r="AL2360" s="127"/>
      <c r="AM2360" s="127"/>
      <c r="AN2360" s="127"/>
      <c r="AO2360" s="127"/>
      <c r="AP2360" s="127"/>
      <c r="AQ2360" s="127"/>
      <c r="AR2360" s="127"/>
      <c r="AS2360" s="127"/>
      <c r="AT2360" s="127"/>
      <c r="AU2360" s="127"/>
      <c r="AV2360" s="127"/>
      <c r="AW2360" s="127"/>
      <c r="AX2360" s="127"/>
      <c r="AY2360" s="127"/>
      <c r="AZ2360" s="127"/>
      <c r="BA2360" s="127"/>
      <c r="BB2360" s="127"/>
      <c r="BC2360" s="127"/>
      <c r="BD2360" s="127"/>
      <c r="BE2360" s="127"/>
      <c r="BF2360" s="127"/>
      <c r="BG2360" s="127"/>
      <c r="BH2360" s="127"/>
      <c r="BI2360" s="127"/>
      <c r="BJ2360" s="127"/>
      <c r="BK2360" s="127"/>
      <c r="BL2360" s="127"/>
      <c r="BM2360" s="127"/>
      <c r="BN2360" s="386"/>
      <c r="BO2360" s="127"/>
      <c r="BP2360" s="104"/>
    </row>
    <row r="2361" spans="1:68" ht="14.5" x14ac:dyDescent="0.35">
      <c r="A2361" s="136"/>
      <c r="B2361" s="136"/>
      <c r="C2361" s="136"/>
      <c r="D2361" s="127"/>
      <c r="E2361" s="127"/>
      <c r="F2361" s="127"/>
      <c r="G2361" s="127"/>
      <c r="H2361" s="127"/>
      <c r="I2361" s="127"/>
      <c r="J2361" s="127"/>
      <c r="K2361" s="127"/>
      <c r="L2361" s="127"/>
      <c r="M2361" s="127"/>
      <c r="N2361" s="127"/>
      <c r="O2361" s="127"/>
      <c r="P2361" s="127"/>
      <c r="Q2361" s="127"/>
      <c r="R2361" s="127"/>
      <c r="S2361" s="127"/>
      <c r="T2361" s="127"/>
      <c r="U2361" s="127"/>
      <c r="V2361" s="127"/>
      <c r="W2361" s="127"/>
      <c r="X2361" s="127"/>
      <c r="Y2361" s="127"/>
      <c r="Z2361" s="127"/>
      <c r="AA2361" s="127"/>
      <c r="AB2361" s="127"/>
      <c r="AC2361" s="127"/>
      <c r="AD2361" s="127"/>
      <c r="AE2361" s="127"/>
      <c r="AF2361" s="127"/>
      <c r="AG2361" s="127"/>
      <c r="AH2361" s="127"/>
      <c r="AI2361" s="127"/>
      <c r="AJ2361" s="127"/>
      <c r="AK2361" s="127"/>
      <c r="AL2361" s="127"/>
      <c r="AM2361" s="127"/>
      <c r="AN2361" s="127"/>
      <c r="AO2361" s="127"/>
      <c r="AP2361" s="127"/>
      <c r="AQ2361" s="127"/>
      <c r="AR2361" s="127"/>
      <c r="AS2361" s="127"/>
      <c r="AT2361" s="127"/>
      <c r="AU2361" s="127"/>
      <c r="AV2361" s="127"/>
      <c r="AW2361" s="127"/>
      <c r="AX2361" s="127"/>
      <c r="AY2361" s="127"/>
      <c r="AZ2361" s="127"/>
      <c r="BA2361" s="127"/>
      <c r="BB2361" s="127"/>
      <c r="BC2361" s="127"/>
      <c r="BD2361" s="127"/>
      <c r="BE2361" s="127"/>
      <c r="BF2361" s="127"/>
      <c r="BG2361" s="127"/>
      <c r="BH2361" s="127"/>
      <c r="BI2361" s="127"/>
      <c r="BJ2361" s="127"/>
      <c r="BK2361" s="127"/>
      <c r="BL2361" s="127"/>
      <c r="BM2361" s="127"/>
      <c r="BN2361" s="386"/>
      <c r="BO2361" s="127"/>
      <c r="BP2361" s="104"/>
    </row>
    <row r="2362" spans="1:68" ht="14.5" x14ac:dyDescent="0.35">
      <c r="A2362" s="136"/>
      <c r="B2362" s="136"/>
      <c r="C2362" s="136"/>
      <c r="D2362" s="127"/>
      <c r="E2362" s="127"/>
      <c r="F2362" s="127"/>
      <c r="G2362" s="127"/>
      <c r="H2362" s="127"/>
      <c r="I2362" s="127"/>
      <c r="J2362" s="127"/>
      <c r="K2362" s="127"/>
      <c r="L2362" s="127"/>
      <c r="M2362" s="127"/>
      <c r="N2362" s="127"/>
      <c r="O2362" s="127"/>
      <c r="P2362" s="127"/>
      <c r="Q2362" s="127"/>
      <c r="R2362" s="127"/>
      <c r="S2362" s="127"/>
      <c r="T2362" s="127"/>
      <c r="U2362" s="127"/>
      <c r="V2362" s="127"/>
      <c r="W2362" s="127"/>
      <c r="X2362" s="127"/>
      <c r="Y2362" s="127"/>
      <c r="Z2362" s="127"/>
      <c r="AA2362" s="127"/>
      <c r="AB2362" s="127"/>
      <c r="AC2362" s="127"/>
      <c r="AD2362" s="127"/>
      <c r="AE2362" s="127"/>
      <c r="AF2362" s="127"/>
      <c r="AG2362" s="127"/>
      <c r="AH2362" s="127"/>
      <c r="AI2362" s="127"/>
      <c r="AJ2362" s="127"/>
      <c r="AK2362" s="127"/>
      <c r="AL2362" s="127"/>
      <c r="AM2362" s="127"/>
      <c r="AN2362" s="127"/>
      <c r="AO2362" s="127"/>
      <c r="AP2362" s="127"/>
      <c r="AQ2362" s="127"/>
      <c r="AR2362" s="127"/>
      <c r="AS2362" s="127"/>
      <c r="AT2362" s="127"/>
      <c r="AU2362" s="127"/>
      <c r="AV2362" s="127"/>
      <c r="AW2362" s="127"/>
      <c r="AX2362" s="127"/>
      <c r="AY2362" s="127"/>
      <c r="AZ2362" s="127"/>
      <c r="BA2362" s="127"/>
      <c r="BB2362" s="127"/>
      <c r="BC2362" s="127"/>
      <c r="BD2362" s="127"/>
      <c r="BE2362" s="127"/>
      <c r="BF2362" s="127"/>
      <c r="BG2362" s="127"/>
      <c r="BH2362" s="127"/>
      <c r="BI2362" s="127"/>
      <c r="BJ2362" s="127"/>
      <c r="BK2362" s="127"/>
      <c r="BL2362" s="127"/>
      <c r="BM2362" s="127"/>
      <c r="BN2362" s="386"/>
      <c r="BO2362" s="127"/>
      <c r="BP2362" s="104"/>
    </row>
    <row r="2363" spans="1:68" ht="14.5" x14ac:dyDescent="0.35">
      <c r="A2363" s="136"/>
      <c r="B2363" s="136"/>
      <c r="C2363" s="136"/>
      <c r="D2363" s="127"/>
      <c r="E2363" s="127"/>
      <c r="F2363" s="127"/>
      <c r="G2363" s="127"/>
      <c r="H2363" s="127"/>
      <c r="I2363" s="127"/>
      <c r="J2363" s="127"/>
      <c r="K2363" s="127"/>
      <c r="L2363" s="127"/>
      <c r="M2363" s="127"/>
      <c r="N2363" s="127"/>
      <c r="O2363" s="127"/>
      <c r="P2363" s="127"/>
      <c r="Q2363" s="127"/>
      <c r="R2363" s="127"/>
      <c r="S2363" s="127"/>
      <c r="T2363" s="127"/>
      <c r="U2363" s="127"/>
      <c r="V2363" s="127"/>
      <c r="W2363" s="127"/>
      <c r="X2363" s="127"/>
      <c r="Y2363" s="127"/>
      <c r="Z2363" s="127"/>
      <c r="AA2363" s="127"/>
      <c r="AB2363" s="127"/>
      <c r="AC2363" s="127"/>
      <c r="AD2363" s="127"/>
      <c r="AE2363" s="127"/>
      <c r="AF2363" s="127"/>
      <c r="AG2363" s="127"/>
      <c r="AH2363" s="127"/>
      <c r="AI2363" s="127"/>
      <c r="AJ2363" s="127"/>
      <c r="AK2363" s="127"/>
      <c r="AL2363" s="127"/>
      <c r="AM2363" s="127"/>
      <c r="AN2363" s="127"/>
      <c r="AO2363" s="127"/>
      <c r="AP2363" s="127"/>
      <c r="AQ2363" s="127"/>
      <c r="AR2363" s="127"/>
      <c r="AS2363" s="127"/>
      <c r="AT2363" s="127"/>
      <c r="AU2363" s="127"/>
      <c r="AV2363" s="127"/>
      <c r="AW2363" s="127"/>
      <c r="AX2363" s="127"/>
      <c r="AY2363" s="127"/>
      <c r="AZ2363" s="127"/>
      <c r="BA2363" s="127"/>
      <c r="BB2363" s="127"/>
      <c r="BC2363" s="127"/>
      <c r="BD2363" s="127"/>
      <c r="BE2363" s="127"/>
      <c r="BF2363" s="127"/>
      <c r="BG2363" s="127"/>
      <c r="BH2363" s="127"/>
      <c r="BI2363" s="127"/>
      <c r="BJ2363" s="127"/>
      <c r="BK2363" s="127"/>
      <c r="BL2363" s="127"/>
      <c r="BM2363" s="127"/>
      <c r="BN2363" s="386"/>
      <c r="BO2363" s="127"/>
      <c r="BP2363" s="104"/>
    </row>
    <row r="2364" spans="1:68" ht="14.5" x14ac:dyDescent="0.35">
      <c r="A2364" s="136"/>
      <c r="B2364" s="136"/>
      <c r="C2364" s="136"/>
      <c r="D2364" s="127"/>
      <c r="E2364" s="127"/>
      <c r="F2364" s="127"/>
      <c r="G2364" s="127"/>
      <c r="H2364" s="127"/>
      <c r="I2364" s="127"/>
      <c r="J2364" s="127"/>
      <c r="K2364" s="127"/>
      <c r="L2364" s="127"/>
      <c r="M2364" s="127"/>
      <c r="N2364" s="127"/>
      <c r="O2364" s="127"/>
      <c r="P2364" s="127"/>
      <c r="Q2364" s="127"/>
      <c r="R2364" s="127"/>
      <c r="S2364" s="127"/>
      <c r="T2364" s="127"/>
      <c r="U2364" s="127"/>
      <c r="V2364" s="127"/>
      <c r="W2364" s="127"/>
      <c r="X2364" s="127"/>
      <c r="Y2364" s="127"/>
      <c r="Z2364" s="127"/>
      <c r="AA2364" s="127"/>
      <c r="AB2364" s="127"/>
      <c r="AC2364" s="127"/>
      <c r="AD2364" s="127"/>
      <c r="AE2364" s="127"/>
      <c r="AF2364" s="127"/>
      <c r="AG2364" s="127"/>
      <c r="AH2364" s="127"/>
      <c r="AI2364" s="127"/>
      <c r="AJ2364" s="127"/>
      <c r="AK2364" s="127"/>
      <c r="AL2364" s="127"/>
      <c r="AM2364" s="127"/>
      <c r="AN2364" s="127"/>
      <c r="AO2364" s="127"/>
      <c r="AP2364" s="127"/>
      <c r="AQ2364" s="127"/>
      <c r="AR2364" s="127"/>
      <c r="AS2364" s="127"/>
      <c r="AT2364" s="127"/>
      <c r="AU2364" s="127"/>
      <c r="AV2364" s="127"/>
      <c r="AW2364" s="127"/>
      <c r="AX2364" s="127"/>
      <c r="AY2364" s="127"/>
      <c r="AZ2364" s="127"/>
      <c r="BA2364" s="127"/>
      <c r="BB2364" s="127"/>
      <c r="BC2364" s="127"/>
      <c r="BD2364" s="127"/>
      <c r="BE2364" s="127"/>
      <c r="BF2364" s="127"/>
      <c r="BG2364" s="127"/>
      <c r="BH2364" s="127"/>
      <c r="BI2364" s="127"/>
      <c r="BJ2364" s="127"/>
      <c r="BK2364" s="127"/>
      <c r="BL2364" s="127"/>
      <c r="BM2364" s="127"/>
      <c r="BN2364" s="386"/>
      <c r="BO2364" s="127"/>
      <c r="BP2364" s="104"/>
    </row>
    <row r="2365" spans="1:68" ht="14.5" x14ac:dyDescent="0.35">
      <c r="A2365" s="136"/>
      <c r="B2365" s="136"/>
      <c r="C2365" s="136"/>
      <c r="D2365" s="127"/>
      <c r="E2365" s="127"/>
      <c r="F2365" s="127"/>
      <c r="G2365" s="127"/>
      <c r="H2365" s="127"/>
      <c r="I2365" s="127"/>
      <c r="J2365" s="127"/>
      <c r="K2365" s="127"/>
      <c r="L2365" s="127"/>
      <c r="M2365" s="127"/>
      <c r="N2365" s="127"/>
      <c r="O2365" s="127"/>
      <c r="P2365" s="127"/>
      <c r="Q2365" s="127"/>
      <c r="R2365" s="127"/>
      <c r="S2365" s="127"/>
      <c r="T2365" s="127"/>
      <c r="U2365" s="127"/>
      <c r="V2365" s="127"/>
      <c r="W2365" s="127"/>
      <c r="X2365" s="127"/>
      <c r="Y2365" s="127"/>
      <c r="Z2365" s="127"/>
      <c r="AA2365" s="127"/>
      <c r="AB2365" s="127"/>
      <c r="AC2365" s="127"/>
      <c r="AD2365" s="127"/>
      <c r="AE2365" s="127"/>
      <c r="AF2365" s="127"/>
      <c r="AG2365" s="127"/>
      <c r="AH2365" s="127"/>
      <c r="AI2365" s="127"/>
      <c r="AJ2365" s="127"/>
      <c r="AK2365" s="127"/>
      <c r="AL2365" s="127"/>
      <c r="AM2365" s="127"/>
      <c r="AN2365" s="127"/>
      <c r="AO2365" s="127"/>
      <c r="AP2365" s="127"/>
      <c r="AQ2365" s="127"/>
      <c r="AR2365" s="127"/>
      <c r="AS2365" s="127"/>
      <c r="AT2365" s="127"/>
      <c r="AU2365" s="127"/>
      <c r="AV2365" s="127"/>
      <c r="AW2365" s="127"/>
      <c r="AX2365" s="127"/>
      <c r="AY2365" s="127"/>
      <c r="AZ2365" s="127"/>
      <c r="BA2365" s="127"/>
      <c r="BB2365" s="127"/>
      <c r="BC2365" s="127"/>
      <c r="BD2365" s="127"/>
      <c r="BE2365" s="127"/>
      <c r="BF2365" s="127"/>
      <c r="BG2365" s="127"/>
      <c r="BH2365" s="127"/>
      <c r="BI2365" s="127"/>
      <c r="BJ2365" s="127"/>
      <c r="BK2365" s="127"/>
      <c r="BL2365" s="127"/>
      <c r="BM2365" s="127"/>
      <c r="BN2365" s="386"/>
      <c r="BO2365" s="127"/>
      <c r="BP2365" s="104"/>
    </row>
    <row r="2366" spans="1:68" ht="14.5" x14ac:dyDescent="0.35">
      <c r="A2366" s="136"/>
      <c r="B2366" s="136"/>
      <c r="C2366" s="136"/>
      <c r="D2366" s="127"/>
      <c r="E2366" s="127"/>
      <c r="F2366" s="127"/>
      <c r="G2366" s="127"/>
      <c r="H2366" s="127"/>
      <c r="I2366" s="127"/>
      <c r="J2366" s="127"/>
      <c r="K2366" s="127"/>
      <c r="L2366" s="127"/>
      <c r="M2366" s="127"/>
      <c r="N2366" s="127"/>
      <c r="O2366" s="127"/>
      <c r="P2366" s="127"/>
      <c r="Q2366" s="127"/>
      <c r="R2366" s="127"/>
      <c r="S2366" s="127"/>
      <c r="T2366" s="127"/>
      <c r="U2366" s="127"/>
      <c r="V2366" s="127"/>
      <c r="W2366" s="127"/>
      <c r="X2366" s="127"/>
      <c r="Y2366" s="127"/>
      <c r="Z2366" s="127"/>
      <c r="AA2366" s="127"/>
      <c r="AB2366" s="127"/>
      <c r="AC2366" s="127"/>
      <c r="AD2366" s="127"/>
      <c r="AE2366" s="127"/>
      <c r="AF2366" s="127"/>
      <c r="AG2366" s="127"/>
      <c r="AH2366" s="127"/>
      <c r="AI2366" s="127"/>
      <c r="AJ2366" s="127"/>
      <c r="AK2366" s="127"/>
      <c r="AL2366" s="127"/>
      <c r="AM2366" s="127"/>
      <c r="AN2366" s="127"/>
      <c r="AO2366" s="127"/>
      <c r="AP2366" s="127"/>
      <c r="AQ2366" s="127"/>
      <c r="AR2366" s="127"/>
      <c r="AS2366" s="127"/>
      <c r="AT2366" s="127"/>
      <c r="AU2366" s="127"/>
      <c r="AV2366" s="127"/>
      <c r="AW2366" s="127"/>
      <c r="AX2366" s="127"/>
      <c r="AY2366" s="127"/>
      <c r="AZ2366" s="127"/>
      <c r="BA2366" s="127"/>
      <c r="BB2366" s="127"/>
      <c r="BC2366" s="127"/>
      <c r="BD2366" s="127"/>
      <c r="BE2366" s="127"/>
      <c r="BF2366" s="127"/>
      <c r="BG2366" s="127"/>
      <c r="BH2366" s="127"/>
      <c r="BI2366" s="127"/>
      <c r="BJ2366" s="127"/>
      <c r="BK2366" s="127"/>
      <c r="BL2366" s="127"/>
      <c r="BM2366" s="127"/>
      <c r="BN2366" s="386"/>
      <c r="BO2366" s="127"/>
      <c r="BP2366" s="104"/>
    </row>
    <row r="2367" spans="1:68" ht="14.5" x14ac:dyDescent="0.35">
      <c r="A2367" s="136"/>
      <c r="B2367" s="136"/>
      <c r="C2367" s="136"/>
      <c r="D2367" s="127"/>
      <c r="E2367" s="127"/>
      <c r="F2367" s="127"/>
      <c r="G2367" s="127"/>
      <c r="H2367" s="127"/>
      <c r="I2367" s="127"/>
      <c r="J2367" s="127"/>
      <c r="K2367" s="127"/>
      <c r="L2367" s="127"/>
      <c r="M2367" s="127"/>
      <c r="N2367" s="127"/>
      <c r="O2367" s="127"/>
      <c r="P2367" s="127"/>
      <c r="Q2367" s="127"/>
      <c r="R2367" s="127"/>
      <c r="S2367" s="127"/>
      <c r="T2367" s="127"/>
      <c r="U2367" s="127"/>
      <c r="V2367" s="127"/>
      <c r="W2367" s="127"/>
      <c r="X2367" s="127"/>
      <c r="Y2367" s="127"/>
      <c r="Z2367" s="127"/>
      <c r="AA2367" s="127"/>
      <c r="AB2367" s="127"/>
      <c r="AC2367" s="127"/>
      <c r="AD2367" s="127"/>
      <c r="AE2367" s="127"/>
      <c r="AF2367" s="127"/>
      <c r="AG2367" s="127"/>
      <c r="AH2367" s="127"/>
      <c r="AI2367" s="127"/>
      <c r="AJ2367" s="127"/>
      <c r="AK2367" s="127"/>
      <c r="AL2367" s="127"/>
      <c r="AM2367" s="127"/>
      <c r="AN2367" s="127"/>
      <c r="AO2367" s="127"/>
      <c r="AP2367" s="127"/>
      <c r="AQ2367" s="127"/>
      <c r="AR2367" s="127"/>
      <c r="AS2367" s="127"/>
      <c r="AT2367" s="127"/>
      <c r="AU2367" s="127"/>
      <c r="AV2367" s="127"/>
      <c r="AW2367" s="127"/>
      <c r="AX2367" s="127"/>
      <c r="AY2367" s="127"/>
      <c r="AZ2367" s="127"/>
      <c r="BA2367" s="127"/>
      <c r="BB2367" s="127"/>
      <c r="BC2367" s="127"/>
      <c r="BD2367" s="127"/>
      <c r="BE2367" s="127"/>
      <c r="BF2367" s="127"/>
      <c r="BG2367" s="127"/>
      <c r="BH2367" s="127"/>
      <c r="BI2367" s="127"/>
      <c r="BJ2367" s="127"/>
      <c r="BK2367" s="127"/>
      <c r="BL2367" s="127"/>
      <c r="BM2367" s="127"/>
      <c r="BN2367" s="386"/>
      <c r="BO2367" s="127"/>
      <c r="BP2367" s="104"/>
    </row>
    <row r="2368" spans="1:68" ht="14.5" x14ac:dyDescent="0.35">
      <c r="A2368" s="136"/>
      <c r="B2368" s="136"/>
      <c r="C2368" s="136"/>
      <c r="D2368" s="127"/>
      <c r="E2368" s="127"/>
      <c r="F2368" s="127"/>
      <c r="G2368" s="127"/>
      <c r="H2368" s="127"/>
      <c r="I2368" s="127"/>
      <c r="J2368" s="127"/>
      <c r="K2368" s="127"/>
      <c r="L2368" s="127"/>
      <c r="M2368" s="127"/>
      <c r="N2368" s="127"/>
      <c r="O2368" s="127"/>
      <c r="P2368" s="127"/>
      <c r="Q2368" s="127"/>
      <c r="R2368" s="127"/>
      <c r="S2368" s="127"/>
      <c r="T2368" s="127"/>
      <c r="U2368" s="127"/>
      <c r="V2368" s="127"/>
      <c r="W2368" s="127"/>
      <c r="X2368" s="127"/>
      <c r="Y2368" s="127"/>
      <c r="Z2368" s="127"/>
      <c r="AA2368" s="127"/>
      <c r="AB2368" s="127"/>
      <c r="AC2368" s="127"/>
      <c r="AD2368" s="127"/>
      <c r="AE2368" s="127"/>
      <c r="AF2368" s="127"/>
      <c r="AG2368" s="127"/>
      <c r="AH2368" s="127"/>
      <c r="AI2368" s="127"/>
      <c r="AJ2368" s="127"/>
      <c r="AK2368" s="127"/>
      <c r="AL2368" s="127"/>
      <c r="AM2368" s="127"/>
      <c r="AN2368" s="127"/>
      <c r="AO2368" s="127"/>
      <c r="AP2368" s="127"/>
      <c r="AQ2368" s="127"/>
      <c r="AR2368" s="127"/>
      <c r="AS2368" s="127"/>
      <c r="AT2368" s="127"/>
      <c r="AU2368" s="127"/>
      <c r="AV2368" s="127"/>
      <c r="AW2368" s="127"/>
      <c r="AX2368" s="127"/>
      <c r="AY2368" s="127"/>
      <c r="AZ2368" s="127"/>
      <c r="BA2368" s="127"/>
      <c r="BB2368" s="127"/>
      <c r="BC2368" s="127"/>
      <c r="BD2368" s="127"/>
      <c r="BE2368" s="127"/>
      <c r="BF2368" s="127"/>
      <c r="BG2368" s="127"/>
      <c r="BH2368" s="127"/>
      <c r="BI2368" s="127"/>
      <c r="BJ2368" s="127"/>
      <c r="BK2368" s="127"/>
      <c r="BL2368" s="127"/>
      <c r="BM2368" s="127"/>
      <c r="BN2368" s="386"/>
      <c r="BO2368" s="127"/>
      <c r="BP2368" s="104"/>
    </row>
    <row r="2369" spans="1:68" ht="14.5" x14ac:dyDescent="0.35">
      <c r="A2369" s="136"/>
      <c r="B2369" s="136"/>
      <c r="C2369" s="136"/>
      <c r="D2369" s="127"/>
      <c r="E2369" s="127"/>
      <c r="F2369" s="127"/>
      <c r="G2369" s="127"/>
      <c r="H2369" s="127"/>
      <c r="I2369" s="127"/>
      <c r="J2369" s="127"/>
      <c r="K2369" s="127"/>
      <c r="L2369" s="127"/>
      <c r="M2369" s="127"/>
      <c r="N2369" s="127"/>
      <c r="O2369" s="127"/>
      <c r="P2369" s="127"/>
      <c r="Q2369" s="127"/>
      <c r="R2369" s="127"/>
      <c r="S2369" s="127"/>
      <c r="T2369" s="127"/>
      <c r="U2369" s="127"/>
      <c r="V2369" s="127"/>
      <c r="W2369" s="127"/>
      <c r="X2369" s="127"/>
      <c r="Y2369" s="127"/>
      <c r="Z2369" s="127"/>
      <c r="AA2369" s="127"/>
      <c r="AB2369" s="127"/>
      <c r="AC2369" s="127"/>
      <c r="AD2369" s="127"/>
      <c r="AE2369" s="127"/>
      <c r="AF2369" s="127"/>
      <c r="AG2369" s="127"/>
      <c r="AH2369" s="127"/>
      <c r="AI2369" s="127"/>
      <c r="AJ2369" s="127"/>
      <c r="AK2369" s="127"/>
      <c r="AL2369" s="127"/>
      <c r="AM2369" s="127"/>
      <c r="AN2369" s="127"/>
      <c r="AO2369" s="127"/>
      <c r="AP2369" s="127"/>
      <c r="AQ2369" s="127"/>
      <c r="AR2369" s="127"/>
      <c r="AS2369" s="127"/>
      <c r="AT2369" s="127"/>
      <c r="AU2369" s="127"/>
      <c r="AV2369" s="127"/>
      <c r="AW2369" s="127"/>
      <c r="AX2369" s="127"/>
      <c r="AY2369" s="127"/>
      <c r="AZ2369" s="127"/>
      <c r="BA2369" s="127"/>
      <c r="BB2369" s="127"/>
      <c r="BC2369" s="127"/>
      <c r="BD2369" s="127"/>
      <c r="BE2369" s="127"/>
      <c r="BF2369" s="127"/>
      <c r="BG2369" s="127"/>
      <c r="BH2369" s="127"/>
      <c r="BI2369" s="127"/>
      <c r="BJ2369" s="127"/>
      <c r="BK2369" s="127"/>
      <c r="BL2369" s="127"/>
      <c r="BM2369" s="127"/>
      <c r="BN2369" s="386"/>
      <c r="BO2369" s="127"/>
      <c r="BP2369" s="104"/>
    </row>
    <row r="2370" spans="1:68" ht="14.5" x14ac:dyDescent="0.35">
      <c r="A2370" s="136"/>
      <c r="B2370" s="136"/>
      <c r="C2370" s="136"/>
      <c r="D2370" s="127"/>
      <c r="E2370" s="127"/>
      <c r="F2370" s="127"/>
      <c r="G2370" s="127"/>
      <c r="H2370" s="127"/>
      <c r="I2370" s="127"/>
      <c r="J2370" s="127"/>
      <c r="K2370" s="127"/>
      <c r="L2370" s="127"/>
      <c r="M2370" s="127"/>
      <c r="N2370" s="127"/>
      <c r="O2370" s="127"/>
      <c r="P2370" s="127"/>
      <c r="Q2370" s="127"/>
      <c r="R2370" s="127"/>
      <c r="S2370" s="127"/>
      <c r="T2370" s="127"/>
      <c r="U2370" s="127"/>
      <c r="V2370" s="127"/>
      <c r="W2370" s="127"/>
      <c r="X2370" s="127"/>
      <c r="Y2370" s="127"/>
      <c r="Z2370" s="127"/>
      <c r="AA2370" s="127"/>
      <c r="AB2370" s="127"/>
      <c r="AC2370" s="127"/>
      <c r="AD2370" s="127"/>
      <c r="AE2370" s="127"/>
      <c r="AF2370" s="127"/>
      <c r="AG2370" s="127"/>
      <c r="AH2370" s="127"/>
      <c r="AI2370" s="127"/>
      <c r="AJ2370" s="127"/>
      <c r="AK2370" s="127"/>
      <c r="AL2370" s="127"/>
      <c r="AM2370" s="127"/>
      <c r="AN2370" s="127"/>
      <c r="AO2370" s="127"/>
      <c r="AP2370" s="127"/>
      <c r="AQ2370" s="127"/>
      <c r="AR2370" s="127"/>
      <c r="AS2370" s="127"/>
      <c r="AT2370" s="127"/>
      <c r="AU2370" s="127"/>
      <c r="AV2370" s="127"/>
      <c r="AW2370" s="127"/>
      <c r="AX2370" s="127"/>
      <c r="AY2370" s="127"/>
      <c r="AZ2370" s="127"/>
      <c r="BA2370" s="127"/>
      <c r="BB2370" s="127"/>
      <c r="BC2370" s="127"/>
      <c r="BD2370" s="127"/>
      <c r="BE2370" s="127"/>
      <c r="BF2370" s="127"/>
      <c r="BG2370" s="127"/>
      <c r="BH2370" s="127"/>
      <c r="BI2370" s="127"/>
      <c r="BJ2370" s="127"/>
      <c r="BK2370" s="127"/>
      <c r="BL2370" s="127"/>
      <c r="BM2370" s="127"/>
      <c r="BN2370" s="386"/>
      <c r="BO2370" s="127"/>
      <c r="BP2370" s="104"/>
    </row>
    <row r="2371" spans="1:68" ht="14.5" x14ac:dyDescent="0.35">
      <c r="A2371" s="136"/>
      <c r="B2371" s="136"/>
      <c r="C2371" s="136"/>
      <c r="D2371" s="127"/>
      <c r="E2371" s="127"/>
      <c r="F2371" s="127"/>
      <c r="G2371" s="127"/>
      <c r="H2371" s="127"/>
      <c r="I2371" s="127"/>
      <c r="J2371" s="127"/>
      <c r="K2371" s="127"/>
      <c r="L2371" s="127"/>
      <c r="M2371" s="127"/>
      <c r="N2371" s="127"/>
      <c r="O2371" s="127"/>
      <c r="P2371" s="127"/>
      <c r="Q2371" s="127"/>
      <c r="R2371" s="127"/>
      <c r="S2371" s="127"/>
      <c r="T2371" s="127"/>
      <c r="U2371" s="127"/>
      <c r="V2371" s="127"/>
      <c r="W2371" s="127"/>
      <c r="X2371" s="127"/>
      <c r="Y2371" s="127"/>
      <c r="Z2371" s="127"/>
      <c r="AA2371" s="127"/>
      <c r="AB2371" s="127"/>
      <c r="AC2371" s="127"/>
      <c r="AD2371" s="127"/>
      <c r="AE2371" s="127"/>
      <c r="AF2371" s="127"/>
      <c r="AG2371" s="127"/>
      <c r="AH2371" s="127"/>
      <c r="AI2371" s="127"/>
      <c r="AJ2371" s="127"/>
      <c r="AK2371" s="127"/>
      <c r="AL2371" s="127"/>
      <c r="AM2371" s="127"/>
      <c r="AN2371" s="127"/>
      <c r="AO2371" s="127"/>
      <c r="AP2371" s="127"/>
      <c r="AQ2371" s="127"/>
      <c r="AR2371" s="127"/>
      <c r="AS2371" s="127"/>
      <c r="AT2371" s="127"/>
      <c r="AU2371" s="127"/>
      <c r="AV2371" s="127"/>
      <c r="AW2371" s="127"/>
      <c r="AX2371" s="127"/>
      <c r="AY2371" s="127"/>
      <c r="AZ2371" s="127"/>
      <c r="BA2371" s="127"/>
      <c r="BB2371" s="127"/>
      <c r="BC2371" s="127"/>
      <c r="BD2371" s="127"/>
      <c r="BE2371" s="127"/>
      <c r="BF2371" s="127"/>
      <c r="BG2371" s="127"/>
      <c r="BH2371" s="127"/>
      <c r="BI2371" s="127"/>
      <c r="BJ2371" s="127"/>
      <c r="BK2371" s="127"/>
      <c r="BL2371" s="127"/>
      <c r="BM2371" s="127"/>
      <c r="BN2371" s="386"/>
      <c r="BO2371" s="127"/>
      <c r="BP2371" s="104"/>
    </row>
    <row r="2372" spans="1:68" ht="14.5" x14ac:dyDescent="0.35">
      <c r="A2372" s="136"/>
      <c r="B2372" s="136"/>
      <c r="C2372" s="136"/>
      <c r="D2372" s="127"/>
      <c r="E2372" s="127"/>
      <c r="F2372" s="127"/>
      <c r="G2372" s="127"/>
      <c r="H2372" s="127"/>
      <c r="I2372" s="127"/>
      <c r="J2372" s="127"/>
      <c r="K2372" s="127"/>
      <c r="L2372" s="127"/>
      <c r="M2372" s="127"/>
      <c r="N2372" s="127"/>
      <c r="O2372" s="127"/>
      <c r="P2372" s="127"/>
      <c r="Q2372" s="127"/>
      <c r="R2372" s="127"/>
      <c r="S2372" s="127"/>
      <c r="T2372" s="127"/>
      <c r="U2372" s="127"/>
      <c r="V2372" s="127"/>
      <c r="W2372" s="127"/>
      <c r="X2372" s="127"/>
      <c r="Y2372" s="127"/>
      <c r="Z2372" s="127"/>
      <c r="AA2372" s="127"/>
      <c r="AB2372" s="127"/>
      <c r="AC2372" s="127"/>
      <c r="AD2372" s="127"/>
      <c r="AE2372" s="127"/>
      <c r="AF2372" s="127"/>
      <c r="AG2372" s="127"/>
      <c r="AH2372" s="127"/>
      <c r="AI2372" s="127"/>
      <c r="AJ2372" s="127"/>
      <c r="AK2372" s="127"/>
      <c r="AL2372" s="127"/>
      <c r="AM2372" s="127"/>
      <c r="AN2372" s="127"/>
      <c r="AO2372" s="127"/>
      <c r="AP2372" s="127"/>
      <c r="AQ2372" s="127"/>
      <c r="AR2372" s="127"/>
      <c r="AS2372" s="127"/>
      <c r="AT2372" s="127"/>
      <c r="AU2372" s="127"/>
      <c r="AV2372" s="127"/>
      <c r="AW2372" s="127"/>
      <c r="AX2372" s="127"/>
      <c r="AY2372" s="127"/>
      <c r="AZ2372" s="127"/>
      <c r="BA2372" s="127"/>
      <c r="BB2372" s="127"/>
      <c r="BC2372" s="127"/>
      <c r="BD2372" s="127"/>
      <c r="BE2372" s="127"/>
      <c r="BF2372" s="127"/>
      <c r="BG2372" s="127"/>
      <c r="BH2372" s="127"/>
      <c r="BI2372" s="127"/>
      <c r="BJ2372" s="127"/>
      <c r="BK2372" s="127"/>
      <c r="BL2372" s="127"/>
      <c r="BM2372" s="127"/>
      <c r="BN2372" s="386"/>
      <c r="BO2372" s="127"/>
      <c r="BP2372" s="104"/>
    </row>
    <row r="2373" spans="1:68" ht="14.5" x14ac:dyDescent="0.35">
      <c r="A2373" s="136"/>
      <c r="B2373" s="136"/>
      <c r="C2373" s="136"/>
      <c r="D2373" s="127"/>
      <c r="E2373" s="127"/>
      <c r="F2373" s="127"/>
      <c r="G2373" s="127"/>
      <c r="H2373" s="127"/>
      <c r="I2373" s="127"/>
      <c r="J2373" s="127"/>
      <c r="K2373" s="127"/>
      <c r="L2373" s="127"/>
      <c r="M2373" s="127"/>
      <c r="N2373" s="127"/>
      <c r="O2373" s="127"/>
      <c r="P2373" s="127"/>
      <c r="Q2373" s="127"/>
      <c r="R2373" s="127"/>
      <c r="S2373" s="127"/>
      <c r="T2373" s="127"/>
      <c r="U2373" s="127"/>
      <c r="V2373" s="127"/>
      <c r="W2373" s="127"/>
      <c r="X2373" s="127"/>
      <c r="Y2373" s="127"/>
      <c r="Z2373" s="127"/>
      <c r="AA2373" s="127"/>
      <c r="AB2373" s="127"/>
      <c r="AC2373" s="127"/>
      <c r="AD2373" s="127"/>
      <c r="AE2373" s="127"/>
      <c r="AF2373" s="127"/>
      <c r="AG2373" s="127"/>
      <c r="AH2373" s="127"/>
      <c r="AI2373" s="127"/>
      <c r="AJ2373" s="127"/>
      <c r="AK2373" s="127"/>
      <c r="AL2373" s="127"/>
      <c r="AM2373" s="127"/>
      <c r="AN2373" s="127"/>
      <c r="AO2373" s="127"/>
      <c r="AP2373" s="127"/>
      <c r="AQ2373" s="127"/>
      <c r="AR2373" s="127"/>
      <c r="AS2373" s="127"/>
      <c r="AT2373" s="127"/>
      <c r="AU2373" s="127"/>
      <c r="AV2373" s="127"/>
      <c r="AW2373" s="127"/>
      <c r="AX2373" s="127"/>
      <c r="AY2373" s="127"/>
      <c r="AZ2373" s="127"/>
      <c r="BA2373" s="127"/>
      <c r="BB2373" s="127"/>
      <c r="BC2373" s="127"/>
      <c r="BD2373" s="127"/>
      <c r="BE2373" s="127"/>
      <c r="BF2373" s="127"/>
      <c r="BG2373" s="127"/>
      <c r="BH2373" s="127"/>
      <c r="BI2373" s="127"/>
      <c r="BJ2373" s="127"/>
      <c r="BK2373" s="127"/>
      <c r="BL2373" s="127"/>
      <c r="BM2373" s="127"/>
      <c r="BN2373" s="386"/>
      <c r="BO2373" s="127"/>
      <c r="BP2373" s="104"/>
    </row>
    <row r="2374" spans="1:68" ht="14.5" x14ac:dyDescent="0.35">
      <c r="A2374" s="136"/>
      <c r="B2374" s="136"/>
      <c r="C2374" s="136"/>
      <c r="D2374" s="127"/>
      <c r="E2374" s="127"/>
      <c r="F2374" s="127"/>
      <c r="G2374" s="127"/>
      <c r="H2374" s="127"/>
      <c r="I2374" s="127"/>
      <c r="J2374" s="127"/>
      <c r="K2374" s="127"/>
      <c r="L2374" s="127"/>
      <c r="M2374" s="127"/>
      <c r="N2374" s="127"/>
      <c r="O2374" s="127"/>
      <c r="P2374" s="127"/>
      <c r="Q2374" s="127"/>
      <c r="R2374" s="127"/>
      <c r="S2374" s="127"/>
      <c r="T2374" s="127"/>
      <c r="U2374" s="127"/>
      <c r="V2374" s="127"/>
      <c r="W2374" s="127"/>
      <c r="X2374" s="127"/>
      <c r="Y2374" s="127"/>
      <c r="Z2374" s="127"/>
      <c r="AA2374" s="127"/>
      <c r="AB2374" s="127"/>
      <c r="AC2374" s="127"/>
      <c r="AD2374" s="127"/>
      <c r="AE2374" s="127"/>
      <c r="AF2374" s="127"/>
      <c r="AG2374" s="127"/>
      <c r="AH2374" s="127"/>
      <c r="AI2374" s="127"/>
      <c r="AJ2374" s="127"/>
      <c r="AK2374" s="127"/>
      <c r="AL2374" s="127"/>
      <c r="AM2374" s="127"/>
      <c r="AN2374" s="127"/>
      <c r="AO2374" s="127"/>
      <c r="AP2374" s="127"/>
      <c r="AQ2374" s="127"/>
      <c r="AR2374" s="127"/>
      <c r="AS2374" s="127"/>
      <c r="AT2374" s="127"/>
      <c r="AU2374" s="127"/>
      <c r="AV2374" s="127"/>
      <c r="AW2374" s="127"/>
      <c r="AX2374" s="127"/>
      <c r="AY2374" s="127"/>
      <c r="AZ2374" s="127"/>
      <c r="BA2374" s="127"/>
      <c r="BB2374" s="127"/>
      <c r="BC2374" s="127"/>
      <c r="BD2374" s="127"/>
      <c r="BE2374" s="127"/>
      <c r="BF2374" s="127"/>
      <c r="BG2374" s="127"/>
      <c r="BH2374" s="127"/>
      <c r="BI2374" s="127"/>
      <c r="BJ2374" s="127"/>
      <c r="BK2374" s="127"/>
      <c r="BL2374" s="127"/>
      <c r="BM2374" s="127"/>
      <c r="BN2374" s="386"/>
      <c r="BO2374" s="127"/>
      <c r="BP2374" s="104"/>
    </row>
    <row r="2375" spans="1:68" ht="14.5" x14ac:dyDescent="0.35">
      <c r="A2375" s="136"/>
      <c r="B2375" s="136"/>
      <c r="C2375" s="136"/>
      <c r="D2375" s="127"/>
      <c r="E2375" s="127"/>
      <c r="F2375" s="127"/>
      <c r="G2375" s="127"/>
      <c r="H2375" s="127"/>
      <c r="I2375" s="127"/>
      <c r="J2375" s="127"/>
      <c r="K2375" s="127"/>
      <c r="L2375" s="127"/>
      <c r="M2375" s="127"/>
      <c r="N2375" s="127"/>
      <c r="O2375" s="127"/>
      <c r="P2375" s="127"/>
      <c r="Q2375" s="127"/>
      <c r="R2375" s="127"/>
      <c r="S2375" s="127"/>
      <c r="T2375" s="127"/>
      <c r="U2375" s="127"/>
      <c r="V2375" s="127"/>
      <c r="W2375" s="127"/>
      <c r="X2375" s="127"/>
      <c r="Y2375" s="127"/>
      <c r="Z2375" s="127"/>
      <c r="AA2375" s="127"/>
      <c r="AB2375" s="127"/>
      <c r="AC2375" s="127"/>
      <c r="AD2375" s="127"/>
      <c r="AE2375" s="127"/>
      <c r="AF2375" s="127"/>
      <c r="AG2375" s="127"/>
      <c r="AH2375" s="127"/>
      <c r="AI2375" s="127"/>
      <c r="AJ2375" s="127"/>
      <c r="AK2375" s="127"/>
      <c r="AL2375" s="127"/>
      <c r="AM2375" s="127"/>
      <c r="AN2375" s="127"/>
      <c r="AO2375" s="127"/>
      <c r="AP2375" s="127"/>
      <c r="AQ2375" s="127"/>
      <c r="AR2375" s="127"/>
      <c r="AS2375" s="127"/>
      <c r="AT2375" s="127"/>
      <c r="AU2375" s="127"/>
      <c r="AV2375" s="127"/>
      <c r="AW2375" s="127"/>
      <c r="AX2375" s="127"/>
      <c r="AY2375" s="127"/>
      <c r="AZ2375" s="127"/>
      <c r="BA2375" s="127"/>
      <c r="BB2375" s="127"/>
      <c r="BC2375" s="127"/>
      <c r="BD2375" s="127"/>
      <c r="BE2375" s="127"/>
      <c r="BF2375" s="127"/>
      <c r="BG2375" s="127"/>
      <c r="BH2375" s="127"/>
      <c r="BI2375" s="127"/>
      <c r="BJ2375" s="127"/>
      <c r="BK2375" s="127"/>
      <c r="BL2375" s="127"/>
      <c r="BM2375" s="127"/>
      <c r="BN2375" s="386"/>
      <c r="BO2375" s="127"/>
      <c r="BP2375" s="104"/>
    </row>
    <row r="2376" spans="1:68" ht="14.5" x14ac:dyDescent="0.35">
      <c r="A2376" s="136"/>
      <c r="B2376" s="136"/>
      <c r="C2376" s="136"/>
      <c r="D2376" s="127"/>
      <c r="E2376" s="127"/>
      <c r="F2376" s="127"/>
      <c r="G2376" s="127"/>
      <c r="H2376" s="127"/>
      <c r="I2376" s="127"/>
      <c r="J2376" s="127"/>
      <c r="K2376" s="127"/>
      <c r="L2376" s="127"/>
      <c r="M2376" s="127"/>
      <c r="N2376" s="127"/>
      <c r="O2376" s="127"/>
      <c r="P2376" s="127"/>
      <c r="Q2376" s="127"/>
      <c r="R2376" s="127"/>
      <c r="S2376" s="127"/>
      <c r="T2376" s="127"/>
      <c r="U2376" s="127"/>
      <c r="V2376" s="127"/>
      <c r="W2376" s="127"/>
      <c r="X2376" s="127"/>
      <c r="Y2376" s="127"/>
      <c r="Z2376" s="127"/>
      <c r="AA2376" s="127"/>
      <c r="AB2376" s="127"/>
      <c r="AC2376" s="127"/>
      <c r="AD2376" s="127"/>
      <c r="AE2376" s="127"/>
      <c r="AF2376" s="127"/>
      <c r="AG2376" s="127"/>
      <c r="AH2376" s="127"/>
      <c r="AI2376" s="127"/>
      <c r="AJ2376" s="127"/>
      <c r="AK2376" s="127"/>
      <c r="AL2376" s="127"/>
      <c r="AM2376" s="127"/>
      <c r="AN2376" s="127"/>
      <c r="AO2376" s="127"/>
      <c r="AP2376" s="127"/>
      <c r="AQ2376" s="127"/>
      <c r="AR2376" s="127"/>
      <c r="AS2376" s="127"/>
      <c r="AT2376" s="127"/>
      <c r="AU2376" s="127"/>
      <c r="AV2376" s="127"/>
      <c r="AW2376" s="127"/>
      <c r="AX2376" s="127"/>
      <c r="AY2376" s="127"/>
      <c r="AZ2376" s="127"/>
      <c r="BA2376" s="127"/>
      <c r="BB2376" s="127"/>
      <c r="BC2376" s="127"/>
      <c r="BD2376" s="127"/>
      <c r="BE2376" s="127"/>
      <c r="BF2376" s="127"/>
      <c r="BG2376" s="127"/>
      <c r="BH2376" s="127"/>
      <c r="BI2376" s="127"/>
      <c r="BJ2376" s="127"/>
      <c r="BK2376" s="127"/>
      <c r="BL2376" s="127"/>
      <c r="BM2376" s="127"/>
      <c r="BN2376" s="386"/>
      <c r="BO2376" s="127"/>
      <c r="BP2376" s="104"/>
    </row>
    <row r="2377" spans="1:68" ht="14.5" x14ac:dyDescent="0.35">
      <c r="A2377" s="136"/>
      <c r="B2377" s="136"/>
      <c r="C2377" s="136"/>
      <c r="D2377" s="127"/>
      <c r="E2377" s="127"/>
      <c r="F2377" s="127"/>
      <c r="G2377" s="127"/>
      <c r="H2377" s="127"/>
      <c r="I2377" s="127"/>
      <c r="J2377" s="127"/>
      <c r="K2377" s="127"/>
      <c r="L2377" s="127"/>
      <c r="M2377" s="127"/>
      <c r="N2377" s="127"/>
      <c r="O2377" s="127"/>
      <c r="P2377" s="127"/>
      <c r="Q2377" s="127"/>
      <c r="R2377" s="127"/>
      <c r="S2377" s="127"/>
      <c r="T2377" s="127"/>
      <c r="U2377" s="127"/>
      <c r="V2377" s="127"/>
      <c r="W2377" s="127"/>
      <c r="X2377" s="127"/>
      <c r="Y2377" s="127"/>
      <c r="Z2377" s="127"/>
      <c r="AA2377" s="127"/>
      <c r="AB2377" s="127"/>
      <c r="AC2377" s="127"/>
      <c r="AD2377" s="127"/>
      <c r="AE2377" s="127"/>
      <c r="AF2377" s="127"/>
      <c r="AG2377" s="127"/>
      <c r="AH2377" s="127"/>
      <c r="AI2377" s="127"/>
      <c r="AJ2377" s="127"/>
      <c r="AK2377" s="127"/>
      <c r="AL2377" s="127"/>
      <c r="AM2377" s="127"/>
      <c r="AN2377" s="127"/>
      <c r="AO2377" s="127"/>
      <c r="AP2377" s="127"/>
      <c r="AQ2377" s="127"/>
      <c r="AR2377" s="127"/>
      <c r="AS2377" s="127"/>
      <c r="AT2377" s="127"/>
      <c r="AU2377" s="127"/>
      <c r="AV2377" s="127"/>
      <c r="AW2377" s="127"/>
      <c r="AX2377" s="127"/>
      <c r="AY2377" s="127"/>
      <c r="AZ2377" s="127"/>
      <c r="BA2377" s="127"/>
      <c r="BB2377" s="127"/>
      <c r="BC2377" s="127"/>
      <c r="BD2377" s="127"/>
      <c r="BE2377" s="127"/>
      <c r="BF2377" s="127"/>
      <c r="BG2377" s="127"/>
      <c r="BH2377" s="127"/>
      <c r="BI2377" s="127"/>
      <c r="BJ2377" s="127"/>
      <c r="BK2377" s="127"/>
      <c r="BL2377" s="127"/>
      <c r="BM2377" s="127"/>
      <c r="BN2377" s="386"/>
      <c r="BO2377" s="127"/>
      <c r="BP2377" s="104"/>
    </row>
    <row r="2378" spans="1:68" ht="14.5" x14ac:dyDescent="0.35">
      <c r="A2378" s="136"/>
      <c r="B2378" s="136"/>
      <c r="C2378" s="136"/>
      <c r="D2378" s="127"/>
      <c r="E2378" s="127"/>
      <c r="F2378" s="127"/>
      <c r="G2378" s="127"/>
      <c r="H2378" s="127"/>
      <c r="I2378" s="127"/>
      <c r="J2378" s="127"/>
      <c r="K2378" s="127"/>
      <c r="L2378" s="127"/>
      <c r="M2378" s="127"/>
      <c r="N2378" s="127"/>
      <c r="O2378" s="127"/>
      <c r="P2378" s="127"/>
      <c r="Q2378" s="127"/>
      <c r="R2378" s="127"/>
      <c r="S2378" s="127"/>
      <c r="T2378" s="127"/>
      <c r="U2378" s="127"/>
      <c r="V2378" s="127"/>
      <c r="W2378" s="127"/>
      <c r="X2378" s="127"/>
      <c r="Y2378" s="127"/>
      <c r="Z2378" s="127"/>
      <c r="AA2378" s="127"/>
      <c r="AB2378" s="127"/>
      <c r="AC2378" s="127"/>
      <c r="AD2378" s="127"/>
      <c r="AE2378" s="127"/>
      <c r="AF2378" s="127"/>
      <c r="AG2378" s="127"/>
      <c r="AH2378" s="127"/>
      <c r="AI2378" s="127"/>
      <c r="AJ2378" s="127"/>
      <c r="AK2378" s="127"/>
      <c r="AL2378" s="127"/>
      <c r="AM2378" s="127"/>
      <c r="AN2378" s="127"/>
      <c r="AO2378" s="127"/>
      <c r="AP2378" s="127"/>
      <c r="AQ2378" s="127"/>
      <c r="AR2378" s="127"/>
      <c r="AS2378" s="127"/>
      <c r="AT2378" s="127"/>
      <c r="AU2378" s="127"/>
      <c r="AV2378" s="127"/>
      <c r="AW2378" s="127"/>
      <c r="AX2378" s="127"/>
      <c r="AY2378" s="127"/>
      <c r="AZ2378" s="127"/>
      <c r="BA2378" s="127"/>
      <c r="BB2378" s="127"/>
      <c r="BC2378" s="127"/>
      <c r="BD2378" s="127"/>
      <c r="BE2378" s="127"/>
      <c r="BF2378" s="127"/>
      <c r="BG2378" s="127"/>
      <c r="BH2378" s="127"/>
      <c r="BI2378" s="127"/>
      <c r="BJ2378" s="127"/>
      <c r="BK2378" s="127"/>
      <c r="BL2378" s="127"/>
      <c r="BM2378" s="127"/>
      <c r="BN2378" s="386"/>
      <c r="BO2378" s="127"/>
      <c r="BP2378" s="104"/>
    </row>
    <row r="2379" spans="1:68" ht="14.5" x14ac:dyDescent="0.35">
      <c r="A2379" s="136"/>
      <c r="B2379" s="136"/>
      <c r="C2379" s="136"/>
      <c r="D2379" s="127"/>
      <c r="E2379" s="127"/>
      <c r="F2379" s="127"/>
      <c r="G2379" s="127"/>
      <c r="H2379" s="127"/>
      <c r="I2379" s="127"/>
      <c r="J2379" s="127"/>
      <c r="K2379" s="127"/>
      <c r="L2379" s="127"/>
      <c r="M2379" s="127"/>
      <c r="N2379" s="127"/>
      <c r="O2379" s="127"/>
      <c r="P2379" s="127"/>
      <c r="Q2379" s="127"/>
      <c r="R2379" s="127"/>
      <c r="S2379" s="127"/>
      <c r="T2379" s="127"/>
      <c r="U2379" s="127"/>
      <c r="V2379" s="127"/>
      <c r="W2379" s="127"/>
      <c r="X2379" s="127"/>
      <c r="Y2379" s="127"/>
      <c r="Z2379" s="127"/>
      <c r="AA2379" s="127"/>
      <c r="AB2379" s="127"/>
      <c r="AC2379" s="127"/>
      <c r="AD2379" s="127"/>
      <c r="AE2379" s="127"/>
      <c r="AF2379" s="127"/>
      <c r="AG2379" s="127"/>
      <c r="AH2379" s="127"/>
      <c r="AI2379" s="127"/>
      <c r="AJ2379" s="127"/>
      <c r="AK2379" s="127"/>
      <c r="AL2379" s="127"/>
      <c r="AM2379" s="127"/>
      <c r="AN2379" s="127"/>
      <c r="AO2379" s="127"/>
      <c r="AP2379" s="127"/>
      <c r="AQ2379" s="127"/>
      <c r="AR2379" s="127"/>
      <c r="AS2379" s="127"/>
      <c r="AT2379" s="127"/>
      <c r="AU2379" s="127"/>
      <c r="AV2379" s="127"/>
      <c r="AW2379" s="127"/>
      <c r="AX2379" s="127"/>
      <c r="AY2379" s="127"/>
      <c r="AZ2379" s="127"/>
      <c r="BA2379" s="127"/>
      <c r="BB2379" s="127"/>
      <c r="BC2379" s="127"/>
      <c r="BD2379" s="127"/>
      <c r="BE2379" s="127"/>
      <c r="BF2379" s="127"/>
      <c r="BG2379" s="127"/>
      <c r="BH2379" s="127"/>
      <c r="BI2379" s="127"/>
      <c r="BJ2379" s="127"/>
      <c r="BK2379" s="127"/>
      <c r="BL2379" s="127"/>
      <c r="BM2379" s="127"/>
      <c r="BN2379" s="386"/>
      <c r="BO2379" s="127"/>
      <c r="BP2379" s="104"/>
    </row>
    <row r="2380" spans="1:68" ht="14.5" x14ac:dyDescent="0.35">
      <c r="A2380" s="136"/>
      <c r="B2380" s="136"/>
      <c r="C2380" s="136"/>
      <c r="D2380" s="127"/>
      <c r="E2380" s="127"/>
      <c r="F2380" s="127"/>
      <c r="G2380" s="127"/>
      <c r="H2380" s="127"/>
      <c r="I2380" s="127"/>
      <c r="J2380" s="127"/>
      <c r="K2380" s="127"/>
      <c r="L2380" s="127"/>
      <c r="M2380" s="127"/>
      <c r="N2380" s="127"/>
      <c r="O2380" s="127"/>
      <c r="P2380" s="127"/>
      <c r="Q2380" s="127"/>
      <c r="R2380" s="127"/>
      <c r="S2380" s="127"/>
      <c r="T2380" s="127"/>
      <c r="U2380" s="127"/>
      <c r="V2380" s="127"/>
      <c r="W2380" s="127"/>
      <c r="X2380" s="127"/>
      <c r="Y2380" s="127"/>
      <c r="Z2380" s="127"/>
      <c r="AA2380" s="127"/>
      <c r="AB2380" s="127"/>
      <c r="AC2380" s="127"/>
      <c r="AD2380" s="127"/>
      <c r="AE2380" s="127"/>
      <c r="AF2380" s="127"/>
      <c r="AG2380" s="127"/>
      <c r="AH2380" s="127"/>
      <c r="AI2380" s="127"/>
      <c r="AJ2380" s="127"/>
      <c r="AK2380" s="127"/>
      <c r="AL2380" s="127"/>
      <c r="AM2380" s="127"/>
      <c r="AN2380" s="127"/>
      <c r="AO2380" s="127"/>
      <c r="AP2380" s="127"/>
      <c r="AQ2380" s="127"/>
      <c r="AR2380" s="127"/>
      <c r="AS2380" s="127"/>
      <c r="AT2380" s="127"/>
      <c r="AU2380" s="127"/>
      <c r="AV2380" s="127"/>
      <c r="AW2380" s="127"/>
      <c r="AX2380" s="127"/>
      <c r="AY2380" s="127"/>
      <c r="AZ2380" s="127"/>
      <c r="BA2380" s="127"/>
      <c r="BB2380" s="127"/>
      <c r="BC2380" s="127"/>
      <c r="BD2380" s="127"/>
      <c r="BE2380" s="127"/>
      <c r="BF2380" s="127"/>
      <c r="BG2380" s="127"/>
      <c r="BH2380" s="127"/>
      <c r="BI2380" s="127"/>
      <c r="BJ2380" s="127"/>
      <c r="BK2380" s="127"/>
      <c r="BL2380" s="127"/>
      <c r="BM2380" s="127"/>
      <c r="BN2380" s="386"/>
      <c r="BO2380" s="127"/>
      <c r="BP2380" s="104"/>
    </row>
    <row r="2381" spans="1:68" ht="14.5" x14ac:dyDescent="0.35">
      <c r="A2381" s="136"/>
      <c r="B2381" s="136"/>
      <c r="C2381" s="136"/>
      <c r="D2381" s="127"/>
      <c r="E2381" s="127"/>
      <c r="F2381" s="127"/>
      <c r="G2381" s="127"/>
      <c r="H2381" s="127"/>
      <c r="I2381" s="127"/>
      <c r="J2381" s="127"/>
      <c r="K2381" s="127"/>
      <c r="L2381" s="127"/>
      <c r="M2381" s="127"/>
      <c r="N2381" s="127"/>
      <c r="O2381" s="127"/>
      <c r="P2381" s="127"/>
      <c r="Q2381" s="127"/>
      <c r="R2381" s="127"/>
      <c r="S2381" s="127"/>
      <c r="T2381" s="127"/>
      <c r="U2381" s="127"/>
      <c r="V2381" s="127"/>
      <c r="W2381" s="127"/>
      <c r="X2381" s="127"/>
      <c r="Y2381" s="127"/>
      <c r="Z2381" s="127"/>
      <c r="AA2381" s="127"/>
      <c r="AB2381" s="127"/>
      <c r="AC2381" s="127"/>
      <c r="AD2381" s="127"/>
      <c r="AE2381" s="127"/>
      <c r="AF2381" s="127"/>
      <c r="AG2381" s="127"/>
      <c r="AH2381" s="127"/>
      <c r="AI2381" s="127"/>
      <c r="AJ2381" s="127"/>
      <c r="AK2381" s="127"/>
      <c r="AL2381" s="127"/>
      <c r="AM2381" s="127"/>
      <c r="AN2381" s="127"/>
      <c r="AO2381" s="127"/>
      <c r="AP2381" s="127"/>
      <c r="AQ2381" s="127"/>
      <c r="AR2381" s="127"/>
      <c r="AS2381" s="127"/>
      <c r="AT2381" s="127"/>
      <c r="AU2381" s="127"/>
      <c r="AV2381" s="127"/>
      <c r="AW2381" s="127"/>
      <c r="AX2381" s="127"/>
      <c r="AY2381" s="127"/>
      <c r="AZ2381" s="127"/>
      <c r="BA2381" s="127"/>
      <c r="BB2381" s="127"/>
      <c r="BC2381" s="127"/>
      <c r="BD2381" s="127"/>
      <c r="BE2381" s="127"/>
      <c r="BF2381" s="127"/>
      <c r="BG2381" s="127"/>
      <c r="BH2381" s="127"/>
      <c r="BI2381" s="127"/>
      <c r="BJ2381" s="127"/>
      <c r="BK2381" s="127"/>
      <c r="BL2381" s="127"/>
      <c r="BM2381" s="127"/>
      <c r="BN2381" s="386"/>
      <c r="BO2381" s="127"/>
      <c r="BP2381" s="104"/>
    </row>
    <row r="2382" spans="1:68" ht="14.5" x14ac:dyDescent="0.35">
      <c r="A2382" s="136"/>
      <c r="B2382" s="136"/>
      <c r="C2382" s="136"/>
      <c r="D2382" s="127"/>
      <c r="E2382" s="127"/>
      <c r="F2382" s="127"/>
      <c r="G2382" s="127"/>
      <c r="H2382" s="127"/>
      <c r="I2382" s="127"/>
      <c r="J2382" s="127"/>
      <c r="K2382" s="127"/>
      <c r="L2382" s="127"/>
      <c r="M2382" s="127"/>
      <c r="N2382" s="127"/>
      <c r="O2382" s="127"/>
      <c r="P2382" s="127"/>
      <c r="Q2382" s="127"/>
      <c r="R2382" s="127"/>
      <c r="S2382" s="127"/>
      <c r="T2382" s="127"/>
      <c r="U2382" s="127"/>
      <c r="V2382" s="127"/>
      <c r="W2382" s="127"/>
      <c r="X2382" s="127"/>
      <c r="Y2382" s="127"/>
      <c r="Z2382" s="127"/>
      <c r="AA2382" s="127"/>
      <c r="AB2382" s="127"/>
      <c r="AC2382" s="127"/>
      <c r="AD2382" s="127"/>
      <c r="AE2382" s="127"/>
      <c r="AF2382" s="127"/>
      <c r="AG2382" s="127"/>
      <c r="AH2382" s="127"/>
      <c r="AI2382" s="127"/>
      <c r="AJ2382" s="127"/>
      <c r="AK2382" s="127"/>
      <c r="AL2382" s="127"/>
      <c r="AM2382" s="127"/>
      <c r="AN2382" s="127"/>
      <c r="AO2382" s="127"/>
      <c r="AP2382" s="127"/>
      <c r="AQ2382" s="127"/>
      <c r="AR2382" s="127"/>
      <c r="AS2382" s="127"/>
      <c r="AT2382" s="127"/>
      <c r="AU2382" s="127"/>
      <c r="AV2382" s="127"/>
      <c r="AW2382" s="127"/>
      <c r="AX2382" s="127"/>
      <c r="AY2382" s="127"/>
      <c r="AZ2382" s="127"/>
      <c r="BA2382" s="127"/>
      <c r="BB2382" s="127"/>
      <c r="BC2382" s="127"/>
      <c r="BD2382" s="127"/>
      <c r="BE2382" s="127"/>
      <c r="BF2382" s="127"/>
      <c r="BG2382" s="127"/>
      <c r="BH2382" s="127"/>
      <c r="BI2382" s="127"/>
      <c r="BJ2382" s="127"/>
      <c r="BK2382" s="127"/>
      <c r="BL2382" s="127"/>
      <c r="BM2382" s="127"/>
      <c r="BN2382" s="386"/>
      <c r="BO2382" s="127"/>
      <c r="BP2382" s="104"/>
    </row>
    <row r="2383" spans="1:68" ht="14.5" x14ac:dyDescent="0.35">
      <c r="A2383" s="136"/>
      <c r="B2383" s="136"/>
      <c r="C2383" s="136"/>
      <c r="D2383" s="127"/>
      <c r="E2383" s="127"/>
      <c r="F2383" s="127"/>
      <c r="G2383" s="127"/>
      <c r="H2383" s="127"/>
      <c r="I2383" s="127"/>
      <c r="J2383" s="127"/>
      <c r="K2383" s="127"/>
      <c r="L2383" s="127"/>
      <c r="M2383" s="127"/>
      <c r="N2383" s="127"/>
      <c r="O2383" s="127"/>
      <c r="P2383" s="127"/>
      <c r="Q2383" s="127"/>
      <c r="R2383" s="127"/>
      <c r="S2383" s="127"/>
      <c r="T2383" s="127"/>
      <c r="U2383" s="127"/>
      <c r="V2383" s="127"/>
      <c r="W2383" s="127"/>
      <c r="X2383" s="127"/>
      <c r="Y2383" s="127"/>
      <c r="Z2383" s="127"/>
      <c r="AA2383" s="127"/>
      <c r="AB2383" s="127"/>
      <c r="AC2383" s="127"/>
      <c r="AD2383" s="127"/>
      <c r="AE2383" s="127"/>
      <c r="AF2383" s="127"/>
      <c r="AG2383" s="127"/>
      <c r="AH2383" s="127"/>
      <c r="AI2383" s="127"/>
      <c r="AJ2383" s="127"/>
      <c r="AK2383" s="127"/>
      <c r="AL2383" s="127"/>
      <c r="AM2383" s="127"/>
      <c r="AN2383" s="127"/>
      <c r="AO2383" s="127"/>
      <c r="AP2383" s="127"/>
      <c r="AQ2383" s="127"/>
      <c r="AR2383" s="127"/>
      <c r="AS2383" s="127"/>
      <c r="AT2383" s="127"/>
      <c r="AU2383" s="127"/>
      <c r="AV2383" s="127"/>
      <c r="AW2383" s="127"/>
      <c r="AX2383" s="127"/>
      <c r="AY2383" s="127"/>
      <c r="AZ2383" s="127"/>
      <c r="BA2383" s="127"/>
      <c r="BB2383" s="127"/>
      <c r="BC2383" s="127"/>
      <c r="BD2383" s="127"/>
      <c r="BE2383" s="127"/>
      <c r="BF2383" s="127"/>
      <c r="BG2383" s="127"/>
      <c r="BH2383" s="127"/>
      <c r="BI2383" s="127"/>
      <c r="BJ2383" s="127"/>
      <c r="BK2383" s="127"/>
      <c r="BL2383" s="127"/>
      <c r="BM2383" s="127"/>
      <c r="BN2383" s="386"/>
      <c r="BO2383" s="127"/>
      <c r="BP2383" s="104"/>
    </row>
    <row r="2384" spans="1:68" ht="14.5" x14ac:dyDescent="0.35">
      <c r="A2384" s="136"/>
      <c r="B2384" s="136"/>
      <c r="C2384" s="136"/>
      <c r="D2384" s="127"/>
      <c r="E2384" s="127"/>
      <c r="F2384" s="127"/>
      <c r="G2384" s="127"/>
      <c r="H2384" s="127"/>
      <c r="I2384" s="127"/>
      <c r="J2384" s="127"/>
      <c r="K2384" s="127"/>
      <c r="L2384" s="127"/>
      <c r="M2384" s="127"/>
      <c r="N2384" s="127"/>
      <c r="O2384" s="127"/>
      <c r="P2384" s="127"/>
      <c r="Q2384" s="127"/>
      <c r="R2384" s="127"/>
      <c r="S2384" s="127"/>
      <c r="T2384" s="127"/>
      <c r="U2384" s="127"/>
      <c r="V2384" s="127"/>
      <c r="W2384" s="127"/>
      <c r="X2384" s="127"/>
      <c r="Y2384" s="127"/>
      <c r="Z2384" s="127"/>
      <c r="AA2384" s="127"/>
      <c r="AB2384" s="127"/>
      <c r="AC2384" s="127"/>
      <c r="AD2384" s="127"/>
      <c r="AE2384" s="127"/>
      <c r="AF2384" s="127"/>
      <c r="AG2384" s="127"/>
      <c r="AH2384" s="127"/>
      <c r="AI2384" s="127"/>
      <c r="AJ2384" s="127"/>
      <c r="AK2384" s="127"/>
      <c r="AL2384" s="127"/>
      <c r="AM2384" s="127"/>
      <c r="AN2384" s="127"/>
      <c r="AO2384" s="127"/>
      <c r="AP2384" s="127"/>
      <c r="AQ2384" s="127"/>
      <c r="AR2384" s="127"/>
      <c r="AS2384" s="127"/>
      <c r="AT2384" s="127"/>
      <c r="AU2384" s="127"/>
      <c r="AV2384" s="127"/>
      <c r="AW2384" s="127"/>
      <c r="AX2384" s="127"/>
      <c r="AY2384" s="127"/>
      <c r="AZ2384" s="127"/>
      <c r="BA2384" s="127"/>
      <c r="BB2384" s="127"/>
      <c r="BC2384" s="127"/>
      <c r="BD2384" s="127"/>
      <c r="BE2384" s="127"/>
      <c r="BF2384" s="127"/>
      <c r="BG2384" s="127"/>
      <c r="BH2384" s="127"/>
      <c r="BI2384" s="127"/>
      <c r="BJ2384" s="127"/>
      <c r="BK2384" s="127"/>
      <c r="BL2384" s="127"/>
      <c r="BM2384" s="127"/>
      <c r="BN2384" s="386"/>
      <c r="BO2384" s="127"/>
      <c r="BP2384" s="104"/>
    </row>
    <row r="2385" spans="1:68" ht="14.5" x14ac:dyDescent="0.35">
      <c r="A2385" s="136"/>
      <c r="B2385" s="136"/>
      <c r="C2385" s="136"/>
      <c r="D2385" s="127"/>
      <c r="E2385" s="127"/>
      <c r="F2385" s="127"/>
      <c r="G2385" s="127"/>
      <c r="H2385" s="127"/>
      <c r="I2385" s="127"/>
      <c r="J2385" s="127"/>
      <c r="K2385" s="127"/>
      <c r="L2385" s="127"/>
      <c r="M2385" s="127"/>
      <c r="N2385" s="127"/>
      <c r="O2385" s="127"/>
      <c r="P2385" s="127"/>
      <c r="Q2385" s="127"/>
      <c r="R2385" s="127"/>
      <c r="S2385" s="127"/>
      <c r="T2385" s="127"/>
      <c r="U2385" s="127"/>
      <c r="V2385" s="127"/>
      <c r="W2385" s="127"/>
      <c r="X2385" s="127"/>
      <c r="Y2385" s="127"/>
      <c r="Z2385" s="127"/>
      <c r="AA2385" s="127"/>
      <c r="AB2385" s="127"/>
      <c r="AC2385" s="127"/>
      <c r="AD2385" s="127"/>
      <c r="AE2385" s="127"/>
      <c r="AF2385" s="127"/>
      <c r="AG2385" s="127"/>
      <c r="AH2385" s="127"/>
      <c r="AI2385" s="127"/>
      <c r="AJ2385" s="127"/>
      <c r="AK2385" s="127"/>
      <c r="AL2385" s="127"/>
      <c r="AM2385" s="127"/>
      <c r="AN2385" s="127"/>
      <c r="AO2385" s="127"/>
      <c r="AP2385" s="127"/>
      <c r="AQ2385" s="127"/>
      <c r="AR2385" s="127"/>
      <c r="AS2385" s="127"/>
      <c r="AT2385" s="127"/>
      <c r="AU2385" s="127"/>
      <c r="AV2385" s="127"/>
      <c r="AW2385" s="127"/>
      <c r="AX2385" s="127"/>
      <c r="AY2385" s="127"/>
      <c r="AZ2385" s="127"/>
      <c r="BA2385" s="127"/>
      <c r="BB2385" s="127"/>
      <c r="BC2385" s="127"/>
      <c r="BD2385" s="127"/>
      <c r="BE2385" s="127"/>
      <c r="BF2385" s="127"/>
      <c r="BG2385" s="127"/>
      <c r="BH2385" s="127"/>
      <c r="BI2385" s="127"/>
      <c r="BJ2385" s="127"/>
      <c r="BK2385" s="127"/>
      <c r="BL2385" s="127"/>
      <c r="BM2385" s="127"/>
      <c r="BN2385" s="386"/>
      <c r="BO2385" s="127"/>
      <c r="BP2385" s="104"/>
    </row>
    <row r="2386" spans="1:68" ht="14.5" x14ac:dyDescent="0.35">
      <c r="A2386" s="136"/>
      <c r="B2386" s="136"/>
      <c r="C2386" s="136"/>
      <c r="D2386" s="127"/>
      <c r="E2386" s="127"/>
      <c r="F2386" s="127"/>
      <c r="G2386" s="127"/>
      <c r="H2386" s="127"/>
      <c r="I2386" s="127"/>
      <c r="J2386" s="127"/>
      <c r="K2386" s="127"/>
      <c r="L2386" s="127"/>
      <c r="M2386" s="127"/>
      <c r="N2386" s="127"/>
      <c r="O2386" s="127"/>
      <c r="P2386" s="127"/>
      <c r="Q2386" s="127"/>
      <c r="R2386" s="127"/>
      <c r="S2386" s="127"/>
      <c r="T2386" s="127"/>
      <c r="U2386" s="127"/>
      <c r="V2386" s="127"/>
      <c r="W2386" s="127"/>
      <c r="X2386" s="127"/>
      <c r="Y2386" s="127"/>
      <c r="Z2386" s="127"/>
      <c r="AA2386" s="127"/>
      <c r="AB2386" s="127"/>
      <c r="AC2386" s="127"/>
      <c r="AD2386" s="127"/>
      <c r="AE2386" s="127"/>
      <c r="AF2386" s="127"/>
      <c r="AG2386" s="127"/>
      <c r="AH2386" s="127"/>
      <c r="AI2386" s="127"/>
      <c r="AJ2386" s="127"/>
      <c r="AK2386" s="127"/>
      <c r="AL2386" s="127"/>
      <c r="AM2386" s="127"/>
      <c r="AN2386" s="127"/>
      <c r="AO2386" s="127"/>
      <c r="AP2386" s="127"/>
      <c r="AQ2386" s="127"/>
      <c r="AR2386" s="127"/>
      <c r="AS2386" s="127"/>
      <c r="AT2386" s="127"/>
      <c r="AU2386" s="127"/>
      <c r="AV2386" s="127"/>
      <c r="AW2386" s="127"/>
      <c r="AX2386" s="127"/>
      <c r="AY2386" s="127"/>
      <c r="AZ2386" s="127"/>
      <c r="BA2386" s="127"/>
      <c r="BB2386" s="127"/>
      <c r="BC2386" s="127"/>
      <c r="BD2386" s="127"/>
      <c r="BE2386" s="127"/>
      <c r="BF2386" s="127"/>
      <c r="BG2386" s="127"/>
      <c r="BH2386" s="127"/>
      <c r="BI2386" s="127"/>
      <c r="BJ2386" s="127"/>
      <c r="BK2386" s="127"/>
      <c r="BL2386" s="127"/>
      <c r="BM2386" s="127"/>
      <c r="BN2386" s="386"/>
      <c r="BO2386" s="127"/>
      <c r="BP2386" s="104"/>
    </row>
    <row r="2387" spans="1:68" ht="14.5" x14ac:dyDescent="0.35">
      <c r="A2387" s="136"/>
      <c r="B2387" s="136"/>
      <c r="C2387" s="136"/>
      <c r="D2387" s="127"/>
      <c r="E2387" s="127"/>
      <c r="F2387" s="127"/>
      <c r="G2387" s="127"/>
      <c r="H2387" s="127"/>
      <c r="I2387" s="127"/>
      <c r="J2387" s="127"/>
      <c r="K2387" s="127"/>
      <c r="L2387" s="127"/>
      <c r="M2387" s="127"/>
      <c r="N2387" s="127"/>
      <c r="O2387" s="127"/>
      <c r="P2387" s="127"/>
      <c r="Q2387" s="127"/>
      <c r="R2387" s="127"/>
      <c r="S2387" s="127"/>
      <c r="T2387" s="127"/>
      <c r="U2387" s="127"/>
      <c r="V2387" s="127"/>
      <c r="W2387" s="127"/>
      <c r="X2387" s="127"/>
      <c r="Y2387" s="127"/>
      <c r="Z2387" s="127"/>
      <c r="AA2387" s="127"/>
      <c r="AB2387" s="127"/>
      <c r="AC2387" s="127"/>
      <c r="AD2387" s="127"/>
      <c r="AE2387" s="127"/>
      <c r="AF2387" s="127"/>
      <c r="AG2387" s="127"/>
      <c r="AH2387" s="127"/>
      <c r="AI2387" s="127"/>
      <c r="AJ2387" s="127"/>
      <c r="AK2387" s="127"/>
      <c r="AL2387" s="127"/>
      <c r="AM2387" s="127"/>
      <c r="AN2387" s="127"/>
      <c r="AO2387" s="127"/>
      <c r="AP2387" s="127"/>
      <c r="AQ2387" s="127"/>
      <c r="AR2387" s="127"/>
      <c r="AS2387" s="127"/>
      <c r="AT2387" s="127"/>
      <c r="AU2387" s="127"/>
      <c r="AV2387" s="127"/>
      <c r="AW2387" s="127"/>
      <c r="AX2387" s="127"/>
      <c r="AY2387" s="127"/>
      <c r="AZ2387" s="127"/>
      <c r="BA2387" s="127"/>
      <c r="BB2387" s="127"/>
      <c r="BC2387" s="127"/>
      <c r="BD2387" s="127"/>
      <c r="BE2387" s="127"/>
      <c r="BF2387" s="127"/>
      <c r="BG2387" s="127"/>
      <c r="BH2387" s="127"/>
      <c r="BI2387" s="127"/>
      <c r="BJ2387" s="127"/>
      <c r="BK2387" s="127"/>
      <c r="BL2387" s="127"/>
      <c r="BM2387" s="127"/>
      <c r="BN2387" s="386"/>
      <c r="BO2387" s="127"/>
      <c r="BP2387" s="104"/>
    </row>
    <row r="2388" spans="1:68" ht="14.5" x14ac:dyDescent="0.35">
      <c r="A2388" s="136"/>
      <c r="B2388" s="136"/>
      <c r="C2388" s="136"/>
      <c r="D2388" s="127"/>
      <c r="E2388" s="127"/>
      <c r="F2388" s="127"/>
      <c r="G2388" s="127"/>
      <c r="H2388" s="127"/>
      <c r="I2388" s="127"/>
      <c r="J2388" s="127"/>
      <c r="K2388" s="127"/>
      <c r="L2388" s="127"/>
      <c r="M2388" s="127"/>
      <c r="N2388" s="127"/>
      <c r="O2388" s="127"/>
      <c r="P2388" s="127"/>
      <c r="Q2388" s="127"/>
      <c r="R2388" s="127"/>
      <c r="S2388" s="127"/>
      <c r="T2388" s="127"/>
      <c r="U2388" s="127"/>
      <c r="V2388" s="127"/>
      <c r="W2388" s="127"/>
      <c r="X2388" s="127"/>
      <c r="Y2388" s="127"/>
      <c r="Z2388" s="127"/>
      <c r="AA2388" s="127"/>
      <c r="AB2388" s="127"/>
      <c r="AC2388" s="127"/>
      <c r="AD2388" s="127"/>
      <c r="AE2388" s="127"/>
      <c r="AF2388" s="127"/>
      <c r="AG2388" s="127"/>
      <c r="AH2388" s="127"/>
      <c r="AI2388" s="127"/>
      <c r="AJ2388" s="127"/>
      <c r="AK2388" s="127"/>
      <c r="AL2388" s="127"/>
      <c r="AM2388" s="127"/>
      <c r="AN2388" s="127"/>
      <c r="AO2388" s="127"/>
      <c r="AP2388" s="127"/>
      <c r="AQ2388" s="127"/>
      <c r="AR2388" s="127"/>
      <c r="AS2388" s="127"/>
      <c r="AT2388" s="127"/>
      <c r="AU2388" s="127"/>
      <c r="AV2388" s="127"/>
      <c r="AW2388" s="127"/>
      <c r="AX2388" s="127"/>
      <c r="AY2388" s="127"/>
      <c r="AZ2388" s="127"/>
      <c r="BA2388" s="127"/>
      <c r="BB2388" s="127"/>
      <c r="BC2388" s="127"/>
      <c r="BD2388" s="127"/>
      <c r="BE2388" s="127"/>
      <c r="BF2388" s="127"/>
      <c r="BG2388" s="127"/>
      <c r="BH2388" s="127"/>
      <c r="BI2388" s="127"/>
      <c r="BJ2388" s="127"/>
      <c r="BK2388" s="127"/>
      <c r="BL2388" s="127"/>
      <c r="BM2388" s="127"/>
      <c r="BN2388" s="386"/>
      <c r="BO2388" s="127"/>
      <c r="BP2388" s="104"/>
    </row>
    <row r="2389" spans="1:68" ht="14.5" x14ac:dyDescent="0.35">
      <c r="A2389" s="136"/>
      <c r="B2389" s="136"/>
      <c r="C2389" s="136"/>
      <c r="D2389" s="127"/>
      <c r="E2389" s="127"/>
      <c r="F2389" s="127"/>
      <c r="G2389" s="127"/>
      <c r="H2389" s="127"/>
      <c r="I2389" s="127"/>
      <c r="J2389" s="127"/>
      <c r="K2389" s="127"/>
      <c r="L2389" s="127"/>
      <c r="M2389" s="127"/>
      <c r="N2389" s="127"/>
      <c r="O2389" s="127"/>
      <c r="P2389" s="127"/>
      <c r="Q2389" s="127"/>
      <c r="R2389" s="127"/>
      <c r="S2389" s="127"/>
      <c r="T2389" s="127"/>
      <c r="U2389" s="127"/>
      <c r="V2389" s="127"/>
      <c r="W2389" s="127"/>
      <c r="X2389" s="127"/>
      <c r="Y2389" s="127"/>
      <c r="Z2389" s="127"/>
      <c r="AA2389" s="127"/>
      <c r="AB2389" s="127"/>
      <c r="AC2389" s="127"/>
      <c r="AD2389" s="127"/>
      <c r="AE2389" s="127"/>
      <c r="AF2389" s="127"/>
      <c r="AG2389" s="127"/>
      <c r="AH2389" s="127"/>
      <c r="AI2389" s="127"/>
      <c r="AJ2389" s="127"/>
      <c r="AK2389" s="127"/>
      <c r="AL2389" s="127"/>
      <c r="AM2389" s="127"/>
      <c r="AN2389" s="127"/>
      <c r="AO2389" s="127"/>
      <c r="AP2389" s="127"/>
      <c r="AQ2389" s="127"/>
      <c r="AR2389" s="127"/>
      <c r="AS2389" s="127"/>
      <c r="AT2389" s="127"/>
      <c r="AU2389" s="127"/>
      <c r="AV2389" s="127"/>
      <c r="AW2389" s="127"/>
      <c r="AX2389" s="127"/>
      <c r="AY2389" s="127"/>
      <c r="AZ2389" s="127"/>
      <c r="BA2389" s="127"/>
      <c r="BB2389" s="127"/>
      <c r="BC2389" s="127"/>
      <c r="BD2389" s="127"/>
      <c r="BE2389" s="127"/>
      <c r="BF2389" s="127"/>
      <c r="BG2389" s="127"/>
      <c r="BH2389" s="127"/>
      <c r="BI2389" s="127"/>
      <c r="BJ2389" s="127"/>
      <c r="BK2389" s="127"/>
      <c r="BL2389" s="127"/>
      <c r="BM2389" s="127"/>
      <c r="BN2389" s="386"/>
      <c r="BO2389" s="127"/>
      <c r="BP2389" s="104"/>
    </row>
    <row r="2390" spans="1:68" ht="14.5" x14ac:dyDescent="0.35">
      <c r="A2390" s="136"/>
      <c r="B2390" s="136"/>
      <c r="C2390" s="136"/>
      <c r="D2390" s="127"/>
      <c r="E2390" s="127"/>
      <c r="F2390" s="127"/>
      <c r="G2390" s="127"/>
      <c r="H2390" s="127"/>
      <c r="I2390" s="127"/>
      <c r="J2390" s="127"/>
      <c r="K2390" s="127"/>
      <c r="L2390" s="127"/>
      <c r="M2390" s="127"/>
      <c r="N2390" s="127"/>
      <c r="O2390" s="127"/>
      <c r="P2390" s="127"/>
      <c r="Q2390" s="127"/>
      <c r="R2390" s="127"/>
      <c r="S2390" s="127"/>
      <c r="T2390" s="127"/>
      <c r="U2390" s="127"/>
      <c r="V2390" s="127"/>
      <c r="W2390" s="127"/>
      <c r="X2390" s="127"/>
      <c r="Y2390" s="127"/>
      <c r="Z2390" s="127"/>
      <c r="AA2390" s="127"/>
      <c r="AB2390" s="127"/>
      <c r="AC2390" s="127"/>
      <c r="AD2390" s="127"/>
      <c r="AE2390" s="127"/>
      <c r="AF2390" s="127"/>
      <c r="AG2390" s="127"/>
      <c r="AH2390" s="127"/>
      <c r="AI2390" s="127"/>
      <c r="AJ2390" s="127"/>
      <c r="AK2390" s="127"/>
      <c r="AL2390" s="127"/>
      <c r="AM2390" s="127"/>
      <c r="AN2390" s="127"/>
      <c r="AO2390" s="127"/>
      <c r="AP2390" s="127"/>
      <c r="AQ2390" s="127"/>
      <c r="AR2390" s="127"/>
      <c r="AS2390" s="127"/>
      <c r="AT2390" s="127"/>
      <c r="AU2390" s="127"/>
      <c r="AV2390" s="127"/>
      <c r="AW2390" s="127"/>
      <c r="AX2390" s="127"/>
      <c r="AY2390" s="127"/>
      <c r="AZ2390" s="127"/>
      <c r="BA2390" s="127"/>
      <c r="BB2390" s="127"/>
      <c r="BC2390" s="127"/>
      <c r="BD2390" s="127"/>
      <c r="BE2390" s="127"/>
      <c r="BF2390" s="127"/>
      <c r="BG2390" s="127"/>
      <c r="BH2390" s="127"/>
      <c r="BI2390" s="127"/>
      <c r="BJ2390" s="127"/>
      <c r="BK2390" s="127"/>
      <c r="BL2390" s="127"/>
      <c r="BM2390" s="127"/>
      <c r="BN2390" s="386"/>
      <c r="BO2390" s="127"/>
      <c r="BP2390" s="104"/>
    </row>
    <row r="2391" spans="1:68" ht="14.5" x14ac:dyDescent="0.35">
      <c r="A2391" s="136"/>
      <c r="B2391" s="136"/>
      <c r="C2391" s="136"/>
      <c r="D2391" s="127"/>
      <c r="E2391" s="127"/>
      <c r="F2391" s="127"/>
      <c r="G2391" s="127"/>
      <c r="H2391" s="127"/>
      <c r="I2391" s="127"/>
      <c r="J2391" s="127"/>
      <c r="K2391" s="127"/>
      <c r="L2391" s="127"/>
      <c r="M2391" s="127"/>
      <c r="N2391" s="127"/>
      <c r="O2391" s="127"/>
      <c r="P2391" s="127"/>
      <c r="Q2391" s="127"/>
      <c r="R2391" s="127"/>
      <c r="S2391" s="127"/>
      <c r="T2391" s="127"/>
      <c r="U2391" s="127"/>
      <c r="V2391" s="127"/>
      <c r="W2391" s="127"/>
      <c r="X2391" s="127"/>
      <c r="Y2391" s="127"/>
      <c r="Z2391" s="127"/>
      <c r="AA2391" s="127"/>
      <c r="AB2391" s="127"/>
      <c r="AC2391" s="127"/>
      <c r="AD2391" s="127"/>
      <c r="AE2391" s="127"/>
      <c r="AF2391" s="127"/>
      <c r="AG2391" s="127"/>
      <c r="AH2391" s="127"/>
      <c r="AI2391" s="127"/>
      <c r="AJ2391" s="127"/>
      <c r="AK2391" s="127"/>
      <c r="AL2391" s="127"/>
      <c r="AM2391" s="127"/>
      <c r="AN2391" s="127"/>
      <c r="AO2391" s="127"/>
      <c r="AP2391" s="127"/>
      <c r="AQ2391" s="127"/>
      <c r="AR2391" s="127"/>
      <c r="AS2391" s="127"/>
      <c r="AT2391" s="127"/>
      <c r="AU2391" s="127"/>
      <c r="AV2391" s="127"/>
      <c r="AW2391" s="127"/>
      <c r="AX2391" s="127"/>
      <c r="AY2391" s="127"/>
      <c r="AZ2391" s="127"/>
      <c r="BA2391" s="127"/>
      <c r="BB2391" s="127"/>
      <c r="BC2391" s="127"/>
      <c r="BD2391" s="127"/>
      <c r="BE2391" s="127"/>
      <c r="BF2391" s="127"/>
      <c r="BG2391" s="127"/>
      <c r="BH2391" s="127"/>
      <c r="BI2391" s="127"/>
      <c r="BJ2391" s="127"/>
      <c r="BK2391" s="127"/>
      <c r="BL2391" s="127"/>
      <c r="BM2391" s="127"/>
      <c r="BN2391" s="386"/>
      <c r="BO2391" s="127"/>
      <c r="BP2391" s="104"/>
    </row>
    <row r="2392" spans="1:68" ht="14.5" x14ac:dyDescent="0.35">
      <c r="A2392" s="136"/>
      <c r="B2392" s="136"/>
      <c r="C2392" s="136"/>
      <c r="D2392" s="127"/>
      <c r="E2392" s="127"/>
      <c r="F2392" s="127"/>
      <c r="G2392" s="127"/>
      <c r="H2392" s="127"/>
      <c r="I2392" s="127"/>
      <c r="J2392" s="127"/>
      <c r="K2392" s="127"/>
      <c r="L2392" s="127"/>
      <c r="M2392" s="127"/>
      <c r="N2392" s="127"/>
      <c r="O2392" s="127"/>
      <c r="P2392" s="127"/>
      <c r="Q2392" s="127"/>
      <c r="R2392" s="127"/>
      <c r="S2392" s="127"/>
      <c r="T2392" s="127"/>
      <c r="U2392" s="127"/>
      <c r="V2392" s="127"/>
      <c r="W2392" s="127"/>
      <c r="X2392" s="127"/>
      <c r="Y2392" s="127"/>
      <c r="Z2392" s="127"/>
      <c r="AA2392" s="127"/>
      <c r="AB2392" s="127"/>
      <c r="AC2392" s="127"/>
      <c r="AD2392" s="127"/>
      <c r="AE2392" s="127"/>
      <c r="AF2392" s="127"/>
      <c r="AG2392" s="127"/>
      <c r="AH2392" s="127"/>
      <c r="AI2392" s="127"/>
      <c r="AJ2392" s="127"/>
      <c r="AK2392" s="127"/>
      <c r="AL2392" s="127"/>
      <c r="AM2392" s="127"/>
      <c r="AN2392" s="127"/>
      <c r="AO2392" s="127"/>
      <c r="AP2392" s="127"/>
      <c r="AQ2392" s="127"/>
      <c r="AR2392" s="127"/>
      <c r="AS2392" s="127"/>
      <c r="AT2392" s="127"/>
      <c r="AU2392" s="127"/>
      <c r="AV2392" s="127"/>
      <c r="AW2392" s="127"/>
      <c r="AX2392" s="127"/>
      <c r="AY2392" s="127"/>
      <c r="AZ2392" s="127"/>
      <c r="BA2392" s="127"/>
      <c r="BB2392" s="127"/>
      <c r="BC2392" s="127"/>
      <c r="BD2392" s="127"/>
      <c r="BE2392" s="127"/>
      <c r="BF2392" s="127"/>
      <c r="BG2392" s="127"/>
      <c r="BH2392" s="127"/>
      <c r="BI2392" s="127"/>
      <c r="BJ2392" s="127"/>
      <c r="BK2392" s="127"/>
      <c r="BL2392" s="127"/>
      <c r="BM2392" s="127"/>
      <c r="BN2392" s="386"/>
      <c r="BO2392" s="127"/>
      <c r="BP2392" s="104"/>
    </row>
    <row r="2393" spans="1:68" ht="14.5" x14ac:dyDescent="0.35">
      <c r="A2393" s="136"/>
      <c r="B2393" s="136"/>
      <c r="C2393" s="136"/>
      <c r="D2393" s="127"/>
      <c r="E2393" s="127"/>
      <c r="F2393" s="127"/>
      <c r="G2393" s="127"/>
      <c r="H2393" s="127"/>
      <c r="I2393" s="127"/>
      <c r="J2393" s="127"/>
      <c r="K2393" s="127"/>
      <c r="L2393" s="127"/>
      <c r="M2393" s="127"/>
      <c r="N2393" s="127"/>
      <c r="O2393" s="127"/>
      <c r="P2393" s="127"/>
      <c r="Q2393" s="127"/>
      <c r="R2393" s="127"/>
      <c r="S2393" s="127"/>
      <c r="T2393" s="127"/>
      <c r="U2393" s="127"/>
      <c r="V2393" s="127"/>
      <c r="W2393" s="127"/>
      <c r="X2393" s="127"/>
      <c r="Y2393" s="127"/>
      <c r="Z2393" s="127"/>
      <c r="AA2393" s="127"/>
      <c r="AB2393" s="127"/>
      <c r="AC2393" s="127"/>
      <c r="AD2393" s="127"/>
      <c r="AE2393" s="127"/>
      <c r="AF2393" s="127"/>
      <c r="AG2393" s="127"/>
      <c r="AH2393" s="127"/>
      <c r="AI2393" s="127"/>
      <c r="AJ2393" s="127"/>
      <c r="AK2393" s="127"/>
      <c r="AL2393" s="127"/>
      <c r="AM2393" s="127"/>
      <c r="AN2393" s="127"/>
      <c r="AO2393" s="127"/>
      <c r="AP2393" s="127"/>
      <c r="AQ2393" s="127"/>
      <c r="AR2393" s="127"/>
      <c r="AS2393" s="127"/>
      <c r="AT2393" s="127"/>
      <c r="AU2393" s="127"/>
      <c r="AV2393" s="127"/>
      <c r="AW2393" s="127"/>
      <c r="AX2393" s="127"/>
      <c r="AY2393" s="127"/>
      <c r="AZ2393" s="127"/>
      <c r="BA2393" s="127"/>
      <c r="BB2393" s="127"/>
      <c r="BC2393" s="127"/>
      <c r="BD2393" s="127"/>
      <c r="BE2393" s="127"/>
      <c r="BF2393" s="127"/>
      <c r="BG2393" s="127"/>
      <c r="BH2393" s="127"/>
      <c r="BI2393" s="127"/>
      <c r="BJ2393" s="127"/>
      <c r="BK2393" s="127"/>
      <c r="BL2393" s="127"/>
      <c r="BM2393" s="127"/>
      <c r="BN2393" s="386"/>
      <c r="BO2393" s="127"/>
      <c r="BP2393" s="104"/>
    </row>
    <row r="2394" spans="1:68" ht="14.5" x14ac:dyDescent="0.35">
      <c r="A2394" s="136"/>
      <c r="B2394" s="136"/>
      <c r="C2394" s="136"/>
      <c r="D2394" s="127"/>
      <c r="E2394" s="127"/>
      <c r="F2394" s="127"/>
      <c r="G2394" s="127"/>
      <c r="H2394" s="127"/>
      <c r="I2394" s="127"/>
      <c r="J2394" s="127"/>
      <c r="K2394" s="127"/>
      <c r="L2394" s="127"/>
      <c r="M2394" s="127"/>
      <c r="N2394" s="127"/>
      <c r="O2394" s="127"/>
      <c r="P2394" s="127"/>
      <c r="Q2394" s="127"/>
      <c r="R2394" s="127"/>
      <c r="S2394" s="127"/>
      <c r="T2394" s="127"/>
      <c r="U2394" s="127"/>
      <c r="V2394" s="127"/>
      <c r="W2394" s="127"/>
      <c r="X2394" s="127"/>
      <c r="Y2394" s="127"/>
      <c r="Z2394" s="127"/>
      <c r="AA2394" s="127"/>
      <c r="AB2394" s="127"/>
      <c r="AC2394" s="127"/>
      <c r="AD2394" s="127"/>
      <c r="AE2394" s="127"/>
      <c r="AF2394" s="127"/>
      <c r="AG2394" s="127"/>
      <c r="AH2394" s="127"/>
      <c r="AI2394" s="127"/>
      <c r="AJ2394" s="127"/>
      <c r="AK2394" s="127"/>
      <c r="AL2394" s="127"/>
      <c r="AM2394" s="127"/>
      <c r="AN2394" s="127"/>
      <c r="AO2394" s="127"/>
      <c r="AP2394" s="127"/>
      <c r="AQ2394" s="127"/>
      <c r="AR2394" s="127"/>
      <c r="AS2394" s="127"/>
      <c r="AT2394" s="127"/>
      <c r="AU2394" s="127"/>
      <c r="AV2394" s="127"/>
      <c r="AW2394" s="127"/>
      <c r="AX2394" s="127"/>
      <c r="AY2394" s="127"/>
      <c r="AZ2394" s="127"/>
      <c r="BA2394" s="127"/>
      <c r="BB2394" s="127"/>
      <c r="BC2394" s="127"/>
      <c r="BD2394" s="127"/>
      <c r="BE2394" s="127"/>
      <c r="BF2394" s="127"/>
      <c r="BG2394" s="127"/>
      <c r="BH2394" s="127"/>
      <c r="BI2394" s="127"/>
      <c r="BJ2394" s="127"/>
      <c r="BK2394" s="127"/>
      <c r="BL2394" s="127"/>
      <c r="BM2394" s="127"/>
      <c r="BN2394" s="386"/>
      <c r="BO2394" s="127"/>
      <c r="BP2394" s="104"/>
    </row>
    <row r="2395" spans="1:68" ht="14.5" x14ac:dyDescent="0.35">
      <c r="A2395" s="136"/>
      <c r="B2395" s="136"/>
      <c r="C2395" s="136"/>
      <c r="D2395" s="127"/>
      <c r="E2395" s="127"/>
      <c r="F2395" s="127"/>
      <c r="G2395" s="127"/>
      <c r="H2395" s="127"/>
      <c r="I2395" s="127"/>
      <c r="J2395" s="127"/>
      <c r="K2395" s="127"/>
      <c r="L2395" s="127"/>
      <c r="M2395" s="127"/>
      <c r="N2395" s="127"/>
      <c r="O2395" s="127"/>
      <c r="P2395" s="127"/>
      <c r="Q2395" s="127"/>
      <c r="R2395" s="127"/>
      <c r="S2395" s="127"/>
      <c r="T2395" s="127"/>
      <c r="U2395" s="127"/>
      <c r="V2395" s="127"/>
      <c r="W2395" s="127"/>
      <c r="X2395" s="127"/>
      <c r="Y2395" s="127"/>
      <c r="Z2395" s="127"/>
      <c r="AA2395" s="127"/>
      <c r="AB2395" s="127"/>
      <c r="AC2395" s="127"/>
      <c r="AD2395" s="127"/>
      <c r="AE2395" s="127"/>
      <c r="AF2395" s="127"/>
      <c r="AG2395" s="127"/>
      <c r="AH2395" s="127"/>
      <c r="AI2395" s="127"/>
      <c r="AJ2395" s="127"/>
      <c r="AK2395" s="127"/>
      <c r="AL2395" s="127"/>
      <c r="AM2395" s="127"/>
      <c r="AN2395" s="127"/>
      <c r="AO2395" s="127"/>
      <c r="AP2395" s="127"/>
      <c r="AQ2395" s="127"/>
      <c r="AR2395" s="127"/>
      <c r="AS2395" s="127"/>
      <c r="AT2395" s="127"/>
      <c r="AU2395" s="127"/>
      <c r="AV2395" s="127"/>
      <c r="AW2395" s="127"/>
      <c r="AX2395" s="127"/>
      <c r="AY2395" s="127"/>
      <c r="AZ2395" s="127"/>
      <c r="BA2395" s="127"/>
      <c r="BB2395" s="127"/>
      <c r="BC2395" s="127"/>
      <c r="BD2395" s="127"/>
      <c r="BE2395" s="127"/>
      <c r="BF2395" s="127"/>
      <c r="BG2395" s="127"/>
      <c r="BH2395" s="127"/>
      <c r="BI2395" s="127"/>
      <c r="BJ2395" s="127"/>
      <c r="BK2395" s="127"/>
      <c r="BL2395" s="127"/>
      <c r="BM2395" s="127"/>
      <c r="BN2395" s="386"/>
      <c r="BO2395" s="127"/>
      <c r="BP2395" s="104"/>
    </row>
    <row r="2396" spans="1:68" ht="14.5" x14ac:dyDescent="0.35">
      <c r="A2396" s="136"/>
      <c r="B2396" s="136"/>
      <c r="C2396" s="136"/>
      <c r="D2396" s="127"/>
      <c r="E2396" s="127"/>
      <c r="F2396" s="127"/>
      <c r="G2396" s="127"/>
      <c r="H2396" s="127"/>
      <c r="I2396" s="127"/>
      <c r="J2396" s="127"/>
      <c r="K2396" s="127"/>
      <c r="L2396" s="127"/>
      <c r="M2396" s="127"/>
      <c r="N2396" s="127"/>
      <c r="O2396" s="127"/>
      <c r="P2396" s="127"/>
      <c r="Q2396" s="127"/>
      <c r="R2396" s="127"/>
      <c r="S2396" s="127"/>
      <c r="T2396" s="127"/>
      <c r="U2396" s="127"/>
      <c r="V2396" s="127"/>
      <c r="W2396" s="127"/>
      <c r="X2396" s="127"/>
      <c r="Y2396" s="127"/>
      <c r="Z2396" s="127"/>
      <c r="AA2396" s="127"/>
      <c r="AB2396" s="127"/>
      <c r="AC2396" s="127"/>
      <c r="AD2396" s="127"/>
      <c r="AE2396" s="127"/>
      <c r="AF2396" s="127"/>
      <c r="AG2396" s="127"/>
      <c r="AH2396" s="127"/>
      <c r="AI2396" s="127"/>
      <c r="AJ2396" s="127"/>
      <c r="AK2396" s="127"/>
      <c r="AL2396" s="127"/>
      <c r="AM2396" s="127"/>
      <c r="AN2396" s="127"/>
      <c r="AO2396" s="127"/>
      <c r="AP2396" s="127"/>
      <c r="AQ2396" s="127"/>
      <c r="AR2396" s="127"/>
      <c r="AS2396" s="127"/>
      <c r="AT2396" s="127"/>
      <c r="AU2396" s="127"/>
      <c r="AV2396" s="127"/>
      <c r="AW2396" s="127"/>
      <c r="AX2396" s="127"/>
      <c r="AY2396" s="127"/>
      <c r="AZ2396" s="127"/>
      <c r="BA2396" s="127"/>
      <c r="BB2396" s="127"/>
      <c r="BC2396" s="127"/>
      <c r="BD2396" s="127"/>
      <c r="BE2396" s="127"/>
      <c r="BF2396" s="127"/>
      <c r="BG2396" s="127"/>
      <c r="BH2396" s="127"/>
      <c r="BI2396" s="127"/>
      <c r="BJ2396" s="127"/>
      <c r="BK2396" s="127"/>
      <c r="BL2396" s="127"/>
      <c r="BM2396" s="127"/>
      <c r="BN2396" s="386"/>
      <c r="BO2396" s="127"/>
      <c r="BP2396" s="104"/>
    </row>
    <row r="2397" spans="1:68" ht="14.5" x14ac:dyDescent="0.35">
      <c r="A2397" s="136"/>
      <c r="B2397" s="136"/>
      <c r="C2397" s="136"/>
      <c r="D2397" s="127"/>
      <c r="E2397" s="127"/>
      <c r="F2397" s="127"/>
      <c r="G2397" s="127"/>
      <c r="H2397" s="127"/>
      <c r="I2397" s="127"/>
      <c r="J2397" s="127"/>
      <c r="K2397" s="127"/>
      <c r="L2397" s="127"/>
      <c r="M2397" s="127"/>
      <c r="N2397" s="127"/>
      <c r="O2397" s="127"/>
      <c r="P2397" s="127"/>
      <c r="Q2397" s="127"/>
      <c r="R2397" s="127"/>
      <c r="S2397" s="127"/>
      <c r="T2397" s="127"/>
      <c r="U2397" s="127"/>
      <c r="V2397" s="127"/>
      <c r="W2397" s="127"/>
      <c r="X2397" s="127"/>
      <c r="Y2397" s="127"/>
      <c r="Z2397" s="127"/>
      <c r="AA2397" s="127"/>
      <c r="AB2397" s="127"/>
      <c r="AC2397" s="127"/>
      <c r="AD2397" s="127"/>
      <c r="AE2397" s="127"/>
      <c r="AF2397" s="127"/>
      <c r="AG2397" s="127"/>
      <c r="AH2397" s="127"/>
      <c r="AI2397" s="127"/>
      <c r="AJ2397" s="127"/>
      <c r="AK2397" s="127"/>
      <c r="AL2397" s="127"/>
      <c r="AM2397" s="127"/>
      <c r="AN2397" s="127"/>
      <c r="AO2397" s="127"/>
      <c r="AP2397" s="127"/>
      <c r="AQ2397" s="127"/>
      <c r="AR2397" s="127"/>
      <c r="AS2397" s="127"/>
      <c r="AT2397" s="127"/>
      <c r="AU2397" s="127"/>
      <c r="AV2397" s="127"/>
      <c r="AW2397" s="127"/>
      <c r="AX2397" s="127"/>
      <c r="AY2397" s="127"/>
      <c r="AZ2397" s="127"/>
      <c r="BA2397" s="127"/>
      <c r="BB2397" s="127"/>
      <c r="BC2397" s="127"/>
      <c r="BD2397" s="127"/>
      <c r="BE2397" s="127"/>
      <c r="BF2397" s="127"/>
      <c r="BG2397" s="127"/>
      <c r="BH2397" s="127"/>
      <c r="BI2397" s="127"/>
      <c r="BJ2397" s="127"/>
      <c r="BK2397" s="127"/>
      <c r="BL2397" s="127"/>
      <c r="BM2397" s="127"/>
      <c r="BN2397" s="386"/>
      <c r="BO2397" s="127"/>
      <c r="BP2397" s="104"/>
    </row>
    <row r="2398" spans="1:68" ht="14.5" x14ac:dyDescent="0.35">
      <c r="A2398" s="136"/>
      <c r="B2398" s="136"/>
      <c r="C2398" s="136"/>
      <c r="D2398" s="127"/>
      <c r="E2398" s="127"/>
      <c r="F2398" s="127"/>
      <c r="G2398" s="127"/>
      <c r="H2398" s="127"/>
      <c r="I2398" s="127"/>
      <c r="J2398" s="127"/>
      <c r="K2398" s="127"/>
      <c r="L2398" s="127"/>
      <c r="M2398" s="127"/>
      <c r="N2398" s="127"/>
      <c r="O2398" s="127"/>
      <c r="P2398" s="127"/>
      <c r="Q2398" s="127"/>
      <c r="R2398" s="127"/>
      <c r="S2398" s="127"/>
      <c r="T2398" s="127"/>
      <c r="U2398" s="127"/>
      <c r="V2398" s="127"/>
      <c r="W2398" s="127"/>
      <c r="X2398" s="127"/>
      <c r="Y2398" s="127"/>
      <c r="Z2398" s="127"/>
      <c r="AA2398" s="127"/>
      <c r="AB2398" s="127"/>
      <c r="AC2398" s="127"/>
      <c r="AD2398" s="127"/>
      <c r="AE2398" s="127"/>
      <c r="AF2398" s="127"/>
      <c r="AG2398" s="127"/>
      <c r="AH2398" s="127"/>
      <c r="AI2398" s="127"/>
      <c r="AJ2398" s="127"/>
      <c r="AK2398" s="127"/>
      <c r="AL2398" s="127"/>
      <c r="AM2398" s="127"/>
      <c r="AN2398" s="127"/>
      <c r="AO2398" s="127"/>
      <c r="AP2398" s="127"/>
      <c r="AQ2398" s="127"/>
      <c r="AR2398" s="127"/>
      <c r="AS2398" s="127"/>
      <c r="AT2398" s="127"/>
      <c r="AU2398" s="127"/>
      <c r="AV2398" s="127"/>
      <c r="AW2398" s="127"/>
      <c r="AX2398" s="127"/>
      <c r="AY2398" s="127"/>
      <c r="AZ2398" s="127"/>
      <c r="BA2398" s="127"/>
      <c r="BB2398" s="127"/>
      <c r="BC2398" s="127"/>
      <c r="BD2398" s="127"/>
      <c r="BE2398" s="127"/>
      <c r="BF2398" s="127"/>
      <c r="BG2398" s="127"/>
      <c r="BH2398" s="127"/>
      <c r="BI2398" s="127"/>
      <c r="BJ2398" s="127"/>
      <c r="BK2398" s="127"/>
      <c r="BL2398" s="127"/>
      <c r="BM2398" s="127"/>
      <c r="BN2398" s="386"/>
      <c r="BO2398" s="127"/>
      <c r="BP2398" s="104"/>
    </row>
    <row r="2399" spans="1:68" ht="14.5" x14ac:dyDescent="0.35">
      <c r="A2399" s="136"/>
      <c r="B2399" s="136"/>
      <c r="C2399" s="136"/>
      <c r="D2399" s="127"/>
      <c r="E2399" s="127"/>
      <c r="F2399" s="127"/>
      <c r="G2399" s="127"/>
      <c r="H2399" s="127"/>
      <c r="I2399" s="127"/>
      <c r="J2399" s="127"/>
      <c r="K2399" s="127"/>
      <c r="L2399" s="127"/>
      <c r="M2399" s="127"/>
      <c r="N2399" s="127"/>
      <c r="O2399" s="127"/>
      <c r="P2399" s="127"/>
      <c r="Q2399" s="127"/>
      <c r="R2399" s="127"/>
      <c r="S2399" s="127"/>
      <c r="T2399" s="127"/>
      <c r="U2399" s="127"/>
      <c r="V2399" s="127"/>
      <c r="W2399" s="127"/>
      <c r="X2399" s="127"/>
      <c r="Y2399" s="127"/>
      <c r="Z2399" s="127"/>
      <c r="AA2399" s="127"/>
      <c r="AB2399" s="127"/>
      <c r="AC2399" s="127"/>
      <c r="AD2399" s="127"/>
      <c r="AE2399" s="127"/>
      <c r="AF2399" s="127"/>
      <c r="AG2399" s="127"/>
      <c r="AH2399" s="127"/>
      <c r="AI2399" s="127"/>
      <c r="AJ2399" s="127"/>
      <c r="AK2399" s="127"/>
      <c r="AL2399" s="127"/>
      <c r="AM2399" s="127"/>
      <c r="AN2399" s="127"/>
      <c r="AO2399" s="127"/>
      <c r="AP2399" s="127"/>
      <c r="AQ2399" s="127"/>
      <c r="AR2399" s="127"/>
      <c r="AS2399" s="127"/>
      <c r="AT2399" s="127"/>
      <c r="AU2399" s="127"/>
      <c r="AV2399" s="127"/>
      <c r="AW2399" s="127"/>
      <c r="AX2399" s="127"/>
      <c r="AY2399" s="127"/>
      <c r="AZ2399" s="127"/>
      <c r="BA2399" s="127"/>
      <c r="BB2399" s="127"/>
      <c r="BC2399" s="127"/>
      <c r="BD2399" s="127"/>
      <c r="BE2399" s="127"/>
      <c r="BF2399" s="127"/>
      <c r="BG2399" s="127"/>
      <c r="BH2399" s="127"/>
      <c r="BI2399" s="127"/>
      <c r="BJ2399" s="127"/>
      <c r="BK2399" s="127"/>
      <c r="BL2399" s="127"/>
      <c r="BM2399" s="127"/>
      <c r="BN2399" s="386"/>
      <c r="BO2399" s="127"/>
      <c r="BP2399" s="104"/>
    </row>
    <row r="2400" spans="1:68" ht="14.5" x14ac:dyDescent="0.35">
      <c r="A2400" s="136"/>
      <c r="B2400" s="136"/>
      <c r="C2400" s="136"/>
      <c r="D2400" s="127"/>
      <c r="E2400" s="127"/>
      <c r="F2400" s="127"/>
      <c r="G2400" s="127"/>
      <c r="H2400" s="127"/>
      <c r="I2400" s="127"/>
      <c r="J2400" s="127"/>
      <c r="K2400" s="127"/>
      <c r="L2400" s="127"/>
      <c r="M2400" s="127"/>
      <c r="N2400" s="127"/>
      <c r="O2400" s="127"/>
      <c r="P2400" s="127"/>
      <c r="Q2400" s="127"/>
      <c r="R2400" s="127"/>
      <c r="S2400" s="127"/>
      <c r="T2400" s="127"/>
      <c r="U2400" s="127"/>
      <c r="V2400" s="127"/>
      <c r="W2400" s="127"/>
      <c r="X2400" s="127"/>
      <c r="Y2400" s="127"/>
      <c r="Z2400" s="127"/>
      <c r="AA2400" s="127"/>
      <c r="AB2400" s="127"/>
      <c r="AC2400" s="127"/>
      <c r="AD2400" s="127"/>
      <c r="AE2400" s="127"/>
      <c r="AF2400" s="127"/>
      <c r="AG2400" s="127"/>
      <c r="AH2400" s="127"/>
      <c r="AI2400" s="127"/>
      <c r="AJ2400" s="127"/>
      <c r="AK2400" s="127"/>
      <c r="AL2400" s="127"/>
      <c r="AM2400" s="127"/>
      <c r="AN2400" s="127"/>
      <c r="AO2400" s="127"/>
      <c r="AP2400" s="127"/>
      <c r="AQ2400" s="127"/>
      <c r="AR2400" s="127"/>
      <c r="AS2400" s="127"/>
      <c r="AT2400" s="127"/>
      <c r="AU2400" s="127"/>
      <c r="AV2400" s="127"/>
      <c r="AW2400" s="127"/>
      <c r="AX2400" s="127"/>
      <c r="AY2400" s="127"/>
      <c r="AZ2400" s="127"/>
      <c r="BA2400" s="127"/>
      <c r="BB2400" s="127"/>
      <c r="BC2400" s="127"/>
      <c r="BD2400" s="127"/>
      <c r="BE2400" s="127"/>
      <c r="BF2400" s="127"/>
      <c r="BG2400" s="127"/>
      <c r="BH2400" s="127"/>
      <c r="BI2400" s="127"/>
      <c r="BJ2400" s="127"/>
      <c r="BK2400" s="127"/>
      <c r="BL2400" s="127"/>
      <c r="BM2400" s="127"/>
      <c r="BN2400" s="386"/>
      <c r="BO2400" s="127"/>
      <c r="BP2400" s="104"/>
    </row>
    <row r="2401" spans="1:68" ht="14.5" x14ac:dyDescent="0.35">
      <c r="A2401" s="136"/>
      <c r="B2401" s="136"/>
      <c r="C2401" s="136"/>
      <c r="D2401" s="127"/>
      <c r="E2401" s="127"/>
      <c r="F2401" s="127"/>
      <c r="G2401" s="127"/>
      <c r="H2401" s="127"/>
      <c r="I2401" s="127"/>
      <c r="J2401" s="127"/>
      <c r="K2401" s="127"/>
      <c r="L2401" s="127"/>
      <c r="M2401" s="127"/>
      <c r="N2401" s="127"/>
      <c r="O2401" s="127"/>
      <c r="P2401" s="127"/>
      <c r="Q2401" s="127"/>
      <c r="R2401" s="127"/>
      <c r="S2401" s="127"/>
      <c r="T2401" s="127"/>
      <c r="U2401" s="127"/>
      <c r="V2401" s="127"/>
      <c r="W2401" s="127"/>
      <c r="X2401" s="127"/>
      <c r="Y2401" s="127"/>
      <c r="Z2401" s="127"/>
      <c r="AA2401" s="127"/>
      <c r="AB2401" s="127"/>
      <c r="AC2401" s="127"/>
      <c r="AD2401" s="127"/>
      <c r="AE2401" s="127"/>
      <c r="AF2401" s="127"/>
      <c r="AG2401" s="127"/>
      <c r="AH2401" s="127"/>
      <c r="AI2401" s="127"/>
      <c r="AJ2401" s="127"/>
      <c r="AK2401" s="127"/>
      <c r="AL2401" s="127"/>
      <c r="AM2401" s="127"/>
      <c r="AN2401" s="127"/>
      <c r="AO2401" s="127"/>
      <c r="AP2401" s="127"/>
      <c r="AQ2401" s="127"/>
      <c r="AR2401" s="127"/>
      <c r="AS2401" s="127"/>
      <c r="AT2401" s="127"/>
      <c r="AU2401" s="127"/>
      <c r="AV2401" s="127"/>
      <c r="AW2401" s="127"/>
      <c r="AX2401" s="127"/>
      <c r="AY2401" s="127"/>
      <c r="AZ2401" s="127"/>
      <c r="BA2401" s="127"/>
      <c r="BB2401" s="127"/>
      <c r="BC2401" s="127"/>
      <c r="BD2401" s="127"/>
      <c r="BE2401" s="127"/>
      <c r="BF2401" s="127"/>
      <c r="BG2401" s="127"/>
      <c r="BH2401" s="127"/>
      <c r="BI2401" s="127"/>
      <c r="BJ2401" s="127"/>
      <c r="BK2401" s="127"/>
      <c r="BL2401" s="127"/>
      <c r="BM2401" s="127"/>
      <c r="BN2401" s="386"/>
      <c r="BO2401" s="127"/>
      <c r="BP2401" s="104"/>
    </row>
    <row r="2402" spans="1:68" ht="14.5" x14ac:dyDescent="0.35">
      <c r="A2402" s="136"/>
      <c r="B2402" s="136"/>
      <c r="C2402" s="136"/>
      <c r="D2402" s="127"/>
      <c r="E2402" s="127"/>
      <c r="F2402" s="127"/>
      <c r="G2402" s="127"/>
      <c r="H2402" s="127"/>
      <c r="I2402" s="127"/>
      <c r="J2402" s="127"/>
      <c r="K2402" s="127"/>
      <c r="L2402" s="127"/>
      <c r="M2402" s="127"/>
      <c r="N2402" s="127"/>
      <c r="O2402" s="127"/>
      <c r="P2402" s="127"/>
      <c r="Q2402" s="127"/>
      <c r="R2402" s="127"/>
      <c r="S2402" s="127"/>
      <c r="T2402" s="127"/>
      <c r="U2402" s="127"/>
      <c r="V2402" s="127"/>
      <c r="W2402" s="127"/>
      <c r="X2402" s="127"/>
      <c r="Y2402" s="127"/>
      <c r="Z2402" s="127"/>
      <c r="AA2402" s="127"/>
      <c r="AB2402" s="127"/>
      <c r="AC2402" s="127"/>
      <c r="AD2402" s="127"/>
      <c r="AE2402" s="127"/>
      <c r="AF2402" s="127"/>
      <c r="AG2402" s="127"/>
      <c r="AH2402" s="127"/>
      <c r="AI2402" s="127"/>
      <c r="AJ2402" s="127"/>
      <c r="AK2402" s="127"/>
      <c r="AL2402" s="127"/>
      <c r="AM2402" s="127"/>
      <c r="AN2402" s="127"/>
      <c r="AO2402" s="127"/>
      <c r="AP2402" s="127"/>
      <c r="AQ2402" s="127"/>
      <c r="AR2402" s="127"/>
      <c r="AS2402" s="127"/>
      <c r="AT2402" s="127"/>
      <c r="AU2402" s="127"/>
      <c r="AV2402" s="127"/>
      <c r="AW2402" s="127"/>
      <c r="AX2402" s="127"/>
      <c r="AY2402" s="127"/>
      <c r="AZ2402" s="127"/>
      <c r="BA2402" s="127"/>
      <c r="BB2402" s="127"/>
      <c r="BC2402" s="127"/>
      <c r="BD2402" s="127"/>
      <c r="BE2402" s="127"/>
      <c r="BF2402" s="127"/>
      <c r="BG2402" s="127"/>
      <c r="BH2402" s="127"/>
      <c r="BI2402" s="127"/>
      <c r="BJ2402" s="127"/>
      <c r="BK2402" s="127"/>
      <c r="BL2402" s="127"/>
      <c r="BM2402" s="127"/>
      <c r="BN2402" s="386"/>
      <c r="BO2402" s="127"/>
      <c r="BP2402" s="104"/>
    </row>
    <row r="2403" spans="1:68" ht="14.5" x14ac:dyDescent="0.35">
      <c r="A2403" s="136"/>
      <c r="B2403" s="136"/>
      <c r="C2403" s="136"/>
      <c r="D2403" s="127"/>
      <c r="E2403" s="127"/>
      <c r="F2403" s="127"/>
      <c r="G2403" s="127"/>
      <c r="H2403" s="127"/>
      <c r="I2403" s="127"/>
      <c r="J2403" s="127"/>
      <c r="K2403" s="127"/>
      <c r="L2403" s="127"/>
      <c r="M2403" s="127"/>
      <c r="N2403" s="127"/>
      <c r="O2403" s="127"/>
      <c r="P2403" s="127"/>
      <c r="Q2403" s="127"/>
      <c r="R2403" s="127"/>
      <c r="S2403" s="127"/>
      <c r="T2403" s="127"/>
      <c r="U2403" s="127"/>
      <c r="V2403" s="127"/>
      <c r="W2403" s="127"/>
      <c r="X2403" s="127"/>
      <c r="Y2403" s="127"/>
      <c r="Z2403" s="127"/>
      <c r="AA2403" s="127"/>
      <c r="AB2403" s="127"/>
      <c r="AC2403" s="127"/>
      <c r="AD2403" s="127"/>
      <c r="AE2403" s="127"/>
      <c r="AF2403" s="127"/>
      <c r="AG2403" s="127"/>
      <c r="AH2403" s="127"/>
      <c r="AI2403" s="127"/>
      <c r="AJ2403" s="127"/>
      <c r="AK2403" s="127"/>
      <c r="AL2403" s="127"/>
      <c r="AM2403" s="127"/>
      <c r="AN2403" s="127"/>
      <c r="AO2403" s="127"/>
      <c r="AP2403" s="127"/>
      <c r="AQ2403" s="127"/>
      <c r="AR2403" s="127"/>
      <c r="AS2403" s="127"/>
      <c r="AT2403" s="127"/>
      <c r="AU2403" s="127"/>
      <c r="AV2403" s="127"/>
      <c r="AW2403" s="127"/>
      <c r="AX2403" s="127"/>
      <c r="AY2403" s="127"/>
      <c r="AZ2403" s="127"/>
      <c r="BA2403" s="127"/>
      <c r="BB2403" s="127"/>
      <c r="BC2403" s="127"/>
      <c r="BD2403" s="127"/>
      <c r="BE2403" s="127"/>
      <c r="BF2403" s="127"/>
      <c r="BG2403" s="127"/>
      <c r="BH2403" s="127"/>
      <c r="BI2403" s="127"/>
      <c r="BJ2403" s="127"/>
      <c r="BK2403" s="127"/>
      <c r="BL2403" s="127"/>
      <c r="BM2403" s="127"/>
      <c r="BN2403" s="386"/>
      <c r="BO2403" s="127"/>
      <c r="BP2403" s="104"/>
    </row>
    <row r="2404" spans="1:68" ht="14.5" x14ac:dyDescent="0.35">
      <c r="A2404" s="136"/>
      <c r="B2404" s="136"/>
      <c r="C2404" s="136"/>
      <c r="D2404" s="127"/>
      <c r="E2404" s="127"/>
      <c r="F2404" s="127"/>
      <c r="G2404" s="127"/>
      <c r="H2404" s="127"/>
      <c r="I2404" s="127"/>
      <c r="J2404" s="127"/>
      <c r="K2404" s="127"/>
      <c r="L2404" s="127"/>
      <c r="M2404" s="127"/>
      <c r="N2404" s="127"/>
      <c r="O2404" s="127"/>
      <c r="P2404" s="127"/>
      <c r="Q2404" s="127"/>
      <c r="R2404" s="127"/>
      <c r="S2404" s="127"/>
      <c r="T2404" s="127"/>
      <c r="U2404" s="127"/>
      <c r="V2404" s="127"/>
      <c r="W2404" s="127"/>
      <c r="X2404" s="127"/>
      <c r="Y2404" s="127"/>
      <c r="Z2404" s="127"/>
      <c r="AA2404" s="127"/>
      <c r="AB2404" s="127"/>
      <c r="AC2404" s="127"/>
      <c r="AD2404" s="127"/>
      <c r="AE2404" s="127"/>
      <c r="AF2404" s="127"/>
      <c r="AG2404" s="127"/>
      <c r="AH2404" s="127"/>
      <c r="AI2404" s="127"/>
      <c r="AJ2404" s="127"/>
      <c r="AK2404" s="127"/>
      <c r="AL2404" s="127"/>
      <c r="AM2404" s="127"/>
      <c r="AN2404" s="127"/>
      <c r="AO2404" s="127"/>
      <c r="AP2404" s="127"/>
      <c r="AQ2404" s="127"/>
      <c r="AR2404" s="127"/>
      <c r="AS2404" s="127"/>
      <c r="AT2404" s="127"/>
      <c r="AU2404" s="127"/>
      <c r="AV2404" s="127"/>
      <c r="AW2404" s="127"/>
      <c r="AX2404" s="127"/>
      <c r="AY2404" s="127"/>
      <c r="AZ2404" s="127"/>
      <c r="BA2404" s="127"/>
      <c r="BB2404" s="127"/>
      <c r="BC2404" s="127"/>
      <c r="BD2404" s="127"/>
      <c r="BE2404" s="127"/>
      <c r="BF2404" s="127"/>
      <c r="BG2404" s="127"/>
      <c r="BH2404" s="127"/>
      <c r="BI2404" s="127"/>
      <c r="BJ2404" s="127"/>
      <c r="BK2404" s="127"/>
      <c r="BL2404" s="127"/>
      <c r="BM2404" s="127"/>
      <c r="BN2404" s="386"/>
      <c r="BO2404" s="127"/>
      <c r="BP2404" s="104"/>
    </row>
    <row r="2405" spans="1:68" ht="14.5" x14ac:dyDescent="0.35">
      <c r="A2405" s="136"/>
      <c r="B2405" s="136"/>
      <c r="C2405" s="136"/>
      <c r="D2405" s="127"/>
      <c r="E2405" s="127"/>
      <c r="F2405" s="127"/>
      <c r="G2405" s="127"/>
      <c r="H2405" s="127"/>
      <c r="I2405" s="127"/>
      <c r="J2405" s="127"/>
      <c r="K2405" s="127"/>
      <c r="L2405" s="127"/>
      <c r="M2405" s="127"/>
      <c r="N2405" s="127"/>
      <c r="O2405" s="127"/>
      <c r="P2405" s="127"/>
      <c r="Q2405" s="127"/>
      <c r="R2405" s="127"/>
      <c r="S2405" s="127"/>
      <c r="T2405" s="127"/>
      <c r="U2405" s="127"/>
      <c r="V2405" s="127"/>
      <c r="W2405" s="127"/>
      <c r="X2405" s="127"/>
      <c r="Y2405" s="127"/>
      <c r="Z2405" s="127"/>
      <c r="AA2405" s="127"/>
      <c r="AB2405" s="127"/>
      <c r="AC2405" s="127"/>
      <c r="AD2405" s="127"/>
      <c r="AE2405" s="127"/>
      <c r="AF2405" s="127"/>
      <c r="AG2405" s="127"/>
      <c r="AH2405" s="127"/>
      <c r="AI2405" s="127"/>
      <c r="AJ2405" s="127"/>
      <c r="AK2405" s="127"/>
      <c r="AL2405" s="127"/>
      <c r="AM2405" s="127"/>
      <c r="AN2405" s="127"/>
      <c r="AO2405" s="127"/>
      <c r="AP2405" s="127"/>
      <c r="AQ2405" s="127"/>
      <c r="AR2405" s="127"/>
      <c r="AS2405" s="127"/>
      <c r="AT2405" s="127"/>
      <c r="AU2405" s="127"/>
      <c r="AV2405" s="127"/>
      <c r="AW2405" s="127"/>
      <c r="AX2405" s="127"/>
      <c r="AY2405" s="127"/>
      <c r="AZ2405" s="127"/>
      <c r="BA2405" s="127"/>
      <c r="BB2405" s="127"/>
      <c r="BC2405" s="127"/>
      <c r="BD2405" s="127"/>
      <c r="BE2405" s="127"/>
      <c r="BF2405" s="127"/>
      <c r="BG2405" s="127"/>
      <c r="BH2405" s="127"/>
      <c r="BI2405" s="127"/>
      <c r="BJ2405" s="127"/>
      <c r="BK2405" s="127"/>
      <c r="BL2405" s="127"/>
      <c r="BM2405" s="127"/>
      <c r="BN2405" s="386"/>
      <c r="BO2405" s="127"/>
      <c r="BP2405" s="104"/>
    </row>
    <row r="2406" spans="1:68" ht="14.5" x14ac:dyDescent="0.35">
      <c r="A2406" s="136"/>
      <c r="B2406" s="136"/>
      <c r="C2406" s="136"/>
      <c r="D2406" s="127"/>
      <c r="E2406" s="127"/>
      <c r="F2406" s="127"/>
      <c r="G2406" s="127"/>
      <c r="H2406" s="127"/>
      <c r="I2406" s="127"/>
      <c r="J2406" s="127"/>
      <c r="K2406" s="127"/>
      <c r="L2406" s="127"/>
      <c r="M2406" s="127"/>
      <c r="N2406" s="127"/>
      <c r="O2406" s="127"/>
      <c r="P2406" s="127"/>
      <c r="Q2406" s="127"/>
      <c r="R2406" s="127"/>
      <c r="S2406" s="127"/>
      <c r="T2406" s="127"/>
      <c r="U2406" s="127"/>
      <c r="V2406" s="127"/>
      <c r="W2406" s="127"/>
      <c r="X2406" s="127"/>
      <c r="Y2406" s="127"/>
      <c r="Z2406" s="127"/>
      <c r="AA2406" s="127"/>
      <c r="AB2406" s="127"/>
      <c r="AC2406" s="127"/>
      <c r="AD2406" s="127"/>
      <c r="AE2406" s="127"/>
      <c r="AF2406" s="127"/>
      <c r="AG2406" s="127"/>
      <c r="AH2406" s="127"/>
      <c r="AI2406" s="127"/>
      <c r="AJ2406" s="127"/>
      <c r="AK2406" s="127"/>
      <c r="AL2406" s="127"/>
      <c r="AM2406" s="127"/>
      <c r="AN2406" s="127"/>
      <c r="AO2406" s="127"/>
      <c r="AP2406" s="127"/>
      <c r="AQ2406" s="127"/>
      <c r="AR2406" s="127"/>
      <c r="AS2406" s="127"/>
      <c r="AT2406" s="127"/>
      <c r="AU2406" s="127"/>
      <c r="AV2406" s="127"/>
      <c r="AW2406" s="127"/>
      <c r="AX2406" s="127"/>
      <c r="AY2406" s="127"/>
      <c r="AZ2406" s="127"/>
      <c r="BA2406" s="127"/>
      <c r="BB2406" s="127"/>
      <c r="BC2406" s="127"/>
      <c r="BD2406" s="127"/>
      <c r="BE2406" s="127"/>
      <c r="BF2406" s="127"/>
      <c r="BG2406" s="127"/>
      <c r="BH2406" s="127"/>
      <c r="BI2406" s="127"/>
      <c r="BJ2406" s="127"/>
      <c r="BK2406" s="127"/>
      <c r="BL2406" s="127"/>
      <c r="BM2406" s="127"/>
      <c r="BN2406" s="386"/>
      <c r="BO2406" s="127"/>
      <c r="BP2406" s="104"/>
    </row>
    <row r="2407" spans="1:68" ht="14.5" x14ac:dyDescent="0.35">
      <c r="A2407" s="136"/>
      <c r="B2407" s="136"/>
      <c r="C2407" s="136"/>
      <c r="D2407" s="127"/>
      <c r="E2407" s="127"/>
      <c r="F2407" s="127"/>
      <c r="G2407" s="127"/>
      <c r="H2407" s="127"/>
      <c r="I2407" s="127"/>
      <c r="J2407" s="127"/>
      <c r="K2407" s="127"/>
      <c r="L2407" s="127"/>
      <c r="M2407" s="127"/>
      <c r="N2407" s="127"/>
      <c r="O2407" s="127"/>
      <c r="P2407" s="127"/>
      <c r="Q2407" s="127"/>
      <c r="R2407" s="127"/>
      <c r="S2407" s="127"/>
      <c r="T2407" s="127"/>
      <c r="U2407" s="127"/>
      <c r="V2407" s="127"/>
      <c r="W2407" s="127"/>
      <c r="X2407" s="127"/>
      <c r="Y2407" s="127"/>
      <c r="Z2407" s="127"/>
      <c r="AA2407" s="127"/>
      <c r="AB2407" s="127"/>
      <c r="AC2407" s="127"/>
      <c r="AD2407" s="127"/>
      <c r="AE2407" s="127"/>
      <c r="AF2407" s="127"/>
      <c r="AG2407" s="127"/>
      <c r="AH2407" s="127"/>
      <c r="AI2407" s="127"/>
      <c r="AJ2407" s="127"/>
      <c r="AK2407" s="127"/>
      <c r="AL2407" s="127"/>
      <c r="AM2407" s="127"/>
      <c r="AN2407" s="127"/>
      <c r="AO2407" s="127"/>
      <c r="AP2407" s="127"/>
      <c r="AQ2407" s="127"/>
      <c r="AR2407" s="127"/>
      <c r="AS2407" s="127"/>
      <c r="AT2407" s="127"/>
      <c r="AU2407" s="127"/>
      <c r="AV2407" s="127"/>
      <c r="AW2407" s="127"/>
      <c r="AX2407" s="127"/>
      <c r="AY2407" s="127"/>
      <c r="AZ2407" s="127"/>
      <c r="BA2407" s="127"/>
      <c r="BB2407" s="127"/>
      <c r="BC2407" s="127"/>
      <c r="BD2407" s="127"/>
      <c r="BE2407" s="127"/>
      <c r="BF2407" s="127"/>
      <c r="BG2407" s="127"/>
      <c r="BH2407" s="127"/>
      <c r="BI2407" s="127"/>
      <c r="BJ2407" s="127"/>
      <c r="BK2407" s="127"/>
      <c r="BL2407" s="127"/>
      <c r="BM2407" s="127"/>
      <c r="BN2407" s="386"/>
      <c r="BO2407" s="127"/>
      <c r="BP2407" s="104"/>
    </row>
    <row r="2408" spans="1:68" ht="14.5" x14ac:dyDescent="0.35">
      <c r="A2408" s="136"/>
      <c r="B2408" s="136"/>
      <c r="C2408" s="136"/>
      <c r="D2408" s="127"/>
      <c r="E2408" s="127"/>
      <c r="F2408" s="127"/>
      <c r="G2408" s="127"/>
      <c r="H2408" s="127"/>
      <c r="I2408" s="127"/>
      <c r="J2408" s="127"/>
      <c r="K2408" s="127"/>
      <c r="L2408" s="127"/>
      <c r="M2408" s="127"/>
      <c r="N2408" s="127"/>
      <c r="O2408" s="127"/>
      <c r="P2408" s="127"/>
      <c r="Q2408" s="127"/>
      <c r="R2408" s="127"/>
      <c r="S2408" s="127"/>
      <c r="T2408" s="127"/>
      <c r="U2408" s="127"/>
      <c r="V2408" s="127"/>
      <c r="W2408" s="127"/>
      <c r="X2408" s="127"/>
      <c r="Y2408" s="127"/>
      <c r="Z2408" s="127"/>
      <c r="AA2408" s="127"/>
      <c r="AB2408" s="127"/>
      <c r="AC2408" s="127"/>
      <c r="AD2408" s="127"/>
      <c r="AE2408" s="127"/>
      <c r="AF2408" s="127"/>
      <c r="AG2408" s="127"/>
      <c r="AH2408" s="127"/>
      <c r="AI2408" s="127"/>
      <c r="AJ2408" s="127"/>
      <c r="AK2408" s="127"/>
      <c r="AL2408" s="127"/>
      <c r="AM2408" s="127"/>
      <c r="AN2408" s="127"/>
      <c r="AO2408" s="127"/>
      <c r="AP2408" s="127"/>
      <c r="AQ2408" s="127"/>
      <c r="AR2408" s="127"/>
      <c r="AS2408" s="127"/>
      <c r="AT2408" s="127"/>
      <c r="AU2408" s="127"/>
      <c r="AV2408" s="127"/>
      <c r="AW2408" s="127"/>
      <c r="AX2408" s="127"/>
      <c r="AY2408" s="127"/>
      <c r="AZ2408" s="127"/>
      <c r="BA2408" s="127"/>
      <c r="BB2408" s="127"/>
      <c r="BC2408" s="127"/>
      <c r="BD2408" s="127"/>
      <c r="BE2408" s="127"/>
      <c r="BF2408" s="127"/>
      <c r="BG2408" s="127"/>
      <c r="BH2408" s="127"/>
      <c r="BI2408" s="127"/>
      <c r="BJ2408" s="127"/>
      <c r="BK2408" s="127"/>
      <c r="BL2408" s="127"/>
      <c r="BM2408" s="127"/>
      <c r="BN2408" s="386"/>
      <c r="BO2408" s="127"/>
      <c r="BP2408" s="104"/>
    </row>
    <row r="2409" spans="1:68" ht="14.5" x14ac:dyDescent="0.35">
      <c r="A2409" s="136"/>
      <c r="B2409" s="136"/>
      <c r="C2409" s="136"/>
      <c r="D2409" s="127"/>
      <c r="E2409" s="127"/>
      <c r="F2409" s="127"/>
      <c r="G2409" s="127"/>
      <c r="H2409" s="127"/>
      <c r="I2409" s="127"/>
      <c r="J2409" s="127"/>
      <c r="K2409" s="127"/>
      <c r="L2409" s="127"/>
      <c r="M2409" s="127"/>
      <c r="N2409" s="127"/>
      <c r="O2409" s="127"/>
      <c r="P2409" s="127"/>
      <c r="Q2409" s="127"/>
      <c r="R2409" s="127"/>
      <c r="S2409" s="127"/>
      <c r="T2409" s="127"/>
      <c r="U2409" s="127"/>
      <c r="V2409" s="127"/>
      <c r="W2409" s="127"/>
      <c r="X2409" s="127"/>
      <c r="Y2409" s="127"/>
      <c r="Z2409" s="127"/>
      <c r="AA2409" s="127"/>
      <c r="AB2409" s="127"/>
      <c r="AC2409" s="127"/>
      <c r="AD2409" s="127"/>
      <c r="AE2409" s="127"/>
      <c r="AF2409" s="127"/>
      <c r="AG2409" s="127"/>
      <c r="AH2409" s="127"/>
      <c r="AI2409" s="127"/>
      <c r="AJ2409" s="127"/>
      <c r="AK2409" s="127"/>
      <c r="AL2409" s="127"/>
      <c r="AM2409" s="127"/>
      <c r="AN2409" s="127"/>
      <c r="AO2409" s="127"/>
      <c r="AP2409" s="127"/>
      <c r="AQ2409" s="127"/>
      <c r="AR2409" s="127"/>
      <c r="AS2409" s="127"/>
      <c r="AT2409" s="127"/>
      <c r="AU2409" s="127"/>
      <c r="AV2409" s="127"/>
      <c r="AW2409" s="127"/>
      <c r="AX2409" s="127"/>
      <c r="AY2409" s="127"/>
      <c r="AZ2409" s="127"/>
      <c r="BA2409" s="127"/>
      <c r="BB2409" s="127"/>
      <c r="BC2409" s="127"/>
      <c r="BD2409" s="127"/>
      <c r="BE2409" s="127"/>
      <c r="BF2409" s="127"/>
      <c r="BG2409" s="127"/>
      <c r="BH2409" s="127"/>
      <c r="BI2409" s="127"/>
      <c r="BJ2409" s="127"/>
      <c r="BK2409" s="127"/>
      <c r="BL2409" s="127"/>
      <c r="BM2409" s="127"/>
      <c r="BN2409" s="386"/>
      <c r="BO2409" s="127"/>
      <c r="BP2409" s="104"/>
    </row>
    <row r="2410" spans="1:68" ht="14.5" x14ac:dyDescent="0.35">
      <c r="A2410" s="136"/>
      <c r="B2410" s="136"/>
      <c r="C2410" s="136"/>
      <c r="D2410" s="127"/>
      <c r="E2410" s="127"/>
      <c r="F2410" s="127"/>
      <c r="G2410" s="127"/>
      <c r="H2410" s="127"/>
      <c r="I2410" s="127"/>
      <c r="J2410" s="127"/>
      <c r="K2410" s="127"/>
      <c r="L2410" s="127"/>
      <c r="M2410" s="127"/>
      <c r="N2410" s="127"/>
      <c r="O2410" s="127"/>
      <c r="P2410" s="127"/>
      <c r="Q2410" s="127"/>
      <c r="R2410" s="127"/>
      <c r="S2410" s="127"/>
      <c r="T2410" s="127"/>
      <c r="U2410" s="127"/>
      <c r="V2410" s="127"/>
      <c r="W2410" s="127"/>
      <c r="X2410" s="127"/>
      <c r="Y2410" s="127"/>
      <c r="Z2410" s="127"/>
      <c r="AA2410" s="127"/>
      <c r="AB2410" s="127"/>
      <c r="AC2410" s="127"/>
      <c r="AD2410" s="127"/>
      <c r="AE2410" s="127"/>
      <c r="AF2410" s="127"/>
      <c r="AG2410" s="127"/>
      <c r="AH2410" s="127"/>
      <c r="AI2410" s="127"/>
      <c r="AJ2410" s="127"/>
      <c r="AK2410" s="127"/>
      <c r="AL2410" s="127"/>
      <c r="AM2410" s="127"/>
      <c r="AN2410" s="127"/>
      <c r="AO2410" s="127"/>
      <c r="AP2410" s="127"/>
      <c r="AQ2410" s="127"/>
      <c r="AR2410" s="127"/>
      <c r="AS2410" s="127"/>
      <c r="AT2410" s="127"/>
      <c r="AU2410" s="127"/>
      <c r="AV2410" s="127"/>
      <c r="AW2410" s="127"/>
      <c r="AX2410" s="127"/>
      <c r="AY2410" s="127"/>
      <c r="AZ2410" s="127"/>
      <c r="BA2410" s="127"/>
      <c r="BB2410" s="127"/>
      <c r="BC2410" s="127"/>
      <c r="BD2410" s="127"/>
      <c r="BE2410" s="127"/>
      <c r="BF2410" s="127"/>
      <c r="BG2410" s="127"/>
      <c r="BH2410" s="127"/>
      <c r="BI2410" s="127"/>
      <c r="BJ2410" s="127"/>
      <c r="BK2410" s="127"/>
      <c r="BL2410" s="127"/>
      <c r="BM2410" s="127"/>
      <c r="BN2410" s="386"/>
      <c r="BO2410" s="127"/>
      <c r="BP2410" s="104"/>
    </row>
    <row r="2411" spans="1:68" ht="14.5" x14ac:dyDescent="0.35">
      <c r="A2411" s="136"/>
      <c r="B2411" s="136"/>
      <c r="C2411" s="136"/>
      <c r="D2411" s="127"/>
      <c r="E2411" s="127"/>
      <c r="F2411" s="127"/>
      <c r="G2411" s="127"/>
      <c r="H2411" s="127"/>
      <c r="I2411" s="127"/>
      <c r="J2411" s="127"/>
      <c r="K2411" s="127"/>
      <c r="L2411" s="127"/>
      <c r="M2411" s="127"/>
      <c r="N2411" s="127"/>
      <c r="O2411" s="127"/>
      <c r="P2411" s="127"/>
      <c r="Q2411" s="127"/>
      <c r="R2411" s="127"/>
      <c r="S2411" s="127"/>
      <c r="T2411" s="127"/>
      <c r="U2411" s="127"/>
      <c r="V2411" s="127"/>
      <c r="W2411" s="127"/>
      <c r="X2411" s="127"/>
      <c r="Y2411" s="127"/>
      <c r="Z2411" s="127"/>
      <c r="AA2411" s="127"/>
      <c r="AB2411" s="127"/>
      <c r="AC2411" s="127"/>
      <c r="AD2411" s="127"/>
      <c r="AE2411" s="127"/>
      <c r="AF2411" s="127"/>
      <c r="AG2411" s="127"/>
      <c r="AH2411" s="127"/>
      <c r="AI2411" s="127"/>
      <c r="AJ2411" s="127"/>
      <c r="AK2411" s="127"/>
      <c r="AL2411" s="127"/>
      <c r="AM2411" s="127"/>
      <c r="AN2411" s="127"/>
      <c r="AO2411" s="127"/>
      <c r="AP2411" s="127"/>
      <c r="AQ2411" s="127"/>
      <c r="AR2411" s="127"/>
      <c r="AS2411" s="127"/>
      <c r="AT2411" s="127"/>
      <c r="AU2411" s="127"/>
      <c r="AV2411" s="127"/>
      <c r="AW2411" s="127"/>
      <c r="AX2411" s="127"/>
      <c r="AY2411" s="127"/>
      <c r="AZ2411" s="127"/>
      <c r="BA2411" s="127"/>
      <c r="BB2411" s="127"/>
      <c r="BC2411" s="127"/>
      <c r="BD2411" s="127"/>
      <c r="BE2411" s="127"/>
      <c r="BF2411" s="127"/>
      <c r="BG2411" s="127"/>
      <c r="BH2411" s="127"/>
      <c r="BI2411" s="127"/>
      <c r="BJ2411" s="127"/>
      <c r="BK2411" s="127"/>
      <c r="BL2411" s="127"/>
      <c r="BM2411" s="127"/>
      <c r="BN2411" s="386"/>
      <c r="BO2411" s="127"/>
      <c r="BP2411" s="104"/>
    </row>
    <row r="2412" spans="1:68" ht="14.5" x14ac:dyDescent="0.35">
      <c r="A2412" s="136"/>
      <c r="B2412" s="136"/>
      <c r="C2412" s="136"/>
      <c r="D2412" s="127"/>
      <c r="E2412" s="127"/>
      <c r="F2412" s="127"/>
      <c r="G2412" s="127"/>
      <c r="H2412" s="127"/>
      <c r="I2412" s="127"/>
      <c r="J2412" s="127"/>
      <c r="K2412" s="127"/>
      <c r="L2412" s="127"/>
      <c r="M2412" s="127"/>
      <c r="N2412" s="127"/>
      <c r="O2412" s="127"/>
      <c r="P2412" s="127"/>
      <c r="Q2412" s="127"/>
      <c r="R2412" s="127"/>
      <c r="S2412" s="127"/>
      <c r="T2412" s="127"/>
      <c r="U2412" s="127"/>
      <c r="V2412" s="127"/>
      <c r="W2412" s="127"/>
      <c r="X2412" s="127"/>
      <c r="Y2412" s="127"/>
      <c r="Z2412" s="127"/>
      <c r="AA2412" s="127"/>
      <c r="AB2412" s="127"/>
      <c r="AC2412" s="127"/>
      <c r="AD2412" s="127"/>
      <c r="AE2412" s="127"/>
      <c r="AF2412" s="127"/>
      <c r="AG2412" s="127"/>
      <c r="AH2412" s="127"/>
      <c r="AI2412" s="127"/>
      <c r="AJ2412" s="127"/>
      <c r="AK2412" s="127"/>
      <c r="AL2412" s="127"/>
      <c r="AM2412" s="127"/>
      <c r="AN2412" s="127"/>
      <c r="AO2412" s="127"/>
      <c r="AP2412" s="127"/>
      <c r="AQ2412" s="127"/>
      <c r="AR2412" s="127"/>
      <c r="AS2412" s="127"/>
      <c r="AT2412" s="127"/>
      <c r="AU2412" s="127"/>
      <c r="AV2412" s="127"/>
      <c r="AW2412" s="127"/>
      <c r="AX2412" s="127"/>
      <c r="AY2412" s="127"/>
      <c r="AZ2412" s="127"/>
      <c r="BA2412" s="127"/>
      <c r="BB2412" s="127"/>
      <c r="BC2412" s="127"/>
      <c r="BD2412" s="127"/>
      <c r="BE2412" s="127"/>
      <c r="BF2412" s="127"/>
      <c r="BG2412" s="127"/>
      <c r="BH2412" s="127"/>
      <c r="BI2412" s="127"/>
      <c r="BJ2412" s="127"/>
      <c r="BK2412" s="127"/>
      <c r="BL2412" s="127"/>
      <c r="BM2412" s="127"/>
      <c r="BN2412" s="386"/>
      <c r="BO2412" s="127"/>
      <c r="BP2412" s="104"/>
    </row>
    <row r="2413" spans="1:68" ht="14.5" x14ac:dyDescent="0.35">
      <c r="A2413" s="136"/>
      <c r="B2413" s="136"/>
      <c r="C2413" s="136"/>
      <c r="D2413" s="127"/>
      <c r="E2413" s="127"/>
      <c r="F2413" s="127"/>
      <c r="G2413" s="127"/>
      <c r="H2413" s="127"/>
      <c r="I2413" s="127"/>
      <c r="J2413" s="127"/>
      <c r="K2413" s="127"/>
      <c r="L2413" s="127"/>
      <c r="M2413" s="127"/>
      <c r="N2413" s="127"/>
      <c r="O2413" s="127"/>
      <c r="P2413" s="127"/>
      <c r="Q2413" s="127"/>
      <c r="R2413" s="127"/>
      <c r="S2413" s="127"/>
      <c r="T2413" s="127"/>
      <c r="U2413" s="127"/>
      <c r="V2413" s="127"/>
      <c r="W2413" s="127"/>
      <c r="X2413" s="127"/>
      <c r="Y2413" s="127"/>
      <c r="Z2413" s="127"/>
      <c r="AA2413" s="127"/>
      <c r="AB2413" s="127"/>
      <c r="AC2413" s="127"/>
      <c r="AD2413" s="127"/>
      <c r="AE2413" s="127"/>
      <c r="AF2413" s="127"/>
      <c r="AG2413" s="127"/>
      <c r="AH2413" s="127"/>
      <c r="AI2413" s="127"/>
      <c r="AJ2413" s="127"/>
      <c r="AK2413" s="127"/>
      <c r="AL2413" s="127"/>
      <c r="AM2413" s="127"/>
      <c r="AN2413" s="127"/>
      <c r="AO2413" s="127"/>
      <c r="AP2413" s="127"/>
      <c r="AQ2413" s="127"/>
      <c r="AR2413" s="127"/>
      <c r="AS2413" s="127"/>
      <c r="AT2413" s="127"/>
      <c r="AU2413" s="127"/>
      <c r="AV2413" s="127"/>
      <c r="AW2413" s="127"/>
      <c r="AX2413" s="127"/>
      <c r="AY2413" s="127"/>
      <c r="AZ2413" s="127"/>
      <c r="BA2413" s="127"/>
      <c r="BB2413" s="127"/>
      <c r="BC2413" s="127"/>
      <c r="BD2413" s="127"/>
      <c r="BE2413" s="127"/>
      <c r="BF2413" s="127"/>
      <c r="BG2413" s="127"/>
      <c r="BH2413" s="127"/>
      <c r="BI2413" s="127"/>
      <c r="BJ2413" s="127"/>
      <c r="BK2413" s="127"/>
      <c r="BL2413" s="127"/>
      <c r="BM2413" s="127"/>
      <c r="BN2413" s="386"/>
      <c r="BO2413" s="127"/>
      <c r="BP2413" s="104"/>
    </row>
    <row r="2414" spans="1:68" ht="14.5" x14ac:dyDescent="0.35">
      <c r="A2414" s="136"/>
      <c r="B2414" s="136"/>
      <c r="C2414" s="136"/>
      <c r="D2414" s="127"/>
      <c r="E2414" s="127"/>
      <c r="F2414" s="127"/>
      <c r="G2414" s="127"/>
      <c r="H2414" s="127"/>
      <c r="I2414" s="127"/>
      <c r="J2414" s="127"/>
      <c r="K2414" s="127"/>
      <c r="L2414" s="127"/>
      <c r="M2414" s="127"/>
      <c r="N2414" s="127"/>
      <c r="O2414" s="127"/>
      <c r="P2414" s="127"/>
      <c r="Q2414" s="127"/>
      <c r="R2414" s="127"/>
      <c r="S2414" s="127"/>
      <c r="T2414" s="127"/>
      <c r="U2414" s="127"/>
      <c r="V2414" s="127"/>
      <c r="W2414" s="127"/>
      <c r="X2414" s="127"/>
      <c r="Y2414" s="127"/>
      <c r="Z2414" s="127"/>
      <c r="AA2414" s="127"/>
      <c r="AB2414" s="127"/>
      <c r="AC2414" s="127"/>
      <c r="AD2414" s="127"/>
      <c r="AE2414" s="127"/>
      <c r="AF2414" s="127"/>
      <c r="AG2414" s="127"/>
      <c r="AH2414" s="127"/>
      <c r="AI2414" s="127"/>
      <c r="AJ2414" s="127"/>
      <c r="AK2414" s="127"/>
      <c r="AL2414" s="127"/>
      <c r="AM2414" s="127"/>
      <c r="AN2414" s="127"/>
      <c r="AO2414" s="127"/>
      <c r="AP2414" s="127"/>
      <c r="AQ2414" s="127"/>
      <c r="AR2414" s="127"/>
      <c r="AS2414" s="127"/>
      <c r="AT2414" s="127"/>
      <c r="AU2414" s="127"/>
      <c r="AV2414" s="127"/>
      <c r="AW2414" s="127"/>
      <c r="AX2414" s="127"/>
      <c r="AY2414" s="127"/>
      <c r="AZ2414" s="127"/>
      <c r="BA2414" s="127"/>
      <c r="BB2414" s="127"/>
      <c r="BC2414" s="127"/>
      <c r="BD2414" s="127"/>
      <c r="BE2414" s="127"/>
      <c r="BF2414" s="127"/>
      <c r="BG2414" s="127"/>
      <c r="BH2414" s="127"/>
      <c r="BI2414" s="127"/>
      <c r="BJ2414" s="127"/>
      <c r="BK2414" s="127"/>
      <c r="BL2414" s="127"/>
      <c r="BM2414" s="127"/>
      <c r="BN2414" s="386"/>
      <c r="BO2414" s="127"/>
      <c r="BP2414" s="104"/>
    </row>
    <row r="2415" spans="1:68" ht="14.5" x14ac:dyDescent="0.35">
      <c r="A2415" s="136"/>
      <c r="B2415" s="136"/>
      <c r="C2415" s="136"/>
      <c r="D2415" s="127"/>
      <c r="E2415" s="127"/>
      <c r="F2415" s="127"/>
      <c r="G2415" s="127"/>
      <c r="H2415" s="127"/>
      <c r="I2415" s="127"/>
      <c r="J2415" s="127"/>
      <c r="K2415" s="127"/>
      <c r="L2415" s="127"/>
      <c r="M2415" s="127"/>
      <c r="N2415" s="127"/>
      <c r="O2415" s="127"/>
      <c r="P2415" s="127"/>
      <c r="Q2415" s="127"/>
      <c r="R2415" s="127"/>
      <c r="S2415" s="127"/>
      <c r="T2415" s="127"/>
      <c r="U2415" s="127"/>
      <c r="V2415" s="127"/>
      <c r="W2415" s="127"/>
      <c r="X2415" s="127"/>
      <c r="Y2415" s="127"/>
      <c r="Z2415" s="127"/>
      <c r="AA2415" s="127"/>
      <c r="AB2415" s="127"/>
      <c r="AC2415" s="127"/>
      <c r="AD2415" s="127"/>
      <c r="AE2415" s="127"/>
      <c r="AF2415" s="127"/>
      <c r="AG2415" s="127"/>
      <c r="AH2415" s="127"/>
      <c r="AI2415" s="127"/>
      <c r="AJ2415" s="127"/>
      <c r="AK2415" s="127"/>
      <c r="AL2415" s="127"/>
      <c r="AM2415" s="127"/>
      <c r="AN2415" s="127"/>
      <c r="AO2415" s="127"/>
      <c r="AP2415" s="127"/>
      <c r="AQ2415" s="127"/>
      <c r="AR2415" s="127"/>
      <c r="AS2415" s="127"/>
      <c r="AT2415" s="127"/>
      <c r="AU2415" s="127"/>
      <c r="AV2415" s="127"/>
      <c r="AW2415" s="127"/>
      <c r="AX2415" s="127"/>
      <c r="AY2415" s="127"/>
      <c r="AZ2415" s="127"/>
      <c r="BA2415" s="127"/>
      <c r="BB2415" s="127"/>
      <c r="BC2415" s="127"/>
      <c r="BD2415" s="127"/>
      <c r="BE2415" s="127"/>
      <c r="BF2415" s="127"/>
      <c r="BG2415" s="127"/>
      <c r="BH2415" s="127"/>
      <c r="BI2415" s="127"/>
      <c r="BJ2415" s="127"/>
      <c r="BK2415" s="127"/>
      <c r="BL2415" s="127"/>
      <c r="BM2415" s="127"/>
      <c r="BN2415" s="386"/>
      <c r="BO2415" s="127"/>
      <c r="BP2415" s="104"/>
    </row>
    <row r="2416" spans="1:68" ht="14.5" x14ac:dyDescent="0.35">
      <c r="A2416" s="136"/>
      <c r="B2416" s="136"/>
      <c r="C2416" s="136"/>
      <c r="D2416" s="127"/>
      <c r="E2416" s="127"/>
      <c r="F2416" s="127"/>
      <c r="G2416" s="127"/>
      <c r="H2416" s="127"/>
      <c r="I2416" s="127"/>
      <c r="J2416" s="127"/>
      <c r="K2416" s="127"/>
      <c r="L2416" s="127"/>
      <c r="M2416" s="127"/>
      <c r="N2416" s="127"/>
      <c r="O2416" s="127"/>
      <c r="P2416" s="127"/>
      <c r="Q2416" s="127"/>
      <c r="R2416" s="127"/>
      <c r="S2416" s="127"/>
      <c r="T2416" s="127"/>
      <c r="U2416" s="127"/>
      <c r="V2416" s="127"/>
      <c r="W2416" s="127"/>
      <c r="X2416" s="127"/>
      <c r="Y2416" s="127"/>
      <c r="Z2416" s="127"/>
      <c r="AA2416" s="127"/>
      <c r="AB2416" s="127"/>
      <c r="AC2416" s="127"/>
      <c r="AD2416" s="127"/>
      <c r="AE2416" s="127"/>
      <c r="AF2416" s="127"/>
      <c r="AG2416" s="127"/>
      <c r="AH2416" s="127"/>
      <c r="AI2416" s="127"/>
      <c r="AJ2416" s="127"/>
      <c r="AK2416" s="127"/>
      <c r="AL2416" s="127"/>
      <c r="AM2416" s="127"/>
      <c r="AN2416" s="127"/>
      <c r="AO2416" s="127"/>
      <c r="AP2416" s="127"/>
      <c r="AQ2416" s="127"/>
      <c r="AR2416" s="127"/>
      <c r="AS2416" s="127"/>
      <c r="AT2416" s="127"/>
      <c r="AU2416" s="127"/>
      <c r="AV2416" s="127"/>
      <c r="AW2416" s="127"/>
      <c r="AX2416" s="127"/>
      <c r="AY2416" s="127"/>
      <c r="AZ2416" s="127"/>
      <c r="BA2416" s="127"/>
      <c r="BB2416" s="127"/>
      <c r="BC2416" s="127"/>
      <c r="BD2416" s="127"/>
      <c r="BE2416" s="127"/>
      <c r="BF2416" s="127"/>
      <c r="BG2416" s="127"/>
      <c r="BH2416" s="127"/>
      <c r="BI2416" s="127"/>
      <c r="BJ2416" s="127"/>
      <c r="BK2416" s="127"/>
      <c r="BL2416" s="127"/>
      <c r="BM2416" s="127"/>
      <c r="BN2416" s="386"/>
      <c r="BO2416" s="127"/>
      <c r="BP2416" s="104"/>
    </row>
    <row r="2417" spans="1:68" ht="14.5" x14ac:dyDescent="0.35">
      <c r="A2417" s="136"/>
      <c r="B2417" s="136"/>
      <c r="C2417" s="136"/>
      <c r="D2417" s="127"/>
      <c r="E2417" s="127"/>
      <c r="F2417" s="127"/>
      <c r="G2417" s="127"/>
      <c r="H2417" s="127"/>
      <c r="I2417" s="127"/>
      <c r="J2417" s="127"/>
      <c r="K2417" s="127"/>
      <c r="L2417" s="127"/>
      <c r="M2417" s="127"/>
      <c r="N2417" s="127"/>
      <c r="O2417" s="127"/>
      <c r="P2417" s="127"/>
      <c r="Q2417" s="127"/>
      <c r="R2417" s="127"/>
      <c r="S2417" s="127"/>
      <c r="T2417" s="127"/>
      <c r="U2417" s="127"/>
      <c r="V2417" s="127"/>
      <c r="W2417" s="127"/>
      <c r="X2417" s="127"/>
      <c r="Y2417" s="127"/>
      <c r="Z2417" s="127"/>
      <c r="AA2417" s="127"/>
      <c r="AB2417" s="127"/>
      <c r="AC2417" s="127"/>
      <c r="AD2417" s="127"/>
      <c r="AE2417" s="127"/>
      <c r="AF2417" s="127"/>
      <c r="AG2417" s="127"/>
      <c r="AH2417" s="127"/>
      <c r="AI2417" s="127"/>
      <c r="AJ2417" s="127"/>
      <c r="AK2417" s="127"/>
      <c r="AL2417" s="127"/>
      <c r="AM2417" s="127"/>
      <c r="AN2417" s="127"/>
      <c r="AO2417" s="127"/>
      <c r="AP2417" s="127"/>
      <c r="AQ2417" s="127"/>
      <c r="AR2417" s="127"/>
      <c r="AS2417" s="127"/>
      <c r="AT2417" s="127"/>
      <c r="AU2417" s="127"/>
      <c r="AV2417" s="127"/>
      <c r="AW2417" s="127"/>
      <c r="AX2417" s="127"/>
      <c r="AY2417" s="127"/>
      <c r="AZ2417" s="127"/>
      <c r="BA2417" s="127"/>
      <c r="BB2417" s="127"/>
      <c r="BC2417" s="127"/>
      <c r="BD2417" s="127"/>
      <c r="BE2417" s="127"/>
      <c r="BF2417" s="127"/>
      <c r="BG2417" s="127"/>
      <c r="BH2417" s="127"/>
      <c r="BI2417" s="127"/>
      <c r="BJ2417" s="127"/>
      <c r="BK2417" s="127"/>
      <c r="BL2417" s="127"/>
      <c r="BM2417" s="127"/>
      <c r="BN2417" s="386"/>
      <c r="BO2417" s="127"/>
      <c r="BP2417" s="104"/>
    </row>
    <row r="2418" spans="1:68" ht="14.5" x14ac:dyDescent="0.35">
      <c r="A2418" s="136"/>
      <c r="B2418" s="136"/>
      <c r="C2418" s="136"/>
      <c r="D2418" s="127"/>
      <c r="E2418" s="127"/>
      <c r="F2418" s="127"/>
      <c r="G2418" s="127"/>
      <c r="H2418" s="127"/>
      <c r="I2418" s="127"/>
      <c r="J2418" s="127"/>
      <c r="K2418" s="127"/>
      <c r="L2418" s="127"/>
      <c r="M2418" s="127"/>
      <c r="N2418" s="127"/>
      <c r="O2418" s="127"/>
      <c r="P2418" s="127"/>
      <c r="Q2418" s="127"/>
      <c r="R2418" s="127"/>
      <c r="S2418" s="127"/>
      <c r="T2418" s="127"/>
      <c r="U2418" s="127"/>
      <c r="V2418" s="127"/>
      <c r="W2418" s="127"/>
      <c r="X2418" s="127"/>
      <c r="Y2418" s="127"/>
      <c r="Z2418" s="127"/>
      <c r="AA2418" s="127"/>
      <c r="AB2418" s="127"/>
      <c r="AC2418" s="127"/>
      <c r="AD2418" s="127"/>
      <c r="AE2418" s="127"/>
      <c r="AF2418" s="127"/>
      <c r="AG2418" s="127"/>
      <c r="AH2418" s="127"/>
      <c r="AI2418" s="127"/>
      <c r="AJ2418" s="127"/>
      <c r="AK2418" s="127"/>
      <c r="AL2418" s="127"/>
      <c r="AM2418" s="127"/>
      <c r="AN2418" s="127"/>
      <c r="AO2418" s="127"/>
      <c r="AP2418" s="127"/>
      <c r="AQ2418" s="127"/>
      <c r="AR2418" s="127"/>
      <c r="AS2418" s="127"/>
      <c r="AT2418" s="127"/>
      <c r="AU2418" s="127"/>
      <c r="AV2418" s="127"/>
      <c r="AW2418" s="127"/>
      <c r="AX2418" s="127"/>
      <c r="AY2418" s="127"/>
      <c r="AZ2418" s="127"/>
      <c r="BA2418" s="127"/>
      <c r="BB2418" s="127"/>
      <c r="BC2418" s="127"/>
      <c r="BD2418" s="127"/>
      <c r="BE2418" s="127"/>
      <c r="BF2418" s="127"/>
      <c r="BG2418" s="127"/>
      <c r="BH2418" s="127"/>
      <c r="BI2418" s="127"/>
      <c r="BJ2418" s="127"/>
      <c r="BK2418" s="127"/>
      <c r="BL2418" s="127"/>
      <c r="BM2418" s="127"/>
      <c r="BN2418" s="386"/>
      <c r="BO2418" s="127"/>
      <c r="BP2418" s="104"/>
    </row>
    <row r="2419" spans="1:68" ht="14.5" x14ac:dyDescent="0.35">
      <c r="A2419" s="136"/>
      <c r="B2419" s="136"/>
      <c r="C2419" s="136"/>
      <c r="D2419" s="127"/>
      <c r="E2419" s="127"/>
      <c r="F2419" s="127"/>
      <c r="G2419" s="127"/>
      <c r="H2419" s="127"/>
      <c r="I2419" s="127"/>
      <c r="J2419" s="127"/>
      <c r="K2419" s="127"/>
      <c r="L2419" s="127"/>
      <c r="M2419" s="127"/>
      <c r="N2419" s="127"/>
      <c r="O2419" s="127"/>
      <c r="P2419" s="127"/>
      <c r="Q2419" s="127"/>
      <c r="R2419" s="127"/>
      <c r="S2419" s="127"/>
      <c r="T2419" s="127"/>
      <c r="U2419" s="127"/>
      <c r="V2419" s="127"/>
      <c r="W2419" s="127"/>
      <c r="X2419" s="127"/>
      <c r="Y2419" s="127"/>
      <c r="Z2419" s="127"/>
      <c r="AA2419" s="127"/>
      <c r="AB2419" s="127"/>
      <c r="AC2419" s="127"/>
      <c r="AD2419" s="127"/>
      <c r="AE2419" s="127"/>
      <c r="AF2419" s="127"/>
      <c r="AG2419" s="127"/>
      <c r="AH2419" s="127"/>
      <c r="AI2419" s="127"/>
      <c r="AJ2419" s="127"/>
      <c r="AK2419" s="127"/>
      <c r="AL2419" s="127"/>
      <c r="AM2419" s="127"/>
      <c r="AN2419" s="127"/>
      <c r="AO2419" s="127"/>
      <c r="AP2419" s="127"/>
      <c r="AQ2419" s="127"/>
      <c r="AR2419" s="127"/>
      <c r="AS2419" s="127"/>
      <c r="AT2419" s="127"/>
      <c r="AU2419" s="127"/>
      <c r="AV2419" s="127"/>
      <c r="AW2419" s="127"/>
      <c r="AX2419" s="127"/>
      <c r="AY2419" s="127"/>
      <c r="AZ2419" s="127"/>
      <c r="BA2419" s="127"/>
      <c r="BB2419" s="127"/>
      <c r="BC2419" s="127"/>
      <c r="BD2419" s="127"/>
      <c r="BE2419" s="127"/>
      <c r="BF2419" s="127"/>
      <c r="BG2419" s="127"/>
      <c r="BH2419" s="127"/>
      <c r="BI2419" s="127"/>
      <c r="BJ2419" s="127"/>
      <c r="BK2419" s="127"/>
      <c r="BL2419" s="127"/>
      <c r="BM2419" s="127"/>
      <c r="BN2419" s="386"/>
      <c r="BO2419" s="127"/>
      <c r="BP2419" s="104"/>
    </row>
    <row r="2420" spans="1:68" ht="14.5" x14ac:dyDescent="0.35">
      <c r="A2420" s="136"/>
      <c r="B2420" s="136"/>
      <c r="C2420" s="136"/>
      <c r="D2420" s="127"/>
      <c r="E2420" s="127"/>
      <c r="F2420" s="127"/>
      <c r="G2420" s="127"/>
      <c r="H2420" s="127"/>
      <c r="I2420" s="127"/>
      <c r="J2420" s="127"/>
      <c r="K2420" s="127"/>
      <c r="L2420" s="127"/>
      <c r="M2420" s="127"/>
      <c r="N2420" s="127"/>
      <c r="O2420" s="127"/>
      <c r="P2420" s="127"/>
      <c r="Q2420" s="127"/>
      <c r="R2420" s="127"/>
      <c r="S2420" s="127"/>
      <c r="T2420" s="127"/>
      <c r="U2420" s="127"/>
      <c r="V2420" s="127"/>
      <c r="W2420" s="127"/>
      <c r="X2420" s="127"/>
      <c r="Y2420" s="127"/>
      <c r="Z2420" s="127"/>
      <c r="AA2420" s="127"/>
      <c r="AB2420" s="127"/>
      <c r="AC2420" s="127"/>
      <c r="AD2420" s="127"/>
      <c r="AE2420" s="127"/>
      <c r="AF2420" s="127"/>
      <c r="AG2420" s="127"/>
      <c r="AH2420" s="127"/>
      <c r="AI2420" s="127"/>
      <c r="AJ2420" s="127"/>
      <c r="AK2420" s="127"/>
      <c r="AL2420" s="127"/>
      <c r="AM2420" s="127"/>
      <c r="AN2420" s="127"/>
      <c r="AO2420" s="127"/>
      <c r="AP2420" s="127"/>
      <c r="AQ2420" s="127"/>
      <c r="AR2420" s="127"/>
      <c r="AS2420" s="127"/>
      <c r="AT2420" s="127"/>
      <c r="AU2420" s="127"/>
      <c r="AV2420" s="127"/>
      <c r="AW2420" s="127"/>
      <c r="AX2420" s="127"/>
      <c r="AY2420" s="127"/>
      <c r="AZ2420" s="127"/>
      <c r="BA2420" s="127"/>
      <c r="BB2420" s="127"/>
      <c r="BC2420" s="127"/>
      <c r="BD2420" s="127"/>
      <c r="BE2420" s="127"/>
      <c r="BF2420" s="127"/>
      <c r="BG2420" s="127"/>
      <c r="BH2420" s="127"/>
      <c r="BI2420" s="127"/>
      <c r="BJ2420" s="127"/>
      <c r="BK2420" s="127"/>
      <c r="BL2420" s="127"/>
      <c r="BM2420" s="127"/>
      <c r="BN2420" s="386"/>
      <c r="BO2420" s="127"/>
      <c r="BP2420" s="104"/>
    </row>
    <row r="2421" spans="1:68" ht="14.5" x14ac:dyDescent="0.35">
      <c r="A2421" s="136"/>
      <c r="B2421" s="136"/>
      <c r="C2421" s="136"/>
      <c r="D2421" s="127"/>
      <c r="E2421" s="127"/>
      <c r="F2421" s="127"/>
      <c r="G2421" s="127"/>
      <c r="H2421" s="127"/>
      <c r="I2421" s="127"/>
      <c r="J2421" s="127"/>
      <c r="K2421" s="127"/>
      <c r="L2421" s="127"/>
      <c r="M2421" s="127"/>
      <c r="N2421" s="127"/>
      <c r="O2421" s="127"/>
      <c r="P2421" s="127"/>
      <c r="Q2421" s="127"/>
      <c r="R2421" s="127"/>
      <c r="S2421" s="127"/>
      <c r="T2421" s="127"/>
      <c r="U2421" s="127"/>
      <c r="V2421" s="127"/>
      <c r="W2421" s="127"/>
      <c r="X2421" s="127"/>
      <c r="Y2421" s="127"/>
      <c r="Z2421" s="127"/>
      <c r="AA2421" s="127"/>
      <c r="AB2421" s="127"/>
      <c r="AC2421" s="127"/>
      <c r="AD2421" s="127"/>
      <c r="AE2421" s="127"/>
      <c r="AF2421" s="127"/>
      <c r="AG2421" s="127"/>
      <c r="AH2421" s="127"/>
      <c r="AI2421" s="127"/>
      <c r="AJ2421" s="127"/>
      <c r="AK2421" s="127"/>
      <c r="AL2421" s="127"/>
      <c r="AM2421" s="127"/>
      <c r="AN2421" s="127"/>
      <c r="AO2421" s="127"/>
      <c r="AP2421" s="127"/>
      <c r="AQ2421" s="127"/>
      <c r="AR2421" s="127"/>
      <c r="AS2421" s="127"/>
      <c r="AT2421" s="127"/>
      <c r="AU2421" s="127"/>
      <c r="AV2421" s="127"/>
      <c r="AW2421" s="127"/>
      <c r="AX2421" s="127"/>
      <c r="AY2421" s="127"/>
      <c r="AZ2421" s="127"/>
      <c r="BA2421" s="127"/>
      <c r="BB2421" s="127"/>
      <c r="BC2421" s="127"/>
      <c r="BD2421" s="127"/>
      <c r="BE2421" s="127"/>
      <c r="BF2421" s="127"/>
      <c r="BG2421" s="127"/>
      <c r="BH2421" s="127"/>
      <c r="BI2421" s="127"/>
      <c r="BJ2421" s="127"/>
      <c r="BK2421" s="127"/>
      <c r="BL2421" s="127"/>
      <c r="BM2421" s="127"/>
      <c r="BN2421" s="386"/>
      <c r="BO2421" s="127"/>
      <c r="BP2421" s="104"/>
    </row>
    <row r="2422" spans="1:68" ht="14.5" x14ac:dyDescent="0.35">
      <c r="A2422" s="136"/>
      <c r="B2422" s="136"/>
      <c r="C2422" s="136"/>
      <c r="D2422" s="127"/>
      <c r="E2422" s="127"/>
      <c r="F2422" s="127"/>
      <c r="G2422" s="127"/>
      <c r="H2422" s="127"/>
      <c r="I2422" s="127"/>
      <c r="J2422" s="127"/>
      <c r="K2422" s="127"/>
      <c r="L2422" s="127"/>
      <c r="M2422" s="127"/>
      <c r="N2422" s="127"/>
      <c r="O2422" s="127"/>
      <c r="P2422" s="127"/>
      <c r="Q2422" s="127"/>
      <c r="R2422" s="127"/>
      <c r="S2422" s="127"/>
      <c r="T2422" s="127"/>
      <c r="U2422" s="127"/>
      <c r="V2422" s="127"/>
      <c r="W2422" s="127"/>
      <c r="X2422" s="127"/>
      <c r="Y2422" s="127"/>
      <c r="Z2422" s="127"/>
      <c r="AA2422" s="127"/>
      <c r="AB2422" s="127"/>
      <c r="AC2422" s="127"/>
      <c r="AD2422" s="127"/>
      <c r="AE2422" s="127"/>
      <c r="AF2422" s="127"/>
      <c r="AG2422" s="127"/>
      <c r="AH2422" s="127"/>
      <c r="AI2422" s="127"/>
      <c r="AJ2422" s="127"/>
      <c r="AK2422" s="127"/>
      <c r="AL2422" s="127"/>
      <c r="AM2422" s="127"/>
      <c r="AN2422" s="127"/>
      <c r="AO2422" s="127"/>
      <c r="AP2422" s="127"/>
      <c r="AQ2422" s="127"/>
      <c r="AR2422" s="127"/>
      <c r="AS2422" s="127"/>
      <c r="AT2422" s="127"/>
      <c r="AU2422" s="127"/>
      <c r="AV2422" s="127"/>
      <c r="AW2422" s="127"/>
      <c r="AX2422" s="127"/>
      <c r="AY2422" s="127"/>
      <c r="AZ2422" s="127"/>
      <c r="BA2422" s="127"/>
      <c r="BB2422" s="127"/>
      <c r="BC2422" s="127"/>
      <c r="BD2422" s="127"/>
      <c r="BE2422" s="127"/>
      <c r="BF2422" s="127"/>
      <c r="BG2422" s="127"/>
      <c r="BH2422" s="127"/>
      <c r="BI2422" s="127"/>
      <c r="BJ2422" s="127"/>
      <c r="BK2422" s="127"/>
      <c r="BL2422" s="127"/>
      <c r="BM2422" s="127"/>
      <c r="BN2422" s="386"/>
      <c r="BO2422" s="127"/>
      <c r="BP2422" s="104"/>
    </row>
    <row r="2423" spans="1:68" ht="14.5" x14ac:dyDescent="0.35">
      <c r="A2423" s="136"/>
      <c r="B2423" s="136"/>
      <c r="C2423" s="136"/>
      <c r="D2423" s="127"/>
      <c r="E2423" s="127"/>
      <c r="F2423" s="127"/>
      <c r="G2423" s="127"/>
      <c r="H2423" s="127"/>
      <c r="I2423" s="127"/>
      <c r="J2423" s="127"/>
      <c r="K2423" s="127"/>
      <c r="L2423" s="127"/>
      <c r="M2423" s="127"/>
      <c r="N2423" s="127"/>
      <c r="O2423" s="127"/>
      <c r="P2423" s="127"/>
      <c r="Q2423" s="127"/>
      <c r="R2423" s="127"/>
      <c r="S2423" s="127"/>
      <c r="T2423" s="127"/>
      <c r="U2423" s="127"/>
      <c r="V2423" s="127"/>
      <c r="W2423" s="127"/>
      <c r="X2423" s="127"/>
      <c r="Y2423" s="127"/>
      <c r="Z2423" s="127"/>
      <c r="AA2423" s="127"/>
      <c r="AB2423" s="127"/>
      <c r="AC2423" s="127"/>
      <c r="AD2423" s="127"/>
      <c r="AE2423" s="127"/>
      <c r="AF2423" s="127"/>
      <c r="AG2423" s="127"/>
      <c r="AH2423" s="127"/>
      <c r="AI2423" s="127"/>
      <c r="AJ2423" s="127"/>
      <c r="AK2423" s="127"/>
      <c r="AL2423" s="127"/>
      <c r="AM2423" s="127"/>
      <c r="AN2423" s="127"/>
      <c r="AO2423" s="127"/>
      <c r="AP2423" s="127"/>
      <c r="AQ2423" s="127"/>
      <c r="AR2423" s="127"/>
      <c r="AS2423" s="127"/>
      <c r="AT2423" s="127"/>
      <c r="AU2423" s="127"/>
      <c r="AV2423" s="127"/>
      <c r="AW2423" s="127"/>
      <c r="AX2423" s="127"/>
      <c r="AY2423" s="127"/>
      <c r="AZ2423" s="127"/>
      <c r="BA2423" s="127"/>
      <c r="BB2423" s="127"/>
      <c r="BC2423" s="127"/>
      <c r="BD2423" s="127"/>
      <c r="BE2423" s="127"/>
      <c r="BF2423" s="127"/>
      <c r="BG2423" s="127"/>
      <c r="BH2423" s="127"/>
      <c r="BI2423" s="127"/>
      <c r="BJ2423" s="127"/>
      <c r="BK2423" s="127"/>
      <c r="BL2423" s="127"/>
      <c r="BM2423" s="127"/>
      <c r="BN2423" s="386"/>
      <c r="BO2423" s="127"/>
      <c r="BP2423" s="104"/>
    </row>
    <row r="2424" spans="1:68" ht="14.5" x14ac:dyDescent="0.35">
      <c r="A2424" s="136"/>
      <c r="B2424" s="136"/>
      <c r="C2424" s="136"/>
      <c r="D2424" s="127"/>
      <c r="E2424" s="127"/>
      <c r="F2424" s="127"/>
      <c r="G2424" s="127"/>
      <c r="H2424" s="127"/>
      <c r="I2424" s="127"/>
      <c r="J2424" s="127"/>
      <c r="K2424" s="127"/>
      <c r="L2424" s="127"/>
      <c r="M2424" s="127"/>
      <c r="N2424" s="127"/>
      <c r="O2424" s="127"/>
      <c r="P2424" s="127"/>
      <c r="Q2424" s="127"/>
      <c r="R2424" s="127"/>
      <c r="S2424" s="127"/>
      <c r="T2424" s="127"/>
      <c r="U2424" s="127"/>
      <c r="V2424" s="127"/>
      <c r="W2424" s="127"/>
      <c r="X2424" s="127"/>
      <c r="Y2424" s="127"/>
      <c r="Z2424" s="127"/>
      <c r="AA2424" s="127"/>
      <c r="AB2424" s="127"/>
      <c r="AC2424" s="127"/>
      <c r="AD2424" s="127"/>
      <c r="AE2424" s="127"/>
      <c r="AF2424" s="127"/>
      <c r="AG2424" s="127"/>
      <c r="AH2424" s="127"/>
      <c r="AI2424" s="127"/>
      <c r="AJ2424" s="127"/>
      <c r="AK2424" s="127"/>
      <c r="AL2424" s="127"/>
      <c r="AM2424" s="127"/>
      <c r="AN2424" s="127"/>
      <c r="AO2424" s="127"/>
      <c r="AP2424" s="127"/>
      <c r="AQ2424" s="127"/>
      <c r="AR2424" s="127"/>
      <c r="AS2424" s="127"/>
      <c r="AT2424" s="127"/>
      <c r="AU2424" s="127"/>
      <c r="AV2424" s="127"/>
      <c r="AW2424" s="127"/>
      <c r="AX2424" s="127"/>
      <c r="AY2424" s="127"/>
      <c r="AZ2424" s="127"/>
      <c r="BA2424" s="127"/>
      <c r="BB2424" s="127"/>
      <c r="BC2424" s="127"/>
      <c r="BD2424" s="127"/>
      <c r="BE2424" s="127"/>
      <c r="BF2424" s="127"/>
      <c r="BG2424" s="127"/>
      <c r="BH2424" s="127"/>
      <c r="BI2424" s="127"/>
      <c r="BJ2424" s="127"/>
      <c r="BK2424" s="127"/>
      <c r="BL2424" s="127"/>
      <c r="BM2424" s="127"/>
      <c r="BN2424" s="386"/>
      <c r="BO2424" s="127"/>
      <c r="BP2424" s="104"/>
    </row>
    <row r="2425" spans="1:68" ht="14.5" x14ac:dyDescent="0.35">
      <c r="A2425" s="136"/>
      <c r="B2425" s="136"/>
      <c r="C2425" s="136"/>
      <c r="D2425" s="127"/>
      <c r="E2425" s="127"/>
      <c r="F2425" s="127"/>
      <c r="G2425" s="127"/>
      <c r="H2425" s="127"/>
      <c r="I2425" s="127"/>
      <c r="J2425" s="127"/>
      <c r="K2425" s="127"/>
      <c r="L2425" s="127"/>
      <c r="M2425" s="127"/>
      <c r="N2425" s="127"/>
      <c r="O2425" s="127"/>
      <c r="P2425" s="127"/>
      <c r="Q2425" s="127"/>
      <c r="R2425" s="127"/>
      <c r="S2425" s="127"/>
      <c r="T2425" s="127"/>
      <c r="U2425" s="127"/>
      <c r="V2425" s="127"/>
      <c r="W2425" s="127"/>
      <c r="X2425" s="127"/>
      <c r="Y2425" s="127"/>
      <c r="Z2425" s="127"/>
      <c r="AA2425" s="127"/>
      <c r="AB2425" s="127"/>
      <c r="AC2425" s="127"/>
      <c r="AD2425" s="127"/>
      <c r="AE2425" s="127"/>
      <c r="AF2425" s="127"/>
      <c r="AG2425" s="127"/>
      <c r="AH2425" s="127"/>
      <c r="AI2425" s="127"/>
      <c r="AJ2425" s="127"/>
      <c r="AK2425" s="127"/>
      <c r="AL2425" s="127"/>
      <c r="AM2425" s="127"/>
      <c r="AN2425" s="127"/>
      <c r="AO2425" s="127"/>
      <c r="AP2425" s="127"/>
      <c r="AQ2425" s="127"/>
      <c r="AR2425" s="127"/>
      <c r="AS2425" s="127"/>
      <c r="AT2425" s="127"/>
      <c r="AU2425" s="127"/>
      <c r="AV2425" s="127"/>
      <c r="AW2425" s="127"/>
      <c r="AX2425" s="127"/>
      <c r="AY2425" s="127"/>
      <c r="AZ2425" s="127"/>
      <c r="BA2425" s="127"/>
      <c r="BB2425" s="127"/>
      <c r="BC2425" s="127"/>
      <c r="BD2425" s="127"/>
      <c r="BE2425" s="127"/>
      <c r="BF2425" s="127"/>
      <c r="BG2425" s="127"/>
      <c r="BH2425" s="127"/>
      <c r="BI2425" s="127"/>
      <c r="BJ2425" s="127"/>
      <c r="BK2425" s="127"/>
      <c r="BL2425" s="127"/>
      <c r="BM2425" s="127"/>
      <c r="BN2425" s="386"/>
      <c r="BO2425" s="127"/>
      <c r="BP2425" s="104"/>
    </row>
    <row r="2426" spans="1:68" ht="14.5" x14ac:dyDescent="0.35">
      <c r="A2426" s="136"/>
      <c r="B2426" s="136"/>
      <c r="C2426" s="136"/>
      <c r="D2426" s="127"/>
      <c r="E2426" s="127"/>
      <c r="F2426" s="127"/>
      <c r="G2426" s="127"/>
      <c r="H2426" s="127"/>
      <c r="I2426" s="127"/>
      <c r="J2426" s="127"/>
      <c r="K2426" s="127"/>
      <c r="L2426" s="127"/>
      <c r="M2426" s="127"/>
      <c r="N2426" s="127"/>
      <c r="O2426" s="127"/>
      <c r="P2426" s="127"/>
      <c r="Q2426" s="127"/>
      <c r="R2426" s="127"/>
      <c r="S2426" s="127"/>
      <c r="T2426" s="127"/>
      <c r="U2426" s="127"/>
      <c r="V2426" s="127"/>
      <c r="W2426" s="127"/>
      <c r="X2426" s="127"/>
      <c r="Y2426" s="127"/>
      <c r="Z2426" s="127"/>
      <c r="AA2426" s="127"/>
      <c r="AB2426" s="127"/>
      <c r="AC2426" s="127"/>
      <c r="AD2426" s="127"/>
      <c r="AE2426" s="127"/>
      <c r="AF2426" s="127"/>
      <c r="AG2426" s="127"/>
      <c r="AH2426" s="127"/>
      <c r="AI2426" s="127"/>
      <c r="AJ2426" s="127"/>
      <c r="AK2426" s="127"/>
      <c r="AL2426" s="127"/>
      <c r="AM2426" s="127"/>
      <c r="AN2426" s="127"/>
      <c r="AO2426" s="127"/>
      <c r="AP2426" s="127"/>
      <c r="AQ2426" s="127"/>
      <c r="AR2426" s="127"/>
      <c r="AS2426" s="127"/>
      <c r="AT2426" s="127"/>
      <c r="AU2426" s="127"/>
      <c r="AV2426" s="127"/>
      <c r="AW2426" s="127"/>
      <c r="AX2426" s="127"/>
      <c r="AY2426" s="127"/>
      <c r="AZ2426" s="127"/>
      <c r="BA2426" s="127"/>
      <c r="BB2426" s="127"/>
      <c r="BC2426" s="127"/>
      <c r="BD2426" s="127"/>
      <c r="BE2426" s="127"/>
      <c r="BF2426" s="127"/>
      <c r="BG2426" s="127"/>
      <c r="BH2426" s="127"/>
      <c r="BI2426" s="127"/>
      <c r="BJ2426" s="127"/>
      <c r="BK2426" s="127"/>
      <c r="BL2426" s="127"/>
      <c r="BM2426" s="127"/>
      <c r="BN2426" s="386"/>
      <c r="BO2426" s="127"/>
      <c r="BP2426" s="104"/>
    </row>
    <row r="2427" spans="1:68" ht="14.5" x14ac:dyDescent="0.35">
      <c r="A2427" s="136"/>
      <c r="B2427" s="136"/>
      <c r="C2427" s="136"/>
      <c r="D2427" s="127"/>
      <c r="E2427" s="127"/>
      <c r="F2427" s="127"/>
      <c r="G2427" s="127"/>
      <c r="H2427" s="127"/>
      <c r="I2427" s="127"/>
      <c r="J2427" s="127"/>
      <c r="K2427" s="127"/>
      <c r="L2427" s="127"/>
      <c r="M2427" s="127"/>
      <c r="N2427" s="127"/>
      <c r="O2427" s="127"/>
      <c r="P2427" s="127"/>
      <c r="Q2427" s="127"/>
      <c r="R2427" s="127"/>
      <c r="S2427" s="127"/>
      <c r="T2427" s="127"/>
      <c r="U2427" s="127"/>
      <c r="V2427" s="127"/>
      <c r="W2427" s="127"/>
      <c r="X2427" s="127"/>
      <c r="Y2427" s="127"/>
      <c r="Z2427" s="127"/>
      <c r="AA2427" s="127"/>
      <c r="AB2427" s="127"/>
      <c r="AC2427" s="127"/>
      <c r="AD2427" s="127"/>
      <c r="AE2427" s="127"/>
      <c r="AF2427" s="127"/>
      <c r="AG2427" s="127"/>
      <c r="AH2427" s="127"/>
      <c r="AI2427" s="127"/>
      <c r="AJ2427" s="127"/>
      <c r="AK2427" s="127"/>
      <c r="AL2427" s="127"/>
      <c r="AM2427" s="127"/>
      <c r="AN2427" s="127"/>
      <c r="AO2427" s="127"/>
      <c r="AP2427" s="127"/>
      <c r="AQ2427" s="127"/>
      <c r="AR2427" s="127"/>
      <c r="AS2427" s="127"/>
      <c r="AT2427" s="127"/>
      <c r="AU2427" s="127"/>
      <c r="AV2427" s="127"/>
      <c r="AW2427" s="127"/>
      <c r="AX2427" s="127"/>
      <c r="AY2427" s="127"/>
      <c r="AZ2427" s="127"/>
      <c r="BA2427" s="127"/>
      <c r="BB2427" s="127"/>
      <c r="BC2427" s="127"/>
      <c r="BD2427" s="127"/>
      <c r="BE2427" s="127"/>
      <c r="BF2427" s="127"/>
      <c r="BG2427" s="127"/>
      <c r="BH2427" s="127"/>
      <c r="BI2427" s="127"/>
      <c r="BJ2427" s="127"/>
      <c r="BK2427" s="127"/>
      <c r="BL2427" s="127"/>
      <c r="BM2427" s="127"/>
      <c r="BN2427" s="386"/>
      <c r="BO2427" s="127"/>
      <c r="BP2427" s="104"/>
    </row>
    <row r="2428" spans="1:68" ht="14.5" x14ac:dyDescent="0.35">
      <c r="A2428" s="136"/>
      <c r="B2428" s="136"/>
      <c r="C2428" s="136"/>
      <c r="D2428" s="127"/>
      <c r="E2428" s="127"/>
      <c r="F2428" s="127"/>
      <c r="G2428" s="127"/>
      <c r="H2428" s="127"/>
      <c r="I2428" s="127"/>
      <c r="J2428" s="127"/>
      <c r="K2428" s="127"/>
      <c r="L2428" s="127"/>
      <c r="M2428" s="127"/>
      <c r="N2428" s="127"/>
      <c r="O2428" s="127"/>
      <c r="P2428" s="127"/>
      <c r="Q2428" s="127"/>
      <c r="R2428" s="127"/>
      <c r="S2428" s="127"/>
      <c r="T2428" s="127"/>
      <c r="U2428" s="127"/>
      <c r="V2428" s="127"/>
      <c r="W2428" s="127"/>
      <c r="X2428" s="127"/>
      <c r="Y2428" s="127"/>
      <c r="Z2428" s="127"/>
      <c r="AA2428" s="127"/>
      <c r="AB2428" s="127"/>
      <c r="AC2428" s="127"/>
      <c r="AD2428" s="127"/>
      <c r="AE2428" s="127"/>
      <c r="AF2428" s="127"/>
      <c r="AG2428" s="127"/>
      <c r="AH2428" s="127"/>
      <c r="AI2428" s="127"/>
      <c r="AJ2428" s="127"/>
      <c r="AK2428" s="127"/>
      <c r="AL2428" s="127"/>
      <c r="AM2428" s="127"/>
      <c r="AN2428" s="127"/>
      <c r="AO2428" s="127"/>
      <c r="AP2428" s="127"/>
      <c r="AQ2428" s="127"/>
      <c r="AR2428" s="127"/>
      <c r="AS2428" s="127"/>
      <c r="AT2428" s="127"/>
      <c r="AU2428" s="127"/>
      <c r="AV2428" s="127"/>
      <c r="AW2428" s="127"/>
      <c r="AX2428" s="127"/>
      <c r="AY2428" s="127"/>
      <c r="AZ2428" s="127"/>
      <c r="BA2428" s="127"/>
      <c r="BB2428" s="127"/>
      <c r="BC2428" s="127"/>
      <c r="BD2428" s="127"/>
      <c r="BE2428" s="127"/>
      <c r="BF2428" s="127"/>
      <c r="BG2428" s="127"/>
      <c r="BH2428" s="127"/>
      <c r="BI2428" s="127"/>
      <c r="BJ2428" s="127"/>
      <c r="BK2428" s="127"/>
      <c r="BL2428" s="127"/>
      <c r="BM2428" s="127"/>
      <c r="BN2428" s="386"/>
      <c r="BO2428" s="127"/>
      <c r="BP2428" s="104"/>
    </row>
    <row r="2429" spans="1:68" ht="14.5" x14ac:dyDescent="0.35">
      <c r="A2429" s="136"/>
      <c r="B2429" s="136"/>
      <c r="C2429" s="136"/>
      <c r="D2429" s="127"/>
      <c r="E2429" s="127"/>
      <c r="F2429" s="127"/>
      <c r="G2429" s="127"/>
      <c r="H2429" s="127"/>
      <c r="I2429" s="127"/>
      <c r="J2429" s="127"/>
      <c r="K2429" s="127"/>
      <c r="L2429" s="127"/>
      <c r="M2429" s="127"/>
      <c r="N2429" s="127"/>
      <c r="O2429" s="127"/>
      <c r="P2429" s="127"/>
      <c r="Q2429" s="127"/>
      <c r="R2429" s="127"/>
      <c r="S2429" s="127"/>
      <c r="T2429" s="127"/>
      <c r="U2429" s="127"/>
      <c r="V2429" s="127"/>
      <c r="W2429" s="127"/>
      <c r="X2429" s="127"/>
      <c r="Y2429" s="127"/>
      <c r="Z2429" s="127"/>
      <c r="AA2429" s="127"/>
      <c r="AB2429" s="127"/>
      <c r="AC2429" s="127"/>
      <c r="AD2429" s="127"/>
      <c r="AE2429" s="127"/>
      <c r="AF2429" s="127"/>
      <c r="AG2429" s="127"/>
      <c r="AH2429" s="127"/>
      <c r="AI2429" s="127"/>
      <c r="AJ2429" s="127"/>
      <c r="AK2429" s="127"/>
      <c r="AL2429" s="127"/>
      <c r="AM2429" s="127"/>
      <c r="AN2429" s="127"/>
      <c r="AO2429" s="127"/>
      <c r="AP2429" s="127"/>
      <c r="AQ2429" s="127"/>
      <c r="AR2429" s="127"/>
      <c r="AS2429" s="127"/>
      <c r="AT2429" s="127"/>
      <c r="AU2429" s="127"/>
      <c r="AV2429" s="127"/>
      <c r="AW2429" s="127"/>
      <c r="AX2429" s="127"/>
      <c r="AY2429" s="127"/>
      <c r="AZ2429" s="127"/>
      <c r="BA2429" s="127"/>
      <c r="BB2429" s="127"/>
      <c r="BC2429" s="127"/>
      <c r="BD2429" s="127"/>
      <c r="BE2429" s="127"/>
      <c r="BF2429" s="127"/>
      <c r="BG2429" s="127"/>
      <c r="BH2429" s="127"/>
      <c r="BI2429" s="127"/>
      <c r="BJ2429" s="127"/>
      <c r="BK2429" s="127"/>
      <c r="BL2429" s="127"/>
      <c r="BM2429" s="127"/>
      <c r="BN2429" s="386"/>
      <c r="BO2429" s="127"/>
      <c r="BP2429" s="104"/>
    </row>
    <row r="2430" spans="1:68" ht="14.5" x14ac:dyDescent="0.35">
      <c r="A2430" s="136"/>
      <c r="B2430" s="136"/>
      <c r="C2430" s="136"/>
      <c r="D2430" s="127"/>
      <c r="E2430" s="127"/>
      <c r="F2430" s="127"/>
      <c r="G2430" s="127"/>
      <c r="H2430" s="127"/>
      <c r="I2430" s="127"/>
      <c r="J2430" s="127"/>
      <c r="K2430" s="127"/>
      <c r="L2430" s="127"/>
      <c r="M2430" s="127"/>
      <c r="N2430" s="127"/>
      <c r="O2430" s="127"/>
      <c r="P2430" s="127"/>
      <c r="Q2430" s="127"/>
      <c r="R2430" s="127"/>
      <c r="S2430" s="127"/>
      <c r="T2430" s="127"/>
      <c r="U2430" s="127"/>
      <c r="V2430" s="127"/>
      <c r="W2430" s="127"/>
      <c r="X2430" s="127"/>
      <c r="Y2430" s="127"/>
      <c r="Z2430" s="127"/>
      <c r="AA2430" s="127"/>
      <c r="AB2430" s="127"/>
      <c r="AC2430" s="127"/>
      <c r="AD2430" s="127"/>
      <c r="AE2430" s="127"/>
      <c r="AF2430" s="127"/>
      <c r="AG2430" s="127"/>
      <c r="AH2430" s="127"/>
      <c r="AI2430" s="127"/>
      <c r="AJ2430" s="127"/>
      <c r="AK2430" s="127"/>
      <c r="AL2430" s="127"/>
      <c r="AM2430" s="127"/>
      <c r="AN2430" s="127"/>
      <c r="AO2430" s="127"/>
      <c r="AP2430" s="127"/>
      <c r="AQ2430" s="127"/>
      <c r="AR2430" s="127"/>
      <c r="AS2430" s="127"/>
      <c r="AT2430" s="127"/>
      <c r="AU2430" s="127"/>
      <c r="AV2430" s="127"/>
      <c r="AW2430" s="127"/>
      <c r="AX2430" s="127"/>
      <c r="AY2430" s="127"/>
      <c r="AZ2430" s="127"/>
      <c r="BA2430" s="127"/>
      <c r="BB2430" s="127"/>
      <c r="BC2430" s="127"/>
      <c r="BD2430" s="127"/>
      <c r="BE2430" s="127"/>
      <c r="BF2430" s="127"/>
      <c r="BG2430" s="127"/>
      <c r="BH2430" s="127"/>
      <c r="BI2430" s="127"/>
      <c r="BJ2430" s="127"/>
      <c r="BK2430" s="127"/>
      <c r="BL2430" s="127"/>
      <c r="BM2430" s="127"/>
      <c r="BN2430" s="386"/>
      <c r="BO2430" s="127"/>
      <c r="BP2430" s="104"/>
    </row>
    <row r="2431" spans="1:68" ht="14.5" x14ac:dyDescent="0.35">
      <c r="A2431" s="136"/>
      <c r="B2431" s="136"/>
      <c r="C2431" s="136"/>
      <c r="D2431" s="127"/>
      <c r="E2431" s="127"/>
      <c r="F2431" s="127"/>
      <c r="G2431" s="127"/>
      <c r="H2431" s="127"/>
      <c r="I2431" s="127"/>
      <c r="J2431" s="127"/>
      <c r="K2431" s="127"/>
      <c r="L2431" s="127"/>
      <c r="M2431" s="127"/>
      <c r="N2431" s="127"/>
      <c r="O2431" s="127"/>
      <c r="P2431" s="127"/>
      <c r="Q2431" s="127"/>
      <c r="R2431" s="127"/>
      <c r="S2431" s="127"/>
      <c r="T2431" s="127"/>
      <c r="U2431" s="127"/>
      <c r="V2431" s="127"/>
      <c r="W2431" s="127"/>
      <c r="X2431" s="127"/>
      <c r="Y2431" s="127"/>
      <c r="Z2431" s="127"/>
      <c r="AA2431" s="127"/>
      <c r="AB2431" s="127"/>
      <c r="AC2431" s="127"/>
      <c r="AD2431" s="127"/>
      <c r="AE2431" s="127"/>
      <c r="AF2431" s="127"/>
      <c r="AG2431" s="127"/>
      <c r="AH2431" s="127"/>
      <c r="AI2431" s="127"/>
      <c r="AJ2431" s="127"/>
      <c r="AK2431" s="127"/>
      <c r="AL2431" s="127"/>
      <c r="AM2431" s="127"/>
      <c r="AN2431" s="127"/>
      <c r="AO2431" s="127"/>
      <c r="AP2431" s="127"/>
      <c r="AQ2431" s="127"/>
      <c r="AR2431" s="127"/>
      <c r="AS2431" s="127"/>
      <c r="AT2431" s="127"/>
      <c r="AU2431" s="127"/>
      <c r="AV2431" s="127"/>
      <c r="AW2431" s="127"/>
      <c r="AX2431" s="127"/>
      <c r="AY2431" s="127"/>
      <c r="AZ2431" s="127"/>
      <c r="BA2431" s="127"/>
      <c r="BB2431" s="127"/>
      <c r="BC2431" s="127"/>
      <c r="BD2431" s="127"/>
      <c r="BE2431" s="127"/>
      <c r="BF2431" s="127"/>
      <c r="BG2431" s="127"/>
      <c r="BH2431" s="127"/>
      <c r="BI2431" s="127"/>
      <c r="BJ2431" s="127"/>
      <c r="BK2431" s="127"/>
      <c r="BL2431" s="127"/>
      <c r="BM2431" s="127"/>
      <c r="BN2431" s="386"/>
      <c r="BO2431" s="127"/>
      <c r="BP2431" s="104"/>
    </row>
    <row r="2432" spans="1:68" ht="14.5" x14ac:dyDescent="0.35">
      <c r="A2432" s="136"/>
      <c r="B2432" s="136"/>
      <c r="C2432" s="136"/>
      <c r="D2432" s="127"/>
      <c r="E2432" s="127"/>
      <c r="F2432" s="127"/>
      <c r="G2432" s="127"/>
      <c r="H2432" s="127"/>
      <c r="I2432" s="127"/>
      <c r="J2432" s="127"/>
      <c r="K2432" s="127"/>
      <c r="L2432" s="127"/>
      <c r="M2432" s="127"/>
      <c r="N2432" s="127"/>
      <c r="O2432" s="127"/>
      <c r="P2432" s="127"/>
      <c r="Q2432" s="127"/>
      <c r="R2432" s="127"/>
      <c r="S2432" s="127"/>
      <c r="T2432" s="127"/>
      <c r="U2432" s="127"/>
      <c r="V2432" s="127"/>
      <c r="W2432" s="127"/>
      <c r="X2432" s="127"/>
      <c r="Y2432" s="127"/>
      <c r="Z2432" s="127"/>
      <c r="AA2432" s="127"/>
      <c r="AB2432" s="127"/>
      <c r="AC2432" s="127"/>
      <c r="AD2432" s="127"/>
      <c r="AE2432" s="127"/>
      <c r="AF2432" s="127"/>
      <c r="AG2432" s="127"/>
      <c r="AH2432" s="127"/>
      <c r="AI2432" s="127"/>
      <c r="AJ2432" s="127"/>
      <c r="AK2432" s="127"/>
      <c r="AL2432" s="127"/>
      <c r="AM2432" s="127"/>
      <c r="AN2432" s="127"/>
      <c r="AO2432" s="127"/>
      <c r="AP2432" s="127"/>
      <c r="AQ2432" s="127"/>
      <c r="AR2432" s="127"/>
      <c r="AS2432" s="127"/>
      <c r="AT2432" s="127"/>
      <c r="AU2432" s="127"/>
      <c r="AV2432" s="127"/>
      <c r="AW2432" s="127"/>
      <c r="AX2432" s="127"/>
      <c r="AY2432" s="127"/>
      <c r="AZ2432" s="127"/>
      <c r="BA2432" s="127"/>
      <c r="BB2432" s="127"/>
      <c r="BC2432" s="127"/>
      <c r="BD2432" s="127"/>
      <c r="BE2432" s="127"/>
      <c r="BF2432" s="127"/>
      <c r="BG2432" s="127"/>
      <c r="BH2432" s="127"/>
      <c r="BI2432" s="127"/>
      <c r="BJ2432" s="127"/>
      <c r="BK2432" s="127"/>
      <c r="BL2432" s="127"/>
      <c r="BM2432" s="127"/>
      <c r="BN2432" s="386"/>
      <c r="BO2432" s="127"/>
      <c r="BP2432" s="104"/>
    </row>
    <row r="2433" spans="1:68" ht="14.5" x14ac:dyDescent="0.35">
      <c r="A2433" s="136"/>
      <c r="B2433" s="136"/>
      <c r="C2433" s="136"/>
      <c r="D2433" s="127"/>
      <c r="E2433" s="127"/>
      <c r="F2433" s="127"/>
      <c r="G2433" s="127"/>
      <c r="H2433" s="127"/>
      <c r="I2433" s="127"/>
      <c r="J2433" s="127"/>
      <c r="K2433" s="127"/>
      <c r="L2433" s="127"/>
      <c r="M2433" s="127"/>
      <c r="N2433" s="127"/>
      <c r="O2433" s="127"/>
      <c r="P2433" s="127"/>
      <c r="Q2433" s="127"/>
      <c r="R2433" s="127"/>
      <c r="S2433" s="127"/>
      <c r="T2433" s="127"/>
      <c r="U2433" s="127"/>
      <c r="V2433" s="127"/>
      <c r="W2433" s="127"/>
      <c r="X2433" s="127"/>
      <c r="Y2433" s="127"/>
      <c r="Z2433" s="127"/>
      <c r="AA2433" s="127"/>
      <c r="AB2433" s="127"/>
      <c r="AC2433" s="127"/>
      <c r="AD2433" s="127"/>
      <c r="AE2433" s="127"/>
      <c r="AF2433" s="127"/>
      <c r="AG2433" s="127"/>
      <c r="AH2433" s="127"/>
      <c r="AI2433" s="127"/>
      <c r="AJ2433" s="127"/>
      <c r="AK2433" s="127"/>
      <c r="AL2433" s="127"/>
      <c r="AM2433" s="127"/>
      <c r="AN2433" s="127"/>
      <c r="AO2433" s="127"/>
      <c r="AP2433" s="127"/>
      <c r="AQ2433" s="127"/>
      <c r="AR2433" s="127"/>
      <c r="AS2433" s="127"/>
      <c r="AT2433" s="127"/>
      <c r="AU2433" s="127"/>
      <c r="AV2433" s="127"/>
      <c r="AW2433" s="127"/>
      <c r="AX2433" s="127"/>
      <c r="AY2433" s="127"/>
      <c r="AZ2433" s="127"/>
      <c r="BA2433" s="127"/>
      <c r="BB2433" s="127"/>
      <c r="BC2433" s="127"/>
      <c r="BD2433" s="127"/>
      <c r="BE2433" s="127"/>
      <c r="BF2433" s="127"/>
      <c r="BG2433" s="127"/>
      <c r="BH2433" s="127"/>
      <c r="BI2433" s="127"/>
      <c r="BJ2433" s="127"/>
      <c r="BK2433" s="127"/>
      <c r="BL2433" s="127"/>
      <c r="BM2433" s="127"/>
      <c r="BN2433" s="386"/>
      <c r="BO2433" s="127"/>
      <c r="BP2433" s="104"/>
    </row>
    <row r="2434" spans="1:68" ht="14.5" x14ac:dyDescent="0.35">
      <c r="A2434" s="136"/>
      <c r="B2434" s="136"/>
      <c r="C2434" s="136"/>
      <c r="D2434" s="127"/>
      <c r="E2434" s="127"/>
      <c r="F2434" s="127"/>
      <c r="G2434" s="127"/>
      <c r="H2434" s="127"/>
      <c r="I2434" s="127"/>
      <c r="J2434" s="127"/>
      <c r="K2434" s="127"/>
      <c r="L2434" s="127"/>
      <c r="M2434" s="127"/>
      <c r="N2434" s="127"/>
      <c r="O2434" s="127"/>
      <c r="P2434" s="127"/>
      <c r="Q2434" s="127"/>
      <c r="R2434" s="127"/>
      <c r="S2434" s="127"/>
      <c r="T2434" s="127"/>
      <c r="U2434" s="127"/>
      <c r="V2434" s="127"/>
      <c r="W2434" s="127"/>
      <c r="X2434" s="127"/>
      <c r="Y2434" s="127"/>
      <c r="Z2434" s="127"/>
      <c r="AA2434" s="127"/>
      <c r="AB2434" s="127"/>
      <c r="AC2434" s="127"/>
      <c r="AD2434" s="127"/>
      <c r="AE2434" s="127"/>
      <c r="AF2434" s="127"/>
      <c r="AG2434" s="127"/>
      <c r="AH2434" s="127"/>
      <c r="AI2434" s="127"/>
      <c r="AJ2434" s="127"/>
      <c r="AK2434" s="127"/>
      <c r="AL2434" s="127"/>
      <c r="AM2434" s="127"/>
      <c r="AN2434" s="127"/>
      <c r="AO2434" s="127"/>
      <c r="AP2434" s="127"/>
      <c r="AQ2434" s="127"/>
      <c r="AR2434" s="127"/>
      <c r="AS2434" s="127"/>
      <c r="AT2434" s="127"/>
      <c r="AU2434" s="127"/>
      <c r="AV2434" s="127"/>
      <c r="AW2434" s="127"/>
      <c r="AX2434" s="127"/>
      <c r="AY2434" s="127"/>
      <c r="AZ2434" s="127"/>
      <c r="BA2434" s="127"/>
      <c r="BB2434" s="127"/>
      <c r="BC2434" s="127"/>
      <c r="BD2434" s="127"/>
      <c r="BE2434" s="127"/>
      <c r="BF2434" s="127"/>
      <c r="BG2434" s="127"/>
      <c r="BH2434" s="127"/>
      <c r="BI2434" s="127"/>
      <c r="BJ2434" s="127"/>
      <c r="BK2434" s="127"/>
      <c r="BL2434" s="127"/>
      <c r="BM2434" s="127"/>
      <c r="BN2434" s="386"/>
      <c r="BO2434" s="127"/>
      <c r="BP2434" s="104"/>
    </row>
    <row r="2435" spans="1:68" ht="14.5" x14ac:dyDescent="0.35">
      <c r="A2435" s="136"/>
      <c r="B2435" s="136"/>
      <c r="C2435" s="136"/>
      <c r="D2435" s="127"/>
      <c r="E2435" s="127"/>
      <c r="F2435" s="127"/>
      <c r="G2435" s="127"/>
      <c r="H2435" s="127"/>
      <c r="I2435" s="127"/>
      <c r="J2435" s="127"/>
      <c r="K2435" s="127"/>
      <c r="L2435" s="127"/>
      <c r="M2435" s="127"/>
      <c r="N2435" s="127"/>
      <c r="O2435" s="127"/>
      <c r="P2435" s="127"/>
      <c r="Q2435" s="127"/>
      <c r="R2435" s="127"/>
      <c r="S2435" s="127"/>
      <c r="T2435" s="127"/>
      <c r="U2435" s="127"/>
      <c r="V2435" s="127"/>
      <c r="W2435" s="127"/>
      <c r="X2435" s="127"/>
      <c r="Y2435" s="127"/>
      <c r="Z2435" s="127"/>
      <c r="AA2435" s="127"/>
      <c r="AB2435" s="127"/>
      <c r="AC2435" s="127"/>
      <c r="AD2435" s="127"/>
      <c r="AE2435" s="127"/>
      <c r="AF2435" s="127"/>
      <c r="AG2435" s="127"/>
      <c r="AH2435" s="127"/>
      <c r="AI2435" s="127"/>
      <c r="AJ2435" s="127"/>
      <c r="AK2435" s="127"/>
      <c r="AL2435" s="127"/>
      <c r="AM2435" s="127"/>
      <c r="AN2435" s="127"/>
      <c r="AO2435" s="127"/>
      <c r="AP2435" s="127"/>
      <c r="AQ2435" s="127"/>
      <c r="AR2435" s="127"/>
      <c r="AS2435" s="127"/>
      <c r="AT2435" s="127"/>
      <c r="AU2435" s="127"/>
      <c r="AV2435" s="127"/>
      <c r="AW2435" s="127"/>
      <c r="AX2435" s="127"/>
      <c r="AY2435" s="127"/>
      <c r="AZ2435" s="127"/>
      <c r="BA2435" s="127"/>
      <c r="BB2435" s="127"/>
      <c r="BC2435" s="127"/>
      <c r="BD2435" s="127"/>
      <c r="BE2435" s="127"/>
      <c r="BF2435" s="127"/>
      <c r="BG2435" s="127"/>
      <c r="BH2435" s="127"/>
      <c r="BI2435" s="127"/>
      <c r="BJ2435" s="127"/>
      <c r="BK2435" s="127"/>
      <c r="BL2435" s="127"/>
      <c r="BM2435" s="127"/>
      <c r="BN2435" s="386"/>
      <c r="BO2435" s="127"/>
      <c r="BP2435" s="104"/>
    </row>
    <row r="2436" spans="1:68" ht="14.5" x14ac:dyDescent="0.35">
      <c r="A2436" s="136"/>
      <c r="B2436" s="136"/>
      <c r="C2436" s="136"/>
      <c r="D2436" s="127"/>
      <c r="E2436" s="127"/>
      <c r="F2436" s="127"/>
      <c r="G2436" s="127"/>
      <c r="H2436" s="127"/>
      <c r="I2436" s="127"/>
      <c r="J2436" s="127"/>
      <c r="K2436" s="127"/>
      <c r="L2436" s="127"/>
      <c r="M2436" s="127"/>
      <c r="N2436" s="127"/>
      <c r="O2436" s="127"/>
      <c r="P2436" s="127"/>
      <c r="Q2436" s="127"/>
      <c r="R2436" s="127"/>
      <c r="S2436" s="127"/>
      <c r="T2436" s="127"/>
      <c r="U2436" s="127"/>
      <c r="V2436" s="127"/>
      <c r="W2436" s="127"/>
      <c r="X2436" s="127"/>
      <c r="Y2436" s="127"/>
      <c r="Z2436" s="127"/>
      <c r="AA2436" s="127"/>
      <c r="AB2436" s="127"/>
      <c r="AC2436" s="127"/>
      <c r="AD2436" s="127"/>
      <c r="AE2436" s="127"/>
      <c r="AF2436" s="127"/>
      <c r="AG2436" s="127"/>
      <c r="AH2436" s="127"/>
      <c r="AI2436" s="127"/>
      <c r="AJ2436" s="127"/>
      <c r="AK2436" s="127"/>
      <c r="AL2436" s="127"/>
      <c r="AM2436" s="127"/>
      <c r="AN2436" s="127"/>
      <c r="AO2436" s="127"/>
      <c r="AP2436" s="127"/>
      <c r="AQ2436" s="127"/>
      <c r="AR2436" s="127"/>
      <c r="AS2436" s="127"/>
      <c r="AT2436" s="127"/>
      <c r="AU2436" s="127"/>
      <c r="AV2436" s="127"/>
      <c r="AW2436" s="127"/>
      <c r="AX2436" s="127"/>
      <c r="AY2436" s="127"/>
      <c r="AZ2436" s="127"/>
      <c r="BA2436" s="127"/>
      <c r="BB2436" s="127"/>
      <c r="BC2436" s="127"/>
      <c r="BD2436" s="127"/>
      <c r="BE2436" s="127"/>
      <c r="BF2436" s="127"/>
      <c r="BG2436" s="127"/>
      <c r="BH2436" s="127"/>
      <c r="BI2436" s="127"/>
      <c r="BJ2436" s="127"/>
      <c r="BK2436" s="127"/>
      <c r="BL2436" s="127"/>
      <c r="BM2436" s="127"/>
      <c r="BN2436" s="386"/>
      <c r="BO2436" s="127"/>
      <c r="BP2436" s="104"/>
    </row>
    <row r="2437" spans="1:68" ht="14.5" x14ac:dyDescent="0.35">
      <c r="A2437" s="136"/>
      <c r="B2437" s="136"/>
      <c r="C2437" s="136"/>
      <c r="D2437" s="127"/>
      <c r="E2437" s="127"/>
      <c r="F2437" s="127"/>
      <c r="G2437" s="127"/>
      <c r="H2437" s="127"/>
      <c r="I2437" s="127"/>
      <c r="J2437" s="127"/>
      <c r="K2437" s="127"/>
      <c r="L2437" s="127"/>
      <c r="M2437" s="127"/>
      <c r="N2437" s="127"/>
      <c r="O2437" s="127"/>
      <c r="P2437" s="127"/>
      <c r="Q2437" s="127"/>
      <c r="R2437" s="127"/>
      <c r="S2437" s="127"/>
      <c r="T2437" s="127"/>
      <c r="U2437" s="127"/>
      <c r="V2437" s="127"/>
      <c r="W2437" s="127"/>
      <c r="X2437" s="127"/>
      <c r="Y2437" s="127"/>
      <c r="Z2437" s="127"/>
      <c r="AA2437" s="127"/>
      <c r="AB2437" s="127"/>
      <c r="AC2437" s="127"/>
      <c r="AD2437" s="127"/>
      <c r="AE2437" s="127"/>
      <c r="AF2437" s="127"/>
      <c r="AG2437" s="127"/>
      <c r="AH2437" s="127"/>
      <c r="AI2437" s="127"/>
      <c r="AJ2437" s="127"/>
      <c r="AK2437" s="127"/>
      <c r="AL2437" s="127"/>
      <c r="AM2437" s="127"/>
      <c r="AN2437" s="127"/>
      <c r="AO2437" s="127"/>
      <c r="AP2437" s="127"/>
      <c r="AQ2437" s="127"/>
      <c r="AR2437" s="127"/>
      <c r="AS2437" s="127"/>
      <c r="AT2437" s="127"/>
      <c r="AU2437" s="127"/>
      <c r="AV2437" s="127"/>
      <c r="AW2437" s="127"/>
      <c r="AX2437" s="127"/>
      <c r="AY2437" s="127"/>
      <c r="AZ2437" s="127"/>
      <c r="BA2437" s="127"/>
      <c r="BB2437" s="127"/>
      <c r="BC2437" s="127"/>
      <c r="BD2437" s="127"/>
      <c r="BE2437" s="127"/>
      <c r="BF2437" s="127"/>
      <c r="BG2437" s="127"/>
      <c r="BH2437" s="127"/>
      <c r="BI2437" s="127"/>
      <c r="BJ2437" s="127"/>
      <c r="BK2437" s="127"/>
      <c r="BL2437" s="127"/>
      <c r="BM2437" s="127"/>
      <c r="BN2437" s="386"/>
      <c r="BO2437" s="127"/>
      <c r="BP2437" s="104"/>
    </row>
    <row r="2438" spans="1:68" ht="14.5" x14ac:dyDescent="0.35">
      <c r="A2438" s="136"/>
      <c r="B2438" s="136"/>
      <c r="C2438" s="136"/>
      <c r="D2438" s="127"/>
      <c r="E2438" s="127"/>
      <c r="F2438" s="127"/>
      <c r="G2438" s="127"/>
      <c r="H2438" s="127"/>
      <c r="I2438" s="127"/>
      <c r="J2438" s="127"/>
      <c r="K2438" s="127"/>
      <c r="L2438" s="127"/>
      <c r="M2438" s="127"/>
      <c r="N2438" s="127"/>
      <c r="O2438" s="127"/>
      <c r="P2438" s="127"/>
      <c r="Q2438" s="127"/>
      <c r="R2438" s="127"/>
      <c r="S2438" s="127"/>
      <c r="T2438" s="127"/>
      <c r="U2438" s="127"/>
      <c r="V2438" s="127"/>
      <c r="W2438" s="127"/>
      <c r="X2438" s="127"/>
      <c r="Y2438" s="127"/>
      <c r="Z2438" s="127"/>
      <c r="AA2438" s="127"/>
      <c r="AB2438" s="127"/>
      <c r="AC2438" s="127"/>
      <c r="AD2438" s="127"/>
      <c r="AE2438" s="127"/>
      <c r="AF2438" s="127"/>
      <c r="AG2438" s="127"/>
      <c r="AH2438" s="127"/>
      <c r="AI2438" s="127"/>
      <c r="AJ2438" s="127"/>
      <c r="AK2438" s="127"/>
      <c r="AL2438" s="127"/>
      <c r="AM2438" s="127"/>
      <c r="AN2438" s="127"/>
      <c r="AO2438" s="127"/>
      <c r="AP2438" s="127"/>
      <c r="AQ2438" s="127"/>
      <c r="AR2438" s="127"/>
      <c r="AS2438" s="127"/>
      <c r="AT2438" s="127"/>
      <c r="AU2438" s="127"/>
      <c r="AV2438" s="127"/>
      <c r="AW2438" s="127"/>
      <c r="AX2438" s="127"/>
      <c r="AY2438" s="127"/>
      <c r="AZ2438" s="127"/>
      <c r="BA2438" s="127"/>
      <c r="BB2438" s="127"/>
      <c r="BC2438" s="127"/>
      <c r="BD2438" s="127"/>
      <c r="BE2438" s="127"/>
      <c r="BF2438" s="127"/>
      <c r="BG2438" s="127"/>
      <c r="BH2438" s="127"/>
      <c r="BI2438" s="127"/>
      <c r="BJ2438" s="127"/>
      <c r="BK2438" s="127"/>
      <c r="BL2438" s="127"/>
      <c r="BM2438" s="127"/>
      <c r="BN2438" s="386"/>
      <c r="BO2438" s="127"/>
      <c r="BP2438" s="104"/>
    </row>
    <row r="2439" spans="1:68" ht="14.5" x14ac:dyDescent="0.35">
      <c r="A2439" s="136"/>
      <c r="B2439" s="136"/>
      <c r="C2439" s="136"/>
      <c r="D2439" s="127"/>
      <c r="E2439" s="127"/>
      <c r="F2439" s="127"/>
      <c r="G2439" s="127"/>
      <c r="H2439" s="127"/>
      <c r="I2439" s="127"/>
      <c r="J2439" s="127"/>
      <c r="K2439" s="127"/>
      <c r="L2439" s="127"/>
      <c r="M2439" s="127"/>
      <c r="N2439" s="127"/>
      <c r="O2439" s="127"/>
      <c r="P2439" s="127"/>
      <c r="Q2439" s="127"/>
      <c r="R2439" s="127"/>
      <c r="S2439" s="127"/>
      <c r="T2439" s="127"/>
      <c r="U2439" s="127"/>
      <c r="V2439" s="127"/>
      <c r="W2439" s="127"/>
      <c r="X2439" s="127"/>
      <c r="Y2439" s="127"/>
      <c r="Z2439" s="127"/>
      <c r="AA2439" s="127"/>
      <c r="AB2439" s="127"/>
      <c r="AC2439" s="127"/>
      <c r="AD2439" s="127"/>
      <c r="AE2439" s="127"/>
      <c r="AF2439" s="127"/>
      <c r="AG2439" s="127"/>
      <c r="AH2439" s="127"/>
      <c r="AI2439" s="127"/>
      <c r="AJ2439" s="127"/>
      <c r="AK2439" s="127"/>
      <c r="AL2439" s="127"/>
      <c r="AM2439" s="127"/>
      <c r="AN2439" s="127"/>
      <c r="AO2439" s="127"/>
      <c r="AP2439" s="127"/>
      <c r="AQ2439" s="127"/>
      <c r="AR2439" s="127"/>
      <c r="AS2439" s="127"/>
      <c r="AT2439" s="127"/>
      <c r="AU2439" s="127"/>
      <c r="AV2439" s="127"/>
      <c r="AW2439" s="127"/>
      <c r="AX2439" s="127"/>
      <c r="AY2439" s="127"/>
      <c r="AZ2439" s="127"/>
      <c r="BA2439" s="127"/>
      <c r="BB2439" s="127"/>
      <c r="BC2439" s="127"/>
      <c r="BD2439" s="127"/>
      <c r="BE2439" s="127"/>
      <c r="BF2439" s="127"/>
      <c r="BG2439" s="127"/>
      <c r="BH2439" s="127"/>
      <c r="BI2439" s="127"/>
      <c r="BJ2439" s="127"/>
      <c r="BK2439" s="127"/>
      <c r="BL2439" s="127"/>
      <c r="BM2439" s="127"/>
      <c r="BN2439" s="386"/>
      <c r="BO2439" s="127"/>
      <c r="BP2439" s="104"/>
    </row>
    <row r="2440" spans="1:68" ht="14.5" x14ac:dyDescent="0.35">
      <c r="A2440" s="136"/>
      <c r="B2440" s="136"/>
      <c r="C2440" s="136"/>
      <c r="D2440" s="127"/>
      <c r="E2440" s="127"/>
      <c r="F2440" s="127"/>
      <c r="G2440" s="127"/>
      <c r="H2440" s="127"/>
      <c r="I2440" s="127"/>
      <c r="J2440" s="127"/>
      <c r="K2440" s="127"/>
      <c r="L2440" s="127"/>
      <c r="M2440" s="127"/>
      <c r="N2440" s="127"/>
      <c r="O2440" s="127"/>
      <c r="P2440" s="127"/>
      <c r="Q2440" s="127"/>
      <c r="R2440" s="127"/>
      <c r="S2440" s="127"/>
      <c r="T2440" s="127"/>
      <c r="U2440" s="127"/>
      <c r="V2440" s="127"/>
      <c r="W2440" s="127"/>
      <c r="X2440" s="127"/>
      <c r="Y2440" s="127"/>
      <c r="Z2440" s="127"/>
      <c r="AA2440" s="127"/>
      <c r="AB2440" s="127"/>
      <c r="AC2440" s="127"/>
      <c r="AD2440" s="127"/>
      <c r="AE2440" s="127"/>
      <c r="AF2440" s="127"/>
      <c r="AG2440" s="127"/>
      <c r="AH2440" s="127"/>
      <c r="AI2440" s="127"/>
      <c r="AJ2440" s="127"/>
      <c r="AK2440" s="127"/>
      <c r="AL2440" s="127"/>
      <c r="AM2440" s="127"/>
      <c r="AN2440" s="127"/>
      <c r="AO2440" s="127"/>
      <c r="AP2440" s="127"/>
      <c r="AQ2440" s="127"/>
      <c r="AR2440" s="127"/>
      <c r="AS2440" s="127"/>
      <c r="AT2440" s="127"/>
      <c r="AU2440" s="127"/>
      <c r="AV2440" s="127"/>
      <c r="AW2440" s="127"/>
      <c r="AX2440" s="127"/>
      <c r="AY2440" s="127"/>
      <c r="AZ2440" s="127"/>
      <c r="BA2440" s="127"/>
      <c r="BB2440" s="127"/>
      <c r="BC2440" s="127"/>
      <c r="BD2440" s="127"/>
      <c r="BE2440" s="127"/>
      <c r="BF2440" s="127"/>
      <c r="BG2440" s="127"/>
      <c r="BH2440" s="127"/>
      <c r="BI2440" s="127"/>
      <c r="BJ2440" s="127"/>
      <c r="BK2440" s="127"/>
      <c r="BL2440" s="127"/>
      <c r="BM2440" s="127"/>
      <c r="BN2440" s="386"/>
      <c r="BO2440" s="127"/>
      <c r="BP2440" s="104"/>
    </row>
    <row r="2441" spans="1:68" ht="14.5" x14ac:dyDescent="0.35">
      <c r="A2441" s="136"/>
      <c r="B2441" s="136"/>
      <c r="C2441" s="136"/>
      <c r="D2441" s="127"/>
      <c r="E2441" s="127"/>
      <c r="F2441" s="127"/>
      <c r="G2441" s="127"/>
      <c r="H2441" s="127"/>
      <c r="I2441" s="127"/>
      <c r="J2441" s="127"/>
      <c r="K2441" s="127"/>
      <c r="L2441" s="127"/>
      <c r="M2441" s="127"/>
      <c r="N2441" s="127"/>
      <c r="O2441" s="127"/>
      <c r="P2441" s="127"/>
      <c r="Q2441" s="127"/>
      <c r="R2441" s="127"/>
      <c r="S2441" s="127"/>
      <c r="T2441" s="127"/>
      <c r="U2441" s="127"/>
      <c r="V2441" s="127"/>
      <c r="W2441" s="127"/>
      <c r="X2441" s="127"/>
      <c r="Y2441" s="127"/>
      <c r="Z2441" s="127"/>
      <c r="AA2441" s="127"/>
      <c r="AB2441" s="127"/>
      <c r="AC2441" s="127"/>
      <c r="AD2441" s="127"/>
      <c r="AE2441" s="127"/>
      <c r="AF2441" s="127"/>
      <c r="AG2441" s="127"/>
      <c r="AH2441" s="127"/>
      <c r="AI2441" s="127"/>
      <c r="AJ2441" s="127"/>
      <c r="AK2441" s="127"/>
      <c r="AL2441" s="127"/>
      <c r="AM2441" s="127"/>
      <c r="AN2441" s="127"/>
      <c r="AO2441" s="127"/>
      <c r="AP2441" s="127"/>
      <c r="AQ2441" s="127"/>
      <c r="AR2441" s="127"/>
      <c r="AS2441" s="127"/>
      <c r="AT2441" s="127"/>
      <c r="AU2441" s="127"/>
      <c r="AV2441" s="127"/>
      <c r="AW2441" s="127"/>
      <c r="AX2441" s="127"/>
      <c r="AY2441" s="127"/>
      <c r="AZ2441" s="127"/>
      <c r="BA2441" s="127"/>
      <c r="BB2441" s="127"/>
      <c r="BC2441" s="127"/>
      <c r="BD2441" s="127"/>
      <c r="BE2441" s="127"/>
      <c r="BF2441" s="127"/>
      <c r="BG2441" s="127"/>
      <c r="BH2441" s="127"/>
      <c r="BI2441" s="127"/>
      <c r="BJ2441" s="127"/>
      <c r="BK2441" s="127"/>
      <c r="BL2441" s="127"/>
      <c r="BM2441" s="127"/>
      <c r="BN2441" s="386"/>
      <c r="BO2441" s="127"/>
      <c r="BP2441" s="104"/>
    </row>
    <row r="2442" spans="1:68" ht="14.5" x14ac:dyDescent="0.35">
      <c r="A2442" s="136"/>
      <c r="B2442" s="136"/>
      <c r="C2442" s="136"/>
      <c r="D2442" s="127"/>
      <c r="E2442" s="127"/>
      <c r="F2442" s="127"/>
      <c r="G2442" s="127"/>
      <c r="H2442" s="127"/>
      <c r="I2442" s="127"/>
      <c r="J2442" s="127"/>
      <c r="K2442" s="127"/>
      <c r="L2442" s="127"/>
      <c r="M2442" s="127"/>
      <c r="N2442" s="127"/>
      <c r="O2442" s="127"/>
      <c r="P2442" s="127"/>
      <c r="Q2442" s="127"/>
      <c r="R2442" s="127"/>
      <c r="S2442" s="127"/>
      <c r="T2442" s="127"/>
      <c r="U2442" s="127"/>
      <c r="V2442" s="127"/>
      <c r="W2442" s="127"/>
      <c r="X2442" s="127"/>
      <c r="Y2442" s="127"/>
      <c r="Z2442" s="127"/>
      <c r="AA2442" s="127"/>
      <c r="AB2442" s="127"/>
      <c r="AC2442" s="127"/>
      <c r="AD2442" s="127"/>
      <c r="AE2442" s="127"/>
      <c r="AF2442" s="127"/>
      <c r="AG2442" s="127"/>
      <c r="AH2442" s="127"/>
      <c r="AI2442" s="127"/>
      <c r="AJ2442" s="127"/>
      <c r="AK2442" s="127"/>
      <c r="AL2442" s="127"/>
      <c r="AM2442" s="127"/>
      <c r="AN2442" s="127"/>
      <c r="AO2442" s="127"/>
      <c r="AP2442" s="127"/>
      <c r="AQ2442" s="127"/>
      <c r="AR2442" s="127"/>
      <c r="AS2442" s="127"/>
      <c r="AT2442" s="127"/>
      <c r="AU2442" s="127"/>
      <c r="AV2442" s="127"/>
      <c r="AW2442" s="127"/>
      <c r="AX2442" s="127"/>
      <c r="AY2442" s="127"/>
      <c r="AZ2442" s="127"/>
      <c r="BA2442" s="127"/>
      <c r="BB2442" s="127"/>
      <c r="BC2442" s="127"/>
      <c r="BD2442" s="127"/>
      <c r="BE2442" s="127"/>
      <c r="BF2442" s="127"/>
      <c r="BG2442" s="127"/>
      <c r="BH2442" s="127"/>
      <c r="BI2442" s="127"/>
      <c r="BJ2442" s="127"/>
      <c r="BK2442" s="127"/>
      <c r="BL2442" s="127"/>
      <c r="BM2442" s="127"/>
      <c r="BN2442" s="386"/>
      <c r="BO2442" s="127"/>
      <c r="BP2442" s="104"/>
    </row>
    <row r="2443" spans="1:68" ht="14.5" x14ac:dyDescent="0.35">
      <c r="A2443" s="136"/>
      <c r="B2443" s="136"/>
      <c r="C2443" s="136"/>
      <c r="D2443" s="127"/>
      <c r="E2443" s="127"/>
      <c r="F2443" s="127"/>
      <c r="G2443" s="127"/>
      <c r="H2443" s="127"/>
      <c r="I2443" s="127"/>
      <c r="J2443" s="127"/>
      <c r="K2443" s="127"/>
      <c r="L2443" s="127"/>
      <c r="M2443" s="127"/>
      <c r="N2443" s="127"/>
      <c r="O2443" s="127"/>
      <c r="P2443" s="127"/>
      <c r="Q2443" s="127"/>
      <c r="R2443" s="127"/>
      <c r="S2443" s="127"/>
      <c r="T2443" s="127"/>
      <c r="U2443" s="127"/>
      <c r="V2443" s="127"/>
      <c r="W2443" s="127"/>
      <c r="X2443" s="127"/>
      <c r="Y2443" s="127"/>
      <c r="Z2443" s="127"/>
      <c r="AA2443" s="127"/>
      <c r="AB2443" s="127"/>
      <c r="AC2443" s="127"/>
      <c r="AD2443" s="127"/>
      <c r="AE2443" s="127"/>
      <c r="AF2443" s="127"/>
      <c r="AG2443" s="127"/>
      <c r="AH2443" s="127"/>
      <c r="AI2443" s="127"/>
      <c r="AJ2443" s="127"/>
      <c r="AK2443" s="127"/>
      <c r="AL2443" s="127"/>
      <c r="AM2443" s="127"/>
      <c r="AN2443" s="127"/>
      <c r="AO2443" s="127"/>
      <c r="AP2443" s="127"/>
      <c r="AQ2443" s="127"/>
      <c r="AR2443" s="127"/>
      <c r="AS2443" s="127"/>
      <c r="AT2443" s="127"/>
      <c r="AU2443" s="127"/>
      <c r="AV2443" s="127"/>
      <c r="AW2443" s="127"/>
      <c r="AX2443" s="127"/>
      <c r="AY2443" s="127"/>
      <c r="AZ2443" s="127"/>
      <c r="BA2443" s="127"/>
      <c r="BB2443" s="127"/>
      <c r="BC2443" s="127"/>
      <c r="BD2443" s="127"/>
      <c r="BE2443" s="127"/>
      <c r="BF2443" s="127"/>
      <c r="BG2443" s="127"/>
      <c r="BH2443" s="127"/>
      <c r="BI2443" s="127"/>
      <c r="BJ2443" s="127"/>
      <c r="BK2443" s="127"/>
      <c r="BL2443" s="127"/>
      <c r="BM2443" s="127"/>
      <c r="BN2443" s="386"/>
      <c r="BO2443" s="127"/>
      <c r="BP2443" s="104"/>
    </row>
    <row r="2444" spans="1:68" ht="14.5" x14ac:dyDescent="0.35">
      <c r="A2444" s="136"/>
      <c r="B2444" s="136"/>
      <c r="C2444" s="136"/>
      <c r="D2444" s="127"/>
      <c r="E2444" s="127"/>
      <c r="F2444" s="127"/>
      <c r="G2444" s="127"/>
      <c r="H2444" s="127"/>
      <c r="I2444" s="127"/>
      <c r="J2444" s="127"/>
      <c r="K2444" s="127"/>
      <c r="L2444" s="127"/>
      <c r="M2444" s="127"/>
      <c r="N2444" s="127"/>
      <c r="O2444" s="127"/>
      <c r="P2444" s="127"/>
      <c r="Q2444" s="127"/>
      <c r="R2444" s="127"/>
      <c r="S2444" s="127"/>
      <c r="T2444" s="127"/>
      <c r="U2444" s="127"/>
      <c r="V2444" s="127"/>
      <c r="W2444" s="127"/>
      <c r="X2444" s="127"/>
      <c r="Y2444" s="127"/>
      <c r="Z2444" s="127"/>
      <c r="AA2444" s="127"/>
      <c r="AB2444" s="127"/>
      <c r="AC2444" s="127"/>
      <c r="AD2444" s="127"/>
      <c r="AE2444" s="127"/>
      <c r="AF2444" s="127"/>
      <c r="AG2444" s="127"/>
      <c r="AH2444" s="127"/>
      <c r="AI2444" s="127"/>
      <c r="AJ2444" s="127"/>
      <c r="AK2444" s="127"/>
      <c r="AL2444" s="127"/>
      <c r="AM2444" s="127"/>
      <c r="AN2444" s="127"/>
      <c r="AO2444" s="127"/>
      <c r="AP2444" s="127"/>
      <c r="AQ2444" s="127"/>
      <c r="AR2444" s="127"/>
      <c r="AS2444" s="127"/>
      <c r="AT2444" s="127"/>
      <c r="AU2444" s="127"/>
      <c r="AV2444" s="127"/>
      <c r="AW2444" s="127"/>
      <c r="AX2444" s="127"/>
      <c r="AY2444" s="127"/>
      <c r="AZ2444" s="127"/>
      <c r="BA2444" s="127"/>
      <c r="BB2444" s="127"/>
      <c r="BC2444" s="127"/>
      <c r="BD2444" s="127"/>
      <c r="BE2444" s="127"/>
      <c r="BF2444" s="127"/>
      <c r="BG2444" s="127"/>
      <c r="BH2444" s="127"/>
      <c r="BI2444" s="127"/>
      <c r="BJ2444" s="127"/>
      <c r="BK2444" s="127"/>
      <c r="BL2444" s="127"/>
      <c r="BM2444" s="127"/>
      <c r="BN2444" s="386"/>
      <c r="BO2444" s="127"/>
      <c r="BP2444" s="104"/>
    </row>
    <row r="2445" spans="1:68" ht="14.5" x14ac:dyDescent="0.35">
      <c r="A2445" s="136"/>
      <c r="B2445" s="136"/>
      <c r="C2445" s="136"/>
      <c r="D2445" s="127"/>
      <c r="E2445" s="127"/>
      <c r="F2445" s="127"/>
      <c r="G2445" s="127"/>
      <c r="H2445" s="127"/>
      <c r="I2445" s="127"/>
      <c r="J2445" s="127"/>
      <c r="K2445" s="127"/>
      <c r="L2445" s="127"/>
      <c r="M2445" s="127"/>
      <c r="N2445" s="127"/>
      <c r="O2445" s="127"/>
      <c r="P2445" s="127"/>
      <c r="Q2445" s="127"/>
      <c r="R2445" s="127"/>
      <c r="S2445" s="127"/>
      <c r="T2445" s="127"/>
      <c r="U2445" s="127"/>
      <c r="V2445" s="127"/>
      <c r="W2445" s="127"/>
      <c r="X2445" s="127"/>
      <c r="Y2445" s="127"/>
      <c r="Z2445" s="127"/>
      <c r="AA2445" s="127"/>
      <c r="AB2445" s="127"/>
      <c r="AC2445" s="127"/>
      <c r="AD2445" s="127"/>
      <c r="AE2445" s="127"/>
      <c r="AF2445" s="127"/>
      <c r="AG2445" s="127"/>
      <c r="AH2445" s="127"/>
      <c r="AI2445" s="127"/>
      <c r="AJ2445" s="127"/>
      <c r="AK2445" s="127"/>
      <c r="AL2445" s="127"/>
      <c r="AM2445" s="127"/>
      <c r="AN2445" s="127"/>
      <c r="AO2445" s="127"/>
      <c r="AP2445" s="127"/>
      <c r="AQ2445" s="127"/>
      <c r="AR2445" s="127"/>
      <c r="AS2445" s="127"/>
      <c r="AT2445" s="127"/>
      <c r="AU2445" s="127"/>
      <c r="AV2445" s="127"/>
      <c r="AW2445" s="127"/>
      <c r="AX2445" s="127"/>
      <c r="AY2445" s="127"/>
      <c r="AZ2445" s="127"/>
      <c r="BA2445" s="127"/>
      <c r="BB2445" s="127"/>
      <c r="BC2445" s="127"/>
      <c r="BD2445" s="127"/>
      <c r="BE2445" s="127"/>
      <c r="BF2445" s="127"/>
      <c r="BG2445" s="127"/>
      <c r="BH2445" s="127"/>
      <c r="BI2445" s="127"/>
      <c r="BJ2445" s="127"/>
      <c r="BK2445" s="127"/>
      <c r="BL2445" s="127"/>
      <c r="BM2445" s="127"/>
      <c r="BN2445" s="386"/>
      <c r="BO2445" s="127"/>
      <c r="BP2445" s="104"/>
    </row>
    <row r="2446" spans="1:68" ht="14.5" x14ac:dyDescent="0.35">
      <c r="A2446" s="136"/>
      <c r="B2446" s="136"/>
      <c r="C2446" s="136"/>
      <c r="D2446" s="127"/>
      <c r="E2446" s="127"/>
      <c r="F2446" s="127"/>
      <c r="G2446" s="127"/>
      <c r="H2446" s="127"/>
      <c r="I2446" s="127"/>
      <c r="J2446" s="127"/>
      <c r="K2446" s="127"/>
      <c r="L2446" s="127"/>
      <c r="M2446" s="127"/>
      <c r="N2446" s="127"/>
      <c r="O2446" s="127"/>
      <c r="P2446" s="127"/>
      <c r="Q2446" s="127"/>
      <c r="R2446" s="127"/>
      <c r="S2446" s="127"/>
      <c r="T2446" s="127"/>
      <c r="U2446" s="127"/>
      <c r="V2446" s="127"/>
      <c r="W2446" s="127"/>
      <c r="X2446" s="127"/>
      <c r="Y2446" s="127"/>
      <c r="Z2446" s="127"/>
      <c r="AA2446" s="127"/>
      <c r="AB2446" s="127"/>
      <c r="AC2446" s="127"/>
      <c r="AD2446" s="127"/>
      <c r="AE2446" s="127"/>
      <c r="AF2446" s="127"/>
      <c r="AG2446" s="127"/>
      <c r="AH2446" s="127"/>
      <c r="AI2446" s="127"/>
      <c r="AJ2446" s="127"/>
      <c r="AK2446" s="127"/>
      <c r="AL2446" s="127"/>
      <c r="AM2446" s="127"/>
      <c r="AN2446" s="127"/>
      <c r="AO2446" s="127"/>
      <c r="AP2446" s="127"/>
      <c r="AQ2446" s="127"/>
      <c r="AR2446" s="127"/>
      <c r="AS2446" s="127"/>
      <c r="AT2446" s="127"/>
      <c r="AU2446" s="127"/>
      <c r="AV2446" s="127"/>
      <c r="AW2446" s="127"/>
      <c r="AX2446" s="127"/>
      <c r="AY2446" s="127"/>
      <c r="AZ2446" s="127"/>
      <c r="BA2446" s="127"/>
      <c r="BB2446" s="127"/>
      <c r="BC2446" s="127"/>
      <c r="BD2446" s="127"/>
      <c r="BE2446" s="127"/>
      <c r="BF2446" s="127"/>
      <c r="BG2446" s="127"/>
      <c r="BH2446" s="127"/>
      <c r="BI2446" s="127"/>
      <c r="BJ2446" s="127"/>
      <c r="BK2446" s="127"/>
      <c r="BL2446" s="127"/>
      <c r="BM2446" s="127"/>
      <c r="BN2446" s="386"/>
      <c r="BO2446" s="127"/>
      <c r="BP2446" s="104"/>
    </row>
    <row r="2447" spans="1:68" ht="14.5" x14ac:dyDescent="0.35">
      <c r="A2447" s="136"/>
      <c r="B2447" s="136"/>
      <c r="C2447" s="136"/>
      <c r="D2447" s="127"/>
      <c r="E2447" s="127"/>
      <c r="F2447" s="127"/>
      <c r="G2447" s="127"/>
      <c r="H2447" s="127"/>
      <c r="I2447" s="127"/>
      <c r="J2447" s="127"/>
      <c r="K2447" s="127"/>
      <c r="L2447" s="127"/>
      <c r="M2447" s="127"/>
      <c r="N2447" s="127"/>
      <c r="O2447" s="127"/>
      <c r="P2447" s="127"/>
      <c r="Q2447" s="127"/>
      <c r="R2447" s="127"/>
      <c r="S2447" s="127"/>
      <c r="T2447" s="127"/>
      <c r="U2447" s="127"/>
      <c r="V2447" s="127"/>
      <c r="W2447" s="127"/>
      <c r="X2447" s="127"/>
      <c r="Y2447" s="127"/>
      <c r="Z2447" s="127"/>
      <c r="AA2447" s="127"/>
      <c r="AB2447" s="127"/>
      <c r="AC2447" s="127"/>
      <c r="AD2447" s="127"/>
      <c r="AE2447" s="127"/>
      <c r="AF2447" s="127"/>
      <c r="AG2447" s="127"/>
      <c r="AH2447" s="127"/>
      <c r="AI2447" s="127"/>
      <c r="AJ2447" s="127"/>
      <c r="AK2447" s="127"/>
      <c r="AL2447" s="127"/>
      <c r="AM2447" s="127"/>
      <c r="AN2447" s="127"/>
      <c r="AO2447" s="127"/>
      <c r="AP2447" s="127"/>
      <c r="AQ2447" s="127"/>
      <c r="AR2447" s="127"/>
      <c r="AS2447" s="127"/>
      <c r="AT2447" s="127"/>
      <c r="AU2447" s="127"/>
      <c r="AV2447" s="127"/>
      <c r="AW2447" s="127"/>
      <c r="AX2447" s="127"/>
      <c r="AY2447" s="127"/>
      <c r="AZ2447" s="127"/>
      <c r="BA2447" s="127"/>
      <c r="BB2447" s="127"/>
      <c r="BC2447" s="127"/>
      <c r="BD2447" s="127"/>
      <c r="BE2447" s="127"/>
      <c r="BF2447" s="127"/>
      <c r="BG2447" s="127"/>
      <c r="BH2447" s="127"/>
      <c r="BI2447" s="127"/>
      <c r="BJ2447" s="127"/>
      <c r="BK2447" s="127"/>
      <c r="BL2447" s="127"/>
      <c r="BM2447" s="127"/>
      <c r="BN2447" s="386"/>
      <c r="BO2447" s="127"/>
      <c r="BP2447" s="104"/>
    </row>
    <row r="2448" spans="1:68" ht="14.5" x14ac:dyDescent="0.35">
      <c r="A2448" s="136"/>
      <c r="B2448" s="136"/>
      <c r="C2448" s="136"/>
      <c r="D2448" s="127"/>
      <c r="E2448" s="127"/>
      <c r="F2448" s="127"/>
      <c r="G2448" s="127"/>
      <c r="H2448" s="127"/>
      <c r="I2448" s="127"/>
      <c r="J2448" s="127"/>
      <c r="K2448" s="127"/>
      <c r="L2448" s="127"/>
      <c r="M2448" s="127"/>
      <c r="N2448" s="127"/>
      <c r="O2448" s="127"/>
      <c r="P2448" s="127"/>
      <c r="Q2448" s="127"/>
      <c r="R2448" s="127"/>
      <c r="S2448" s="127"/>
      <c r="T2448" s="127"/>
      <c r="U2448" s="127"/>
      <c r="V2448" s="127"/>
      <c r="W2448" s="127"/>
      <c r="X2448" s="127"/>
      <c r="Y2448" s="127"/>
      <c r="Z2448" s="127"/>
      <c r="AA2448" s="127"/>
      <c r="AB2448" s="127"/>
      <c r="AC2448" s="127"/>
      <c r="AD2448" s="127"/>
      <c r="AE2448" s="127"/>
      <c r="AF2448" s="127"/>
      <c r="AG2448" s="127"/>
      <c r="AH2448" s="127"/>
      <c r="AI2448" s="127"/>
      <c r="AJ2448" s="127"/>
      <c r="AK2448" s="127"/>
      <c r="AL2448" s="127"/>
      <c r="AM2448" s="127"/>
      <c r="AN2448" s="127"/>
      <c r="AO2448" s="127"/>
      <c r="AP2448" s="127"/>
      <c r="AQ2448" s="127"/>
      <c r="AR2448" s="127"/>
      <c r="AS2448" s="127"/>
      <c r="AT2448" s="127"/>
      <c r="AU2448" s="127"/>
      <c r="AV2448" s="127"/>
      <c r="AW2448" s="127"/>
      <c r="AX2448" s="127"/>
      <c r="AY2448" s="127"/>
      <c r="AZ2448" s="127"/>
      <c r="BA2448" s="127"/>
      <c r="BB2448" s="127"/>
      <c r="BC2448" s="127"/>
      <c r="BD2448" s="127"/>
      <c r="BE2448" s="127"/>
      <c r="BF2448" s="127"/>
      <c r="BG2448" s="127"/>
      <c r="BH2448" s="127"/>
      <c r="BI2448" s="127"/>
      <c r="BJ2448" s="127"/>
      <c r="BK2448" s="127"/>
      <c r="BL2448" s="127"/>
      <c r="BM2448" s="127"/>
      <c r="BN2448" s="386"/>
      <c r="BO2448" s="127"/>
      <c r="BP2448" s="104"/>
    </row>
    <row r="2449" spans="1:68" ht="14.5" x14ac:dyDescent="0.35">
      <c r="A2449" s="136"/>
      <c r="B2449" s="136"/>
      <c r="C2449" s="136"/>
      <c r="D2449" s="127"/>
      <c r="E2449" s="127"/>
      <c r="F2449" s="127"/>
      <c r="G2449" s="127"/>
      <c r="H2449" s="127"/>
      <c r="I2449" s="127"/>
      <c r="J2449" s="127"/>
      <c r="K2449" s="127"/>
      <c r="L2449" s="127"/>
      <c r="M2449" s="127"/>
      <c r="N2449" s="127"/>
      <c r="O2449" s="127"/>
      <c r="P2449" s="127"/>
      <c r="Q2449" s="127"/>
      <c r="R2449" s="127"/>
      <c r="S2449" s="127"/>
      <c r="T2449" s="127"/>
      <c r="U2449" s="127"/>
      <c r="V2449" s="127"/>
      <c r="W2449" s="127"/>
      <c r="X2449" s="127"/>
      <c r="Y2449" s="127"/>
      <c r="Z2449" s="127"/>
      <c r="AA2449" s="127"/>
      <c r="AB2449" s="127"/>
      <c r="AC2449" s="127"/>
      <c r="AD2449" s="127"/>
      <c r="AE2449" s="127"/>
      <c r="AF2449" s="127"/>
      <c r="AG2449" s="127"/>
      <c r="AH2449" s="127"/>
      <c r="AI2449" s="127"/>
      <c r="AJ2449" s="127"/>
      <c r="AK2449" s="127"/>
      <c r="AL2449" s="127"/>
      <c r="AM2449" s="127"/>
      <c r="AN2449" s="127"/>
      <c r="AO2449" s="127"/>
      <c r="AP2449" s="127"/>
      <c r="AQ2449" s="127"/>
      <c r="AR2449" s="127"/>
      <c r="AS2449" s="127"/>
      <c r="AT2449" s="127"/>
      <c r="AU2449" s="127"/>
      <c r="AV2449" s="127"/>
      <c r="AW2449" s="127"/>
      <c r="AX2449" s="127"/>
      <c r="AY2449" s="127"/>
      <c r="AZ2449" s="127"/>
      <c r="BA2449" s="127"/>
      <c r="BB2449" s="127"/>
      <c r="BC2449" s="127"/>
      <c r="BD2449" s="127"/>
      <c r="BE2449" s="127"/>
      <c r="BF2449" s="127"/>
      <c r="BG2449" s="127"/>
      <c r="BH2449" s="127"/>
      <c r="BI2449" s="127"/>
      <c r="BJ2449" s="127"/>
      <c r="BK2449" s="127"/>
      <c r="BL2449" s="127"/>
      <c r="BM2449" s="127"/>
      <c r="BN2449" s="386"/>
      <c r="BO2449" s="127"/>
      <c r="BP2449" s="104"/>
    </row>
    <row r="2450" spans="1:68" ht="14.5" x14ac:dyDescent="0.35">
      <c r="A2450" s="136"/>
      <c r="B2450" s="136"/>
      <c r="C2450" s="136"/>
      <c r="D2450" s="127"/>
      <c r="E2450" s="127"/>
      <c r="F2450" s="127"/>
      <c r="G2450" s="127"/>
      <c r="H2450" s="127"/>
      <c r="I2450" s="127"/>
      <c r="J2450" s="127"/>
      <c r="K2450" s="127"/>
      <c r="L2450" s="127"/>
      <c r="M2450" s="127"/>
      <c r="N2450" s="127"/>
      <c r="O2450" s="127"/>
      <c r="P2450" s="127"/>
      <c r="Q2450" s="127"/>
      <c r="R2450" s="127"/>
      <c r="S2450" s="127"/>
      <c r="T2450" s="127"/>
      <c r="U2450" s="127"/>
      <c r="V2450" s="127"/>
      <c r="W2450" s="127"/>
      <c r="X2450" s="127"/>
      <c r="Y2450" s="127"/>
      <c r="Z2450" s="127"/>
      <c r="AA2450" s="127"/>
      <c r="AB2450" s="127"/>
      <c r="AC2450" s="127"/>
      <c r="AD2450" s="127"/>
      <c r="AE2450" s="127"/>
      <c r="AF2450" s="127"/>
      <c r="AG2450" s="127"/>
      <c r="AH2450" s="127"/>
      <c r="AI2450" s="127"/>
      <c r="AJ2450" s="127"/>
      <c r="AK2450" s="127"/>
      <c r="AL2450" s="127"/>
      <c r="AM2450" s="127"/>
      <c r="AN2450" s="127"/>
      <c r="AO2450" s="127"/>
      <c r="AP2450" s="127"/>
      <c r="AQ2450" s="127"/>
      <c r="AR2450" s="127"/>
      <c r="AS2450" s="127"/>
      <c r="AT2450" s="127"/>
      <c r="AU2450" s="127"/>
      <c r="AV2450" s="127"/>
      <c r="AW2450" s="127"/>
      <c r="AX2450" s="127"/>
      <c r="AY2450" s="127"/>
      <c r="AZ2450" s="127"/>
      <c r="BA2450" s="127"/>
      <c r="BB2450" s="127"/>
      <c r="BC2450" s="127"/>
      <c r="BD2450" s="127"/>
      <c r="BE2450" s="127"/>
      <c r="BF2450" s="127"/>
      <c r="BG2450" s="127"/>
      <c r="BH2450" s="127"/>
      <c r="BI2450" s="127"/>
      <c r="BJ2450" s="127"/>
      <c r="BK2450" s="127"/>
      <c r="BL2450" s="127"/>
      <c r="BM2450" s="127"/>
      <c r="BN2450" s="386"/>
      <c r="BO2450" s="127"/>
      <c r="BP2450" s="104"/>
    </row>
    <row r="2451" spans="1:68" ht="14.5" x14ac:dyDescent="0.35">
      <c r="A2451" s="136"/>
      <c r="B2451" s="136"/>
      <c r="C2451" s="136"/>
      <c r="D2451" s="127"/>
      <c r="E2451" s="127"/>
      <c r="F2451" s="127"/>
      <c r="G2451" s="127"/>
      <c r="H2451" s="127"/>
      <c r="I2451" s="127"/>
      <c r="J2451" s="127"/>
      <c r="K2451" s="127"/>
      <c r="L2451" s="127"/>
      <c r="M2451" s="127"/>
      <c r="N2451" s="127"/>
      <c r="O2451" s="127"/>
      <c r="P2451" s="127"/>
      <c r="Q2451" s="127"/>
      <c r="R2451" s="127"/>
      <c r="S2451" s="127"/>
      <c r="T2451" s="127"/>
      <c r="U2451" s="127"/>
      <c r="V2451" s="127"/>
      <c r="W2451" s="127"/>
      <c r="X2451" s="127"/>
      <c r="Y2451" s="127"/>
      <c r="Z2451" s="127"/>
      <c r="AA2451" s="127"/>
      <c r="AB2451" s="127"/>
      <c r="AC2451" s="127"/>
      <c r="AD2451" s="127"/>
      <c r="AE2451" s="127"/>
      <c r="AF2451" s="127"/>
      <c r="AG2451" s="127"/>
      <c r="AH2451" s="127"/>
      <c r="AI2451" s="127"/>
      <c r="AJ2451" s="127"/>
      <c r="AK2451" s="127"/>
      <c r="AL2451" s="127"/>
      <c r="AM2451" s="127"/>
      <c r="AN2451" s="127"/>
      <c r="AO2451" s="127"/>
      <c r="AP2451" s="127"/>
      <c r="AQ2451" s="127"/>
      <c r="AR2451" s="127"/>
      <c r="AS2451" s="127"/>
      <c r="AT2451" s="127"/>
      <c r="AU2451" s="127"/>
      <c r="AV2451" s="127"/>
      <c r="AW2451" s="127"/>
      <c r="AX2451" s="127"/>
      <c r="AY2451" s="127"/>
      <c r="AZ2451" s="127"/>
      <c r="BA2451" s="127"/>
      <c r="BB2451" s="127"/>
      <c r="BC2451" s="127"/>
      <c r="BD2451" s="127"/>
      <c r="BE2451" s="127"/>
      <c r="BF2451" s="127"/>
      <c r="BG2451" s="127"/>
      <c r="BH2451" s="127"/>
      <c r="BI2451" s="127"/>
      <c r="BJ2451" s="127"/>
      <c r="BK2451" s="127"/>
      <c r="BL2451" s="127"/>
      <c r="BM2451" s="127"/>
      <c r="BN2451" s="386"/>
      <c r="BO2451" s="127"/>
      <c r="BP2451" s="104"/>
    </row>
    <row r="2452" spans="1:68" ht="14.5" x14ac:dyDescent="0.35">
      <c r="A2452" s="136"/>
      <c r="B2452" s="136"/>
      <c r="C2452" s="136"/>
      <c r="D2452" s="127"/>
      <c r="E2452" s="127"/>
      <c r="F2452" s="127"/>
      <c r="G2452" s="127"/>
      <c r="H2452" s="127"/>
      <c r="I2452" s="127"/>
      <c r="J2452" s="127"/>
      <c r="K2452" s="127"/>
      <c r="L2452" s="127"/>
      <c r="M2452" s="127"/>
      <c r="N2452" s="127"/>
      <c r="O2452" s="127"/>
      <c r="P2452" s="127"/>
      <c r="Q2452" s="127"/>
      <c r="R2452" s="127"/>
      <c r="S2452" s="127"/>
      <c r="T2452" s="127"/>
      <c r="U2452" s="127"/>
      <c r="V2452" s="127"/>
      <c r="W2452" s="127"/>
      <c r="X2452" s="127"/>
      <c r="Y2452" s="127"/>
      <c r="Z2452" s="127"/>
      <c r="AA2452" s="127"/>
      <c r="AB2452" s="127"/>
      <c r="AC2452" s="127"/>
      <c r="AD2452" s="127"/>
      <c r="AE2452" s="127"/>
      <c r="AF2452" s="127"/>
      <c r="AG2452" s="127"/>
      <c r="AH2452" s="127"/>
      <c r="AI2452" s="127"/>
      <c r="AJ2452" s="127"/>
      <c r="AK2452" s="127"/>
      <c r="AL2452" s="127"/>
      <c r="AM2452" s="127"/>
      <c r="AN2452" s="127"/>
      <c r="AO2452" s="127"/>
      <c r="AP2452" s="127"/>
      <c r="AQ2452" s="127"/>
      <c r="AR2452" s="127"/>
      <c r="AS2452" s="127"/>
      <c r="AT2452" s="127"/>
      <c r="AU2452" s="127"/>
      <c r="AV2452" s="127"/>
      <c r="AW2452" s="127"/>
      <c r="AX2452" s="127"/>
      <c r="AY2452" s="127"/>
      <c r="AZ2452" s="127"/>
      <c r="BA2452" s="127"/>
      <c r="BB2452" s="127"/>
      <c r="BC2452" s="127"/>
      <c r="BD2452" s="127"/>
      <c r="BE2452" s="127"/>
      <c r="BF2452" s="127"/>
      <c r="BG2452" s="127"/>
      <c r="BH2452" s="127"/>
      <c r="BI2452" s="127"/>
      <c r="BJ2452" s="127"/>
      <c r="BK2452" s="127"/>
      <c r="BL2452" s="127"/>
      <c r="BM2452" s="127"/>
      <c r="BN2452" s="386"/>
      <c r="BO2452" s="127"/>
      <c r="BP2452" s="104"/>
    </row>
    <row r="2453" spans="1:68" ht="14.5" x14ac:dyDescent="0.35">
      <c r="A2453" s="136"/>
      <c r="B2453" s="136"/>
      <c r="C2453" s="136"/>
      <c r="D2453" s="127"/>
      <c r="E2453" s="127"/>
      <c r="F2453" s="127"/>
      <c r="G2453" s="127"/>
      <c r="H2453" s="127"/>
      <c r="I2453" s="127"/>
      <c r="J2453" s="127"/>
      <c r="K2453" s="127"/>
      <c r="L2453" s="127"/>
      <c r="M2453" s="127"/>
      <c r="N2453" s="127"/>
      <c r="O2453" s="127"/>
      <c r="P2453" s="127"/>
      <c r="Q2453" s="127"/>
      <c r="R2453" s="127"/>
      <c r="S2453" s="127"/>
      <c r="T2453" s="127"/>
      <c r="U2453" s="127"/>
      <c r="V2453" s="127"/>
      <c r="W2453" s="127"/>
      <c r="X2453" s="127"/>
      <c r="Y2453" s="127"/>
      <c r="Z2453" s="127"/>
      <c r="AA2453" s="127"/>
      <c r="AB2453" s="127"/>
      <c r="AC2453" s="127"/>
      <c r="AD2453" s="127"/>
      <c r="AE2453" s="127"/>
      <c r="AF2453" s="127"/>
      <c r="AG2453" s="127"/>
      <c r="AH2453" s="127"/>
      <c r="AI2453" s="127"/>
      <c r="AJ2453" s="127"/>
      <c r="AK2453" s="127"/>
      <c r="AL2453" s="127"/>
      <c r="AM2453" s="127"/>
      <c r="AN2453" s="127"/>
      <c r="AO2453" s="127"/>
      <c r="AP2453" s="127"/>
      <c r="AQ2453" s="127"/>
      <c r="AR2453" s="127"/>
      <c r="AS2453" s="127"/>
      <c r="AT2453" s="127"/>
      <c r="AU2453" s="127"/>
      <c r="AV2453" s="127"/>
      <c r="AW2453" s="127"/>
      <c r="AX2453" s="127"/>
      <c r="AY2453" s="127"/>
      <c r="AZ2453" s="127"/>
      <c r="BA2453" s="127"/>
      <c r="BB2453" s="127"/>
      <c r="BC2453" s="127"/>
      <c r="BD2453" s="127"/>
      <c r="BE2453" s="127"/>
      <c r="BF2453" s="127"/>
      <c r="BG2453" s="127"/>
      <c r="BH2453" s="127"/>
      <c r="BI2453" s="127"/>
      <c r="BJ2453" s="127"/>
      <c r="BK2453" s="127"/>
      <c r="BL2453" s="127"/>
      <c r="BM2453" s="127"/>
      <c r="BN2453" s="386"/>
      <c r="BO2453" s="127"/>
      <c r="BP2453" s="104"/>
    </row>
    <row r="2454" spans="1:68" ht="14.5" x14ac:dyDescent="0.35">
      <c r="A2454" s="136"/>
      <c r="B2454" s="136"/>
      <c r="C2454" s="136"/>
      <c r="D2454" s="127"/>
      <c r="E2454" s="127"/>
      <c r="F2454" s="127"/>
      <c r="G2454" s="127"/>
      <c r="H2454" s="127"/>
      <c r="I2454" s="127"/>
      <c r="J2454" s="127"/>
      <c r="K2454" s="127"/>
      <c r="L2454" s="127"/>
      <c r="M2454" s="127"/>
      <c r="N2454" s="127"/>
      <c r="O2454" s="127"/>
      <c r="P2454" s="127"/>
      <c r="Q2454" s="127"/>
      <c r="R2454" s="127"/>
      <c r="S2454" s="127"/>
      <c r="T2454" s="127"/>
      <c r="U2454" s="127"/>
      <c r="V2454" s="127"/>
      <c r="W2454" s="127"/>
      <c r="X2454" s="127"/>
      <c r="Y2454" s="127"/>
      <c r="Z2454" s="127"/>
      <c r="AA2454" s="127"/>
      <c r="AB2454" s="127"/>
      <c r="AC2454" s="127"/>
      <c r="AD2454" s="127"/>
      <c r="AE2454" s="127"/>
      <c r="AF2454" s="127"/>
      <c r="AG2454" s="127"/>
      <c r="AH2454" s="127"/>
      <c r="AI2454" s="127"/>
      <c r="AJ2454" s="127"/>
      <c r="AK2454" s="127"/>
      <c r="AL2454" s="127"/>
      <c r="AM2454" s="127"/>
      <c r="AN2454" s="127"/>
      <c r="AO2454" s="127"/>
      <c r="AP2454" s="127"/>
      <c r="AQ2454" s="127"/>
      <c r="AR2454" s="127"/>
      <c r="AS2454" s="127"/>
      <c r="AT2454" s="127"/>
      <c r="AU2454" s="127"/>
      <c r="AV2454" s="127"/>
      <c r="AW2454" s="127"/>
      <c r="AX2454" s="127"/>
      <c r="AY2454" s="127"/>
      <c r="AZ2454" s="127"/>
      <c r="BA2454" s="127"/>
      <c r="BB2454" s="127"/>
      <c r="BC2454" s="127"/>
      <c r="BD2454" s="127"/>
      <c r="BE2454" s="127"/>
      <c r="BF2454" s="127"/>
      <c r="BG2454" s="127"/>
      <c r="BH2454" s="127"/>
      <c r="BI2454" s="127"/>
      <c r="BJ2454" s="127"/>
      <c r="BK2454" s="127"/>
      <c r="BL2454" s="127"/>
      <c r="BM2454" s="127"/>
      <c r="BN2454" s="386"/>
      <c r="BO2454" s="127"/>
      <c r="BP2454" s="104"/>
    </row>
    <row r="2455" spans="1:68" ht="14.5" x14ac:dyDescent="0.35">
      <c r="A2455" s="136"/>
      <c r="B2455" s="136"/>
      <c r="C2455" s="136"/>
      <c r="D2455" s="127"/>
      <c r="E2455" s="127"/>
      <c r="F2455" s="127"/>
      <c r="G2455" s="127"/>
      <c r="H2455" s="127"/>
      <c r="I2455" s="127"/>
      <c r="J2455" s="127"/>
      <c r="K2455" s="127"/>
      <c r="L2455" s="127"/>
      <c r="M2455" s="127"/>
      <c r="N2455" s="127"/>
      <c r="O2455" s="127"/>
      <c r="P2455" s="127"/>
      <c r="Q2455" s="127"/>
      <c r="R2455" s="127"/>
      <c r="S2455" s="127"/>
      <c r="T2455" s="127"/>
      <c r="U2455" s="127"/>
      <c r="V2455" s="127"/>
      <c r="W2455" s="127"/>
      <c r="X2455" s="127"/>
      <c r="Y2455" s="127"/>
      <c r="Z2455" s="127"/>
      <c r="AA2455" s="127"/>
      <c r="AB2455" s="127"/>
      <c r="AC2455" s="127"/>
      <c r="AD2455" s="127"/>
      <c r="AE2455" s="127"/>
      <c r="AF2455" s="127"/>
      <c r="AG2455" s="127"/>
      <c r="AH2455" s="127"/>
      <c r="AI2455" s="127"/>
      <c r="AJ2455" s="127"/>
      <c r="AK2455" s="127"/>
      <c r="AL2455" s="127"/>
      <c r="AM2455" s="127"/>
      <c r="AN2455" s="127"/>
      <c r="AO2455" s="127"/>
      <c r="AP2455" s="127"/>
      <c r="AQ2455" s="127"/>
      <c r="AR2455" s="127"/>
      <c r="AS2455" s="127"/>
      <c r="AT2455" s="127"/>
      <c r="AU2455" s="127"/>
      <c r="AV2455" s="127"/>
      <c r="AW2455" s="127"/>
      <c r="AX2455" s="127"/>
      <c r="AY2455" s="127"/>
      <c r="AZ2455" s="127"/>
      <c r="BA2455" s="127"/>
      <c r="BB2455" s="127"/>
      <c r="BC2455" s="127"/>
      <c r="BD2455" s="127"/>
      <c r="BE2455" s="127"/>
      <c r="BF2455" s="127"/>
      <c r="BG2455" s="127"/>
      <c r="BH2455" s="127"/>
      <c r="BI2455" s="127"/>
      <c r="BJ2455" s="127"/>
      <c r="BK2455" s="127"/>
      <c r="BL2455" s="127"/>
      <c r="BM2455" s="127"/>
      <c r="BN2455" s="386"/>
      <c r="BO2455" s="127"/>
      <c r="BP2455" s="104"/>
    </row>
    <row r="2456" spans="1:68" ht="14.5" x14ac:dyDescent="0.35">
      <c r="A2456" s="136"/>
      <c r="B2456" s="136"/>
      <c r="C2456" s="136"/>
      <c r="D2456" s="127"/>
      <c r="E2456" s="127"/>
      <c r="F2456" s="127"/>
      <c r="G2456" s="127"/>
      <c r="H2456" s="127"/>
      <c r="I2456" s="127"/>
      <c r="J2456" s="127"/>
      <c r="K2456" s="127"/>
      <c r="L2456" s="127"/>
      <c r="M2456" s="127"/>
      <c r="N2456" s="127"/>
      <c r="O2456" s="127"/>
      <c r="P2456" s="127"/>
      <c r="Q2456" s="127"/>
      <c r="R2456" s="127"/>
      <c r="S2456" s="127"/>
      <c r="T2456" s="127"/>
      <c r="U2456" s="127"/>
      <c r="V2456" s="127"/>
      <c r="W2456" s="127"/>
      <c r="X2456" s="127"/>
      <c r="Y2456" s="127"/>
      <c r="Z2456" s="127"/>
      <c r="AA2456" s="127"/>
      <c r="AB2456" s="127"/>
      <c r="AC2456" s="127"/>
      <c r="AD2456" s="127"/>
      <c r="AE2456" s="127"/>
      <c r="AF2456" s="127"/>
      <c r="AG2456" s="127"/>
      <c r="AH2456" s="127"/>
      <c r="AI2456" s="127"/>
      <c r="AJ2456" s="127"/>
      <c r="AK2456" s="127"/>
      <c r="AL2456" s="127"/>
      <c r="AM2456" s="127"/>
      <c r="AN2456" s="127"/>
      <c r="AO2456" s="127"/>
      <c r="AP2456" s="127"/>
      <c r="AQ2456" s="127"/>
      <c r="AR2456" s="127"/>
      <c r="AS2456" s="127"/>
      <c r="AT2456" s="127"/>
      <c r="AU2456" s="127"/>
      <c r="AV2456" s="127"/>
      <c r="AW2456" s="127"/>
      <c r="AX2456" s="127"/>
      <c r="AY2456" s="127"/>
      <c r="AZ2456" s="127"/>
      <c r="BA2456" s="127"/>
      <c r="BB2456" s="127"/>
      <c r="BC2456" s="127"/>
      <c r="BD2456" s="127"/>
      <c r="BE2456" s="127"/>
      <c r="BF2456" s="127"/>
      <c r="BG2456" s="127"/>
      <c r="BH2456" s="127"/>
      <c r="BI2456" s="127"/>
      <c r="BJ2456" s="127"/>
      <c r="BK2456" s="127"/>
      <c r="BL2456" s="127"/>
      <c r="BM2456" s="127"/>
      <c r="BN2456" s="386"/>
      <c r="BO2456" s="127"/>
      <c r="BP2456" s="104"/>
    </row>
    <row r="2457" spans="1:68" ht="14.5" x14ac:dyDescent="0.35">
      <c r="A2457" s="136"/>
      <c r="B2457" s="136"/>
      <c r="C2457" s="136"/>
      <c r="D2457" s="127"/>
      <c r="E2457" s="127"/>
      <c r="F2457" s="127"/>
      <c r="G2457" s="127"/>
      <c r="H2457" s="127"/>
      <c r="I2457" s="127"/>
      <c r="J2457" s="127"/>
      <c r="K2457" s="127"/>
      <c r="L2457" s="127"/>
      <c r="M2457" s="127"/>
      <c r="N2457" s="127"/>
      <c r="O2457" s="127"/>
      <c r="P2457" s="127"/>
      <c r="Q2457" s="127"/>
      <c r="R2457" s="127"/>
      <c r="S2457" s="127"/>
      <c r="T2457" s="127"/>
      <c r="U2457" s="127"/>
      <c r="V2457" s="127"/>
      <c r="W2457" s="127"/>
      <c r="X2457" s="127"/>
      <c r="Y2457" s="127"/>
      <c r="Z2457" s="127"/>
      <c r="AA2457" s="127"/>
      <c r="AB2457" s="127"/>
      <c r="AC2457" s="127"/>
      <c r="AD2457" s="127"/>
      <c r="AE2457" s="127"/>
      <c r="AF2457" s="127"/>
      <c r="AG2457" s="127"/>
      <c r="AH2457" s="127"/>
      <c r="AI2457" s="127"/>
      <c r="AJ2457" s="127"/>
      <c r="AK2457" s="127"/>
      <c r="AL2457" s="127"/>
      <c r="AM2457" s="127"/>
      <c r="AN2457" s="127"/>
      <c r="AO2457" s="127"/>
      <c r="AP2457" s="127"/>
      <c r="AQ2457" s="127"/>
      <c r="AR2457" s="127"/>
      <c r="AS2457" s="127"/>
      <c r="AT2457" s="127"/>
      <c r="AU2457" s="127"/>
      <c r="AV2457" s="127"/>
      <c r="AW2457" s="127"/>
      <c r="AX2457" s="127"/>
      <c r="AY2457" s="127"/>
      <c r="AZ2457" s="127"/>
      <c r="BA2457" s="127"/>
      <c r="BB2457" s="127"/>
      <c r="BC2457" s="127"/>
      <c r="BD2457" s="127"/>
      <c r="BE2457" s="127"/>
      <c r="BF2457" s="127"/>
      <c r="BG2457" s="127"/>
      <c r="BH2457" s="127"/>
      <c r="BI2457" s="127"/>
      <c r="BJ2457" s="127"/>
      <c r="BK2457" s="127"/>
      <c r="BL2457" s="127"/>
      <c r="BM2457" s="127"/>
      <c r="BN2457" s="386"/>
      <c r="BO2457" s="127"/>
      <c r="BP2457" s="104"/>
    </row>
    <row r="2458" spans="1:68" ht="14.5" x14ac:dyDescent="0.35">
      <c r="A2458" s="136"/>
      <c r="B2458" s="136"/>
      <c r="C2458" s="136"/>
      <c r="D2458" s="127"/>
      <c r="E2458" s="127"/>
      <c r="F2458" s="127"/>
      <c r="G2458" s="127"/>
      <c r="H2458" s="127"/>
      <c r="I2458" s="127"/>
      <c r="J2458" s="127"/>
      <c r="K2458" s="127"/>
      <c r="L2458" s="127"/>
      <c r="M2458" s="127"/>
      <c r="N2458" s="127"/>
      <c r="O2458" s="127"/>
      <c r="P2458" s="127"/>
      <c r="Q2458" s="127"/>
      <c r="R2458" s="127"/>
      <c r="S2458" s="127"/>
      <c r="T2458" s="127"/>
      <c r="U2458" s="127"/>
      <c r="V2458" s="127"/>
      <c r="W2458" s="127"/>
      <c r="X2458" s="127"/>
      <c r="Y2458" s="127"/>
      <c r="Z2458" s="127"/>
      <c r="AA2458" s="127"/>
      <c r="AB2458" s="127"/>
      <c r="AC2458" s="127"/>
      <c r="AD2458" s="127"/>
      <c r="AE2458" s="127"/>
      <c r="AF2458" s="127"/>
      <c r="AG2458" s="127"/>
      <c r="AH2458" s="127"/>
      <c r="AI2458" s="127"/>
      <c r="AJ2458" s="127"/>
      <c r="AK2458" s="127"/>
      <c r="AL2458" s="127"/>
      <c r="AM2458" s="127"/>
      <c r="AN2458" s="127"/>
      <c r="AO2458" s="127"/>
      <c r="AP2458" s="127"/>
      <c r="AQ2458" s="127"/>
      <c r="AR2458" s="127"/>
      <c r="AS2458" s="127"/>
      <c r="AT2458" s="127"/>
      <c r="AU2458" s="127"/>
      <c r="AV2458" s="127"/>
      <c r="AW2458" s="127"/>
      <c r="AX2458" s="127"/>
      <c r="AY2458" s="127"/>
      <c r="AZ2458" s="127"/>
      <c r="BA2458" s="127"/>
      <c r="BB2458" s="127"/>
      <c r="BC2458" s="127"/>
      <c r="BD2458" s="127"/>
      <c r="BE2458" s="127"/>
      <c r="BF2458" s="127"/>
      <c r="BG2458" s="127"/>
      <c r="BH2458" s="127"/>
      <c r="BI2458" s="127"/>
      <c r="BJ2458" s="127"/>
      <c r="BK2458" s="127"/>
      <c r="BL2458" s="127"/>
      <c r="BM2458" s="127"/>
      <c r="BN2458" s="386"/>
      <c r="BO2458" s="127"/>
      <c r="BP2458" s="104"/>
    </row>
    <row r="2459" spans="1:68" ht="14.5" x14ac:dyDescent="0.35">
      <c r="A2459" s="136"/>
      <c r="B2459" s="136"/>
      <c r="C2459" s="136"/>
      <c r="D2459" s="127"/>
      <c r="E2459" s="127"/>
      <c r="F2459" s="127"/>
      <c r="G2459" s="127"/>
      <c r="H2459" s="127"/>
      <c r="I2459" s="127"/>
      <c r="J2459" s="127"/>
      <c r="K2459" s="127"/>
      <c r="L2459" s="127"/>
      <c r="M2459" s="127"/>
      <c r="N2459" s="127"/>
      <c r="O2459" s="127"/>
      <c r="P2459" s="127"/>
      <c r="Q2459" s="127"/>
      <c r="R2459" s="127"/>
      <c r="S2459" s="127"/>
      <c r="T2459" s="127"/>
      <c r="U2459" s="127"/>
      <c r="V2459" s="127"/>
      <c r="W2459" s="127"/>
      <c r="X2459" s="127"/>
      <c r="Y2459" s="127"/>
      <c r="Z2459" s="127"/>
      <c r="AA2459" s="127"/>
      <c r="AB2459" s="127"/>
      <c r="AC2459" s="127"/>
      <c r="AD2459" s="127"/>
      <c r="AE2459" s="127"/>
      <c r="AF2459" s="127"/>
      <c r="AG2459" s="127"/>
      <c r="AH2459" s="127"/>
      <c r="AI2459" s="127"/>
      <c r="AJ2459" s="127"/>
      <c r="AK2459" s="127"/>
      <c r="AL2459" s="127"/>
      <c r="AM2459" s="127"/>
      <c r="AN2459" s="127"/>
      <c r="AO2459" s="127"/>
      <c r="AP2459" s="127"/>
      <c r="AQ2459" s="127"/>
      <c r="AR2459" s="127"/>
      <c r="AS2459" s="127"/>
      <c r="AT2459" s="127"/>
      <c r="AU2459" s="127"/>
      <c r="AV2459" s="127"/>
      <c r="AW2459" s="127"/>
      <c r="AX2459" s="127"/>
      <c r="AY2459" s="127"/>
      <c r="AZ2459" s="127"/>
      <c r="BA2459" s="127"/>
      <c r="BB2459" s="127"/>
      <c r="BC2459" s="127"/>
      <c r="BD2459" s="127"/>
      <c r="BE2459" s="127"/>
      <c r="BF2459" s="127"/>
      <c r="BG2459" s="127"/>
      <c r="BH2459" s="127"/>
      <c r="BI2459" s="127"/>
      <c r="BJ2459" s="127"/>
      <c r="BK2459" s="127"/>
      <c r="BL2459" s="127"/>
      <c r="BM2459" s="127"/>
      <c r="BN2459" s="386"/>
      <c r="BO2459" s="127"/>
      <c r="BP2459" s="104"/>
    </row>
    <row r="2460" spans="1:68" ht="14.5" x14ac:dyDescent="0.35">
      <c r="A2460" s="136"/>
      <c r="B2460" s="136"/>
      <c r="C2460" s="136"/>
      <c r="D2460" s="127"/>
      <c r="E2460" s="127"/>
      <c r="F2460" s="127"/>
      <c r="G2460" s="127"/>
      <c r="H2460" s="127"/>
      <c r="I2460" s="127"/>
      <c r="J2460" s="127"/>
      <c r="K2460" s="127"/>
      <c r="L2460" s="127"/>
      <c r="M2460" s="127"/>
      <c r="N2460" s="127"/>
      <c r="O2460" s="127"/>
      <c r="P2460" s="127"/>
      <c r="Q2460" s="127"/>
      <c r="R2460" s="127"/>
      <c r="S2460" s="127"/>
      <c r="T2460" s="127"/>
      <c r="U2460" s="127"/>
      <c r="V2460" s="127"/>
      <c r="W2460" s="127"/>
      <c r="X2460" s="127"/>
      <c r="Y2460" s="127"/>
      <c r="Z2460" s="127"/>
      <c r="AA2460" s="127"/>
      <c r="AB2460" s="127"/>
      <c r="AC2460" s="127"/>
      <c r="AD2460" s="127"/>
      <c r="AE2460" s="127"/>
      <c r="AF2460" s="127"/>
      <c r="AG2460" s="127"/>
      <c r="AH2460" s="127"/>
      <c r="AI2460" s="127"/>
      <c r="AJ2460" s="127"/>
      <c r="AK2460" s="127"/>
      <c r="AL2460" s="127"/>
      <c r="AM2460" s="127"/>
      <c r="AN2460" s="127"/>
      <c r="AO2460" s="127"/>
      <c r="AP2460" s="127"/>
      <c r="AQ2460" s="127"/>
      <c r="AR2460" s="127"/>
      <c r="AS2460" s="127"/>
      <c r="AT2460" s="127"/>
      <c r="AU2460" s="127"/>
      <c r="AV2460" s="127"/>
      <c r="AW2460" s="127"/>
      <c r="AX2460" s="127"/>
      <c r="AY2460" s="127"/>
      <c r="AZ2460" s="127"/>
      <c r="BA2460" s="127"/>
      <c r="BB2460" s="127"/>
      <c r="BC2460" s="127"/>
      <c r="BD2460" s="127"/>
      <c r="BE2460" s="127"/>
      <c r="BF2460" s="127"/>
      <c r="BG2460" s="127"/>
      <c r="BH2460" s="127"/>
      <c r="BI2460" s="127"/>
      <c r="BJ2460" s="127"/>
      <c r="BK2460" s="127"/>
      <c r="BL2460" s="127"/>
      <c r="BM2460" s="127"/>
      <c r="BN2460" s="386"/>
      <c r="BO2460" s="127"/>
      <c r="BP2460" s="104"/>
    </row>
    <row r="2461" spans="1:68" ht="14.5" x14ac:dyDescent="0.35">
      <c r="A2461" s="136"/>
      <c r="B2461" s="136"/>
      <c r="C2461" s="136"/>
      <c r="D2461" s="127"/>
      <c r="E2461" s="127"/>
      <c r="F2461" s="127"/>
      <c r="G2461" s="127"/>
      <c r="H2461" s="127"/>
      <c r="I2461" s="127"/>
      <c r="J2461" s="127"/>
      <c r="K2461" s="127"/>
      <c r="L2461" s="127"/>
      <c r="M2461" s="127"/>
      <c r="N2461" s="127"/>
      <c r="O2461" s="127"/>
      <c r="P2461" s="127"/>
      <c r="Q2461" s="127"/>
      <c r="R2461" s="127"/>
      <c r="S2461" s="127"/>
      <c r="T2461" s="127"/>
      <c r="U2461" s="127"/>
      <c r="V2461" s="127"/>
      <c r="W2461" s="127"/>
      <c r="X2461" s="127"/>
      <c r="Y2461" s="127"/>
      <c r="Z2461" s="127"/>
      <c r="AA2461" s="127"/>
      <c r="AB2461" s="127"/>
      <c r="AC2461" s="127"/>
      <c r="AD2461" s="127"/>
      <c r="AE2461" s="127"/>
      <c r="AF2461" s="127"/>
      <c r="AG2461" s="127"/>
      <c r="AH2461" s="127"/>
      <c r="AI2461" s="127"/>
      <c r="AJ2461" s="127"/>
      <c r="AK2461" s="127"/>
      <c r="AL2461" s="127"/>
      <c r="AM2461" s="127"/>
      <c r="AN2461" s="127"/>
      <c r="AO2461" s="127"/>
      <c r="AP2461" s="127"/>
      <c r="AQ2461" s="127"/>
      <c r="AR2461" s="127"/>
      <c r="AS2461" s="127"/>
      <c r="AT2461" s="127"/>
      <c r="AU2461" s="127"/>
      <c r="AV2461" s="127"/>
      <c r="AW2461" s="127"/>
      <c r="AX2461" s="127"/>
      <c r="AY2461" s="127"/>
      <c r="AZ2461" s="127"/>
      <c r="BA2461" s="127"/>
      <c r="BB2461" s="127"/>
      <c r="BC2461" s="127"/>
      <c r="BD2461" s="127"/>
      <c r="BE2461" s="127"/>
      <c r="BF2461" s="127"/>
      <c r="BG2461" s="127"/>
      <c r="BH2461" s="127"/>
      <c r="BI2461" s="127"/>
      <c r="BJ2461" s="127"/>
      <c r="BK2461" s="127"/>
      <c r="BL2461" s="127"/>
      <c r="BM2461" s="127"/>
      <c r="BN2461" s="386"/>
      <c r="BO2461" s="127"/>
      <c r="BP2461" s="104"/>
    </row>
    <row r="2462" spans="1:68" ht="14.5" x14ac:dyDescent="0.35">
      <c r="A2462" s="136"/>
      <c r="B2462" s="136"/>
      <c r="C2462" s="136"/>
      <c r="D2462" s="127"/>
      <c r="E2462" s="127"/>
      <c r="F2462" s="127"/>
      <c r="G2462" s="127"/>
      <c r="H2462" s="127"/>
      <c r="I2462" s="127"/>
      <c r="J2462" s="127"/>
      <c r="K2462" s="127"/>
      <c r="L2462" s="127"/>
      <c r="M2462" s="127"/>
      <c r="N2462" s="127"/>
      <c r="O2462" s="127"/>
      <c r="P2462" s="127"/>
      <c r="Q2462" s="127"/>
      <c r="R2462" s="127"/>
      <c r="S2462" s="127"/>
      <c r="T2462" s="127"/>
      <c r="U2462" s="127"/>
      <c r="V2462" s="127"/>
      <c r="W2462" s="127"/>
      <c r="X2462" s="127"/>
      <c r="Y2462" s="127"/>
      <c r="Z2462" s="127"/>
      <c r="AA2462" s="127"/>
      <c r="AB2462" s="127"/>
      <c r="AC2462" s="127"/>
      <c r="AD2462" s="127"/>
      <c r="AE2462" s="127"/>
      <c r="AF2462" s="127"/>
      <c r="AG2462" s="127"/>
      <c r="AH2462" s="127"/>
      <c r="AI2462" s="127"/>
      <c r="AJ2462" s="127"/>
      <c r="AK2462" s="127"/>
      <c r="AL2462" s="127"/>
      <c r="AM2462" s="127"/>
      <c r="AN2462" s="127"/>
      <c r="AO2462" s="127"/>
      <c r="AP2462" s="127"/>
      <c r="AQ2462" s="127"/>
      <c r="AR2462" s="127"/>
      <c r="AS2462" s="127"/>
      <c r="AT2462" s="127"/>
      <c r="AU2462" s="127"/>
      <c r="AV2462" s="127"/>
      <c r="AW2462" s="127"/>
      <c r="AX2462" s="127"/>
      <c r="AY2462" s="127"/>
      <c r="AZ2462" s="127"/>
      <c r="BA2462" s="127"/>
      <c r="BB2462" s="127"/>
      <c r="BC2462" s="127"/>
      <c r="BD2462" s="127"/>
      <c r="BE2462" s="127"/>
      <c r="BF2462" s="127"/>
      <c r="BG2462" s="127"/>
      <c r="BH2462" s="127"/>
      <c r="BI2462" s="127"/>
      <c r="BJ2462" s="127"/>
      <c r="BK2462" s="127"/>
      <c r="BL2462" s="127"/>
      <c r="BM2462" s="127"/>
      <c r="BN2462" s="386"/>
      <c r="BO2462" s="127"/>
      <c r="BP2462" s="104"/>
    </row>
    <row r="2463" spans="1:68" ht="14.5" x14ac:dyDescent="0.35">
      <c r="A2463" s="136"/>
      <c r="B2463" s="136"/>
      <c r="C2463" s="136"/>
      <c r="D2463" s="127"/>
      <c r="E2463" s="127"/>
      <c r="F2463" s="127"/>
      <c r="G2463" s="127"/>
      <c r="H2463" s="127"/>
      <c r="I2463" s="127"/>
      <c r="J2463" s="127"/>
      <c r="K2463" s="127"/>
      <c r="L2463" s="127"/>
      <c r="M2463" s="127"/>
      <c r="N2463" s="127"/>
      <c r="O2463" s="127"/>
      <c r="P2463" s="127"/>
      <c r="Q2463" s="127"/>
      <c r="R2463" s="127"/>
      <c r="S2463" s="127"/>
      <c r="T2463" s="127"/>
      <c r="U2463" s="127"/>
      <c r="V2463" s="127"/>
      <c r="W2463" s="127"/>
      <c r="X2463" s="127"/>
      <c r="Y2463" s="127"/>
      <c r="Z2463" s="127"/>
      <c r="AA2463" s="127"/>
      <c r="AB2463" s="127"/>
      <c r="AC2463" s="127"/>
      <c r="AD2463" s="127"/>
      <c r="AE2463" s="127"/>
      <c r="AF2463" s="127"/>
      <c r="AG2463" s="127"/>
      <c r="AH2463" s="127"/>
      <c r="AI2463" s="127"/>
      <c r="AJ2463" s="127"/>
      <c r="AK2463" s="127"/>
      <c r="AL2463" s="127"/>
      <c r="AM2463" s="127"/>
      <c r="AN2463" s="127"/>
      <c r="AO2463" s="127"/>
      <c r="AP2463" s="127"/>
      <c r="AQ2463" s="127"/>
      <c r="AR2463" s="127"/>
      <c r="AS2463" s="127"/>
      <c r="AT2463" s="127"/>
      <c r="AU2463" s="127"/>
      <c r="AV2463" s="127"/>
      <c r="AW2463" s="127"/>
      <c r="AX2463" s="127"/>
      <c r="AY2463" s="127"/>
      <c r="AZ2463" s="127"/>
      <c r="BA2463" s="127"/>
      <c r="BB2463" s="127"/>
      <c r="BC2463" s="127"/>
      <c r="BD2463" s="127"/>
      <c r="BE2463" s="127"/>
      <c r="BF2463" s="127"/>
      <c r="BG2463" s="127"/>
      <c r="BH2463" s="127"/>
      <c r="BI2463" s="127"/>
      <c r="BJ2463" s="127"/>
      <c r="BK2463" s="127"/>
      <c r="BL2463" s="127"/>
      <c r="BM2463" s="127"/>
      <c r="BN2463" s="386"/>
      <c r="BO2463" s="127"/>
      <c r="BP2463" s="104"/>
    </row>
    <row r="2464" spans="1:68" ht="14.5" x14ac:dyDescent="0.35">
      <c r="A2464" s="136"/>
      <c r="B2464" s="136"/>
      <c r="C2464" s="136"/>
      <c r="D2464" s="127"/>
      <c r="E2464" s="127"/>
      <c r="F2464" s="127"/>
      <c r="G2464" s="127"/>
      <c r="H2464" s="127"/>
      <c r="I2464" s="127"/>
      <c r="J2464" s="127"/>
      <c r="K2464" s="127"/>
      <c r="L2464" s="127"/>
      <c r="M2464" s="127"/>
      <c r="N2464" s="127"/>
      <c r="O2464" s="127"/>
      <c r="P2464" s="127"/>
      <c r="Q2464" s="127"/>
      <c r="R2464" s="127"/>
      <c r="S2464" s="127"/>
      <c r="T2464" s="127"/>
      <c r="U2464" s="127"/>
      <c r="V2464" s="127"/>
      <c r="W2464" s="127"/>
      <c r="X2464" s="127"/>
      <c r="Y2464" s="127"/>
      <c r="Z2464" s="127"/>
      <c r="AA2464" s="127"/>
      <c r="AB2464" s="127"/>
      <c r="AC2464" s="127"/>
      <c r="AD2464" s="127"/>
      <c r="AE2464" s="127"/>
      <c r="AF2464" s="127"/>
      <c r="AG2464" s="127"/>
      <c r="AH2464" s="127"/>
      <c r="AI2464" s="127"/>
      <c r="AJ2464" s="127"/>
      <c r="AK2464" s="127"/>
      <c r="AL2464" s="127"/>
      <c r="AM2464" s="127"/>
      <c r="AN2464" s="127"/>
      <c r="AO2464" s="127"/>
      <c r="AP2464" s="127"/>
      <c r="AQ2464" s="127"/>
      <c r="AR2464" s="127"/>
      <c r="AS2464" s="127"/>
      <c r="AT2464" s="127"/>
      <c r="AU2464" s="127"/>
      <c r="AV2464" s="127"/>
      <c r="AW2464" s="127"/>
      <c r="AX2464" s="127"/>
      <c r="AY2464" s="127"/>
      <c r="AZ2464" s="127"/>
      <c r="BA2464" s="127"/>
      <c r="BB2464" s="127"/>
      <c r="BC2464" s="127"/>
      <c r="BD2464" s="127"/>
      <c r="BE2464" s="127"/>
      <c r="BF2464" s="127"/>
      <c r="BG2464" s="127"/>
      <c r="BH2464" s="127"/>
      <c r="BI2464" s="127"/>
      <c r="BJ2464" s="127"/>
      <c r="BK2464" s="127"/>
      <c r="BL2464" s="127"/>
      <c r="BM2464" s="127"/>
      <c r="BN2464" s="386"/>
      <c r="BO2464" s="127"/>
      <c r="BP2464" s="104"/>
    </row>
    <row r="2465" spans="1:68" ht="14.5" x14ac:dyDescent="0.35">
      <c r="A2465" s="136"/>
      <c r="B2465" s="136"/>
      <c r="C2465" s="136"/>
      <c r="D2465" s="127"/>
      <c r="E2465" s="127"/>
      <c r="F2465" s="127"/>
      <c r="G2465" s="127"/>
      <c r="H2465" s="127"/>
      <c r="I2465" s="127"/>
      <c r="J2465" s="127"/>
      <c r="K2465" s="127"/>
      <c r="L2465" s="127"/>
      <c r="M2465" s="127"/>
      <c r="N2465" s="127"/>
      <c r="O2465" s="127"/>
      <c r="P2465" s="127"/>
      <c r="Q2465" s="127"/>
      <c r="R2465" s="127"/>
      <c r="S2465" s="127"/>
      <c r="T2465" s="127"/>
      <c r="U2465" s="127"/>
      <c r="V2465" s="127"/>
      <c r="W2465" s="127"/>
      <c r="X2465" s="127"/>
      <c r="Y2465" s="127"/>
      <c r="Z2465" s="127"/>
      <c r="AA2465" s="127"/>
      <c r="AB2465" s="127"/>
      <c r="AC2465" s="127"/>
      <c r="AD2465" s="127"/>
      <c r="AE2465" s="127"/>
      <c r="AF2465" s="127"/>
      <c r="AG2465" s="127"/>
      <c r="AH2465" s="127"/>
      <c r="AI2465" s="127"/>
      <c r="AJ2465" s="127"/>
      <c r="AK2465" s="127"/>
      <c r="AL2465" s="127"/>
      <c r="AM2465" s="127"/>
      <c r="AN2465" s="127"/>
      <c r="AO2465" s="127"/>
      <c r="AP2465" s="127"/>
      <c r="AQ2465" s="127"/>
      <c r="AR2465" s="127"/>
      <c r="AS2465" s="127"/>
      <c r="AT2465" s="127"/>
      <c r="AU2465" s="127"/>
      <c r="AV2465" s="127"/>
      <c r="AW2465" s="127"/>
      <c r="AX2465" s="127"/>
      <c r="AY2465" s="127"/>
      <c r="AZ2465" s="127"/>
      <c r="BA2465" s="127"/>
      <c r="BB2465" s="127"/>
      <c r="BC2465" s="127"/>
      <c r="BD2465" s="127"/>
      <c r="BE2465" s="127"/>
      <c r="BF2465" s="127"/>
      <c r="BG2465" s="127"/>
      <c r="BH2465" s="127"/>
      <c r="BI2465" s="127"/>
      <c r="BJ2465" s="127"/>
      <c r="BK2465" s="127"/>
      <c r="BL2465" s="127"/>
      <c r="BM2465" s="127"/>
      <c r="BN2465" s="386"/>
      <c r="BO2465" s="127"/>
      <c r="BP2465" s="104"/>
    </row>
    <row r="2466" spans="1:68" ht="14.5" x14ac:dyDescent="0.35">
      <c r="A2466" s="136"/>
      <c r="B2466" s="136"/>
      <c r="C2466" s="136"/>
      <c r="D2466" s="127"/>
      <c r="E2466" s="127"/>
      <c r="F2466" s="127"/>
      <c r="G2466" s="127"/>
      <c r="H2466" s="127"/>
      <c r="I2466" s="127"/>
      <c r="J2466" s="127"/>
      <c r="K2466" s="127"/>
      <c r="L2466" s="127"/>
      <c r="M2466" s="127"/>
      <c r="N2466" s="127"/>
      <c r="O2466" s="127"/>
      <c r="P2466" s="127"/>
      <c r="Q2466" s="127"/>
      <c r="R2466" s="127"/>
      <c r="S2466" s="127"/>
      <c r="T2466" s="127"/>
      <c r="U2466" s="127"/>
      <c r="V2466" s="127"/>
      <c r="W2466" s="127"/>
      <c r="X2466" s="127"/>
      <c r="Y2466" s="127"/>
      <c r="Z2466" s="127"/>
      <c r="AA2466" s="127"/>
      <c r="AB2466" s="127"/>
      <c r="AC2466" s="127"/>
      <c r="AD2466" s="127"/>
      <c r="AE2466" s="127"/>
      <c r="AF2466" s="127"/>
      <c r="AG2466" s="127"/>
      <c r="AH2466" s="127"/>
      <c r="AI2466" s="127"/>
      <c r="AJ2466" s="127"/>
      <c r="AK2466" s="127"/>
      <c r="AL2466" s="127"/>
      <c r="AM2466" s="127"/>
      <c r="AN2466" s="127"/>
      <c r="AO2466" s="127"/>
      <c r="AP2466" s="127"/>
      <c r="AQ2466" s="127"/>
      <c r="AR2466" s="127"/>
      <c r="AS2466" s="127"/>
      <c r="AT2466" s="127"/>
      <c r="AU2466" s="127"/>
      <c r="AV2466" s="127"/>
      <c r="AW2466" s="127"/>
      <c r="AX2466" s="127"/>
      <c r="AY2466" s="127"/>
      <c r="AZ2466" s="127"/>
      <c r="BA2466" s="127"/>
      <c r="BB2466" s="127"/>
      <c r="BC2466" s="127"/>
      <c r="BD2466" s="127"/>
      <c r="BE2466" s="127"/>
      <c r="BF2466" s="127"/>
      <c r="BG2466" s="127"/>
      <c r="BH2466" s="127"/>
      <c r="BI2466" s="127"/>
      <c r="BJ2466" s="127"/>
      <c r="BK2466" s="127"/>
      <c r="BL2466" s="127"/>
      <c r="BM2466" s="127"/>
      <c r="BN2466" s="386"/>
      <c r="BO2466" s="127"/>
      <c r="BP2466" s="104"/>
    </row>
    <row r="2467" spans="1:68" ht="14.5" x14ac:dyDescent="0.35">
      <c r="A2467" s="136"/>
      <c r="B2467" s="136"/>
      <c r="C2467" s="136"/>
      <c r="D2467" s="127"/>
      <c r="E2467" s="127"/>
      <c r="F2467" s="127"/>
      <c r="G2467" s="127"/>
      <c r="H2467" s="127"/>
      <c r="I2467" s="127"/>
      <c r="J2467" s="127"/>
      <c r="K2467" s="127"/>
      <c r="L2467" s="127"/>
      <c r="M2467" s="127"/>
      <c r="N2467" s="127"/>
      <c r="O2467" s="127"/>
      <c r="P2467" s="127"/>
      <c r="Q2467" s="127"/>
      <c r="R2467" s="127"/>
      <c r="S2467" s="127"/>
      <c r="T2467" s="127"/>
      <c r="U2467" s="127"/>
      <c r="V2467" s="127"/>
      <c r="W2467" s="127"/>
      <c r="X2467" s="127"/>
      <c r="Y2467" s="127"/>
      <c r="Z2467" s="127"/>
      <c r="AA2467" s="127"/>
      <c r="AB2467" s="127"/>
      <c r="AC2467" s="127"/>
      <c r="AD2467" s="127"/>
      <c r="AE2467" s="127"/>
      <c r="AF2467" s="127"/>
      <c r="AG2467" s="127"/>
      <c r="AH2467" s="127"/>
      <c r="AI2467" s="127"/>
      <c r="AJ2467" s="127"/>
      <c r="AK2467" s="127"/>
      <c r="AL2467" s="127"/>
      <c r="AM2467" s="127"/>
      <c r="AN2467" s="127"/>
      <c r="AO2467" s="127"/>
      <c r="AP2467" s="127"/>
      <c r="AQ2467" s="127"/>
      <c r="AR2467" s="127"/>
      <c r="AS2467" s="127"/>
      <c r="AT2467" s="127"/>
      <c r="AU2467" s="127"/>
      <c r="AV2467" s="127"/>
      <c r="AW2467" s="127"/>
      <c r="AX2467" s="127"/>
      <c r="AY2467" s="127"/>
      <c r="AZ2467" s="127"/>
      <c r="BA2467" s="127"/>
      <c r="BB2467" s="127"/>
      <c r="BC2467" s="127"/>
      <c r="BD2467" s="127"/>
      <c r="BE2467" s="127"/>
      <c r="BF2467" s="127"/>
      <c r="BG2467" s="127"/>
      <c r="BH2467" s="127"/>
      <c r="BI2467" s="127"/>
      <c r="BJ2467" s="127"/>
      <c r="BK2467" s="127"/>
      <c r="BL2467" s="127"/>
      <c r="BM2467" s="127"/>
      <c r="BN2467" s="386"/>
      <c r="BO2467" s="127"/>
      <c r="BP2467" s="104"/>
    </row>
    <row r="2468" spans="1:68" ht="14.5" x14ac:dyDescent="0.35">
      <c r="A2468" s="136"/>
      <c r="B2468" s="136"/>
      <c r="C2468" s="136"/>
      <c r="D2468" s="127"/>
      <c r="E2468" s="127"/>
      <c r="F2468" s="127"/>
      <c r="G2468" s="127"/>
      <c r="H2468" s="127"/>
      <c r="I2468" s="127"/>
      <c r="J2468" s="127"/>
      <c r="K2468" s="127"/>
      <c r="L2468" s="127"/>
      <c r="M2468" s="127"/>
      <c r="N2468" s="127"/>
      <c r="O2468" s="127"/>
      <c r="P2468" s="127"/>
      <c r="Q2468" s="127"/>
      <c r="R2468" s="127"/>
      <c r="S2468" s="127"/>
      <c r="T2468" s="127"/>
      <c r="U2468" s="127"/>
      <c r="V2468" s="127"/>
      <c r="W2468" s="127"/>
      <c r="X2468" s="127"/>
      <c r="Y2468" s="127"/>
      <c r="Z2468" s="127"/>
      <c r="AA2468" s="127"/>
      <c r="AB2468" s="127"/>
      <c r="AC2468" s="127"/>
      <c r="AD2468" s="127"/>
      <c r="AE2468" s="127"/>
      <c r="AF2468" s="127"/>
      <c r="AG2468" s="127"/>
      <c r="AH2468" s="127"/>
      <c r="AI2468" s="127"/>
      <c r="AJ2468" s="127"/>
      <c r="AK2468" s="127"/>
      <c r="AL2468" s="127"/>
      <c r="AM2468" s="127"/>
      <c r="AN2468" s="127"/>
      <c r="AO2468" s="127"/>
      <c r="AP2468" s="127"/>
      <c r="AQ2468" s="127"/>
      <c r="AR2468" s="127"/>
      <c r="AS2468" s="127"/>
      <c r="AT2468" s="127"/>
      <c r="AU2468" s="127"/>
      <c r="AV2468" s="127"/>
      <c r="AW2468" s="127"/>
      <c r="AX2468" s="127"/>
      <c r="AY2468" s="127"/>
      <c r="AZ2468" s="127"/>
      <c r="BA2468" s="127"/>
      <c r="BB2468" s="127"/>
      <c r="BC2468" s="127"/>
      <c r="BD2468" s="127"/>
      <c r="BE2468" s="127"/>
      <c r="BF2468" s="127"/>
      <c r="BG2468" s="127"/>
      <c r="BH2468" s="127"/>
      <c r="BI2468" s="127"/>
      <c r="BJ2468" s="127"/>
      <c r="BK2468" s="127"/>
      <c r="BL2468" s="127"/>
      <c r="BM2468" s="127"/>
      <c r="BN2468" s="386"/>
      <c r="BO2468" s="127"/>
      <c r="BP2468" s="104"/>
    </row>
    <row r="2469" spans="1:68" ht="14.5" x14ac:dyDescent="0.35">
      <c r="A2469" s="136"/>
      <c r="B2469" s="136"/>
      <c r="C2469" s="136"/>
      <c r="D2469" s="127"/>
      <c r="E2469" s="127"/>
      <c r="F2469" s="127"/>
      <c r="G2469" s="127"/>
      <c r="H2469" s="127"/>
      <c r="I2469" s="127"/>
      <c r="J2469" s="127"/>
      <c r="K2469" s="127"/>
      <c r="L2469" s="127"/>
      <c r="M2469" s="127"/>
      <c r="N2469" s="127"/>
      <c r="O2469" s="127"/>
      <c r="P2469" s="127"/>
      <c r="Q2469" s="127"/>
      <c r="R2469" s="127"/>
      <c r="S2469" s="127"/>
      <c r="T2469" s="127"/>
      <c r="U2469" s="127"/>
      <c r="V2469" s="127"/>
      <c r="W2469" s="127"/>
      <c r="X2469" s="127"/>
      <c r="Y2469" s="127"/>
      <c r="Z2469" s="127"/>
      <c r="AA2469" s="127"/>
      <c r="AB2469" s="127"/>
      <c r="AC2469" s="127"/>
      <c r="AD2469" s="127"/>
      <c r="AE2469" s="127"/>
      <c r="AF2469" s="127"/>
      <c r="AG2469" s="127"/>
      <c r="AH2469" s="127"/>
      <c r="AI2469" s="127"/>
      <c r="AJ2469" s="127"/>
      <c r="AK2469" s="127"/>
      <c r="AL2469" s="127"/>
      <c r="AM2469" s="127"/>
      <c r="AN2469" s="127"/>
      <c r="AO2469" s="127"/>
      <c r="AP2469" s="127"/>
      <c r="AQ2469" s="127"/>
      <c r="AR2469" s="127"/>
      <c r="AS2469" s="127"/>
      <c r="AT2469" s="127"/>
      <c r="AU2469" s="127"/>
      <c r="AV2469" s="127"/>
      <c r="AW2469" s="127"/>
      <c r="AX2469" s="127"/>
      <c r="AY2469" s="127"/>
      <c r="AZ2469" s="127"/>
      <c r="BA2469" s="127"/>
      <c r="BB2469" s="127"/>
      <c r="BC2469" s="127"/>
      <c r="BD2469" s="127"/>
      <c r="BE2469" s="127"/>
      <c r="BF2469" s="127"/>
      <c r="BG2469" s="127"/>
      <c r="BH2469" s="127"/>
      <c r="BI2469" s="127"/>
      <c r="BJ2469" s="127"/>
      <c r="BK2469" s="127"/>
      <c r="BL2469" s="127"/>
      <c r="BM2469" s="127"/>
      <c r="BN2469" s="386"/>
      <c r="BO2469" s="127"/>
      <c r="BP2469" s="104"/>
    </row>
    <row r="2470" spans="1:68" ht="14.5" x14ac:dyDescent="0.35">
      <c r="A2470" s="136"/>
      <c r="B2470" s="136"/>
      <c r="C2470" s="136"/>
      <c r="D2470" s="127"/>
      <c r="E2470" s="127"/>
      <c r="F2470" s="127"/>
      <c r="G2470" s="127"/>
      <c r="H2470" s="127"/>
      <c r="I2470" s="127"/>
      <c r="J2470" s="127"/>
      <c r="K2470" s="127"/>
      <c r="L2470" s="127"/>
      <c r="M2470" s="127"/>
      <c r="N2470" s="127"/>
      <c r="O2470" s="127"/>
      <c r="P2470" s="127"/>
      <c r="Q2470" s="127"/>
      <c r="R2470" s="127"/>
      <c r="S2470" s="127"/>
      <c r="T2470" s="127"/>
      <c r="U2470" s="127"/>
      <c r="V2470" s="127"/>
      <c r="W2470" s="127"/>
      <c r="X2470" s="127"/>
      <c r="Y2470" s="127"/>
      <c r="Z2470" s="127"/>
      <c r="AA2470" s="127"/>
      <c r="AB2470" s="127"/>
      <c r="AC2470" s="127"/>
      <c r="AD2470" s="127"/>
      <c r="AE2470" s="127"/>
      <c r="AF2470" s="127"/>
      <c r="AG2470" s="127"/>
      <c r="AH2470" s="127"/>
      <c r="AI2470" s="127"/>
      <c r="AJ2470" s="127"/>
      <c r="AK2470" s="127"/>
      <c r="AL2470" s="127"/>
      <c r="AM2470" s="127"/>
      <c r="AN2470" s="127"/>
      <c r="AO2470" s="127"/>
      <c r="AP2470" s="127"/>
      <c r="AQ2470" s="127"/>
      <c r="AR2470" s="127"/>
      <c r="AS2470" s="127"/>
      <c r="AT2470" s="127"/>
      <c r="AU2470" s="127"/>
      <c r="AV2470" s="127"/>
      <c r="AW2470" s="127"/>
      <c r="AX2470" s="127"/>
      <c r="AY2470" s="127"/>
      <c r="AZ2470" s="127"/>
      <c r="BA2470" s="127"/>
      <c r="BB2470" s="127"/>
      <c r="BC2470" s="127"/>
      <c r="BD2470" s="127"/>
      <c r="BE2470" s="127"/>
      <c r="BF2470" s="127"/>
      <c r="BG2470" s="127"/>
      <c r="BH2470" s="127"/>
      <c r="BI2470" s="127"/>
      <c r="BJ2470" s="127"/>
      <c r="BK2470" s="127"/>
      <c r="BL2470" s="127"/>
      <c r="BM2470" s="127"/>
      <c r="BN2470" s="386"/>
      <c r="BO2470" s="127"/>
      <c r="BP2470" s="104"/>
    </row>
    <row r="2471" spans="1:68" ht="14.5" x14ac:dyDescent="0.35">
      <c r="A2471" s="136"/>
      <c r="B2471" s="136"/>
      <c r="C2471" s="136"/>
      <c r="D2471" s="127"/>
      <c r="E2471" s="127"/>
      <c r="F2471" s="127"/>
      <c r="G2471" s="127"/>
      <c r="H2471" s="127"/>
      <c r="I2471" s="127"/>
      <c r="J2471" s="127"/>
      <c r="K2471" s="127"/>
      <c r="L2471" s="127"/>
      <c r="M2471" s="127"/>
      <c r="N2471" s="127"/>
      <c r="O2471" s="127"/>
      <c r="P2471" s="127"/>
      <c r="Q2471" s="127"/>
      <c r="R2471" s="127"/>
      <c r="S2471" s="127"/>
      <c r="T2471" s="127"/>
      <c r="U2471" s="127"/>
      <c r="V2471" s="127"/>
      <c r="W2471" s="127"/>
      <c r="X2471" s="127"/>
      <c r="Y2471" s="127"/>
      <c r="Z2471" s="127"/>
      <c r="AA2471" s="127"/>
      <c r="AB2471" s="127"/>
      <c r="AC2471" s="127"/>
      <c r="AD2471" s="127"/>
      <c r="AE2471" s="127"/>
      <c r="AF2471" s="127"/>
      <c r="AG2471" s="127"/>
      <c r="AH2471" s="127"/>
      <c r="AI2471" s="127"/>
      <c r="AJ2471" s="127"/>
      <c r="AK2471" s="127"/>
      <c r="AL2471" s="127"/>
      <c r="AM2471" s="127"/>
      <c r="AN2471" s="127"/>
      <c r="AO2471" s="127"/>
      <c r="AP2471" s="127"/>
      <c r="AQ2471" s="127"/>
      <c r="AR2471" s="127"/>
      <c r="AS2471" s="127"/>
      <c r="AT2471" s="127"/>
      <c r="AU2471" s="127"/>
      <c r="AV2471" s="127"/>
      <c r="AW2471" s="127"/>
      <c r="AX2471" s="127"/>
      <c r="AY2471" s="127"/>
      <c r="AZ2471" s="127"/>
      <c r="BA2471" s="127"/>
      <c r="BB2471" s="127"/>
      <c r="BC2471" s="127"/>
      <c r="BD2471" s="127"/>
      <c r="BE2471" s="127"/>
      <c r="BF2471" s="127"/>
      <c r="BG2471" s="127"/>
      <c r="BH2471" s="127"/>
      <c r="BI2471" s="127"/>
      <c r="BJ2471" s="127"/>
      <c r="BK2471" s="127"/>
      <c r="BL2471" s="127"/>
      <c r="BM2471" s="127"/>
      <c r="BN2471" s="386"/>
      <c r="BO2471" s="127"/>
      <c r="BP2471" s="104"/>
    </row>
    <row r="2472" spans="1:68" ht="14.5" x14ac:dyDescent="0.35">
      <c r="A2472" s="136"/>
      <c r="B2472" s="136"/>
      <c r="C2472" s="136"/>
      <c r="D2472" s="127"/>
      <c r="E2472" s="127"/>
      <c r="F2472" s="127"/>
      <c r="G2472" s="127"/>
      <c r="H2472" s="127"/>
      <c r="I2472" s="127"/>
      <c r="J2472" s="127"/>
      <c r="K2472" s="127"/>
      <c r="L2472" s="127"/>
      <c r="M2472" s="127"/>
      <c r="N2472" s="127"/>
      <c r="O2472" s="127"/>
      <c r="P2472" s="127"/>
      <c r="Q2472" s="127"/>
      <c r="R2472" s="127"/>
      <c r="S2472" s="127"/>
      <c r="T2472" s="127"/>
      <c r="U2472" s="127"/>
      <c r="V2472" s="127"/>
      <c r="W2472" s="127"/>
      <c r="X2472" s="127"/>
      <c r="Y2472" s="127"/>
      <c r="Z2472" s="127"/>
      <c r="AA2472" s="127"/>
      <c r="AB2472" s="127"/>
      <c r="AC2472" s="127"/>
      <c r="AD2472" s="127"/>
      <c r="AE2472" s="127"/>
      <c r="AF2472" s="127"/>
      <c r="AG2472" s="127"/>
      <c r="AH2472" s="127"/>
      <c r="AI2472" s="127"/>
      <c r="AJ2472" s="127"/>
      <c r="AK2472" s="127"/>
      <c r="AL2472" s="127"/>
      <c r="AM2472" s="127"/>
      <c r="AN2472" s="127"/>
      <c r="AO2472" s="127"/>
      <c r="AP2472" s="127"/>
      <c r="AQ2472" s="127"/>
      <c r="AR2472" s="127"/>
      <c r="AS2472" s="127"/>
      <c r="AT2472" s="127"/>
      <c r="AU2472" s="127"/>
      <c r="AV2472" s="127"/>
      <c r="AW2472" s="127"/>
      <c r="AX2472" s="127"/>
      <c r="AY2472" s="127"/>
      <c r="AZ2472" s="127"/>
      <c r="BA2472" s="127"/>
      <c r="BB2472" s="127"/>
      <c r="BC2472" s="127"/>
      <c r="BD2472" s="127"/>
      <c r="BE2472" s="127"/>
      <c r="BF2472" s="127"/>
      <c r="BG2472" s="127"/>
      <c r="BH2472" s="127"/>
      <c r="BI2472" s="127"/>
      <c r="BJ2472" s="127"/>
      <c r="BK2472" s="127"/>
      <c r="BL2472" s="127"/>
      <c r="BM2472" s="127"/>
      <c r="BN2472" s="386"/>
      <c r="BO2472" s="127"/>
      <c r="BP2472" s="104"/>
    </row>
    <row r="2473" spans="1:68" ht="14.5" x14ac:dyDescent="0.35">
      <c r="A2473" s="136"/>
      <c r="B2473" s="136"/>
      <c r="C2473" s="136"/>
      <c r="D2473" s="127"/>
      <c r="E2473" s="127"/>
      <c r="F2473" s="127"/>
      <c r="G2473" s="127"/>
      <c r="H2473" s="127"/>
      <c r="I2473" s="127"/>
      <c r="J2473" s="127"/>
      <c r="K2473" s="127"/>
      <c r="L2473" s="127"/>
      <c r="M2473" s="127"/>
      <c r="N2473" s="127"/>
      <c r="O2473" s="127"/>
      <c r="P2473" s="127"/>
      <c r="Q2473" s="127"/>
      <c r="R2473" s="127"/>
      <c r="S2473" s="127"/>
      <c r="T2473" s="127"/>
      <c r="U2473" s="127"/>
      <c r="V2473" s="127"/>
      <c r="W2473" s="127"/>
      <c r="X2473" s="127"/>
      <c r="Y2473" s="127"/>
      <c r="Z2473" s="127"/>
      <c r="AA2473" s="127"/>
      <c r="AB2473" s="127"/>
      <c r="AC2473" s="127"/>
      <c r="AD2473" s="127"/>
      <c r="AE2473" s="127"/>
      <c r="AF2473" s="127"/>
      <c r="AG2473" s="127"/>
      <c r="AH2473" s="127"/>
      <c r="AI2473" s="127"/>
      <c r="AJ2473" s="127"/>
      <c r="AK2473" s="127"/>
      <c r="AL2473" s="127"/>
      <c r="AM2473" s="127"/>
      <c r="AN2473" s="127"/>
      <c r="AO2473" s="127"/>
      <c r="AP2473" s="127"/>
      <c r="AQ2473" s="127"/>
      <c r="AR2473" s="127"/>
      <c r="AS2473" s="127"/>
      <c r="AT2473" s="127"/>
      <c r="AU2473" s="127"/>
      <c r="AV2473" s="127"/>
      <c r="AW2473" s="127"/>
      <c r="AX2473" s="127"/>
      <c r="AY2473" s="127"/>
      <c r="AZ2473" s="127"/>
      <c r="BA2473" s="127"/>
      <c r="BB2473" s="127"/>
      <c r="BC2473" s="127"/>
      <c r="BD2473" s="127"/>
      <c r="BE2473" s="127"/>
      <c r="BF2473" s="127"/>
      <c r="BG2473" s="127"/>
      <c r="BH2473" s="127"/>
      <c r="BI2473" s="127"/>
      <c r="BJ2473" s="127"/>
      <c r="BK2473" s="127"/>
      <c r="BL2473" s="127"/>
      <c r="BM2473" s="127"/>
      <c r="BN2473" s="386"/>
      <c r="BO2473" s="127"/>
      <c r="BP2473" s="104"/>
    </row>
    <row r="2474" spans="1:68" ht="14.5" x14ac:dyDescent="0.35">
      <c r="A2474" s="136"/>
      <c r="B2474" s="136"/>
      <c r="C2474" s="136"/>
      <c r="D2474" s="127"/>
      <c r="E2474" s="127"/>
      <c r="F2474" s="127"/>
      <c r="G2474" s="127"/>
      <c r="H2474" s="127"/>
      <c r="I2474" s="127"/>
      <c r="J2474" s="127"/>
      <c r="K2474" s="127"/>
      <c r="L2474" s="127"/>
      <c r="M2474" s="127"/>
      <c r="N2474" s="127"/>
      <c r="O2474" s="127"/>
      <c r="P2474" s="127"/>
      <c r="Q2474" s="127"/>
      <c r="R2474" s="127"/>
      <c r="S2474" s="127"/>
      <c r="T2474" s="127"/>
      <c r="U2474" s="127"/>
      <c r="V2474" s="127"/>
      <c r="W2474" s="127"/>
      <c r="X2474" s="127"/>
      <c r="Y2474" s="127"/>
      <c r="Z2474" s="127"/>
      <c r="AA2474" s="127"/>
      <c r="AB2474" s="127"/>
      <c r="AC2474" s="127"/>
      <c r="AD2474" s="127"/>
      <c r="AE2474" s="127"/>
      <c r="AF2474" s="127"/>
      <c r="AG2474" s="127"/>
      <c r="AH2474" s="127"/>
      <c r="AI2474" s="127"/>
      <c r="AJ2474" s="127"/>
      <c r="AK2474" s="127"/>
      <c r="AL2474" s="127"/>
      <c r="AM2474" s="127"/>
      <c r="AN2474" s="127"/>
      <c r="AO2474" s="127"/>
      <c r="AP2474" s="127"/>
      <c r="AQ2474" s="127"/>
      <c r="AR2474" s="127"/>
      <c r="AS2474" s="127"/>
      <c r="AT2474" s="127"/>
      <c r="AU2474" s="127"/>
      <c r="AV2474" s="127"/>
      <c r="AW2474" s="127"/>
      <c r="AX2474" s="127"/>
      <c r="AY2474" s="127"/>
      <c r="AZ2474" s="127"/>
      <c r="BA2474" s="127"/>
      <c r="BB2474" s="127"/>
      <c r="BC2474" s="127"/>
      <c r="BD2474" s="127"/>
      <c r="BE2474" s="127"/>
      <c r="BF2474" s="127"/>
      <c r="BG2474" s="127"/>
      <c r="BH2474" s="127"/>
      <c r="BI2474" s="127"/>
      <c r="BJ2474" s="127"/>
      <c r="BK2474" s="127"/>
      <c r="BL2474" s="127"/>
      <c r="BM2474" s="127"/>
      <c r="BN2474" s="386"/>
      <c r="BO2474" s="127"/>
      <c r="BP2474" s="104"/>
    </row>
    <row r="2475" spans="1:68" ht="14.5" x14ac:dyDescent="0.35">
      <c r="A2475" s="136"/>
      <c r="B2475" s="136"/>
      <c r="C2475" s="136"/>
      <c r="D2475" s="127"/>
      <c r="E2475" s="127"/>
      <c r="F2475" s="127"/>
      <c r="G2475" s="127"/>
      <c r="H2475" s="127"/>
      <c r="I2475" s="127"/>
      <c r="J2475" s="127"/>
      <c r="K2475" s="127"/>
      <c r="L2475" s="127"/>
      <c r="M2475" s="127"/>
      <c r="N2475" s="127"/>
      <c r="O2475" s="127"/>
      <c r="P2475" s="127"/>
      <c r="Q2475" s="127"/>
      <c r="R2475" s="127"/>
      <c r="S2475" s="127"/>
      <c r="T2475" s="127"/>
      <c r="U2475" s="127"/>
      <c r="V2475" s="127"/>
      <c r="W2475" s="127"/>
      <c r="X2475" s="127"/>
      <c r="Y2475" s="127"/>
      <c r="Z2475" s="127"/>
      <c r="AA2475" s="127"/>
      <c r="AB2475" s="127"/>
      <c r="AC2475" s="127"/>
      <c r="AD2475" s="127"/>
      <c r="AE2475" s="127"/>
      <c r="AF2475" s="127"/>
      <c r="AG2475" s="127"/>
      <c r="AH2475" s="127"/>
      <c r="AI2475" s="127"/>
      <c r="AJ2475" s="127"/>
      <c r="AK2475" s="127"/>
      <c r="AL2475" s="127"/>
      <c r="AM2475" s="127"/>
      <c r="AN2475" s="127"/>
      <c r="AO2475" s="127"/>
      <c r="AP2475" s="127"/>
      <c r="AQ2475" s="127"/>
      <c r="AR2475" s="127"/>
      <c r="AS2475" s="127"/>
      <c r="AT2475" s="127"/>
      <c r="AU2475" s="127"/>
      <c r="AV2475" s="127"/>
      <c r="AW2475" s="127"/>
      <c r="AX2475" s="127"/>
      <c r="AY2475" s="127"/>
      <c r="AZ2475" s="127"/>
      <c r="BA2475" s="127"/>
      <c r="BB2475" s="127"/>
      <c r="BC2475" s="127"/>
      <c r="BD2475" s="127"/>
      <c r="BE2475" s="127"/>
      <c r="BF2475" s="127"/>
      <c r="BG2475" s="127"/>
      <c r="BH2475" s="127"/>
      <c r="BI2475" s="127"/>
      <c r="BJ2475" s="127"/>
      <c r="BK2475" s="127"/>
      <c r="BL2475" s="127"/>
      <c r="BM2475" s="127"/>
      <c r="BN2475" s="386"/>
      <c r="BO2475" s="127"/>
      <c r="BP2475" s="104"/>
    </row>
    <row r="2476" spans="1:68" ht="14.5" x14ac:dyDescent="0.35">
      <c r="A2476" s="136"/>
      <c r="B2476" s="136"/>
      <c r="C2476" s="136"/>
      <c r="D2476" s="127"/>
      <c r="E2476" s="127"/>
      <c r="F2476" s="127"/>
      <c r="G2476" s="127"/>
      <c r="H2476" s="127"/>
      <c r="I2476" s="127"/>
      <c r="J2476" s="127"/>
      <c r="K2476" s="127"/>
      <c r="L2476" s="127"/>
      <c r="M2476" s="127"/>
      <c r="N2476" s="127"/>
      <c r="O2476" s="127"/>
      <c r="P2476" s="127"/>
      <c r="Q2476" s="127"/>
      <c r="R2476" s="127"/>
      <c r="S2476" s="127"/>
      <c r="T2476" s="127"/>
      <c r="U2476" s="127"/>
      <c r="V2476" s="127"/>
      <c r="W2476" s="127"/>
      <c r="X2476" s="127"/>
      <c r="Y2476" s="127"/>
      <c r="Z2476" s="127"/>
      <c r="AA2476" s="127"/>
      <c r="AB2476" s="127"/>
      <c r="AC2476" s="127"/>
      <c r="AD2476" s="127"/>
      <c r="AE2476" s="127"/>
      <c r="AF2476" s="127"/>
      <c r="AG2476" s="127"/>
      <c r="AH2476" s="127"/>
      <c r="AI2476" s="127"/>
      <c r="AJ2476" s="127"/>
      <c r="AK2476" s="127"/>
      <c r="AL2476" s="127"/>
      <c r="AM2476" s="127"/>
      <c r="AN2476" s="127"/>
      <c r="AO2476" s="127"/>
      <c r="AP2476" s="127"/>
      <c r="AQ2476" s="127"/>
      <c r="AR2476" s="127"/>
      <c r="AS2476" s="127"/>
      <c r="AT2476" s="127"/>
      <c r="AU2476" s="127"/>
      <c r="AV2476" s="127"/>
      <c r="AW2476" s="127"/>
      <c r="AX2476" s="127"/>
      <c r="AY2476" s="127"/>
      <c r="AZ2476" s="127"/>
      <c r="BA2476" s="127"/>
      <c r="BB2476" s="127"/>
      <c r="BC2476" s="127"/>
      <c r="BD2476" s="127"/>
      <c r="BE2476" s="127"/>
      <c r="BF2476" s="127"/>
      <c r="BG2476" s="127"/>
      <c r="BH2476" s="127"/>
      <c r="BI2476" s="127"/>
      <c r="BJ2476" s="127"/>
      <c r="BK2476" s="127"/>
      <c r="BL2476" s="127"/>
      <c r="BM2476" s="127"/>
      <c r="BN2476" s="386"/>
      <c r="BO2476" s="127"/>
      <c r="BP2476" s="104"/>
    </row>
    <row r="2477" spans="1:68" ht="14.5" x14ac:dyDescent="0.35">
      <c r="A2477" s="136"/>
      <c r="B2477" s="136"/>
      <c r="C2477" s="136"/>
      <c r="D2477" s="127"/>
      <c r="E2477" s="127"/>
      <c r="F2477" s="127"/>
      <c r="G2477" s="127"/>
      <c r="H2477" s="127"/>
      <c r="I2477" s="127"/>
      <c r="J2477" s="127"/>
      <c r="K2477" s="127"/>
      <c r="L2477" s="127"/>
      <c r="M2477" s="127"/>
      <c r="N2477" s="127"/>
      <c r="O2477" s="127"/>
      <c r="P2477" s="127"/>
      <c r="Q2477" s="127"/>
      <c r="R2477" s="127"/>
      <c r="S2477" s="127"/>
      <c r="T2477" s="127"/>
      <c r="U2477" s="127"/>
      <c r="V2477" s="127"/>
      <c r="W2477" s="127"/>
      <c r="X2477" s="127"/>
      <c r="Y2477" s="127"/>
      <c r="Z2477" s="127"/>
      <c r="AA2477" s="127"/>
      <c r="AB2477" s="127"/>
      <c r="AC2477" s="127"/>
      <c r="AD2477" s="127"/>
      <c r="AE2477" s="127"/>
      <c r="AF2477" s="127"/>
      <c r="AG2477" s="127"/>
      <c r="AH2477" s="127"/>
      <c r="AI2477" s="127"/>
      <c r="AJ2477" s="127"/>
      <c r="AK2477" s="127"/>
      <c r="AL2477" s="127"/>
      <c r="AM2477" s="127"/>
      <c r="AN2477" s="127"/>
      <c r="AO2477" s="127"/>
      <c r="AP2477" s="127"/>
      <c r="AQ2477" s="127"/>
      <c r="AR2477" s="127"/>
      <c r="AS2477" s="127"/>
      <c r="AT2477" s="127"/>
      <c r="AU2477" s="127"/>
      <c r="AV2477" s="127"/>
      <c r="AW2477" s="127"/>
      <c r="AX2477" s="127"/>
      <c r="AY2477" s="127"/>
      <c r="AZ2477" s="127"/>
      <c r="BA2477" s="127"/>
      <c r="BB2477" s="127"/>
      <c r="BC2477" s="127"/>
      <c r="BD2477" s="127"/>
      <c r="BE2477" s="127"/>
      <c r="BF2477" s="127"/>
      <c r="BG2477" s="127"/>
      <c r="BH2477" s="127"/>
      <c r="BI2477" s="127"/>
      <c r="BJ2477" s="127"/>
      <c r="BK2477" s="127"/>
      <c r="BL2477" s="127"/>
      <c r="BM2477" s="127"/>
      <c r="BN2477" s="386"/>
      <c r="BO2477" s="127"/>
      <c r="BP2477" s="104"/>
    </row>
    <row r="2478" spans="1:68" ht="14.5" x14ac:dyDescent="0.35">
      <c r="A2478" s="136"/>
      <c r="B2478" s="136"/>
      <c r="C2478" s="136"/>
      <c r="D2478" s="127"/>
      <c r="E2478" s="127"/>
      <c r="F2478" s="127"/>
      <c r="G2478" s="127"/>
      <c r="H2478" s="127"/>
      <c r="I2478" s="127"/>
      <c r="J2478" s="127"/>
      <c r="K2478" s="127"/>
      <c r="L2478" s="127"/>
      <c r="M2478" s="127"/>
      <c r="N2478" s="127"/>
      <c r="O2478" s="127"/>
      <c r="P2478" s="127"/>
      <c r="Q2478" s="127"/>
      <c r="R2478" s="127"/>
      <c r="S2478" s="127"/>
      <c r="T2478" s="127"/>
      <c r="U2478" s="127"/>
      <c r="V2478" s="127"/>
      <c r="W2478" s="127"/>
      <c r="X2478" s="127"/>
      <c r="Y2478" s="127"/>
      <c r="Z2478" s="127"/>
      <c r="AA2478" s="127"/>
      <c r="AB2478" s="127"/>
      <c r="AC2478" s="127"/>
      <c r="AD2478" s="127"/>
      <c r="AE2478" s="127"/>
      <c r="AF2478" s="127"/>
      <c r="AG2478" s="127"/>
      <c r="AH2478" s="127"/>
      <c r="AI2478" s="127"/>
      <c r="AJ2478" s="127"/>
      <c r="AK2478" s="127"/>
      <c r="AL2478" s="127"/>
      <c r="AM2478" s="127"/>
      <c r="AN2478" s="127"/>
      <c r="AO2478" s="127"/>
      <c r="AP2478" s="127"/>
      <c r="AQ2478" s="127"/>
      <c r="AR2478" s="127"/>
      <c r="AS2478" s="127"/>
      <c r="AT2478" s="127"/>
      <c r="AU2478" s="127"/>
      <c r="AV2478" s="127"/>
      <c r="AW2478" s="127"/>
      <c r="AX2478" s="127"/>
      <c r="AY2478" s="127"/>
      <c r="AZ2478" s="127"/>
      <c r="BA2478" s="127"/>
      <c r="BB2478" s="127"/>
      <c r="BC2478" s="127"/>
      <c r="BD2478" s="127"/>
      <c r="BE2478" s="127"/>
      <c r="BF2478" s="127"/>
      <c r="BG2478" s="127"/>
      <c r="BH2478" s="127"/>
      <c r="BI2478" s="127"/>
      <c r="BJ2478" s="127"/>
      <c r="BK2478" s="127"/>
      <c r="BL2478" s="127"/>
      <c r="BM2478" s="127"/>
      <c r="BN2478" s="386"/>
      <c r="BO2478" s="127"/>
      <c r="BP2478" s="104"/>
    </row>
    <row r="2479" spans="1:68" ht="14.5" x14ac:dyDescent="0.35">
      <c r="A2479" s="136"/>
      <c r="B2479" s="136"/>
      <c r="C2479" s="136"/>
      <c r="D2479" s="127"/>
      <c r="E2479" s="127"/>
      <c r="F2479" s="127"/>
      <c r="G2479" s="127"/>
      <c r="H2479" s="127"/>
      <c r="I2479" s="127"/>
      <c r="J2479" s="127"/>
      <c r="K2479" s="127"/>
      <c r="L2479" s="127"/>
      <c r="M2479" s="127"/>
      <c r="N2479" s="127"/>
      <c r="O2479" s="127"/>
      <c r="P2479" s="127"/>
      <c r="Q2479" s="127"/>
      <c r="R2479" s="127"/>
      <c r="S2479" s="127"/>
      <c r="T2479" s="127"/>
      <c r="U2479" s="127"/>
      <c r="V2479" s="127"/>
      <c r="W2479" s="127"/>
      <c r="X2479" s="127"/>
      <c r="Y2479" s="127"/>
      <c r="Z2479" s="127"/>
      <c r="AA2479" s="127"/>
      <c r="AB2479" s="127"/>
      <c r="AC2479" s="127"/>
      <c r="AD2479" s="127"/>
      <c r="AE2479" s="127"/>
      <c r="AF2479" s="127"/>
      <c r="AG2479" s="127"/>
      <c r="AH2479" s="127"/>
      <c r="AI2479" s="127"/>
      <c r="AJ2479" s="127"/>
      <c r="AK2479" s="127"/>
      <c r="AL2479" s="127"/>
      <c r="AM2479" s="127"/>
      <c r="AN2479" s="127"/>
      <c r="AO2479" s="127"/>
      <c r="AP2479" s="127"/>
      <c r="AQ2479" s="127"/>
      <c r="AR2479" s="127"/>
      <c r="AS2479" s="127"/>
      <c r="AT2479" s="127"/>
      <c r="AU2479" s="127"/>
      <c r="AV2479" s="127"/>
      <c r="AW2479" s="127"/>
      <c r="AX2479" s="127"/>
      <c r="AY2479" s="127"/>
      <c r="AZ2479" s="127"/>
      <c r="BA2479" s="127"/>
      <c r="BB2479" s="127"/>
      <c r="BC2479" s="127"/>
      <c r="BD2479" s="127"/>
      <c r="BE2479" s="127"/>
      <c r="BF2479" s="127"/>
      <c r="BG2479" s="127"/>
      <c r="BH2479" s="127"/>
      <c r="BI2479" s="127"/>
      <c r="BJ2479" s="127"/>
      <c r="BK2479" s="127"/>
      <c r="BL2479" s="127"/>
      <c r="BM2479" s="127"/>
      <c r="BN2479" s="386"/>
      <c r="BO2479" s="127"/>
      <c r="BP2479" s="104"/>
    </row>
    <row r="2480" spans="1:68" ht="14.5" x14ac:dyDescent="0.35">
      <c r="A2480" s="136"/>
      <c r="B2480" s="136"/>
      <c r="C2480" s="136"/>
      <c r="D2480" s="127"/>
      <c r="E2480" s="127"/>
      <c r="F2480" s="127"/>
      <c r="G2480" s="127"/>
      <c r="H2480" s="127"/>
      <c r="I2480" s="127"/>
      <c r="J2480" s="127"/>
      <c r="K2480" s="127"/>
      <c r="L2480" s="127"/>
      <c r="M2480" s="127"/>
      <c r="N2480" s="127"/>
      <c r="O2480" s="127"/>
      <c r="P2480" s="127"/>
      <c r="Q2480" s="127"/>
      <c r="R2480" s="127"/>
      <c r="S2480" s="127"/>
      <c r="T2480" s="127"/>
      <c r="U2480" s="127"/>
      <c r="V2480" s="127"/>
      <c r="W2480" s="127"/>
      <c r="X2480" s="127"/>
      <c r="Y2480" s="127"/>
      <c r="Z2480" s="127"/>
      <c r="AA2480" s="127"/>
      <c r="AB2480" s="127"/>
      <c r="AC2480" s="127"/>
      <c r="AD2480" s="127"/>
      <c r="AE2480" s="127"/>
      <c r="AF2480" s="127"/>
      <c r="AG2480" s="127"/>
      <c r="AH2480" s="127"/>
      <c r="AI2480" s="127"/>
      <c r="AJ2480" s="127"/>
      <c r="AK2480" s="127"/>
      <c r="AL2480" s="127"/>
      <c r="AM2480" s="127"/>
      <c r="AN2480" s="127"/>
      <c r="AO2480" s="127"/>
      <c r="AP2480" s="127"/>
      <c r="AQ2480" s="127"/>
      <c r="AR2480" s="127"/>
      <c r="AS2480" s="127"/>
      <c r="AT2480" s="127"/>
      <c r="AU2480" s="127"/>
      <c r="AV2480" s="127"/>
      <c r="AW2480" s="127"/>
      <c r="AX2480" s="127"/>
      <c r="AY2480" s="127"/>
      <c r="AZ2480" s="127"/>
      <c r="BA2480" s="127"/>
      <c r="BB2480" s="127"/>
      <c r="BC2480" s="127"/>
      <c r="BD2480" s="127"/>
      <c r="BE2480" s="127"/>
      <c r="BF2480" s="127"/>
      <c r="BG2480" s="127"/>
      <c r="BH2480" s="127"/>
      <c r="BI2480" s="127"/>
      <c r="BJ2480" s="127"/>
      <c r="BK2480" s="127"/>
      <c r="BL2480" s="127"/>
      <c r="BM2480" s="127"/>
      <c r="BN2480" s="386"/>
      <c r="BO2480" s="127"/>
      <c r="BP2480" s="104"/>
    </row>
    <row r="2481" spans="1:68" ht="14.5" x14ac:dyDescent="0.35">
      <c r="A2481" s="136"/>
      <c r="B2481" s="136"/>
      <c r="C2481" s="136"/>
      <c r="D2481" s="127"/>
      <c r="E2481" s="127"/>
      <c r="F2481" s="127"/>
      <c r="G2481" s="127"/>
      <c r="H2481" s="127"/>
      <c r="I2481" s="127"/>
      <c r="J2481" s="127"/>
      <c r="K2481" s="127"/>
      <c r="L2481" s="127"/>
      <c r="M2481" s="127"/>
      <c r="N2481" s="127"/>
      <c r="O2481" s="127"/>
      <c r="P2481" s="127"/>
      <c r="Q2481" s="127"/>
      <c r="R2481" s="127"/>
      <c r="S2481" s="127"/>
      <c r="T2481" s="127"/>
      <c r="U2481" s="127"/>
      <c r="V2481" s="127"/>
      <c r="W2481" s="127"/>
      <c r="X2481" s="127"/>
      <c r="Y2481" s="127"/>
      <c r="Z2481" s="127"/>
      <c r="AA2481" s="127"/>
      <c r="AB2481" s="127"/>
      <c r="AC2481" s="127"/>
      <c r="AD2481" s="127"/>
      <c r="AE2481" s="127"/>
      <c r="AF2481" s="127"/>
      <c r="AG2481" s="127"/>
      <c r="AH2481" s="127"/>
      <c r="AI2481" s="127"/>
      <c r="AJ2481" s="127"/>
      <c r="AK2481" s="127"/>
      <c r="AL2481" s="127"/>
      <c r="AM2481" s="127"/>
      <c r="AN2481" s="127"/>
      <c r="AO2481" s="127"/>
      <c r="AP2481" s="127"/>
      <c r="AQ2481" s="127"/>
      <c r="AR2481" s="127"/>
      <c r="AS2481" s="127"/>
      <c r="AT2481" s="127"/>
      <c r="AU2481" s="127"/>
      <c r="AV2481" s="127"/>
      <c r="AW2481" s="127"/>
      <c r="AX2481" s="127"/>
      <c r="AY2481" s="127"/>
      <c r="AZ2481" s="127"/>
      <c r="BA2481" s="127"/>
      <c r="BB2481" s="127"/>
      <c r="BC2481" s="127"/>
      <c r="BD2481" s="127"/>
      <c r="BE2481" s="127"/>
      <c r="BF2481" s="127"/>
      <c r="BG2481" s="127"/>
      <c r="BH2481" s="127"/>
      <c r="BI2481" s="127"/>
      <c r="BJ2481" s="127"/>
      <c r="BK2481" s="127"/>
      <c r="BL2481" s="127"/>
      <c r="BM2481" s="127"/>
      <c r="BN2481" s="386"/>
      <c r="BO2481" s="127"/>
      <c r="BP2481" s="104"/>
    </row>
    <row r="2482" spans="1:68" ht="14.5" x14ac:dyDescent="0.35">
      <c r="A2482" s="136"/>
      <c r="B2482" s="136"/>
      <c r="C2482" s="136"/>
      <c r="D2482" s="127"/>
      <c r="E2482" s="127"/>
      <c r="F2482" s="127"/>
      <c r="G2482" s="127"/>
      <c r="H2482" s="127"/>
      <c r="I2482" s="127"/>
      <c r="J2482" s="127"/>
      <c r="K2482" s="127"/>
      <c r="L2482" s="127"/>
      <c r="M2482" s="127"/>
      <c r="N2482" s="127"/>
      <c r="O2482" s="127"/>
      <c r="P2482" s="127"/>
      <c r="Q2482" s="127"/>
      <c r="R2482" s="127"/>
      <c r="S2482" s="127"/>
      <c r="T2482" s="127"/>
      <c r="U2482" s="127"/>
      <c r="V2482" s="127"/>
      <c r="W2482" s="127"/>
      <c r="X2482" s="127"/>
      <c r="Y2482" s="127"/>
      <c r="Z2482" s="127"/>
      <c r="AA2482" s="127"/>
      <c r="AB2482" s="127"/>
      <c r="AC2482" s="127"/>
      <c r="AD2482" s="127"/>
      <c r="AE2482" s="127"/>
      <c r="AF2482" s="127"/>
      <c r="AG2482" s="127"/>
      <c r="AH2482" s="127"/>
      <c r="AI2482" s="127"/>
      <c r="AJ2482" s="127"/>
      <c r="AK2482" s="127"/>
      <c r="AL2482" s="127"/>
      <c r="AM2482" s="127"/>
      <c r="AN2482" s="127"/>
      <c r="AO2482" s="127"/>
      <c r="AP2482" s="127"/>
      <c r="AQ2482" s="127"/>
      <c r="AR2482" s="127"/>
      <c r="AS2482" s="127"/>
      <c r="AT2482" s="127"/>
      <c r="AU2482" s="127"/>
      <c r="AV2482" s="127"/>
      <c r="AW2482" s="127"/>
      <c r="AX2482" s="127"/>
      <c r="AY2482" s="127"/>
      <c r="AZ2482" s="127"/>
      <c r="BA2482" s="127"/>
      <c r="BB2482" s="127"/>
      <c r="BC2482" s="127"/>
      <c r="BD2482" s="127"/>
      <c r="BE2482" s="127"/>
      <c r="BF2482" s="127"/>
      <c r="BG2482" s="127"/>
      <c r="BH2482" s="127"/>
      <c r="BI2482" s="127"/>
      <c r="BJ2482" s="127"/>
      <c r="BK2482" s="127"/>
      <c r="BL2482" s="127"/>
      <c r="BM2482" s="127"/>
      <c r="BN2482" s="386"/>
      <c r="BO2482" s="127"/>
      <c r="BP2482" s="104"/>
    </row>
    <row r="2483" spans="1:68" ht="14.5" x14ac:dyDescent="0.35">
      <c r="A2483" s="136"/>
      <c r="B2483" s="136"/>
      <c r="C2483" s="136"/>
      <c r="D2483" s="127"/>
      <c r="E2483" s="127"/>
      <c r="F2483" s="127"/>
      <c r="G2483" s="127"/>
      <c r="H2483" s="127"/>
      <c r="I2483" s="127"/>
      <c r="J2483" s="127"/>
      <c r="K2483" s="127"/>
      <c r="L2483" s="127"/>
      <c r="M2483" s="127"/>
      <c r="N2483" s="127"/>
      <c r="O2483" s="127"/>
      <c r="P2483" s="127"/>
      <c r="Q2483" s="127"/>
      <c r="R2483" s="127"/>
      <c r="S2483" s="127"/>
      <c r="T2483" s="127"/>
      <c r="U2483" s="127"/>
      <c r="V2483" s="127"/>
      <c r="W2483" s="127"/>
      <c r="X2483" s="127"/>
      <c r="Y2483" s="127"/>
      <c r="Z2483" s="127"/>
      <c r="AA2483" s="127"/>
      <c r="AB2483" s="127"/>
      <c r="AC2483" s="127"/>
      <c r="AD2483" s="127"/>
      <c r="AE2483" s="127"/>
      <c r="AF2483" s="127"/>
      <c r="AG2483" s="127"/>
      <c r="AH2483" s="127"/>
      <c r="AI2483" s="127"/>
      <c r="AJ2483" s="127"/>
      <c r="AK2483" s="127"/>
      <c r="AL2483" s="127"/>
      <c r="AM2483" s="127"/>
      <c r="AN2483" s="127"/>
      <c r="AO2483" s="127"/>
      <c r="AP2483" s="127"/>
      <c r="AQ2483" s="127"/>
      <c r="AR2483" s="127"/>
      <c r="AS2483" s="127"/>
      <c r="AT2483" s="127"/>
      <c r="AU2483" s="127"/>
      <c r="AV2483" s="127"/>
      <c r="AW2483" s="127"/>
      <c r="AX2483" s="127"/>
      <c r="AY2483" s="127"/>
      <c r="AZ2483" s="127"/>
      <c r="BA2483" s="127"/>
      <c r="BB2483" s="127"/>
      <c r="BC2483" s="127"/>
      <c r="BD2483" s="127"/>
      <c r="BE2483" s="127"/>
      <c r="BF2483" s="127"/>
      <c r="BG2483" s="127"/>
      <c r="BH2483" s="127"/>
      <c r="BI2483" s="127"/>
      <c r="BJ2483" s="127"/>
      <c r="BK2483" s="127"/>
      <c r="BL2483" s="127"/>
      <c r="BM2483" s="127"/>
      <c r="BN2483" s="386"/>
      <c r="BO2483" s="127"/>
      <c r="BP2483" s="104"/>
    </row>
    <row r="2484" spans="1:68" ht="14.5" x14ac:dyDescent="0.35">
      <c r="A2484" s="136"/>
      <c r="B2484" s="136"/>
      <c r="C2484" s="136"/>
      <c r="D2484" s="127"/>
      <c r="E2484" s="127"/>
      <c r="F2484" s="127"/>
      <c r="G2484" s="127"/>
      <c r="H2484" s="127"/>
      <c r="I2484" s="127"/>
      <c r="J2484" s="127"/>
      <c r="K2484" s="127"/>
      <c r="L2484" s="127"/>
      <c r="M2484" s="127"/>
      <c r="N2484" s="127"/>
      <c r="O2484" s="127"/>
      <c r="P2484" s="127"/>
      <c r="Q2484" s="127"/>
      <c r="R2484" s="127"/>
      <c r="S2484" s="127"/>
      <c r="T2484" s="127"/>
      <c r="U2484" s="127"/>
      <c r="V2484" s="127"/>
      <c r="W2484" s="127"/>
      <c r="X2484" s="127"/>
      <c r="Y2484" s="127"/>
      <c r="Z2484" s="127"/>
      <c r="AA2484" s="127"/>
      <c r="AB2484" s="127"/>
      <c r="AC2484" s="127"/>
      <c r="AD2484" s="127"/>
      <c r="AE2484" s="127"/>
      <c r="AF2484" s="127"/>
      <c r="AG2484" s="127"/>
      <c r="AH2484" s="127"/>
      <c r="AI2484" s="127"/>
      <c r="AJ2484" s="127"/>
      <c r="AK2484" s="127"/>
      <c r="AL2484" s="127"/>
      <c r="AM2484" s="127"/>
      <c r="AN2484" s="127"/>
      <c r="AO2484" s="127"/>
      <c r="AP2484" s="127"/>
      <c r="AQ2484" s="127"/>
      <c r="AR2484" s="127"/>
      <c r="AS2484" s="127"/>
      <c r="AT2484" s="127"/>
      <c r="AU2484" s="127"/>
      <c r="AV2484" s="127"/>
      <c r="AW2484" s="127"/>
      <c r="AX2484" s="127"/>
      <c r="AY2484" s="127"/>
      <c r="AZ2484" s="127"/>
      <c r="BA2484" s="127"/>
      <c r="BB2484" s="127"/>
      <c r="BC2484" s="127"/>
      <c r="BD2484" s="127"/>
      <c r="BE2484" s="127"/>
      <c r="BF2484" s="127"/>
      <c r="BG2484" s="127"/>
      <c r="BH2484" s="127"/>
      <c r="BI2484" s="127"/>
      <c r="BJ2484" s="127"/>
      <c r="BK2484" s="127"/>
      <c r="BL2484" s="127"/>
      <c r="BM2484" s="127"/>
      <c r="BN2484" s="386"/>
      <c r="BO2484" s="127"/>
      <c r="BP2484" s="104"/>
    </row>
    <row r="2485" spans="1:68" ht="14.5" x14ac:dyDescent="0.35">
      <c r="A2485" s="136"/>
      <c r="B2485" s="136"/>
      <c r="C2485" s="136"/>
      <c r="D2485" s="127"/>
      <c r="E2485" s="127"/>
      <c r="F2485" s="127"/>
      <c r="G2485" s="127"/>
      <c r="H2485" s="127"/>
      <c r="I2485" s="127"/>
      <c r="J2485" s="127"/>
      <c r="K2485" s="127"/>
      <c r="L2485" s="127"/>
      <c r="M2485" s="127"/>
      <c r="N2485" s="127"/>
      <c r="O2485" s="127"/>
      <c r="P2485" s="127"/>
      <c r="Q2485" s="127"/>
      <c r="R2485" s="127"/>
      <c r="S2485" s="127"/>
      <c r="T2485" s="127"/>
      <c r="U2485" s="127"/>
      <c r="V2485" s="127"/>
      <c r="W2485" s="127"/>
      <c r="X2485" s="127"/>
      <c r="Y2485" s="127"/>
      <c r="Z2485" s="127"/>
      <c r="AA2485" s="127"/>
      <c r="AB2485" s="127"/>
      <c r="AC2485" s="127"/>
      <c r="AD2485" s="127"/>
      <c r="AE2485" s="127"/>
      <c r="AF2485" s="127"/>
      <c r="AG2485" s="127"/>
      <c r="AH2485" s="127"/>
      <c r="AI2485" s="127"/>
      <c r="AJ2485" s="127"/>
      <c r="AK2485" s="127"/>
      <c r="AL2485" s="127"/>
      <c r="AM2485" s="127"/>
      <c r="AN2485" s="127"/>
      <c r="AO2485" s="127"/>
      <c r="AP2485" s="127"/>
      <c r="AQ2485" s="127"/>
      <c r="AR2485" s="127"/>
      <c r="AS2485" s="127"/>
      <c r="AT2485" s="127"/>
      <c r="AU2485" s="127"/>
      <c r="AV2485" s="127"/>
      <c r="AW2485" s="127"/>
      <c r="AX2485" s="127"/>
      <c r="AY2485" s="127"/>
      <c r="AZ2485" s="127"/>
      <c r="BA2485" s="127"/>
      <c r="BB2485" s="127"/>
      <c r="BC2485" s="127"/>
      <c r="BD2485" s="127"/>
      <c r="BE2485" s="127"/>
      <c r="BF2485" s="127"/>
      <c r="BG2485" s="127"/>
      <c r="BH2485" s="127"/>
      <c r="BI2485" s="127"/>
      <c r="BJ2485" s="127"/>
      <c r="BK2485" s="127"/>
      <c r="BL2485" s="127"/>
      <c r="BM2485" s="127"/>
      <c r="BN2485" s="386"/>
      <c r="BO2485" s="127"/>
      <c r="BP2485" s="104"/>
    </row>
    <row r="2486" spans="1:68" ht="14.5" x14ac:dyDescent="0.35">
      <c r="A2486" s="136"/>
      <c r="B2486" s="136"/>
      <c r="C2486" s="136"/>
      <c r="D2486" s="127"/>
      <c r="E2486" s="127"/>
      <c r="F2486" s="127"/>
      <c r="G2486" s="127"/>
      <c r="H2486" s="127"/>
      <c r="I2486" s="127"/>
      <c r="J2486" s="127"/>
      <c r="K2486" s="127"/>
      <c r="L2486" s="127"/>
      <c r="M2486" s="127"/>
      <c r="N2486" s="127"/>
      <c r="O2486" s="127"/>
      <c r="P2486" s="127"/>
      <c r="Q2486" s="127"/>
      <c r="R2486" s="127"/>
      <c r="S2486" s="127"/>
      <c r="T2486" s="127"/>
      <c r="U2486" s="127"/>
      <c r="V2486" s="127"/>
      <c r="W2486" s="127"/>
      <c r="X2486" s="127"/>
      <c r="Y2486" s="127"/>
      <c r="Z2486" s="127"/>
      <c r="AA2486" s="127"/>
      <c r="AB2486" s="127"/>
      <c r="AC2486" s="127"/>
      <c r="AD2486" s="127"/>
      <c r="AE2486" s="127"/>
      <c r="AF2486" s="127"/>
      <c r="AG2486" s="127"/>
      <c r="AH2486" s="127"/>
      <c r="AI2486" s="127"/>
      <c r="AJ2486" s="127"/>
      <c r="AK2486" s="127"/>
      <c r="AL2486" s="127"/>
      <c r="AM2486" s="127"/>
      <c r="AN2486" s="127"/>
      <c r="AO2486" s="127"/>
      <c r="AP2486" s="127"/>
      <c r="AQ2486" s="127"/>
      <c r="AR2486" s="127"/>
      <c r="AS2486" s="127"/>
      <c r="AT2486" s="127"/>
      <c r="AU2486" s="127"/>
      <c r="AV2486" s="127"/>
      <c r="AW2486" s="127"/>
      <c r="AX2486" s="127"/>
      <c r="AY2486" s="127"/>
      <c r="AZ2486" s="127"/>
      <c r="BA2486" s="127"/>
      <c r="BB2486" s="127"/>
      <c r="BC2486" s="127"/>
      <c r="BD2486" s="127"/>
      <c r="BE2486" s="127"/>
      <c r="BF2486" s="127"/>
      <c r="BG2486" s="127"/>
      <c r="BH2486" s="127"/>
      <c r="BI2486" s="127"/>
      <c r="BJ2486" s="127"/>
      <c r="BK2486" s="127"/>
      <c r="BL2486" s="127"/>
      <c r="BM2486" s="127"/>
      <c r="BN2486" s="386"/>
      <c r="BO2486" s="127"/>
      <c r="BP2486" s="104"/>
    </row>
    <row r="2487" spans="1:68" ht="14.5" x14ac:dyDescent="0.35">
      <c r="A2487" s="136"/>
      <c r="B2487" s="136"/>
      <c r="C2487" s="136"/>
      <c r="D2487" s="127"/>
      <c r="E2487" s="127"/>
      <c r="F2487" s="127"/>
      <c r="G2487" s="127"/>
      <c r="H2487" s="127"/>
      <c r="I2487" s="127"/>
      <c r="J2487" s="127"/>
      <c r="K2487" s="127"/>
      <c r="L2487" s="127"/>
      <c r="M2487" s="127"/>
      <c r="N2487" s="127"/>
      <c r="O2487" s="127"/>
      <c r="P2487" s="127"/>
      <c r="Q2487" s="127"/>
      <c r="R2487" s="127"/>
      <c r="S2487" s="127"/>
      <c r="T2487" s="127"/>
      <c r="U2487" s="127"/>
      <c r="V2487" s="127"/>
      <c r="W2487" s="127"/>
      <c r="X2487" s="127"/>
      <c r="Y2487" s="127"/>
      <c r="Z2487" s="127"/>
      <c r="AA2487" s="127"/>
      <c r="AB2487" s="127"/>
      <c r="AC2487" s="127"/>
      <c r="AD2487" s="127"/>
      <c r="AE2487" s="127"/>
      <c r="AF2487" s="127"/>
      <c r="AG2487" s="127"/>
      <c r="AH2487" s="127"/>
      <c r="AI2487" s="127"/>
      <c r="AJ2487" s="127"/>
      <c r="AK2487" s="127"/>
      <c r="AL2487" s="127"/>
      <c r="AM2487" s="127"/>
      <c r="AN2487" s="127"/>
      <c r="AO2487" s="127"/>
      <c r="AP2487" s="127"/>
      <c r="AQ2487" s="127"/>
      <c r="AR2487" s="127"/>
      <c r="AS2487" s="127"/>
      <c r="AT2487" s="127"/>
      <c r="AU2487" s="127"/>
      <c r="AV2487" s="127"/>
      <c r="AW2487" s="127"/>
      <c r="AX2487" s="127"/>
      <c r="AY2487" s="127"/>
      <c r="AZ2487" s="127"/>
      <c r="BA2487" s="127"/>
      <c r="BB2487" s="127"/>
      <c r="BC2487" s="127"/>
      <c r="BD2487" s="127"/>
      <c r="BE2487" s="127"/>
      <c r="BF2487" s="127"/>
      <c r="BG2487" s="127"/>
      <c r="BH2487" s="127"/>
      <c r="BI2487" s="127"/>
      <c r="BJ2487" s="127"/>
      <c r="BK2487" s="127"/>
      <c r="BL2487" s="127"/>
      <c r="BM2487" s="127"/>
      <c r="BN2487" s="386"/>
      <c r="BO2487" s="127"/>
      <c r="BP2487" s="104"/>
    </row>
    <row r="2488" spans="1:68" ht="14.5" x14ac:dyDescent="0.35">
      <c r="A2488" s="136"/>
      <c r="B2488" s="136"/>
      <c r="C2488" s="136"/>
      <c r="D2488" s="127"/>
      <c r="E2488" s="127"/>
      <c r="F2488" s="127"/>
      <c r="G2488" s="127"/>
      <c r="H2488" s="127"/>
      <c r="I2488" s="127"/>
      <c r="J2488" s="127"/>
      <c r="K2488" s="127"/>
      <c r="L2488" s="127"/>
      <c r="M2488" s="127"/>
      <c r="N2488" s="127"/>
      <c r="O2488" s="127"/>
      <c r="P2488" s="127"/>
      <c r="Q2488" s="127"/>
      <c r="R2488" s="127"/>
      <c r="S2488" s="127"/>
      <c r="T2488" s="127"/>
      <c r="U2488" s="127"/>
      <c r="V2488" s="127"/>
      <c r="W2488" s="127"/>
      <c r="X2488" s="127"/>
      <c r="Y2488" s="127"/>
      <c r="Z2488" s="127"/>
      <c r="AA2488" s="127"/>
      <c r="AB2488" s="127"/>
      <c r="AC2488" s="127"/>
      <c r="AD2488" s="127"/>
      <c r="AE2488" s="127"/>
      <c r="AF2488" s="127"/>
      <c r="AG2488" s="127"/>
      <c r="AH2488" s="127"/>
      <c r="AI2488" s="127"/>
      <c r="AJ2488" s="127"/>
      <c r="AK2488" s="127"/>
      <c r="AL2488" s="127"/>
      <c r="AM2488" s="127"/>
      <c r="AN2488" s="127"/>
      <c r="AO2488" s="127"/>
      <c r="AP2488" s="127"/>
      <c r="AQ2488" s="127"/>
      <c r="AR2488" s="127"/>
      <c r="AS2488" s="127"/>
      <c r="AT2488" s="127"/>
      <c r="AU2488" s="127"/>
      <c r="AV2488" s="127"/>
      <c r="AW2488" s="127"/>
      <c r="AX2488" s="127"/>
      <c r="AY2488" s="127"/>
      <c r="AZ2488" s="127"/>
      <c r="BA2488" s="127"/>
      <c r="BB2488" s="127"/>
      <c r="BC2488" s="127"/>
      <c r="BD2488" s="127"/>
      <c r="BE2488" s="127"/>
      <c r="BF2488" s="127"/>
      <c r="BG2488" s="127"/>
      <c r="BH2488" s="127"/>
      <c r="BI2488" s="127"/>
      <c r="BJ2488" s="127"/>
      <c r="BK2488" s="127"/>
      <c r="BL2488" s="127"/>
      <c r="BM2488" s="127"/>
      <c r="BN2488" s="386"/>
      <c r="BO2488" s="127"/>
      <c r="BP2488" s="104"/>
    </row>
    <row r="2489" spans="1:68" ht="14.5" x14ac:dyDescent="0.35">
      <c r="A2489" s="136"/>
      <c r="B2489" s="136"/>
      <c r="C2489" s="136"/>
      <c r="D2489" s="127"/>
      <c r="E2489" s="127"/>
      <c r="F2489" s="127"/>
      <c r="G2489" s="127"/>
      <c r="H2489" s="127"/>
      <c r="I2489" s="127"/>
      <c r="J2489" s="127"/>
      <c r="K2489" s="127"/>
      <c r="L2489" s="127"/>
      <c r="M2489" s="127"/>
      <c r="N2489" s="127"/>
      <c r="O2489" s="127"/>
      <c r="P2489" s="127"/>
      <c r="Q2489" s="127"/>
      <c r="R2489" s="127"/>
      <c r="S2489" s="127"/>
      <c r="T2489" s="127"/>
      <c r="U2489" s="127"/>
      <c r="V2489" s="127"/>
      <c r="W2489" s="127"/>
      <c r="X2489" s="127"/>
      <c r="Y2489" s="127"/>
      <c r="Z2489" s="127"/>
      <c r="AA2489" s="127"/>
      <c r="AB2489" s="127"/>
      <c r="AC2489" s="127"/>
      <c r="AD2489" s="127"/>
      <c r="AE2489" s="127"/>
      <c r="AF2489" s="127"/>
      <c r="AG2489" s="127"/>
      <c r="AH2489" s="127"/>
      <c r="AI2489" s="127"/>
      <c r="AJ2489" s="127"/>
      <c r="AK2489" s="127"/>
      <c r="AL2489" s="127"/>
      <c r="AM2489" s="127"/>
      <c r="AN2489" s="127"/>
      <c r="AO2489" s="127"/>
      <c r="AP2489" s="127"/>
      <c r="AQ2489" s="127"/>
      <c r="AR2489" s="127"/>
      <c r="AS2489" s="127"/>
      <c r="AT2489" s="127"/>
      <c r="AU2489" s="127"/>
      <c r="AV2489" s="127"/>
      <c r="AW2489" s="127"/>
      <c r="AX2489" s="127"/>
      <c r="AY2489" s="127"/>
      <c r="AZ2489" s="127"/>
      <c r="BA2489" s="127"/>
      <c r="BB2489" s="127"/>
      <c r="BC2489" s="127"/>
      <c r="BD2489" s="127"/>
      <c r="BE2489" s="127"/>
      <c r="BF2489" s="127"/>
      <c r="BG2489" s="127"/>
      <c r="BH2489" s="127"/>
      <c r="BI2489" s="127"/>
      <c r="BJ2489" s="127"/>
      <c r="BK2489" s="127"/>
      <c r="BL2489" s="127"/>
      <c r="BM2489" s="127"/>
      <c r="BN2489" s="386"/>
      <c r="BO2489" s="127"/>
      <c r="BP2489" s="104"/>
    </row>
    <row r="2490" spans="1:68" ht="14.5" x14ac:dyDescent="0.35">
      <c r="A2490" s="136"/>
      <c r="B2490" s="136"/>
      <c r="C2490" s="136"/>
      <c r="D2490" s="127"/>
      <c r="E2490" s="127"/>
      <c r="F2490" s="127"/>
      <c r="G2490" s="127"/>
      <c r="H2490" s="127"/>
      <c r="I2490" s="127"/>
      <c r="J2490" s="127"/>
      <c r="K2490" s="127"/>
      <c r="L2490" s="127"/>
      <c r="M2490" s="127"/>
      <c r="N2490" s="127"/>
      <c r="O2490" s="127"/>
      <c r="P2490" s="127"/>
      <c r="Q2490" s="127"/>
      <c r="R2490" s="127"/>
      <c r="S2490" s="127"/>
      <c r="T2490" s="127"/>
      <c r="U2490" s="127"/>
      <c r="V2490" s="127"/>
      <c r="W2490" s="127"/>
      <c r="X2490" s="127"/>
      <c r="Y2490" s="127"/>
      <c r="Z2490" s="127"/>
      <c r="AA2490" s="127"/>
      <c r="AB2490" s="127"/>
      <c r="AC2490" s="127"/>
      <c r="AD2490" s="127"/>
      <c r="AE2490" s="127"/>
      <c r="AF2490" s="127"/>
      <c r="AG2490" s="127"/>
      <c r="AH2490" s="127"/>
      <c r="AI2490" s="127"/>
      <c r="AJ2490" s="127"/>
      <c r="AK2490" s="127"/>
      <c r="AL2490" s="127"/>
      <c r="AM2490" s="127"/>
      <c r="AN2490" s="127"/>
      <c r="AO2490" s="127"/>
      <c r="AP2490" s="127"/>
      <c r="AQ2490" s="127"/>
      <c r="AR2490" s="127"/>
      <c r="AS2490" s="127"/>
      <c r="AT2490" s="127"/>
      <c r="AU2490" s="127"/>
      <c r="AV2490" s="127"/>
      <c r="AW2490" s="127"/>
      <c r="AX2490" s="127"/>
      <c r="AY2490" s="127"/>
      <c r="AZ2490" s="127"/>
      <c r="BA2490" s="127"/>
      <c r="BB2490" s="127"/>
      <c r="BC2490" s="127"/>
      <c r="BD2490" s="127"/>
      <c r="BE2490" s="127"/>
      <c r="BF2490" s="127"/>
      <c r="BG2490" s="127"/>
      <c r="BH2490" s="127"/>
      <c r="BI2490" s="127"/>
      <c r="BJ2490" s="127"/>
      <c r="BK2490" s="127"/>
      <c r="BL2490" s="127"/>
      <c r="BM2490" s="127"/>
      <c r="BN2490" s="386"/>
      <c r="BO2490" s="127"/>
      <c r="BP2490" s="104"/>
    </row>
    <row r="2491" spans="1:68" ht="14.5" x14ac:dyDescent="0.35">
      <c r="A2491" s="136"/>
      <c r="B2491" s="136"/>
      <c r="C2491" s="136"/>
      <c r="D2491" s="127"/>
      <c r="E2491" s="127"/>
      <c r="F2491" s="127"/>
      <c r="G2491" s="127"/>
      <c r="H2491" s="127"/>
      <c r="I2491" s="127"/>
      <c r="J2491" s="127"/>
      <c r="K2491" s="127"/>
      <c r="L2491" s="127"/>
      <c r="M2491" s="127"/>
      <c r="N2491" s="127"/>
      <c r="O2491" s="127"/>
      <c r="P2491" s="127"/>
      <c r="Q2491" s="127"/>
      <c r="R2491" s="127"/>
      <c r="S2491" s="127"/>
      <c r="T2491" s="127"/>
      <c r="U2491" s="127"/>
      <c r="V2491" s="127"/>
      <c r="W2491" s="127"/>
      <c r="X2491" s="127"/>
      <c r="Y2491" s="127"/>
      <c r="Z2491" s="127"/>
      <c r="AA2491" s="127"/>
      <c r="AB2491" s="127"/>
      <c r="AC2491" s="127"/>
      <c r="AD2491" s="127"/>
      <c r="AE2491" s="127"/>
      <c r="AF2491" s="127"/>
      <c r="AG2491" s="127"/>
      <c r="AH2491" s="127"/>
      <c r="AI2491" s="127"/>
      <c r="AJ2491" s="127"/>
      <c r="AK2491" s="127"/>
      <c r="AL2491" s="127"/>
      <c r="AM2491" s="127"/>
      <c r="AN2491" s="127"/>
      <c r="AO2491" s="127"/>
      <c r="AP2491" s="127"/>
      <c r="AQ2491" s="127"/>
      <c r="AR2491" s="127"/>
      <c r="AS2491" s="127"/>
      <c r="AT2491" s="127"/>
      <c r="AU2491" s="127"/>
      <c r="AV2491" s="127"/>
      <c r="AW2491" s="127"/>
      <c r="AX2491" s="127"/>
      <c r="AY2491" s="127"/>
      <c r="AZ2491" s="127"/>
      <c r="BA2491" s="127"/>
      <c r="BB2491" s="127"/>
      <c r="BC2491" s="127"/>
      <c r="BD2491" s="127"/>
      <c r="BE2491" s="127"/>
      <c r="BF2491" s="127"/>
      <c r="BG2491" s="127"/>
      <c r="BH2491" s="127"/>
      <c r="BI2491" s="127"/>
      <c r="BJ2491" s="127"/>
      <c r="BK2491" s="127"/>
      <c r="BL2491" s="127"/>
      <c r="BM2491" s="127"/>
      <c r="BN2491" s="386"/>
      <c r="BO2491" s="127"/>
      <c r="BP2491" s="104"/>
    </row>
    <row r="2492" spans="1:68" ht="14.5" x14ac:dyDescent="0.35">
      <c r="A2492" s="136"/>
      <c r="B2492" s="136"/>
      <c r="C2492" s="136"/>
      <c r="D2492" s="127"/>
      <c r="E2492" s="127"/>
      <c r="F2492" s="127"/>
      <c r="G2492" s="127"/>
      <c r="H2492" s="127"/>
      <c r="I2492" s="127"/>
      <c r="J2492" s="127"/>
      <c r="K2492" s="127"/>
      <c r="L2492" s="127"/>
      <c r="M2492" s="127"/>
      <c r="N2492" s="127"/>
      <c r="O2492" s="127"/>
      <c r="P2492" s="127"/>
      <c r="Q2492" s="127"/>
      <c r="R2492" s="127"/>
      <c r="S2492" s="127"/>
      <c r="T2492" s="127"/>
      <c r="U2492" s="127"/>
      <c r="V2492" s="127"/>
      <c r="W2492" s="127"/>
      <c r="X2492" s="127"/>
      <c r="Y2492" s="127"/>
      <c r="Z2492" s="127"/>
      <c r="AA2492" s="127"/>
      <c r="AB2492" s="127"/>
      <c r="AC2492" s="127"/>
      <c r="AD2492" s="127"/>
      <c r="AE2492" s="127"/>
      <c r="AF2492" s="127"/>
      <c r="AG2492" s="127"/>
      <c r="AH2492" s="127"/>
      <c r="AI2492" s="127"/>
      <c r="AJ2492" s="127"/>
      <c r="AK2492" s="127"/>
      <c r="AL2492" s="127"/>
      <c r="AM2492" s="127"/>
      <c r="AN2492" s="127"/>
      <c r="AO2492" s="127"/>
      <c r="AP2492" s="127"/>
      <c r="AQ2492" s="127"/>
      <c r="AR2492" s="127"/>
      <c r="AS2492" s="127"/>
      <c r="AT2492" s="127"/>
      <c r="AU2492" s="127"/>
      <c r="AV2492" s="127"/>
      <c r="AW2492" s="127"/>
      <c r="AX2492" s="127"/>
      <c r="AY2492" s="127"/>
      <c r="AZ2492" s="127"/>
      <c r="BA2492" s="127"/>
      <c r="BB2492" s="127"/>
      <c r="BC2492" s="127"/>
      <c r="BD2492" s="127"/>
      <c r="BE2492" s="127"/>
      <c r="BF2492" s="127"/>
      <c r="BG2492" s="127"/>
      <c r="BH2492" s="127"/>
      <c r="BI2492" s="127"/>
      <c r="BJ2492" s="127"/>
      <c r="BK2492" s="127"/>
      <c r="BL2492" s="127"/>
      <c r="BM2492" s="127"/>
      <c r="BN2492" s="386"/>
      <c r="BO2492" s="127"/>
      <c r="BP2492" s="104"/>
    </row>
    <row r="2493" spans="1:68" ht="14.5" x14ac:dyDescent="0.35">
      <c r="A2493" s="136"/>
      <c r="B2493" s="136"/>
      <c r="C2493" s="136"/>
      <c r="D2493" s="127"/>
      <c r="E2493" s="127"/>
      <c r="F2493" s="127"/>
      <c r="G2493" s="127"/>
      <c r="H2493" s="127"/>
      <c r="I2493" s="127"/>
      <c r="J2493" s="127"/>
      <c r="K2493" s="127"/>
      <c r="L2493" s="127"/>
      <c r="M2493" s="127"/>
      <c r="N2493" s="127"/>
      <c r="O2493" s="127"/>
      <c r="P2493" s="127"/>
      <c r="Q2493" s="127"/>
      <c r="R2493" s="127"/>
      <c r="S2493" s="127"/>
      <c r="T2493" s="127"/>
      <c r="U2493" s="127"/>
      <c r="V2493" s="127"/>
      <c r="W2493" s="127"/>
      <c r="X2493" s="127"/>
      <c r="Y2493" s="127"/>
      <c r="Z2493" s="127"/>
      <c r="AA2493" s="127"/>
      <c r="AB2493" s="127"/>
      <c r="AC2493" s="127"/>
      <c r="AD2493" s="127"/>
      <c r="AE2493" s="127"/>
      <c r="AF2493" s="127"/>
      <c r="AG2493" s="127"/>
      <c r="AH2493" s="127"/>
      <c r="AI2493" s="127"/>
      <c r="AJ2493" s="127"/>
      <c r="AK2493" s="127"/>
      <c r="AL2493" s="127"/>
      <c r="AM2493" s="127"/>
      <c r="AN2493" s="127"/>
      <c r="AO2493" s="127"/>
      <c r="AP2493" s="127"/>
      <c r="AQ2493" s="127"/>
      <c r="AR2493" s="127"/>
      <c r="AS2493" s="127"/>
      <c r="AT2493" s="127"/>
      <c r="AU2493" s="127"/>
      <c r="AV2493" s="127"/>
      <c r="AW2493" s="127"/>
      <c r="AX2493" s="127"/>
      <c r="AY2493" s="127"/>
      <c r="AZ2493" s="127"/>
      <c r="BA2493" s="127"/>
      <c r="BB2493" s="127"/>
      <c r="BC2493" s="127"/>
      <c r="BD2493" s="127"/>
      <c r="BE2493" s="127"/>
      <c r="BF2493" s="127"/>
      <c r="BG2493" s="127"/>
      <c r="BH2493" s="127"/>
      <c r="BI2493" s="127"/>
      <c r="BJ2493" s="127"/>
      <c r="BK2493" s="127"/>
      <c r="BL2493" s="127"/>
      <c r="BM2493" s="127"/>
      <c r="BN2493" s="386"/>
      <c r="BO2493" s="127"/>
      <c r="BP2493" s="104"/>
    </row>
    <row r="2494" spans="1:68" ht="14.5" x14ac:dyDescent="0.35">
      <c r="A2494" s="136"/>
      <c r="B2494" s="136"/>
      <c r="C2494" s="136"/>
      <c r="D2494" s="127"/>
      <c r="E2494" s="127"/>
      <c r="F2494" s="127"/>
      <c r="G2494" s="127"/>
      <c r="H2494" s="127"/>
      <c r="I2494" s="127"/>
      <c r="J2494" s="127"/>
      <c r="K2494" s="127"/>
      <c r="L2494" s="127"/>
      <c r="M2494" s="127"/>
      <c r="N2494" s="127"/>
      <c r="O2494" s="127"/>
      <c r="P2494" s="127"/>
      <c r="Q2494" s="127"/>
      <c r="R2494" s="127"/>
      <c r="S2494" s="127"/>
      <c r="T2494" s="127"/>
      <c r="U2494" s="127"/>
      <c r="V2494" s="127"/>
      <c r="W2494" s="127"/>
      <c r="X2494" s="127"/>
      <c r="Y2494" s="127"/>
      <c r="Z2494" s="127"/>
      <c r="AA2494" s="127"/>
      <c r="AB2494" s="127"/>
      <c r="AC2494" s="127"/>
      <c r="AD2494" s="127"/>
      <c r="AE2494" s="127"/>
      <c r="AF2494" s="127"/>
      <c r="AG2494" s="127"/>
      <c r="AH2494" s="127"/>
      <c r="AI2494" s="127"/>
      <c r="AJ2494" s="127"/>
      <c r="AK2494" s="127"/>
      <c r="AL2494" s="127"/>
      <c r="AM2494" s="127"/>
      <c r="AN2494" s="127"/>
      <c r="AO2494" s="127"/>
      <c r="AP2494" s="127"/>
      <c r="AQ2494" s="127"/>
      <c r="AR2494" s="127"/>
      <c r="AS2494" s="127"/>
      <c r="AT2494" s="127"/>
      <c r="AU2494" s="127"/>
      <c r="AV2494" s="127"/>
      <c r="AW2494" s="127"/>
      <c r="AX2494" s="127"/>
      <c r="AY2494" s="127"/>
      <c r="AZ2494" s="127"/>
      <c r="BA2494" s="127"/>
      <c r="BB2494" s="127"/>
      <c r="BC2494" s="127"/>
      <c r="BD2494" s="127"/>
      <c r="BE2494" s="127"/>
      <c r="BF2494" s="127"/>
      <c r="BG2494" s="127"/>
      <c r="BH2494" s="127"/>
      <c r="BI2494" s="127"/>
      <c r="BJ2494" s="127"/>
      <c r="BK2494" s="127"/>
      <c r="BL2494" s="127"/>
      <c r="BM2494" s="127"/>
      <c r="BN2494" s="386"/>
      <c r="BO2494" s="127"/>
      <c r="BP2494" s="104"/>
    </row>
    <row r="2495" spans="1:68" ht="14.5" x14ac:dyDescent="0.35">
      <c r="A2495" s="136"/>
      <c r="B2495" s="136"/>
      <c r="C2495" s="136"/>
      <c r="D2495" s="127"/>
      <c r="E2495" s="127"/>
      <c r="F2495" s="127"/>
      <c r="G2495" s="127"/>
      <c r="H2495" s="127"/>
      <c r="I2495" s="127"/>
      <c r="J2495" s="127"/>
      <c r="K2495" s="127"/>
      <c r="L2495" s="127"/>
      <c r="M2495" s="127"/>
      <c r="N2495" s="127"/>
      <c r="O2495" s="127"/>
      <c r="P2495" s="127"/>
      <c r="Q2495" s="127"/>
      <c r="R2495" s="127"/>
      <c r="S2495" s="127"/>
      <c r="T2495" s="127"/>
      <c r="U2495" s="127"/>
      <c r="V2495" s="127"/>
      <c r="W2495" s="127"/>
      <c r="X2495" s="127"/>
      <c r="Y2495" s="127"/>
      <c r="Z2495" s="127"/>
      <c r="AA2495" s="127"/>
      <c r="AB2495" s="127"/>
      <c r="AC2495" s="127"/>
      <c r="AD2495" s="127"/>
      <c r="AE2495" s="127"/>
      <c r="AF2495" s="127"/>
      <c r="AG2495" s="127"/>
      <c r="AH2495" s="127"/>
      <c r="AI2495" s="127"/>
      <c r="AJ2495" s="127"/>
      <c r="AK2495" s="127"/>
      <c r="AL2495" s="127"/>
      <c r="AM2495" s="127"/>
      <c r="AN2495" s="127"/>
      <c r="AO2495" s="127"/>
      <c r="AP2495" s="127"/>
      <c r="AQ2495" s="127"/>
      <c r="AR2495" s="127"/>
      <c r="AS2495" s="127"/>
      <c r="AT2495" s="127"/>
      <c r="AU2495" s="127"/>
      <c r="AV2495" s="127"/>
      <c r="AW2495" s="127"/>
      <c r="AX2495" s="127"/>
      <c r="AY2495" s="127"/>
      <c r="AZ2495" s="127"/>
      <c r="BA2495" s="127"/>
      <c r="BB2495" s="127"/>
      <c r="BC2495" s="127"/>
      <c r="BD2495" s="127"/>
      <c r="BE2495" s="127"/>
      <c r="BF2495" s="127"/>
      <c r="BG2495" s="127"/>
      <c r="BH2495" s="127"/>
      <c r="BI2495" s="127"/>
      <c r="BJ2495" s="127"/>
      <c r="BK2495" s="127"/>
      <c r="BL2495" s="127"/>
      <c r="BM2495" s="127"/>
      <c r="BN2495" s="386"/>
      <c r="BO2495" s="127"/>
      <c r="BP2495" s="104"/>
    </row>
    <row r="2496" spans="1:68" ht="14.5" x14ac:dyDescent="0.35">
      <c r="A2496" s="136"/>
      <c r="B2496" s="136"/>
      <c r="C2496" s="136"/>
      <c r="D2496" s="127"/>
      <c r="E2496" s="127"/>
      <c r="F2496" s="127"/>
      <c r="G2496" s="127"/>
      <c r="H2496" s="127"/>
      <c r="I2496" s="127"/>
      <c r="J2496" s="127"/>
      <c r="K2496" s="127"/>
      <c r="L2496" s="127"/>
      <c r="M2496" s="127"/>
      <c r="N2496" s="127"/>
      <c r="O2496" s="127"/>
      <c r="P2496" s="127"/>
      <c r="Q2496" s="127"/>
      <c r="R2496" s="127"/>
      <c r="S2496" s="127"/>
      <c r="T2496" s="127"/>
      <c r="U2496" s="127"/>
      <c r="V2496" s="127"/>
      <c r="W2496" s="127"/>
      <c r="X2496" s="127"/>
      <c r="Y2496" s="127"/>
      <c r="Z2496" s="127"/>
      <c r="AA2496" s="127"/>
      <c r="AB2496" s="127"/>
      <c r="AC2496" s="127"/>
      <c r="AD2496" s="127"/>
      <c r="AE2496" s="127"/>
      <c r="AF2496" s="127"/>
      <c r="AG2496" s="127"/>
      <c r="AH2496" s="127"/>
      <c r="AI2496" s="127"/>
      <c r="AJ2496" s="127"/>
      <c r="AK2496" s="127"/>
      <c r="AL2496" s="127"/>
      <c r="AM2496" s="127"/>
      <c r="AN2496" s="127"/>
      <c r="AO2496" s="127"/>
      <c r="AP2496" s="127"/>
      <c r="AQ2496" s="127"/>
      <c r="AR2496" s="127"/>
      <c r="AS2496" s="127"/>
      <c r="AT2496" s="127"/>
      <c r="AU2496" s="127"/>
      <c r="AV2496" s="127"/>
      <c r="AW2496" s="127"/>
      <c r="AX2496" s="127"/>
      <c r="AY2496" s="127"/>
      <c r="AZ2496" s="127"/>
      <c r="BA2496" s="127"/>
      <c r="BB2496" s="127"/>
      <c r="BC2496" s="127"/>
      <c r="BD2496" s="127"/>
      <c r="BE2496" s="127"/>
      <c r="BF2496" s="127"/>
      <c r="BG2496" s="127"/>
      <c r="BH2496" s="127"/>
      <c r="BI2496" s="127"/>
      <c r="BJ2496" s="127"/>
      <c r="BK2496" s="127"/>
      <c r="BL2496" s="127"/>
      <c r="BM2496" s="127"/>
      <c r="BN2496" s="386"/>
      <c r="BO2496" s="127"/>
      <c r="BP2496" s="104"/>
    </row>
    <row r="2497" spans="1:68" ht="14.5" x14ac:dyDescent="0.35">
      <c r="A2497" s="136"/>
      <c r="B2497" s="136"/>
      <c r="C2497" s="136"/>
      <c r="D2497" s="127"/>
      <c r="E2497" s="127"/>
      <c r="F2497" s="127"/>
      <c r="G2497" s="127"/>
      <c r="H2497" s="127"/>
      <c r="I2497" s="127"/>
      <c r="J2497" s="127"/>
      <c r="K2497" s="127"/>
      <c r="L2497" s="127"/>
      <c r="M2497" s="127"/>
      <c r="N2497" s="127"/>
      <c r="O2497" s="127"/>
      <c r="P2497" s="127"/>
      <c r="Q2497" s="127"/>
      <c r="R2497" s="127"/>
      <c r="S2497" s="127"/>
      <c r="T2497" s="127"/>
      <c r="U2497" s="127"/>
      <c r="V2497" s="127"/>
      <c r="W2497" s="127"/>
      <c r="X2497" s="127"/>
      <c r="Y2497" s="127"/>
      <c r="Z2497" s="127"/>
      <c r="AA2497" s="127"/>
      <c r="AB2497" s="127"/>
      <c r="AC2497" s="127"/>
      <c r="AD2497" s="127"/>
      <c r="AE2497" s="127"/>
      <c r="AF2497" s="127"/>
      <c r="AG2497" s="127"/>
      <c r="AH2497" s="127"/>
      <c r="AI2497" s="127"/>
      <c r="AJ2497" s="127"/>
      <c r="AK2497" s="127"/>
      <c r="AL2497" s="127"/>
      <c r="AM2497" s="127"/>
      <c r="AN2497" s="127"/>
      <c r="AO2497" s="127"/>
      <c r="AP2497" s="127"/>
      <c r="AQ2497" s="127"/>
      <c r="AR2497" s="127"/>
      <c r="AS2497" s="127"/>
      <c r="AT2497" s="127"/>
      <c r="AU2497" s="127"/>
      <c r="AV2497" s="127"/>
      <c r="AW2497" s="127"/>
      <c r="AX2497" s="127"/>
      <c r="AY2497" s="127"/>
      <c r="AZ2497" s="127"/>
      <c r="BA2497" s="127"/>
      <c r="BB2497" s="127"/>
      <c r="BC2497" s="127"/>
      <c r="BD2497" s="127"/>
      <c r="BE2497" s="127"/>
      <c r="BF2497" s="127"/>
      <c r="BG2497" s="127"/>
      <c r="BH2497" s="127"/>
      <c r="BI2497" s="127"/>
      <c r="BJ2497" s="127"/>
      <c r="BK2497" s="127"/>
      <c r="BL2497" s="127"/>
      <c r="BM2497" s="127"/>
      <c r="BN2497" s="386"/>
      <c r="BO2497" s="127"/>
      <c r="BP2497" s="104"/>
    </row>
    <row r="2498" spans="1:68" ht="14.5" x14ac:dyDescent="0.35">
      <c r="A2498" s="136"/>
      <c r="B2498" s="136"/>
      <c r="C2498" s="136"/>
      <c r="D2498" s="127"/>
      <c r="E2498" s="127"/>
      <c r="F2498" s="127"/>
      <c r="G2498" s="127"/>
      <c r="H2498" s="127"/>
      <c r="I2498" s="127"/>
      <c r="J2498" s="127"/>
      <c r="K2498" s="127"/>
      <c r="L2498" s="127"/>
      <c r="M2498" s="127"/>
      <c r="N2498" s="127"/>
      <c r="O2498" s="127"/>
      <c r="P2498" s="127"/>
      <c r="Q2498" s="127"/>
      <c r="R2498" s="127"/>
      <c r="S2498" s="127"/>
      <c r="T2498" s="127"/>
      <c r="U2498" s="127"/>
      <c r="V2498" s="127"/>
      <c r="W2498" s="127"/>
      <c r="X2498" s="127"/>
      <c r="Y2498" s="127"/>
      <c r="Z2498" s="127"/>
      <c r="AA2498" s="127"/>
      <c r="AB2498" s="127"/>
      <c r="AC2498" s="127"/>
      <c r="AD2498" s="127"/>
      <c r="AE2498" s="127"/>
      <c r="AF2498" s="127"/>
      <c r="AG2498" s="127"/>
      <c r="AH2498" s="127"/>
      <c r="AI2498" s="127"/>
      <c r="AJ2498" s="127"/>
      <c r="AK2498" s="127"/>
      <c r="AL2498" s="127"/>
      <c r="AM2498" s="127"/>
      <c r="AN2498" s="127"/>
      <c r="AO2498" s="127"/>
      <c r="AP2498" s="127"/>
      <c r="AQ2498" s="127"/>
      <c r="AR2498" s="127"/>
      <c r="AS2498" s="127"/>
      <c r="AT2498" s="127"/>
      <c r="AU2498" s="127"/>
      <c r="AV2498" s="127"/>
      <c r="AW2498" s="127"/>
      <c r="AX2498" s="127"/>
      <c r="AY2498" s="127"/>
      <c r="AZ2498" s="127"/>
      <c r="BA2498" s="127"/>
      <c r="BB2498" s="127"/>
      <c r="BC2498" s="127"/>
      <c r="BD2498" s="127"/>
      <c r="BE2498" s="127"/>
      <c r="BF2498" s="127"/>
      <c r="BG2498" s="127"/>
      <c r="BH2498" s="127"/>
      <c r="BI2498" s="127"/>
      <c r="BJ2498" s="127"/>
      <c r="BK2498" s="127"/>
      <c r="BL2498" s="127"/>
      <c r="BM2498" s="127"/>
      <c r="BN2498" s="386"/>
      <c r="BO2498" s="127"/>
      <c r="BP2498" s="104"/>
    </row>
    <row r="2499" spans="1:68" ht="14.5" x14ac:dyDescent="0.35">
      <c r="A2499" s="136"/>
      <c r="B2499" s="136"/>
      <c r="C2499" s="136"/>
      <c r="D2499" s="127"/>
      <c r="E2499" s="127"/>
      <c r="F2499" s="127"/>
      <c r="G2499" s="127"/>
      <c r="H2499" s="127"/>
      <c r="I2499" s="127"/>
      <c r="J2499" s="127"/>
      <c r="K2499" s="127"/>
      <c r="L2499" s="127"/>
      <c r="M2499" s="127"/>
      <c r="N2499" s="127"/>
      <c r="O2499" s="127"/>
      <c r="P2499" s="127"/>
      <c r="Q2499" s="127"/>
      <c r="R2499" s="127"/>
      <c r="S2499" s="127"/>
      <c r="T2499" s="127"/>
      <c r="U2499" s="127"/>
      <c r="V2499" s="127"/>
      <c r="W2499" s="127"/>
      <c r="X2499" s="127"/>
      <c r="Y2499" s="127"/>
      <c r="Z2499" s="127"/>
      <c r="AA2499" s="127"/>
      <c r="AB2499" s="127"/>
      <c r="AC2499" s="127"/>
      <c r="AD2499" s="127"/>
      <c r="AE2499" s="127"/>
      <c r="AF2499" s="127"/>
      <c r="AG2499" s="127"/>
      <c r="AH2499" s="127"/>
      <c r="AI2499" s="127"/>
      <c r="AJ2499" s="127"/>
      <c r="AK2499" s="127"/>
      <c r="AL2499" s="127"/>
      <c r="AM2499" s="127"/>
      <c r="AN2499" s="127"/>
      <c r="AO2499" s="127"/>
      <c r="AP2499" s="127"/>
      <c r="AQ2499" s="127"/>
      <c r="AR2499" s="127"/>
      <c r="AS2499" s="127"/>
      <c r="AT2499" s="127"/>
      <c r="AU2499" s="127"/>
      <c r="AV2499" s="127"/>
      <c r="AW2499" s="127"/>
      <c r="AX2499" s="127"/>
      <c r="AY2499" s="127"/>
      <c r="AZ2499" s="127"/>
      <c r="BA2499" s="127"/>
      <c r="BB2499" s="127"/>
      <c r="BC2499" s="127"/>
      <c r="BD2499" s="127"/>
      <c r="BE2499" s="127"/>
      <c r="BF2499" s="127"/>
      <c r="BG2499" s="127"/>
      <c r="BH2499" s="127"/>
      <c r="BI2499" s="127"/>
      <c r="BJ2499" s="127"/>
      <c r="BK2499" s="127"/>
      <c r="BL2499" s="127"/>
      <c r="BM2499" s="127"/>
      <c r="BN2499" s="386"/>
      <c r="BO2499" s="127"/>
      <c r="BP2499" s="104"/>
    </row>
    <row r="2500" spans="1:68" ht="14.5" x14ac:dyDescent="0.35">
      <c r="A2500" s="136"/>
      <c r="B2500" s="136"/>
      <c r="C2500" s="136"/>
      <c r="D2500" s="127"/>
      <c r="E2500" s="127"/>
      <c r="F2500" s="127"/>
      <c r="G2500" s="127"/>
      <c r="H2500" s="127"/>
      <c r="I2500" s="127"/>
      <c r="J2500" s="127"/>
      <c r="K2500" s="127"/>
      <c r="L2500" s="127"/>
      <c r="M2500" s="127"/>
      <c r="N2500" s="127"/>
      <c r="O2500" s="127"/>
      <c r="P2500" s="127"/>
      <c r="Q2500" s="127"/>
      <c r="R2500" s="127"/>
      <c r="S2500" s="127"/>
      <c r="T2500" s="127"/>
      <c r="U2500" s="127"/>
      <c r="V2500" s="127"/>
      <c r="W2500" s="127"/>
      <c r="X2500" s="127"/>
      <c r="Y2500" s="127"/>
      <c r="Z2500" s="127"/>
      <c r="AA2500" s="127"/>
      <c r="AB2500" s="127"/>
      <c r="AC2500" s="127"/>
      <c r="AD2500" s="127"/>
      <c r="AE2500" s="127"/>
      <c r="AF2500" s="127"/>
      <c r="AG2500" s="127"/>
      <c r="AH2500" s="127"/>
      <c r="AI2500" s="127"/>
      <c r="AJ2500" s="127"/>
      <c r="AK2500" s="127"/>
      <c r="AL2500" s="127"/>
      <c r="AM2500" s="127"/>
      <c r="AN2500" s="127"/>
      <c r="AO2500" s="127"/>
      <c r="AP2500" s="127"/>
      <c r="AQ2500" s="127"/>
      <c r="AR2500" s="127"/>
      <c r="AS2500" s="127"/>
      <c r="AT2500" s="127"/>
      <c r="AU2500" s="127"/>
      <c r="AV2500" s="127"/>
      <c r="AW2500" s="127"/>
      <c r="AX2500" s="127"/>
      <c r="AY2500" s="127"/>
      <c r="AZ2500" s="127"/>
      <c r="BA2500" s="127"/>
      <c r="BB2500" s="127"/>
      <c r="BC2500" s="127"/>
      <c r="BD2500" s="127"/>
      <c r="BE2500" s="127"/>
      <c r="BF2500" s="127"/>
      <c r="BG2500" s="127"/>
      <c r="BH2500" s="127"/>
      <c r="BI2500" s="127"/>
      <c r="BJ2500" s="127"/>
      <c r="BK2500" s="127"/>
      <c r="BL2500" s="127"/>
      <c r="BM2500" s="127"/>
      <c r="BN2500" s="386"/>
      <c r="BO2500" s="127"/>
      <c r="BP2500" s="104"/>
    </row>
    <row r="2501" spans="1:68" ht="14.5" x14ac:dyDescent="0.35">
      <c r="A2501" s="136"/>
      <c r="B2501" s="136"/>
      <c r="C2501" s="136"/>
      <c r="D2501" s="127"/>
      <c r="E2501" s="127"/>
      <c r="F2501" s="127"/>
      <c r="G2501" s="127"/>
      <c r="H2501" s="127"/>
      <c r="I2501" s="127"/>
      <c r="J2501" s="127"/>
      <c r="K2501" s="127"/>
      <c r="L2501" s="127"/>
      <c r="M2501" s="127"/>
      <c r="N2501" s="127"/>
      <c r="O2501" s="127"/>
      <c r="P2501" s="127"/>
      <c r="Q2501" s="127"/>
      <c r="R2501" s="127"/>
      <c r="S2501" s="127"/>
      <c r="T2501" s="127"/>
      <c r="U2501" s="127"/>
      <c r="V2501" s="127"/>
      <c r="W2501" s="127"/>
      <c r="X2501" s="127"/>
      <c r="Y2501" s="127"/>
      <c r="Z2501" s="127"/>
      <c r="AA2501" s="127"/>
      <c r="AB2501" s="127"/>
      <c r="AC2501" s="127"/>
      <c r="AD2501" s="127"/>
      <c r="AE2501" s="127"/>
      <c r="AF2501" s="127"/>
      <c r="AG2501" s="127"/>
      <c r="AH2501" s="127"/>
      <c r="AI2501" s="127"/>
      <c r="AJ2501" s="127"/>
      <c r="AK2501" s="127"/>
      <c r="AL2501" s="127"/>
      <c r="AM2501" s="127"/>
      <c r="AN2501" s="127"/>
      <c r="AO2501" s="127"/>
      <c r="AP2501" s="127"/>
      <c r="AQ2501" s="127"/>
      <c r="AR2501" s="127"/>
      <c r="AS2501" s="127"/>
      <c r="AT2501" s="127"/>
      <c r="AU2501" s="127"/>
      <c r="AV2501" s="127"/>
      <c r="AW2501" s="127"/>
      <c r="AX2501" s="127"/>
      <c r="AY2501" s="127"/>
      <c r="AZ2501" s="127"/>
      <c r="BA2501" s="127"/>
      <c r="BB2501" s="127"/>
      <c r="BC2501" s="127"/>
      <c r="BD2501" s="127"/>
      <c r="BE2501" s="127"/>
      <c r="BF2501" s="127"/>
      <c r="BG2501" s="127"/>
      <c r="BH2501" s="127"/>
      <c r="BI2501" s="127"/>
      <c r="BJ2501" s="127"/>
      <c r="BK2501" s="127"/>
      <c r="BL2501" s="127"/>
      <c r="BM2501" s="127"/>
      <c r="BN2501" s="386"/>
      <c r="BO2501" s="127"/>
      <c r="BP2501" s="104"/>
    </row>
    <row r="2502" spans="1:68" ht="14.5" x14ac:dyDescent="0.35">
      <c r="A2502" s="136"/>
      <c r="B2502" s="136"/>
      <c r="C2502" s="136"/>
      <c r="D2502" s="127"/>
      <c r="E2502" s="127"/>
      <c r="F2502" s="127"/>
      <c r="G2502" s="127"/>
      <c r="H2502" s="127"/>
      <c r="I2502" s="127"/>
      <c r="J2502" s="127"/>
      <c r="K2502" s="127"/>
      <c r="L2502" s="127"/>
      <c r="M2502" s="127"/>
      <c r="N2502" s="127"/>
      <c r="O2502" s="127"/>
      <c r="P2502" s="127"/>
      <c r="Q2502" s="127"/>
      <c r="R2502" s="127"/>
      <c r="S2502" s="127"/>
      <c r="T2502" s="127"/>
      <c r="U2502" s="127"/>
      <c r="V2502" s="127"/>
      <c r="W2502" s="127"/>
      <c r="X2502" s="127"/>
      <c r="Y2502" s="127"/>
      <c r="Z2502" s="127"/>
      <c r="AA2502" s="127"/>
      <c r="AB2502" s="127"/>
      <c r="AC2502" s="127"/>
      <c r="AD2502" s="127"/>
      <c r="AE2502" s="127"/>
      <c r="AF2502" s="127"/>
      <c r="AG2502" s="127"/>
      <c r="AH2502" s="127"/>
      <c r="AI2502" s="127"/>
      <c r="AJ2502" s="127"/>
      <c r="AK2502" s="127"/>
      <c r="AL2502" s="127"/>
      <c r="AM2502" s="127"/>
      <c r="AN2502" s="127"/>
      <c r="AO2502" s="127"/>
      <c r="AP2502" s="127"/>
      <c r="AQ2502" s="127"/>
      <c r="AR2502" s="127"/>
      <c r="AS2502" s="127"/>
      <c r="AT2502" s="127"/>
      <c r="AU2502" s="127"/>
      <c r="AV2502" s="127"/>
      <c r="AW2502" s="127"/>
      <c r="AX2502" s="127"/>
      <c r="AY2502" s="127"/>
      <c r="AZ2502" s="127"/>
      <c r="BA2502" s="127"/>
      <c r="BB2502" s="127"/>
      <c r="BC2502" s="127"/>
      <c r="BD2502" s="127"/>
      <c r="BE2502" s="127"/>
      <c r="BF2502" s="127"/>
      <c r="BG2502" s="127"/>
      <c r="BH2502" s="127"/>
      <c r="BI2502" s="127"/>
      <c r="BJ2502" s="127"/>
      <c r="BK2502" s="127"/>
      <c r="BL2502" s="127"/>
      <c r="BM2502" s="127"/>
      <c r="BN2502" s="386"/>
      <c r="BO2502" s="127"/>
      <c r="BP2502" s="104"/>
    </row>
    <row r="2503" spans="1:68" ht="14.5" x14ac:dyDescent="0.35">
      <c r="A2503" s="136"/>
      <c r="B2503" s="136"/>
      <c r="C2503" s="136"/>
      <c r="D2503" s="127"/>
      <c r="E2503" s="127"/>
      <c r="F2503" s="127"/>
      <c r="G2503" s="127"/>
      <c r="H2503" s="127"/>
      <c r="I2503" s="127"/>
      <c r="J2503" s="127"/>
      <c r="K2503" s="127"/>
      <c r="L2503" s="127"/>
      <c r="M2503" s="127"/>
      <c r="N2503" s="127"/>
      <c r="O2503" s="127"/>
      <c r="P2503" s="127"/>
      <c r="Q2503" s="127"/>
      <c r="R2503" s="127"/>
      <c r="S2503" s="127"/>
      <c r="T2503" s="127"/>
      <c r="U2503" s="127"/>
      <c r="V2503" s="127"/>
      <c r="W2503" s="127"/>
      <c r="X2503" s="127"/>
      <c r="Y2503" s="127"/>
      <c r="Z2503" s="127"/>
      <c r="AA2503" s="127"/>
      <c r="AB2503" s="127"/>
      <c r="AC2503" s="127"/>
      <c r="AD2503" s="127"/>
      <c r="AE2503" s="127"/>
      <c r="AF2503" s="127"/>
      <c r="AG2503" s="127"/>
      <c r="AH2503" s="127"/>
      <c r="AI2503" s="127"/>
      <c r="AJ2503" s="127"/>
      <c r="AK2503" s="127"/>
      <c r="AL2503" s="127"/>
      <c r="AM2503" s="127"/>
      <c r="AN2503" s="127"/>
      <c r="AO2503" s="127"/>
      <c r="AP2503" s="127"/>
      <c r="AQ2503" s="127"/>
      <c r="AR2503" s="127"/>
      <c r="AS2503" s="127"/>
      <c r="AT2503" s="127"/>
      <c r="AU2503" s="127"/>
      <c r="AV2503" s="127"/>
      <c r="AW2503" s="127"/>
      <c r="AX2503" s="127"/>
      <c r="AY2503" s="127"/>
      <c r="AZ2503" s="127"/>
      <c r="BA2503" s="127"/>
      <c r="BB2503" s="127"/>
      <c r="BC2503" s="127"/>
      <c r="BD2503" s="127"/>
      <c r="BE2503" s="127"/>
      <c r="BF2503" s="127"/>
      <c r="BG2503" s="127"/>
      <c r="BH2503" s="127"/>
      <c r="BI2503" s="127"/>
      <c r="BJ2503" s="127"/>
      <c r="BK2503" s="127"/>
      <c r="BL2503" s="127"/>
      <c r="BM2503" s="127"/>
      <c r="BN2503" s="386"/>
      <c r="BO2503" s="127"/>
      <c r="BP2503" s="104"/>
    </row>
    <row r="2504" spans="1:68" ht="14.5" x14ac:dyDescent="0.35">
      <c r="A2504" s="136"/>
      <c r="B2504" s="136"/>
      <c r="C2504" s="136"/>
      <c r="D2504" s="127"/>
      <c r="E2504" s="127"/>
      <c r="F2504" s="127"/>
      <c r="G2504" s="127"/>
      <c r="H2504" s="127"/>
      <c r="I2504" s="127"/>
      <c r="J2504" s="127"/>
      <c r="K2504" s="127"/>
      <c r="L2504" s="127"/>
      <c r="M2504" s="127"/>
      <c r="N2504" s="127"/>
      <c r="O2504" s="127"/>
      <c r="P2504" s="127"/>
      <c r="Q2504" s="127"/>
      <c r="R2504" s="127"/>
      <c r="S2504" s="127"/>
      <c r="T2504" s="127"/>
      <c r="U2504" s="127"/>
      <c r="V2504" s="127"/>
      <c r="W2504" s="127"/>
      <c r="X2504" s="127"/>
      <c r="Y2504" s="127"/>
      <c r="Z2504" s="127"/>
      <c r="AA2504" s="127"/>
      <c r="AB2504" s="127"/>
      <c r="AC2504" s="127"/>
      <c r="AD2504" s="127"/>
      <c r="AE2504" s="127"/>
      <c r="AF2504" s="127"/>
      <c r="AG2504" s="127"/>
      <c r="AH2504" s="127"/>
      <c r="AI2504" s="127"/>
      <c r="AJ2504" s="127"/>
      <c r="AK2504" s="127"/>
      <c r="AL2504" s="127"/>
      <c r="AM2504" s="127"/>
      <c r="AN2504" s="127"/>
      <c r="AO2504" s="127"/>
      <c r="AP2504" s="127"/>
      <c r="AQ2504" s="127"/>
      <c r="AR2504" s="127"/>
      <c r="AS2504" s="127"/>
      <c r="AT2504" s="127"/>
      <c r="AU2504" s="127"/>
      <c r="AV2504" s="127"/>
      <c r="AW2504" s="127"/>
      <c r="AX2504" s="127"/>
      <c r="AY2504" s="127"/>
      <c r="AZ2504" s="127"/>
      <c r="BA2504" s="127"/>
      <c r="BB2504" s="127"/>
      <c r="BC2504" s="127"/>
      <c r="BD2504" s="127"/>
      <c r="BE2504" s="127"/>
      <c r="BF2504" s="127"/>
      <c r="BG2504" s="127"/>
      <c r="BH2504" s="127"/>
      <c r="BI2504" s="127"/>
      <c r="BJ2504" s="127"/>
      <c r="BK2504" s="127"/>
      <c r="BL2504" s="127"/>
      <c r="BM2504" s="127"/>
      <c r="BN2504" s="386"/>
      <c r="BO2504" s="127"/>
      <c r="BP2504" s="104"/>
    </row>
    <row r="2505" spans="1:68" ht="14.5" x14ac:dyDescent="0.35">
      <c r="A2505" s="136"/>
      <c r="B2505" s="136"/>
      <c r="C2505" s="136"/>
      <c r="D2505" s="127"/>
      <c r="E2505" s="127"/>
      <c r="F2505" s="127"/>
      <c r="G2505" s="127"/>
      <c r="H2505" s="127"/>
      <c r="I2505" s="127"/>
      <c r="J2505" s="127"/>
      <c r="K2505" s="127"/>
      <c r="L2505" s="127"/>
      <c r="M2505" s="127"/>
      <c r="N2505" s="127"/>
      <c r="O2505" s="127"/>
      <c r="P2505" s="127"/>
      <c r="Q2505" s="127"/>
      <c r="R2505" s="127"/>
      <c r="S2505" s="127"/>
      <c r="T2505" s="127"/>
      <c r="U2505" s="127"/>
      <c r="V2505" s="127"/>
      <c r="W2505" s="127"/>
      <c r="X2505" s="127"/>
      <c r="Y2505" s="127"/>
      <c r="Z2505" s="127"/>
      <c r="AA2505" s="127"/>
      <c r="AB2505" s="127"/>
      <c r="AC2505" s="127"/>
      <c r="AD2505" s="127"/>
      <c r="AE2505" s="127"/>
      <c r="AF2505" s="127"/>
      <c r="AG2505" s="127"/>
      <c r="AH2505" s="127"/>
      <c r="AI2505" s="127"/>
      <c r="AJ2505" s="127"/>
      <c r="AK2505" s="127"/>
      <c r="AL2505" s="127"/>
      <c r="AM2505" s="127"/>
      <c r="AN2505" s="127"/>
      <c r="AO2505" s="127"/>
      <c r="AP2505" s="127"/>
      <c r="AQ2505" s="127"/>
      <c r="AR2505" s="127"/>
      <c r="AS2505" s="127"/>
      <c r="AT2505" s="127"/>
      <c r="AU2505" s="127"/>
      <c r="AV2505" s="127"/>
      <c r="AW2505" s="127"/>
      <c r="AX2505" s="127"/>
      <c r="AY2505" s="127"/>
      <c r="AZ2505" s="127"/>
      <c r="BA2505" s="127"/>
      <c r="BB2505" s="127"/>
      <c r="BC2505" s="127"/>
      <c r="BD2505" s="127"/>
      <c r="BE2505" s="127"/>
      <c r="BF2505" s="127"/>
      <c r="BG2505" s="127"/>
      <c r="BH2505" s="127"/>
      <c r="BI2505" s="127"/>
      <c r="BJ2505" s="127"/>
      <c r="BK2505" s="127"/>
      <c r="BL2505" s="127"/>
      <c r="BM2505" s="127"/>
      <c r="BN2505" s="386"/>
      <c r="BO2505" s="127"/>
      <c r="BP2505" s="104"/>
    </row>
    <row r="2506" spans="1:68" ht="14.5" x14ac:dyDescent="0.35">
      <c r="A2506" s="136"/>
      <c r="B2506" s="136"/>
      <c r="C2506" s="136"/>
      <c r="D2506" s="127"/>
      <c r="E2506" s="127"/>
      <c r="F2506" s="127"/>
      <c r="G2506" s="127"/>
      <c r="H2506" s="127"/>
      <c r="I2506" s="127"/>
      <c r="J2506" s="127"/>
      <c r="K2506" s="127"/>
      <c r="L2506" s="127"/>
      <c r="M2506" s="127"/>
      <c r="N2506" s="127"/>
      <c r="O2506" s="127"/>
      <c r="P2506" s="127"/>
      <c r="Q2506" s="127"/>
      <c r="R2506" s="127"/>
      <c r="S2506" s="127"/>
      <c r="T2506" s="127"/>
      <c r="U2506" s="127"/>
      <c r="V2506" s="127"/>
      <c r="W2506" s="127"/>
      <c r="X2506" s="127"/>
      <c r="Y2506" s="127"/>
      <c r="Z2506" s="127"/>
      <c r="AA2506" s="127"/>
      <c r="AB2506" s="127"/>
      <c r="AC2506" s="127"/>
      <c r="AD2506" s="127"/>
      <c r="AE2506" s="127"/>
      <c r="AF2506" s="127"/>
      <c r="AG2506" s="127"/>
      <c r="AH2506" s="127"/>
      <c r="AI2506" s="127"/>
      <c r="AJ2506" s="127"/>
      <c r="AK2506" s="127"/>
      <c r="AL2506" s="127"/>
      <c r="AM2506" s="127"/>
      <c r="AN2506" s="127"/>
      <c r="AO2506" s="127"/>
      <c r="AP2506" s="127"/>
      <c r="AQ2506" s="127"/>
      <c r="AR2506" s="127"/>
      <c r="AS2506" s="127"/>
      <c r="AT2506" s="127"/>
      <c r="AU2506" s="127"/>
      <c r="AV2506" s="127"/>
      <c r="AW2506" s="127"/>
      <c r="AX2506" s="127"/>
      <c r="AY2506" s="127"/>
      <c r="AZ2506" s="127"/>
      <c r="BA2506" s="127"/>
      <c r="BB2506" s="127"/>
      <c r="BC2506" s="127"/>
      <c r="BD2506" s="127"/>
      <c r="BE2506" s="127"/>
      <c r="BF2506" s="127"/>
      <c r="BG2506" s="127"/>
      <c r="BH2506" s="127"/>
      <c r="BI2506" s="127"/>
      <c r="BJ2506" s="127"/>
      <c r="BK2506" s="127"/>
      <c r="BL2506" s="127"/>
      <c r="BM2506" s="127"/>
      <c r="BN2506" s="386"/>
      <c r="BO2506" s="127"/>
      <c r="BP2506" s="104"/>
    </row>
    <row r="2507" spans="1:68" ht="14.5" x14ac:dyDescent="0.35">
      <c r="A2507" s="136"/>
      <c r="B2507" s="136"/>
      <c r="C2507" s="136"/>
      <c r="D2507" s="127"/>
      <c r="E2507" s="127"/>
      <c r="F2507" s="127"/>
      <c r="G2507" s="127"/>
      <c r="H2507" s="127"/>
      <c r="I2507" s="127"/>
      <c r="J2507" s="127"/>
      <c r="K2507" s="127"/>
      <c r="L2507" s="127"/>
      <c r="M2507" s="127"/>
      <c r="N2507" s="127"/>
      <c r="O2507" s="127"/>
      <c r="P2507" s="127"/>
      <c r="Q2507" s="127"/>
      <c r="R2507" s="127"/>
      <c r="S2507" s="127"/>
      <c r="T2507" s="127"/>
      <c r="U2507" s="127"/>
      <c r="V2507" s="127"/>
      <c r="W2507" s="127"/>
      <c r="X2507" s="127"/>
      <c r="Y2507" s="127"/>
      <c r="Z2507" s="127"/>
      <c r="AA2507" s="127"/>
      <c r="AB2507" s="127"/>
      <c r="AC2507" s="127"/>
      <c r="AD2507" s="127"/>
      <c r="AE2507" s="127"/>
      <c r="AF2507" s="127"/>
      <c r="AG2507" s="127"/>
      <c r="AH2507" s="127"/>
      <c r="AI2507" s="127"/>
      <c r="AJ2507" s="127"/>
      <c r="AK2507" s="127"/>
      <c r="AL2507" s="127"/>
      <c r="AM2507" s="127"/>
      <c r="AN2507" s="127"/>
      <c r="AO2507" s="127"/>
      <c r="AP2507" s="127"/>
      <c r="AQ2507" s="127"/>
      <c r="AR2507" s="127"/>
      <c r="AS2507" s="127"/>
      <c r="AT2507" s="127"/>
      <c r="AU2507" s="127"/>
      <c r="AV2507" s="127"/>
      <c r="AW2507" s="127"/>
      <c r="AX2507" s="127"/>
      <c r="AY2507" s="127"/>
      <c r="AZ2507" s="127"/>
      <c r="BA2507" s="127"/>
      <c r="BB2507" s="127"/>
      <c r="BC2507" s="127"/>
      <c r="BD2507" s="127"/>
      <c r="BE2507" s="127"/>
      <c r="BF2507" s="127"/>
      <c r="BG2507" s="127"/>
      <c r="BH2507" s="127"/>
      <c r="BI2507" s="127"/>
      <c r="BJ2507" s="127"/>
      <c r="BK2507" s="127"/>
      <c r="BL2507" s="127"/>
      <c r="BM2507" s="127"/>
      <c r="BN2507" s="386"/>
      <c r="BO2507" s="127"/>
      <c r="BP2507" s="104"/>
    </row>
    <row r="2508" spans="1:68" ht="14.5" x14ac:dyDescent="0.35">
      <c r="A2508" s="136"/>
      <c r="B2508" s="136"/>
      <c r="C2508" s="136"/>
      <c r="D2508" s="127"/>
      <c r="E2508" s="127"/>
      <c r="F2508" s="127"/>
      <c r="G2508" s="127"/>
      <c r="H2508" s="127"/>
      <c r="I2508" s="127"/>
      <c r="J2508" s="127"/>
      <c r="K2508" s="127"/>
      <c r="L2508" s="127"/>
      <c r="M2508" s="127"/>
      <c r="N2508" s="127"/>
      <c r="O2508" s="127"/>
      <c r="P2508" s="127"/>
      <c r="Q2508" s="127"/>
      <c r="R2508" s="127"/>
      <c r="S2508" s="127"/>
      <c r="T2508" s="127"/>
      <c r="U2508" s="127"/>
      <c r="V2508" s="127"/>
      <c r="W2508" s="127"/>
      <c r="X2508" s="127"/>
      <c r="Y2508" s="127"/>
      <c r="Z2508" s="127"/>
      <c r="AA2508" s="127"/>
      <c r="AB2508" s="127"/>
      <c r="AC2508" s="127"/>
      <c r="AD2508" s="127"/>
      <c r="AE2508" s="127"/>
      <c r="AF2508" s="127"/>
      <c r="AG2508" s="127"/>
      <c r="AH2508" s="127"/>
      <c r="AI2508" s="127"/>
      <c r="AJ2508" s="127"/>
      <c r="AK2508" s="127"/>
      <c r="AL2508" s="127"/>
      <c r="AM2508" s="127"/>
      <c r="AN2508" s="127"/>
      <c r="AO2508" s="127"/>
      <c r="AP2508" s="127"/>
      <c r="AQ2508" s="127"/>
      <c r="AR2508" s="127"/>
      <c r="AS2508" s="127"/>
      <c r="AT2508" s="127"/>
      <c r="AU2508" s="127"/>
      <c r="AV2508" s="127"/>
      <c r="AW2508" s="127"/>
      <c r="AX2508" s="127"/>
      <c r="AY2508" s="127"/>
      <c r="AZ2508" s="127"/>
      <c r="BA2508" s="127"/>
      <c r="BB2508" s="127"/>
      <c r="BC2508" s="127"/>
      <c r="BD2508" s="127"/>
      <c r="BE2508" s="127"/>
      <c r="BF2508" s="127"/>
      <c r="BG2508" s="127"/>
      <c r="BH2508" s="127"/>
      <c r="BI2508" s="127"/>
      <c r="BJ2508" s="127"/>
      <c r="BK2508" s="127"/>
      <c r="BL2508" s="127"/>
      <c r="BM2508" s="127"/>
      <c r="BN2508" s="386"/>
      <c r="BO2508" s="127"/>
      <c r="BP2508" s="104"/>
    </row>
    <row r="2509" spans="1:68" ht="14.5" x14ac:dyDescent="0.35">
      <c r="A2509" s="136"/>
      <c r="B2509" s="136"/>
      <c r="C2509" s="136"/>
      <c r="D2509" s="127"/>
      <c r="E2509" s="127"/>
      <c r="F2509" s="127"/>
      <c r="G2509" s="127"/>
      <c r="H2509" s="127"/>
      <c r="I2509" s="127"/>
      <c r="J2509" s="127"/>
      <c r="K2509" s="127"/>
      <c r="L2509" s="127"/>
      <c r="M2509" s="127"/>
      <c r="N2509" s="127"/>
      <c r="O2509" s="127"/>
      <c r="P2509" s="127"/>
      <c r="Q2509" s="127"/>
      <c r="R2509" s="127"/>
      <c r="S2509" s="127"/>
      <c r="T2509" s="127"/>
      <c r="U2509" s="127"/>
      <c r="V2509" s="127"/>
      <c r="W2509" s="127"/>
      <c r="X2509" s="127"/>
      <c r="Y2509" s="127"/>
      <c r="Z2509" s="127"/>
      <c r="AA2509" s="127"/>
      <c r="AB2509" s="127"/>
      <c r="AC2509" s="127"/>
      <c r="AD2509" s="127"/>
      <c r="AE2509" s="127"/>
      <c r="AF2509" s="127"/>
      <c r="AG2509" s="127"/>
      <c r="AH2509" s="127"/>
      <c r="AI2509" s="127"/>
      <c r="AJ2509" s="127"/>
      <c r="AK2509" s="127"/>
      <c r="AL2509" s="127"/>
      <c r="AM2509" s="127"/>
      <c r="AN2509" s="127"/>
      <c r="AO2509" s="127"/>
      <c r="AP2509" s="127"/>
      <c r="AQ2509" s="127"/>
      <c r="AR2509" s="127"/>
      <c r="AS2509" s="127"/>
      <c r="AT2509" s="127"/>
      <c r="AU2509" s="127"/>
      <c r="AV2509" s="127"/>
      <c r="AW2509" s="127"/>
      <c r="AX2509" s="127"/>
      <c r="AY2509" s="127"/>
      <c r="AZ2509" s="127"/>
      <c r="BA2509" s="127"/>
      <c r="BB2509" s="127"/>
      <c r="BC2509" s="127"/>
      <c r="BD2509" s="127"/>
      <c r="BE2509" s="127"/>
      <c r="BF2509" s="127"/>
      <c r="BG2509" s="127"/>
      <c r="BH2509" s="127"/>
      <c r="BI2509" s="127"/>
      <c r="BJ2509" s="127"/>
      <c r="BK2509" s="127"/>
      <c r="BL2509" s="127"/>
      <c r="BM2509" s="127"/>
      <c r="BN2509" s="386"/>
      <c r="BO2509" s="127"/>
      <c r="BP2509" s="104"/>
    </row>
    <row r="2510" spans="1:68" ht="14.5" x14ac:dyDescent="0.35">
      <c r="A2510" s="136"/>
      <c r="B2510" s="136"/>
      <c r="C2510" s="136"/>
      <c r="D2510" s="127"/>
      <c r="E2510" s="127"/>
      <c r="F2510" s="127"/>
      <c r="G2510" s="127"/>
      <c r="H2510" s="127"/>
      <c r="I2510" s="127"/>
      <c r="J2510" s="127"/>
      <c r="K2510" s="127"/>
      <c r="L2510" s="127"/>
      <c r="M2510" s="127"/>
      <c r="N2510" s="127"/>
      <c r="O2510" s="127"/>
      <c r="P2510" s="127"/>
      <c r="Q2510" s="127"/>
      <c r="R2510" s="127"/>
      <c r="S2510" s="127"/>
      <c r="T2510" s="127"/>
      <c r="U2510" s="127"/>
      <c r="V2510" s="127"/>
      <c r="W2510" s="127"/>
      <c r="X2510" s="127"/>
      <c r="Y2510" s="127"/>
      <c r="Z2510" s="127"/>
      <c r="AA2510" s="127"/>
      <c r="AB2510" s="127"/>
      <c r="AC2510" s="127"/>
      <c r="AD2510" s="127"/>
      <c r="AE2510" s="127"/>
      <c r="AF2510" s="127"/>
      <c r="AG2510" s="127"/>
      <c r="AH2510" s="127"/>
      <c r="AI2510" s="127"/>
      <c r="AJ2510" s="127"/>
      <c r="AK2510" s="127"/>
      <c r="AL2510" s="127"/>
      <c r="AM2510" s="127"/>
      <c r="AN2510" s="127"/>
      <c r="AO2510" s="127"/>
      <c r="AP2510" s="127"/>
      <c r="AQ2510" s="127"/>
      <c r="AR2510" s="127"/>
      <c r="AS2510" s="127"/>
      <c r="AT2510" s="127"/>
      <c r="AU2510" s="127"/>
      <c r="AV2510" s="127"/>
      <c r="AW2510" s="127"/>
      <c r="AX2510" s="127"/>
      <c r="AY2510" s="127"/>
      <c r="AZ2510" s="127"/>
      <c r="BA2510" s="127"/>
      <c r="BB2510" s="127"/>
      <c r="BC2510" s="127"/>
      <c r="BD2510" s="127"/>
      <c r="BE2510" s="127"/>
      <c r="BF2510" s="127"/>
      <c r="BG2510" s="127"/>
      <c r="BH2510" s="127"/>
      <c r="BI2510" s="127"/>
      <c r="BJ2510" s="127"/>
      <c r="BK2510" s="127"/>
      <c r="BL2510" s="127"/>
      <c r="BM2510" s="127"/>
      <c r="BN2510" s="386"/>
      <c r="BO2510" s="127"/>
      <c r="BP2510" s="104"/>
    </row>
    <row r="2511" spans="1:68" ht="14.5" x14ac:dyDescent="0.35">
      <c r="A2511" s="136"/>
      <c r="B2511" s="136"/>
      <c r="C2511" s="136"/>
      <c r="D2511" s="127"/>
      <c r="E2511" s="127"/>
      <c r="F2511" s="127"/>
      <c r="G2511" s="127"/>
      <c r="H2511" s="127"/>
      <c r="I2511" s="127"/>
      <c r="J2511" s="127"/>
      <c r="K2511" s="127"/>
      <c r="L2511" s="127"/>
      <c r="M2511" s="127"/>
      <c r="N2511" s="127"/>
      <c r="O2511" s="127"/>
      <c r="P2511" s="127"/>
      <c r="Q2511" s="127"/>
      <c r="R2511" s="127"/>
      <c r="S2511" s="127"/>
      <c r="T2511" s="127"/>
      <c r="U2511" s="127"/>
      <c r="V2511" s="127"/>
      <c r="W2511" s="127"/>
      <c r="X2511" s="127"/>
      <c r="Y2511" s="127"/>
      <c r="Z2511" s="127"/>
      <c r="AA2511" s="127"/>
      <c r="AB2511" s="127"/>
      <c r="AC2511" s="127"/>
      <c r="AD2511" s="127"/>
      <c r="AE2511" s="127"/>
      <c r="AF2511" s="127"/>
      <c r="AG2511" s="127"/>
      <c r="AH2511" s="127"/>
      <c r="AI2511" s="127"/>
      <c r="AJ2511" s="127"/>
      <c r="AK2511" s="127"/>
      <c r="AL2511" s="127"/>
      <c r="AM2511" s="127"/>
      <c r="AN2511" s="127"/>
      <c r="AO2511" s="127"/>
      <c r="AP2511" s="127"/>
      <c r="AQ2511" s="127"/>
      <c r="AR2511" s="127"/>
      <c r="AS2511" s="127"/>
      <c r="AT2511" s="127"/>
      <c r="AU2511" s="127"/>
      <c r="AV2511" s="127"/>
      <c r="AW2511" s="127"/>
      <c r="AX2511" s="127"/>
      <c r="AY2511" s="127"/>
      <c r="AZ2511" s="127"/>
      <c r="BA2511" s="127"/>
      <c r="BB2511" s="127"/>
      <c r="BC2511" s="127"/>
      <c r="BD2511" s="127"/>
      <c r="BE2511" s="127"/>
      <c r="BF2511" s="127"/>
      <c r="BG2511" s="127"/>
      <c r="BH2511" s="127"/>
      <c r="BI2511" s="127"/>
      <c r="BJ2511" s="127"/>
      <c r="BK2511" s="127"/>
      <c r="BL2511" s="127"/>
      <c r="BM2511" s="127"/>
      <c r="BN2511" s="386"/>
      <c r="BO2511" s="127"/>
      <c r="BP2511" s="104"/>
    </row>
    <row r="2512" spans="1:68" ht="14.5" x14ac:dyDescent="0.35">
      <c r="A2512" s="136"/>
      <c r="B2512" s="136"/>
      <c r="C2512" s="136"/>
      <c r="D2512" s="127"/>
      <c r="E2512" s="127"/>
      <c r="F2512" s="127"/>
      <c r="G2512" s="127"/>
      <c r="H2512" s="127"/>
      <c r="I2512" s="127"/>
      <c r="J2512" s="127"/>
      <c r="K2512" s="127"/>
      <c r="L2512" s="127"/>
      <c r="M2512" s="127"/>
      <c r="N2512" s="127"/>
      <c r="O2512" s="127"/>
      <c r="P2512" s="127"/>
      <c r="Q2512" s="127"/>
      <c r="R2512" s="127"/>
      <c r="S2512" s="127"/>
      <c r="T2512" s="127"/>
      <c r="U2512" s="127"/>
      <c r="V2512" s="127"/>
      <c r="W2512" s="127"/>
      <c r="X2512" s="127"/>
      <c r="Y2512" s="127"/>
      <c r="Z2512" s="127"/>
      <c r="AA2512" s="127"/>
      <c r="AB2512" s="127"/>
      <c r="AC2512" s="127"/>
      <c r="AD2512" s="127"/>
      <c r="AE2512" s="127"/>
      <c r="AF2512" s="127"/>
      <c r="AG2512" s="127"/>
      <c r="AH2512" s="127"/>
      <c r="AI2512" s="127"/>
      <c r="AJ2512" s="127"/>
      <c r="AK2512" s="127"/>
      <c r="AL2512" s="127"/>
      <c r="AM2512" s="127"/>
      <c r="AN2512" s="127"/>
      <c r="AO2512" s="127"/>
      <c r="AP2512" s="127"/>
      <c r="AQ2512" s="127"/>
      <c r="AR2512" s="127"/>
      <c r="AS2512" s="127"/>
      <c r="AT2512" s="127"/>
      <c r="AU2512" s="127"/>
      <c r="AV2512" s="127"/>
      <c r="AW2512" s="127"/>
      <c r="AX2512" s="127"/>
      <c r="AY2512" s="127"/>
      <c r="AZ2512" s="127"/>
      <c r="BA2512" s="127"/>
      <c r="BB2512" s="127"/>
      <c r="BC2512" s="127"/>
      <c r="BD2512" s="127"/>
      <c r="BE2512" s="127"/>
      <c r="BF2512" s="127"/>
      <c r="BG2512" s="127"/>
      <c r="BH2512" s="127"/>
      <c r="BI2512" s="127"/>
      <c r="BJ2512" s="127"/>
      <c r="BK2512" s="127"/>
      <c r="BL2512" s="127"/>
      <c r="BM2512" s="127"/>
      <c r="BN2512" s="386"/>
      <c r="BO2512" s="127"/>
      <c r="BP2512" s="104"/>
    </row>
    <row r="2513" spans="1:68" ht="14.5" x14ac:dyDescent="0.35">
      <c r="A2513" s="136"/>
      <c r="B2513" s="136"/>
      <c r="C2513" s="136"/>
      <c r="D2513" s="127"/>
      <c r="E2513" s="127"/>
      <c r="F2513" s="127"/>
      <c r="G2513" s="127"/>
      <c r="H2513" s="127"/>
      <c r="I2513" s="127"/>
      <c r="J2513" s="127"/>
      <c r="K2513" s="127"/>
      <c r="L2513" s="127"/>
      <c r="M2513" s="127"/>
      <c r="N2513" s="127"/>
      <c r="O2513" s="127"/>
      <c r="P2513" s="127"/>
      <c r="Q2513" s="127"/>
      <c r="R2513" s="127"/>
      <c r="S2513" s="127"/>
      <c r="T2513" s="127"/>
      <c r="U2513" s="127"/>
      <c r="V2513" s="127"/>
      <c r="W2513" s="127"/>
      <c r="X2513" s="127"/>
      <c r="Y2513" s="127"/>
      <c r="Z2513" s="127"/>
      <c r="AA2513" s="127"/>
      <c r="AB2513" s="127"/>
      <c r="AC2513" s="127"/>
      <c r="AD2513" s="127"/>
      <c r="AE2513" s="127"/>
      <c r="AF2513" s="127"/>
      <c r="AG2513" s="127"/>
      <c r="AH2513" s="127"/>
      <c r="AI2513" s="127"/>
      <c r="AJ2513" s="127"/>
      <c r="AK2513" s="127"/>
      <c r="AL2513" s="127"/>
      <c r="AM2513" s="127"/>
      <c r="AN2513" s="127"/>
      <c r="AO2513" s="127"/>
      <c r="AP2513" s="127"/>
      <c r="AQ2513" s="127"/>
      <c r="AR2513" s="127"/>
      <c r="AS2513" s="127"/>
      <c r="AT2513" s="127"/>
      <c r="AU2513" s="127"/>
      <c r="AV2513" s="127"/>
      <c r="AW2513" s="127"/>
      <c r="AX2513" s="127"/>
      <c r="AY2513" s="127"/>
      <c r="AZ2513" s="127"/>
      <c r="BA2513" s="127"/>
      <c r="BB2513" s="127"/>
      <c r="BC2513" s="127"/>
      <c r="BD2513" s="127"/>
      <c r="BE2513" s="127"/>
      <c r="BF2513" s="127"/>
      <c r="BG2513" s="127"/>
      <c r="BH2513" s="127"/>
      <c r="BI2513" s="127"/>
      <c r="BJ2513" s="127"/>
      <c r="BK2513" s="127"/>
      <c r="BL2513" s="127"/>
      <c r="BM2513" s="127"/>
      <c r="BN2513" s="386"/>
      <c r="BO2513" s="127"/>
      <c r="BP2513" s="104"/>
    </row>
    <row r="2514" spans="1:68" ht="14.5" x14ac:dyDescent="0.35">
      <c r="A2514" s="136"/>
      <c r="B2514" s="136"/>
      <c r="C2514" s="136"/>
      <c r="D2514" s="127"/>
      <c r="E2514" s="127"/>
      <c r="F2514" s="127"/>
      <c r="G2514" s="127"/>
      <c r="H2514" s="127"/>
      <c r="I2514" s="127"/>
      <c r="J2514" s="127"/>
      <c r="K2514" s="127"/>
      <c r="L2514" s="127"/>
      <c r="M2514" s="127"/>
      <c r="N2514" s="127"/>
      <c r="O2514" s="127"/>
      <c r="P2514" s="127"/>
      <c r="Q2514" s="127"/>
      <c r="R2514" s="127"/>
      <c r="S2514" s="127"/>
      <c r="T2514" s="127"/>
      <c r="U2514" s="127"/>
      <c r="V2514" s="127"/>
      <c r="W2514" s="127"/>
      <c r="X2514" s="127"/>
      <c r="Y2514" s="127"/>
      <c r="Z2514" s="127"/>
      <c r="AA2514" s="127"/>
      <c r="AB2514" s="127"/>
      <c r="AC2514" s="127"/>
      <c r="AD2514" s="127"/>
      <c r="AE2514" s="127"/>
      <c r="AF2514" s="127"/>
      <c r="AG2514" s="127"/>
      <c r="AH2514" s="127"/>
      <c r="AI2514" s="127"/>
      <c r="AJ2514" s="127"/>
      <c r="AK2514" s="127"/>
      <c r="AL2514" s="127"/>
      <c r="AM2514" s="127"/>
      <c r="AN2514" s="127"/>
      <c r="AO2514" s="127"/>
      <c r="AP2514" s="127"/>
      <c r="AQ2514" s="127"/>
      <c r="AR2514" s="127"/>
      <c r="AS2514" s="127"/>
      <c r="AT2514" s="127"/>
      <c r="AU2514" s="127"/>
      <c r="AV2514" s="127"/>
      <c r="AW2514" s="127"/>
      <c r="AX2514" s="127"/>
      <c r="AY2514" s="127"/>
      <c r="AZ2514" s="127"/>
      <c r="BA2514" s="127"/>
      <c r="BB2514" s="127"/>
      <c r="BC2514" s="127"/>
      <c r="BD2514" s="127"/>
      <c r="BE2514" s="127"/>
      <c r="BF2514" s="127"/>
      <c r="BG2514" s="127"/>
      <c r="BH2514" s="127"/>
      <c r="BI2514" s="127"/>
      <c r="BJ2514" s="127"/>
      <c r="BK2514" s="127"/>
      <c r="BL2514" s="127"/>
      <c r="BM2514" s="127"/>
      <c r="BN2514" s="386"/>
      <c r="BO2514" s="127"/>
      <c r="BP2514" s="104"/>
    </row>
    <row r="2515" spans="1:68" ht="14.5" x14ac:dyDescent="0.35">
      <c r="A2515" s="136"/>
      <c r="B2515" s="136"/>
      <c r="C2515" s="136"/>
      <c r="D2515" s="127"/>
      <c r="E2515" s="127"/>
      <c r="F2515" s="127"/>
      <c r="G2515" s="127"/>
      <c r="H2515" s="127"/>
      <c r="I2515" s="127"/>
      <c r="J2515" s="127"/>
      <c r="K2515" s="127"/>
      <c r="L2515" s="127"/>
      <c r="M2515" s="127"/>
      <c r="N2515" s="127"/>
      <c r="O2515" s="127"/>
      <c r="P2515" s="127"/>
      <c r="Q2515" s="127"/>
      <c r="R2515" s="127"/>
      <c r="S2515" s="127"/>
      <c r="T2515" s="127"/>
      <c r="U2515" s="127"/>
      <c r="V2515" s="127"/>
      <c r="W2515" s="127"/>
      <c r="X2515" s="127"/>
      <c r="Y2515" s="127"/>
      <c r="Z2515" s="127"/>
      <c r="AA2515" s="127"/>
      <c r="AB2515" s="127"/>
      <c r="AC2515" s="127"/>
      <c r="AD2515" s="127"/>
      <c r="AE2515" s="127"/>
      <c r="AF2515" s="127"/>
      <c r="AG2515" s="127"/>
      <c r="AH2515" s="127"/>
      <c r="AI2515" s="127"/>
      <c r="AJ2515" s="127"/>
      <c r="AK2515" s="127"/>
      <c r="AL2515" s="127"/>
      <c r="AM2515" s="127"/>
      <c r="AN2515" s="127"/>
      <c r="AO2515" s="127"/>
      <c r="AP2515" s="127"/>
      <c r="AQ2515" s="127"/>
      <c r="AR2515" s="127"/>
      <c r="AS2515" s="127"/>
      <c r="AT2515" s="127"/>
      <c r="AU2515" s="127"/>
      <c r="AV2515" s="127"/>
      <c r="AW2515" s="127"/>
      <c r="AX2515" s="127"/>
      <c r="AY2515" s="127"/>
      <c r="AZ2515" s="127"/>
      <c r="BA2515" s="127"/>
      <c r="BB2515" s="127"/>
      <c r="BC2515" s="127"/>
      <c r="BD2515" s="127"/>
      <c r="BE2515" s="127"/>
      <c r="BF2515" s="127"/>
      <c r="BG2515" s="127"/>
      <c r="BH2515" s="127"/>
      <c r="BI2515" s="127"/>
      <c r="BJ2515" s="127"/>
      <c r="BK2515" s="127"/>
      <c r="BL2515" s="127"/>
      <c r="BM2515" s="127"/>
      <c r="BN2515" s="386"/>
      <c r="BO2515" s="127"/>
      <c r="BP2515" s="104"/>
    </row>
    <row r="2516" spans="1:68" ht="14.5" x14ac:dyDescent="0.35">
      <c r="A2516" s="136"/>
      <c r="B2516" s="136"/>
      <c r="C2516" s="136"/>
      <c r="D2516" s="127"/>
      <c r="E2516" s="127"/>
      <c r="F2516" s="127"/>
      <c r="G2516" s="127"/>
      <c r="H2516" s="127"/>
      <c r="I2516" s="127"/>
      <c r="J2516" s="127"/>
      <c r="K2516" s="127"/>
      <c r="L2516" s="127"/>
      <c r="M2516" s="127"/>
      <c r="N2516" s="127"/>
      <c r="O2516" s="127"/>
      <c r="P2516" s="127"/>
      <c r="Q2516" s="127"/>
      <c r="R2516" s="127"/>
      <c r="S2516" s="127"/>
      <c r="T2516" s="127"/>
      <c r="U2516" s="127"/>
      <c r="V2516" s="127"/>
      <c r="W2516" s="127"/>
      <c r="X2516" s="127"/>
      <c r="Y2516" s="127"/>
      <c r="Z2516" s="127"/>
      <c r="AA2516" s="127"/>
      <c r="AB2516" s="127"/>
      <c r="AC2516" s="127"/>
      <c r="AD2516" s="127"/>
      <c r="AE2516" s="127"/>
      <c r="AF2516" s="127"/>
      <c r="AG2516" s="127"/>
      <c r="AH2516" s="127"/>
      <c r="AI2516" s="127"/>
      <c r="AJ2516" s="127"/>
      <c r="AK2516" s="127"/>
      <c r="AL2516" s="127"/>
      <c r="AM2516" s="127"/>
      <c r="AN2516" s="127"/>
      <c r="AO2516" s="127"/>
      <c r="AP2516" s="127"/>
      <c r="AQ2516" s="127"/>
      <c r="AR2516" s="127"/>
      <c r="AS2516" s="127"/>
      <c r="AT2516" s="127"/>
      <c r="AU2516" s="127"/>
      <c r="AV2516" s="127"/>
      <c r="AW2516" s="127"/>
      <c r="AX2516" s="127"/>
      <c r="AY2516" s="127"/>
      <c r="AZ2516" s="127"/>
      <c r="BA2516" s="127"/>
      <c r="BB2516" s="127"/>
      <c r="BC2516" s="127"/>
      <c r="BD2516" s="127"/>
      <c r="BE2516" s="127"/>
      <c r="BF2516" s="127"/>
      <c r="BG2516" s="127"/>
      <c r="BH2516" s="127"/>
      <c r="BI2516" s="127"/>
      <c r="BJ2516" s="127"/>
      <c r="BK2516" s="127"/>
      <c r="BL2516" s="127"/>
      <c r="BM2516" s="127"/>
      <c r="BN2516" s="386"/>
      <c r="BO2516" s="127"/>
      <c r="BP2516" s="104"/>
    </row>
    <row r="2517" spans="1:68" ht="14.5" x14ac:dyDescent="0.35">
      <c r="A2517" s="136"/>
      <c r="B2517" s="136"/>
      <c r="C2517" s="136"/>
      <c r="D2517" s="127"/>
      <c r="E2517" s="127"/>
      <c r="F2517" s="127"/>
      <c r="G2517" s="127"/>
      <c r="H2517" s="127"/>
      <c r="I2517" s="127"/>
      <c r="J2517" s="127"/>
      <c r="K2517" s="127"/>
      <c r="L2517" s="127"/>
      <c r="M2517" s="127"/>
      <c r="N2517" s="127"/>
      <c r="O2517" s="127"/>
      <c r="P2517" s="127"/>
      <c r="Q2517" s="127"/>
      <c r="R2517" s="127"/>
      <c r="S2517" s="127"/>
      <c r="T2517" s="127"/>
      <c r="U2517" s="127"/>
      <c r="V2517" s="127"/>
      <c r="W2517" s="127"/>
      <c r="X2517" s="127"/>
      <c r="Y2517" s="127"/>
      <c r="Z2517" s="127"/>
      <c r="AA2517" s="127"/>
      <c r="AB2517" s="127"/>
      <c r="AC2517" s="127"/>
      <c r="AD2517" s="127"/>
      <c r="AE2517" s="127"/>
      <c r="AF2517" s="127"/>
      <c r="AG2517" s="127"/>
      <c r="AH2517" s="127"/>
      <c r="AI2517" s="127"/>
      <c r="AJ2517" s="127"/>
      <c r="AK2517" s="127"/>
      <c r="AL2517" s="127"/>
      <c r="AM2517" s="127"/>
      <c r="AN2517" s="127"/>
      <c r="AO2517" s="127"/>
      <c r="AP2517" s="127"/>
      <c r="AQ2517" s="127"/>
      <c r="AR2517" s="127"/>
      <c r="AS2517" s="127"/>
      <c r="AT2517" s="127"/>
      <c r="AU2517" s="127"/>
      <c r="AV2517" s="127"/>
      <c r="AW2517" s="127"/>
      <c r="AX2517" s="127"/>
      <c r="AY2517" s="127"/>
      <c r="AZ2517" s="127"/>
      <c r="BA2517" s="127"/>
      <c r="BB2517" s="127"/>
      <c r="BC2517" s="127"/>
      <c r="BD2517" s="127"/>
      <c r="BE2517" s="127"/>
      <c r="BF2517" s="127"/>
      <c r="BG2517" s="127"/>
      <c r="BH2517" s="127"/>
      <c r="BI2517" s="127"/>
      <c r="BJ2517" s="127"/>
      <c r="BK2517" s="127"/>
      <c r="BL2517" s="127"/>
      <c r="BM2517" s="127"/>
      <c r="BN2517" s="386"/>
      <c r="BO2517" s="127"/>
      <c r="BP2517" s="104"/>
    </row>
    <row r="2518" spans="1:68" ht="14.5" x14ac:dyDescent="0.35">
      <c r="A2518" s="136"/>
      <c r="B2518" s="136"/>
      <c r="C2518" s="136"/>
      <c r="D2518" s="127"/>
      <c r="E2518" s="127"/>
      <c r="F2518" s="127"/>
      <c r="G2518" s="127"/>
      <c r="H2518" s="127"/>
      <c r="I2518" s="127"/>
      <c r="J2518" s="127"/>
      <c r="K2518" s="127"/>
      <c r="L2518" s="127"/>
      <c r="M2518" s="127"/>
      <c r="N2518" s="127"/>
      <c r="O2518" s="127"/>
      <c r="P2518" s="127"/>
      <c r="Q2518" s="127"/>
      <c r="R2518" s="127"/>
      <c r="S2518" s="127"/>
      <c r="T2518" s="127"/>
      <c r="U2518" s="127"/>
      <c r="V2518" s="127"/>
      <c r="W2518" s="127"/>
      <c r="X2518" s="127"/>
      <c r="Y2518" s="127"/>
      <c r="Z2518" s="127"/>
      <c r="AA2518" s="127"/>
      <c r="AB2518" s="127"/>
      <c r="AC2518" s="127"/>
      <c r="AD2518" s="127"/>
      <c r="AE2518" s="127"/>
      <c r="AF2518" s="127"/>
      <c r="AG2518" s="127"/>
      <c r="AH2518" s="127"/>
      <c r="AI2518" s="127"/>
      <c r="AJ2518" s="127"/>
      <c r="AK2518" s="127"/>
      <c r="AL2518" s="127"/>
      <c r="AM2518" s="127"/>
      <c r="AN2518" s="127"/>
      <c r="AO2518" s="127"/>
      <c r="AP2518" s="127"/>
      <c r="AQ2518" s="127"/>
      <c r="AR2518" s="127"/>
      <c r="AS2518" s="127"/>
      <c r="AT2518" s="127"/>
      <c r="AU2518" s="127"/>
      <c r="AV2518" s="127"/>
      <c r="AW2518" s="127"/>
      <c r="AX2518" s="127"/>
      <c r="AY2518" s="127"/>
      <c r="AZ2518" s="127"/>
      <c r="BA2518" s="127"/>
      <c r="BB2518" s="127"/>
      <c r="BC2518" s="127"/>
      <c r="BD2518" s="127"/>
      <c r="BE2518" s="127"/>
      <c r="BF2518" s="127"/>
      <c r="BG2518" s="127"/>
      <c r="BH2518" s="127"/>
      <c r="BI2518" s="127"/>
      <c r="BJ2518" s="127"/>
      <c r="BK2518" s="127"/>
      <c r="BL2518" s="127"/>
      <c r="BM2518" s="127"/>
      <c r="BN2518" s="386"/>
      <c r="BO2518" s="127"/>
      <c r="BP2518" s="104"/>
    </row>
    <row r="2519" spans="1:68" ht="14.5" x14ac:dyDescent="0.35">
      <c r="A2519" s="136"/>
      <c r="B2519" s="136"/>
      <c r="C2519" s="136"/>
      <c r="D2519" s="127"/>
      <c r="E2519" s="127"/>
      <c r="F2519" s="127"/>
      <c r="G2519" s="127"/>
      <c r="H2519" s="127"/>
      <c r="I2519" s="127"/>
      <c r="J2519" s="127"/>
      <c r="K2519" s="127"/>
      <c r="L2519" s="127"/>
      <c r="M2519" s="127"/>
      <c r="N2519" s="127"/>
      <c r="O2519" s="127"/>
      <c r="P2519" s="127"/>
      <c r="Q2519" s="127"/>
      <c r="R2519" s="127"/>
      <c r="S2519" s="127"/>
      <c r="T2519" s="127"/>
      <c r="U2519" s="127"/>
      <c r="V2519" s="127"/>
      <c r="W2519" s="127"/>
      <c r="X2519" s="127"/>
      <c r="Y2519" s="127"/>
      <c r="Z2519" s="127"/>
      <c r="AA2519" s="127"/>
      <c r="AB2519" s="127"/>
      <c r="AC2519" s="127"/>
      <c r="AD2519" s="127"/>
      <c r="AE2519" s="127"/>
      <c r="AF2519" s="127"/>
      <c r="AG2519" s="127"/>
      <c r="AH2519" s="127"/>
      <c r="AI2519" s="127"/>
      <c r="AJ2519" s="127"/>
      <c r="AK2519" s="127"/>
      <c r="AL2519" s="127"/>
      <c r="AM2519" s="127"/>
      <c r="AN2519" s="127"/>
      <c r="AO2519" s="127"/>
      <c r="AP2519" s="127"/>
      <c r="AQ2519" s="127"/>
      <c r="AR2519" s="127"/>
      <c r="AS2519" s="127"/>
      <c r="AT2519" s="127"/>
      <c r="AU2519" s="127"/>
      <c r="AV2519" s="127"/>
      <c r="AW2519" s="127"/>
      <c r="AX2519" s="127"/>
      <c r="AY2519" s="127"/>
      <c r="AZ2519" s="127"/>
      <c r="BA2519" s="127"/>
      <c r="BB2519" s="127"/>
      <c r="BC2519" s="127"/>
      <c r="BD2519" s="127"/>
      <c r="BE2519" s="127"/>
      <c r="BF2519" s="127"/>
      <c r="BG2519" s="127"/>
      <c r="BH2519" s="127"/>
      <c r="BI2519" s="127"/>
      <c r="BJ2519" s="127"/>
      <c r="BK2519" s="127"/>
      <c r="BL2519" s="127"/>
      <c r="BM2519" s="127"/>
      <c r="BN2519" s="386"/>
      <c r="BO2519" s="127"/>
      <c r="BP2519" s="104"/>
    </row>
    <row r="2520" spans="1:68" ht="14.5" x14ac:dyDescent="0.35">
      <c r="A2520" s="136"/>
      <c r="B2520" s="136"/>
      <c r="C2520" s="136"/>
      <c r="D2520" s="127"/>
      <c r="E2520" s="127"/>
      <c r="F2520" s="127"/>
      <c r="G2520" s="127"/>
      <c r="H2520" s="127"/>
      <c r="I2520" s="127"/>
      <c r="J2520" s="127"/>
      <c r="K2520" s="127"/>
      <c r="L2520" s="127"/>
      <c r="M2520" s="127"/>
      <c r="N2520" s="127"/>
      <c r="O2520" s="127"/>
      <c r="P2520" s="127"/>
      <c r="Q2520" s="127"/>
      <c r="R2520" s="127"/>
      <c r="S2520" s="127"/>
      <c r="T2520" s="127"/>
      <c r="U2520" s="127"/>
      <c r="V2520" s="127"/>
      <c r="W2520" s="127"/>
      <c r="X2520" s="127"/>
      <c r="Y2520" s="127"/>
      <c r="Z2520" s="127"/>
      <c r="AA2520" s="127"/>
      <c r="AB2520" s="127"/>
      <c r="AC2520" s="127"/>
      <c r="AD2520" s="127"/>
      <c r="AE2520" s="127"/>
      <c r="AF2520" s="127"/>
      <c r="AG2520" s="127"/>
      <c r="AH2520" s="127"/>
      <c r="AI2520" s="127"/>
      <c r="AJ2520" s="127"/>
      <c r="AK2520" s="127"/>
      <c r="AL2520" s="127"/>
      <c r="AM2520" s="127"/>
      <c r="AN2520" s="127"/>
      <c r="AO2520" s="127"/>
      <c r="AP2520" s="127"/>
      <c r="AQ2520" s="127"/>
      <c r="AR2520" s="127"/>
      <c r="AS2520" s="127"/>
      <c r="AT2520" s="127"/>
      <c r="AU2520" s="127"/>
      <c r="AV2520" s="127"/>
      <c r="AW2520" s="127"/>
      <c r="AX2520" s="127"/>
      <c r="AY2520" s="127"/>
      <c r="AZ2520" s="127"/>
      <c r="BA2520" s="127"/>
      <c r="BB2520" s="127"/>
      <c r="BC2520" s="127"/>
      <c r="BD2520" s="127"/>
      <c r="BE2520" s="127"/>
      <c r="BF2520" s="127"/>
      <c r="BG2520" s="127"/>
      <c r="BH2520" s="127"/>
      <c r="BI2520" s="127"/>
      <c r="BJ2520" s="127"/>
      <c r="BK2520" s="127"/>
      <c r="BL2520" s="127"/>
      <c r="BM2520" s="127"/>
      <c r="BN2520" s="386"/>
      <c r="BO2520" s="127"/>
      <c r="BP2520" s="104"/>
    </row>
    <row r="2521" spans="1:68" ht="14.5" x14ac:dyDescent="0.35">
      <c r="A2521" s="136"/>
      <c r="B2521" s="136"/>
      <c r="C2521" s="136"/>
      <c r="D2521" s="127"/>
      <c r="E2521" s="127"/>
      <c r="F2521" s="127"/>
      <c r="G2521" s="127"/>
      <c r="H2521" s="127"/>
      <c r="I2521" s="127"/>
      <c r="J2521" s="127"/>
      <c r="K2521" s="127"/>
      <c r="L2521" s="127"/>
      <c r="M2521" s="127"/>
      <c r="N2521" s="127"/>
      <c r="O2521" s="127"/>
      <c r="P2521" s="127"/>
      <c r="Q2521" s="127"/>
      <c r="R2521" s="127"/>
      <c r="S2521" s="127"/>
      <c r="T2521" s="127"/>
      <c r="U2521" s="127"/>
      <c r="V2521" s="127"/>
      <c r="W2521" s="127"/>
      <c r="X2521" s="127"/>
      <c r="Y2521" s="127"/>
      <c r="Z2521" s="127"/>
      <c r="AA2521" s="127"/>
      <c r="AB2521" s="127"/>
      <c r="AC2521" s="127"/>
      <c r="AD2521" s="127"/>
      <c r="AE2521" s="127"/>
      <c r="AF2521" s="127"/>
      <c r="AG2521" s="127"/>
      <c r="AH2521" s="127"/>
      <c r="AI2521" s="127"/>
      <c r="AJ2521" s="127"/>
      <c r="AK2521" s="127"/>
      <c r="AL2521" s="127"/>
      <c r="AM2521" s="127"/>
      <c r="AN2521" s="127"/>
      <c r="AO2521" s="127"/>
      <c r="AP2521" s="127"/>
      <c r="AQ2521" s="127"/>
      <c r="AR2521" s="127"/>
      <c r="AS2521" s="127"/>
      <c r="AT2521" s="127"/>
      <c r="AU2521" s="127"/>
      <c r="AV2521" s="127"/>
      <c r="AW2521" s="127"/>
      <c r="AX2521" s="127"/>
      <c r="AY2521" s="127"/>
      <c r="AZ2521" s="127"/>
      <c r="BA2521" s="127"/>
      <c r="BB2521" s="127"/>
      <c r="BC2521" s="127"/>
      <c r="BD2521" s="127"/>
      <c r="BE2521" s="127"/>
      <c r="BF2521" s="127"/>
      <c r="BG2521" s="127"/>
      <c r="BH2521" s="127"/>
      <c r="BI2521" s="127"/>
      <c r="BJ2521" s="127"/>
      <c r="BK2521" s="127"/>
      <c r="BL2521" s="127"/>
      <c r="BM2521" s="127"/>
      <c r="BN2521" s="386"/>
      <c r="BO2521" s="127"/>
      <c r="BP2521" s="104"/>
    </row>
    <row r="2522" spans="1:68" ht="14.5" x14ac:dyDescent="0.35">
      <c r="A2522" s="136"/>
      <c r="B2522" s="136"/>
      <c r="C2522" s="136"/>
      <c r="D2522" s="127"/>
      <c r="E2522" s="127"/>
      <c r="F2522" s="127"/>
      <c r="G2522" s="127"/>
      <c r="H2522" s="127"/>
      <c r="I2522" s="127"/>
      <c r="J2522" s="127"/>
      <c r="K2522" s="127"/>
      <c r="L2522" s="127"/>
      <c r="M2522" s="127"/>
      <c r="N2522" s="127"/>
      <c r="O2522" s="127"/>
      <c r="P2522" s="127"/>
      <c r="Q2522" s="127"/>
      <c r="R2522" s="127"/>
      <c r="S2522" s="127"/>
      <c r="T2522" s="127"/>
      <c r="U2522" s="127"/>
      <c r="V2522" s="127"/>
      <c r="W2522" s="127"/>
      <c r="X2522" s="127"/>
      <c r="Y2522" s="127"/>
      <c r="Z2522" s="127"/>
      <c r="AA2522" s="127"/>
      <c r="AB2522" s="127"/>
      <c r="AC2522" s="127"/>
      <c r="AD2522" s="127"/>
      <c r="AE2522" s="127"/>
      <c r="AF2522" s="127"/>
      <c r="AG2522" s="127"/>
      <c r="AH2522" s="127"/>
      <c r="AI2522" s="127"/>
      <c r="AJ2522" s="127"/>
      <c r="AK2522" s="127"/>
      <c r="AL2522" s="127"/>
      <c r="AM2522" s="127"/>
      <c r="AN2522" s="127"/>
      <c r="AO2522" s="127"/>
      <c r="AP2522" s="127"/>
      <c r="AQ2522" s="127"/>
      <c r="AR2522" s="127"/>
      <c r="AS2522" s="127"/>
      <c r="AT2522" s="127"/>
      <c r="AU2522" s="127"/>
      <c r="AV2522" s="127"/>
      <c r="AW2522" s="127"/>
      <c r="AX2522" s="127"/>
      <c r="AY2522" s="127"/>
      <c r="AZ2522" s="127"/>
      <c r="BA2522" s="127"/>
      <c r="BB2522" s="127"/>
      <c r="BC2522" s="127"/>
      <c r="BD2522" s="127"/>
      <c r="BE2522" s="127"/>
      <c r="BF2522" s="127"/>
      <c r="BG2522" s="127"/>
      <c r="BH2522" s="127"/>
      <c r="BI2522" s="127"/>
      <c r="BJ2522" s="127"/>
      <c r="BK2522" s="127"/>
      <c r="BL2522" s="127"/>
      <c r="BM2522" s="127"/>
      <c r="BN2522" s="386"/>
      <c r="BO2522" s="127"/>
      <c r="BP2522" s="104"/>
    </row>
    <row r="2523" spans="1:68" ht="14.5" x14ac:dyDescent="0.35">
      <c r="A2523" s="136"/>
      <c r="B2523" s="136"/>
      <c r="C2523" s="136"/>
      <c r="D2523" s="127"/>
      <c r="E2523" s="127"/>
      <c r="F2523" s="127"/>
      <c r="G2523" s="127"/>
      <c r="H2523" s="127"/>
      <c r="I2523" s="127"/>
      <c r="J2523" s="127"/>
      <c r="K2523" s="127"/>
      <c r="L2523" s="127"/>
      <c r="M2523" s="127"/>
      <c r="N2523" s="127"/>
      <c r="O2523" s="127"/>
      <c r="P2523" s="127"/>
      <c r="Q2523" s="127"/>
      <c r="R2523" s="127"/>
      <c r="S2523" s="127"/>
      <c r="T2523" s="127"/>
      <c r="U2523" s="127"/>
      <c r="V2523" s="127"/>
      <c r="W2523" s="127"/>
      <c r="X2523" s="127"/>
      <c r="Y2523" s="127"/>
      <c r="Z2523" s="127"/>
      <c r="AA2523" s="127"/>
      <c r="AB2523" s="127"/>
      <c r="AC2523" s="127"/>
      <c r="AD2523" s="127"/>
      <c r="AE2523" s="127"/>
      <c r="AF2523" s="127"/>
      <c r="AG2523" s="127"/>
      <c r="AH2523" s="127"/>
      <c r="AI2523" s="127"/>
      <c r="AJ2523" s="127"/>
      <c r="AK2523" s="127"/>
      <c r="AL2523" s="127"/>
      <c r="AM2523" s="127"/>
      <c r="AN2523" s="127"/>
      <c r="AO2523" s="127"/>
      <c r="AP2523" s="127"/>
      <c r="AQ2523" s="127"/>
      <c r="AR2523" s="127"/>
      <c r="AS2523" s="127"/>
      <c r="AT2523" s="127"/>
      <c r="AU2523" s="127"/>
      <c r="AV2523" s="127"/>
      <c r="AW2523" s="127"/>
      <c r="AX2523" s="127"/>
      <c r="AY2523" s="127"/>
      <c r="AZ2523" s="127"/>
      <c r="BA2523" s="127"/>
      <c r="BB2523" s="127"/>
      <c r="BC2523" s="127"/>
      <c r="BD2523" s="127"/>
      <c r="BE2523" s="127"/>
      <c r="BF2523" s="127"/>
      <c r="BG2523" s="127"/>
      <c r="BH2523" s="127"/>
      <c r="BI2523" s="127"/>
      <c r="BJ2523" s="127"/>
      <c r="BK2523" s="127"/>
      <c r="BL2523" s="127"/>
      <c r="BM2523" s="127"/>
      <c r="BN2523" s="386"/>
      <c r="BO2523" s="127"/>
      <c r="BP2523" s="104"/>
    </row>
    <row r="2524" spans="1:68" ht="14.5" x14ac:dyDescent="0.35">
      <c r="A2524" s="136"/>
      <c r="B2524" s="136"/>
      <c r="C2524" s="136"/>
      <c r="D2524" s="127"/>
      <c r="E2524" s="127"/>
      <c r="F2524" s="127"/>
      <c r="G2524" s="127"/>
      <c r="H2524" s="127"/>
      <c r="I2524" s="127"/>
      <c r="J2524" s="127"/>
      <c r="K2524" s="127"/>
      <c r="L2524" s="127"/>
      <c r="M2524" s="127"/>
      <c r="N2524" s="127"/>
      <c r="O2524" s="127"/>
      <c r="P2524" s="127"/>
      <c r="Q2524" s="127"/>
      <c r="R2524" s="127"/>
      <c r="S2524" s="127"/>
      <c r="T2524" s="127"/>
      <c r="U2524" s="127"/>
      <c r="V2524" s="127"/>
      <c r="W2524" s="127"/>
      <c r="X2524" s="127"/>
      <c r="Y2524" s="127"/>
      <c r="Z2524" s="127"/>
      <c r="AA2524" s="127"/>
      <c r="AB2524" s="127"/>
      <c r="AC2524" s="127"/>
      <c r="AD2524" s="127"/>
      <c r="AE2524" s="127"/>
      <c r="AF2524" s="127"/>
      <c r="AG2524" s="127"/>
      <c r="AH2524" s="127"/>
      <c r="AI2524" s="127"/>
      <c r="AJ2524" s="127"/>
      <c r="AK2524" s="127"/>
      <c r="AL2524" s="127"/>
      <c r="AM2524" s="127"/>
      <c r="AN2524" s="127"/>
      <c r="AO2524" s="127"/>
      <c r="AP2524" s="127"/>
      <c r="AQ2524" s="127"/>
      <c r="AR2524" s="127"/>
      <c r="AS2524" s="127"/>
      <c r="AT2524" s="127"/>
      <c r="AU2524" s="127"/>
      <c r="AV2524" s="127"/>
      <c r="AW2524" s="127"/>
      <c r="AX2524" s="127"/>
      <c r="AY2524" s="127"/>
      <c r="AZ2524" s="127"/>
      <c r="BA2524" s="127"/>
      <c r="BB2524" s="127"/>
      <c r="BC2524" s="127"/>
      <c r="BD2524" s="127"/>
      <c r="BE2524" s="127"/>
      <c r="BF2524" s="127"/>
      <c r="BG2524" s="127"/>
      <c r="BH2524" s="127"/>
      <c r="BI2524" s="127"/>
      <c r="BJ2524" s="127"/>
      <c r="BK2524" s="127"/>
      <c r="BL2524" s="127"/>
      <c r="BM2524" s="127"/>
      <c r="BN2524" s="386"/>
      <c r="BO2524" s="127"/>
      <c r="BP2524" s="104"/>
    </row>
    <row r="2525" spans="1:68" ht="14.5" x14ac:dyDescent="0.35">
      <c r="A2525" s="136"/>
      <c r="B2525" s="136"/>
      <c r="C2525" s="136"/>
      <c r="D2525" s="127"/>
      <c r="E2525" s="127"/>
      <c r="F2525" s="127"/>
      <c r="G2525" s="127"/>
      <c r="H2525" s="127"/>
      <c r="I2525" s="127"/>
      <c r="J2525" s="127"/>
      <c r="K2525" s="127"/>
      <c r="L2525" s="127"/>
      <c r="M2525" s="127"/>
      <c r="N2525" s="127"/>
      <c r="O2525" s="127"/>
      <c r="P2525" s="127"/>
      <c r="Q2525" s="127"/>
      <c r="R2525" s="127"/>
      <c r="S2525" s="127"/>
      <c r="T2525" s="127"/>
      <c r="U2525" s="127"/>
      <c r="V2525" s="127"/>
      <c r="W2525" s="127"/>
      <c r="X2525" s="127"/>
      <c r="Y2525" s="127"/>
      <c r="Z2525" s="127"/>
      <c r="AA2525" s="127"/>
      <c r="AB2525" s="127"/>
      <c r="AC2525" s="127"/>
      <c r="AD2525" s="127"/>
      <c r="AE2525" s="127"/>
      <c r="AF2525" s="127"/>
      <c r="AG2525" s="127"/>
      <c r="AH2525" s="127"/>
      <c r="AI2525" s="127"/>
      <c r="AJ2525" s="127"/>
      <c r="AK2525" s="127"/>
      <c r="AL2525" s="127"/>
      <c r="AM2525" s="127"/>
      <c r="AN2525" s="127"/>
      <c r="AO2525" s="127"/>
      <c r="AP2525" s="127"/>
      <c r="AQ2525" s="127"/>
      <c r="AR2525" s="127"/>
      <c r="AS2525" s="127"/>
      <c r="AT2525" s="127"/>
      <c r="AU2525" s="127"/>
      <c r="AV2525" s="127"/>
      <c r="AW2525" s="127"/>
      <c r="AX2525" s="127"/>
      <c r="AY2525" s="127"/>
      <c r="AZ2525" s="127"/>
      <c r="BA2525" s="127"/>
      <c r="BB2525" s="127"/>
      <c r="BC2525" s="127"/>
      <c r="BD2525" s="127"/>
      <c r="BE2525" s="127"/>
      <c r="BF2525" s="127"/>
      <c r="BG2525" s="127"/>
      <c r="BH2525" s="127"/>
      <c r="BI2525" s="127"/>
      <c r="BJ2525" s="127"/>
      <c r="BK2525" s="127"/>
      <c r="BL2525" s="127"/>
      <c r="BM2525" s="127"/>
      <c r="BN2525" s="386"/>
      <c r="BO2525" s="127"/>
      <c r="BP2525" s="104"/>
    </row>
    <row r="2526" spans="1:68" ht="14.5" x14ac:dyDescent="0.35">
      <c r="A2526" s="136"/>
      <c r="B2526" s="136"/>
      <c r="C2526" s="136"/>
      <c r="D2526" s="127"/>
      <c r="E2526" s="127"/>
      <c r="F2526" s="127"/>
      <c r="G2526" s="127"/>
      <c r="H2526" s="127"/>
      <c r="I2526" s="127"/>
      <c r="J2526" s="127"/>
      <c r="K2526" s="127"/>
      <c r="L2526" s="127"/>
      <c r="M2526" s="127"/>
      <c r="N2526" s="127"/>
      <c r="O2526" s="127"/>
      <c r="P2526" s="127"/>
      <c r="Q2526" s="127"/>
      <c r="R2526" s="127"/>
      <c r="S2526" s="127"/>
      <c r="T2526" s="127"/>
      <c r="U2526" s="127"/>
      <c r="V2526" s="127"/>
      <c r="W2526" s="127"/>
      <c r="X2526" s="127"/>
      <c r="Y2526" s="127"/>
      <c r="Z2526" s="127"/>
      <c r="AA2526" s="127"/>
      <c r="AB2526" s="127"/>
      <c r="AC2526" s="127"/>
      <c r="AD2526" s="127"/>
      <c r="AE2526" s="127"/>
      <c r="AF2526" s="127"/>
      <c r="AG2526" s="127"/>
      <c r="AH2526" s="127"/>
      <c r="AI2526" s="127"/>
      <c r="AJ2526" s="127"/>
      <c r="AK2526" s="127"/>
      <c r="AL2526" s="127"/>
      <c r="AM2526" s="127"/>
      <c r="AN2526" s="127"/>
      <c r="AO2526" s="127"/>
      <c r="AP2526" s="127"/>
      <c r="AQ2526" s="127"/>
      <c r="AR2526" s="127"/>
      <c r="AS2526" s="127"/>
      <c r="AT2526" s="127"/>
      <c r="AU2526" s="127"/>
      <c r="AV2526" s="127"/>
      <c r="AW2526" s="127"/>
      <c r="AX2526" s="127"/>
      <c r="AY2526" s="127"/>
      <c r="AZ2526" s="127"/>
      <c r="BA2526" s="127"/>
      <c r="BB2526" s="127"/>
      <c r="BC2526" s="127"/>
      <c r="BD2526" s="127"/>
      <c r="BE2526" s="127"/>
      <c r="BF2526" s="127"/>
      <c r="BG2526" s="127"/>
      <c r="BH2526" s="127"/>
      <c r="BI2526" s="127"/>
      <c r="BJ2526" s="127"/>
      <c r="BK2526" s="127"/>
      <c r="BL2526" s="127"/>
      <c r="BM2526" s="127"/>
      <c r="BN2526" s="386"/>
      <c r="BO2526" s="127"/>
      <c r="BP2526" s="104"/>
    </row>
    <row r="2527" spans="1:68" ht="14.5" x14ac:dyDescent="0.35">
      <c r="A2527" s="136"/>
      <c r="B2527" s="136"/>
      <c r="C2527" s="136"/>
      <c r="D2527" s="127"/>
      <c r="E2527" s="127"/>
      <c r="F2527" s="127"/>
      <c r="G2527" s="127"/>
      <c r="H2527" s="127"/>
      <c r="I2527" s="127"/>
      <c r="J2527" s="127"/>
      <c r="K2527" s="127"/>
      <c r="L2527" s="127"/>
      <c r="M2527" s="127"/>
      <c r="N2527" s="127"/>
      <c r="O2527" s="127"/>
      <c r="P2527" s="127"/>
      <c r="Q2527" s="127"/>
      <c r="R2527" s="127"/>
      <c r="S2527" s="127"/>
      <c r="T2527" s="127"/>
      <c r="U2527" s="127"/>
      <c r="V2527" s="127"/>
      <c r="W2527" s="127"/>
      <c r="X2527" s="127"/>
      <c r="Y2527" s="127"/>
      <c r="Z2527" s="127"/>
      <c r="AA2527" s="127"/>
      <c r="AB2527" s="127"/>
      <c r="AC2527" s="127"/>
      <c r="AD2527" s="127"/>
      <c r="AE2527" s="127"/>
      <c r="AF2527" s="127"/>
      <c r="AG2527" s="127"/>
      <c r="AH2527" s="127"/>
      <c r="AI2527" s="127"/>
      <c r="AJ2527" s="127"/>
      <c r="AK2527" s="127"/>
      <c r="AL2527" s="127"/>
      <c r="AM2527" s="127"/>
      <c r="AN2527" s="127"/>
      <c r="AO2527" s="127"/>
      <c r="AP2527" s="127"/>
      <c r="AQ2527" s="127"/>
      <c r="AR2527" s="127"/>
      <c r="AS2527" s="127"/>
      <c r="AT2527" s="127"/>
      <c r="AU2527" s="127"/>
      <c r="AV2527" s="127"/>
      <c r="AW2527" s="127"/>
      <c r="AX2527" s="127"/>
      <c r="AY2527" s="127"/>
      <c r="AZ2527" s="127"/>
      <c r="BA2527" s="127"/>
      <c r="BB2527" s="127"/>
      <c r="BC2527" s="127"/>
      <c r="BD2527" s="127"/>
      <c r="BE2527" s="127"/>
      <c r="BF2527" s="127"/>
      <c r="BG2527" s="127"/>
      <c r="BH2527" s="127"/>
      <c r="BI2527" s="127"/>
      <c r="BJ2527" s="127"/>
      <c r="BK2527" s="127"/>
      <c r="BL2527" s="127"/>
      <c r="BM2527" s="127"/>
      <c r="BN2527" s="386"/>
      <c r="BO2527" s="127"/>
      <c r="BP2527" s="104"/>
    </row>
    <row r="2528" spans="1:68" ht="14.5" x14ac:dyDescent="0.35">
      <c r="A2528" s="136"/>
      <c r="B2528" s="136"/>
      <c r="C2528" s="136"/>
      <c r="D2528" s="127"/>
      <c r="E2528" s="127"/>
      <c r="F2528" s="127"/>
      <c r="G2528" s="127"/>
      <c r="H2528" s="127"/>
      <c r="I2528" s="127"/>
      <c r="J2528" s="127"/>
      <c r="K2528" s="127"/>
      <c r="L2528" s="127"/>
      <c r="M2528" s="127"/>
      <c r="N2528" s="127"/>
      <c r="O2528" s="127"/>
      <c r="P2528" s="127"/>
      <c r="Q2528" s="127"/>
      <c r="R2528" s="127"/>
      <c r="S2528" s="127"/>
      <c r="T2528" s="127"/>
      <c r="U2528" s="127"/>
      <c r="V2528" s="127"/>
      <c r="W2528" s="127"/>
      <c r="X2528" s="127"/>
      <c r="Y2528" s="127"/>
      <c r="Z2528" s="127"/>
      <c r="AA2528" s="127"/>
      <c r="AB2528" s="127"/>
      <c r="AC2528" s="127"/>
      <c r="AD2528" s="127"/>
      <c r="AE2528" s="127"/>
      <c r="AF2528" s="127"/>
      <c r="AG2528" s="127"/>
      <c r="AH2528" s="127"/>
      <c r="AI2528" s="127"/>
      <c r="AJ2528" s="127"/>
      <c r="AK2528" s="127"/>
      <c r="AL2528" s="127"/>
      <c r="AM2528" s="127"/>
      <c r="AN2528" s="127"/>
      <c r="AO2528" s="127"/>
      <c r="AP2528" s="127"/>
      <c r="AQ2528" s="127"/>
      <c r="AR2528" s="127"/>
      <c r="AS2528" s="127"/>
      <c r="AT2528" s="127"/>
      <c r="AU2528" s="127"/>
      <c r="AV2528" s="127"/>
      <c r="AW2528" s="127"/>
      <c r="AX2528" s="127"/>
      <c r="AY2528" s="127"/>
      <c r="AZ2528" s="127"/>
      <c r="BA2528" s="127"/>
      <c r="BB2528" s="127"/>
      <c r="BC2528" s="127"/>
      <c r="BD2528" s="127"/>
      <c r="BE2528" s="127"/>
      <c r="BF2528" s="127"/>
      <c r="BG2528" s="127"/>
      <c r="BH2528" s="127"/>
      <c r="BI2528" s="127"/>
      <c r="BJ2528" s="127"/>
      <c r="BK2528" s="127"/>
      <c r="BL2528" s="127"/>
      <c r="BM2528" s="127"/>
      <c r="BN2528" s="386"/>
      <c r="BO2528" s="127"/>
      <c r="BP2528" s="104"/>
    </row>
    <row r="2529" spans="1:68" ht="14.5" x14ac:dyDescent="0.35">
      <c r="A2529" s="136"/>
      <c r="B2529" s="136"/>
      <c r="C2529" s="136"/>
      <c r="D2529" s="127"/>
      <c r="E2529" s="127"/>
      <c r="F2529" s="127"/>
      <c r="G2529" s="127"/>
      <c r="H2529" s="127"/>
      <c r="I2529" s="127"/>
      <c r="J2529" s="127"/>
      <c r="K2529" s="127"/>
      <c r="L2529" s="127"/>
      <c r="M2529" s="127"/>
      <c r="N2529" s="127"/>
      <c r="O2529" s="127"/>
      <c r="P2529" s="127"/>
      <c r="Q2529" s="127"/>
      <c r="R2529" s="127"/>
      <c r="S2529" s="127"/>
      <c r="T2529" s="127"/>
      <c r="U2529" s="127"/>
      <c r="V2529" s="127"/>
      <c r="W2529" s="127"/>
      <c r="X2529" s="127"/>
      <c r="Y2529" s="127"/>
      <c r="Z2529" s="127"/>
      <c r="AA2529" s="127"/>
      <c r="AB2529" s="127"/>
      <c r="AC2529" s="127"/>
      <c r="AD2529" s="127"/>
      <c r="AE2529" s="127"/>
      <c r="AF2529" s="127"/>
      <c r="AG2529" s="127"/>
      <c r="AH2529" s="127"/>
      <c r="AI2529" s="127"/>
      <c r="AJ2529" s="127"/>
      <c r="AK2529" s="127"/>
      <c r="AL2529" s="127"/>
      <c r="AM2529" s="127"/>
      <c r="AN2529" s="127"/>
      <c r="AO2529" s="127"/>
      <c r="AP2529" s="127"/>
      <c r="AQ2529" s="127"/>
      <c r="AR2529" s="127"/>
      <c r="AS2529" s="127"/>
      <c r="AT2529" s="127"/>
      <c r="AU2529" s="127"/>
      <c r="AV2529" s="127"/>
      <c r="AW2529" s="127"/>
      <c r="AX2529" s="127"/>
      <c r="AY2529" s="127"/>
      <c r="AZ2529" s="127"/>
      <c r="BA2529" s="127"/>
      <c r="BB2529" s="127"/>
      <c r="BC2529" s="127"/>
      <c r="BD2529" s="127"/>
      <c r="BE2529" s="127"/>
      <c r="BF2529" s="127"/>
      <c r="BG2529" s="127"/>
      <c r="BH2529" s="127"/>
      <c r="BI2529" s="127"/>
      <c r="BJ2529" s="127"/>
      <c r="BK2529" s="127"/>
      <c r="BL2529" s="127"/>
      <c r="BM2529" s="127"/>
      <c r="BN2529" s="386"/>
      <c r="BO2529" s="127"/>
      <c r="BP2529" s="104"/>
    </row>
    <row r="2530" spans="1:68" ht="14.5" x14ac:dyDescent="0.35">
      <c r="A2530" s="136"/>
      <c r="B2530" s="136"/>
      <c r="C2530" s="136"/>
      <c r="D2530" s="127"/>
      <c r="E2530" s="127"/>
      <c r="F2530" s="127"/>
      <c r="G2530" s="127"/>
      <c r="H2530" s="127"/>
      <c r="I2530" s="127"/>
      <c r="J2530" s="127"/>
      <c r="K2530" s="127"/>
      <c r="L2530" s="127"/>
      <c r="M2530" s="127"/>
      <c r="N2530" s="127"/>
      <c r="O2530" s="127"/>
      <c r="P2530" s="127"/>
      <c r="Q2530" s="127"/>
      <c r="R2530" s="127"/>
      <c r="S2530" s="127"/>
      <c r="T2530" s="127"/>
      <c r="U2530" s="127"/>
      <c r="V2530" s="127"/>
      <c r="W2530" s="127"/>
      <c r="X2530" s="127"/>
      <c r="Y2530" s="127"/>
      <c r="Z2530" s="127"/>
      <c r="AA2530" s="127"/>
      <c r="AB2530" s="127"/>
      <c r="AC2530" s="127"/>
      <c r="AD2530" s="127"/>
      <c r="AE2530" s="127"/>
      <c r="AF2530" s="127"/>
      <c r="AG2530" s="127"/>
      <c r="AH2530" s="127"/>
      <c r="AI2530" s="127"/>
      <c r="AJ2530" s="127"/>
      <c r="AK2530" s="127"/>
      <c r="AL2530" s="127"/>
      <c r="AM2530" s="127"/>
      <c r="AN2530" s="127"/>
      <c r="AO2530" s="127"/>
      <c r="AP2530" s="127"/>
      <c r="AQ2530" s="127"/>
      <c r="AR2530" s="127"/>
      <c r="AS2530" s="127"/>
      <c r="AT2530" s="127"/>
      <c r="AU2530" s="127"/>
      <c r="AV2530" s="127"/>
      <c r="AW2530" s="127"/>
      <c r="AX2530" s="127"/>
      <c r="AY2530" s="127"/>
      <c r="AZ2530" s="127"/>
      <c r="BA2530" s="127"/>
      <c r="BB2530" s="127"/>
      <c r="BC2530" s="127"/>
      <c r="BD2530" s="127"/>
      <c r="BE2530" s="127"/>
      <c r="BF2530" s="127"/>
      <c r="BG2530" s="127"/>
      <c r="BH2530" s="127"/>
      <c r="BI2530" s="127"/>
      <c r="BJ2530" s="127"/>
      <c r="BK2530" s="127"/>
      <c r="BL2530" s="127"/>
      <c r="BM2530" s="127"/>
      <c r="BN2530" s="386"/>
      <c r="BO2530" s="127"/>
      <c r="BP2530" s="104"/>
    </row>
    <row r="2531" spans="1:68" ht="14.5" x14ac:dyDescent="0.35">
      <c r="A2531" s="136"/>
      <c r="B2531" s="136"/>
      <c r="C2531" s="136"/>
      <c r="D2531" s="127"/>
      <c r="E2531" s="127"/>
      <c r="F2531" s="127"/>
      <c r="G2531" s="127"/>
      <c r="H2531" s="127"/>
      <c r="I2531" s="127"/>
      <c r="J2531" s="127"/>
      <c r="K2531" s="127"/>
      <c r="L2531" s="127"/>
      <c r="M2531" s="127"/>
      <c r="N2531" s="127"/>
      <c r="O2531" s="127"/>
      <c r="P2531" s="127"/>
      <c r="Q2531" s="127"/>
      <c r="R2531" s="127"/>
      <c r="S2531" s="127"/>
      <c r="T2531" s="127"/>
      <c r="U2531" s="127"/>
      <c r="V2531" s="127"/>
      <c r="W2531" s="127"/>
      <c r="X2531" s="127"/>
      <c r="Y2531" s="127"/>
      <c r="Z2531" s="127"/>
      <c r="AA2531" s="127"/>
      <c r="AB2531" s="127"/>
      <c r="AC2531" s="127"/>
      <c r="AD2531" s="127"/>
      <c r="AE2531" s="127"/>
      <c r="AF2531" s="127"/>
      <c r="AG2531" s="127"/>
      <c r="AH2531" s="127"/>
      <c r="AI2531" s="127"/>
      <c r="AJ2531" s="127"/>
      <c r="AK2531" s="127"/>
      <c r="AL2531" s="127"/>
      <c r="AM2531" s="127"/>
      <c r="AN2531" s="127"/>
      <c r="AO2531" s="127"/>
      <c r="AP2531" s="127"/>
      <c r="AQ2531" s="127"/>
      <c r="AR2531" s="127"/>
      <c r="AS2531" s="127"/>
      <c r="AT2531" s="127"/>
      <c r="AU2531" s="127"/>
      <c r="AV2531" s="127"/>
      <c r="AW2531" s="127"/>
      <c r="AX2531" s="127"/>
      <c r="AY2531" s="127"/>
      <c r="AZ2531" s="127"/>
      <c r="BA2531" s="127"/>
      <c r="BB2531" s="127"/>
      <c r="BC2531" s="127"/>
      <c r="BD2531" s="127"/>
      <c r="BE2531" s="127"/>
      <c r="BF2531" s="127"/>
      <c r="BG2531" s="127"/>
      <c r="BH2531" s="127"/>
      <c r="BI2531" s="127"/>
      <c r="BJ2531" s="127"/>
      <c r="BK2531" s="127"/>
      <c r="BL2531" s="127"/>
      <c r="BM2531" s="127"/>
      <c r="BN2531" s="386"/>
      <c r="BO2531" s="127"/>
      <c r="BP2531" s="104"/>
    </row>
    <row r="2532" spans="1:68" ht="14.5" x14ac:dyDescent="0.35">
      <c r="A2532" s="136"/>
      <c r="B2532" s="136"/>
      <c r="C2532" s="136"/>
      <c r="D2532" s="127"/>
      <c r="E2532" s="127"/>
      <c r="F2532" s="127"/>
      <c r="G2532" s="127"/>
      <c r="H2532" s="127"/>
      <c r="I2532" s="127"/>
      <c r="J2532" s="127"/>
      <c r="K2532" s="127"/>
      <c r="L2532" s="127"/>
      <c r="M2532" s="127"/>
      <c r="N2532" s="127"/>
      <c r="O2532" s="127"/>
      <c r="P2532" s="127"/>
      <c r="Q2532" s="127"/>
      <c r="R2532" s="127"/>
      <c r="S2532" s="127"/>
      <c r="T2532" s="127"/>
      <c r="U2532" s="127"/>
      <c r="V2532" s="127"/>
      <c r="W2532" s="127"/>
      <c r="X2532" s="127"/>
      <c r="Y2532" s="127"/>
      <c r="Z2532" s="127"/>
      <c r="AA2532" s="127"/>
      <c r="AB2532" s="127"/>
      <c r="AC2532" s="127"/>
      <c r="AD2532" s="127"/>
      <c r="AE2532" s="127"/>
      <c r="AF2532" s="127"/>
      <c r="AG2532" s="127"/>
      <c r="AH2532" s="127"/>
      <c r="AI2532" s="127"/>
      <c r="AJ2532" s="127"/>
      <c r="AK2532" s="127"/>
      <c r="AL2532" s="127"/>
      <c r="AM2532" s="127"/>
      <c r="AN2532" s="127"/>
      <c r="AO2532" s="127"/>
      <c r="AP2532" s="127"/>
      <c r="AQ2532" s="127"/>
      <c r="AR2532" s="127"/>
      <c r="AS2532" s="127"/>
      <c r="AT2532" s="127"/>
      <c r="AU2532" s="127"/>
      <c r="AV2532" s="127"/>
      <c r="AW2532" s="127"/>
      <c r="AX2532" s="127"/>
      <c r="AY2532" s="127"/>
      <c r="AZ2532" s="127"/>
      <c r="BA2532" s="127"/>
      <c r="BB2532" s="127"/>
      <c r="BC2532" s="127"/>
      <c r="BD2532" s="127"/>
      <c r="BE2532" s="127"/>
      <c r="BF2532" s="127"/>
      <c r="BG2532" s="127"/>
      <c r="BH2532" s="127"/>
      <c r="BI2532" s="127"/>
      <c r="BJ2532" s="127"/>
      <c r="BK2532" s="127"/>
      <c r="BL2532" s="127"/>
      <c r="BM2532" s="127"/>
      <c r="BN2532" s="386"/>
      <c r="BO2532" s="127"/>
      <c r="BP2532" s="104"/>
    </row>
    <row r="2533" spans="1:68" ht="14.5" x14ac:dyDescent="0.35">
      <c r="A2533" s="136"/>
      <c r="B2533" s="136"/>
      <c r="C2533" s="136"/>
      <c r="D2533" s="127"/>
      <c r="E2533" s="127"/>
      <c r="F2533" s="127"/>
      <c r="G2533" s="127"/>
      <c r="H2533" s="127"/>
      <c r="I2533" s="127"/>
      <c r="J2533" s="127"/>
      <c r="K2533" s="127"/>
      <c r="L2533" s="127"/>
      <c r="M2533" s="127"/>
      <c r="N2533" s="127"/>
      <c r="O2533" s="127"/>
      <c r="P2533" s="127"/>
      <c r="Q2533" s="127"/>
      <c r="R2533" s="127"/>
      <c r="S2533" s="127"/>
      <c r="T2533" s="127"/>
      <c r="U2533" s="127"/>
      <c r="V2533" s="127"/>
      <c r="W2533" s="127"/>
      <c r="X2533" s="127"/>
      <c r="Y2533" s="127"/>
      <c r="Z2533" s="127"/>
      <c r="AA2533" s="127"/>
      <c r="AB2533" s="127"/>
      <c r="AC2533" s="127"/>
      <c r="AD2533" s="127"/>
      <c r="AE2533" s="127"/>
      <c r="AF2533" s="127"/>
      <c r="AG2533" s="127"/>
      <c r="AH2533" s="127"/>
      <c r="AI2533" s="127"/>
      <c r="AJ2533" s="127"/>
      <c r="AK2533" s="127"/>
      <c r="AL2533" s="127"/>
      <c r="AM2533" s="127"/>
      <c r="AN2533" s="127"/>
      <c r="AO2533" s="127"/>
      <c r="AP2533" s="127"/>
      <c r="AQ2533" s="127"/>
      <c r="AR2533" s="127"/>
      <c r="AS2533" s="127"/>
      <c r="AT2533" s="127"/>
      <c r="AU2533" s="127"/>
      <c r="AV2533" s="127"/>
      <c r="AW2533" s="127"/>
      <c r="AX2533" s="127"/>
      <c r="AY2533" s="127"/>
      <c r="AZ2533" s="127"/>
      <c r="BA2533" s="127"/>
      <c r="BB2533" s="127"/>
      <c r="BC2533" s="127"/>
      <c r="BD2533" s="127"/>
      <c r="BE2533" s="127"/>
      <c r="BF2533" s="127"/>
      <c r="BG2533" s="127"/>
      <c r="BH2533" s="127"/>
      <c r="BI2533" s="127"/>
      <c r="BJ2533" s="127"/>
      <c r="BK2533" s="127"/>
      <c r="BL2533" s="127"/>
      <c r="BM2533" s="127"/>
      <c r="BN2533" s="386"/>
      <c r="BO2533" s="127"/>
      <c r="BP2533" s="104"/>
    </row>
    <row r="2534" spans="1:68" ht="14.5" x14ac:dyDescent="0.35">
      <c r="A2534" s="136"/>
      <c r="B2534" s="136"/>
      <c r="C2534" s="136"/>
      <c r="D2534" s="127"/>
      <c r="E2534" s="127"/>
      <c r="F2534" s="127"/>
      <c r="G2534" s="127"/>
      <c r="H2534" s="127"/>
      <c r="I2534" s="127"/>
      <c r="J2534" s="127"/>
      <c r="K2534" s="127"/>
      <c r="L2534" s="127"/>
      <c r="M2534" s="127"/>
      <c r="N2534" s="127"/>
      <c r="O2534" s="127"/>
      <c r="P2534" s="127"/>
      <c r="Q2534" s="127"/>
      <c r="R2534" s="127"/>
      <c r="S2534" s="127"/>
      <c r="T2534" s="127"/>
      <c r="U2534" s="127"/>
      <c r="V2534" s="127"/>
      <c r="W2534" s="127"/>
      <c r="X2534" s="127"/>
      <c r="Y2534" s="127"/>
      <c r="Z2534" s="127"/>
      <c r="AA2534" s="127"/>
      <c r="AB2534" s="127"/>
      <c r="AC2534" s="127"/>
      <c r="AD2534" s="127"/>
      <c r="AE2534" s="127"/>
      <c r="AF2534" s="127"/>
      <c r="AG2534" s="127"/>
      <c r="AH2534" s="127"/>
      <c r="AI2534" s="127"/>
      <c r="AJ2534" s="127"/>
      <c r="AK2534" s="127"/>
      <c r="AL2534" s="127"/>
      <c r="AM2534" s="127"/>
      <c r="AN2534" s="127"/>
      <c r="AO2534" s="127"/>
      <c r="AP2534" s="127"/>
      <c r="AQ2534" s="127"/>
      <c r="AR2534" s="127"/>
      <c r="AS2534" s="127"/>
      <c r="AT2534" s="127"/>
      <c r="AU2534" s="127"/>
      <c r="AV2534" s="127"/>
      <c r="AW2534" s="127"/>
      <c r="AX2534" s="127"/>
      <c r="AY2534" s="127"/>
      <c r="AZ2534" s="127"/>
      <c r="BA2534" s="127"/>
      <c r="BB2534" s="127"/>
      <c r="BC2534" s="127"/>
      <c r="BD2534" s="127"/>
      <c r="BE2534" s="127"/>
      <c r="BF2534" s="127"/>
      <c r="BG2534" s="127"/>
      <c r="BH2534" s="127"/>
      <c r="BI2534" s="127"/>
      <c r="BJ2534" s="127"/>
      <c r="BK2534" s="127"/>
      <c r="BL2534" s="127"/>
      <c r="BM2534" s="127"/>
      <c r="BN2534" s="386"/>
      <c r="BO2534" s="127"/>
      <c r="BP2534" s="104"/>
    </row>
    <row r="2535" spans="1:68" ht="14.5" x14ac:dyDescent="0.35">
      <c r="A2535" s="136"/>
      <c r="B2535" s="136"/>
      <c r="C2535" s="136"/>
      <c r="D2535" s="127"/>
      <c r="E2535" s="127"/>
      <c r="F2535" s="127"/>
      <c r="G2535" s="127"/>
      <c r="H2535" s="127"/>
      <c r="I2535" s="127"/>
      <c r="J2535" s="127"/>
      <c r="K2535" s="127"/>
      <c r="L2535" s="127"/>
      <c r="M2535" s="127"/>
      <c r="N2535" s="127"/>
      <c r="O2535" s="127"/>
      <c r="P2535" s="127"/>
      <c r="Q2535" s="127"/>
      <c r="R2535" s="127"/>
      <c r="S2535" s="127"/>
      <c r="T2535" s="127"/>
      <c r="U2535" s="127"/>
      <c r="V2535" s="127"/>
      <c r="W2535" s="127"/>
      <c r="X2535" s="127"/>
      <c r="Y2535" s="127"/>
      <c r="Z2535" s="127"/>
      <c r="AA2535" s="127"/>
      <c r="AB2535" s="127"/>
      <c r="AC2535" s="127"/>
      <c r="AD2535" s="127"/>
      <c r="AE2535" s="127"/>
      <c r="AF2535" s="127"/>
      <c r="AG2535" s="127"/>
      <c r="AH2535" s="127"/>
      <c r="AI2535" s="127"/>
      <c r="AJ2535" s="127"/>
      <c r="AK2535" s="127"/>
      <c r="AL2535" s="127"/>
      <c r="AM2535" s="127"/>
      <c r="AN2535" s="127"/>
      <c r="AO2535" s="127"/>
      <c r="AP2535" s="127"/>
      <c r="AQ2535" s="127"/>
      <c r="AR2535" s="127"/>
      <c r="AS2535" s="127"/>
      <c r="AT2535" s="127"/>
      <c r="AU2535" s="127"/>
      <c r="AV2535" s="127"/>
      <c r="AW2535" s="127"/>
      <c r="AX2535" s="127"/>
      <c r="AY2535" s="127"/>
      <c r="AZ2535" s="127"/>
      <c r="BA2535" s="127"/>
      <c r="BB2535" s="127"/>
      <c r="BC2535" s="127"/>
      <c r="BD2535" s="127"/>
      <c r="BE2535" s="127"/>
      <c r="BF2535" s="127"/>
      <c r="BG2535" s="127"/>
      <c r="BH2535" s="127"/>
      <c r="BI2535" s="127"/>
      <c r="BJ2535" s="127"/>
      <c r="BK2535" s="127"/>
      <c r="BL2535" s="127"/>
      <c r="BM2535" s="127"/>
      <c r="BN2535" s="386"/>
      <c r="BO2535" s="127"/>
      <c r="BP2535" s="104"/>
    </row>
    <row r="2536" spans="1:68" ht="14.5" x14ac:dyDescent="0.35">
      <c r="A2536" s="136"/>
      <c r="B2536" s="136"/>
      <c r="C2536" s="136"/>
      <c r="D2536" s="127"/>
      <c r="E2536" s="127"/>
      <c r="F2536" s="127"/>
      <c r="G2536" s="127"/>
      <c r="H2536" s="127"/>
      <c r="I2536" s="127"/>
      <c r="J2536" s="127"/>
      <c r="K2536" s="127"/>
      <c r="L2536" s="127"/>
      <c r="M2536" s="127"/>
      <c r="N2536" s="127"/>
      <c r="O2536" s="127"/>
      <c r="P2536" s="127"/>
      <c r="Q2536" s="127"/>
      <c r="R2536" s="127"/>
      <c r="S2536" s="127"/>
      <c r="T2536" s="127"/>
      <c r="U2536" s="127"/>
      <c r="V2536" s="127"/>
      <c r="W2536" s="127"/>
      <c r="X2536" s="127"/>
      <c r="Y2536" s="127"/>
      <c r="Z2536" s="127"/>
      <c r="AA2536" s="127"/>
      <c r="AB2536" s="127"/>
      <c r="AC2536" s="127"/>
      <c r="AD2536" s="127"/>
      <c r="AE2536" s="127"/>
      <c r="AF2536" s="127"/>
      <c r="AG2536" s="127"/>
      <c r="AH2536" s="127"/>
      <c r="AI2536" s="127"/>
      <c r="AJ2536" s="127"/>
      <c r="AK2536" s="127"/>
      <c r="AL2536" s="127"/>
      <c r="AM2536" s="127"/>
      <c r="AN2536" s="127"/>
      <c r="AO2536" s="127"/>
      <c r="AP2536" s="127"/>
      <c r="AQ2536" s="127"/>
      <c r="AR2536" s="127"/>
      <c r="AS2536" s="127"/>
      <c r="AT2536" s="127"/>
      <c r="AU2536" s="127"/>
      <c r="AV2536" s="127"/>
      <c r="AW2536" s="127"/>
      <c r="AX2536" s="127"/>
      <c r="AY2536" s="127"/>
      <c r="AZ2536" s="127"/>
      <c r="BA2536" s="127"/>
      <c r="BB2536" s="127"/>
      <c r="BC2536" s="127"/>
      <c r="BD2536" s="127"/>
      <c r="BE2536" s="127"/>
      <c r="BF2536" s="127"/>
      <c r="BG2536" s="127"/>
      <c r="BH2536" s="127"/>
      <c r="BI2536" s="127"/>
      <c r="BJ2536" s="127"/>
      <c r="BK2536" s="127"/>
      <c r="BL2536" s="127"/>
      <c r="BM2536" s="127"/>
      <c r="BN2536" s="386"/>
      <c r="BO2536" s="127"/>
      <c r="BP2536" s="104"/>
    </row>
    <row r="2537" spans="1:68" ht="14.5" x14ac:dyDescent="0.35">
      <c r="A2537" s="136"/>
      <c r="B2537" s="136"/>
      <c r="C2537" s="136"/>
      <c r="D2537" s="127"/>
      <c r="E2537" s="127"/>
      <c r="F2537" s="127"/>
      <c r="G2537" s="127"/>
      <c r="H2537" s="127"/>
      <c r="I2537" s="127"/>
      <c r="J2537" s="127"/>
      <c r="K2537" s="127"/>
      <c r="L2537" s="127"/>
      <c r="M2537" s="127"/>
      <c r="N2537" s="127"/>
      <c r="O2537" s="127"/>
      <c r="P2537" s="127"/>
      <c r="Q2537" s="127"/>
      <c r="R2537" s="127"/>
      <c r="S2537" s="127"/>
      <c r="T2537" s="127"/>
      <c r="U2537" s="127"/>
      <c r="V2537" s="127"/>
      <c r="W2537" s="127"/>
      <c r="X2537" s="127"/>
      <c r="Y2537" s="127"/>
      <c r="Z2537" s="127"/>
      <c r="AA2537" s="127"/>
      <c r="AB2537" s="127"/>
      <c r="AC2537" s="127"/>
      <c r="AD2537" s="127"/>
      <c r="AE2537" s="127"/>
      <c r="AF2537" s="127"/>
      <c r="AG2537" s="127"/>
      <c r="AH2537" s="127"/>
      <c r="AI2537" s="127"/>
      <c r="AJ2537" s="127"/>
      <c r="AK2537" s="127"/>
      <c r="AL2537" s="127"/>
      <c r="AM2537" s="127"/>
      <c r="AN2537" s="127"/>
      <c r="AO2537" s="127"/>
      <c r="AP2537" s="127"/>
      <c r="AQ2537" s="127"/>
      <c r="AR2537" s="127"/>
      <c r="AS2537" s="127"/>
      <c r="AT2537" s="127"/>
      <c r="AU2537" s="127"/>
      <c r="AV2537" s="127"/>
      <c r="AW2537" s="127"/>
      <c r="AX2537" s="127"/>
      <c r="AY2537" s="127"/>
      <c r="AZ2537" s="127"/>
      <c r="BA2537" s="127"/>
      <c r="BB2537" s="127"/>
      <c r="BC2537" s="127"/>
      <c r="BD2537" s="127"/>
      <c r="BE2537" s="127"/>
      <c r="BF2537" s="127"/>
      <c r="BG2537" s="127"/>
      <c r="BH2537" s="127"/>
      <c r="BI2537" s="127"/>
      <c r="BJ2537" s="127"/>
      <c r="BK2537" s="127"/>
      <c r="BL2537" s="127"/>
      <c r="BM2537" s="127"/>
      <c r="BN2537" s="386"/>
      <c r="BO2537" s="127"/>
      <c r="BP2537" s="104"/>
    </row>
    <row r="2538" spans="1:68" ht="14.5" x14ac:dyDescent="0.35">
      <c r="A2538" s="136"/>
      <c r="B2538" s="136"/>
      <c r="C2538" s="136"/>
      <c r="D2538" s="127"/>
      <c r="E2538" s="127"/>
      <c r="F2538" s="127"/>
      <c r="G2538" s="127"/>
      <c r="H2538" s="127"/>
      <c r="I2538" s="127"/>
      <c r="J2538" s="127"/>
      <c r="K2538" s="127"/>
      <c r="L2538" s="127"/>
      <c r="M2538" s="127"/>
      <c r="N2538" s="127"/>
      <c r="O2538" s="127"/>
      <c r="P2538" s="127"/>
      <c r="Q2538" s="127"/>
      <c r="R2538" s="127"/>
      <c r="S2538" s="127"/>
      <c r="T2538" s="127"/>
      <c r="U2538" s="127"/>
      <c r="V2538" s="127"/>
      <c r="W2538" s="127"/>
      <c r="X2538" s="127"/>
      <c r="Y2538" s="127"/>
      <c r="Z2538" s="127"/>
      <c r="AA2538" s="127"/>
      <c r="AB2538" s="127"/>
      <c r="AC2538" s="127"/>
      <c r="AD2538" s="127"/>
      <c r="AE2538" s="127"/>
      <c r="AF2538" s="127"/>
      <c r="AG2538" s="127"/>
      <c r="AH2538" s="127"/>
      <c r="AI2538" s="127"/>
      <c r="AJ2538" s="127"/>
      <c r="AK2538" s="127"/>
      <c r="AL2538" s="127"/>
      <c r="AM2538" s="127"/>
      <c r="AN2538" s="127"/>
      <c r="AO2538" s="127"/>
      <c r="AP2538" s="127"/>
      <c r="AQ2538" s="127"/>
      <c r="AR2538" s="127"/>
      <c r="AS2538" s="127"/>
      <c r="AT2538" s="127"/>
      <c r="AU2538" s="127"/>
      <c r="AV2538" s="127"/>
      <c r="AW2538" s="127"/>
      <c r="AX2538" s="127"/>
      <c r="AY2538" s="127"/>
      <c r="AZ2538" s="127"/>
      <c r="BA2538" s="127"/>
      <c r="BB2538" s="127"/>
      <c r="BC2538" s="127"/>
      <c r="BD2538" s="127"/>
      <c r="BE2538" s="127"/>
      <c r="BF2538" s="127"/>
      <c r="BG2538" s="127"/>
      <c r="BH2538" s="127"/>
      <c r="BI2538" s="127"/>
      <c r="BJ2538" s="127"/>
      <c r="BK2538" s="127"/>
      <c r="BL2538" s="127"/>
      <c r="BM2538" s="127"/>
      <c r="BN2538" s="386"/>
      <c r="BO2538" s="127"/>
      <c r="BP2538" s="104"/>
    </row>
    <row r="2539" spans="1:68" ht="14.5" x14ac:dyDescent="0.35">
      <c r="A2539" s="136"/>
      <c r="B2539" s="136"/>
      <c r="C2539" s="136"/>
      <c r="D2539" s="127"/>
      <c r="E2539" s="127"/>
      <c r="F2539" s="127"/>
      <c r="G2539" s="127"/>
      <c r="H2539" s="127"/>
      <c r="I2539" s="127"/>
      <c r="J2539" s="127"/>
      <c r="K2539" s="127"/>
      <c r="L2539" s="127"/>
      <c r="M2539" s="127"/>
      <c r="N2539" s="127"/>
      <c r="O2539" s="127"/>
      <c r="P2539" s="127"/>
      <c r="Q2539" s="127"/>
      <c r="R2539" s="127"/>
      <c r="S2539" s="127"/>
      <c r="T2539" s="127"/>
      <c r="U2539" s="127"/>
      <c r="V2539" s="127"/>
      <c r="W2539" s="127"/>
      <c r="X2539" s="127"/>
      <c r="Y2539" s="127"/>
      <c r="Z2539" s="127"/>
      <c r="AA2539" s="127"/>
      <c r="AB2539" s="127"/>
      <c r="AC2539" s="127"/>
      <c r="AD2539" s="127"/>
      <c r="AE2539" s="127"/>
      <c r="AF2539" s="127"/>
      <c r="AG2539" s="127"/>
      <c r="AH2539" s="127"/>
      <c r="AI2539" s="127"/>
      <c r="AJ2539" s="127"/>
      <c r="AK2539" s="127"/>
      <c r="AL2539" s="127"/>
      <c r="AM2539" s="127"/>
      <c r="AN2539" s="127"/>
      <c r="AO2539" s="127"/>
      <c r="AP2539" s="127"/>
      <c r="AQ2539" s="127"/>
      <c r="AR2539" s="127"/>
      <c r="AS2539" s="127"/>
      <c r="AT2539" s="127"/>
      <c r="AU2539" s="127"/>
      <c r="AV2539" s="127"/>
      <c r="AW2539" s="127"/>
      <c r="AX2539" s="127"/>
      <c r="AY2539" s="127"/>
      <c r="AZ2539" s="127"/>
      <c r="BA2539" s="127"/>
      <c r="BB2539" s="127"/>
      <c r="BC2539" s="127"/>
      <c r="BD2539" s="127"/>
      <c r="BE2539" s="127"/>
      <c r="BF2539" s="127"/>
      <c r="BG2539" s="127"/>
      <c r="BH2539" s="127"/>
      <c r="BI2539" s="127"/>
      <c r="BJ2539" s="127"/>
      <c r="BK2539" s="127"/>
      <c r="BL2539" s="127"/>
      <c r="BM2539" s="127"/>
      <c r="BN2539" s="386"/>
      <c r="BO2539" s="127"/>
      <c r="BP2539" s="104"/>
    </row>
    <row r="2540" spans="1:68" ht="14.5" x14ac:dyDescent="0.35">
      <c r="A2540" s="136"/>
      <c r="B2540" s="136"/>
      <c r="C2540" s="136"/>
      <c r="D2540" s="127"/>
      <c r="E2540" s="127"/>
      <c r="F2540" s="127"/>
      <c r="G2540" s="127"/>
      <c r="H2540" s="127"/>
      <c r="I2540" s="127"/>
      <c r="J2540" s="127"/>
      <c r="K2540" s="127"/>
      <c r="L2540" s="127"/>
      <c r="M2540" s="127"/>
      <c r="N2540" s="127"/>
      <c r="O2540" s="127"/>
      <c r="P2540" s="127"/>
      <c r="Q2540" s="127"/>
      <c r="R2540" s="127"/>
      <c r="S2540" s="127"/>
      <c r="T2540" s="127"/>
      <c r="U2540" s="127"/>
      <c r="V2540" s="127"/>
      <c r="W2540" s="127"/>
      <c r="X2540" s="127"/>
      <c r="Y2540" s="127"/>
      <c r="Z2540" s="127"/>
      <c r="AA2540" s="127"/>
      <c r="AB2540" s="127"/>
      <c r="AC2540" s="127"/>
      <c r="AD2540" s="127"/>
      <c r="AE2540" s="127"/>
      <c r="AF2540" s="127"/>
      <c r="AG2540" s="127"/>
      <c r="AH2540" s="127"/>
      <c r="AI2540" s="127"/>
      <c r="AJ2540" s="127"/>
      <c r="AK2540" s="127"/>
      <c r="AL2540" s="127"/>
      <c r="AM2540" s="127"/>
      <c r="AN2540" s="127"/>
      <c r="AO2540" s="127"/>
      <c r="AP2540" s="127"/>
      <c r="AQ2540" s="127"/>
      <c r="AR2540" s="127"/>
      <c r="AS2540" s="127"/>
      <c r="AT2540" s="127"/>
      <c r="AU2540" s="127"/>
      <c r="AV2540" s="127"/>
      <c r="AW2540" s="127"/>
      <c r="AX2540" s="127"/>
      <c r="AY2540" s="127"/>
      <c r="AZ2540" s="127"/>
      <c r="BA2540" s="127"/>
      <c r="BB2540" s="127"/>
      <c r="BC2540" s="127"/>
      <c r="BD2540" s="127"/>
      <c r="BE2540" s="127"/>
      <c r="BF2540" s="127"/>
      <c r="BG2540" s="127"/>
      <c r="BH2540" s="127"/>
      <c r="BI2540" s="127"/>
      <c r="BJ2540" s="127"/>
      <c r="BK2540" s="127"/>
      <c r="BL2540" s="127"/>
      <c r="BM2540" s="127"/>
      <c r="BN2540" s="386"/>
      <c r="BO2540" s="127"/>
      <c r="BP2540" s="104"/>
    </row>
    <row r="2541" spans="1:68" ht="14.5" x14ac:dyDescent="0.35">
      <c r="A2541" s="136"/>
      <c r="B2541" s="136"/>
      <c r="C2541" s="136"/>
      <c r="D2541" s="127"/>
      <c r="E2541" s="127"/>
      <c r="F2541" s="127"/>
      <c r="G2541" s="127"/>
      <c r="H2541" s="127"/>
      <c r="I2541" s="127"/>
      <c r="J2541" s="127"/>
      <c r="K2541" s="127"/>
      <c r="L2541" s="127"/>
      <c r="M2541" s="127"/>
      <c r="N2541" s="127"/>
      <c r="O2541" s="127"/>
      <c r="P2541" s="127"/>
      <c r="Q2541" s="127"/>
      <c r="R2541" s="127"/>
      <c r="S2541" s="127"/>
      <c r="T2541" s="127"/>
      <c r="U2541" s="127"/>
      <c r="V2541" s="127"/>
      <c r="W2541" s="127"/>
      <c r="X2541" s="127"/>
      <c r="Y2541" s="127"/>
      <c r="Z2541" s="127"/>
      <c r="AA2541" s="127"/>
      <c r="AB2541" s="127"/>
      <c r="AC2541" s="127"/>
      <c r="AD2541" s="127"/>
      <c r="AE2541" s="127"/>
      <c r="AF2541" s="127"/>
      <c r="AG2541" s="127"/>
      <c r="AH2541" s="127"/>
      <c r="AI2541" s="127"/>
      <c r="AJ2541" s="127"/>
      <c r="AK2541" s="127"/>
      <c r="AL2541" s="127"/>
      <c r="AM2541" s="127"/>
      <c r="AN2541" s="127"/>
      <c r="AO2541" s="127"/>
      <c r="AP2541" s="127"/>
      <c r="AQ2541" s="127"/>
      <c r="AR2541" s="127"/>
      <c r="AS2541" s="127"/>
      <c r="AT2541" s="127"/>
      <c r="AU2541" s="127"/>
      <c r="AV2541" s="127"/>
      <c r="AW2541" s="127"/>
      <c r="AX2541" s="127"/>
      <c r="AY2541" s="127"/>
      <c r="AZ2541" s="127"/>
      <c r="BA2541" s="127"/>
      <c r="BB2541" s="127"/>
      <c r="BC2541" s="127"/>
      <c r="BD2541" s="127"/>
      <c r="BE2541" s="127"/>
      <c r="BF2541" s="127"/>
      <c r="BG2541" s="127"/>
      <c r="BH2541" s="127"/>
      <c r="BI2541" s="127"/>
      <c r="BJ2541" s="127"/>
      <c r="BK2541" s="127"/>
      <c r="BL2541" s="127"/>
      <c r="BM2541" s="127"/>
      <c r="BN2541" s="386"/>
      <c r="BO2541" s="127"/>
      <c r="BP2541" s="104"/>
    </row>
    <row r="2542" spans="1:68" ht="14.5" x14ac:dyDescent="0.35">
      <c r="A2542" s="136"/>
      <c r="B2542" s="136"/>
      <c r="C2542" s="136"/>
      <c r="D2542" s="127"/>
      <c r="E2542" s="127"/>
      <c r="F2542" s="127"/>
      <c r="G2542" s="127"/>
      <c r="H2542" s="127"/>
      <c r="I2542" s="127"/>
      <c r="J2542" s="127"/>
      <c r="K2542" s="127"/>
      <c r="L2542" s="127"/>
      <c r="M2542" s="127"/>
      <c r="N2542" s="127"/>
      <c r="O2542" s="127"/>
      <c r="P2542" s="127"/>
      <c r="Q2542" s="127"/>
      <c r="R2542" s="127"/>
      <c r="S2542" s="127"/>
      <c r="T2542" s="127"/>
      <c r="U2542" s="127"/>
      <c r="V2542" s="127"/>
      <c r="W2542" s="127"/>
      <c r="X2542" s="127"/>
      <c r="Y2542" s="127"/>
      <c r="Z2542" s="127"/>
      <c r="AA2542" s="127"/>
      <c r="AB2542" s="127"/>
      <c r="AC2542" s="127"/>
      <c r="AD2542" s="127"/>
      <c r="AE2542" s="127"/>
      <c r="AF2542" s="127"/>
      <c r="AG2542" s="127"/>
      <c r="AH2542" s="127"/>
      <c r="AI2542" s="127"/>
      <c r="AJ2542" s="127"/>
      <c r="AK2542" s="127"/>
      <c r="AL2542" s="127"/>
      <c r="AM2542" s="127"/>
      <c r="AN2542" s="127"/>
      <c r="AO2542" s="127"/>
      <c r="AP2542" s="127"/>
      <c r="AQ2542" s="127"/>
      <c r="AR2542" s="127"/>
      <c r="AS2542" s="127"/>
      <c r="AT2542" s="127"/>
      <c r="AU2542" s="127"/>
      <c r="AV2542" s="127"/>
      <c r="AW2542" s="127"/>
      <c r="AX2542" s="127"/>
      <c r="AY2542" s="127"/>
      <c r="AZ2542" s="127"/>
      <c r="BA2542" s="127"/>
      <c r="BB2542" s="127"/>
      <c r="BC2542" s="127"/>
      <c r="BD2542" s="127"/>
      <c r="BE2542" s="127"/>
      <c r="BF2542" s="127"/>
      <c r="BG2542" s="127"/>
      <c r="BH2542" s="127"/>
      <c r="BI2542" s="127"/>
      <c r="BJ2542" s="127"/>
      <c r="BK2542" s="127"/>
      <c r="BL2542" s="127"/>
      <c r="BM2542" s="127"/>
      <c r="BN2542" s="386"/>
      <c r="BO2542" s="127"/>
      <c r="BP2542" s="104"/>
    </row>
    <row r="2543" spans="1:68" ht="14.5" x14ac:dyDescent="0.35">
      <c r="A2543" s="136"/>
      <c r="B2543" s="136"/>
      <c r="C2543" s="136"/>
      <c r="D2543" s="127"/>
      <c r="E2543" s="127"/>
      <c r="F2543" s="127"/>
      <c r="G2543" s="127"/>
      <c r="H2543" s="127"/>
      <c r="I2543" s="127"/>
      <c r="J2543" s="127"/>
      <c r="K2543" s="127"/>
      <c r="L2543" s="127"/>
      <c r="M2543" s="127"/>
      <c r="N2543" s="127"/>
      <c r="O2543" s="127"/>
      <c r="P2543" s="127"/>
      <c r="Q2543" s="127"/>
      <c r="R2543" s="127"/>
      <c r="S2543" s="127"/>
      <c r="T2543" s="127"/>
      <c r="U2543" s="127"/>
      <c r="V2543" s="127"/>
      <c r="W2543" s="127"/>
      <c r="X2543" s="127"/>
      <c r="Y2543" s="127"/>
      <c r="Z2543" s="127"/>
      <c r="AA2543" s="127"/>
      <c r="AB2543" s="127"/>
      <c r="AC2543" s="127"/>
      <c r="AD2543" s="127"/>
      <c r="AE2543" s="127"/>
      <c r="AF2543" s="127"/>
      <c r="AG2543" s="127"/>
      <c r="AH2543" s="127"/>
      <c r="AI2543" s="127"/>
      <c r="AJ2543" s="127"/>
      <c r="AK2543" s="127"/>
      <c r="AL2543" s="127"/>
      <c r="AM2543" s="127"/>
      <c r="AN2543" s="127"/>
      <c r="AO2543" s="127"/>
      <c r="AP2543" s="127"/>
      <c r="AQ2543" s="127"/>
      <c r="AR2543" s="127"/>
      <c r="AS2543" s="127"/>
      <c r="AT2543" s="127"/>
      <c r="AU2543" s="127"/>
      <c r="AV2543" s="127"/>
      <c r="AW2543" s="127"/>
      <c r="AX2543" s="127"/>
      <c r="AY2543" s="127"/>
      <c r="AZ2543" s="127"/>
      <c r="BA2543" s="127"/>
      <c r="BB2543" s="127"/>
      <c r="BC2543" s="127"/>
      <c r="BD2543" s="127"/>
      <c r="BE2543" s="127"/>
      <c r="BF2543" s="127"/>
      <c r="BG2543" s="127"/>
      <c r="BH2543" s="127"/>
      <c r="BI2543" s="127"/>
      <c r="BJ2543" s="127"/>
      <c r="BK2543" s="127"/>
      <c r="BL2543" s="127"/>
      <c r="BM2543" s="127"/>
      <c r="BN2543" s="386"/>
      <c r="BO2543" s="127"/>
      <c r="BP2543" s="104"/>
    </row>
    <row r="2544" spans="1:68" ht="14.5" x14ac:dyDescent="0.35">
      <c r="A2544" s="136"/>
      <c r="B2544" s="136"/>
      <c r="C2544" s="136"/>
      <c r="D2544" s="127"/>
      <c r="E2544" s="127"/>
      <c r="F2544" s="127"/>
      <c r="G2544" s="127"/>
      <c r="H2544" s="127"/>
      <c r="I2544" s="127"/>
      <c r="J2544" s="127"/>
      <c r="K2544" s="127"/>
      <c r="L2544" s="127"/>
      <c r="M2544" s="127"/>
      <c r="N2544" s="127"/>
      <c r="O2544" s="127"/>
      <c r="P2544" s="127"/>
      <c r="Q2544" s="127"/>
      <c r="R2544" s="127"/>
      <c r="S2544" s="127"/>
      <c r="T2544" s="127"/>
      <c r="U2544" s="127"/>
      <c r="V2544" s="127"/>
      <c r="W2544" s="127"/>
      <c r="X2544" s="127"/>
      <c r="Y2544" s="127"/>
      <c r="Z2544" s="127"/>
      <c r="AA2544" s="127"/>
      <c r="AB2544" s="127"/>
      <c r="AC2544" s="127"/>
      <c r="AD2544" s="127"/>
      <c r="AE2544" s="127"/>
      <c r="AF2544" s="127"/>
      <c r="AG2544" s="127"/>
      <c r="AH2544" s="127"/>
      <c r="AI2544" s="127"/>
      <c r="AJ2544" s="127"/>
      <c r="AK2544" s="127"/>
      <c r="AL2544" s="127"/>
      <c r="AM2544" s="127"/>
      <c r="AN2544" s="127"/>
      <c r="AO2544" s="127"/>
      <c r="AP2544" s="127"/>
      <c r="AQ2544" s="127"/>
      <c r="AR2544" s="127"/>
      <c r="AS2544" s="127"/>
      <c r="AT2544" s="127"/>
      <c r="AU2544" s="127"/>
      <c r="AV2544" s="127"/>
      <c r="AW2544" s="127"/>
      <c r="AX2544" s="127"/>
      <c r="AY2544" s="127"/>
      <c r="AZ2544" s="127"/>
      <c r="BA2544" s="127"/>
      <c r="BB2544" s="127"/>
      <c r="BC2544" s="127"/>
      <c r="BD2544" s="127"/>
      <c r="BE2544" s="127"/>
      <c r="BF2544" s="127"/>
      <c r="BG2544" s="127"/>
      <c r="BH2544" s="127"/>
      <c r="BI2544" s="127"/>
      <c r="BJ2544" s="127"/>
      <c r="BK2544" s="127"/>
      <c r="BL2544" s="127"/>
      <c r="BM2544" s="127"/>
      <c r="BN2544" s="386"/>
      <c r="BO2544" s="127"/>
      <c r="BP2544" s="104"/>
    </row>
    <row r="2545" spans="1:68" ht="14.5" x14ac:dyDescent="0.35">
      <c r="A2545" s="136"/>
      <c r="B2545" s="136"/>
      <c r="C2545" s="136"/>
      <c r="D2545" s="127"/>
      <c r="E2545" s="127"/>
      <c r="F2545" s="127"/>
      <c r="G2545" s="127"/>
      <c r="H2545" s="127"/>
      <c r="I2545" s="127"/>
      <c r="J2545" s="127"/>
      <c r="K2545" s="127"/>
      <c r="L2545" s="127"/>
      <c r="M2545" s="127"/>
      <c r="N2545" s="127"/>
      <c r="O2545" s="127"/>
      <c r="P2545" s="127"/>
      <c r="Q2545" s="127"/>
      <c r="R2545" s="127"/>
      <c r="S2545" s="127"/>
      <c r="T2545" s="127"/>
      <c r="U2545" s="127"/>
      <c r="V2545" s="127"/>
      <c r="W2545" s="127"/>
      <c r="X2545" s="127"/>
      <c r="Y2545" s="127"/>
      <c r="Z2545" s="127"/>
      <c r="AA2545" s="127"/>
      <c r="AB2545" s="127"/>
      <c r="AC2545" s="127"/>
      <c r="AD2545" s="127"/>
      <c r="AE2545" s="127"/>
      <c r="AF2545" s="127"/>
      <c r="AG2545" s="127"/>
      <c r="AH2545" s="127"/>
      <c r="AI2545" s="127"/>
      <c r="AJ2545" s="127"/>
      <c r="AK2545" s="127"/>
      <c r="AL2545" s="127"/>
      <c r="AM2545" s="127"/>
      <c r="AN2545" s="127"/>
      <c r="AO2545" s="127"/>
      <c r="AP2545" s="127"/>
      <c r="AQ2545" s="127"/>
      <c r="AR2545" s="127"/>
      <c r="AS2545" s="127"/>
      <c r="AT2545" s="127"/>
      <c r="AU2545" s="127"/>
      <c r="AV2545" s="127"/>
      <c r="AW2545" s="127"/>
      <c r="AX2545" s="127"/>
      <c r="AY2545" s="127"/>
      <c r="AZ2545" s="127"/>
      <c r="BA2545" s="127"/>
      <c r="BB2545" s="127"/>
      <c r="BC2545" s="127"/>
      <c r="BD2545" s="127"/>
      <c r="BE2545" s="127"/>
      <c r="BF2545" s="127"/>
      <c r="BG2545" s="127"/>
      <c r="BH2545" s="127"/>
      <c r="BI2545" s="127"/>
      <c r="BJ2545" s="127"/>
      <c r="BK2545" s="127"/>
      <c r="BL2545" s="127"/>
      <c r="BM2545" s="127"/>
      <c r="BN2545" s="386"/>
      <c r="BO2545" s="127"/>
      <c r="BP2545" s="104"/>
    </row>
    <row r="2546" spans="1:68" ht="14.5" x14ac:dyDescent="0.35">
      <c r="A2546" s="136"/>
      <c r="B2546" s="136"/>
      <c r="C2546" s="136"/>
      <c r="D2546" s="127"/>
      <c r="E2546" s="127"/>
      <c r="F2546" s="127"/>
      <c r="G2546" s="127"/>
      <c r="H2546" s="127"/>
      <c r="I2546" s="127"/>
      <c r="J2546" s="127"/>
      <c r="K2546" s="127"/>
      <c r="L2546" s="127"/>
      <c r="M2546" s="127"/>
      <c r="N2546" s="127"/>
      <c r="O2546" s="127"/>
      <c r="P2546" s="127"/>
      <c r="Q2546" s="127"/>
      <c r="R2546" s="127"/>
      <c r="S2546" s="127"/>
      <c r="T2546" s="127"/>
      <c r="U2546" s="127"/>
      <c r="V2546" s="127"/>
      <c r="W2546" s="127"/>
      <c r="X2546" s="127"/>
      <c r="Y2546" s="127"/>
      <c r="Z2546" s="127"/>
      <c r="AA2546" s="127"/>
      <c r="AB2546" s="127"/>
      <c r="AC2546" s="127"/>
      <c r="AD2546" s="127"/>
      <c r="AE2546" s="127"/>
      <c r="AF2546" s="127"/>
      <c r="AG2546" s="127"/>
      <c r="AH2546" s="127"/>
      <c r="AI2546" s="127"/>
      <c r="AJ2546" s="127"/>
      <c r="AK2546" s="127"/>
      <c r="AL2546" s="127"/>
      <c r="AM2546" s="127"/>
      <c r="AN2546" s="127"/>
      <c r="AO2546" s="127"/>
      <c r="AP2546" s="127"/>
      <c r="AQ2546" s="127"/>
      <c r="AR2546" s="127"/>
      <c r="AS2546" s="127"/>
      <c r="AT2546" s="127"/>
      <c r="AU2546" s="127"/>
      <c r="AV2546" s="127"/>
      <c r="AW2546" s="127"/>
      <c r="AX2546" s="127"/>
      <c r="AY2546" s="127"/>
      <c r="AZ2546" s="127"/>
      <c r="BA2546" s="127"/>
      <c r="BB2546" s="127"/>
      <c r="BC2546" s="127"/>
      <c r="BD2546" s="127"/>
      <c r="BE2546" s="127"/>
      <c r="BF2546" s="127"/>
      <c r="BG2546" s="127"/>
      <c r="BH2546" s="127"/>
      <c r="BI2546" s="127"/>
      <c r="BJ2546" s="127"/>
      <c r="BK2546" s="127"/>
      <c r="BL2546" s="127"/>
      <c r="BM2546" s="127"/>
      <c r="BN2546" s="386"/>
      <c r="BO2546" s="127"/>
      <c r="BP2546" s="104"/>
    </row>
    <row r="2547" spans="1:68" ht="14.5" x14ac:dyDescent="0.35">
      <c r="A2547" s="136"/>
      <c r="B2547" s="136"/>
      <c r="C2547" s="136"/>
      <c r="D2547" s="127"/>
      <c r="E2547" s="127"/>
      <c r="F2547" s="127"/>
      <c r="G2547" s="127"/>
      <c r="H2547" s="127"/>
      <c r="I2547" s="127"/>
      <c r="J2547" s="127"/>
      <c r="K2547" s="127"/>
      <c r="L2547" s="127"/>
      <c r="M2547" s="127"/>
      <c r="N2547" s="127"/>
      <c r="O2547" s="127"/>
      <c r="P2547" s="127"/>
      <c r="Q2547" s="127"/>
      <c r="R2547" s="127"/>
      <c r="S2547" s="127"/>
      <c r="T2547" s="127"/>
      <c r="U2547" s="127"/>
      <c r="V2547" s="127"/>
      <c r="W2547" s="127"/>
      <c r="X2547" s="127"/>
      <c r="Y2547" s="127"/>
      <c r="Z2547" s="127"/>
      <c r="AA2547" s="127"/>
      <c r="AB2547" s="127"/>
      <c r="AC2547" s="127"/>
      <c r="AD2547" s="127"/>
      <c r="AE2547" s="127"/>
      <c r="AF2547" s="127"/>
      <c r="AG2547" s="127"/>
      <c r="AH2547" s="127"/>
      <c r="AI2547" s="127"/>
      <c r="AJ2547" s="127"/>
      <c r="AK2547" s="127"/>
      <c r="AL2547" s="127"/>
      <c r="AM2547" s="127"/>
      <c r="AN2547" s="127"/>
      <c r="AO2547" s="127"/>
      <c r="AP2547" s="127"/>
      <c r="AQ2547" s="127"/>
      <c r="AR2547" s="127"/>
      <c r="AS2547" s="127"/>
      <c r="AT2547" s="127"/>
      <c r="AU2547" s="127"/>
      <c r="AV2547" s="127"/>
      <c r="AW2547" s="127"/>
      <c r="AX2547" s="127"/>
      <c r="AY2547" s="127"/>
      <c r="AZ2547" s="127"/>
      <c r="BA2547" s="127"/>
      <c r="BB2547" s="127"/>
      <c r="BC2547" s="127"/>
      <c r="BD2547" s="127"/>
      <c r="BE2547" s="127"/>
      <c r="BF2547" s="127"/>
      <c r="BG2547" s="127"/>
      <c r="BH2547" s="127"/>
      <c r="BI2547" s="127"/>
      <c r="BJ2547" s="127"/>
      <c r="BK2547" s="127"/>
      <c r="BL2547" s="127"/>
      <c r="BM2547" s="127"/>
      <c r="BN2547" s="386"/>
      <c r="BO2547" s="127"/>
      <c r="BP2547" s="104"/>
    </row>
    <row r="2548" spans="1:68" ht="14.5" x14ac:dyDescent="0.35">
      <c r="A2548" s="136"/>
      <c r="B2548" s="136"/>
      <c r="C2548" s="136"/>
      <c r="D2548" s="127"/>
      <c r="E2548" s="127"/>
      <c r="F2548" s="127"/>
      <c r="G2548" s="127"/>
      <c r="H2548" s="127"/>
      <c r="I2548" s="127"/>
      <c r="J2548" s="127"/>
      <c r="K2548" s="127"/>
      <c r="L2548" s="127"/>
      <c r="M2548" s="127"/>
      <c r="N2548" s="127"/>
      <c r="O2548" s="127"/>
      <c r="P2548" s="127"/>
      <c r="Q2548" s="127"/>
      <c r="R2548" s="127"/>
      <c r="S2548" s="127"/>
      <c r="T2548" s="127"/>
      <c r="U2548" s="127"/>
      <c r="V2548" s="127"/>
      <c r="W2548" s="127"/>
      <c r="X2548" s="127"/>
      <c r="Y2548" s="127"/>
      <c r="Z2548" s="127"/>
      <c r="AA2548" s="127"/>
      <c r="AB2548" s="127"/>
      <c r="AC2548" s="127"/>
      <c r="AD2548" s="127"/>
      <c r="AE2548" s="127"/>
      <c r="AF2548" s="127"/>
      <c r="AG2548" s="127"/>
      <c r="AH2548" s="127"/>
      <c r="AI2548" s="127"/>
      <c r="AJ2548" s="127"/>
      <c r="AK2548" s="127"/>
      <c r="AL2548" s="127"/>
      <c r="AM2548" s="127"/>
      <c r="AN2548" s="127"/>
      <c r="AO2548" s="127"/>
      <c r="AP2548" s="127"/>
      <c r="AQ2548" s="127"/>
      <c r="AR2548" s="127"/>
      <c r="AS2548" s="127"/>
      <c r="AT2548" s="127"/>
      <c r="AU2548" s="127"/>
      <c r="AV2548" s="127"/>
      <c r="AW2548" s="127"/>
      <c r="AX2548" s="127"/>
      <c r="AY2548" s="127"/>
      <c r="AZ2548" s="127"/>
      <c r="BA2548" s="127"/>
      <c r="BB2548" s="127"/>
      <c r="BC2548" s="127"/>
      <c r="BD2548" s="127"/>
      <c r="BE2548" s="127"/>
      <c r="BF2548" s="127"/>
      <c r="BG2548" s="127"/>
      <c r="BH2548" s="127"/>
      <c r="BI2548" s="127"/>
      <c r="BJ2548" s="127"/>
      <c r="BK2548" s="127"/>
      <c r="BL2548" s="127"/>
      <c r="BM2548" s="127"/>
      <c r="BN2548" s="386"/>
      <c r="BO2548" s="127"/>
      <c r="BP2548" s="104"/>
    </row>
    <row r="2549" spans="1:68" ht="14.5" x14ac:dyDescent="0.35">
      <c r="A2549" s="136"/>
      <c r="B2549" s="136"/>
      <c r="C2549" s="136"/>
      <c r="D2549" s="127"/>
      <c r="E2549" s="127"/>
      <c r="F2549" s="127"/>
      <c r="G2549" s="127"/>
      <c r="H2549" s="127"/>
      <c r="I2549" s="127"/>
      <c r="J2549" s="127"/>
      <c r="K2549" s="127"/>
      <c r="L2549" s="127"/>
      <c r="M2549" s="127"/>
      <c r="N2549" s="127"/>
      <c r="O2549" s="127"/>
      <c r="P2549" s="127"/>
      <c r="Q2549" s="127"/>
      <c r="R2549" s="127"/>
      <c r="S2549" s="127"/>
      <c r="T2549" s="127"/>
      <c r="U2549" s="127"/>
      <c r="V2549" s="127"/>
      <c r="W2549" s="127"/>
      <c r="X2549" s="127"/>
      <c r="Y2549" s="127"/>
      <c r="Z2549" s="127"/>
      <c r="AA2549" s="127"/>
      <c r="AB2549" s="127"/>
      <c r="AC2549" s="127"/>
      <c r="AD2549" s="127"/>
      <c r="AE2549" s="127"/>
      <c r="AF2549" s="127"/>
      <c r="AG2549" s="127"/>
      <c r="AH2549" s="127"/>
      <c r="AI2549" s="127"/>
      <c r="AJ2549" s="127"/>
      <c r="AK2549" s="127"/>
      <c r="AL2549" s="127"/>
      <c r="AM2549" s="127"/>
      <c r="AN2549" s="127"/>
      <c r="AO2549" s="127"/>
      <c r="AP2549" s="127"/>
      <c r="AQ2549" s="127"/>
      <c r="AR2549" s="127"/>
      <c r="AS2549" s="127"/>
      <c r="AT2549" s="127"/>
      <c r="AU2549" s="127"/>
      <c r="AV2549" s="127"/>
      <c r="AW2549" s="127"/>
      <c r="AX2549" s="127"/>
      <c r="AY2549" s="127"/>
      <c r="AZ2549" s="127"/>
      <c r="BA2549" s="127"/>
      <c r="BB2549" s="127"/>
      <c r="BC2549" s="127"/>
      <c r="BD2549" s="127"/>
      <c r="BE2549" s="127"/>
      <c r="BF2549" s="127"/>
      <c r="BG2549" s="127"/>
      <c r="BH2549" s="127"/>
      <c r="BI2549" s="127"/>
      <c r="BJ2549" s="127"/>
      <c r="BK2549" s="127"/>
      <c r="BL2549" s="127"/>
      <c r="BM2549" s="127"/>
      <c r="BN2549" s="386"/>
      <c r="BO2549" s="127"/>
      <c r="BP2549" s="104"/>
    </row>
    <row r="2550" spans="1:68" ht="14.5" x14ac:dyDescent="0.35">
      <c r="A2550" s="136"/>
      <c r="B2550" s="136"/>
      <c r="C2550" s="136"/>
      <c r="D2550" s="127"/>
      <c r="E2550" s="127"/>
      <c r="F2550" s="127"/>
      <c r="G2550" s="127"/>
      <c r="H2550" s="127"/>
      <c r="I2550" s="127"/>
      <c r="J2550" s="127"/>
      <c r="K2550" s="127"/>
      <c r="L2550" s="127"/>
      <c r="M2550" s="127"/>
      <c r="N2550" s="127"/>
      <c r="O2550" s="127"/>
      <c r="P2550" s="127"/>
      <c r="Q2550" s="127"/>
      <c r="R2550" s="127"/>
      <c r="S2550" s="127"/>
      <c r="T2550" s="127"/>
      <c r="U2550" s="127"/>
      <c r="V2550" s="127"/>
      <c r="W2550" s="127"/>
      <c r="X2550" s="127"/>
      <c r="Y2550" s="127"/>
      <c r="Z2550" s="127"/>
      <c r="AA2550" s="127"/>
      <c r="AB2550" s="127"/>
      <c r="AC2550" s="127"/>
      <c r="AD2550" s="127"/>
      <c r="AE2550" s="127"/>
      <c r="AF2550" s="127"/>
      <c r="AG2550" s="127"/>
      <c r="AH2550" s="127"/>
      <c r="AI2550" s="127"/>
      <c r="AJ2550" s="127"/>
      <c r="AK2550" s="127"/>
      <c r="AL2550" s="127"/>
      <c r="AM2550" s="127"/>
      <c r="AN2550" s="127"/>
      <c r="AO2550" s="127"/>
      <c r="AP2550" s="127"/>
      <c r="AQ2550" s="127"/>
      <c r="AR2550" s="127"/>
      <c r="AS2550" s="127"/>
      <c r="AT2550" s="127"/>
      <c r="AU2550" s="127"/>
      <c r="AV2550" s="127"/>
      <c r="AW2550" s="127"/>
      <c r="AX2550" s="127"/>
      <c r="AY2550" s="127"/>
      <c r="AZ2550" s="127"/>
      <c r="BA2550" s="127"/>
      <c r="BB2550" s="127"/>
      <c r="BC2550" s="127"/>
      <c r="BD2550" s="127"/>
      <c r="BE2550" s="127"/>
      <c r="BF2550" s="127"/>
      <c r="BG2550" s="127"/>
      <c r="BH2550" s="127"/>
      <c r="BI2550" s="127"/>
      <c r="BJ2550" s="127"/>
      <c r="BK2550" s="127"/>
      <c r="BL2550" s="127"/>
      <c r="BM2550" s="127"/>
      <c r="BN2550" s="386"/>
      <c r="BO2550" s="127"/>
      <c r="BP2550" s="104"/>
    </row>
    <row r="2551" spans="1:68" ht="14.5" x14ac:dyDescent="0.35">
      <c r="A2551" s="136"/>
      <c r="B2551" s="136"/>
      <c r="C2551" s="136"/>
      <c r="D2551" s="127"/>
      <c r="E2551" s="127"/>
      <c r="F2551" s="127"/>
      <c r="G2551" s="127"/>
      <c r="H2551" s="127"/>
      <c r="I2551" s="127"/>
      <c r="J2551" s="127"/>
      <c r="K2551" s="127"/>
      <c r="L2551" s="127"/>
      <c r="M2551" s="127"/>
      <c r="N2551" s="127"/>
      <c r="O2551" s="127"/>
      <c r="P2551" s="127"/>
      <c r="Q2551" s="127"/>
      <c r="R2551" s="127"/>
      <c r="S2551" s="127"/>
      <c r="T2551" s="127"/>
      <c r="U2551" s="127"/>
      <c r="V2551" s="127"/>
      <c r="W2551" s="127"/>
      <c r="X2551" s="127"/>
      <c r="Y2551" s="127"/>
      <c r="Z2551" s="127"/>
      <c r="AA2551" s="127"/>
      <c r="AB2551" s="127"/>
      <c r="AC2551" s="127"/>
      <c r="AD2551" s="127"/>
      <c r="AE2551" s="127"/>
      <c r="AF2551" s="127"/>
      <c r="AG2551" s="127"/>
      <c r="AH2551" s="127"/>
      <c r="AI2551" s="127"/>
      <c r="AJ2551" s="127"/>
      <c r="AK2551" s="127"/>
      <c r="AL2551" s="127"/>
      <c r="AM2551" s="127"/>
      <c r="AN2551" s="127"/>
      <c r="AO2551" s="127"/>
      <c r="AP2551" s="127"/>
      <c r="AQ2551" s="127"/>
      <c r="AR2551" s="127"/>
      <c r="AS2551" s="127"/>
      <c r="AT2551" s="127"/>
      <c r="AU2551" s="127"/>
      <c r="AV2551" s="127"/>
      <c r="AW2551" s="127"/>
      <c r="AX2551" s="127"/>
      <c r="AY2551" s="127"/>
      <c r="AZ2551" s="127"/>
      <c r="BA2551" s="127"/>
      <c r="BB2551" s="127"/>
      <c r="BC2551" s="127"/>
      <c r="BD2551" s="127"/>
      <c r="BE2551" s="127"/>
      <c r="BF2551" s="127"/>
      <c r="BG2551" s="127"/>
      <c r="BH2551" s="127"/>
      <c r="BI2551" s="127"/>
      <c r="BJ2551" s="127"/>
      <c r="BK2551" s="127"/>
      <c r="BL2551" s="127"/>
      <c r="BM2551" s="127"/>
      <c r="BN2551" s="386"/>
      <c r="BO2551" s="127"/>
      <c r="BP2551" s="104"/>
    </row>
    <row r="2552" spans="1:68" ht="14.5" x14ac:dyDescent="0.35">
      <c r="A2552" s="136"/>
      <c r="B2552" s="136"/>
      <c r="C2552" s="136"/>
      <c r="D2552" s="127"/>
      <c r="E2552" s="127"/>
      <c r="F2552" s="127"/>
      <c r="G2552" s="127"/>
      <c r="H2552" s="127"/>
      <c r="I2552" s="127"/>
      <c r="J2552" s="127"/>
      <c r="K2552" s="127"/>
      <c r="L2552" s="127"/>
      <c r="M2552" s="127"/>
      <c r="N2552" s="127"/>
      <c r="O2552" s="127"/>
      <c r="P2552" s="127"/>
      <c r="Q2552" s="127"/>
      <c r="R2552" s="127"/>
      <c r="S2552" s="127"/>
      <c r="T2552" s="127"/>
      <c r="U2552" s="127"/>
      <c r="V2552" s="127"/>
      <c r="W2552" s="127"/>
      <c r="X2552" s="127"/>
      <c r="Y2552" s="127"/>
      <c r="Z2552" s="127"/>
      <c r="AA2552" s="127"/>
      <c r="AB2552" s="127"/>
      <c r="AC2552" s="127"/>
      <c r="AD2552" s="127"/>
      <c r="AE2552" s="127"/>
      <c r="AF2552" s="127"/>
      <c r="AG2552" s="127"/>
      <c r="AH2552" s="127"/>
      <c r="AI2552" s="127"/>
      <c r="AJ2552" s="127"/>
      <c r="AK2552" s="127"/>
      <c r="AL2552" s="127"/>
      <c r="AM2552" s="127"/>
      <c r="AN2552" s="127"/>
      <c r="AO2552" s="127"/>
      <c r="AP2552" s="127"/>
      <c r="AQ2552" s="127"/>
      <c r="AR2552" s="127"/>
      <c r="AS2552" s="127"/>
      <c r="AT2552" s="127"/>
      <c r="AU2552" s="127"/>
      <c r="AV2552" s="127"/>
      <c r="AW2552" s="127"/>
      <c r="AX2552" s="127"/>
      <c r="AY2552" s="127"/>
      <c r="AZ2552" s="127"/>
      <c r="BA2552" s="127"/>
      <c r="BB2552" s="127"/>
      <c r="BC2552" s="127"/>
      <c r="BD2552" s="127"/>
      <c r="BE2552" s="127"/>
      <c r="BF2552" s="127"/>
      <c r="BG2552" s="127"/>
      <c r="BH2552" s="127"/>
      <c r="BI2552" s="127"/>
      <c r="BJ2552" s="127"/>
      <c r="BK2552" s="127"/>
      <c r="BL2552" s="127"/>
      <c r="BM2552" s="127"/>
      <c r="BN2552" s="386"/>
      <c r="BO2552" s="127"/>
      <c r="BP2552" s="104"/>
    </row>
    <row r="2553" spans="1:68" ht="14.5" x14ac:dyDescent="0.35">
      <c r="A2553" s="136"/>
      <c r="B2553" s="136"/>
      <c r="C2553" s="136"/>
      <c r="D2553" s="127"/>
      <c r="E2553" s="127"/>
      <c r="F2553" s="127"/>
      <c r="G2553" s="127"/>
      <c r="H2553" s="127"/>
      <c r="I2553" s="127"/>
      <c r="J2553" s="127"/>
      <c r="K2553" s="127"/>
      <c r="L2553" s="127"/>
      <c r="M2553" s="127"/>
      <c r="N2553" s="127"/>
      <c r="O2553" s="127"/>
      <c r="P2553" s="127"/>
      <c r="Q2553" s="127"/>
      <c r="R2553" s="127"/>
      <c r="S2553" s="127"/>
      <c r="T2553" s="127"/>
      <c r="U2553" s="127"/>
      <c r="V2553" s="127"/>
      <c r="W2553" s="127"/>
      <c r="X2553" s="127"/>
      <c r="Y2553" s="127"/>
      <c r="Z2553" s="127"/>
      <c r="AA2553" s="127"/>
      <c r="AB2553" s="127"/>
      <c r="AC2553" s="127"/>
      <c r="AD2553" s="127"/>
      <c r="AE2553" s="127"/>
      <c r="AF2553" s="127"/>
      <c r="AG2553" s="127"/>
      <c r="AH2553" s="127"/>
      <c r="AI2553" s="127"/>
      <c r="AJ2553" s="127"/>
      <c r="AK2553" s="127"/>
      <c r="AL2553" s="127"/>
      <c r="AM2553" s="127"/>
      <c r="AN2553" s="127"/>
      <c r="AO2553" s="127"/>
      <c r="AP2553" s="127"/>
      <c r="AQ2553" s="127"/>
      <c r="AR2553" s="127"/>
      <c r="AS2553" s="127"/>
      <c r="AT2553" s="127"/>
      <c r="AU2553" s="127"/>
      <c r="AV2553" s="127"/>
      <c r="AW2553" s="127"/>
      <c r="AX2553" s="127"/>
      <c r="AY2553" s="127"/>
      <c r="AZ2553" s="127"/>
      <c r="BA2553" s="127"/>
      <c r="BB2553" s="127"/>
      <c r="BC2553" s="127"/>
      <c r="BD2553" s="127"/>
      <c r="BE2553" s="127"/>
      <c r="BF2553" s="127"/>
      <c r="BG2553" s="127"/>
      <c r="BH2553" s="127"/>
      <c r="BI2553" s="127"/>
      <c r="BJ2553" s="127"/>
      <c r="BK2553" s="127"/>
      <c r="BL2553" s="127"/>
      <c r="BM2553" s="127"/>
      <c r="BN2553" s="386"/>
      <c r="BO2553" s="127"/>
      <c r="BP2553" s="104"/>
    </row>
    <row r="2554" spans="1:68" ht="14.5" x14ac:dyDescent="0.35">
      <c r="A2554" s="136"/>
      <c r="B2554" s="136"/>
      <c r="C2554" s="136"/>
      <c r="D2554" s="127"/>
      <c r="E2554" s="127"/>
      <c r="F2554" s="127"/>
      <c r="G2554" s="127"/>
      <c r="H2554" s="127"/>
      <c r="I2554" s="127"/>
      <c r="J2554" s="127"/>
      <c r="K2554" s="127"/>
      <c r="L2554" s="127"/>
      <c r="M2554" s="127"/>
      <c r="N2554" s="127"/>
      <c r="O2554" s="127"/>
      <c r="P2554" s="127"/>
      <c r="Q2554" s="127"/>
      <c r="R2554" s="127"/>
      <c r="S2554" s="127"/>
      <c r="T2554" s="127"/>
      <c r="U2554" s="127"/>
      <c r="V2554" s="127"/>
      <c r="W2554" s="127"/>
      <c r="X2554" s="127"/>
      <c r="Y2554" s="127"/>
      <c r="Z2554" s="127"/>
      <c r="AA2554" s="127"/>
      <c r="AB2554" s="127"/>
      <c r="AC2554" s="127"/>
      <c r="AD2554" s="127"/>
      <c r="AE2554" s="127"/>
      <c r="AF2554" s="127"/>
      <c r="AG2554" s="127"/>
      <c r="AH2554" s="127"/>
      <c r="AI2554" s="127"/>
      <c r="AJ2554" s="127"/>
      <c r="AK2554" s="127"/>
      <c r="AL2554" s="127"/>
      <c r="AM2554" s="127"/>
      <c r="AN2554" s="127"/>
      <c r="AO2554" s="127"/>
      <c r="AP2554" s="127"/>
      <c r="AQ2554" s="127"/>
      <c r="AR2554" s="127"/>
      <c r="AS2554" s="127"/>
      <c r="AT2554" s="127"/>
      <c r="AU2554" s="127"/>
      <c r="AV2554" s="127"/>
      <c r="AW2554" s="127"/>
      <c r="AX2554" s="127"/>
      <c r="AY2554" s="127"/>
      <c r="AZ2554" s="127"/>
      <c r="BA2554" s="127"/>
      <c r="BB2554" s="127"/>
      <c r="BC2554" s="127"/>
      <c r="BD2554" s="127"/>
      <c r="BE2554" s="127"/>
      <c r="BF2554" s="127"/>
      <c r="BG2554" s="127"/>
      <c r="BH2554" s="127"/>
      <c r="BI2554" s="127"/>
      <c r="BJ2554" s="127"/>
      <c r="BK2554" s="127"/>
      <c r="BL2554" s="127"/>
      <c r="BM2554" s="127"/>
      <c r="BN2554" s="386"/>
      <c r="BO2554" s="127"/>
      <c r="BP2554" s="104"/>
    </row>
    <row r="2555" spans="1:68" ht="14.5" x14ac:dyDescent="0.35">
      <c r="A2555" s="136"/>
      <c r="B2555" s="136"/>
      <c r="C2555" s="136"/>
      <c r="D2555" s="127"/>
      <c r="E2555" s="127"/>
      <c r="F2555" s="127"/>
      <c r="G2555" s="127"/>
      <c r="H2555" s="127"/>
      <c r="I2555" s="127"/>
      <c r="J2555" s="127"/>
      <c r="K2555" s="127"/>
      <c r="L2555" s="127"/>
      <c r="M2555" s="127"/>
      <c r="N2555" s="127"/>
      <c r="O2555" s="127"/>
      <c r="P2555" s="127"/>
      <c r="Q2555" s="127"/>
      <c r="R2555" s="127"/>
      <c r="S2555" s="127"/>
      <c r="T2555" s="127"/>
      <c r="U2555" s="127"/>
      <c r="V2555" s="127"/>
      <c r="W2555" s="127"/>
      <c r="X2555" s="127"/>
      <c r="Y2555" s="127"/>
      <c r="Z2555" s="127"/>
      <c r="AA2555" s="127"/>
      <c r="AB2555" s="127"/>
      <c r="AC2555" s="127"/>
      <c r="AD2555" s="127"/>
      <c r="AE2555" s="127"/>
      <c r="AF2555" s="127"/>
      <c r="AG2555" s="127"/>
      <c r="AH2555" s="127"/>
      <c r="AI2555" s="127"/>
      <c r="AJ2555" s="127"/>
      <c r="AK2555" s="127"/>
      <c r="AL2555" s="127"/>
      <c r="AM2555" s="127"/>
      <c r="AN2555" s="127"/>
      <c r="AO2555" s="127"/>
      <c r="AP2555" s="127"/>
      <c r="AQ2555" s="127"/>
      <c r="AR2555" s="127"/>
      <c r="AS2555" s="127"/>
      <c r="AT2555" s="127"/>
      <c r="AU2555" s="127"/>
      <c r="AV2555" s="127"/>
      <c r="AW2555" s="127"/>
      <c r="AX2555" s="127"/>
      <c r="AY2555" s="127"/>
      <c r="AZ2555" s="127"/>
      <c r="BA2555" s="127"/>
      <c r="BB2555" s="127"/>
      <c r="BC2555" s="127"/>
      <c r="BD2555" s="127"/>
      <c r="BE2555" s="127"/>
      <c r="BF2555" s="127"/>
      <c r="BG2555" s="127"/>
      <c r="BH2555" s="127"/>
      <c r="BI2555" s="127"/>
      <c r="BJ2555" s="127"/>
      <c r="BK2555" s="127"/>
      <c r="BL2555" s="127"/>
      <c r="BM2555" s="127"/>
      <c r="BN2555" s="386"/>
      <c r="BO2555" s="127"/>
      <c r="BP2555" s="104"/>
    </row>
    <row r="2556" spans="1:68" ht="14.5" x14ac:dyDescent="0.35">
      <c r="A2556" s="136"/>
      <c r="B2556" s="136"/>
      <c r="C2556" s="136"/>
      <c r="D2556" s="127"/>
      <c r="E2556" s="127"/>
      <c r="F2556" s="127"/>
      <c r="G2556" s="127"/>
      <c r="H2556" s="127"/>
      <c r="I2556" s="127"/>
      <c r="J2556" s="127"/>
      <c r="K2556" s="127"/>
      <c r="L2556" s="127"/>
      <c r="M2556" s="127"/>
      <c r="N2556" s="127"/>
      <c r="O2556" s="127"/>
      <c r="P2556" s="127"/>
      <c r="Q2556" s="127"/>
      <c r="R2556" s="127"/>
      <c r="S2556" s="127"/>
      <c r="T2556" s="127"/>
      <c r="U2556" s="127"/>
      <c r="V2556" s="127"/>
      <c r="W2556" s="127"/>
      <c r="X2556" s="127"/>
      <c r="Y2556" s="127"/>
      <c r="Z2556" s="127"/>
      <c r="AA2556" s="127"/>
      <c r="AB2556" s="127"/>
      <c r="AC2556" s="127"/>
      <c r="AD2556" s="127"/>
      <c r="AE2556" s="127"/>
      <c r="AF2556" s="127"/>
      <c r="AG2556" s="127"/>
      <c r="AH2556" s="127"/>
      <c r="AI2556" s="127"/>
      <c r="AJ2556" s="127"/>
      <c r="AK2556" s="127"/>
      <c r="AL2556" s="127"/>
      <c r="AM2556" s="127"/>
      <c r="AN2556" s="127"/>
      <c r="AO2556" s="127"/>
      <c r="AP2556" s="127"/>
      <c r="AQ2556" s="127"/>
      <c r="AR2556" s="127"/>
      <c r="AS2556" s="127"/>
      <c r="AT2556" s="127"/>
      <c r="AU2556" s="127"/>
      <c r="AV2556" s="127"/>
      <c r="AW2556" s="127"/>
      <c r="AX2556" s="127"/>
      <c r="AY2556" s="127"/>
      <c r="AZ2556" s="127"/>
      <c r="BA2556" s="127"/>
      <c r="BB2556" s="127"/>
      <c r="BC2556" s="127"/>
      <c r="BD2556" s="127"/>
      <c r="BE2556" s="127"/>
      <c r="BF2556" s="127"/>
      <c r="BG2556" s="127"/>
      <c r="BH2556" s="127"/>
      <c r="BI2556" s="127"/>
      <c r="BJ2556" s="127"/>
      <c r="BK2556" s="127"/>
      <c r="BL2556" s="127"/>
      <c r="BM2556" s="127"/>
      <c r="BN2556" s="386"/>
      <c r="BO2556" s="127"/>
      <c r="BP2556" s="104"/>
    </row>
    <row r="2557" spans="1:68" ht="14.5" x14ac:dyDescent="0.35">
      <c r="A2557" s="136"/>
      <c r="B2557" s="136"/>
      <c r="C2557" s="136"/>
      <c r="D2557" s="127"/>
      <c r="E2557" s="127"/>
      <c r="F2557" s="127"/>
      <c r="G2557" s="127"/>
      <c r="H2557" s="127"/>
      <c r="I2557" s="127"/>
      <c r="J2557" s="127"/>
      <c r="K2557" s="127"/>
      <c r="L2557" s="127"/>
      <c r="M2557" s="127"/>
      <c r="N2557" s="127"/>
      <c r="O2557" s="127"/>
      <c r="P2557" s="127"/>
      <c r="Q2557" s="127"/>
      <c r="R2557" s="127"/>
      <c r="S2557" s="127"/>
      <c r="T2557" s="127"/>
      <c r="U2557" s="127"/>
      <c r="V2557" s="127"/>
      <c r="W2557" s="127"/>
      <c r="X2557" s="127"/>
      <c r="Y2557" s="127"/>
      <c r="Z2557" s="127"/>
      <c r="AA2557" s="127"/>
      <c r="AB2557" s="127"/>
      <c r="AC2557" s="127"/>
      <c r="AD2557" s="127"/>
      <c r="AE2557" s="127"/>
      <c r="AF2557" s="127"/>
      <c r="AG2557" s="127"/>
      <c r="AH2557" s="127"/>
      <c r="AI2557" s="127"/>
      <c r="AJ2557" s="127"/>
      <c r="AK2557" s="127"/>
      <c r="AL2557" s="127"/>
      <c r="AM2557" s="127"/>
      <c r="AN2557" s="127"/>
      <c r="AO2557" s="127"/>
      <c r="AP2557" s="127"/>
      <c r="AQ2557" s="127"/>
      <c r="AR2557" s="127"/>
      <c r="AS2557" s="127"/>
      <c r="AT2557" s="127"/>
      <c r="AU2557" s="127"/>
      <c r="AV2557" s="127"/>
      <c r="AW2557" s="127"/>
      <c r="AX2557" s="127"/>
      <c r="AY2557" s="127"/>
      <c r="AZ2557" s="127"/>
      <c r="BA2557" s="127"/>
      <c r="BB2557" s="127"/>
      <c r="BC2557" s="127"/>
      <c r="BD2557" s="127"/>
      <c r="BE2557" s="127"/>
      <c r="BF2557" s="127"/>
      <c r="BG2557" s="127"/>
      <c r="BH2557" s="127"/>
      <c r="BI2557" s="127"/>
      <c r="BJ2557" s="127"/>
      <c r="BK2557" s="127"/>
      <c r="BL2557" s="127"/>
      <c r="BM2557" s="127"/>
      <c r="BN2557" s="386"/>
      <c r="BO2557" s="127"/>
      <c r="BP2557" s="104"/>
    </row>
    <row r="2558" spans="1:68" ht="14.5" x14ac:dyDescent="0.35">
      <c r="A2558" s="136"/>
      <c r="B2558" s="136"/>
      <c r="C2558" s="136"/>
      <c r="D2558" s="127"/>
      <c r="E2558" s="127"/>
      <c r="F2558" s="127"/>
      <c r="G2558" s="127"/>
      <c r="H2558" s="127"/>
      <c r="I2558" s="127"/>
      <c r="J2558" s="127"/>
      <c r="K2558" s="127"/>
      <c r="L2558" s="127"/>
      <c r="M2558" s="127"/>
      <c r="N2558" s="127"/>
      <c r="O2558" s="127"/>
      <c r="P2558" s="127"/>
      <c r="Q2558" s="127"/>
      <c r="R2558" s="127"/>
      <c r="S2558" s="127"/>
      <c r="T2558" s="127"/>
      <c r="U2558" s="127"/>
      <c r="V2558" s="127"/>
      <c r="W2558" s="127"/>
      <c r="X2558" s="127"/>
      <c r="Y2558" s="127"/>
      <c r="Z2558" s="127"/>
      <c r="AA2558" s="127"/>
      <c r="AB2558" s="127"/>
      <c r="AC2558" s="127"/>
      <c r="AD2558" s="127"/>
      <c r="AE2558" s="127"/>
      <c r="AF2558" s="127"/>
      <c r="AG2558" s="127"/>
      <c r="AH2558" s="127"/>
      <c r="AI2558" s="127"/>
      <c r="AJ2558" s="127"/>
      <c r="AK2558" s="127"/>
      <c r="AL2558" s="127"/>
      <c r="AM2558" s="127"/>
      <c r="AN2558" s="127"/>
      <c r="AO2558" s="127"/>
      <c r="AP2558" s="127"/>
      <c r="AQ2558" s="127"/>
      <c r="AR2558" s="127"/>
      <c r="AS2558" s="127"/>
      <c r="AT2558" s="127"/>
      <c r="AU2558" s="127"/>
      <c r="AV2558" s="127"/>
      <c r="AW2558" s="127"/>
      <c r="AX2558" s="127"/>
      <c r="AY2558" s="127"/>
      <c r="AZ2558" s="127"/>
      <c r="BA2558" s="127"/>
      <c r="BB2558" s="127"/>
      <c r="BC2558" s="127"/>
      <c r="BD2558" s="127"/>
      <c r="BE2558" s="127"/>
      <c r="BF2558" s="127"/>
      <c r="BG2558" s="127"/>
      <c r="BH2558" s="127"/>
      <c r="BI2558" s="127"/>
      <c r="BJ2558" s="127"/>
      <c r="BK2558" s="127"/>
      <c r="BL2558" s="127"/>
      <c r="BM2558" s="127"/>
      <c r="BN2558" s="386"/>
      <c r="BO2558" s="127"/>
      <c r="BP2558" s="104"/>
    </row>
    <row r="2559" spans="1:68" ht="14.5" x14ac:dyDescent="0.35">
      <c r="A2559" s="136"/>
      <c r="B2559" s="136"/>
      <c r="C2559" s="136"/>
      <c r="D2559" s="127"/>
      <c r="E2559" s="127"/>
      <c r="F2559" s="127"/>
      <c r="G2559" s="127"/>
      <c r="H2559" s="127"/>
      <c r="I2559" s="127"/>
      <c r="J2559" s="127"/>
      <c r="K2559" s="127"/>
      <c r="L2559" s="127"/>
      <c r="M2559" s="127"/>
      <c r="N2559" s="127"/>
      <c r="O2559" s="127"/>
      <c r="P2559" s="127"/>
      <c r="Q2559" s="127"/>
      <c r="R2559" s="127"/>
      <c r="S2559" s="127"/>
      <c r="T2559" s="127"/>
      <c r="U2559" s="127"/>
      <c r="V2559" s="127"/>
      <c r="W2559" s="127"/>
      <c r="X2559" s="127"/>
      <c r="Y2559" s="127"/>
      <c r="Z2559" s="127"/>
      <c r="AA2559" s="127"/>
      <c r="AB2559" s="127"/>
      <c r="AC2559" s="127"/>
      <c r="AD2559" s="127"/>
      <c r="AE2559" s="127"/>
      <c r="AF2559" s="127"/>
      <c r="AG2559" s="127"/>
      <c r="AH2559" s="127"/>
      <c r="AI2559" s="127"/>
      <c r="AJ2559" s="127"/>
      <c r="AK2559" s="127"/>
      <c r="AL2559" s="127"/>
      <c r="AM2559" s="127"/>
      <c r="AN2559" s="127"/>
      <c r="AO2559" s="127"/>
      <c r="AP2559" s="127"/>
      <c r="AQ2559" s="127"/>
      <c r="AR2559" s="127"/>
      <c r="AS2559" s="127"/>
      <c r="AT2559" s="127"/>
      <c r="AU2559" s="127"/>
      <c r="AV2559" s="127"/>
      <c r="AW2559" s="127"/>
      <c r="AX2559" s="127"/>
      <c r="AY2559" s="127"/>
      <c r="AZ2559" s="127"/>
      <c r="BA2559" s="127"/>
      <c r="BB2559" s="127"/>
      <c r="BC2559" s="127"/>
      <c r="BD2559" s="127"/>
      <c r="BE2559" s="127"/>
      <c r="BF2559" s="127"/>
      <c r="BG2559" s="127"/>
      <c r="BH2559" s="127"/>
      <c r="BI2559" s="127"/>
      <c r="BJ2559" s="127"/>
      <c r="BK2559" s="127"/>
      <c r="BL2559" s="127"/>
      <c r="BM2559" s="127"/>
      <c r="BN2559" s="386"/>
      <c r="BO2559" s="127"/>
      <c r="BP2559" s="104"/>
    </row>
    <row r="2560" spans="1:68" ht="14.5" x14ac:dyDescent="0.35">
      <c r="A2560" s="136"/>
      <c r="B2560" s="136"/>
      <c r="C2560" s="136"/>
      <c r="D2560" s="127"/>
      <c r="E2560" s="127"/>
      <c r="F2560" s="127"/>
      <c r="G2560" s="127"/>
      <c r="H2560" s="127"/>
      <c r="I2560" s="127"/>
      <c r="J2560" s="127"/>
      <c r="K2560" s="127"/>
      <c r="L2560" s="127"/>
      <c r="M2560" s="127"/>
      <c r="N2560" s="127"/>
      <c r="O2560" s="127"/>
      <c r="P2560" s="127"/>
      <c r="Q2560" s="127"/>
      <c r="R2560" s="127"/>
      <c r="S2560" s="127"/>
      <c r="T2560" s="127"/>
      <c r="U2560" s="127"/>
      <c r="V2560" s="127"/>
      <c r="W2560" s="127"/>
      <c r="X2560" s="127"/>
      <c r="Y2560" s="127"/>
      <c r="Z2560" s="127"/>
      <c r="AA2560" s="127"/>
      <c r="AB2560" s="127"/>
      <c r="AC2560" s="127"/>
      <c r="AD2560" s="127"/>
      <c r="AE2560" s="127"/>
      <c r="AF2560" s="127"/>
      <c r="AG2560" s="127"/>
      <c r="AH2560" s="127"/>
      <c r="AI2560" s="127"/>
      <c r="AJ2560" s="127"/>
      <c r="AK2560" s="127"/>
      <c r="AL2560" s="127"/>
      <c r="AM2560" s="127"/>
      <c r="AN2560" s="127"/>
      <c r="AO2560" s="127"/>
      <c r="AP2560" s="127"/>
      <c r="AQ2560" s="127"/>
      <c r="AR2560" s="127"/>
      <c r="AS2560" s="127"/>
      <c r="AT2560" s="127"/>
      <c r="AU2560" s="127"/>
      <c r="AV2560" s="127"/>
      <c r="AW2560" s="127"/>
      <c r="AX2560" s="127"/>
      <c r="AY2560" s="127"/>
      <c r="AZ2560" s="127"/>
      <c r="BA2560" s="127"/>
      <c r="BB2560" s="127"/>
      <c r="BC2560" s="127"/>
      <c r="BD2560" s="127"/>
      <c r="BE2560" s="127"/>
      <c r="BF2560" s="127"/>
      <c r="BG2560" s="127"/>
      <c r="BH2560" s="127"/>
      <c r="BI2560" s="127"/>
      <c r="BJ2560" s="127"/>
      <c r="BK2560" s="127"/>
      <c r="BL2560" s="127"/>
      <c r="BM2560" s="127"/>
      <c r="BN2560" s="386"/>
      <c r="BO2560" s="127"/>
      <c r="BP2560" s="104"/>
    </row>
    <row r="2561" spans="1:68" ht="14.5" x14ac:dyDescent="0.35">
      <c r="A2561" s="136"/>
      <c r="B2561" s="136"/>
      <c r="C2561" s="136"/>
      <c r="D2561" s="127"/>
      <c r="E2561" s="127"/>
      <c r="F2561" s="127"/>
      <c r="G2561" s="127"/>
      <c r="H2561" s="127"/>
      <c r="I2561" s="127"/>
      <c r="J2561" s="127"/>
      <c r="K2561" s="127"/>
      <c r="L2561" s="127"/>
      <c r="M2561" s="127"/>
      <c r="N2561" s="127"/>
      <c r="O2561" s="127"/>
      <c r="P2561" s="127"/>
      <c r="Q2561" s="127"/>
      <c r="R2561" s="127"/>
      <c r="S2561" s="127"/>
      <c r="T2561" s="127"/>
      <c r="U2561" s="127"/>
      <c r="V2561" s="127"/>
      <c r="W2561" s="127"/>
      <c r="X2561" s="127"/>
      <c r="Y2561" s="127"/>
      <c r="Z2561" s="127"/>
      <c r="AA2561" s="127"/>
      <c r="AB2561" s="127"/>
      <c r="AC2561" s="127"/>
      <c r="AD2561" s="127"/>
      <c r="AE2561" s="127"/>
      <c r="AF2561" s="127"/>
      <c r="AG2561" s="127"/>
      <c r="AH2561" s="127"/>
      <c r="AI2561" s="127"/>
      <c r="AJ2561" s="127"/>
      <c r="AK2561" s="127"/>
      <c r="AL2561" s="127"/>
      <c r="AM2561" s="127"/>
      <c r="AN2561" s="127"/>
      <c r="AO2561" s="127"/>
      <c r="AP2561" s="127"/>
      <c r="AQ2561" s="127"/>
      <c r="AR2561" s="127"/>
      <c r="AS2561" s="127"/>
      <c r="AT2561" s="127"/>
      <c r="AU2561" s="127"/>
      <c r="AV2561" s="127"/>
      <c r="AW2561" s="127"/>
      <c r="AX2561" s="127"/>
      <c r="AY2561" s="127"/>
      <c r="AZ2561" s="127"/>
      <c r="BA2561" s="127"/>
      <c r="BB2561" s="127"/>
      <c r="BC2561" s="127"/>
      <c r="BD2561" s="127"/>
      <c r="BE2561" s="127"/>
      <c r="BF2561" s="127"/>
      <c r="BG2561" s="127"/>
      <c r="BH2561" s="127"/>
      <c r="BI2561" s="127"/>
      <c r="BJ2561" s="127"/>
      <c r="BK2561" s="127"/>
      <c r="BL2561" s="127"/>
      <c r="BM2561" s="127"/>
      <c r="BN2561" s="386"/>
      <c r="BO2561" s="127"/>
      <c r="BP2561" s="104"/>
    </row>
    <row r="2562" spans="1:68" ht="14.5" x14ac:dyDescent="0.35">
      <c r="A2562" s="136"/>
      <c r="B2562" s="136"/>
      <c r="C2562" s="136"/>
      <c r="D2562" s="127"/>
      <c r="E2562" s="127"/>
      <c r="F2562" s="127"/>
      <c r="G2562" s="127"/>
      <c r="H2562" s="127"/>
      <c r="I2562" s="127"/>
      <c r="J2562" s="127"/>
      <c r="K2562" s="127"/>
      <c r="L2562" s="127"/>
      <c r="M2562" s="127"/>
      <c r="N2562" s="127"/>
      <c r="O2562" s="127"/>
      <c r="P2562" s="127"/>
      <c r="Q2562" s="127"/>
      <c r="R2562" s="127"/>
      <c r="S2562" s="127"/>
      <c r="T2562" s="127"/>
      <c r="U2562" s="127"/>
      <c r="V2562" s="127"/>
      <c r="W2562" s="127"/>
      <c r="X2562" s="127"/>
      <c r="Y2562" s="127"/>
      <c r="Z2562" s="127"/>
      <c r="AA2562" s="127"/>
      <c r="AB2562" s="127"/>
      <c r="AC2562" s="127"/>
      <c r="AD2562" s="127"/>
      <c r="AE2562" s="127"/>
      <c r="AF2562" s="127"/>
      <c r="AG2562" s="127"/>
      <c r="AH2562" s="127"/>
      <c r="AI2562" s="127"/>
      <c r="AJ2562" s="127"/>
      <c r="AK2562" s="127"/>
      <c r="AL2562" s="127"/>
      <c r="AM2562" s="127"/>
      <c r="AN2562" s="127"/>
      <c r="AO2562" s="127"/>
      <c r="AP2562" s="127"/>
      <c r="AQ2562" s="127"/>
      <c r="AR2562" s="127"/>
      <c r="AS2562" s="127"/>
      <c r="AT2562" s="127"/>
      <c r="AU2562" s="127"/>
      <c r="AV2562" s="127"/>
      <c r="AW2562" s="127"/>
      <c r="AX2562" s="127"/>
      <c r="AY2562" s="127"/>
      <c r="AZ2562" s="127"/>
      <c r="BA2562" s="127"/>
      <c r="BB2562" s="127"/>
      <c r="BC2562" s="127"/>
      <c r="BD2562" s="127"/>
      <c r="BE2562" s="127"/>
      <c r="BF2562" s="127"/>
      <c r="BG2562" s="127"/>
      <c r="BH2562" s="127"/>
      <c r="BI2562" s="127"/>
      <c r="BJ2562" s="127"/>
      <c r="BK2562" s="127"/>
      <c r="BL2562" s="127"/>
      <c r="BM2562" s="127"/>
      <c r="BN2562" s="386"/>
      <c r="BO2562" s="127"/>
      <c r="BP2562" s="104"/>
    </row>
    <row r="2563" spans="1:68" ht="14.5" x14ac:dyDescent="0.35">
      <c r="A2563" s="136"/>
      <c r="B2563" s="136"/>
      <c r="C2563" s="136"/>
      <c r="D2563" s="127"/>
      <c r="E2563" s="127"/>
      <c r="F2563" s="127"/>
      <c r="G2563" s="127"/>
      <c r="H2563" s="127"/>
      <c r="I2563" s="127"/>
      <c r="J2563" s="127"/>
      <c r="K2563" s="127"/>
      <c r="L2563" s="127"/>
      <c r="M2563" s="127"/>
      <c r="N2563" s="127"/>
      <c r="O2563" s="127"/>
      <c r="P2563" s="127"/>
      <c r="Q2563" s="127"/>
      <c r="R2563" s="127"/>
      <c r="S2563" s="127"/>
      <c r="T2563" s="127"/>
      <c r="U2563" s="127"/>
      <c r="V2563" s="127"/>
      <c r="W2563" s="127"/>
      <c r="X2563" s="127"/>
      <c r="Y2563" s="127"/>
      <c r="Z2563" s="127"/>
      <c r="AA2563" s="127"/>
      <c r="AB2563" s="127"/>
      <c r="AC2563" s="127"/>
      <c r="AD2563" s="127"/>
      <c r="AE2563" s="127"/>
      <c r="AF2563" s="127"/>
      <c r="AG2563" s="127"/>
      <c r="AH2563" s="127"/>
      <c r="AI2563" s="127"/>
      <c r="AJ2563" s="127"/>
      <c r="AK2563" s="127"/>
      <c r="AL2563" s="127"/>
      <c r="AM2563" s="127"/>
      <c r="AN2563" s="127"/>
      <c r="AO2563" s="127"/>
      <c r="AP2563" s="127"/>
      <c r="AQ2563" s="127"/>
      <c r="AR2563" s="127"/>
      <c r="AS2563" s="127"/>
      <c r="AT2563" s="127"/>
      <c r="AU2563" s="127"/>
      <c r="AV2563" s="127"/>
      <c r="AW2563" s="127"/>
      <c r="AX2563" s="127"/>
      <c r="AY2563" s="127"/>
      <c r="AZ2563" s="127"/>
      <c r="BA2563" s="127"/>
      <c r="BB2563" s="127"/>
      <c r="BC2563" s="127"/>
      <c r="BD2563" s="127"/>
      <c r="BE2563" s="127"/>
      <c r="BF2563" s="127"/>
      <c r="BG2563" s="127"/>
      <c r="BH2563" s="127"/>
      <c r="BI2563" s="127"/>
      <c r="BJ2563" s="127"/>
      <c r="BK2563" s="127"/>
      <c r="BL2563" s="127"/>
      <c r="BM2563" s="127"/>
      <c r="BN2563" s="386"/>
      <c r="BO2563" s="127"/>
      <c r="BP2563" s="104"/>
    </row>
    <row r="2564" spans="1:68" ht="14.5" x14ac:dyDescent="0.35">
      <c r="A2564" s="136"/>
      <c r="B2564" s="136"/>
      <c r="C2564" s="136"/>
      <c r="D2564" s="127"/>
      <c r="E2564" s="127"/>
      <c r="F2564" s="127"/>
      <c r="G2564" s="127"/>
      <c r="H2564" s="127"/>
      <c r="I2564" s="127"/>
      <c r="J2564" s="127"/>
      <c r="K2564" s="127"/>
      <c r="L2564" s="127"/>
      <c r="M2564" s="127"/>
      <c r="N2564" s="127"/>
      <c r="O2564" s="127"/>
      <c r="P2564" s="127"/>
      <c r="Q2564" s="127"/>
      <c r="R2564" s="127"/>
      <c r="S2564" s="127"/>
      <c r="T2564" s="127"/>
      <c r="U2564" s="127"/>
      <c r="V2564" s="127"/>
      <c r="W2564" s="127"/>
      <c r="X2564" s="127"/>
      <c r="Y2564" s="127"/>
      <c r="Z2564" s="127"/>
      <c r="AA2564" s="127"/>
      <c r="AB2564" s="127"/>
      <c r="AC2564" s="127"/>
      <c r="AD2564" s="127"/>
      <c r="AE2564" s="127"/>
      <c r="AF2564" s="127"/>
      <c r="AG2564" s="127"/>
      <c r="AH2564" s="127"/>
      <c r="AI2564" s="127"/>
      <c r="AJ2564" s="127"/>
      <c r="AK2564" s="127"/>
      <c r="AL2564" s="127"/>
      <c r="AM2564" s="127"/>
      <c r="AN2564" s="127"/>
      <c r="AO2564" s="127"/>
      <c r="AP2564" s="127"/>
      <c r="AQ2564" s="127"/>
      <c r="AR2564" s="127"/>
      <c r="AS2564" s="127"/>
      <c r="AT2564" s="127"/>
      <c r="AU2564" s="127"/>
      <c r="AV2564" s="127"/>
      <c r="AW2564" s="127"/>
      <c r="AX2564" s="127"/>
      <c r="AY2564" s="127"/>
      <c r="AZ2564" s="127"/>
      <c r="BA2564" s="127"/>
      <c r="BB2564" s="127"/>
      <c r="BC2564" s="127"/>
      <c r="BD2564" s="127"/>
      <c r="BE2564" s="127"/>
      <c r="BF2564" s="127"/>
      <c r="BG2564" s="127"/>
      <c r="BH2564" s="127"/>
      <c r="BI2564" s="127"/>
      <c r="BJ2564" s="127"/>
      <c r="BK2564" s="127"/>
      <c r="BL2564" s="127"/>
      <c r="BM2564" s="127"/>
      <c r="BN2564" s="386"/>
      <c r="BO2564" s="127"/>
      <c r="BP2564" s="104"/>
    </row>
    <row r="2565" spans="1:68" ht="14.5" x14ac:dyDescent="0.35">
      <c r="A2565" s="136"/>
      <c r="B2565" s="136"/>
      <c r="C2565" s="136"/>
      <c r="D2565" s="127"/>
      <c r="E2565" s="127"/>
      <c r="F2565" s="127"/>
      <c r="G2565" s="127"/>
      <c r="H2565" s="127"/>
      <c r="I2565" s="127"/>
      <c r="J2565" s="127"/>
      <c r="K2565" s="127"/>
      <c r="L2565" s="127"/>
      <c r="M2565" s="127"/>
      <c r="N2565" s="127"/>
      <c r="O2565" s="127"/>
      <c r="P2565" s="127"/>
      <c r="Q2565" s="127"/>
      <c r="R2565" s="127"/>
      <c r="S2565" s="127"/>
      <c r="T2565" s="127"/>
      <c r="U2565" s="127"/>
      <c r="V2565" s="127"/>
      <c r="W2565" s="127"/>
      <c r="X2565" s="127"/>
      <c r="Y2565" s="127"/>
      <c r="Z2565" s="127"/>
      <c r="AA2565" s="127"/>
      <c r="AB2565" s="127"/>
      <c r="AC2565" s="127"/>
      <c r="AD2565" s="127"/>
      <c r="AE2565" s="127"/>
      <c r="AF2565" s="127"/>
      <c r="AG2565" s="127"/>
      <c r="AH2565" s="127"/>
      <c r="AI2565" s="127"/>
      <c r="AJ2565" s="127"/>
      <c r="AK2565" s="127"/>
      <c r="AL2565" s="127"/>
      <c r="AM2565" s="127"/>
      <c r="AN2565" s="127"/>
      <c r="AO2565" s="127"/>
      <c r="AP2565" s="127"/>
      <c r="AQ2565" s="127"/>
      <c r="AR2565" s="127"/>
      <c r="AS2565" s="127"/>
      <c r="AT2565" s="127"/>
      <c r="AU2565" s="127"/>
      <c r="AV2565" s="127"/>
      <c r="AW2565" s="127"/>
      <c r="AX2565" s="127"/>
      <c r="AY2565" s="127"/>
      <c r="AZ2565" s="127"/>
      <c r="BA2565" s="127"/>
      <c r="BB2565" s="127"/>
      <c r="BC2565" s="127"/>
      <c r="BD2565" s="127"/>
      <c r="BE2565" s="127"/>
      <c r="BF2565" s="127"/>
      <c r="BG2565" s="127"/>
      <c r="BH2565" s="127"/>
      <c r="BI2565" s="127"/>
      <c r="BJ2565" s="127"/>
      <c r="BK2565" s="127"/>
      <c r="BL2565" s="127"/>
      <c r="BM2565" s="127"/>
      <c r="BN2565" s="386"/>
      <c r="BO2565" s="127"/>
      <c r="BP2565" s="104"/>
    </row>
    <row r="2566" spans="1:68" ht="14.5" x14ac:dyDescent="0.35">
      <c r="A2566" s="136"/>
      <c r="B2566" s="136"/>
      <c r="C2566" s="136"/>
      <c r="D2566" s="127"/>
      <c r="E2566" s="127"/>
      <c r="F2566" s="127"/>
      <c r="G2566" s="127"/>
      <c r="H2566" s="127"/>
      <c r="I2566" s="127"/>
      <c r="J2566" s="127"/>
      <c r="K2566" s="127"/>
      <c r="L2566" s="127"/>
      <c r="M2566" s="127"/>
      <c r="N2566" s="127"/>
      <c r="O2566" s="127"/>
      <c r="P2566" s="127"/>
      <c r="Q2566" s="127"/>
      <c r="R2566" s="127"/>
      <c r="S2566" s="127"/>
      <c r="T2566" s="127"/>
      <c r="U2566" s="127"/>
      <c r="V2566" s="127"/>
      <c r="W2566" s="127"/>
      <c r="X2566" s="127"/>
      <c r="Y2566" s="127"/>
      <c r="Z2566" s="127"/>
      <c r="AA2566" s="127"/>
      <c r="AB2566" s="127"/>
      <c r="AC2566" s="127"/>
      <c r="AD2566" s="127"/>
      <c r="AE2566" s="127"/>
      <c r="AF2566" s="127"/>
      <c r="AG2566" s="127"/>
      <c r="AH2566" s="127"/>
      <c r="AI2566" s="127"/>
      <c r="AJ2566" s="127"/>
      <c r="AK2566" s="127"/>
      <c r="AL2566" s="127"/>
      <c r="AM2566" s="127"/>
      <c r="AN2566" s="127"/>
      <c r="AO2566" s="127"/>
      <c r="AP2566" s="127"/>
      <c r="AQ2566" s="127"/>
      <c r="AR2566" s="127"/>
      <c r="AS2566" s="127"/>
      <c r="AT2566" s="127"/>
      <c r="AU2566" s="127"/>
      <c r="AV2566" s="127"/>
      <c r="AW2566" s="127"/>
      <c r="AX2566" s="127"/>
      <c r="AY2566" s="127"/>
      <c r="AZ2566" s="127"/>
      <c r="BA2566" s="127"/>
      <c r="BB2566" s="127"/>
      <c r="BC2566" s="127"/>
      <c r="BD2566" s="127"/>
      <c r="BE2566" s="127"/>
      <c r="BF2566" s="127"/>
      <c r="BG2566" s="127"/>
      <c r="BH2566" s="127"/>
      <c r="BI2566" s="127"/>
      <c r="BJ2566" s="127"/>
      <c r="BK2566" s="127"/>
      <c r="BL2566" s="127"/>
      <c r="BM2566" s="127"/>
      <c r="BN2566" s="386"/>
      <c r="BO2566" s="127"/>
      <c r="BP2566" s="104"/>
    </row>
    <row r="2567" spans="1:68" ht="14.5" x14ac:dyDescent="0.35">
      <c r="A2567" s="136"/>
      <c r="B2567" s="136"/>
      <c r="C2567" s="136"/>
      <c r="D2567" s="127"/>
      <c r="E2567" s="127"/>
      <c r="F2567" s="127"/>
      <c r="G2567" s="127"/>
      <c r="H2567" s="127"/>
      <c r="I2567" s="127"/>
      <c r="J2567" s="127"/>
      <c r="K2567" s="127"/>
      <c r="L2567" s="127"/>
      <c r="M2567" s="127"/>
      <c r="N2567" s="127"/>
      <c r="O2567" s="127"/>
      <c r="P2567" s="127"/>
      <c r="Q2567" s="127"/>
      <c r="R2567" s="127"/>
      <c r="S2567" s="127"/>
      <c r="T2567" s="127"/>
      <c r="U2567" s="127"/>
      <c r="V2567" s="127"/>
      <c r="W2567" s="127"/>
      <c r="X2567" s="127"/>
      <c r="Y2567" s="127"/>
      <c r="Z2567" s="127"/>
      <c r="AA2567" s="127"/>
      <c r="AB2567" s="127"/>
      <c r="AC2567" s="127"/>
      <c r="AD2567" s="127"/>
      <c r="AE2567" s="127"/>
      <c r="AF2567" s="127"/>
      <c r="AG2567" s="127"/>
      <c r="AH2567" s="127"/>
      <c r="AI2567" s="127"/>
      <c r="AJ2567" s="127"/>
      <c r="AK2567" s="127"/>
      <c r="AL2567" s="127"/>
      <c r="AM2567" s="127"/>
      <c r="AN2567" s="127"/>
      <c r="AO2567" s="127"/>
      <c r="AP2567" s="127"/>
      <c r="AQ2567" s="127"/>
      <c r="AR2567" s="127"/>
      <c r="AS2567" s="127"/>
      <c r="AT2567" s="127"/>
      <c r="AU2567" s="127"/>
      <c r="AV2567" s="127"/>
      <c r="AW2567" s="127"/>
      <c r="AX2567" s="127"/>
      <c r="AY2567" s="127"/>
      <c r="AZ2567" s="127"/>
      <c r="BA2567" s="127"/>
      <c r="BB2567" s="127"/>
      <c r="BC2567" s="127"/>
      <c r="BD2567" s="127"/>
      <c r="BE2567" s="127"/>
      <c r="BF2567" s="127"/>
      <c r="BG2567" s="127"/>
      <c r="BH2567" s="127"/>
      <c r="BI2567" s="127"/>
      <c r="BJ2567" s="127"/>
      <c r="BK2567" s="127"/>
      <c r="BL2567" s="127"/>
      <c r="BM2567" s="127"/>
      <c r="BN2567" s="386"/>
      <c r="BO2567" s="127"/>
      <c r="BP2567" s="104"/>
    </row>
    <row r="2568" spans="1:68" ht="14.5" x14ac:dyDescent="0.35">
      <c r="A2568" s="136"/>
      <c r="B2568" s="136"/>
      <c r="C2568" s="136"/>
      <c r="D2568" s="127"/>
      <c r="E2568" s="127"/>
      <c r="F2568" s="127"/>
      <c r="G2568" s="127"/>
      <c r="H2568" s="127"/>
      <c r="I2568" s="127"/>
      <c r="J2568" s="127"/>
      <c r="K2568" s="127"/>
      <c r="L2568" s="127"/>
      <c r="M2568" s="127"/>
      <c r="N2568" s="127"/>
      <c r="O2568" s="127"/>
      <c r="P2568" s="127"/>
      <c r="Q2568" s="127"/>
      <c r="R2568" s="127"/>
      <c r="S2568" s="127"/>
      <c r="T2568" s="127"/>
      <c r="U2568" s="127"/>
      <c r="V2568" s="127"/>
      <c r="W2568" s="127"/>
      <c r="X2568" s="127"/>
      <c r="Y2568" s="127"/>
      <c r="Z2568" s="127"/>
      <c r="AA2568" s="127"/>
      <c r="AB2568" s="127"/>
      <c r="AC2568" s="127"/>
      <c r="AD2568" s="127"/>
      <c r="AE2568" s="127"/>
      <c r="AF2568" s="127"/>
      <c r="AG2568" s="127"/>
      <c r="AH2568" s="127"/>
      <c r="AI2568" s="127"/>
      <c r="AJ2568" s="127"/>
      <c r="AK2568" s="127"/>
      <c r="AL2568" s="127"/>
      <c r="AM2568" s="127"/>
      <c r="AN2568" s="127"/>
      <c r="AO2568" s="127"/>
      <c r="AP2568" s="127"/>
      <c r="AQ2568" s="127"/>
      <c r="AR2568" s="127"/>
      <c r="AS2568" s="127"/>
      <c r="AT2568" s="127"/>
      <c r="AU2568" s="127"/>
      <c r="AV2568" s="127"/>
      <c r="AW2568" s="127"/>
      <c r="AX2568" s="127"/>
      <c r="AY2568" s="127"/>
      <c r="AZ2568" s="127"/>
      <c r="BA2568" s="127"/>
      <c r="BB2568" s="127"/>
      <c r="BC2568" s="127"/>
      <c r="BD2568" s="127"/>
      <c r="BE2568" s="127"/>
      <c r="BF2568" s="127"/>
      <c r="BG2568" s="127"/>
      <c r="BH2568" s="127"/>
      <c r="BI2568" s="127"/>
      <c r="BJ2568" s="127"/>
      <c r="BK2568" s="127"/>
      <c r="BL2568" s="127"/>
      <c r="BM2568" s="127"/>
      <c r="BN2568" s="386"/>
      <c r="BO2568" s="127"/>
      <c r="BP2568" s="104"/>
    </row>
    <row r="2569" spans="1:68" ht="14.5" x14ac:dyDescent="0.35">
      <c r="A2569" s="136"/>
      <c r="B2569" s="136"/>
      <c r="C2569" s="136"/>
      <c r="D2569" s="127"/>
      <c r="E2569" s="127"/>
      <c r="F2569" s="127"/>
      <c r="G2569" s="127"/>
      <c r="H2569" s="127"/>
      <c r="I2569" s="127"/>
      <c r="J2569" s="127"/>
      <c r="K2569" s="127"/>
      <c r="L2569" s="127"/>
      <c r="M2569" s="127"/>
      <c r="N2569" s="127"/>
      <c r="O2569" s="127"/>
      <c r="P2569" s="127"/>
      <c r="Q2569" s="127"/>
      <c r="R2569" s="127"/>
      <c r="S2569" s="127"/>
      <c r="T2569" s="127"/>
      <c r="U2569" s="127"/>
      <c r="V2569" s="127"/>
      <c r="W2569" s="127"/>
      <c r="X2569" s="127"/>
      <c r="Y2569" s="127"/>
      <c r="Z2569" s="127"/>
      <c r="AA2569" s="127"/>
      <c r="AB2569" s="127"/>
      <c r="AC2569" s="127"/>
      <c r="AD2569" s="127"/>
      <c r="AE2569" s="127"/>
      <c r="AF2569" s="127"/>
      <c r="AG2569" s="127"/>
      <c r="AH2569" s="127"/>
      <c r="AI2569" s="127"/>
      <c r="AJ2569" s="127"/>
      <c r="AK2569" s="127"/>
      <c r="AL2569" s="127"/>
      <c r="AM2569" s="127"/>
      <c r="AN2569" s="127"/>
      <c r="AO2569" s="127"/>
      <c r="AP2569" s="127"/>
      <c r="AQ2569" s="127"/>
      <c r="AR2569" s="127"/>
      <c r="AS2569" s="127"/>
      <c r="AT2569" s="127"/>
      <c r="AU2569" s="127"/>
      <c r="AV2569" s="127"/>
      <c r="AW2569" s="127"/>
      <c r="AX2569" s="127"/>
      <c r="AY2569" s="127"/>
      <c r="AZ2569" s="127"/>
      <c r="BA2569" s="127"/>
      <c r="BB2569" s="127"/>
      <c r="BC2569" s="127"/>
      <c r="BD2569" s="127"/>
      <c r="BE2569" s="127"/>
      <c r="BF2569" s="127"/>
      <c r="BG2569" s="127"/>
      <c r="BH2569" s="127"/>
      <c r="BI2569" s="127"/>
      <c r="BJ2569" s="127"/>
      <c r="BK2569" s="127"/>
      <c r="BL2569" s="127"/>
      <c r="BM2569" s="127"/>
      <c r="BN2569" s="386"/>
      <c r="BO2569" s="127"/>
      <c r="BP2569" s="104"/>
    </row>
    <row r="2570" spans="1:68" ht="14.5" x14ac:dyDescent="0.35">
      <c r="A2570" s="136"/>
      <c r="B2570" s="136"/>
      <c r="C2570" s="136"/>
      <c r="D2570" s="127"/>
      <c r="E2570" s="127"/>
      <c r="F2570" s="127"/>
      <c r="G2570" s="127"/>
      <c r="H2570" s="127"/>
      <c r="I2570" s="127"/>
      <c r="J2570" s="127"/>
      <c r="K2570" s="127"/>
      <c r="L2570" s="127"/>
      <c r="M2570" s="127"/>
      <c r="N2570" s="127"/>
      <c r="O2570" s="127"/>
      <c r="P2570" s="127"/>
      <c r="Q2570" s="127"/>
      <c r="R2570" s="127"/>
      <c r="S2570" s="127"/>
      <c r="T2570" s="127"/>
      <c r="U2570" s="127"/>
      <c r="V2570" s="127"/>
      <c r="W2570" s="127"/>
      <c r="X2570" s="127"/>
      <c r="Y2570" s="127"/>
      <c r="Z2570" s="127"/>
      <c r="AA2570" s="127"/>
      <c r="AB2570" s="127"/>
      <c r="AC2570" s="127"/>
      <c r="AD2570" s="127"/>
      <c r="AE2570" s="127"/>
      <c r="AF2570" s="127"/>
      <c r="AG2570" s="127"/>
      <c r="AH2570" s="127"/>
      <c r="AI2570" s="127"/>
      <c r="AJ2570" s="127"/>
      <c r="AK2570" s="127"/>
      <c r="AL2570" s="127"/>
      <c r="AM2570" s="127"/>
      <c r="AN2570" s="127"/>
      <c r="AO2570" s="127"/>
      <c r="AP2570" s="127"/>
      <c r="AQ2570" s="127"/>
      <c r="AR2570" s="127"/>
      <c r="AS2570" s="127"/>
      <c r="AT2570" s="127"/>
      <c r="AU2570" s="127"/>
      <c r="AV2570" s="127"/>
      <c r="AW2570" s="127"/>
      <c r="AX2570" s="127"/>
      <c r="AY2570" s="127"/>
      <c r="AZ2570" s="127"/>
      <c r="BA2570" s="127"/>
      <c r="BB2570" s="127"/>
      <c r="BC2570" s="127"/>
      <c r="BD2570" s="127"/>
      <c r="BE2570" s="127"/>
      <c r="BF2570" s="127"/>
      <c r="BG2570" s="127"/>
      <c r="BH2570" s="127"/>
      <c r="BI2570" s="127"/>
      <c r="BJ2570" s="127"/>
      <c r="BK2570" s="127"/>
      <c r="BL2570" s="127"/>
      <c r="BM2570" s="127"/>
      <c r="BN2570" s="386"/>
      <c r="BO2570" s="127"/>
      <c r="BP2570" s="104"/>
    </row>
    <row r="2571" spans="1:68" ht="14.5" x14ac:dyDescent="0.35">
      <c r="A2571" s="136"/>
      <c r="B2571" s="136"/>
      <c r="C2571" s="136"/>
      <c r="D2571" s="127"/>
      <c r="E2571" s="127"/>
      <c r="F2571" s="127"/>
      <c r="G2571" s="127"/>
      <c r="H2571" s="127"/>
      <c r="I2571" s="127"/>
      <c r="J2571" s="127"/>
      <c r="K2571" s="127"/>
      <c r="L2571" s="127"/>
      <c r="M2571" s="127"/>
      <c r="N2571" s="127"/>
      <c r="O2571" s="127"/>
      <c r="P2571" s="127"/>
      <c r="Q2571" s="127"/>
      <c r="R2571" s="127"/>
      <c r="S2571" s="127"/>
      <c r="T2571" s="127"/>
      <c r="U2571" s="127"/>
      <c r="V2571" s="127"/>
      <c r="W2571" s="127"/>
      <c r="X2571" s="127"/>
      <c r="Y2571" s="127"/>
      <c r="Z2571" s="127"/>
      <c r="AA2571" s="127"/>
      <c r="AB2571" s="127"/>
      <c r="AC2571" s="127"/>
      <c r="AD2571" s="127"/>
      <c r="AE2571" s="127"/>
      <c r="AF2571" s="127"/>
      <c r="AG2571" s="127"/>
      <c r="AH2571" s="127"/>
      <c r="AI2571" s="127"/>
      <c r="AJ2571" s="127"/>
      <c r="AK2571" s="127"/>
      <c r="AL2571" s="127"/>
      <c r="AM2571" s="127"/>
      <c r="AN2571" s="127"/>
      <c r="AO2571" s="127"/>
      <c r="AP2571" s="127"/>
      <c r="AQ2571" s="127"/>
      <c r="AR2571" s="127"/>
      <c r="AS2571" s="127"/>
      <c r="AT2571" s="127"/>
      <c r="AU2571" s="127"/>
      <c r="AV2571" s="127"/>
      <c r="AW2571" s="127"/>
      <c r="AX2571" s="127"/>
      <c r="AY2571" s="127"/>
      <c r="AZ2571" s="127"/>
      <c r="BA2571" s="127"/>
      <c r="BB2571" s="127"/>
      <c r="BC2571" s="127"/>
      <c r="BD2571" s="127"/>
      <c r="BE2571" s="127"/>
      <c r="BF2571" s="127"/>
      <c r="BG2571" s="127"/>
      <c r="BH2571" s="127"/>
      <c r="BI2571" s="127"/>
      <c r="BJ2571" s="127"/>
      <c r="BK2571" s="127"/>
      <c r="BL2571" s="127"/>
      <c r="BM2571" s="127"/>
      <c r="BN2571" s="386"/>
      <c r="BO2571" s="127"/>
      <c r="BP2571" s="104"/>
    </row>
    <row r="2572" spans="1:68" ht="14.5" x14ac:dyDescent="0.35">
      <c r="A2572" s="136"/>
      <c r="B2572" s="136"/>
      <c r="C2572" s="136"/>
      <c r="D2572" s="127"/>
      <c r="E2572" s="127"/>
      <c r="F2572" s="127"/>
      <c r="G2572" s="127"/>
      <c r="H2572" s="127"/>
      <c r="I2572" s="127"/>
      <c r="J2572" s="127"/>
      <c r="K2572" s="127"/>
      <c r="L2572" s="127"/>
      <c r="M2572" s="127"/>
      <c r="N2572" s="127"/>
      <c r="O2572" s="127"/>
      <c r="P2572" s="127"/>
      <c r="Q2572" s="127"/>
      <c r="R2572" s="127"/>
      <c r="S2572" s="127"/>
      <c r="T2572" s="127"/>
      <c r="U2572" s="127"/>
      <c r="V2572" s="127"/>
      <c r="W2572" s="127"/>
      <c r="X2572" s="127"/>
      <c r="Y2572" s="127"/>
      <c r="Z2572" s="127"/>
      <c r="AA2572" s="127"/>
      <c r="AB2572" s="127"/>
      <c r="AC2572" s="127"/>
      <c r="AD2572" s="127"/>
      <c r="AE2572" s="127"/>
      <c r="AF2572" s="127"/>
      <c r="AG2572" s="127"/>
      <c r="AH2572" s="127"/>
      <c r="AI2572" s="127"/>
      <c r="AJ2572" s="127"/>
      <c r="AK2572" s="127"/>
      <c r="AL2572" s="127"/>
      <c r="AM2572" s="127"/>
      <c r="AN2572" s="127"/>
      <c r="AO2572" s="127"/>
      <c r="AP2572" s="127"/>
      <c r="AQ2572" s="127"/>
      <c r="AR2572" s="127"/>
      <c r="AS2572" s="127"/>
      <c r="AT2572" s="127"/>
      <c r="AU2572" s="127"/>
      <c r="AV2572" s="127"/>
      <c r="AW2572" s="127"/>
      <c r="AX2572" s="127"/>
      <c r="AY2572" s="127"/>
      <c r="AZ2572" s="127"/>
      <c r="BA2572" s="127"/>
      <c r="BB2572" s="127"/>
      <c r="BC2572" s="127"/>
      <c r="BD2572" s="127"/>
      <c r="BE2572" s="127"/>
      <c r="BF2572" s="127"/>
      <c r="BG2572" s="127"/>
      <c r="BH2572" s="127"/>
      <c r="BI2572" s="127"/>
      <c r="BJ2572" s="127"/>
      <c r="BK2572" s="127"/>
      <c r="BL2572" s="127"/>
      <c r="BM2572" s="127"/>
      <c r="BN2572" s="386"/>
      <c r="BO2572" s="127"/>
      <c r="BP2572" s="104"/>
    </row>
    <row r="2573" spans="1:68" ht="14.5" x14ac:dyDescent="0.35">
      <c r="A2573" s="136"/>
      <c r="B2573" s="136"/>
      <c r="C2573" s="136"/>
      <c r="D2573" s="127"/>
      <c r="E2573" s="127"/>
      <c r="F2573" s="127"/>
      <c r="G2573" s="127"/>
      <c r="H2573" s="127"/>
      <c r="I2573" s="127"/>
      <c r="J2573" s="127"/>
      <c r="K2573" s="127"/>
      <c r="L2573" s="127"/>
      <c r="M2573" s="127"/>
      <c r="N2573" s="127"/>
      <c r="O2573" s="127"/>
      <c r="P2573" s="127"/>
      <c r="Q2573" s="127"/>
      <c r="R2573" s="127"/>
      <c r="S2573" s="127"/>
      <c r="T2573" s="127"/>
      <c r="U2573" s="127"/>
      <c r="V2573" s="127"/>
      <c r="W2573" s="127"/>
      <c r="X2573" s="127"/>
      <c r="Y2573" s="127"/>
      <c r="Z2573" s="127"/>
      <c r="AA2573" s="127"/>
      <c r="AB2573" s="127"/>
      <c r="AC2573" s="127"/>
      <c r="AD2573" s="127"/>
      <c r="AE2573" s="127"/>
      <c r="AF2573" s="127"/>
      <c r="AG2573" s="127"/>
      <c r="AH2573" s="127"/>
      <c r="AI2573" s="127"/>
      <c r="AJ2573" s="127"/>
      <c r="AK2573" s="127"/>
      <c r="AL2573" s="127"/>
      <c r="AM2573" s="127"/>
      <c r="AN2573" s="127"/>
      <c r="AO2573" s="127"/>
      <c r="AP2573" s="127"/>
      <c r="AQ2573" s="127"/>
      <c r="AR2573" s="127"/>
      <c r="AS2573" s="127"/>
      <c r="AT2573" s="127"/>
      <c r="AU2573" s="127"/>
      <c r="AV2573" s="127"/>
      <c r="AW2573" s="127"/>
      <c r="AX2573" s="127"/>
      <c r="AY2573" s="127"/>
      <c r="AZ2573" s="127"/>
      <c r="BA2573" s="127"/>
      <c r="BB2573" s="127"/>
      <c r="BC2573" s="127"/>
      <c r="BD2573" s="127"/>
      <c r="BE2573" s="127"/>
      <c r="BF2573" s="127"/>
      <c r="BG2573" s="127"/>
      <c r="BH2573" s="127"/>
      <c r="BI2573" s="127"/>
      <c r="BJ2573" s="127"/>
      <c r="BK2573" s="127"/>
      <c r="BL2573" s="127"/>
      <c r="BM2573" s="127"/>
      <c r="BN2573" s="386"/>
      <c r="BO2573" s="127"/>
      <c r="BP2573" s="104"/>
    </row>
    <row r="2574" spans="1:68" ht="14.5" x14ac:dyDescent="0.35">
      <c r="A2574" s="136"/>
      <c r="B2574" s="136"/>
      <c r="C2574" s="136"/>
      <c r="D2574" s="127"/>
      <c r="E2574" s="127"/>
      <c r="F2574" s="127"/>
      <c r="G2574" s="127"/>
      <c r="H2574" s="127"/>
      <c r="I2574" s="127"/>
      <c r="J2574" s="127"/>
      <c r="K2574" s="127"/>
      <c r="L2574" s="127"/>
      <c r="M2574" s="127"/>
      <c r="N2574" s="127"/>
      <c r="O2574" s="127"/>
      <c r="P2574" s="127"/>
      <c r="Q2574" s="127"/>
      <c r="R2574" s="127"/>
      <c r="S2574" s="127"/>
      <c r="T2574" s="127"/>
      <c r="U2574" s="127"/>
      <c r="V2574" s="127"/>
      <c r="W2574" s="127"/>
      <c r="X2574" s="127"/>
      <c r="Y2574" s="127"/>
      <c r="Z2574" s="127"/>
      <c r="AA2574" s="127"/>
      <c r="AB2574" s="127"/>
      <c r="AC2574" s="127"/>
      <c r="AD2574" s="127"/>
      <c r="AE2574" s="127"/>
      <c r="AF2574" s="127"/>
      <c r="AG2574" s="127"/>
      <c r="AH2574" s="127"/>
      <c r="AI2574" s="127"/>
      <c r="AJ2574" s="127"/>
      <c r="AK2574" s="127"/>
      <c r="AL2574" s="127"/>
      <c r="AM2574" s="127"/>
      <c r="AN2574" s="127"/>
      <c r="AO2574" s="127"/>
      <c r="AP2574" s="127"/>
      <c r="AQ2574" s="127"/>
      <c r="AR2574" s="127"/>
      <c r="AS2574" s="127"/>
      <c r="AT2574" s="127"/>
      <c r="AU2574" s="127"/>
      <c r="AV2574" s="127"/>
      <c r="AW2574" s="127"/>
      <c r="AX2574" s="127"/>
      <c r="AY2574" s="127"/>
      <c r="AZ2574" s="127"/>
      <c r="BA2574" s="127"/>
      <c r="BB2574" s="127"/>
      <c r="BC2574" s="127"/>
      <c r="BD2574" s="127"/>
      <c r="BE2574" s="127"/>
      <c r="BF2574" s="127"/>
      <c r="BG2574" s="127"/>
      <c r="BH2574" s="127"/>
      <c r="BI2574" s="127"/>
      <c r="BJ2574" s="127"/>
      <c r="BK2574" s="127"/>
      <c r="BL2574" s="127"/>
      <c r="BM2574" s="127"/>
      <c r="BN2574" s="386"/>
      <c r="BO2574" s="127"/>
      <c r="BP2574" s="104"/>
    </row>
    <row r="2575" spans="1:68" ht="14.5" x14ac:dyDescent="0.35">
      <c r="A2575" s="136"/>
      <c r="B2575" s="136"/>
      <c r="C2575" s="136"/>
      <c r="D2575" s="127"/>
      <c r="E2575" s="127"/>
      <c r="F2575" s="127"/>
      <c r="G2575" s="127"/>
      <c r="H2575" s="127"/>
      <c r="I2575" s="127"/>
      <c r="J2575" s="127"/>
      <c r="K2575" s="127"/>
      <c r="L2575" s="127"/>
      <c r="M2575" s="127"/>
      <c r="N2575" s="127"/>
      <c r="O2575" s="127"/>
      <c r="P2575" s="127"/>
      <c r="Q2575" s="127"/>
      <c r="R2575" s="127"/>
      <c r="S2575" s="127"/>
      <c r="T2575" s="127"/>
      <c r="U2575" s="127"/>
      <c r="V2575" s="127"/>
      <c r="W2575" s="127"/>
      <c r="X2575" s="127"/>
      <c r="Y2575" s="127"/>
      <c r="Z2575" s="127"/>
      <c r="AA2575" s="127"/>
      <c r="AB2575" s="127"/>
      <c r="AC2575" s="127"/>
      <c r="AD2575" s="127"/>
      <c r="AE2575" s="127"/>
      <c r="AF2575" s="127"/>
      <c r="AG2575" s="127"/>
      <c r="AH2575" s="127"/>
      <c r="AI2575" s="127"/>
      <c r="AJ2575" s="127"/>
      <c r="AK2575" s="127"/>
      <c r="AL2575" s="127"/>
      <c r="AM2575" s="127"/>
      <c r="AN2575" s="127"/>
      <c r="AO2575" s="127"/>
      <c r="AP2575" s="127"/>
      <c r="AQ2575" s="127"/>
      <c r="AR2575" s="127"/>
      <c r="AS2575" s="127"/>
      <c r="AT2575" s="127"/>
      <c r="AU2575" s="127"/>
      <c r="AV2575" s="127"/>
      <c r="AW2575" s="127"/>
      <c r="AX2575" s="127"/>
      <c r="AY2575" s="127"/>
      <c r="AZ2575" s="127"/>
      <c r="BA2575" s="127"/>
      <c r="BB2575" s="127"/>
      <c r="BC2575" s="127"/>
      <c r="BD2575" s="127"/>
      <c r="BE2575" s="127"/>
      <c r="BF2575" s="127"/>
      <c r="BG2575" s="127"/>
      <c r="BH2575" s="127"/>
      <c r="BI2575" s="127"/>
      <c r="BJ2575" s="127"/>
      <c r="BK2575" s="127"/>
      <c r="BL2575" s="127"/>
      <c r="BM2575" s="127"/>
      <c r="BN2575" s="386"/>
      <c r="BO2575" s="127"/>
      <c r="BP2575" s="104"/>
    </row>
    <row r="2576" spans="1:68" ht="14.5" x14ac:dyDescent="0.35">
      <c r="A2576" s="136"/>
      <c r="B2576" s="136"/>
      <c r="C2576" s="136"/>
      <c r="D2576" s="127"/>
      <c r="E2576" s="127"/>
      <c r="F2576" s="127"/>
      <c r="G2576" s="127"/>
      <c r="H2576" s="127"/>
      <c r="I2576" s="127"/>
      <c r="J2576" s="127"/>
      <c r="K2576" s="127"/>
      <c r="L2576" s="127"/>
      <c r="M2576" s="127"/>
      <c r="N2576" s="127"/>
      <c r="O2576" s="127"/>
      <c r="P2576" s="127"/>
      <c r="Q2576" s="127"/>
      <c r="R2576" s="127"/>
      <c r="S2576" s="127"/>
      <c r="T2576" s="127"/>
      <c r="U2576" s="127"/>
      <c r="V2576" s="127"/>
      <c r="W2576" s="127"/>
      <c r="X2576" s="127"/>
      <c r="Y2576" s="127"/>
      <c r="Z2576" s="127"/>
      <c r="AA2576" s="127"/>
      <c r="AB2576" s="127"/>
      <c r="AC2576" s="127"/>
      <c r="AD2576" s="127"/>
      <c r="AE2576" s="127"/>
      <c r="AF2576" s="127"/>
      <c r="AG2576" s="127"/>
      <c r="AH2576" s="127"/>
      <c r="AI2576" s="127"/>
      <c r="AJ2576" s="127"/>
      <c r="AK2576" s="127"/>
      <c r="AL2576" s="127"/>
      <c r="AM2576" s="127"/>
      <c r="AN2576" s="127"/>
      <c r="AO2576" s="127"/>
      <c r="AP2576" s="127"/>
      <c r="AQ2576" s="127"/>
      <c r="AR2576" s="127"/>
      <c r="AS2576" s="127"/>
      <c r="AT2576" s="127"/>
      <c r="AU2576" s="127"/>
      <c r="AV2576" s="127"/>
      <c r="AW2576" s="127"/>
      <c r="AX2576" s="127"/>
      <c r="AY2576" s="127"/>
      <c r="AZ2576" s="127"/>
      <c r="BA2576" s="127"/>
      <c r="BB2576" s="127"/>
      <c r="BC2576" s="127"/>
      <c r="BD2576" s="127"/>
      <c r="BE2576" s="127"/>
      <c r="BF2576" s="127"/>
      <c r="BG2576" s="127"/>
      <c r="BH2576" s="127"/>
      <c r="BI2576" s="127"/>
      <c r="BJ2576" s="127"/>
      <c r="BK2576" s="127"/>
      <c r="BL2576" s="127"/>
      <c r="BM2576" s="127"/>
      <c r="BN2576" s="386"/>
      <c r="BO2576" s="127"/>
      <c r="BP2576" s="104"/>
    </row>
    <row r="2577" spans="1:68" ht="14.5" x14ac:dyDescent="0.35">
      <c r="A2577" s="136"/>
      <c r="B2577" s="136"/>
      <c r="C2577" s="136"/>
      <c r="D2577" s="127"/>
      <c r="E2577" s="127"/>
      <c r="F2577" s="127"/>
      <c r="G2577" s="127"/>
      <c r="H2577" s="127"/>
      <c r="I2577" s="127"/>
      <c r="J2577" s="127"/>
      <c r="K2577" s="127"/>
      <c r="L2577" s="127"/>
      <c r="M2577" s="127"/>
      <c r="N2577" s="127"/>
      <c r="O2577" s="127"/>
      <c r="P2577" s="127"/>
      <c r="Q2577" s="127"/>
      <c r="R2577" s="127"/>
      <c r="S2577" s="127"/>
      <c r="T2577" s="127"/>
      <c r="U2577" s="127"/>
      <c r="V2577" s="127"/>
      <c r="W2577" s="127"/>
      <c r="X2577" s="127"/>
      <c r="Y2577" s="127"/>
      <c r="Z2577" s="127"/>
      <c r="AA2577" s="127"/>
      <c r="AB2577" s="127"/>
      <c r="AC2577" s="127"/>
      <c r="AD2577" s="127"/>
      <c r="AE2577" s="127"/>
      <c r="AF2577" s="127"/>
      <c r="AG2577" s="127"/>
      <c r="AH2577" s="127"/>
      <c r="AI2577" s="127"/>
      <c r="AJ2577" s="127"/>
      <c r="AK2577" s="127"/>
      <c r="AL2577" s="127"/>
      <c r="AM2577" s="127"/>
      <c r="AN2577" s="127"/>
      <c r="AO2577" s="127"/>
      <c r="AP2577" s="127"/>
      <c r="AQ2577" s="127"/>
      <c r="AR2577" s="127"/>
      <c r="AS2577" s="127"/>
      <c r="AT2577" s="127"/>
      <c r="AU2577" s="127"/>
      <c r="AV2577" s="127"/>
      <c r="AW2577" s="127"/>
      <c r="AX2577" s="127"/>
      <c r="AY2577" s="127"/>
      <c r="AZ2577" s="127"/>
      <c r="BA2577" s="127"/>
      <c r="BB2577" s="127"/>
      <c r="BC2577" s="127"/>
      <c r="BD2577" s="127"/>
      <c r="BE2577" s="127"/>
      <c r="BF2577" s="127"/>
      <c r="BG2577" s="127"/>
      <c r="BH2577" s="127"/>
      <c r="BI2577" s="127"/>
      <c r="BJ2577" s="127"/>
      <c r="BK2577" s="127"/>
      <c r="BL2577" s="127"/>
      <c r="BM2577" s="127"/>
      <c r="BN2577" s="386"/>
      <c r="BO2577" s="127"/>
      <c r="BP2577" s="104"/>
    </row>
    <row r="2578" spans="1:68" ht="14.5" x14ac:dyDescent="0.35">
      <c r="A2578" s="136"/>
      <c r="B2578" s="136"/>
      <c r="C2578" s="136"/>
      <c r="D2578" s="127"/>
      <c r="E2578" s="127"/>
      <c r="F2578" s="127"/>
      <c r="G2578" s="127"/>
      <c r="H2578" s="127"/>
      <c r="I2578" s="127"/>
      <c r="J2578" s="127"/>
      <c r="K2578" s="127"/>
      <c r="L2578" s="127"/>
      <c r="M2578" s="127"/>
      <c r="N2578" s="127"/>
      <c r="O2578" s="127"/>
      <c r="P2578" s="127"/>
      <c r="Q2578" s="127"/>
      <c r="R2578" s="127"/>
      <c r="S2578" s="127"/>
      <c r="T2578" s="127"/>
      <c r="U2578" s="127"/>
      <c r="V2578" s="127"/>
      <c r="W2578" s="127"/>
      <c r="X2578" s="127"/>
      <c r="Y2578" s="127"/>
      <c r="Z2578" s="127"/>
      <c r="AA2578" s="127"/>
      <c r="AB2578" s="127"/>
      <c r="AC2578" s="127"/>
      <c r="AD2578" s="127"/>
      <c r="AE2578" s="127"/>
      <c r="AF2578" s="127"/>
      <c r="AG2578" s="127"/>
      <c r="AH2578" s="127"/>
      <c r="AI2578" s="127"/>
      <c r="AJ2578" s="127"/>
      <c r="AK2578" s="127"/>
      <c r="AL2578" s="127"/>
      <c r="AM2578" s="127"/>
      <c r="AN2578" s="127"/>
      <c r="AO2578" s="127"/>
      <c r="AP2578" s="127"/>
      <c r="AQ2578" s="127"/>
      <c r="AR2578" s="127"/>
      <c r="AS2578" s="127"/>
      <c r="AT2578" s="127"/>
      <c r="AU2578" s="127"/>
      <c r="AV2578" s="127"/>
      <c r="AW2578" s="127"/>
      <c r="AX2578" s="127"/>
      <c r="AY2578" s="127"/>
      <c r="AZ2578" s="127"/>
      <c r="BA2578" s="127"/>
      <c r="BB2578" s="127"/>
      <c r="BC2578" s="127"/>
      <c r="BD2578" s="127"/>
      <c r="BE2578" s="127"/>
      <c r="BF2578" s="127"/>
      <c r="BG2578" s="127"/>
      <c r="BH2578" s="127"/>
      <c r="BI2578" s="127"/>
      <c r="BJ2578" s="127"/>
      <c r="BK2578" s="127"/>
      <c r="BL2578" s="127"/>
      <c r="BM2578" s="127"/>
      <c r="BN2578" s="386"/>
      <c r="BO2578" s="127"/>
      <c r="BP2578" s="104"/>
    </row>
    <row r="2579" spans="1:68" ht="14.5" x14ac:dyDescent="0.35">
      <c r="A2579" s="136"/>
      <c r="B2579" s="136"/>
      <c r="C2579" s="136"/>
      <c r="D2579" s="127"/>
      <c r="E2579" s="127"/>
      <c r="F2579" s="127"/>
      <c r="G2579" s="127"/>
      <c r="H2579" s="127"/>
      <c r="I2579" s="127"/>
      <c r="J2579" s="127"/>
      <c r="K2579" s="127"/>
      <c r="L2579" s="127"/>
      <c r="M2579" s="127"/>
      <c r="N2579" s="127"/>
      <c r="O2579" s="127"/>
      <c r="P2579" s="127"/>
      <c r="Q2579" s="127"/>
      <c r="R2579" s="127"/>
      <c r="S2579" s="127"/>
      <c r="T2579" s="127"/>
      <c r="U2579" s="127"/>
      <c r="V2579" s="127"/>
      <c r="W2579" s="127"/>
      <c r="X2579" s="127"/>
      <c r="Y2579" s="127"/>
      <c r="Z2579" s="127"/>
      <c r="AA2579" s="127"/>
      <c r="AB2579" s="127"/>
      <c r="AC2579" s="127"/>
      <c r="AD2579" s="127"/>
      <c r="AE2579" s="127"/>
      <c r="AF2579" s="127"/>
      <c r="AG2579" s="127"/>
      <c r="AH2579" s="127"/>
      <c r="AI2579" s="127"/>
      <c r="AJ2579" s="127"/>
      <c r="AK2579" s="127"/>
      <c r="AL2579" s="127"/>
      <c r="AM2579" s="127"/>
      <c r="AN2579" s="127"/>
      <c r="AO2579" s="127"/>
      <c r="AP2579" s="127"/>
      <c r="AQ2579" s="127"/>
      <c r="AR2579" s="127"/>
      <c r="AS2579" s="127"/>
      <c r="AT2579" s="127"/>
      <c r="AU2579" s="127"/>
      <c r="AV2579" s="127"/>
      <c r="AW2579" s="127"/>
      <c r="AX2579" s="127"/>
      <c r="AY2579" s="127"/>
      <c r="AZ2579" s="127"/>
      <c r="BA2579" s="127"/>
      <c r="BB2579" s="127"/>
      <c r="BC2579" s="127"/>
      <c r="BD2579" s="127"/>
      <c r="BE2579" s="127"/>
      <c r="BF2579" s="127"/>
      <c r="BG2579" s="127"/>
      <c r="BH2579" s="127"/>
      <c r="BI2579" s="127"/>
      <c r="BJ2579" s="127"/>
      <c r="BK2579" s="127"/>
      <c r="BL2579" s="127"/>
      <c r="BM2579" s="127"/>
      <c r="BN2579" s="386"/>
      <c r="BO2579" s="127"/>
      <c r="BP2579" s="104"/>
    </row>
    <row r="2580" spans="1:68" ht="14.5" x14ac:dyDescent="0.35">
      <c r="A2580" s="136"/>
      <c r="B2580" s="136"/>
      <c r="C2580" s="136"/>
      <c r="D2580" s="127"/>
      <c r="E2580" s="127"/>
      <c r="F2580" s="127"/>
      <c r="G2580" s="127"/>
      <c r="H2580" s="127"/>
      <c r="I2580" s="127"/>
      <c r="J2580" s="127"/>
      <c r="K2580" s="127"/>
      <c r="L2580" s="127"/>
      <c r="M2580" s="127"/>
      <c r="N2580" s="127"/>
      <c r="O2580" s="127"/>
      <c r="P2580" s="127"/>
      <c r="Q2580" s="127"/>
      <c r="R2580" s="127"/>
      <c r="S2580" s="127"/>
      <c r="T2580" s="127"/>
      <c r="U2580" s="127"/>
      <c r="V2580" s="127"/>
      <c r="W2580" s="127"/>
      <c r="X2580" s="127"/>
      <c r="Y2580" s="127"/>
      <c r="Z2580" s="127"/>
      <c r="AA2580" s="127"/>
      <c r="AB2580" s="127"/>
      <c r="AC2580" s="127"/>
      <c r="AD2580" s="127"/>
      <c r="AE2580" s="127"/>
      <c r="AF2580" s="127"/>
      <c r="AG2580" s="127"/>
      <c r="AH2580" s="127"/>
      <c r="AI2580" s="127"/>
      <c r="AJ2580" s="127"/>
      <c r="AK2580" s="127"/>
      <c r="AL2580" s="127"/>
      <c r="AM2580" s="127"/>
      <c r="AN2580" s="127"/>
      <c r="AO2580" s="127"/>
      <c r="AP2580" s="127"/>
      <c r="AQ2580" s="127"/>
      <c r="AR2580" s="127"/>
      <c r="AS2580" s="127"/>
      <c r="AT2580" s="127"/>
      <c r="AU2580" s="127"/>
      <c r="AV2580" s="127"/>
      <c r="AW2580" s="127"/>
      <c r="AX2580" s="127"/>
      <c r="AY2580" s="127"/>
      <c r="AZ2580" s="127"/>
      <c r="BA2580" s="127"/>
      <c r="BB2580" s="127"/>
      <c r="BC2580" s="127"/>
      <c r="BD2580" s="127"/>
      <c r="BE2580" s="127"/>
      <c r="BF2580" s="127"/>
      <c r="BG2580" s="127"/>
      <c r="BH2580" s="127"/>
      <c r="BI2580" s="127"/>
      <c r="BJ2580" s="127"/>
      <c r="BK2580" s="127"/>
      <c r="BL2580" s="127"/>
      <c r="BM2580" s="127"/>
      <c r="BN2580" s="386"/>
      <c r="BO2580" s="127"/>
      <c r="BP2580" s="104"/>
    </row>
    <row r="2581" spans="1:68" ht="14.5" x14ac:dyDescent="0.35">
      <c r="A2581" s="136"/>
      <c r="B2581" s="136"/>
      <c r="C2581" s="136"/>
      <c r="D2581" s="127"/>
      <c r="E2581" s="127"/>
      <c r="F2581" s="127"/>
      <c r="G2581" s="127"/>
      <c r="H2581" s="127"/>
      <c r="I2581" s="127"/>
      <c r="J2581" s="127"/>
      <c r="K2581" s="127"/>
      <c r="L2581" s="127"/>
      <c r="M2581" s="127"/>
      <c r="N2581" s="127"/>
      <c r="O2581" s="127"/>
      <c r="P2581" s="127"/>
      <c r="Q2581" s="127"/>
      <c r="R2581" s="127"/>
      <c r="S2581" s="127"/>
      <c r="T2581" s="127"/>
      <c r="U2581" s="127"/>
      <c r="V2581" s="127"/>
      <c r="W2581" s="127"/>
      <c r="X2581" s="127"/>
      <c r="Y2581" s="127"/>
      <c r="Z2581" s="127"/>
      <c r="AA2581" s="127"/>
      <c r="AB2581" s="127"/>
      <c r="AC2581" s="127"/>
      <c r="AD2581" s="127"/>
      <c r="AE2581" s="127"/>
      <c r="AF2581" s="127"/>
      <c r="AG2581" s="127"/>
      <c r="AH2581" s="127"/>
      <c r="AI2581" s="127"/>
      <c r="AJ2581" s="127"/>
      <c r="AK2581" s="127"/>
      <c r="AL2581" s="127"/>
      <c r="AM2581" s="127"/>
      <c r="AN2581" s="127"/>
      <c r="AO2581" s="127"/>
      <c r="AP2581" s="127"/>
      <c r="AQ2581" s="127"/>
      <c r="AR2581" s="127"/>
      <c r="AS2581" s="127"/>
      <c r="AT2581" s="127"/>
      <c r="AU2581" s="127"/>
      <c r="AV2581" s="127"/>
      <c r="AW2581" s="127"/>
      <c r="AX2581" s="127"/>
      <c r="AY2581" s="127"/>
      <c r="AZ2581" s="127"/>
      <c r="BA2581" s="127"/>
      <c r="BB2581" s="127"/>
      <c r="BC2581" s="127"/>
      <c r="BD2581" s="127"/>
      <c r="BE2581" s="127"/>
      <c r="BF2581" s="127"/>
      <c r="BG2581" s="127"/>
      <c r="BH2581" s="127"/>
      <c r="BI2581" s="127"/>
      <c r="BJ2581" s="127"/>
      <c r="BK2581" s="127"/>
      <c r="BL2581" s="127"/>
      <c r="BM2581" s="127"/>
      <c r="BN2581" s="386"/>
      <c r="BO2581" s="127"/>
      <c r="BP2581" s="104"/>
    </row>
    <row r="2582" spans="1:68" ht="14.5" x14ac:dyDescent="0.35">
      <c r="A2582" s="136"/>
      <c r="B2582" s="136"/>
      <c r="C2582" s="136"/>
      <c r="D2582" s="127"/>
      <c r="E2582" s="127"/>
      <c r="F2582" s="127"/>
      <c r="G2582" s="127"/>
      <c r="H2582" s="127"/>
      <c r="I2582" s="127"/>
      <c r="J2582" s="127"/>
      <c r="K2582" s="127"/>
      <c r="L2582" s="127"/>
      <c r="M2582" s="127"/>
      <c r="N2582" s="127"/>
      <c r="O2582" s="127"/>
      <c r="P2582" s="127"/>
      <c r="Q2582" s="127"/>
      <c r="R2582" s="127"/>
      <c r="S2582" s="127"/>
      <c r="T2582" s="127"/>
      <c r="U2582" s="127"/>
      <c r="V2582" s="127"/>
      <c r="W2582" s="127"/>
      <c r="X2582" s="127"/>
      <c r="Y2582" s="127"/>
      <c r="Z2582" s="127"/>
      <c r="AA2582" s="127"/>
      <c r="AB2582" s="127"/>
      <c r="AC2582" s="127"/>
      <c r="AD2582" s="127"/>
      <c r="AE2582" s="127"/>
      <c r="AF2582" s="127"/>
      <c r="AG2582" s="127"/>
      <c r="AH2582" s="127"/>
      <c r="AI2582" s="127"/>
      <c r="AJ2582" s="127"/>
      <c r="AK2582" s="127"/>
      <c r="AL2582" s="127"/>
      <c r="AM2582" s="127"/>
      <c r="AN2582" s="127"/>
      <c r="AO2582" s="127"/>
      <c r="AP2582" s="127"/>
      <c r="AQ2582" s="127"/>
      <c r="AR2582" s="127"/>
      <c r="AS2582" s="127"/>
      <c r="AT2582" s="127"/>
      <c r="AU2582" s="127"/>
      <c r="AV2582" s="127"/>
      <c r="AW2582" s="127"/>
      <c r="AX2582" s="127"/>
      <c r="AY2582" s="127"/>
      <c r="AZ2582" s="127"/>
      <c r="BA2582" s="127"/>
      <c r="BB2582" s="127"/>
      <c r="BC2582" s="127"/>
      <c r="BD2582" s="127"/>
      <c r="BE2582" s="127"/>
      <c r="BF2582" s="127"/>
      <c r="BG2582" s="127"/>
      <c r="BH2582" s="127"/>
      <c r="BI2582" s="127"/>
      <c r="BJ2582" s="127"/>
      <c r="BK2582" s="127"/>
      <c r="BL2582" s="127"/>
      <c r="BM2582" s="127"/>
      <c r="BN2582" s="386"/>
      <c r="BO2582" s="127"/>
      <c r="BP2582" s="104"/>
    </row>
    <row r="2583" spans="1:68" ht="14.5" x14ac:dyDescent="0.35">
      <c r="A2583" s="136"/>
      <c r="B2583" s="136"/>
      <c r="C2583" s="136"/>
      <c r="D2583" s="127"/>
      <c r="E2583" s="127"/>
      <c r="F2583" s="127"/>
      <c r="G2583" s="127"/>
      <c r="H2583" s="127"/>
      <c r="I2583" s="127"/>
      <c r="J2583" s="127"/>
      <c r="K2583" s="127"/>
      <c r="L2583" s="127"/>
      <c r="M2583" s="127"/>
      <c r="N2583" s="127"/>
      <c r="O2583" s="127"/>
      <c r="P2583" s="127"/>
      <c r="Q2583" s="127"/>
      <c r="R2583" s="127"/>
      <c r="S2583" s="127"/>
      <c r="T2583" s="127"/>
      <c r="U2583" s="127"/>
      <c r="V2583" s="127"/>
      <c r="W2583" s="127"/>
      <c r="X2583" s="127"/>
      <c r="Y2583" s="127"/>
      <c r="Z2583" s="127"/>
      <c r="AA2583" s="127"/>
      <c r="AB2583" s="127"/>
      <c r="AC2583" s="127"/>
      <c r="AD2583" s="127"/>
      <c r="AE2583" s="127"/>
      <c r="AF2583" s="127"/>
      <c r="AG2583" s="127"/>
      <c r="AH2583" s="127"/>
      <c r="AI2583" s="127"/>
      <c r="AJ2583" s="127"/>
      <c r="AK2583" s="127"/>
      <c r="AL2583" s="127"/>
      <c r="AM2583" s="127"/>
      <c r="AN2583" s="127"/>
      <c r="AO2583" s="127"/>
      <c r="AP2583" s="127"/>
      <c r="AQ2583" s="127"/>
      <c r="AR2583" s="127"/>
      <c r="AS2583" s="127"/>
      <c r="AT2583" s="127"/>
      <c r="AU2583" s="127"/>
      <c r="AV2583" s="127"/>
      <c r="AW2583" s="127"/>
      <c r="AX2583" s="127"/>
      <c r="AY2583" s="127"/>
      <c r="AZ2583" s="127"/>
      <c r="BA2583" s="127"/>
      <c r="BB2583" s="127"/>
      <c r="BC2583" s="127"/>
      <c r="BD2583" s="127"/>
      <c r="BE2583" s="127"/>
      <c r="BF2583" s="127"/>
      <c r="BG2583" s="127"/>
      <c r="BH2583" s="127"/>
      <c r="BI2583" s="127"/>
      <c r="BJ2583" s="127"/>
      <c r="BK2583" s="127"/>
      <c r="BL2583" s="127"/>
      <c r="BM2583" s="127"/>
      <c r="BN2583" s="386"/>
      <c r="BO2583" s="127"/>
      <c r="BP2583" s="104"/>
    </row>
    <row r="2584" spans="1:68" ht="14.5" x14ac:dyDescent="0.35">
      <c r="A2584" s="136"/>
      <c r="B2584" s="136"/>
      <c r="C2584" s="136"/>
      <c r="D2584" s="127"/>
      <c r="E2584" s="127"/>
      <c r="F2584" s="127"/>
      <c r="G2584" s="127"/>
      <c r="H2584" s="127"/>
      <c r="I2584" s="127"/>
      <c r="J2584" s="127"/>
      <c r="K2584" s="127"/>
      <c r="L2584" s="127"/>
      <c r="M2584" s="127"/>
      <c r="N2584" s="127"/>
      <c r="O2584" s="127"/>
      <c r="P2584" s="127"/>
      <c r="Q2584" s="127"/>
      <c r="R2584" s="127"/>
      <c r="S2584" s="127"/>
      <c r="T2584" s="127"/>
      <c r="U2584" s="127"/>
      <c r="V2584" s="127"/>
      <c r="W2584" s="127"/>
      <c r="X2584" s="127"/>
      <c r="Y2584" s="127"/>
      <c r="Z2584" s="127"/>
      <c r="AA2584" s="127"/>
      <c r="AB2584" s="127"/>
      <c r="AC2584" s="127"/>
      <c r="AD2584" s="127"/>
      <c r="AE2584" s="127"/>
      <c r="AF2584" s="127"/>
      <c r="AG2584" s="127"/>
      <c r="AH2584" s="127"/>
      <c r="AI2584" s="127"/>
      <c r="AJ2584" s="127"/>
      <c r="AK2584" s="127"/>
      <c r="AL2584" s="127"/>
      <c r="AM2584" s="127"/>
      <c r="AN2584" s="127"/>
      <c r="AO2584" s="127"/>
      <c r="AP2584" s="127"/>
      <c r="AQ2584" s="127"/>
      <c r="AR2584" s="127"/>
      <c r="AS2584" s="127"/>
      <c r="AT2584" s="127"/>
      <c r="AU2584" s="127"/>
      <c r="AV2584" s="127"/>
      <c r="AW2584" s="127"/>
      <c r="AX2584" s="127"/>
      <c r="AY2584" s="127"/>
      <c r="AZ2584" s="127"/>
      <c r="BA2584" s="127"/>
      <c r="BB2584" s="127"/>
      <c r="BC2584" s="127"/>
      <c r="BD2584" s="127"/>
      <c r="BE2584" s="127"/>
      <c r="BF2584" s="127"/>
      <c r="BG2584" s="127"/>
      <c r="BH2584" s="127"/>
      <c r="BI2584" s="127"/>
      <c r="BJ2584" s="127"/>
      <c r="BK2584" s="127"/>
      <c r="BL2584" s="127"/>
      <c r="BM2584" s="127"/>
      <c r="BN2584" s="386"/>
      <c r="BO2584" s="127"/>
      <c r="BP2584" s="104"/>
    </row>
    <row r="2585" spans="1:68" ht="14.5" x14ac:dyDescent="0.35">
      <c r="A2585" s="136"/>
      <c r="B2585" s="136"/>
      <c r="C2585" s="136"/>
      <c r="D2585" s="127"/>
      <c r="E2585" s="127"/>
      <c r="F2585" s="127"/>
      <c r="G2585" s="127"/>
      <c r="H2585" s="127"/>
      <c r="I2585" s="127"/>
      <c r="J2585" s="127"/>
      <c r="K2585" s="127"/>
      <c r="L2585" s="127"/>
      <c r="M2585" s="127"/>
      <c r="N2585" s="127"/>
      <c r="O2585" s="127"/>
      <c r="P2585" s="127"/>
      <c r="Q2585" s="127"/>
      <c r="R2585" s="127"/>
      <c r="S2585" s="127"/>
      <c r="T2585" s="127"/>
      <c r="U2585" s="127"/>
      <c r="V2585" s="127"/>
      <c r="W2585" s="127"/>
      <c r="X2585" s="127"/>
      <c r="Y2585" s="127"/>
      <c r="Z2585" s="127"/>
      <c r="AA2585" s="127"/>
      <c r="AB2585" s="127"/>
      <c r="AC2585" s="127"/>
      <c r="AD2585" s="127"/>
      <c r="AE2585" s="127"/>
      <c r="AF2585" s="127"/>
      <c r="AG2585" s="127"/>
      <c r="AH2585" s="127"/>
      <c r="AI2585" s="127"/>
      <c r="AJ2585" s="127"/>
      <c r="AK2585" s="127"/>
      <c r="AL2585" s="127"/>
      <c r="AM2585" s="127"/>
      <c r="AN2585" s="127"/>
      <c r="AO2585" s="127"/>
      <c r="AP2585" s="127"/>
      <c r="AQ2585" s="127"/>
      <c r="AR2585" s="127"/>
      <c r="AS2585" s="127"/>
      <c r="AT2585" s="127"/>
      <c r="AU2585" s="127"/>
      <c r="AV2585" s="127"/>
      <c r="AW2585" s="127"/>
      <c r="AX2585" s="127"/>
      <c r="AY2585" s="127"/>
      <c r="AZ2585" s="127"/>
      <c r="BA2585" s="127"/>
      <c r="BB2585" s="127"/>
      <c r="BC2585" s="127"/>
      <c r="BD2585" s="127"/>
      <c r="BE2585" s="127"/>
      <c r="BF2585" s="127"/>
      <c r="BG2585" s="127"/>
      <c r="BH2585" s="127"/>
      <c r="BI2585" s="127"/>
      <c r="BJ2585" s="127"/>
      <c r="BK2585" s="127"/>
      <c r="BL2585" s="127"/>
      <c r="BM2585" s="127"/>
      <c r="BN2585" s="386"/>
      <c r="BO2585" s="127"/>
      <c r="BP2585" s="104"/>
    </row>
    <row r="2586" spans="1:68" ht="14.5" x14ac:dyDescent="0.35">
      <c r="A2586" s="136"/>
      <c r="B2586" s="136"/>
      <c r="C2586" s="136"/>
      <c r="D2586" s="127"/>
      <c r="E2586" s="127"/>
      <c r="F2586" s="127"/>
      <c r="G2586" s="127"/>
      <c r="H2586" s="127"/>
      <c r="I2586" s="127"/>
      <c r="J2586" s="127"/>
      <c r="K2586" s="127"/>
      <c r="L2586" s="127"/>
      <c r="M2586" s="127"/>
      <c r="N2586" s="127"/>
      <c r="O2586" s="127"/>
      <c r="P2586" s="127"/>
      <c r="Q2586" s="127"/>
      <c r="R2586" s="127"/>
      <c r="S2586" s="127"/>
      <c r="T2586" s="127"/>
      <c r="U2586" s="127"/>
      <c r="V2586" s="127"/>
      <c r="W2586" s="127"/>
      <c r="X2586" s="127"/>
      <c r="Y2586" s="127"/>
      <c r="Z2586" s="127"/>
      <c r="AA2586" s="127"/>
      <c r="AB2586" s="127"/>
      <c r="AC2586" s="127"/>
      <c r="AD2586" s="127"/>
      <c r="AE2586" s="127"/>
      <c r="AF2586" s="127"/>
      <c r="AG2586" s="127"/>
      <c r="AH2586" s="127"/>
      <c r="AI2586" s="127"/>
      <c r="AJ2586" s="127"/>
      <c r="AK2586" s="127"/>
      <c r="AL2586" s="127"/>
      <c r="AM2586" s="127"/>
      <c r="AN2586" s="127"/>
      <c r="AO2586" s="127"/>
      <c r="AP2586" s="127"/>
      <c r="AQ2586" s="127"/>
      <c r="AR2586" s="127"/>
      <c r="AS2586" s="127"/>
      <c r="AT2586" s="127"/>
      <c r="AU2586" s="127"/>
      <c r="AV2586" s="127"/>
      <c r="AW2586" s="127"/>
      <c r="AX2586" s="127"/>
      <c r="AY2586" s="127"/>
      <c r="AZ2586" s="127"/>
      <c r="BA2586" s="127"/>
      <c r="BB2586" s="127"/>
      <c r="BC2586" s="127"/>
      <c r="BD2586" s="127"/>
      <c r="BE2586" s="127"/>
      <c r="BF2586" s="127"/>
      <c r="BG2586" s="127"/>
      <c r="BH2586" s="127"/>
      <c r="BI2586" s="127"/>
      <c r="BJ2586" s="127"/>
      <c r="BK2586" s="127"/>
      <c r="BL2586" s="127"/>
      <c r="BM2586" s="127"/>
      <c r="BN2586" s="386"/>
      <c r="BO2586" s="127"/>
      <c r="BP2586" s="104"/>
    </row>
    <row r="2587" spans="1:68" ht="14.5" x14ac:dyDescent="0.35">
      <c r="A2587" s="136"/>
      <c r="B2587" s="136"/>
      <c r="C2587" s="136"/>
      <c r="D2587" s="127"/>
      <c r="E2587" s="127"/>
      <c r="F2587" s="127"/>
      <c r="G2587" s="127"/>
      <c r="H2587" s="127"/>
      <c r="I2587" s="127"/>
      <c r="J2587" s="127"/>
      <c r="K2587" s="127"/>
      <c r="L2587" s="127"/>
      <c r="M2587" s="127"/>
      <c r="N2587" s="127"/>
      <c r="O2587" s="127"/>
      <c r="P2587" s="127"/>
      <c r="Q2587" s="127"/>
      <c r="R2587" s="127"/>
      <c r="S2587" s="127"/>
      <c r="T2587" s="127"/>
      <c r="U2587" s="127"/>
      <c r="V2587" s="127"/>
      <c r="W2587" s="127"/>
      <c r="X2587" s="127"/>
      <c r="Y2587" s="127"/>
      <c r="Z2587" s="127"/>
      <c r="AA2587" s="127"/>
      <c r="AB2587" s="127"/>
      <c r="AC2587" s="127"/>
      <c r="AD2587" s="127"/>
      <c r="AE2587" s="127"/>
      <c r="AF2587" s="127"/>
      <c r="AG2587" s="127"/>
      <c r="AH2587" s="127"/>
      <c r="AI2587" s="127"/>
      <c r="AJ2587" s="127"/>
      <c r="AK2587" s="127"/>
      <c r="AL2587" s="127"/>
      <c r="AM2587" s="127"/>
      <c r="AN2587" s="127"/>
      <c r="AO2587" s="127"/>
      <c r="AP2587" s="127"/>
      <c r="AQ2587" s="127"/>
      <c r="AR2587" s="127"/>
      <c r="AS2587" s="127"/>
      <c r="AT2587" s="127"/>
      <c r="AU2587" s="127"/>
      <c r="AV2587" s="127"/>
      <c r="AW2587" s="127"/>
      <c r="AX2587" s="127"/>
      <c r="AY2587" s="127"/>
      <c r="AZ2587" s="127"/>
      <c r="BA2587" s="127"/>
      <c r="BB2587" s="127"/>
      <c r="BC2587" s="127"/>
      <c r="BD2587" s="127"/>
      <c r="BE2587" s="127"/>
      <c r="BF2587" s="127"/>
      <c r="BG2587" s="127"/>
      <c r="BH2587" s="127"/>
      <c r="BI2587" s="127"/>
      <c r="BJ2587" s="127"/>
      <c r="BK2587" s="127"/>
      <c r="BL2587" s="127"/>
      <c r="BM2587" s="127"/>
      <c r="BN2587" s="386"/>
      <c r="BO2587" s="127"/>
      <c r="BP2587" s="104"/>
    </row>
    <row r="2588" spans="1:68" ht="14.5" x14ac:dyDescent="0.35">
      <c r="A2588" s="136"/>
      <c r="B2588" s="136"/>
      <c r="C2588" s="136"/>
      <c r="D2588" s="127"/>
      <c r="E2588" s="127"/>
      <c r="F2588" s="127"/>
      <c r="G2588" s="127"/>
      <c r="H2588" s="127"/>
      <c r="I2588" s="127"/>
      <c r="J2588" s="127"/>
      <c r="K2588" s="127"/>
      <c r="L2588" s="127"/>
      <c r="M2588" s="127"/>
      <c r="N2588" s="127"/>
      <c r="O2588" s="127"/>
      <c r="P2588" s="127"/>
      <c r="Q2588" s="127"/>
      <c r="R2588" s="127"/>
      <c r="S2588" s="127"/>
      <c r="T2588" s="127"/>
      <c r="U2588" s="127"/>
      <c r="V2588" s="127"/>
      <c r="W2588" s="127"/>
      <c r="X2588" s="127"/>
      <c r="Y2588" s="127"/>
      <c r="Z2588" s="127"/>
      <c r="AA2588" s="127"/>
      <c r="AB2588" s="127"/>
      <c r="AC2588" s="127"/>
      <c r="AD2588" s="127"/>
      <c r="AE2588" s="127"/>
      <c r="AF2588" s="127"/>
      <c r="AG2588" s="127"/>
      <c r="AH2588" s="127"/>
      <c r="AI2588" s="127"/>
      <c r="AJ2588" s="127"/>
      <c r="AK2588" s="127"/>
      <c r="AL2588" s="127"/>
      <c r="AM2588" s="127"/>
      <c r="AN2588" s="127"/>
      <c r="AO2588" s="127"/>
      <c r="AP2588" s="127"/>
      <c r="AQ2588" s="127"/>
      <c r="AR2588" s="127"/>
      <c r="AS2588" s="127"/>
      <c r="AT2588" s="127"/>
      <c r="AU2588" s="127"/>
      <c r="AV2588" s="127"/>
      <c r="AW2588" s="127"/>
      <c r="AX2588" s="127"/>
      <c r="AY2588" s="127"/>
      <c r="AZ2588" s="127"/>
      <c r="BA2588" s="127"/>
      <c r="BB2588" s="127"/>
      <c r="BC2588" s="127"/>
      <c r="BD2588" s="127"/>
      <c r="BE2588" s="127"/>
      <c r="BF2588" s="127"/>
      <c r="BG2588" s="127"/>
      <c r="BH2588" s="127"/>
      <c r="BI2588" s="127"/>
      <c r="BJ2588" s="127"/>
      <c r="BK2588" s="127"/>
      <c r="BL2588" s="127"/>
      <c r="BM2588" s="127"/>
      <c r="BN2588" s="386"/>
      <c r="BO2588" s="127"/>
      <c r="BP2588" s="104"/>
    </row>
    <row r="2589" spans="1:68" ht="14.5" x14ac:dyDescent="0.35">
      <c r="A2589" s="136"/>
      <c r="B2589" s="136"/>
      <c r="C2589" s="136"/>
      <c r="D2589" s="127"/>
      <c r="E2589" s="127"/>
      <c r="F2589" s="127"/>
      <c r="G2589" s="127"/>
      <c r="H2589" s="127"/>
      <c r="I2589" s="127"/>
      <c r="J2589" s="127"/>
      <c r="K2589" s="127"/>
      <c r="L2589" s="127"/>
      <c r="M2589" s="127"/>
      <c r="N2589" s="127"/>
      <c r="O2589" s="127"/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7"/>
      <c r="AB2589" s="127"/>
      <c r="AC2589" s="127"/>
      <c r="AD2589" s="127"/>
      <c r="AE2589" s="127"/>
      <c r="AF2589" s="127"/>
      <c r="AG2589" s="127"/>
      <c r="AH2589" s="127"/>
      <c r="AI2589" s="127"/>
      <c r="AJ2589" s="127"/>
      <c r="AK2589" s="127"/>
      <c r="AL2589" s="127"/>
      <c r="AM2589" s="127"/>
      <c r="AN2589" s="127"/>
      <c r="AO2589" s="127"/>
      <c r="AP2589" s="127"/>
      <c r="AQ2589" s="127"/>
      <c r="AR2589" s="127"/>
      <c r="AS2589" s="127"/>
      <c r="AT2589" s="127"/>
      <c r="AU2589" s="127"/>
      <c r="AV2589" s="127"/>
      <c r="AW2589" s="127"/>
      <c r="AX2589" s="127"/>
      <c r="AY2589" s="127"/>
      <c r="AZ2589" s="127"/>
      <c r="BA2589" s="127"/>
      <c r="BB2589" s="127"/>
      <c r="BC2589" s="127"/>
      <c r="BD2589" s="127"/>
      <c r="BE2589" s="127"/>
      <c r="BF2589" s="127"/>
      <c r="BG2589" s="127"/>
      <c r="BH2589" s="127"/>
      <c r="BI2589" s="127"/>
      <c r="BJ2589" s="127"/>
      <c r="BK2589" s="127"/>
      <c r="BL2589" s="127"/>
      <c r="BM2589" s="127"/>
      <c r="BN2589" s="386"/>
      <c r="BO2589" s="127"/>
      <c r="BP2589" s="104"/>
    </row>
    <row r="2590" spans="1:68" ht="14.5" x14ac:dyDescent="0.35">
      <c r="A2590" s="136"/>
      <c r="B2590" s="136"/>
      <c r="C2590" s="136"/>
      <c r="D2590" s="127"/>
      <c r="E2590" s="127"/>
      <c r="F2590" s="127"/>
      <c r="G2590" s="127"/>
      <c r="H2590" s="127"/>
      <c r="I2590" s="127"/>
      <c r="J2590" s="127"/>
      <c r="K2590" s="127"/>
      <c r="L2590" s="127"/>
      <c r="M2590" s="127"/>
      <c r="N2590" s="127"/>
      <c r="O2590" s="127"/>
      <c r="P2590" s="127"/>
      <c r="Q2590" s="127"/>
      <c r="R2590" s="127"/>
      <c r="S2590" s="127"/>
      <c r="T2590" s="127"/>
      <c r="U2590" s="127"/>
      <c r="V2590" s="127"/>
      <c r="W2590" s="127"/>
      <c r="X2590" s="127"/>
      <c r="Y2590" s="127"/>
      <c r="Z2590" s="127"/>
      <c r="AA2590" s="127"/>
      <c r="AB2590" s="127"/>
      <c r="AC2590" s="127"/>
      <c r="AD2590" s="127"/>
      <c r="AE2590" s="127"/>
      <c r="AF2590" s="127"/>
      <c r="AG2590" s="127"/>
      <c r="AH2590" s="127"/>
      <c r="AI2590" s="127"/>
      <c r="AJ2590" s="127"/>
      <c r="AK2590" s="127"/>
      <c r="AL2590" s="127"/>
      <c r="AM2590" s="127"/>
      <c r="AN2590" s="127"/>
      <c r="AO2590" s="127"/>
      <c r="AP2590" s="127"/>
      <c r="AQ2590" s="127"/>
      <c r="AR2590" s="127"/>
      <c r="AS2590" s="127"/>
      <c r="AT2590" s="127"/>
      <c r="AU2590" s="127"/>
      <c r="AV2590" s="127"/>
      <c r="AW2590" s="127"/>
      <c r="AX2590" s="127"/>
      <c r="AY2590" s="127"/>
      <c r="AZ2590" s="127"/>
      <c r="BA2590" s="127"/>
      <c r="BB2590" s="127"/>
      <c r="BC2590" s="127"/>
      <c r="BD2590" s="127"/>
      <c r="BE2590" s="127"/>
      <c r="BF2590" s="127"/>
      <c r="BG2590" s="127"/>
      <c r="BH2590" s="127"/>
      <c r="BI2590" s="127"/>
      <c r="BJ2590" s="127"/>
      <c r="BK2590" s="127"/>
      <c r="BL2590" s="127"/>
      <c r="BM2590" s="127"/>
      <c r="BN2590" s="386"/>
      <c r="BO2590" s="127"/>
      <c r="BP2590" s="104"/>
    </row>
    <row r="2591" spans="1:68" ht="14.5" x14ac:dyDescent="0.35">
      <c r="A2591" s="136"/>
      <c r="B2591" s="136"/>
      <c r="C2591" s="136"/>
      <c r="D2591" s="127"/>
      <c r="E2591" s="127"/>
      <c r="F2591" s="127"/>
      <c r="G2591" s="127"/>
      <c r="H2591" s="127"/>
      <c r="I2591" s="127"/>
      <c r="J2591" s="127"/>
      <c r="K2591" s="127"/>
      <c r="L2591" s="127"/>
      <c r="M2591" s="127"/>
      <c r="N2591" s="127"/>
      <c r="O2591" s="127"/>
      <c r="P2591" s="127"/>
      <c r="Q2591" s="127"/>
      <c r="R2591" s="127"/>
      <c r="S2591" s="127"/>
      <c r="T2591" s="127"/>
      <c r="U2591" s="127"/>
      <c r="V2591" s="127"/>
      <c r="W2591" s="127"/>
      <c r="X2591" s="127"/>
      <c r="Y2591" s="127"/>
      <c r="Z2591" s="127"/>
      <c r="AA2591" s="127"/>
      <c r="AB2591" s="127"/>
      <c r="AC2591" s="127"/>
      <c r="AD2591" s="127"/>
      <c r="AE2591" s="127"/>
      <c r="AF2591" s="127"/>
      <c r="AG2591" s="127"/>
      <c r="AH2591" s="127"/>
      <c r="AI2591" s="127"/>
      <c r="AJ2591" s="127"/>
      <c r="AK2591" s="127"/>
      <c r="AL2591" s="127"/>
      <c r="AM2591" s="127"/>
      <c r="AN2591" s="127"/>
      <c r="AO2591" s="127"/>
      <c r="AP2591" s="127"/>
      <c r="AQ2591" s="127"/>
      <c r="AR2591" s="127"/>
      <c r="AS2591" s="127"/>
      <c r="AT2591" s="127"/>
      <c r="AU2591" s="127"/>
      <c r="AV2591" s="127"/>
      <c r="AW2591" s="127"/>
      <c r="AX2591" s="127"/>
      <c r="AY2591" s="127"/>
      <c r="AZ2591" s="127"/>
      <c r="BA2591" s="127"/>
      <c r="BB2591" s="127"/>
      <c r="BC2591" s="127"/>
      <c r="BD2591" s="127"/>
      <c r="BE2591" s="127"/>
      <c r="BF2591" s="127"/>
      <c r="BG2591" s="127"/>
      <c r="BH2591" s="127"/>
      <c r="BI2591" s="127"/>
      <c r="BJ2591" s="127"/>
      <c r="BK2591" s="127"/>
      <c r="BL2591" s="127"/>
      <c r="BM2591" s="127"/>
      <c r="BN2591" s="386"/>
      <c r="BO2591" s="127"/>
      <c r="BP2591" s="104"/>
    </row>
    <row r="2592" spans="1:68" ht="14.5" x14ac:dyDescent="0.35">
      <c r="A2592" s="136"/>
      <c r="B2592" s="136"/>
      <c r="C2592" s="136"/>
      <c r="D2592" s="127"/>
      <c r="E2592" s="127"/>
      <c r="F2592" s="127"/>
      <c r="G2592" s="127"/>
      <c r="H2592" s="127"/>
      <c r="I2592" s="127"/>
      <c r="J2592" s="127"/>
      <c r="K2592" s="127"/>
      <c r="L2592" s="127"/>
      <c r="M2592" s="127"/>
      <c r="N2592" s="127"/>
      <c r="O2592" s="127"/>
      <c r="P2592" s="127"/>
      <c r="Q2592" s="127"/>
      <c r="R2592" s="127"/>
      <c r="S2592" s="127"/>
      <c r="T2592" s="127"/>
      <c r="U2592" s="127"/>
      <c r="V2592" s="127"/>
      <c r="W2592" s="127"/>
      <c r="X2592" s="127"/>
      <c r="Y2592" s="127"/>
      <c r="Z2592" s="127"/>
      <c r="AA2592" s="127"/>
      <c r="AB2592" s="127"/>
      <c r="AC2592" s="127"/>
      <c r="AD2592" s="127"/>
      <c r="AE2592" s="127"/>
      <c r="AF2592" s="127"/>
      <c r="AG2592" s="127"/>
      <c r="AH2592" s="127"/>
      <c r="AI2592" s="127"/>
      <c r="AJ2592" s="127"/>
      <c r="AK2592" s="127"/>
      <c r="AL2592" s="127"/>
      <c r="AM2592" s="127"/>
      <c r="AN2592" s="127"/>
      <c r="AO2592" s="127"/>
      <c r="AP2592" s="127"/>
      <c r="AQ2592" s="127"/>
      <c r="AR2592" s="127"/>
      <c r="AS2592" s="127"/>
      <c r="AT2592" s="127"/>
      <c r="AU2592" s="127"/>
      <c r="AV2592" s="127"/>
      <c r="AW2592" s="127"/>
      <c r="AX2592" s="127"/>
      <c r="AY2592" s="127"/>
      <c r="AZ2592" s="127"/>
      <c r="BA2592" s="127"/>
      <c r="BB2592" s="127"/>
      <c r="BC2592" s="127"/>
      <c r="BD2592" s="127"/>
      <c r="BE2592" s="127"/>
      <c r="BF2592" s="127"/>
      <c r="BG2592" s="127"/>
      <c r="BH2592" s="127"/>
      <c r="BI2592" s="127"/>
      <c r="BJ2592" s="127"/>
      <c r="BK2592" s="127"/>
      <c r="BL2592" s="127"/>
      <c r="BM2592" s="127"/>
      <c r="BN2592" s="386"/>
      <c r="BO2592" s="127"/>
      <c r="BP2592" s="104"/>
    </row>
    <row r="2593" spans="1:68" ht="14.5" x14ac:dyDescent="0.35">
      <c r="A2593" s="136"/>
      <c r="B2593" s="136"/>
      <c r="C2593" s="136"/>
      <c r="D2593" s="127"/>
      <c r="E2593" s="127"/>
      <c r="F2593" s="127"/>
      <c r="G2593" s="127"/>
      <c r="H2593" s="127"/>
      <c r="I2593" s="127"/>
      <c r="J2593" s="127"/>
      <c r="K2593" s="127"/>
      <c r="L2593" s="127"/>
      <c r="M2593" s="127"/>
      <c r="N2593" s="127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7"/>
      <c r="AB2593" s="127"/>
      <c r="AC2593" s="127"/>
      <c r="AD2593" s="127"/>
      <c r="AE2593" s="127"/>
      <c r="AF2593" s="127"/>
      <c r="AG2593" s="127"/>
      <c r="AH2593" s="127"/>
      <c r="AI2593" s="127"/>
      <c r="AJ2593" s="127"/>
      <c r="AK2593" s="127"/>
      <c r="AL2593" s="127"/>
      <c r="AM2593" s="127"/>
      <c r="AN2593" s="127"/>
      <c r="AO2593" s="127"/>
      <c r="AP2593" s="127"/>
      <c r="AQ2593" s="127"/>
      <c r="AR2593" s="127"/>
      <c r="AS2593" s="127"/>
      <c r="AT2593" s="127"/>
      <c r="AU2593" s="127"/>
      <c r="AV2593" s="127"/>
      <c r="AW2593" s="127"/>
      <c r="AX2593" s="127"/>
      <c r="AY2593" s="127"/>
      <c r="AZ2593" s="127"/>
      <c r="BA2593" s="127"/>
      <c r="BB2593" s="127"/>
      <c r="BC2593" s="127"/>
      <c r="BD2593" s="127"/>
      <c r="BE2593" s="127"/>
      <c r="BF2593" s="127"/>
      <c r="BG2593" s="127"/>
      <c r="BH2593" s="127"/>
      <c r="BI2593" s="127"/>
      <c r="BJ2593" s="127"/>
      <c r="BK2593" s="127"/>
      <c r="BL2593" s="127"/>
      <c r="BM2593" s="127"/>
      <c r="BN2593" s="386"/>
      <c r="BO2593" s="127"/>
      <c r="BP2593" s="104"/>
    </row>
    <row r="2594" spans="1:68" ht="14.5" x14ac:dyDescent="0.35">
      <c r="A2594" s="136"/>
      <c r="B2594" s="136"/>
      <c r="C2594" s="136"/>
      <c r="D2594" s="127"/>
      <c r="E2594" s="127"/>
      <c r="F2594" s="127"/>
      <c r="G2594" s="127"/>
      <c r="H2594" s="127"/>
      <c r="I2594" s="127"/>
      <c r="J2594" s="127"/>
      <c r="K2594" s="127"/>
      <c r="L2594" s="127"/>
      <c r="M2594" s="127"/>
      <c r="N2594" s="127"/>
      <c r="O2594" s="127"/>
      <c r="P2594" s="127"/>
      <c r="Q2594" s="127"/>
      <c r="R2594" s="127"/>
      <c r="S2594" s="127"/>
      <c r="T2594" s="127"/>
      <c r="U2594" s="127"/>
      <c r="V2594" s="127"/>
      <c r="W2594" s="127"/>
      <c r="X2594" s="127"/>
      <c r="Y2594" s="127"/>
      <c r="Z2594" s="127"/>
      <c r="AA2594" s="127"/>
      <c r="AB2594" s="127"/>
      <c r="AC2594" s="127"/>
      <c r="AD2594" s="127"/>
      <c r="AE2594" s="127"/>
      <c r="AF2594" s="127"/>
      <c r="AG2594" s="127"/>
      <c r="AH2594" s="127"/>
      <c r="AI2594" s="127"/>
      <c r="AJ2594" s="127"/>
      <c r="AK2594" s="127"/>
      <c r="AL2594" s="127"/>
      <c r="AM2594" s="127"/>
      <c r="AN2594" s="127"/>
      <c r="AO2594" s="127"/>
      <c r="AP2594" s="127"/>
      <c r="AQ2594" s="127"/>
      <c r="AR2594" s="127"/>
      <c r="AS2594" s="127"/>
      <c r="AT2594" s="127"/>
      <c r="AU2594" s="127"/>
      <c r="AV2594" s="127"/>
      <c r="AW2594" s="127"/>
      <c r="AX2594" s="127"/>
      <c r="AY2594" s="127"/>
      <c r="AZ2594" s="127"/>
      <c r="BA2594" s="127"/>
      <c r="BB2594" s="127"/>
      <c r="BC2594" s="127"/>
      <c r="BD2594" s="127"/>
      <c r="BE2594" s="127"/>
      <c r="BF2594" s="127"/>
      <c r="BG2594" s="127"/>
      <c r="BH2594" s="127"/>
      <c r="BI2594" s="127"/>
      <c r="BJ2594" s="127"/>
      <c r="BK2594" s="127"/>
      <c r="BL2594" s="127"/>
      <c r="BM2594" s="127"/>
      <c r="BN2594" s="386"/>
      <c r="BO2594" s="127"/>
      <c r="BP2594" s="104"/>
    </row>
    <row r="2595" spans="1:68" ht="14.5" x14ac:dyDescent="0.35">
      <c r="A2595" s="136"/>
      <c r="B2595" s="136"/>
      <c r="C2595" s="136"/>
      <c r="D2595" s="127"/>
      <c r="E2595" s="127"/>
      <c r="F2595" s="127"/>
      <c r="G2595" s="127"/>
      <c r="H2595" s="127"/>
      <c r="I2595" s="127"/>
      <c r="J2595" s="127"/>
      <c r="K2595" s="127"/>
      <c r="L2595" s="127"/>
      <c r="M2595" s="127"/>
      <c r="N2595" s="127"/>
      <c r="O2595" s="127"/>
      <c r="P2595" s="127"/>
      <c r="Q2595" s="127"/>
      <c r="R2595" s="127"/>
      <c r="S2595" s="127"/>
      <c r="T2595" s="127"/>
      <c r="U2595" s="127"/>
      <c r="V2595" s="127"/>
      <c r="W2595" s="127"/>
      <c r="X2595" s="127"/>
      <c r="Y2595" s="127"/>
      <c r="Z2595" s="127"/>
      <c r="AA2595" s="127"/>
      <c r="AB2595" s="127"/>
      <c r="AC2595" s="127"/>
      <c r="AD2595" s="127"/>
      <c r="AE2595" s="127"/>
      <c r="AF2595" s="127"/>
      <c r="AG2595" s="127"/>
      <c r="AH2595" s="127"/>
      <c r="AI2595" s="127"/>
      <c r="AJ2595" s="127"/>
      <c r="AK2595" s="127"/>
      <c r="AL2595" s="127"/>
      <c r="AM2595" s="127"/>
      <c r="AN2595" s="127"/>
      <c r="AO2595" s="127"/>
      <c r="AP2595" s="127"/>
      <c r="AQ2595" s="127"/>
      <c r="AR2595" s="127"/>
      <c r="AS2595" s="127"/>
      <c r="AT2595" s="127"/>
      <c r="AU2595" s="127"/>
      <c r="AV2595" s="127"/>
      <c r="AW2595" s="127"/>
      <c r="AX2595" s="127"/>
      <c r="AY2595" s="127"/>
      <c r="AZ2595" s="127"/>
      <c r="BA2595" s="127"/>
      <c r="BB2595" s="127"/>
      <c r="BC2595" s="127"/>
      <c r="BD2595" s="127"/>
      <c r="BE2595" s="127"/>
      <c r="BF2595" s="127"/>
      <c r="BG2595" s="127"/>
      <c r="BH2595" s="127"/>
      <c r="BI2595" s="127"/>
      <c r="BJ2595" s="127"/>
      <c r="BK2595" s="127"/>
      <c r="BL2595" s="127"/>
      <c r="BM2595" s="127"/>
      <c r="BN2595" s="386"/>
      <c r="BO2595" s="127"/>
      <c r="BP2595" s="104"/>
    </row>
    <row r="2596" spans="1:68" ht="14.5" x14ac:dyDescent="0.35">
      <c r="A2596" s="136"/>
      <c r="B2596" s="136"/>
      <c r="C2596" s="136"/>
      <c r="D2596" s="127"/>
      <c r="E2596" s="127"/>
      <c r="F2596" s="127"/>
      <c r="G2596" s="127"/>
      <c r="H2596" s="127"/>
      <c r="I2596" s="127"/>
      <c r="J2596" s="127"/>
      <c r="K2596" s="127"/>
      <c r="L2596" s="127"/>
      <c r="M2596" s="127"/>
      <c r="N2596" s="127"/>
      <c r="O2596" s="127"/>
      <c r="P2596" s="127"/>
      <c r="Q2596" s="127"/>
      <c r="R2596" s="127"/>
      <c r="S2596" s="127"/>
      <c r="T2596" s="127"/>
      <c r="U2596" s="127"/>
      <c r="V2596" s="127"/>
      <c r="W2596" s="127"/>
      <c r="X2596" s="127"/>
      <c r="Y2596" s="127"/>
      <c r="Z2596" s="127"/>
      <c r="AA2596" s="127"/>
      <c r="AB2596" s="127"/>
      <c r="AC2596" s="127"/>
      <c r="AD2596" s="127"/>
      <c r="AE2596" s="127"/>
      <c r="AF2596" s="127"/>
      <c r="AG2596" s="127"/>
      <c r="AH2596" s="127"/>
      <c r="AI2596" s="127"/>
      <c r="AJ2596" s="127"/>
      <c r="AK2596" s="127"/>
      <c r="AL2596" s="127"/>
      <c r="AM2596" s="127"/>
      <c r="AN2596" s="127"/>
      <c r="AO2596" s="127"/>
      <c r="AP2596" s="127"/>
      <c r="AQ2596" s="127"/>
      <c r="AR2596" s="127"/>
      <c r="AS2596" s="127"/>
      <c r="AT2596" s="127"/>
      <c r="AU2596" s="127"/>
      <c r="AV2596" s="127"/>
      <c r="AW2596" s="127"/>
      <c r="AX2596" s="127"/>
      <c r="AY2596" s="127"/>
      <c r="AZ2596" s="127"/>
      <c r="BA2596" s="127"/>
      <c r="BB2596" s="127"/>
      <c r="BC2596" s="127"/>
      <c r="BD2596" s="127"/>
      <c r="BE2596" s="127"/>
      <c r="BF2596" s="127"/>
      <c r="BG2596" s="127"/>
      <c r="BH2596" s="127"/>
      <c r="BI2596" s="127"/>
      <c r="BJ2596" s="127"/>
      <c r="BK2596" s="127"/>
      <c r="BL2596" s="127"/>
      <c r="BM2596" s="127"/>
      <c r="BN2596" s="386"/>
      <c r="BO2596" s="127"/>
      <c r="BP2596" s="104"/>
    </row>
    <row r="2597" spans="1:68" ht="14.5" x14ac:dyDescent="0.35">
      <c r="A2597" s="136"/>
      <c r="B2597" s="136"/>
      <c r="C2597" s="136"/>
      <c r="D2597" s="127"/>
      <c r="E2597" s="127"/>
      <c r="F2597" s="127"/>
      <c r="G2597" s="127"/>
      <c r="H2597" s="127"/>
      <c r="I2597" s="127"/>
      <c r="J2597" s="127"/>
      <c r="K2597" s="127"/>
      <c r="L2597" s="127"/>
      <c r="M2597" s="127"/>
      <c r="N2597" s="127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7"/>
      <c r="AB2597" s="127"/>
      <c r="AC2597" s="127"/>
      <c r="AD2597" s="127"/>
      <c r="AE2597" s="127"/>
      <c r="AF2597" s="127"/>
      <c r="AG2597" s="127"/>
      <c r="AH2597" s="127"/>
      <c r="AI2597" s="127"/>
      <c r="AJ2597" s="127"/>
      <c r="AK2597" s="127"/>
      <c r="AL2597" s="127"/>
      <c r="AM2597" s="127"/>
      <c r="AN2597" s="127"/>
      <c r="AO2597" s="127"/>
      <c r="AP2597" s="127"/>
      <c r="AQ2597" s="127"/>
      <c r="AR2597" s="127"/>
      <c r="AS2597" s="127"/>
      <c r="AT2597" s="127"/>
      <c r="AU2597" s="127"/>
      <c r="AV2597" s="127"/>
      <c r="AW2597" s="127"/>
      <c r="AX2597" s="127"/>
      <c r="AY2597" s="127"/>
      <c r="AZ2597" s="127"/>
      <c r="BA2597" s="127"/>
      <c r="BB2597" s="127"/>
      <c r="BC2597" s="127"/>
      <c r="BD2597" s="127"/>
      <c r="BE2597" s="127"/>
      <c r="BF2597" s="127"/>
      <c r="BG2597" s="127"/>
      <c r="BH2597" s="127"/>
      <c r="BI2597" s="127"/>
      <c r="BJ2597" s="127"/>
      <c r="BK2597" s="127"/>
      <c r="BL2597" s="127"/>
      <c r="BM2597" s="127"/>
      <c r="BN2597" s="386"/>
      <c r="BO2597" s="127"/>
      <c r="BP2597" s="104"/>
    </row>
    <row r="2598" spans="1:68" ht="14.5" x14ac:dyDescent="0.35">
      <c r="A2598" s="136"/>
      <c r="B2598" s="136"/>
      <c r="C2598" s="136"/>
      <c r="D2598" s="127"/>
      <c r="E2598" s="127"/>
      <c r="F2598" s="127"/>
      <c r="G2598" s="127"/>
      <c r="H2598" s="127"/>
      <c r="I2598" s="127"/>
      <c r="J2598" s="127"/>
      <c r="K2598" s="127"/>
      <c r="L2598" s="127"/>
      <c r="M2598" s="127"/>
      <c r="N2598" s="127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7"/>
      <c r="Y2598" s="127"/>
      <c r="Z2598" s="127"/>
      <c r="AA2598" s="127"/>
      <c r="AB2598" s="127"/>
      <c r="AC2598" s="127"/>
      <c r="AD2598" s="127"/>
      <c r="AE2598" s="127"/>
      <c r="AF2598" s="127"/>
      <c r="AG2598" s="127"/>
      <c r="AH2598" s="127"/>
      <c r="AI2598" s="127"/>
      <c r="AJ2598" s="127"/>
      <c r="AK2598" s="127"/>
      <c r="AL2598" s="127"/>
      <c r="AM2598" s="127"/>
      <c r="AN2598" s="127"/>
      <c r="AO2598" s="127"/>
      <c r="AP2598" s="127"/>
      <c r="AQ2598" s="127"/>
      <c r="AR2598" s="127"/>
      <c r="AS2598" s="127"/>
      <c r="AT2598" s="127"/>
      <c r="AU2598" s="127"/>
      <c r="AV2598" s="127"/>
      <c r="AW2598" s="127"/>
      <c r="AX2598" s="127"/>
      <c r="AY2598" s="127"/>
      <c r="AZ2598" s="127"/>
      <c r="BA2598" s="127"/>
      <c r="BB2598" s="127"/>
      <c r="BC2598" s="127"/>
      <c r="BD2598" s="127"/>
      <c r="BE2598" s="127"/>
      <c r="BF2598" s="127"/>
      <c r="BG2598" s="127"/>
      <c r="BH2598" s="127"/>
      <c r="BI2598" s="127"/>
      <c r="BJ2598" s="127"/>
      <c r="BK2598" s="127"/>
      <c r="BL2598" s="127"/>
      <c r="BM2598" s="127"/>
      <c r="BN2598" s="386"/>
      <c r="BO2598" s="127"/>
      <c r="BP2598" s="104"/>
    </row>
    <row r="2599" spans="1:68" ht="14.5" x14ac:dyDescent="0.35">
      <c r="A2599" s="136"/>
      <c r="B2599" s="136"/>
      <c r="C2599" s="136"/>
      <c r="D2599" s="127"/>
      <c r="E2599" s="127"/>
      <c r="F2599" s="127"/>
      <c r="G2599" s="127"/>
      <c r="H2599" s="127"/>
      <c r="I2599" s="127"/>
      <c r="J2599" s="127"/>
      <c r="K2599" s="127"/>
      <c r="L2599" s="127"/>
      <c r="M2599" s="127"/>
      <c r="N2599" s="127"/>
      <c r="O2599" s="127"/>
      <c r="P2599" s="127"/>
      <c r="Q2599" s="127"/>
      <c r="R2599" s="127"/>
      <c r="S2599" s="127"/>
      <c r="T2599" s="127"/>
      <c r="U2599" s="127"/>
      <c r="V2599" s="127"/>
      <c r="W2599" s="127"/>
      <c r="X2599" s="127"/>
      <c r="Y2599" s="127"/>
      <c r="Z2599" s="127"/>
      <c r="AA2599" s="127"/>
      <c r="AB2599" s="127"/>
      <c r="AC2599" s="127"/>
      <c r="AD2599" s="127"/>
      <c r="AE2599" s="127"/>
      <c r="AF2599" s="127"/>
      <c r="AG2599" s="127"/>
      <c r="AH2599" s="127"/>
      <c r="AI2599" s="127"/>
      <c r="AJ2599" s="127"/>
      <c r="AK2599" s="127"/>
      <c r="AL2599" s="127"/>
      <c r="AM2599" s="127"/>
      <c r="AN2599" s="127"/>
      <c r="AO2599" s="127"/>
      <c r="AP2599" s="127"/>
      <c r="AQ2599" s="127"/>
      <c r="AR2599" s="127"/>
      <c r="AS2599" s="127"/>
      <c r="AT2599" s="127"/>
      <c r="AU2599" s="127"/>
      <c r="AV2599" s="127"/>
      <c r="AW2599" s="127"/>
      <c r="AX2599" s="127"/>
      <c r="AY2599" s="127"/>
      <c r="AZ2599" s="127"/>
      <c r="BA2599" s="127"/>
      <c r="BB2599" s="127"/>
      <c r="BC2599" s="127"/>
      <c r="BD2599" s="127"/>
      <c r="BE2599" s="127"/>
      <c r="BF2599" s="127"/>
      <c r="BG2599" s="127"/>
      <c r="BH2599" s="127"/>
      <c r="BI2599" s="127"/>
      <c r="BJ2599" s="127"/>
      <c r="BK2599" s="127"/>
      <c r="BL2599" s="127"/>
      <c r="BM2599" s="127"/>
      <c r="BN2599" s="386"/>
      <c r="BO2599" s="127"/>
      <c r="BP2599" s="104"/>
    </row>
    <row r="2600" spans="1:68" ht="14.5" x14ac:dyDescent="0.35">
      <c r="A2600" s="136"/>
      <c r="B2600" s="136"/>
      <c r="C2600" s="136"/>
      <c r="D2600" s="127"/>
      <c r="E2600" s="127"/>
      <c r="F2600" s="127"/>
      <c r="G2600" s="127"/>
      <c r="H2600" s="127"/>
      <c r="I2600" s="127"/>
      <c r="J2600" s="127"/>
      <c r="K2600" s="127"/>
      <c r="L2600" s="127"/>
      <c r="M2600" s="127"/>
      <c r="N2600" s="127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7"/>
      <c r="Y2600" s="127"/>
      <c r="Z2600" s="127"/>
      <c r="AA2600" s="127"/>
      <c r="AB2600" s="127"/>
      <c r="AC2600" s="127"/>
      <c r="AD2600" s="127"/>
      <c r="AE2600" s="127"/>
      <c r="AF2600" s="127"/>
      <c r="AG2600" s="127"/>
      <c r="AH2600" s="127"/>
      <c r="AI2600" s="127"/>
      <c r="AJ2600" s="127"/>
      <c r="AK2600" s="127"/>
      <c r="AL2600" s="127"/>
      <c r="AM2600" s="127"/>
      <c r="AN2600" s="127"/>
      <c r="AO2600" s="127"/>
      <c r="AP2600" s="127"/>
      <c r="AQ2600" s="127"/>
      <c r="AR2600" s="127"/>
      <c r="AS2600" s="127"/>
      <c r="AT2600" s="127"/>
      <c r="AU2600" s="127"/>
      <c r="AV2600" s="127"/>
      <c r="AW2600" s="127"/>
      <c r="AX2600" s="127"/>
      <c r="AY2600" s="127"/>
      <c r="AZ2600" s="127"/>
      <c r="BA2600" s="127"/>
      <c r="BB2600" s="127"/>
      <c r="BC2600" s="127"/>
      <c r="BD2600" s="127"/>
      <c r="BE2600" s="127"/>
      <c r="BF2600" s="127"/>
      <c r="BG2600" s="127"/>
      <c r="BH2600" s="127"/>
      <c r="BI2600" s="127"/>
      <c r="BJ2600" s="127"/>
      <c r="BK2600" s="127"/>
      <c r="BL2600" s="127"/>
      <c r="BM2600" s="127"/>
      <c r="BN2600" s="386"/>
      <c r="BO2600" s="127"/>
      <c r="BP2600" s="104"/>
    </row>
    <row r="2601" spans="1:68" ht="14.5" x14ac:dyDescent="0.35">
      <c r="A2601" s="136"/>
      <c r="B2601" s="136"/>
      <c r="C2601" s="136"/>
      <c r="D2601" s="127"/>
      <c r="E2601" s="127"/>
      <c r="F2601" s="127"/>
      <c r="G2601" s="127"/>
      <c r="H2601" s="127"/>
      <c r="I2601" s="127"/>
      <c r="J2601" s="127"/>
      <c r="K2601" s="127"/>
      <c r="L2601" s="127"/>
      <c r="M2601" s="127"/>
      <c r="N2601" s="127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7"/>
      <c r="AB2601" s="127"/>
      <c r="AC2601" s="127"/>
      <c r="AD2601" s="127"/>
      <c r="AE2601" s="127"/>
      <c r="AF2601" s="127"/>
      <c r="AG2601" s="127"/>
      <c r="AH2601" s="127"/>
      <c r="AI2601" s="127"/>
      <c r="AJ2601" s="127"/>
      <c r="AK2601" s="127"/>
      <c r="AL2601" s="127"/>
      <c r="AM2601" s="127"/>
      <c r="AN2601" s="127"/>
      <c r="AO2601" s="127"/>
      <c r="AP2601" s="127"/>
      <c r="AQ2601" s="127"/>
      <c r="AR2601" s="127"/>
      <c r="AS2601" s="127"/>
      <c r="AT2601" s="127"/>
      <c r="AU2601" s="127"/>
      <c r="AV2601" s="127"/>
      <c r="AW2601" s="127"/>
      <c r="AX2601" s="127"/>
      <c r="AY2601" s="127"/>
      <c r="AZ2601" s="127"/>
      <c r="BA2601" s="127"/>
      <c r="BB2601" s="127"/>
      <c r="BC2601" s="127"/>
      <c r="BD2601" s="127"/>
      <c r="BE2601" s="127"/>
      <c r="BF2601" s="127"/>
      <c r="BG2601" s="127"/>
      <c r="BH2601" s="127"/>
      <c r="BI2601" s="127"/>
      <c r="BJ2601" s="127"/>
      <c r="BK2601" s="127"/>
      <c r="BL2601" s="127"/>
      <c r="BM2601" s="127"/>
      <c r="BN2601" s="386"/>
      <c r="BO2601" s="127"/>
      <c r="BP2601" s="104"/>
    </row>
    <row r="2602" spans="1:68" ht="14.5" x14ac:dyDescent="0.35">
      <c r="A2602" s="136"/>
      <c r="B2602" s="136"/>
      <c r="C2602" s="136"/>
      <c r="D2602" s="127"/>
      <c r="E2602" s="127"/>
      <c r="F2602" s="127"/>
      <c r="G2602" s="127"/>
      <c r="H2602" s="127"/>
      <c r="I2602" s="127"/>
      <c r="J2602" s="127"/>
      <c r="K2602" s="127"/>
      <c r="L2602" s="127"/>
      <c r="M2602" s="127"/>
      <c r="N2602" s="127"/>
      <c r="O2602" s="127"/>
      <c r="P2602" s="127"/>
      <c r="Q2602" s="127"/>
      <c r="R2602" s="127"/>
      <c r="S2602" s="127"/>
      <c r="T2602" s="127"/>
      <c r="U2602" s="127"/>
      <c r="V2602" s="127"/>
      <c r="W2602" s="127"/>
      <c r="X2602" s="127"/>
      <c r="Y2602" s="127"/>
      <c r="Z2602" s="127"/>
      <c r="AA2602" s="127"/>
      <c r="AB2602" s="127"/>
      <c r="AC2602" s="127"/>
      <c r="AD2602" s="127"/>
      <c r="AE2602" s="127"/>
      <c r="AF2602" s="127"/>
      <c r="AG2602" s="127"/>
      <c r="AH2602" s="127"/>
      <c r="AI2602" s="127"/>
      <c r="AJ2602" s="127"/>
      <c r="AK2602" s="127"/>
      <c r="AL2602" s="127"/>
      <c r="AM2602" s="127"/>
      <c r="AN2602" s="127"/>
      <c r="AO2602" s="127"/>
      <c r="AP2602" s="127"/>
      <c r="AQ2602" s="127"/>
      <c r="AR2602" s="127"/>
      <c r="AS2602" s="127"/>
      <c r="AT2602" s="127"/>
      <c r="AU2602" s="127"/>
      <c r="AV2602" s="127"/>
      <c r="AW2602" s="127"/>
      <c r="AX2602" s="127"/>
      <c r="AY2602" s="127"/>
      <c r="AZ2602" s="127"/>
      <c r="BA2602" s="127"/>
      <c r="BB2602" s="127"/>
      <c r="BC2602" s="127"/>
      <c r="BD2602" s="127"/>
      <c r="BE2602" s="127"/>
      <c r="BF2602" s="127"/>
      <c r="BG2602" s="127"/>
      <c r="BH2602" s="127"/>
      <c r="BI2602" s="127"/>
      <c r="BJ2602" s="127"/>
      <c r="BK2602" s="127"/>
      <c r="BL2602" s="127"/>
      <c r="BM2602" s="127"/>
      <c r="BN2602" s="386"/>
      <c r="BO2602" s="127"/>
      <c r="BP2602" s="104"/>
    </row>
    <row r="2603" spans="1:68" ht="14.5" x14ac:dyDescent="0.35">
      <c r="A2603" s="136"/>
      <c r="B2603" s="136"/>
      <c r="C2603" s="136"/>
      <c r="D2603" s="127"/>
      <c r="E2603" s="127"/>
      <c r="F2603" s="127"/>
      <c r="G2603" s="127"/>
      <c r="H2603" s="127"/>
      <c r="I2603" s="127"/>
      <c r="J2603" s="127"/>
      <c r="K2603" s="127"/>
      <c r="L2603" s="127"/>
      <c r="M2603" s="127"/>
      <c r="N2603" s="127"/>
      <c r="O2603" s="127"/>
      <c r="P2603" s="127"/>
      <c r="Q2603" s="127"/>
      <c r="R2603" s="127"/>
      <c r="S2603" s="127"/>
      <c r="T2603" s="127"/>
      <c r="U2603" s="127"/>
      <c r="V2603" s="127"/>
      <c r="W2603" s="127"/>
      <c r="X2603" s="127"/>
      <c r="Y2603" s="127"/>
      <c r="Z2603" s="127"/>
      <c r="AA2603" s="127"/>
      <c r="AB2603" s="127"/>
      <c r="AC2603" s="127"/>
      <c r="AD2603" s="127"/>
      <c r="AE2603" s="127"/>
      <c r="AF2603" s="127"/>
      <c r="AG2603" s="127"/>
      <c r="AH2603" s="127"/>
      <c r="AI2603" s="127"/>
      <c r="AJ2603" s="127"/>
      <c r="AK2603" s="127"/>
      <c r="AL2603" s="127"/>
      <c r="AM2603" s="127"/>
      <c r="AN2603" s="127"/>
      <c r="AO2603" s="127"/>
      <c r="AP2603" s="127"/>
      <c r="AQ2603" s="127"/>
      <c r="AR2603" s="127"/>
      <c r="AS2603" s="127"/>
      <c r="AT2603" s="127"/>
      <c r="AU2603" s="127"/>
      <c r="AV2603" s="127"/>
      <c r="AW2603" s="127"/>
      <c r="AX2603" s="127"/>
      <c r="AY2603" s="127"/>
      <c r="AZ2603" s="127"/>
      <c r="BA2603" s="127"/>
      <c r="BB2603" s="127"/>
      <c r="BC2603" s="127"/>
      <c r="BD2603" s="127"/>
      <c r="BE2603" s="127"/>
      <c r="BF2603" s="127"/>
      <c r="BG2603" s="127"/>
      <c r="BH2603" s="127"/>
      <c r="BI2603" s="127"/>
      <c r="BJ2603" s="127"/>
      <c r="BK2603" s="127"/>
      <c r="BL2603" s="127"/>
      <c r="BM2603" s="127"/>
      <c r="BN2603" s="386"/>
      <c r="BO2603" s="127"/>
      <c r="BP2603" s="104"/>
    </row>
    <row r="2604" spans="1:68" ht="14.5" x14ac:dyDescent="0.35">
      <c r="A2604" s="136"/>
      <c r="B2604" s="136"/>
      <c r="C2604" s="136"/>
      <c r="D2604" s="127"/>
      <c r="E2604" s="127"/>
      <c r="F2604" s="127"/>
      <c r="G2604" s="127"/>
      <c r="H2604" s="127"/>
      <c r="I2604" s="127"/>
      <c r="J2604" s="127"/>
      <c r="K2604" s="127"/>
      <c r="L2604" s="127"/>
      <c r="M2604" s="127"/>
      <c r="N2604" s="127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7"/>
      <c r="AB2604" s="127"/>
      <c r="AC2604" s="127"/>
      <c r="AD2604" s="127"/>
      <c r="AE2604" s="127"/>
      <c r="AF2604" s="127"/>
      <c r="AG2604" s="127"/>
      <c r="AH2604" s="127"/>
      <c r="AI2604" s="127"/>
      <c r="AJ2604" s="127"/>
      <c r="AK2604" s="127"/>
      <c r="AL2604" s="127"/>
      <c r="AM2604" s="127"/>
      <c r="AN2604" s="127"/>
      <c r="AO2604" s="127"/>
      <c r="AP2604" s="127"/>
      <c r="AQ2604" s="127"/>
      <c r="AR2604" s="127"/>
      <c r="AS2604" s="127"/>
      <c r="AT2604" s="127"/>
      <c r="AU2604" s="127"/>
      <c r="AV2604" s="127"/>
      <c r="AW2604" s="127"/>
      <c r="AX2604" s="127"/>
      <c r="AY2604" s="127"/>
      <c r="AZ2604" s="127"/>
      <c r="BA2604" s="127"/>
      <c r="BB2604" s="127"/>
      <c r="BC2604" s="127"/>
      <c r="BD2604" s="127"/>
      <c r="BE2604" s="127"/>
      <c r="BF2604" s="127"/>
      <c r="BG2604" s="127"/>
      <c r="BH2604" s="127"/>
      <c r="BI2604" s="127"/>
      <c r="BJ2604" s="127"/>
      <c r="BK2604" s="127"/>
      <c r="BL2604" s="127"/>
      <c r="BM2604" s="127"/>
      <c r="BN2604" s="386"/>
      <c r="BO2604" s="127"/>
      <c r="BP2604" s="104"/>
    </row>
    <row r="2605" spans="1:68" ht="14.5" x14ac:dyDescent="0.35">
      <c r="A2605" s="136"/>
      <c r="B2605" s="136"/>
      <c r="C2605" s="136"/>
      <c r="D2605" s="127"/>
      <c r="E2605" s="127"/>
      <c r="F2605" s="127"/>
      <c r="G2605" s="127"/>
      <c r="H2605" s="127"/>
      <c r="I2605" s="127"/>
      <c r="J2605" s="127"/>
      <c r="K2605" s="127"/>
      <c r="L2605" s="127"/>
      <c r="M2605" s="127"/>
      <c r="N2605" s="127"/>
      <c r="O2605" s="127"/>
      <c r="P2605" s="127"/>
      <c r="Q2605" s="127"/>
      <c r="R2605" s="127"/>
      <c r="S2605" s="127"/>
      <c r="T2605" s="127"/>
      <c r="U2605" s="127"/>
      <c r="V2605" s="127"/>
      <c r="W2605" s="127"/>
      <c r="X2605" s="127"/>
      <c r="Y2605" s="127"/>
      <c r="Z2605" s="127"/>
      <c r="AA2605" s="127"/>
      <c r="AB2605" s="127"/>
      <c r="AC2605" s="127"/>
      <c r="AD2605" s="127"/>
      <c r="AE2605" s="127"/>
      <c r="AF2605" s="127"/>
      <c r="AG2605" s="127"/>
      <c r="AH2605" s="127"/>
      <c r="AI2605" s="127"/>
      <c r="AJ2605" s="127"/>
      <c r="AK2605" s="127"/>
      <c r="AL2605" s="127"/>
      <c r="AM2605" s="127"/>
      <c r="AN2605" s="127"/>
      <c r="AO2605" s="127"/>
      <c r="AP2605" s="127"/>
      <c r="AQ2605" s="127"/>
      <c r="AR2605" s="127"/>
      <c r="AS2605" s="127"/>
      <c r="AT2605" s="127"/>
      <c r="AU2605" s="127"/>
      <c r="AV2605" s="127"/>
      <c r="AW2605" s="127"/>
      <c r="AX2605" s="127"/>
      <c r="AY2605" s="127"/>
      <c r="AZ2605" s="127"/>
      <c r="BA2605" s="127"/>
      <c r="BB2605" s="127"/>
      <c r="BC2605" s="127"/>
      <c r="BD2605" s="127"/>
      <c r="BE2605" s="127"/>
      <c r="BF2605" s="127"/>
      <c r="BG2605" s="127"/>
      <c r="BH2605" s="127"/>
      <c r="BI2605" s="127"/>
      <c r="BJ2605" s="127"/>
      <c r="BK2605" s="127"/>
      <c r="BL2605" s="127"/>
      <c r="BM2605" s="127"/>
      <c r="BN2605" s="386"/>
      <c r="BO2605" s="127"/>
      <c r="BP2605" s="104"/>
    </row>
    <row r="2606" spans="1:68" ht="14.5" x14ac:dyDescent="0.35">
      <c r="A2606" s="136"/>
      <c r="B2606" s="136"/>
      <c r="C2606" s="136"/>
      <c r="D2606" s="127"/>
      <c r="E2606" s="127"/>
      <c r="F2606" s="127"/>
      <c r="G2606" s="127"/>
      <c r="H2606" s="127"/>
      <c r="I2606" s="127"/>
      <c r="J2606" s="127"/>
      <c r="K2606" s="127"/>
      <c r="L2606" s="127"/>
      <c r="M2606" s="127"/>
      <c r="N2606" s="127"/>
      <c r="O2606" s="127"/>
      <c r="P2606" s="127"/>
      <c r="Q2606" s="127"/>
      <c r="R2606" s="127"/>
      <c r="S2606" s="127"/>
      <c r="T2606" s="127"/>
      <c r="U2606" s="127"/>
      <c r="V2606" s="127"/>
      <c r="W2606" s="127"/>
      <c r="X2606" s="127"/>
      <c r="Y2606" s="127"/>
      <c r="Z2606" s="127"/>
      <c r="AA2606" s="127"/>
      <c r="AB2606" s="127"/>
      <c r="AC2606" s="127"/>
      <c r="AD2606" s="127"/>
      <c r="AE2606" s="127"/>
      <c r="AF2606" s="127"/>
      <c r="AG2606" s="127"/>
      <c r="AH2606" s="127"/>
      <c r="AI2606" s="127"/>
      <c r="AJ2606" s="127"/>
      <c r="AK2606" s="127"/>
      <c r="AL2606" s="127"/>
      <c r="AM2606" s="127"/>
      <c r="AN2606" s="127"/>
      <c r="AO2606" s="127"/>
      <c r="AP2606" s="127"/>
      <c r="AQ2606" s="127"/>
      <c r="AR2606" s="127"/>
      <c r="AS2606" s="127"/>
      <c r="AT2606" s="127"/>
      <c r="AU2606" s="127"/>
      <c r="AV2606" s="127"/>
      <c r="AW2606" s="127"/>
      <c r="AX2606" s="127"/>
      <c r="AY2606" s="127"/>
      <c r="AZ2606" s="127"/>
      <c r="BA2606" s="127"/>
      <c r="BB2606" s="127"/>
      <c r="BC2606" s="127"/>
      <c r="BD2606" s="127"/>
      <c r="BE2606" s="127"/>
      <c r="BF2606" s="127"/>
      <c r="BG2606" s="127"/>
      <c r="BH2606" s="127"/>
      <c r="BI2606" s="127"/>
      <c r="BJ2606" s="127"/>
      <c r="BK2606" s="127"/>
      <c r="BL2606" s="127"/>
      <c r="BM2606" s="127"/>
      <c r="BN2606" s="386"/>
      <c r="BO2606" s="127"/>
      <c r="BP2606" s="104"/>
    </row>
    <row r="2607" spans="1:68" ht="14.5" x14ac:dyDescent="0.35">
      <c r="A2607" s="136"/>
      <c r="B2607" s="136"/>
      <c r="C2607" s="136"/>
      <c r="D2607" s="127"/>
      <c r="E2607" s="127"/>
      <c r="F2607" s="127"/>
      <c r="G2607" s="127"/>
      <c r="H2607" s="127"/>
      <c r="I2607" s="127"/>
      <c r="J2607" s="127"/>
      <c r="K2607" s="127"/>
      <c r="L2607" s="127"/>
      <c r="M2607" s="127"/>
      <c r="N2607" s="127"/>
      <c r="O2607" s="127"/>
      <c r="P2607" s="127"/>
      <c r="Q2607" s="127"/>
      <c r="R2607" s="127"/>
      <c r="S2607" s="127"/>
      <c r="T2607" s="127"/>
      <c r="U2607" s="127"/>
      <c r="V2607" s="127"/>
      <c r="W2607" s="127"/>
      <c r="X2607" s="127"/>
      <c r="Y2607" s="127"/>
      <c r="Z2607" s="127"/>
      <c r="AA2607" s="127"/>
      <c r="AB2607" s="127"/>
      <c r="AC2607" s="127"/>
      <c r="AD2607" s="127"/>
      <c r="AE2607" s="127"/>
      <c r="AF2607" s="127"/>
      <c r="AG2607" s="127"/>
      <c r="AH2607" s="127"/>
      <c r="AI2607" s="127"/>
      <c r="AJ2607" s="127"/>
      <c r="AK2607" s="127"/>
      <c r="AL2607" s="127"/>
      <c r="AM2607" s="127"/>
      <c r="AN2607" s="127"/>
      <c r="AO2607" s="127"/>
      <c r="AP2607" s="127"/>
      <c r="AQ2607" s="127"/>
      <c r="AR2607" s="127"/>
      <c r="AS2607" s="127"/>
      <c r="AT2607" s="127"/>
      <c r="AU2607" s="127"/>
      <c r="AV2607" s="127"/>
      <c r="AW2607" s="127"/>
      <c r="AX2607" s="127"/>
      <c r="AY2607" s="127"/>
      <c r="AZ2607" s="127"/>
      <c r="BA2607" s="127"/>
      <c r="BB2607" s="127"/>
      <c r="BC2607" s="127"/>
      <c r="BD2607" s="127"/>
      <c r="BE2607" s="127"/>
      <c r="BF2607" s="127"/>
      <c r="BG2607" s="127"/>
      <c r="BH2607" s="127"/>
      <c r="BI2607" s="127"/>
      <c r="BJ2607" s="127"/>
      <c r="BK2607" s="127"/>
      <c r="BL2607" s="127"/>
      <c r="BM2607" s="127"/>
      <c r="BN2607" s="386"/>
      <c r="BO2607" s="127"/>
      <c r="BP2607" s="104"/>
    </row>
    <row r="2608" spans="1:68" ht="14.5" x14ac:dyDescent="0.35">
      <c r="A2608" s="136"/>
      <c r="B2608" s="136"/>
      <c r="C2608" s="136"/>
      <c r="D2608" s="127"/>
      <c r="E2608" s="127"/>
      <c r="F2608" s="127"/>
      <c r="G2608" s="127"/>
      <c r="H2608" s="127"/>
      <c r="I2608" s="127"/>
      <c r="J2608" s="127"/>
      <c r="K2608" s="127"/>
      <c r="L2608" s="127"/>
      <c r="M2608" s="127"/>
      <c r="N2608" s="127"/>
      <c r="O2608" s="127"/>
      <c r="P2608" s="127"/>
      <c r="Q2608" s="127"/>
      <c r="R2608" s="127"/>
      <c r="S2608" s="127"/>
      <c r="T2608" s="127"/>
      <c r="U2608" s="127"/>
      <c r="V2608" s="127"/>
      <c r="W2608" s="127"/>
      <c r="X2608" s="127"/>
      <c r="Y2608" s="127"/>
      <c r="Z2608" s="127"/>
      <c r="AA2608" s="127"/>
      <c r="AB2608" s="127"/>
      <c r="AC2608" s="127"/>
      <c r="AD2608" s="127"/>
      <c r="AE2608" s="127"/>
      <c r="AF2608" s="127"/>
      <c r="AG2608" s="127"/>
      <c r="AH2608" s="127"/>
      <c r="AI2608" s="127"/>
      <c r="AJ2608" s="127"/>
      <c r="AK2608" s="127"/>
      <c r="AL2608" s="127"/>
      <c r="AM2608" s="127"/>
      <c r="AN2608" s="127"/>
      <c r="AO2608" s="127"/>
      <c r="AP2608" s="127"/>
      <c r="AQ2608" s="127"/>
      <c r="AR2608" s="127"/>
      <c r="AS2608" s="127"/>
      <c r="AT2608" s="127"/>
      <c r="AU2608" s="127"/>
      <c r="AV2608" s="127"/>
      <c r="AW2608" s="127"/>
      <c r="AX2608" s="127"/>
      <c r="AY2608" s="127"/>
      <c r="AZ2608" s="127"/>
      <c r="BA2608" s="127"/>
      <c r="BB2608" s="127"/>
      <c r="BC2608" s="127"/>
      <c r="BD2608" s="127"/>
      <c r="BE2608" s="127"/>
      <c r="BF2608" s="127"/>
      <c r="BG2608" s="127"/>
      <c r="BH2608" s="127"/>
      <c r="BI2608" s="127"/>
      <c r="BJ2608" s="127"/>
      <c r="BK2608" s="127"/>
      <c r="BL2608" s="127"/>
      <c r="BM2608" s="127"/>
      <c r="BN2608" s="386"/>
      <c r="BO2608" s="127"/>
      <c r="BP2608" s="104"/>
    </row>
    <row r="2609" spans="1:68" ht="14.5" x14ac:dyDescent="0.35">
      <c r="A2609" s="136"/>
      <c r="B2609" s="136"/>
      <c r="C2609" s="136"/>
      <c r="D2609" s="127"/>
      <c r="E2609" s="127"/>
      <c r="F2609" s="127"/>
      <c r="G2609" s="127"/>
      <c r="H2609" s="127"/>
      <c r="I2609" s="127"/>
      <c r="J2609" s="127"/>
      <c r="K2609" s="127"/>
      <c r="L2609" s="127"/>
      <c r="M2609" s="127"/>
      <c r="N2609" s="127"/>
      <c r="O2609" s="127"/>
      <c r="P2609" s="127"/>
      <c r="Q2609" s="127"/>
      <c r="R2609" s="127"/>
      <c r="S2609" s="127"/>
      <c r="T2609" s="127"/>
      <c r="U2609" s="127"/>
      <c r="V2609" s="127"/>
      <c r="W2609" s="127"/>
      <c r="X2609" s="127"/>
      <c r="Y2609" s="127"/>
      <c r="Z2609" s="127"/>
      <c r="AA2609" s="127"/>
      <c r="AB2609" s="127"/>
      <c r="AC2609" s="127"/>
      <c r="AD2609" s="127"/>
      <c r="AE2609" s="127"/>
      <c r="AF2609" s="127"/>
      <c r="AG2609" s="127"/>
      <c r="AH2609" s="127"/>
      <c r="AI2609" s="127"/>
      <c r="AJ2609" s="127"/>
      <c r="AK2609" s="127"/>
      <c r="AL2609" s="127"/>
      <c r="AM2609" s="127"/>
      <c r="AN2609" s="127"/>
      <c r="AO2609" s="127"/>
      <c r="AP2609" s="127"/>
      <c r="AQ2609" s="127"/>
      <c r="AR2609" s="127"/>
      <c r="AS2609" s="127"/>
      <c r="AT2609" s="127"/>
      <c r="AU2609" s="127"/>
      <c r="AV2609" s="127"/>
      <c r="AW2609" s="127"/>
      <c r="AX2609" s="127"/>
      <c r="AY2609" s="127"/>
      <c r="AZ2609" s="127"/>
      <c r="BA2609" s="127"/>
      <c r="BB2609" s="127"/>
      <c r="BC2609" s="127"/>
      <c r="BD2609" s="127"/>
      <c r="BE2609" s="127"/>
      <c r="BF2609" s="127"/>
      <c r="BG2609" s="127"/>
      <c r="BH2609" s="127"/>
      <c r="BI2609" s="127"/>
      <c r="BJ2609" s="127"/>
      <c r="BK2609" s="127"/>
      <c r="BL2609" s="127"/>
      <c r="BM2609" s="127"/>
      <c r="BN2609" s="386"/>
      <c r="BO2609" s="127"/>
      <c r="BP2609" s="104"/>
    </row>
    <row r="2610" spans="1:68" ht="14.5" x14ac:dyDescent="0.35">
      <c r="A2610" s="136"/>
      <c r="B2610" s="136"/>
      <c r="C2610" s="136"/>
      <c r="D2610" s="127"/>
      <c r="E2610" s="127"/>
      <c r="F2610" s="127"/>
      <c r="G2610" s="127"/>
      <c r="H2610" s="127"/>
      <c r="I2610" s="127"/>
      <c r="J2610" s="127"/>
      <c r="K2610" s="127"/>
      <c r="L2610" s="127"/>
      <c r="M2610" s="127"/>
      <c r="N2610" s="127"/>
      <c r="O2610" s="127"/>
      <c r="P2610" s="127"/>
      <c r="Q2610" s="127"/>
      <c r="R2610" s="127"/>
      <c r="S2610" s="127"/>
      <c r="T2610" s="127"/>
      <c r="U2610" s="127"/>
      <c r="V2610" s="127"/>
      <c r="W2610" s="127"/>
      <c r="X2610" s="127"/>
      <c r="Y2610" s="127"/>
      <c r="Z2610" s="127"/>
      <c r="AA2610" s="127"/>
      <c r="AB2610" s="127"/>
      <c r="AC2610" s="127"/>
      <c r="AD2610" s="127"/>
      <c r="AE2610" s="127"/>
      <c r="AF2610" s="127"/>
      <c r="AG2610" s="127"/>
      <c r="AH2610" s="127"/>
      <c r="AI2610" s="127"/>
      <c r="AJ2610" s="127"/>
      <c r="AK2610" s="127"/>
      <c r="AL2610" s="127"/>
      <c r="AM2610" s="127"/>
      <c r="AN2610" s="127"/>
      <c r="AO2610" s="127"/>
      <c r="AP2610" s="127"/>
      <c r="AQ2610" s="127"/>
      <c r="AR2610" s="127"/>
      <c r="AS2610" s="127"/>
      <c r="AT2610" s="127"/>
      <c r="AU2610" s="127"/>
      <c r="AV2610" s="127"/>
      <c r="AW2610" s="127"/>
      <c r="AX2610" s="127"/>
      <c r="AY2610" s="127"/>
      <c r="AZ2610" s="127"/>
      <c r="BA2610" s="127"/>
      <c r="BB2610" s="127"/>
      <c r="BC2610" s="127"/>
      <c r="BD2610" s="127"/>
      <c r="BE2610" s="127"/>
      <c r="BF2610" s="127"/>
      <c r="BG2610" s="127"/>
      <c r="BH2610" s="127"/>
      <c r="BI2610" s="127"/>
      <c r="BJ2610" s="127"/>
      <c r="BK2610" s="127"/>
      <c r="BL2610" s="127"/>
      <c r="BM2610" s="127"/>
      <c r="BN2610" s="386"/>
      <c r="BO2610" s="127"/>
      <c r="BP2610" s="104"/>
    </row>
    <row r="2611" spans="1:68" ht="14.5" x14ac:dyDescent="0.35">
      <c r="A2611" s="136"/>
      <c r="B2611" s="136"/>
      <c r="C2611" s="136"/>
      <c r="D2611" s="127"/>
      <c r="E2611" s="127"/>
      <c r="F2611" s="127"/>
      <c r="G2611" s="127"/>
      <c r="H2611" s="127"/>
      <c r="I2611" s="127"/>
      <c r="J2611" s="127"/>
      <c r="K2611" s="127"/>
      <c r="L2611" s="127"/>
      <c r="M2611" s="127"/>
      <c r="N2611" s="127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7"/>
      <c r="AB2611" s="127"/>
      <c r="AC2611" s="127"/>
      <c r="AD2611" s="127"/>
      <c r="AE2611" s="127"/>
      <c r="AF2611" s="127"/>
      <c r="AG2611" s="127"/>
      <c r="AH2611" s="127"/>
      <c r="AI2611" s="127"/>
      <c r="AJ2611" s="127"/>
      <c r="AK2611" s="127"/>
      <c r="AL2611" s="127"/>
      <c r="AM2611" s="127"/>
      <c r="AN2611" s="127"/>
      <c r="AO2611" s="127"/>
      <c r="AP2611" s="127"/>
      <c r="AQ2611" s="127"/>
      <c r="AR2611" s="127"/>
      <c r="AS2611" s="127"/>
      <c r="AT2611" s="127"/>
      <c r="AU2611" s="127"/>
      <c r="AV2611" s="127"/>
      <c r="AW2611" s="127"/>
      <c r="AX2611" s="127"/>
      <c r="AY2611" s="127"/>
      <c r="AZ2611" s="127"/>
      <c r="BA2611" s="127"/>
      <c r="BB2611" s="127"/>
      <c r="BC2611" s="127"/>
      <c r="BD2611" s="127"/>
      <c r="BE2611" s="127"/>
      <c r="BF2611" s="127"/>
      <c r="BG2611" s="127"/>
      <c r="BH2611" s="127"/>
      <c r="BI2611" s="127"/>
      <c r="BJ2611" s="127"/>
      <c r="BK2611" s="127"/>
      <c r="BL2611" s="127"/>
      <c r="BM2611" s="127"/>
      <c r="BN2611" s="386"/>
      <c r="BO2611" s="127"/>
      <c r="BP2611" s="104"/>
    </row>
    <row r="2612" spans="1:68" ht="14.5" x14ac:dyDescent="0.35">
      <c r="A2612" s="136"/>
      <c r="B2612" s="136"/>
      <c r="C2612" s="136"/>
      <c r="D2612" s="127"/>
      <c r="E2612" s="127"/>
      <c r="F2612" s="127"/>
      <c r="G2612" s="127"/>
      <c r="H2612" s="127"/>
      <c r="I2612" s="127"/>
      <c r="J2612" s="127"/>
      <c r="K2612" s="127"/>
      <c r="L2612" s="127"/>
      <c r="M2612" s="127"/>
      <c r="N2612" s="127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7"/>
      <c r="AB2612" s="127"/>
      <c r="AC2612" s="127"/>
      <c r="AD2612" s="127"/>
      <c r="AE2612" s="127"/>
      <c r="AF2612" s="127"/>
      <c r="AG2612" s="127"/>
      <c r="AH2612" s="127"/>
      <c r="AI2612" s="127"/>
      <c r="AJ2612" s="127"/>
      <c r="AK2612" s="127"/>
      <c r="AL2612" s="127"/>
      <c r="AM2612" s="127"/>
      <c r="AN2612" s="127"/>
      <c r="AO2612" s="127"/>
      <c r="AP2612" s="127"/>
      <c r="AQ2612" s="127"/>
      <c r="AR2612" s="127"/>
      <c r="AS2612" s="127"/>
      <c r="AT2612" s="127"/>
      <c r="AU2612" s="127"/>
      <c r="AV2612" s="127"/>
      <c r="AW2612" s="127"/>
      <c r="AX2612" s="127"/>
      <c r="AY2612" s="127"/>
      <c r="AZ2612" s="127"/>
      <c r="BA2612" s="127"/>
      <c r="BB2612" s="127"/>
      <c r="BC2612" s="127"/>
      <c r="BD2612" s="127"/>
      <c r="BE2612" s="127"/>
      <c r="BF2612" s="127"/>
      <c r="BG2612" s="127"/>
      <c r="BH2612" s="127"/>
      <c r="BI2612" s="127"/>
      <c r="BJ2612" s="127"/>
      <c r="BK2612" s="127"/>
      <c r="BL2612" s="127"/>
      <c r="BM2612" s="127"/>
      <c r="BN2612" s="386"/>
      <c r="BO2612" s="127"/>
      <c r="BP2612" s="104"/>
    </row>
    <row r="2613" spans="1:68" ht="14.5" x14ac:dyDescent="0.35">
      <c r="A2613" s="136"/>
      <c r="B2613" s="136"/>
      <c r="C2613" s="136"/>
      <c r="D2613" s="127"/>
      <c r="E2613" s="127"/>
      <c r="F2613" s="127"/>
      <c r="G2613" s="127"/>
      <c r="H2613" s="127"/>
      <c r="I2613" s="127"/>
      <c r="J2613" s="127"/>
      <c r="K2613" s="127"/>
      <c r="L2613" s="127"/>
      <c r="M2613" s="127"/>
      <c r="N2613" s="127"/>
      <c r="O2613" s="127"/>
      <c r="P2613" s="127"/>
      <c r="Q2613" s="127"/>
      <c r="R2613" s="127"/>
      <c r="S2613" s="127"/>
      <c r="T2613" s="127"/>
      <c r="U2613" s="127"/>
      <c r="V2613" s="127"/>
      <c r="W2613" s="127"/>
      <c r="X2613" s="127"/>
      <c r="Y2613" s="127"/>
      <c r="Z2613" s="127"/>
      <c r="AA2613" s="127"/>
      <c r="AB2613" s="127"/>
      <c r="AC2613" s="127"/>
      <c r="AD2613" s="127"/>
      <c r="AE2613" s="127"/>
      <c r="AF2613" s="127"/>
      <c r="AG2613" s="127"/>
      <c r="AH2613" s="127"/>
      <c r="AI2613" s="127"/>
      <c r="AJ2613" s="127"/>
      <c r="AK2613" s="127"/>
      <c r="AL2613" s="127"/>
      <c r="AM2613" s="127"/>
      <c r="AN2613" s="127"/>
      <c r="AO2613" s="127"/>
      <c r="AP2613" s="127"/>
      <c r="AQ2613" s="127"/>
      <c r="AR2613" s="127"/>
      <c r="AS2613" s="127"/>
      <c r="AT2613" s="127"/>
      <c r="AU2613" s="127"/>
      <c r="AV2613" s="127"/>
      <c r="AW2613" s="127"/>
      <c r="AX2613" s="127"/>
      <c r="AY2613" s="127"/>
      <c r="AZ2613" s="127"/>
      <c r="BA2613" s="127"/>
      <c r="BB2613" s="127"/>
      <c r="BC2613" s="127"/>
      <c r="BD2613" s="127"/>
      <c r="BE2613" s="127"/>
      <c r="BF2613" s="127"/>
      <c r="BG2613" s="127"/>
      <c r="BH2613" s="127"/>
      <c r="BI2613" s="127"/>
      <c r="BJ2613" s="127"/>
      <c r="BK2613" s="127"/>
      <c r="BL2613" s="127"/>
      <c r="BM2613" s="127"/>
      <c r="BN2613" s="386"/>
      <c r="BO2613" s="127"/>
      <c r="BP2613" s="104"/>
    </row>
    <row r="2614" spans="1:68" ht="14.5" x14ac:dyDescent="0.35">
      <c r="A2614" s="136"/>
      <c r="B2614" s="136"/>
      <c r="C2614" s="136"/>
      <c r="D2614" s="127"/>
      <c r="E2614" s="127"/>
      <c r="F2614" s="127"/>
      <c r="G2614" s="127"/>
      <c r="H2614" s="127"/>
      <c r="I2614" s="127"/>
      <c r="J2614" s="127"/>
      <c r="K2614" s="127"/>
      <c r="L2614" s="127"/>
      <c r="M2614" s="127"/>
      <c r="N2614" s="127"/>
      <c r="O2614" s="127"/>
      <c r="P2614" s="127"/>
      <c r="Q2614" s="127"/>
      <c r="R2614" s="127"/>
      <c r="S2614" s="127"/>
      <c r="T2614" s="127"/>
      <c r="U2614" s="127"/>
      <c r="V2614" s="127"/>
      <c r="W2614" s="127"/>
      <c r="X2614" s="127"/>
      <c r="Y2614" s="127"/>
      <c r="Z2614" s="127"/>
      <c r="AA2614" s="127"/>
      <c r="AB2614" s="127"/>
      <c r="AC2614" s="127"/>
      <c r="AD2614" s="127"/>
      <c r="AE2614" s="127"/>
      <c r="AF2614" s="127"/>
      <c r="AG2614" s="127"/>
      <c r="AH2614" s="127"/>
      <c r="AI2614" s="127"/>
      <c r="AJ2614" s="127"/>
      <c r="AK2614" s="127"/>
      <c r="AL2614" s="127"/>
      <c r="AM2614" s="127"/>
      <c r="AN2614" s="127"/>
      <c r="AO2614" s="127"/>
      <c r="AP2614" s="127"/>
      <c r="AQ2614" s="127"/>
      <c r="AR2614" s="127"/>
      <c r="AS2614" s="127"/>
      <c r="AT2614" s="127"/>
      <c r="AU2614" s="127"/>
      <c r="AV2614" s="127"/>
      <c r="AW2614" s="127"/>
      <c r="AX2614" s="127"/>
      <c r="AY2614" s="127"/>
      <c r="AZ2614" s="127"/>
      <c r="BA2614" s="127"/>
      <c r="BB2614" s="127"/>
      <c r="BC2614" s="127"/>
      <c r="BD2614" s="127"/>
      <c r="BE2614" s="127"/>
      <c r="BF2614" s="127"/>
      <c r="BG2614" s="127"/>
      <c r="BH2614" s="127"/>
      <c r="BI2614" s="127"/>
      <c r="BJ2614" s="127"/>
      <c r="BK2614" s="127"/>
      <c r="BL2614" s="127"/>
      <c r="BM2614" s="127"/>
      <c r="BN2614" s="386"/>
      <c r="BO2614" s="127"/>
      <c r="BP2614" s="104"/>
    </row>
    <row r="2615" spans="1:68" ht="14.5" x14ac:dyDescent="0.35">
      <c r="A2615" s="136"/>
      <c r="B2615" s="136"/>
      <c r="C2615" s="136"/>
      <c r="D2615" s="127"/>
      <c r="E2615" s="127"/>
      <c r="F2615" s="127"/>
      <c r="G2615" s="127"/>
      <c r="H2615" s="127"/>
      <c r="I2615" s="127"/>
      <c r="J2615" s="127"/>
      <c r="K2615" s="127"/>
      <c r="L2615" s="127"/>
      <c r="M2615" s="127"/>
      <c r="N2615" s="127"/>
      <c r="O2615" s="127"/>
      <c r="P2615" s="127"/>
      <c r="Q2615" s="127"/>
      <c r="R2615" s="127"/>
      <c r="S2615" s="127"/>
      <c r="T2615" s="127"/>
      <c r="U2615" s="127"/>
      <c r="V2615" s="127"/>
      <c r="W2615" s="127"/>
      <c r="X2615" s="127"/>
      <c r="Y2615" s="127"/>
      <c r="Z2615" s="127"/>
      <c r="AA2615" s="127"/>
      <c r="AB2615" s="127"/>
      <c r="AC2615" s="127"/>
      <c r="AD2615" s="127"/>
      <c r="AE2615" s="127"/>
      <c r="AF2615" s="127"/>
      <c r="AG2615" s="127"/>
      <c r="AH2615" s="127"/>
      <c r="AI2615" s="127"/>
      <c r="AJ2615" s="127"/>
      <c r="AK2615" s="127"/>
      <c r="AL2615" s="127"/>
      <c r="AM2615" s="127"/>
      <c r="AN2615" s="127"/>
      <c r="AO2615" s="127"/>
      <c r="AP2615" s="127"/>
      <c r="AQ2615" s="127"/>
      <c r="AR2615" s="127"/>
      <c r="AS2615" s="127"/>
      <c r="AT2615" s="127"/>
      <c r="AU2615" s="127"/>
      <c r="AV2615" s="127"/>
      <c r="AW2615" s="127"/>
      <c r="AX2615" s="127"/>
      <c r="AY2615" s="127"/>
      <c r="AZ2615" s="127"/>
      <c r="BA2615" s="127"/>
      <c r="BB2615" s="127"/>
      <c r="BC2615" s="127"/>
      <c r="BD2615" s="127"/>
      <c r="BE2615" s="127"/>
      <c r="BF2615" s="127"/>
      <c r="BG2615" s="127"/>
      <c r="BH2615" s="127"/>
      <c r="BI2615" s="127"/>
      <c r="BJ2615" s="127"/>
      <c r="BK2615" s="127"/>
      <c r="BL2615" s="127"/>
      <c r="BM2615" s="127"/>
      <c r="BN2615" s="386"/>
      <c r="BO2615" s="127"/>
      <c r="BP2615" s="104"/>
    </row>
    <row r="2616" spans="1:68" ht="14.5" x14ac:dyDescent="0.35">
      <c r="A2616" s="136"/>
      <c r="B2616" s="136"/>
      <c r="C2616" s="136"/>
      <c r="D2616" s="127"/>
      <c r="E2616" s="127"/>
      <c r="F2616" s="127"/>
      <c r="G2616" s="127"/>
      <c r="H2616" s="127"/>
      <c r="I2616" s="127"/>
      <c r="J2616" s="127"/>
      <c r="K2616" s="127"/>
      <c r="L2616" s="127"/>
      <c r="M2616" s="127"/>
      <c r="N2616" s="127"/>
      <c r="O2616" s="127"/>
      <c r="P2616" s="127"/>
      <c r="Q2616" s="127"/>
      <c r="R2616" s="127"/>
      <c r="S2616" s="127"/>
      <c r="T2616" s="127"/>
      <c r="U2616" s="127"/>
      <c r="V2616" s="127"/>
      <c r="W2616" s="127"/>
      <c r="X2616" s="127"/>
      <c r="Y2616" s="127"/>
      <c r="Z2616" s="127"/>
      <c r="AA2616" s="127"/>
      <c r="AB2616" s="127"/>
      <c r="AC2616" s="127"/>
      <c r="AD2616" s="127"/>
      <c r="AE2616" s="127"/>
      <c r="AF2616" s="127"/>
      <c r="AG2616" s="127"/>
      <c r="AH2616" s="127"/>
      <c r="AI2616" s="127"/>
      <c r="AJ2616" s="127"/>
      <c r="AK2616" s="127"/>
      <c r="AL2616" s="127"/>
      <c r="AM2616" s="127"/>
      <c r="AN2616" s="127"/>
      <c r="AO2616" s="127"/>
      <c r="AP2616" s="127"/>
      <c r="AQ2616" s="127"/>
      <c r="AR2616" s="127"/>
      <c r="AS2616" s="127"/>
      <c r="AT2616" s="127"/>
      <c r="AU2616" s="127"/>
      <c r="AV2616" s="127"/>
      <c r="AW2616" s="127"/>
      <c r="AX2616" s="127"/>
      <c r="AY2616" s="127"/>
      <c r="AZ2616" s="127"/>
      <c r="BA2616" s="127"/>
      <c r="BB2616" s="127"/>
      <c r="BC2616" s="127"/>
      <c r="BD2616" s="127"/>
      <c r="BE2616" s="127"/>
      <c r="BF2616" s="127"/>
      <c r="BG2616" s="127"/>
      <c r="BH2616" s="127"/>
      <c r="BI2616" s="127"/>
      <c r="BJ2616" s="127"/>
      <c r="BK2616" s="127"/>
      <c r="BL2616" s="127"/>
      <c r="BM2616" s="127"/>
      <c r="BN2616" s="386"/>
      <c r="BO2616" s="127"/>
      <c r="BP2616" s="104"/>
    </row>
    <row r="2617" spans="1:68" ht="14.5" x14ac:dyDescent="0.35">
      <c r="A2617" s="136"/>
      <c r="B2617" s="136"/>
      <c r="C2617" s="136"/>
      <c r="D2617" s="127"/>
      <c r="E2617" s="127"/>
      <c r="F2617" s="127"/>
      <c r="G2617" s="127"/>
      <c r="H2617" s="127"/>
      <c r="I2617" s="127"/>
      <c r="J2617" s="127"/>
      <c r="K2617" s="127"/>
      <c r="L2617" s="127"/>
      <c r="M2617" s="127"/>
      <c r="N2617" s="127"/>
      <c r="O2617" s="127"/>
      <c r="P2617" s="127"/>
      <c r="Q2617" s="127"/>
      <c r="R2617" s="127"/>
      <c r="S2617" s="127"/>
      <c r="T2617" s="127"/>
      <c r="U2617" s="127"/>
      <c r="V2617" s="127"/>
      <c r="W2617" s="127"/>
      <c r="X2617" s="127"/>
      <c r="Y2617" s="127"/>
      <c r="Z2617" s="127"/>
      <c r="AA2617" s="127"/>
      <c r="AB2617" s="127"/>
      <c r="AC2617" s="127"/>
      <c r="AD2617" s="127"/>
      <c r="AE2617" s="127"/>
      <c r="AF2617" s="127"/>
      <c r="AG2617" s="127"/>
      <c r="AH2617" s="127"/>
      <c r="AI2617" s="127"/>
      <c r="AJ2617" s="127"/>
      <c r="AK2617" s="127"/>
      <c r="AL2617" s="127"/>
      <c r="AM2617" s="127"/>
      <c r="AN2617" s="127"/>
      <c r="AO2617" s="127"/>
      <c r="AP2617" s="127"/>
      <c r="AQ2617" s="127"/>
      <c r="AR2617" s="127"/>
      <c r="AS2617" s="127"/>
      <c r="AT2617" s="127"/>
      <c r="AU2617" s="127"/>
      <c r="AV2617" s="127"/>
      <c r="AW2617" s="127"/>
      <c r="AX2617" s="127"/>
      <c r="AY2617" s="127"/>
      <c r="AZ2617" s="127"/>
      <c r="BA2617" s="127"/>
      <c r="BB2617" s="127"/>
      <c r="BC2617" s="127"/>
      <c r="BD2617" s="127"/>
      <c r="BE2617" s="127"/>
      <c r="BF2617" s="127"/>
      <c r="BG2617" s="127"/>
      <c r="BH2617" s="127"/>
      <c r="BI2617" s="127"/>
      <c r="BJ2617" s="127"/>
      <c r="BK2617" s="127"/>
      <c r="BL2617" s="127"/>
      <c r="BM2617" s="127"/>
      <c r="BN2617" s="386"/>
      <c r="BO2617" s="127"/>
      <c r="BP2617" s="104"/>
    </row>
    <row r="2618" spans="1:68" ht="14.5" x14ac:dyDescent="0.35">
      <c r="A2618" s="136"/>
      <c r="B2618" s="136"/>
      <c r="C2618" s="136"/>
      <c r="D2618" s="127"/>
      <c r="E2618" s="127"/>
      <c r="F2618" s="127"/>
      <c r="G2618" s="127"/>
      <c r="H2618" s="127"/>
      <c r="I2618" s="127"/>
      <c r="J2618" s="127"/>
      <c r="K2618" s="127"/>
      <c r="L2618" s="127"/>
      <c r="M2618" s="127"/>
      <c r="N2618" s="127"/>
      <c r="O2618" s="127"/>
      <c r="P2618" s="127"/>
      <c r="Q2618" s="127"/>
      <c r="R2618" s="127"/>
      <c r="S2618" s="127"/>
      <c r="T2618" s="127"/>
      <c r="U2618" s="127"/>
      <c r="V2618" s="127"/>
      <c r="W2618" s="127"/>
      <c r="X2618" s="127"/>
      <c r="Y2618" s="127"/>
      <c r="Z2618" s="127"/>
      <c r="AA2618" s="127"/>
      <c r="AB2618" s="127"/>
      <c r="AC2618" s="127"/>
      <c r="AD2618" s="127"/>
      <c r="AE2618" s="127"/>
      <c r="AF2618" s="127"/>
      <c r="AG2618" s="127"/>
      <c r="AH2618" s="127"/>
      <c r="AI2618" s="127"/>
      <c r="AJ2618" s="127"/>
      <c r="AK2618" s="127"/>
      <c r="AL2618" s="127"/>
      <c r="AM2618" s="127"/>
      <c r="AN2618" s="127"/>
      <c r="AO2618" s="127"/>
      <c r="AP2618" s="127"/>
      <c r="AQ2618" s="127"/>
      <c r="AR2618" s="127"/>
      <c r="AS2618" s="127"/>
      <c r="AT2618" s="127"/>
      <c r="AU2618" s="127"/>
      <c r="AV2618" s="127"/>
      <c r="AW2618" s="127"/>
      <c r="AX2618" s="127"/>
      <c r="AY2618" s="127"/>
      <c r="AZ2618" s="127"/>
      <c r="BA2618" s="127"/>
      <c r="BB2618" s="127"/>
      <c r="BC2618" s="127"/>
      <c r="BD2618" s="127"/>
      <c r="BE2618" s="127"/>
      <c r="BF2618" s="127"/>
      <c r="BG2618" s="127"/>
      <c r="BH2618" s="127"/>
      <c r="BI2618" s="127"/>
      <c r="BJ2618" s="127"/>
      <c r="BK2618" s="127"/>
      <c r="BL2618" s="127"/>
      <c r="BM2618" s="127"/>
      <c r="BN2618" s="386"/>
      <c r="BO2618" s="127"/>
      <c r="BP2618" s="104"/>
    </row>
    <row r="2619" spans="1:68" ht="14.5" x14ac:dyDescent="0.35">
      <c r="A2619" s="136"/>
      <c r="B2619" s="136"/>
      <c r="C2619" s="136"/>
      <c r="D2619" s="127"/>
      <c r="E2619" s="127"/>
      <c r="F2619" s="127"/>
      <c r="G2619" s="127"/>
      <c r="H2619" s="127"/>
      <c r="I2619" s="127"/>
      <c r="J2619" s="127"/>
      <c r="K2619" s="127"/>
      <c r="L2619" s="127"/>
      <c r="M2619" s="127"/>
      <c r="N2619" s="127"/>
      <c r="O2619" s="127"/>
      <c r="P2619" s="127"/>
      <c r="Q2619" s="127"/>
      <c r="R2619" s="127"/>
      <c r="S2619" s="127"/>
      <c r="T2619" s="127"/>
      <c r="U2619" s="127"/>
      <c r="V2619" s="127"/>
      <c r="W2619" s="127"/>
      <c r="X2619" s="127"/>
      <c r="Y2619" s="127"/>
      <c r="Z2619" s="127"/>
      <c r="AA2619" s="127"/>
      <c r="AB2619" s="127"/>
      <c r="AC2619" s="127"/>
      <c r="AD2619" s="127"/>
      <c r="AE2619" s="127"/>
      <c r="AF2619" s="127"/>
      <c r="AG2619" s="127"/>
      <c r="AH2619" s="127"/>
      <c r="AI2619" s="127"/>
      <c r="AJ2619" s="127"/>
      <c r="AK2619" s="127"/>
      <c r="AL2619" s="127"/>
      <c r="AM2619" s="127"/>
      <c r="AN2619" s="127"/>
      <c r="AO2619" s="127"/>
      <c r="AP2619" s="127"/>
      <c r="AQ2619" s="127"/>
      <c r="AR2619" s="127"/>
      <c r="AS2619" s="127"/>
      <c r="AT2619" s="127"/>
      <c r="AU2619" s="127"/>
      <c r="AV2619" s="127"/>
      <c r="AW2619" s="127"/>
      <c r="AX2619" s="127"/>
      <c r="AY2619" s="127"/>
      <c r="AZ2619" s="127"/>
      <c r="BA2619" s="127"/>
      <c r="BB2619" s="127"/>
      <c r="BC2619" s="127"/>
      <c r="BD2619" s="127"/>
      <c r="BE2619" s="127"/>
      <c r="BF2619" s="127"/>
      <c r="BG2619" s="127"/>
      <c r="BH2619" s="127"/>
      <c r="BI2619" s="127"/>
      <c r="BJ2619" s="127"/>
      <c r="BK2619" s="127"/>
      <c r="BL2619" s="127"/>
      <c r="BM2619" s="127"/>
      <c r="BN2619" s="386"/>
      <c r="BO2619" s="127"/>
      <c r="BP2619" s="104"/>
    </row>
    <row r="2620" spans="1:68" ht="14.5" x14ac:dyDescent="0.35">
      <c r="A2620" s="136"/>
      <c r="B2620" s="136"/>
      <c r="C2620" s="136"/>
      <c r="D2620" s="127"/>
      <c r="E2620" s="127"/>
      <c r="F2620" s="127"/>
      <c r="G2620" s="127"/>
      <c r="H2620" s="127"/>
      <c r="I2620" s="127"/>
      <c r="J2620" s="127"/>
      <c r="K2620" s="127"/>
      <c r="L2620" s="127"/>
      <c r="M2620" s="127"/>
      <c r="N2620" s="127"/>
      <c r="O2620" s="127"/>
      <c r="P2620" s="127"/>
      <c r="Q2620" s="127"/>
      <c r="R2620" s="127"/>
      <c r="S2620" s="127"/>
      <c r="T2620" s="127"/>
      <c r="U2620" s="127"/>
      <c r="V2620" s="127"/>
      <c r="W2620" s="127"/>
      <c r="X2620" s="127"/>
      <c r="Y2620" s="127"/>
      <c r="Z2620" s="127"/>
      <c r="AA2620" s="127"/>
      <c r="AB2620" s="127"/>
      <c r="AC2620" s="127"/>
      <c r="AD2620" s="127"/>
      <c r="AE2620" s="127"/>
      <c r="AF2620" s="127"/>
      <c r="AG2620" s="127"/>
      <c r="AH2620" s="127"/>
      <c r="AI2620" s="127"/>
      <c r="AJ2620" s="127"/>
      <c r="AK2620" s="127"/>
      <c r="AL2620" s="127"/>
      <c r="AM2620" s="127"/>
      <c r="AN2620" s="127"/>
      <c r="AO2620" s="127"/>
      <c r="AP2620" s="127"/>
      <c r="AQ2620" s="127"/>
      <c r="AR2620" s="127"/>
      <c r="AS2620" s="127"/>
      <c r="AT2620" s="127"/>
      <c r="AU2620" s="127"/>
      <c r="AV2620" s="127"/>
      <c r="AW2620" s="127"/>
      <c r="AX2620" s="127"/>
      <c r="AY2620" s="127"/>
      <c r="AZ2620" s="127"/>
      <c r="BA2620" s="127"/>
      <c r="BB2620" s="127"/>
      <c r="BC2620" s="127"/>
      <c r="BD2620" s="127"/>
      <c r="BE2620" s="127"/>
      <c r="BF2620" s="127"/>
      <c r="BG2620" s="127"/>
      <c r="BH2620" s="127"/>
      <c r="BI2620" s="127"/>
      <c r="BJ2620" s="127"/>
      <c r="BK2620" s="127"/>
      <c r="BL2620" s="127"/>
      <c r="BM2620" s="127"/>
      <c r="BN2620" s="386"/>
      <c r="BO2620" s="127"/>
      <c r="BP2620" s="104"/>
    </row>
    <row r="2621" spans="1:68" ht="14.5" x14ac:dyDescent="0.35">
      <c r="A2621" s="136"/>
      <c r="B2621" s="136"/>
      <c r="C2621" s="136"/>
      <c r="D2621" s="127"/>
      <c r="E2621" s="127"/>
      <c r="F2621" s="127"/>
      <c r="G2621" s="127"/>
      <c r="H2621" s="127"/>
      <c r="I2621" s="127"/>
      <c r="J2621" s="127"/>
      <c r="K2621" s="127"/>
      <c r="L2621" s="127"/>
      <c r="M2621" s="127"/>
      <c r="N2621" s="127"/>
      <c r="O2621" s="127"/>
      <c r="P2621" s="127"/>
      <c r="Q2621" s="127"/>
      <c r="R2621" s="127"/>
      <c r="S2621" s="127"/>
      <c r="T2621" s="127"/>
      <c r="U2621" s="127"/>
      <c r="V2621" s="127"/>
      <c r="W2621" s="127"/>
      <c r="X2621" s="127"/>
      <c r="Y2621" s="127"/>
      <c r="Z2621" s="127"/>
      <c r="AA2621" s="127"/>
      <c r="AB2621" s="127"/>
      <c r="AC2621" s="127"/>
      <c r="AD2621" s="127"/>
      <c r="AE2621" s="127"/>
      <c r="AF2621" s="127"/>
      <c r="AG2621" s="127"/>
      <c r="AH2621" s="127"/>
      <c r="AI2621" s="127"/>
      <c r="AJ2621" s="127"/>
      <c r="AK2621" s="127"/>
      <c r="AL2621" s="127"/>
      <c r="AM2621" s="127"/>
      <c r="AN2621" s="127"/>
      <c r="AO2621" s="127"/>
      <c r="AP2621" s="127"/>
      <c r="AQ2621" s="127"/>
      <c r="AR2621" s="127"/>
      <c r="AS2621" s="127"/>
      <c r="AT2621" s="127"/>
      <c r="AU2621" s="127"/>
      <c r="AV2621" s="127"/>
      <c r="AW2621" s="127"/>
      <c r="AX2621" s="127"/>
      <c r="AY2621" s="127"/>
      <c r="AZ2621" s="127"/>
      <c r="BA2621" s="127"/>
      <c r="BB2621" s="127"/>
      <c r="BC2621" s="127"/>
      <c r="BD2621" s="127"/>
      <c r="BE2621" s="127"/>
      <c r="BF2621" s="127"/>
      <c r="BG2621" s="127"/>
      <c r="BH2621" s="127"/>
      <c r="BI2621" s="127"/>
      <c r="BJ2621" s="127"/>
      <c r="BK2621" s="127"/>
      <c r="BL2621" s="127"/>
      <c r="BM2621" s="127"/>
      <c r="BN2621" s="386"/>
      <c r="BO2621" s="127"/>
      <c r="BP2621" s="104"/>
    </row>
    <row r="2622" spans="1:68" ht="14.5" x14ac:dyDescent="0.35">
      <c r="A2622" s="136"/>
      <c r="B2622" s="136"/>
      <c r="C2622" s="136"/>
      <c r="D2622" s="127"/>
      <c r="E2622" s="127"/>
      <c r="F2622" s="127"/>
      <c r="G2622" s="127"/>
      <c r="H2622" s="127"/>
      <c r="I2622" s="127"/>
      <c r="J2622" s="127"/>
      <c r="K2622" s="127"/>
      <c r="L2622" s="127"/>
      <c r="M2622" s="127"/>
      <c r="N2622" s="127"/>
      <c r="O2622" s="127"/>
      <c r="P2622" s="127"/>
      <c r="Q2622" s="127"/>
      <c r="R2622" s="127"/>
      <c r="S2622" s="127"/>
      <c r="T2622" s="127"/>
      <c r="U2622" s="127"/>
      <c r="V2622" s="127"/>
      <c r="W2622" s="127"/>
      <c r="X2622" s="127"/>
      <c r="Y2622" s="127"/>
      <c r="Z2622" s="127"/>
      <c r="AA2622" s="127"/>
      <c r="AB2622" s="127"/>
      <c r="AC2622" s="127"/>
      <c r="AD2622" s="127"/>
      <c r="AE2622" s="127"/>
      <c r="AF2622" s="127"/>
      <c r="AG2622" s="127"/>
      <c r="AH2622" s="127"/>
      <c r="AI2622" s="127"/>
      <c r="AJ2622" s="127"/>
      <c r="AK2622" s="127"/>
      <c r="AL2622" s="127"/>
      <c r="AM2622" s="127"/>
      <c r="AN2622" s="127"/>
      <c r="AO2622" s="127"/>
      <c r="AP2622" s="127"/>
      <c r="AQ2622" s="127"/>
      <c r="AR2622" s="127"/>
      <c r="AS2622" s="127"/>
      <c r="AT2622" s="127"/>
      <c r="AU2622" s="127"/>
      <c r="AV2622" s="127"/>
      <c r="AW2622" s="127"/>
      <c r="AX2622" s="127"/>
      <c r="AY2622" s="127"/>
      <c r="AZ2622" s="127"/>
      <c r="BA2622" s="127"/>
      <c r="BB2622" s="127"/>
      <c r="BC2622" s="127"/>
      <c r="BD2622" s="127"/>
      <c r="BE2622" s="127"/>
      <c r="BF2622" s="127"/>
      <c r="BG2622" s="127"/>
      <c r="BH2622" s="127"/>
      <c r="BI2622" s="127"/>
      <c r="BJ2622" s="127"/>
      <c r="BK2622" s="127"/>
      <c r="BL2622" s="127"/>
      <c r="BM2622" s="127"/>
      <c r="BN2622" s="386"/>
      <c r="BO2622" s="127"/>
      <c r="BP2622" s="104"/>
    </row>
    <row r="2623" spans="1:68" ht="14.5" x14ac:dyDescent="0.35">
      <c r="A2623" s="136"/>
      <c r="B2623" s="136"/>
      <c r="C2623" s="136"/>
      <c r="D2623" s="127"/>
      <c r="E2623" s="127"/>
      <c r="F2623" s="127"/>
      <c r="G2623" s="127"/>
      <c r="H2623" s="127"/>
      <c r="I2623" s="127"/>
      <c r="J2623" s="127"/>
      <c r="K2623" s="127"/>
      <c r="L2623" s="127"/>
      <c r="M2623" s="127"/>
      <c r="N2623" s="127"/>
      <c r="O2623" s="127"/>
      <c r="P2623" s="127"/>
      <c r="Q2623" s="127"/>
      <c r="R2623" s="127"/>
      <c r="S2623" s="127"/>
      <c r="T2623" s="127"/>
      <c r="U2623" s="127"/>
      <c r="V2623" s="127"/>
      <c r="W2623" s="127"/>
      <c r="X2623" s="127"/>
      <c r="Y2623" s="127"/>
      <c r="Z2623" s="127"/>
      <c r="AA2623" s="127"/>
      <c r="AB2623" s="127"/>
      <c r="AC2623" s="127"/>
      <c r="AD2623" s="127"/>
      <c r="AE2623" s="127"/>
      <c r="AF2623" s="127"/>
      <c r="AG2623" s="127"/>
      <c r="AH2623" s="127"/>
      <c r="AI2623" s="127"/>
      <c r="AJ2623" s="127"/>
      <c r="AK2623" s="127"/>
      <c r="AL2623" s="127"/>
      <c r="AM2623" s="127"/>
      <c r="AN2623" s="127"/>
      <c r="AO2623" s="127"/>
      <c r="AP2623" s="127"/>
      <c r="AQ2623" s="127"/>
      <c r="AR2623" s="127"/>
      <c r="AS2623" s="127"/>
      <c r="AT2623" s="127"/>
      <c r="AU2623" s="127"/>
      <c r="AV2623" s="127"/>
      <c r="AW2623" s="127"/>
      <c r="AX2623" s="127"/>
      <c r="AY2623" s="127"/>
      <c r="AZ2623" s="127"/>
      <c r="BA2623" s="127"/>
      <c r="BB2623" s="127"/>
      <c r="BC2623" s="127"/>
      <c r="BD2623" s="127"/>
      <c r="BE2623" s="127"/>
      <c r="BF2623" s="127"/>
      <c r="BG2623" s="127"/>
      <c r="BH2623" s="127"/>
      <c r="BI2623" s="127"/>
      <c r="BJ2623" s="127"/>
      <c r="BK2623" s="127"/>
      <c r="BL2623" s="127"/>
      <c r="BM2623" s="127"/>
      <c r="BN2623" s="386"/>
      <c r="BO2623" s="127"/>
      <c r="BP2623" s="104"/>
    </row>
    <row r="2624" spans="1:68" ht="14.5" x14ac:dyDescent="0.35">
      <c r="A2624" s="136"/>
      <c r="B2624" s="136"/>
      <c r="C2624" s="136"/>
      <c r="D2624" s="127"/>
      <c r="E2624" s="127"/>
      <c r="F2624" s="127"/>
      <c r="G2624" s="127"/>
      <c r="H2624" s="127"/>
      <c r="I2624" s="127"/>
      <c r="J2624" s="127"/>
      <c r="K2624" s="127"/>
      <c r="L2624" s="127"/>
      <c r="M2624" s="127"/>
      <c r="N2624" s="127"/>
      <c r="O2624" s="127"/>
      <c r="P2624" s="127"/>
      <c r="Q2624" s="127"/>
      <c r="R2624" s="127"/>
      <c r="S2624" s="127"/>
      <c r="T2624" s="127"/>
      <c r="U2624" s="127"/>
      <c r="V2624" s="127"/>
      <c r="W2624" s="127"/>
      <c r="X2624" s="127"/>
      <c r="Y2624" s="127"/>
      <c r="Z2624" s="127"/>
      <c r="AA2624" s="127"/>
      <c r="AB2624" s="127"/>
      <c r="AC2624" s="127"/>
      <c r="AD2624" s="127"/>
      <c r="AE2624" s="127"/>
      <c r="AF2624" s="127"/>
      <c r="AG2624" s="127"/>
      <c r="AH2624" s="127"/>
      <c r="AI2624" s="127"/>
      <c r="AJ2624" s="127"/>
      <c r="AK2624" s="127"/>
      <c r="AL2624" s="127"/>
      <c r="AM2624" s="127"/>
      <c r="AN2624" s="127"/>
      <c r="AO2624" s="127"/>
      <c r="AP2624" s="127"/>
      <c r="AQ2624" s="127"/>
      <c r="AR2624" s="127"/>
      <c r="AS2624" s="127"/>
      <c r="AT2624" s="127"/>
      <c r="AU2624" s="127"/>
      <c r="AV2624" s="127"/>
      <c r="AW2624" s="127"/>
      <c r="AX2624" s="127"/>
      <c r="AY2624" s="127"/>
      <c r="AZ2624" s="127"/>
      <c r="BA2624" s="127"/>
      <c r="BB2624" s="127"/>
      <c r="BC2624" s="127"/>
      <c r="BD2624" s="127"/>
      <c r="BE2624" s="127"/>
      <c r="BF2624" s="127"/>
      <c r="BG2624" s="127"/>
      <c r="BH2624" s="127"/>
      <c r="BI2624" s="127"/>
      <c r="BJ2624" s="127"/>
      <c r="BK2624" s="127"/>
      <c r="BL2624" s="127"/>
      <c r="BM2624" s="127"/>
      <c r="BN2624" s="386"/>
      <c r="BO2624" s="127"/>
      <c r="BP2624" s="104"/>
    </row>
    <row r="2625" spans="1:68" ht="14.5" x14ac:dyDescent="0.35">
      <c r="A2625" s="136"/>
      <c r="B2625" s="136"/>
      <c r="C2625" s="136"/>
      <c r="D2625" s="127"/>
      <c r="E2625" s="127"/>
      <c r="F2625" s="127"/>
      <c r="G2625" s="127"/>
      <c r="H2625" s="127"/>
      <c r="I2625" s="127"/>
      <c r="J2625" s="127"/>
      <c r="K2625" s="127"/>
      <c r="L2625" s="127"/>
      <c r="M2625" s="127"/>
      <c r="N2625" s="127"/>
      <c r="O2625" s="127"/>
      <c r="P2625" s="127"/>
      <c r="Q2625" s="127"/>
      <c r="R2625" s="127"/>
      <c r="S2625" s="127"/>
      <c r="T2625" s="127"/>
      <c r="U2625" s="127"/>
      <c r="V2625" s="127"/>
      <c r="W2625" s="127"/>
      <c r="X2625" s="127"/>
      <c r="Y2625" s="127"/>
      <c r="Z2625" s="127"/>
      <c r="AA2625" s="127"/>
      <c r="AB2625" s="127"/>
      <c r="AC2625" s="127"/>
      <c r="AD2625" s="127"/>
      <c r="AE2625" s="127"/>
      <c r="AF2625" s="127"/>
      <c r="AG2625" s="127"/>
      <c r="AH2625" s="127"/>
      <c r="AI2625" s="127"/>
      <c r="AJ2625" s="127"/>
      <c r="AK2625" s="127"/>
      <c r="AL2625" s="127"/>
      <c r="AM2625" s="127"/>
      <c r="AN2625" s="127"/>
      <c r="AO2625" s="127"/>
      <c r="AP2625" s="127"/>
      <c r="AQ2625" s="127"/>
      <c r="AR2625" s="127"/>
      <c r="AS2625" s="127"/>
      <c r="AT2625" s="127"/>
      <c r="AU2625" s="127"/>
      <c r="AV2625" s="127"/>
      <c r="AW2625" s="127"/>
      <c r="AX2625" s="127"/>
      <c r="AY2625" s="127"/>
      <c r="AZ2625" s="127"/>
      <c r="BA2625" s="127"/>
      <c r="BB2625" s="127"/>
      <c r="BC2625" s="127"/>
      <c r="BD2625" s="127"/>
      <c r="BE2625" s="127"/>
      <c r="BF2625" s="127"/>
      <c r="BG2625" s="127"/>
      <c r="BH2625" s="127"/>
      <c r="BI2625" s="127"/>
      <c r="BJ2625" s="127"/>
      <c r="BK2625" s="127"/>
      <c r="BL2625" s="127"/>
      <c r="BM2625" s="127"/>
      <c r="BN2625" s="386"/>
      <c r="BO2625" s="127"/>
      <c r="BP2625" s="104"/>
    </row>
    <row r="2626" spans="1:68" ht="14.5" x14ac:dyDescent="0.35">
      <c r="A2626" s="136"/>
      <c r="B2626" s="136"/>
      <c r="C2626" s="136"/>
      <c r="D2626" s="127"/>
      <c r="E2626" s="127"/>
      <c r="F2626" s="127"/>
      <c r="G2626" s="127"/>
      <c r="H2626" s="127"/>
      <c r="I2626" s="127"/>
      <c r="J2626" s="127"/>
      <c r="K2626" s="127"/>
      <c r="L2626" s="127"/>
      <c r="M2626" s="127"/>
      <c r="N2626" s="127"/>
      <c r="O2626" s="127"/>
      <c r="P2626" s="127"/>
      <c r="Q2626" s="127"/>
      <c r="R2626" s="127"/>
      <c r="S2626" s="127"/>
      <c r="T2626" s="127"/>
      <c r="U2626" s="127"/>
      <c r="V2626" s="127"/>
      <c r="W2626" s="127"/>
      <c r="X2626" s="127"/>
      <c r="Y2626" s="127"/>
      <c r="Z2626" s="127"/>
      <c r="AA2626" s="127"/>
      <c r="AB2626" s="127"/>
      <c r="AC2626" s="127"/>
      <c r="AD2626" s="127"/>
      <c r="AE2626" s="127"/>
      <c r="AF2626" s="127"/>
      <c r="AG2626" s="127"/>
      <c r="AH2626" s="127"/>
      <c r="AI2626" s="127"/>
      <c r="AJ2626" s="127"/>
      <c r="AK2626" s="127"/>
      <c r="AL2626" s="127"/>
      <c r="AM2626" s="127"/>
      <c r="AN2626" s="127"/>
      <c r="AO2626" s="127"/>
      <c r="AP2626" s="127"/>
      <c r="AQ2626" s="127"/>
      <c r="AR2626" s="127"/>
      <c r="AS2626" s="127"/>
      <c r="AT2626" s="127"/>
      <c r="AU2626" s="127"/>
      <c r="AV2626" s="127"/>
      <c r="AW2626" s="127"/>
      <c r="AX2626" s="127"/>
      <c r="AY2626" s="127"/>
      <c r="AZ2626" s="127"/>
      <c r="BA2626" s="127"/>
      <c r="BB2626" s="127"/>
      <c r="BC2626" s="127"/>
      <c r="BD2626" s="127"/>
      <c r="BE2626" s="127"/>
      <c r="BF2626" s="127"/>
      <c r="BG2626" s="127"/>
      <c r="BH2626" s="127"/>
      <c r="BI2626" s="127"/>
      <c r="BJ2626" s="127"/>
      <c r="BK2626" s="127"/>
      <c r="BL2626" s="127"/>
      <c r="BM2626" s="127"/>
      <c r="BN2626" s="386"/>
      <c r="BO2626" s="127"/>
      <c r="BP2626" s="104"/>
    </row>
    <row r="2627" spans="1:68" ht="14.5" x14ac:dyDescent="0.35">
      <c r="A2627" s="136"/>
      <c r="B2627" s="136"/>
      <c r="C2627" s="136"/>
      <c r="D2627" s="127"/>
      <c r="E2627" s="127"/>
      <c r="F2627" s="127"/>
      <c r="G2627" s="127"/>
      <c r="H2627" s="127"/>
      <c r="I2627" s="127"/>
      <c r="J2627" s="127"/>
      <c r="K2627" s="127"/>
      <c r="L2627" s="127"/>
      <c r="M2627" s="127"/>
      <c r="N2627" s="127"/>
      <c r="O2627" s="127"/>
      <c r="P2627" s="127"/>
      <c r="Q2627" s="127"/>
      <c r="R2627" s="127"/>
      <c r="S2627" s="127"/>
      <c r="T2627" s="127"/>
      <c r="U2627" s="127"/>
      <c r="V2627" s="127"/>
      <c r="W2627" s="127"/>
      <c r="X2627" s="127"/>
      <c r="Y2627" s="127"/>
      <c r="Z2627" s="127"/>
      <c r="AA2627" s="127"/>
      <c r="AB2627" s="127"/>
      <c r="AC2627" s="127"/>
      <c r="AD2627" s="127"/>
      <c r="AE2627" s="127"/>
      <c r="AF2627" s="127"/>
      <c r="AG2627" s="127"/>
      <c r="AH2627" s="127"/>
      <c r="AI2627" s="127"/>
      <c r="AJ2627" s="127"/>
      <c r="AK2627" s="127"/>
      <c r="AL2627" s="127"/>
      <c r="AM2627" s="127"/>
      <c r="AN2627" s="127"/>
      <c r="AO2627" s="127"/>
      <c r="AP2627" s="127"/>
      <c r="AQ2627" s="127"/>
      <c r="AR2627" s="127"/>
      <c r="AS2627" s="127"/>
      <c r="AT2627" s="127"/>
      <c r="AU2627" s="127"/>
      <c r="AV2627" s="127"/>
      <c r="AW2627" s="127"/>
      <c r="AX2627" s="127"/>
      <c r="AY2627" s="127"/>
      <c r="AZ2627" s="127"/>
      <c r="BA2627" s="127"/>
      <c r="BB2627" s="127"/>
      <c r="BC2627" s="127"/>
      <c r="BD2627" s="127"/>
      <c r="BE2627" s="127"/>
      <c r="BF2627" s="127"/>
      <c r="BG2627" s="127"/>
      <c r="BH2627" s="127"/>
      <c r="BI2627" s="127"/>
      <c r="BJ2627" s="127"/>
      <c r="BK2627" s="127"/>
      <c r="BL2627" s="127"/>
      <c r="BM2627" s="127"/>
      <c r="BN2627" s="386"/>
      <c r="BO2627" s="127"/>
      <c r="BP2627" s="104"/>
    </row>
    <row r="2628" spans="1:68" ht="14.5" x14ac:dyDescent="0.35">
      <c r="A2628" s="136"/>
      <c r="B2628" s="136"/>
      <c r="C2628" s="136"/>
      <c r="D2628" s="127"/>
      <c r="E2628" s="127"/>
      <c r="F2628" s="127"/>
      <c r="G2628" s="127"/>
      <c r="H2628" s="127"/>
      <c r="I2628" s="127"/>
      <c r="J2628" s="127"/>
      <c r="K2628" s="127"/>
      <c r="L2628" s="127"/>
      <c r="M2628" s="127"/>
      <c r="N2628" s="127"/>
      <c r="O2628" s="127"/>
      <c r="P2628" s="127"/>
      <c r="Q2628" s="127"/>
      <c r="R2628" s="127"/>
      <c r="S2628" s="127"/>
      <c r="T2628" s="127"/>
      <c r="U2628" s="127"/>
      <c r="V2628" s="127"/>
      <c r="W2628" s="127"/>
      <c r="X2628" s="127"/>
      <c r="Y2628" s="127"/>
      <c r="Z2628" s="127"/>
      <c r="AA2628" s="127"/>
      <c r="AB2628" s="127"/>
      <c r="AC2628" s="127"/>
      <c r="AD2628" s="127"/>
      <c r="AE2628" s="127"/>
      <c r="AF2628" s="127"/>
      <c r="AG2628" s="127"/>
      <c r="AH2628" s="127"/>
      <c r="AI2628" s="127"/>
      <c r="AJ2628" s="127"/>
      <c r="AK2628" s="127"/>
      <c r="AL2628" s="127"/>
      <c r="AM2628" s="127"/>
      <c r="AN2628" s="127"/>
      <c r="AO2628" s="127"/>
      <c r="AP2628" s="127"/>
      <c r="AQ2628" s="127"/>
      <c r="AR2628" s="127"/>
      <c r="AS2628" s="127"/>
      <c r="AT2628" s="127"/>
      <c r="AU2628" s="127"/>
      <c r="AV2628" s="127"/>
      <c r="AW2628" s="127"/>
      <c r="AX2628" s="127"/>
      <c r="AY2628" s="127"/>
      <c r="AZ2628" s="127"/>
      <c r="BA2628" s="127"/>
      <c r="BB2628" s="127"/>
      <c r="BC2628" s="127"/>
      <c r="BD2628" s="127"/>
      <c r="BE2628" s="127"/>
      <c r="BF2628" s="127"/>
      <c r="BG2628" s="127"/>
      <c r="BH2628" s="127"/>
      <c r="BI2628" s="127"/>
      <c r="BJ2628" s="127"/>
      <c r="BK2628" s="127"/>
      <c r="BL2628" s="127"/>
      <c r="BM2628" s="127"/>
      <c r="BN2628" s="386"/>
      <c r="BO2628" s="127"/>
      <c r="BP2628" s="104"/>
    </row>
    <row r="2629" spans="1:68" ht="14.5" x14ac:dyDescent="0.35">
      <c r="A2629" s="136"/>
      <c r="B2629" s="136"/>
      <c r="C2629" s="136"/>
      <c r="D2629" s="127"/>
      <c r="E2629" s="127"/>
      <c r="F2629" s="127"/>
      <c r="G2629" s="127"/>
      <c r="H2629" s="127"/>
      <c r="I2629" s="127"/>
      <c r="J2629" s="127"/>
      <c r="K2629" s="127"/>
      <c r="L2629" s="127"/>
      <c r="M2629" s="127"/>
      <c r="N2629" s="127"/>
      <c r="O2629" s="127"/>
      <c r="P2629" s="127"/>
      <c r="Q2629" s="127"/>
      <c r="R2629" s="127"/>
      <c r="S2629" s="127"/>
      <c r="T2629" s="127"/>
      <c r="U2629" s="127"/>
      <c r="V2629" s="127"/>
      <c r="W2629" s="127"/>
      <c r="X2629" s="127"/>
      <c r="Y2629" s="127"/>
      <c r="Z2629" s="127"/>
      <c r="AA2629" s="127"/>
      <c r="AB2629" s="127"/>
      <c r="AC2629" s="127"/>
      <c r="AD2629" s="127"/>
      <c r="AE2629" s="127"/>
      <c r="AF2629" s="127"/>
      <c r="AG2629" s="127"/>
      <c r="AH2629" s="127"/>
      <c r="AI2629" s="127"/>
      <c r="AJ2629" s="127"/>
      <c r="AK2629" s="127"/>
      <c r="AL2629" s="127"/>
      <c r="AM2629" s="127"/>
      <c r="AN2629" s="127"/>
      <c r="AO2629" s="127"/>
      <c r="AP2629" s="127"/>
      <c r="AQ2629" s="127"/>
      <c r="AR2629" s="127"/>
      <c r="AS2629" s="127"/>
      <c r="AT2629" s="127"/>
      <c r="AU2629" s="127"/>
      <c r="AV2629" s="127"/>
      <c r="AW2629" s="127"/>
      <c r="AX2629" s="127"/>
      <c r="AY2629" s="127"/>
      <c r="AZ2629" s="127"/>
      <c r="BA2629" s="127"/>
      <c r="BB2629" s="127"/>
      <c r="BC2629" s="127"/>
      <c r="BD2629" s="127"/>
      <c r="BE2629" s="127"/>
      <c r="BF2629" s="127"/>
      <c r="BG2629" s="127"/>
      <c r="BH2629" s="127"/>
      <c r="BI2629" s="127"/>
      <c r="BJ2629" s="127"/>
      <c r="BK2629" s="127"/>
      <c r="BL2629" s="127"/>
      <c r="BM2629" s="127"/>
      <c r="BN2629" s="386"/>
      <c r="BO2629" s="127"/>
      <c r="BP2629" s="104"/>
    </row>
    <row r="2630" spans="1:68" ht="14.5" x14ac:dyDescent="0.35">
      <c r="A2630" s="136"/>
      <c r="B2630" s="136"/>
      <c r="C2630" s="136"/>
      <c r="D2630" s="127"/>
      <c r="E2630" s="127"/>
      <c r="F2630" s="127"/>
      <c r="G2630" s="127"/>
      <c r="H2630" s="127"/>
      <c r="I2630" s="127"/>
      <c r="J2630" s="127"/>
      <c r="K2630" s="127"/>
      <c r="L2630" s="127"/>
      <c r="M2630" s="127"/>
      <c r="N2630" s="127"/>
      <c r="O2630" s="127"/>
      <c r="P2630" s="127"/>
      <c r="Q2630" s="127"/>
      <c r="R2630" s="127"/>
      <c r="S2630" s="127"/>
      <c r="T2630" s="127"/>
      <c r="U2630" s="127"/>
      <c r="V2630" s="127"/>
      <c r="W2630" s="127"/>
      <c r="X2630" s="127"/>
      <c r="Y2630" s="127"/>
      <c r="Z2630" s="127"/>
      <c r="AA2630" s="127"/>
      <c r="AB2630" s="127"/>
      <c r="AC2630" s="127"/>
      <c r="AD2630" s="127"/>
      <c r="AE2630" s="127"/>
      <c r="AF2630" s="127"/>
      <c r="AG2630" s="127"/>
      <c r="AH2630" s="127"/>
      <c r="AI2630" s="127"/>
      <c r="AJ2630" s="127"/>
      <c r="AK2630" s="127"/>
      <c r="AL2630" s="127"/>
      <c r="AM2630" s="127"/>
      <c r="AN2630" s="127"/>
      <c r="AO2630" s="127"/>
      <c r="AP2630" s="127"/>
      <c r="AQ2630" s="127"/>
      <c r="AR2630" s="127"/>
      <c r="AS2630" s="127"/>
      <c r="AT2630" s="127"/>
      <c r="AU2630" s="127"/>
      <c r="AV2630" s="127"/>
      <c r="AW2630" s="127"/>
      <c r="AX2630" s="127"/>
      <c r="AY2630" s="127"/>
      <c r="AZ2630" s="127"/>
      <c r="BA2630" s="127"/>
      <c r="BB2630" s="127"/>
      <c r="BC2630" s="127"/>
      <c r="BD2630" s="127"/>
      <c r="BE2630" s="127"/>
      <c r="BF2630" s="127"/>
      <c r="BG2630" s="127"/>
      <c r="BH2630" s="127"/>
      <c r="BI2630" s="127"/>
      <c r="BJ2630" s="127"/>
      <c r="BK2630" s="127"/>
      <c r="BL2630" s="127"/>
      <c r="BM2630" s="127"/>
      <c r="BN2630" s="386"/>
      <c r="BO2630" s="127"/>
      <c r="BP2630" s="104"/>
    </row>
    <row r="2631" spans="1:68" ht="14.5" x14ac:dyDescent="0.35">
      <c r="A2631" s="136"/>
      <c r="B2631" s="136"/>
      <c r="C2631" s="136"/>
      <c r="D2631" s="127"/>
      <c r="E2631" s="127"/>
      <c r="F2631" s="127"/>
      <c r="G2631" s="127"/>
      <c r="H2631" s="127"/>
      <c r="I2631" s="127"/>
      <c r="J2631" s="127"/>
      <c r="K2631" s="127"/>
      <c r="L2631" s="127"/>
      <c r="M2631" s="127"/>
      <c r="N2631" s="127"/>
      <c r="O2631" s="127"/>
      <c r="P2631" s="127"/>
      <c r="Q2631" s="127"/>
      <c r="R2631" s="127"/>
      <c r="S2631" s="127"/>
      <c r="T2631" s="127"/>
      <c r="U2631" s="127"/>
      <c r="V2631" s="127"/>
      <c r="W2631" s="127"/>
      <c r="X2631" s="127"/>
      <c r="Y2631" s="127"/>
      <c r="Z2631" s="127"/>
      <c r="AA2631" s="127"/>
      <c r="AB2631" s="127"/>
      <c r="AC2631" s="127"/>
      <c r="AD2631" s="127"/>
      <c r="AE2631" s="127"/>
      <c r="AF2631" s="127"/>
      <c r="AG2631" s="127"/>
      <c r="AH2631" s="127"/>
      <c r="AI2631" s="127"/>
      <c r="AJ2631" s="127"/>
      <c r="AK2631" s="127"/>
      <c r="AL2631" s="127"/>
      <c r="AM2631" s="127"/>
      <c r="AN2631" s="127"/>
      <c r="AO2631" s="127"/>
      <c r="AP2631" s="127"/>
      <c r="AQ2631" s="127"/>
      <c r="AR2631" s="127"/>
      <c r="AS2631" s="127"/>
      <c r="AT2631" s="127"/>
      <c r="AU2631" s="127"/>
      <c r="AV2631" s="127"/>
      <c r="AW2631" s="127"/>
      <c r="AX2631" s="127"/>
      <c r="AY2631" s="127"/>
      <c r="AZ2631" s="127"/>
      <c r="BA2631" s="127"/>
      <c r="BB2631" s="127"/>
      <c r="BC2631" s="127"/>
      <c r="BD2631" s="127"/>
      <c r="BE2631" s="127"/>
      <c r="BF2631" s="127"/>
      <c r="BG2631" s="127"/>
      <c r="BH2631" s="127"/>
      <c r="BI2631" s="127"/>
      <c r="BJ2631" s="127"/>
      <c r="BK2631" s="127"/>
      <c r="BL2631" s="127"/>
      <c r="BM2631" s="127"/>
      <c r="BN2631" s="386"/>
      <c r="BO2631" s="127"/>
      <c r="BP2631" s="104"/>
    </row>
    <row r="2632" spans="1:68" ht="14.5" x14ac:dyDescent="0.35">
      <c r="A2632" s="136"/>
      <c r="B2632" s="136"/>
      <c r="C2632" s="136"/>
      <c r="D2632" s="127"/>
      <c r="E2632" s="127"/>
      <c r="F2632" s="127"/>
      <c r="G2632" s="127"/>
      <c r="H2632" s="127"/>
      <c r="I2632" s="127"/>
      <c r="J2632" s="127"/>
      <c r="K2632" s="127"/>
      <c r="L2632" s="127"/>
      <c r="M2632" s="127"/>
      <c r="N2632" s="127"/>
      <c r="O2632" s="127"/>
      <c r="P2632" s="127"/>
      <c r="Q2632" s="127"/>
      <c r="R2632" s="127"/>
      <c r="S2632" s="127"/>
      <c r="T2632" s="127"/>
      <c r="U2632" s="127"/>
      <c r="V2632" s="127"/>
      <c r="W2632" s="127"/>
      <c r="X2632" s="127"/>
      <c r="Y2632" s="127"/>
      <c r="Z2632" s="127"/>
      <c r="AA2632" s="127"/>
      <c r="AB2632" s="127"/>
      <c r="AC2632" s="127"/>
      <c r="AD2632" s="127"/>
      <c r="AE2632" s="127"/>
      <c r="AF2632" s="127"/>
      <c r="AG2632" s="127"/>
      <c r="AH2632" s="127"/>
      <c r="AI2632" s="127"/>
      <c r="AJ2632" s="127"/>
      <c r="AK2632" s="127"/>
      <c r="AL2632" s="127"/>
      <c r="AM2632" s="127"/>
      <c r="AN2632" s="127"/>
      <c r="AO2632" s="127"/>
      <c r="AP2632" s="127"/>
      <c r="AQ2632" s="127"/>
      <c r="AR2632" s="127"/>
      <c r="AS2632" s="127"/>
      <c r="AT2632" s="127"/>
      <c r="AU2632" s="127"/>
      <c r="AV2632" s="127"/>
      <c r="AW2632" s="127"/>
      <c r="AX2632" s="127"/>
      <c r="AY2632" s="127"/>
      <c r="AZ2632" s="127"/>
      <c r="BA2632" s="127"/>
      <c r="BB2632" s="127"/>
      <c r="BC2632" s="127"/>
      <c r="BD2632" s="127"/>
      <c r="BE2632" s="127"/>
      <c r="BF2632" s="127"/>
      <c r="BG2632" s="127"/>
      <c r="BH2632" s="127"/>
      <c r="BI2632" s="127"/>
      <c r="BJ2632" s="127"/>
      <c r="BK2632" s="127"/>
      <c r="BL2632" s="127"/>
      <c r="BM2632" s="127"/>
      <c r="BN2632" s="386"/>
      <c r="BO2632" s="127"/>
      <c r="BP2632" s="104"/>
    </row>
    <row r="2633" spans="1:68" ht="14.5" x14ac:dyDescent="0.35">
      <c r="A2633" s="136"/>
      <c r="B2633" s="136"/>
      <c r="C2633" s="136"/>
      <c r="D2633" s="127"/>
      <c r="E2633" s="127"/>
      <c r="F2633" s="127"/>
      <c r="G2633" s="127"/>
      <c r="H2633" s="127"/>
      <c r="I2633" s="127"/>
      <c r="J2633" s="127"/>
      <c r="K2633" s="127"/>
      <c r="L2633" s="127"/>
      <c r="M2633" s="127"/>
      <c r="N2633" s="127"/>
      <c r="O2633" s="127"/>
      <c r="P2633" s="127"/>
      <c r="Q2633" s="127"/>
      <c r="R2633" s="127"/>
      <c r="S2633" s="127"/>
      <c r="T2633" s="127"/>
      <c r="U2633" s="127"/>
      <c r="V2633" s="127"/>
      <c r="W2633" s="127"/>
      <c r="X2633" s="127"/>
      <c r="Y2633" s="127"/>
      <c r="Z2633" s="127"/>
      <c r="AA2633" s="127"/>
      <c r="AB2633" s="127"/>
      <c r="AC2633" s="127"/>
      <c r="AD2633" s="127"/>
      <c r="AE2633" s="127"/>
      <c r="AF2633" s="127"/>
      <c r="AG2633" s="127"/>
      <c r="AH2633" s="127"/>
      <c r="AI2633" s="127"/>
      <c r="AJ2633" s="127"/>
      <c r="AK2633" s="127"/>
      <c r="AL2633" s="127"/>
      <c r="AM2633" s="127"/>
      <c r="AN2633" s="127"/>
      <c r="AO2633" s="127"/>
      <c r="AP2633" s="127"/>
      <c r="AQ2633" s="127"/>
      <c r="AR2633" s="127"/>
      <c r="AS2633" s="127"/>
      <c r="AT2633" s="127"/>
      <c r="AU2633" s="127"/>
      <c r="AV2633" s="127"/>
      <c r="AW2633" s="127"/>
      <c r="AX2633" s="127"/>
      <c r="AY2633" s="127"/>
      <c r="AZ2633" s="127"/>
      <c r="BA2633" s="127"/>
      <c r="BB2633" s="127"/>
      <c r="BC2633" s="127"/>
      <c r="BD2633" s="127"/>
      <c r="BE2633" s="127"/>
      <c r="BF2633" s="127"/>
      <c r="BG2633" s="127"/>
      <c r="BH2633" s="127"/>
      <c r="BI2633" s="127"/>
      <c r="BJ2633" s="127"/>
      <c r="BK2633" s="127"/>
      <c r="BL2633" s="127"/>
      <c r="BM2633" s="127"/>
      <c r="BN2633" s="386"/>
      <c r="BO2633" s="127"/>
      <c r="BP2633" s="104"/>
    </row>
    <row r="2634" spans="1:68" ht="14.5" x14ac:dyDescent="0.35">
      <c r="A2634" s="136"/>
      <c r="B2634" s="136"/>
      <c r="C2634" s="136"/>
      <c r="D2634" s="127"/>
      <c r="E2634" s="127"/>
      <c r="F2634" s="127"/>
      <c r="G2634" s="127"/>
      <c r="H2634" s="127"/>
      <c r="I2634" s="127"/>
      <c r="J2634" s="127"/>
      <c r="K2634" s="127"/>
      <c r="L2634" s="127"/>
      <c r="M2634" s="127"/>
      <c r="N2634" s="127"/>
      <c r="O2634" s="127"/>
      <c r="P2634" s="127"/>
      <c r="Q2634" s="127"/>
      <c r="R2634" s="127"/>
      <c r="S2634" s="127"/>
      <c r="T2634" s="127"/>
      <c r="U2634" s="127"/>
      <c r="V2634" s="127"/>
      <c r="W2634" s="127"/>
      <c r="X2634" s="127"/>
      <c r="Y2634" s="127"/>
      <c r="Z2634" s="127"/>
      <c r="AA2634" s="127"/>
      <c r="AB2634" s="127"/>
      <c r="AC2634" s="127"/>
      <c r="AD2634" s="127"/>
      <c r="AE2634" s="127"/>
      <c r="AF2634" s="127"/>
      <c r="AG2634" s="127"/>
      <c r="AH2634" s="127"/>
      <c r="AI2634" s="127"/>
      <c r="AJ2634" s="127"/>
      <c r="AK2634" s="127"/>
      <c r="AL2634" s="127"/>
      <c r="AM2634" s="127"/>
      <c r="AN2634" s="127"/>
      <c r="AO2634" s="127"/>
      <c r="AP2634" s="127"/>
      <c r="AQ2634" s="127"/>
      <c r="AR2634" s="127"/>
      <c r="AS2634" s="127"/>
      <c r="AT2634" s="127"/>
      <c r="AU2634" s="127"/>
      <c r="AV2634" s="127"/>
      <c r="AW2634" s="127"/>
      <c r="AX2634" s="127"/>
      <c r="AY2634" s="127"/>
      <c r="AZ2634" s="127"/>
      <c r="BA2634" s="127"/>
      <c r="BB2634" s="127"/>
      <c r="BC2634" s="127"/>
      <c r="BD2634" s="127"/>
      <c r="BE2634" s="127"/>
      <c r="BF2634" s="127"/>
      <c r="BG2634" s="127"/>
      <c r="BH2634" s="127"/>
      <c r="BI2634" s="127"/>
      <c r="BJ2634" s="127"/>
      <c r="BK2634" s="127"/>
      <c r="BL2634" s="127"/>
      <c r="BM2634" s="127"/>
      <c r="BN2634" s="386"/>
      <c r="BO2634" s="127"/>
      <c r="BP2634" s="104"/>
    </row>
    <row r="2635" spans="1:68" ht="14.5" x14ac:dyDescent="0.35">
      <c r="A2635" s="136"/>
      <c r="B2635" s="136"/>
      <c r="C2635" s="136"/>
      <c r="D2635" s="127"/>
      <c r="E2635" s="127"/>
      <c r="F2635" s="127"/>
      <c r="G2635" s="127"/>
      <c r="H2635" s="127"/>
      <c r="I2635" s="127"/>
      <c r="J2635" s="127"/>
      <c r="K2635" s="127"/>
      <c r="L2635" s="127"/>
      <c r="M2635" s="127"/>
      <c r="N2635" s="127"/>
      <c r="O2635" s="127"/>
      <c r="P2635" s="127"/>
      <c r="Q2635" s="127"/>
      <c r="R2635" s="127"/>
      <c r="S2635" s="127"/>
      <c r="T2635" s="127"/>
      <c r="U2635" s="127"/>
      <c r="V2635" s="127"/>
      <c r="W2635" s="127"/>
      <c r="X2635" s="127"/>
      <c r="Y2635" s="127"/>
      <c r="Z2635" s="127"/>
      <c r="AA2635" s="127"/>
      <c r="AB2635" s="127"/>
      <c r="AC2635" s="127"/>
      <c r="AD2635" s="127"/>
      <c r="AE2635" s="127"/>
      <c r="AF2635" s="127"/>
      <c r="AG2635" s="127"/>
      <c r="AH2635" s="127"/>
      <c r="AI2635" s="127"/>
      <c r="AJ2635" s="127"/>
      <c r="AK2635" s="127"/>
      <c r="AL2635" s="127"/>
      <c r="AM2635" s="127"/>
      <c r="AN2635" s="127"/>
      <c r="AO2635" s="127"/>
      <c r="AP2635" s="127"/>
      <c r="AQ2635" s="127"/>
      <c r="AR2635" s="127"/>
      <c r="AS2635" s="127"/>
      <c r="AT2635" s="127"/>
      <c r="AU2635" s="127"/>
      <c r="AV2635" s="127"/>
      <c r="AW2635" s="127"/>
      <c r="AX2635" s="127"/>
      <c r="AY2635" s="127"/>
      <c r="AZ2635" s="127"/>
      <c r="BA2635" s="127"/>
      <c r="BB2635" s="127"/>
      <c r="BC2635" s="127"/>
      <c r="BD2635" s="127"/>
      <c r="BE2635" s="127"/>
      <c r="BF2635" s="127"/>
      <c r="BG2635" s="127"/>
      <c r="BH2635" s="127"/>
      <c r="BI2635" s="127"/>
      <c r="BJ2635" s="127"/>
      <c r="BK2635" s="127"/>
      <c r="BL2635" s="127"/>
      <c r="BM2635" s="127"/>
      <c r="BN2635" s="386"/>
      <c r="BO2635" s="127"/>
      <c r="BP2635" s="104"/>
    </row>
    <row r="2636" spans="1:68" ht="14.5" x14ac:dyDescent="0.35">
      <c r="A2636" s="136"/>
      <c r="B2636" s="136"/>
      <c r="C2636" s="136"/>
      <c r="D2636" s="127"/>
      <c r="E2636" s="127"/>
      <c r="F2636" s="127"/>
      <c r="G2636" s="127"/>
      <c r="H2636" s="127"/>
      <c r="I2636" s="127"/>
      <c r="J2636" s="127"/>
      <c r="K2636" s="127"/>
      <c r="L2636" s="127"/>
      <c r="M2636" s="127"/>
      <c r="N2636" s="127"/>
      <c r="O2636" s="127"/>
      <c r="P2636" s="127"/>
      <c r="Q2636" s="127"/>
      <c r="R2636" s="127"/>
      <c r="S2636" s="127"/>
      <c r="T2636" s="127"/>
      <c r="U2636" s="127"/>
      <c r="V2636" s="127"/>
      <c r="W2636" s="127"/>
      <c r="X2636" s="127"/>
      <c r="Y2636" s="127"/>
      <c r="Z2636" s="127"/>
      <c r="AA2636" s="127"/>
      <c r="AB2636" s="127"/>
      <c r="AC2636" s="127"/>
      <c r="AD2636" s="127"/>
      <c r="AE2636" s="127"/>
      <c r="AF2636" s="127"/>
      <c r="AG2636" s="127"/>
      <c r="AH2636" s="127"/>
      <c r="AI2636" s="127"/>
      <c r="AJ2636" s="127"/>
      <c r="AK2636" s="127"/>
      <c r="AL2636" s="127"/>
      <c r="AM2636" s="127"/>
      <c r="AN2636" s="127"/>
      <c r="AO2636" s="127"/>
      <c r="AP2636" s="127"/>
      <c r="AQ2636" s="127"/>
      <c r="AR2636" s="127"/>
      <c r="AS2636" s="127"/>
      <c r="AT2636" s="127"/>
      <c r="AU2636" s="127"/>
      <c r="AV2636" s="127"/>
      <c r="AW2636" s="127"/>
      <c r="AX2636" s="127"/>
      <c r="AY2636" s="127"/>
      <c r="AZ2636" s="127"/>
      <c r="BA2636" s="127"/>
      <c r="BB2636" s="127"/>
      <c r="BC2636" s="127"/>
      <c r="BD2636" s="127"/>
      <c r="BE2636" s="127"/>
      <c r="BF2636" s="127"/>
      <c r="BG2636" s="127"/>
      <c r="BH2636" s="127"/>
      <c r="BI2636" s="127"/>
      <c r="BJ2636" s="127"/>
      <c r="BK2636" s="127"/>
      <c r="BL2636" s="127"/>
      <c r="BM2636" s="127"/>
      <c r="BN2636" s="386"/>
      <c r="BO2636" s="127"/>
      <c r="BP2636" s="104"/>
    </row>
    <row r="2637" spans="1:68" ht="14.5" x14ac:dyDescent="0.35">
      <c r="A2637" s="136"/>
      <c r="B2637" s="136"/>
      <c r="C2637" s="136"/>
      <c r="D2637" s="127"/>
      <c r="E2637" s="127"/>
      <c r="F2637" s="127"/>
      <c r="G2637" s="127"/>
      <c r="H2637" s="127"/>
      <c r="I2637" s="127"/>
      <c r="J2637" s="127"/>
      <c r="K2637" s="127"/>
      <c r="L2637" s="127"/>
      <c r="M2637" s="127"/>
      <c r="N2637" s="127"/>
      <c r="O2637" s="127"/>
      <c r="P2637" s="127"/>
      <c r="Q2637" s="127"/>
      <c r="R2637" s="127"/>
      <c r="S2637" s="127"/>
      <c r="T2637" s="127"/>
      <c r="U2637" s="127"/>
      <c r="V2637" s="127"/>
      <c r="W2637" s="127"/>
      <c r="X2637" s="127"/>
      <c r="Y2637" s="127"/>
      <c r="Z2637" s="127"/>
      <c r="AA2637" s="127"/>
      <c r="AB2637" s="127"/>
      <c r="AC2637" s="127"/>
      <c r="AD2637" s="127"/>
      <c r="AE2637" s="127"/>
      <c r="AF2637" s="127"/>
      <c r="AG2637" s="127"/>
      <c r="AH2637" s="127"/>
      <c r="AI2637" s="127"/>
      <c r="AJ2637" s="127"/>
      <c r="AK2637" s="127"/>
      <c r="AL2637" s="127"/>
      <c r="AM2637" s="127"/>
      <c r="AN2637" s="127"/>
      <c r="AO2637" s="127"/>
      <c r="AP2637" s="127"/>
      <c r="AQ2637" s="127"/>
      <c r="AR2637" s="127"/>
      <c r="AS2637" s="127"/>
      <c r="AT2637" s="127"/>
      <c r="AU2637" s="127"/>
      <c r="AV2637" s="127"/>
      <c r="AW2637" s="127"/>
      <c r="AX2637" s="127"/>
      <c r="AY2637" s="127"/>
      <c r="AZ2637" s="127"/>
      <c r="BA2637" s="127"/>
      <c r="BB2637" s="127"/>
      <c r="BC2637" s="127"/>
      <c r="BD2637" s="127"/>
      <c r="BE2637" s="127"/>
      <c r="BF2637" s="127"/>
      <c r="BG2637" s="127"/>
      <c r="BH2637" s="127"/>
      <c r="BI2637" s="127"/>
      <c r="BJ2637" s="127"/>
      <c r="BK2637" s="127"/>
      <c r="BL2637" s="127"/>
      <c r="BM2637" s="127"/>
      <c r="BN2637" s="386"/>
      <c r="BO2637" s="127"/>
      <c r="BP2637" s="104"/>
    </row>
    <row r="2638" spans="1:68" ht="14.5" x14ac:dyDescent="0.35">
      <c r="A2638" s="136"/>
      <c r="B2638" s="136"/>
      <c r="C2638" s="136"/>
      <c r="D2638" s="127"/>
      <c r="E2638" s="127"/>
      <c r="F2638" s="127"/>
      <c r="G2638" s="127"/>
      <c r="H2638" s="127"/>
      <c r="I2638" s="127"/>
      <c r="J2638" s="127"/>
      <c r="K2638" s="127"/>
      <c r="L2638" s="127"/>
      <c r="M2638" s="127"/>
      <c r="N2638" s="127"/>
      <c r="O2638" s="127"/>
      <c r="P2638" s="127"/>
      <c r="Q2638" s="127"/>
      <c r="R2638" s="127"/>
      <c r="S2638" s="127"/>
      <c r="T2638" s="127"/>
      <c r="U2638" s="127"/>
      <c r="V2638" s="127"/>
      <c r="W2638" s="127"/>
      <c r="X2638" s="127"/>
      <c r="Y2638" s="127"/>
      <c r="Z2638" s="127"/>
      <c r="AA2638" s="127"/>
      <c r="AB2638" s="127"/>
      <c r="AC2638" s="127"/>
      <c r="AD2638" s="127"/>
      <c r="AE2638" s="127"/>
      <c r="AF2638" s="127"/>
      <c r="AG2638" s="127"/>
      <c r="AH2638" s="127"/>
      <c r="AI2638" s="127"/>
      <c r="AJ2638" s="127"/>
      <c r="AK2638" s="127"/>
      <c r="AL2638" s="127"/>
      <c r="AM2638" s="127"/>
      <c r="AN2638" s="127"/>
      <c r="AO2638" s="127"/>
      <c r="AP2638" s="127"/>
      <c r="AQ2638" s="127"/>
      <c r="AR2638" s="127"/>
      <c r="AS2638" s="127"/>
      <c r="AT2638" s="127"/>
      <c r="AU2638" s="127"/>
      <c r="AV2638" s="127"/>
      <c r="AW2638" s="127"/>
      <c r="AX2638" s="127"/>
      <c r="AY2638" s="127"/>
      <c r="AZ2638" s="127"/>
      <c r="BA2638" s="127"/>
      <c r="BB2638" s="127"/>
      <c r="BC2638" s="127"/>
      <c r="BD2638" s="127"/>
      <c r="BE2638" s="127"/>
      <c r="BF2638" s="127"/>
      <c r="BG2638" s="127"/>
      <c r="BH2638" s="127"/>
      <c r="BI2638" s="127"/>
      <c r="BJ2638" s="127"/>
      <c r="BK2638" s="127"/>
      <c r="BL2638" s="127"/>
      <c r="BM2638" s="127"/>
      <c r="BN2638" s="386"/>
      <c r="BO2638" s="127"/>
      <c r="BP2638" s="104"/>
    </row>
    <row r="2639" spans="1:68" ht="14.5" x14ac:dyDescent="0.35">
      <c r="A2639" s="136"/>
      <c r="B2639" s="136"/>
      <c r="C2639" s="136"/>
      <c r="D2639" s="127"/>
      <c r="E2639" s="127"/>
      <c r="F2639" s="127"/>
      <c r="G2639" s="127"/>
      <c r="H2639" s="127"/>
      <c r="I2639" s="127"/>
      <c r="J2639" s="127"/>
      <c r="K2639" s="127"/>
      <c r="L2639" s="127"/>
      <c r="M2639" s="127"/>
      <c r="N2639" s="127"/>
      <c r="O2639" s="127"/>
      <c r="P2639" s="127"/>
      <c r="Q2639" s="127"/>
      <c r="R2639" s="127"/>
      <c r="S2639" s="127"/>
      <c r="T2639" s="127"/>
      <c r="U2639" s="127"/>
      <c r="V2639" s="127"/>
      <c r="W2639" s="127"/>
      <c r="X2639" s="127"/>
      <c r="Y2639" s="127"/>
      <c r="Z2639" s="127"/>
      <c r="AA2639" s="127"/>
      <c r="AB2639" s="127"/>
      <c r="AC2639" s="127"/>
      <c r="AD2639" s="127"/>
      <c r="AE2639" s="127"/>
      <c r="AF2639" s="127"/>
      <c r="AG2639" s="127"/>
      <c r="AH2639" s="127"/>
      <c r="AI2639" s="127"/>
      <c r="AJ2639" s="127"/>
      <c r="AK2639" s="127"/>
      <c r="AL2639" s="127"/>
      <c r="AM2639" s="127"/>
      <c r="AN2639" s="127"/>
      <c r="AO2639" s="127"/>
      <c r="AP2639" s="127"/>
      <c r="AQ2639" s="127"/>
      <c r="AR2639" s="127"/>
      <c r="AS2639" s="127"/>
      <c r="AT2639" s="127"/>
      <c r="AU2639" s="127"/>
      <c r="AV2639" s="127"/>
      <c r="AW2639" s="127"/>
      <c r="AX2639" s="127"/>
      <c r="AY2639" s="127"/>
      <c r="AZ2639" s="127"/>
      <c r="BA2639" s="127"/>
      <c r="BB2639" s="127"/>
      <c r="BC2639" s="127"/>
      <c r="BD2639" s="127"/>
      <c r="BE2639" s="127"/>
      <c r="BF2639" s="127"/>
      <c r="BG2639" s="127"/>
      <c r="BH2639" s="127"/>
      <c r="BI2639" s="127"/>
      <c r="BJ2639" s="127"/>
      <c r="BK2639" s="127"/>
      <c r="BL2639" s="127"/>
      <c r="BM2639" s="127"/>
      <c r="BN2639" s="386"/>
      <c r="BO2639" s="127"/>
      <c r="BP2639" s="104"/>
    </row>
    <row r="2640" spans="1:68" ht="14.5" x14ac:dyDescent="0.35">
      <c r="A2640" s="136"/>
      <c r="B2640" s="136"/>
      <c r="C2640" s="136"/>
      <c r="D2640" s="127"/>
      <c r="E2640" s="127"/>
      <c r="F2640" s="127"/>
      <c r="G2640" s="127"/>
      <c r="H2640" s="127"/>
      <c r="I2640" s="127"/>
      <c r="J2640" s="127"/>
      <c r="K2640" s="127"/>
      <c r="L2640" s="127"/>
      <c r="M2640" s="127"/>
      <c r="N2640" s="127"/>
      <c r="O2640" s="127"/>
      <c r="P2640" s="127"/>
      <c r="Q2640" s="127"/>
      <c r="R2640" s="127"/>
      <c r="S2640" s="127"/>
      <c r="T2640" s="127"/>
      <c r="U2640" s="127"/>
      <c r="V2640" s="127"/>
      <c r="W2640" s="127"/>
      <c r="X2640" s="127"/>
      <c r="Y2640" s="127"/>
      <c r="Z2640" s="127"/>
      <c r="AA2640" s="127"/>
      <c r="AB2640" s="127"/>
      <c r="AC2640" s="127"/>
      <c r="AD2640" s="127"/>
      <c r="AE2640" s="127"/>
      <c r="AF2640" s="127"/>
      <c r="AG2640" s="127"/>
      <c r="AH2640" s="127"/>
      <c r="AI2640" s="127"/>
      <c r="AJ2640" s="127"/>
      <c r="AK2640" s="127"/>
      <c r="AL2640" s="127"/>
      <c r="AM2640" s="127"/>
      <c r="AN2640" s="127"/>
      <c r="AO2640" s="127"/>
      <c r="AP2640" s="127"/>
      <c r="AQ2640" s="127"/>
      <c r="AR2640" s="127"/>
      <c r="AS2640" s="127"/>
      <c r="AT2640" s="127"/>
      <c r="AU2640" s="127"/>
      <c r="AV2640" s="127"/>
      <c r="AW2640" s="127"/>
      <c r="AX2640" s="127"/>
      <c r="AY2640" s="127"/>
      <c r="AZ2640" s="127"/>
      <c r="BA2640" s="127"/>
      <c r="BB2640" s="127"/>
      <c r="BC2640" s="127"/>
      <c r="BD2640" s="127"/>
      <c r="BE2640" s="127"/>
      <c r="BF2640" s="127"/>
      <c r="BG2640" s="127"/>
      <c r="BH2640" s="127"/>
      <c r="BI2640" s="127"/>
      <c r="BJ2640" s="127"/>
      <c r="BK2640" s="127"/>
      <c r="BL2640" s="127"/>
      <c r="BM2640" s="127"/>
      <c r="BN2640" s="386"/>
      <c r="BO2640" s="127"/>
      <c r="BP2640" s="104"/>
    </row>
    <row r="2641" spans="1:68" ht="14.5" x14ac:dyDescent="0.35">
      <c r="A2641" s="136"/>
      <c r="B2641" s="136"/>
      <c r="C2641" s="136"/>
      <c r="D2641" s="127"/>
      <c r="E2641" s="127"/>
      <c r="F2641" s="127"/>
      <c r="G2641" s="127"/>
      <c r="H2641" s="127"/>
      <c r="I2641" s="127"/>
      <c r="J2641" s="127"/>
      <c r="K2641" s="127"/>
      <c r="L2641" s="127"/>
      <c r="M2641" s="127"/>
      <c r="N2641" s="127"/>
      <c r="O2641" s="127"/>
      <c r="P2641" s="127"/>
      <c r="Q2641" s="127"/>
      <c r="R2641" s="127"/>
      <c r="S2641" s="127"/>
      <c r="T2641" s="127"/>
      <c r="U2641" s="127"/>
      <c r="V2641" s="127"/>
      <c r="W2641" s="127"/>
      <c r="X2641" s="127"/>
      <c r="Y2641" s="127"/>
      <c r="Z2641" s="127"/>
      <c r="AA2641" s="127"/>
      <c r="AB2641" s="127"/>
      <c r="AC2641" s="127"/>
      <c r="AD2641" s="127"/>
      <c r="AE2641" s="127"/>
      <c r="AF2641" s="127"/>
      <c r="AG2641" s="127"/>
      <c r="AH2641" s="127"/>
      <c r="AI2641" s="127"/>
      <c r="AJ2641" s="127"/>
      <c r="AK2641" s="127"/>
      <c r="AL2641" s="127"/>
      <c r="AM2641" s="127"/>
      <c r="AN2641" s="127"/>
      <c r="AO2641" s="127"/>
      <c r="AP2641" s="127"/>
      <c r="AQ2641" s="127"/>
      <c r="AR2641" s="127"/>
      <c r="AS2641" s="127"/>
      <c r="AT2641" s="127"/>
      <c r="AU2641" s="127"/>
      <c r="AV2641" s="127"/>
      <c r="AW2641" s="127"/>
      <c r="AX2641" s="127"/>
      <c r="AY2641" s="127"/>
      <c r="AZ2641" s="127"/>
      <c r="BA2641" s="127"/>
      <c r="BB2641" s="127"/>
      <c r="BC2641" s="127"/>
      <c r="BD2641" s="127"/>
      <c r="BE2641" s="127"/>
      <c r="BF2641" s="127"/>
      <c r="BG2641" s="127"/>
      <c r="BH2641" s="127"/>
      <c r="BI2641" s="127"/>
      <c r="BJ2641" s="127"/>
      <c r="BK2641" s="127"/>
      <c r="BL2641" s="127"/>
      <c r="BM2641" s="127"/>
      <c r="BN2641" s="386"/>
      <c r="BO2641" s="127"/>
      <c r="BP2641" s="104"/>
    </row>
    <row r="2642" spans="1:68" ht="14.5" x14ac:dyDescent="0.35">
      <c r="A2642" s="136"/>
      <c r="B2642" s="136"/>
      <c r="C2642" s="136"/>
      <c r="D2642" s="127"/>
      <c r="E2642" s="127"/>
      <c r="F2642" s="127"/>
      <c r="G2642" s="127"/>
      <c r="H2642" s="127"/>
      <c r="I2642" s="127"/>
      <c r="J2642" s="127"/>
      <c r="K2642" s="127"/>
      <c r="L2642" s="127"/>
      <c r="M2642" s="127"/>
      <c r="N2642" s="127"/>
      <c r="O2642" s="127"/>
      <c r="P2642" s="127"/>
      <c r="Q2642" s="127"/>
      <c r="R2642" s="127"/>
      <c r="S2642" s="127"/>
      <c r="T2642" s="127"/>
      <c r="U2642" s="127"/>
      <c r="V2642" s="127"/>
      <c r="W2642" s="127"/>
      <c r="X2642" s="127"/>
      <c r="Y2642" s="127"/>
      <c r="Z2642" s="127"/>
      <c r="AA2642" s="127"/>
      <c r="AB2642" s="127"/>
      <c r="AC2642" s="127"/>
      <c r="AD2642" s="127"/>
      <c r="AE2642" s="127"/>
      <c r="AF2642" s="127"/>
      <c r="AG2642" s="127"/>
      <c r="AH2642" s="127"/>
      <c r="AI2642" s="127"/>
      <c r="AJ2642" s="127"/>
      <c r="AK2642" s="127"/>
      <c r="AL2642" s="127"/>
      <c r="AM2642" s="127"/>
      <c r="AN2642" s="127"/>
      <c r="AO2642" s="127"/>
      <c r="AP2642" s="127"/>
      <c r="AQ2642" s="127"/>
      <c r="AR2642" s="127"/>
      <c r="AS2642" s="127"/>
      <c r="AT2642" s="127"/>
      <c r="AU2642" s="127"/>
      <c r="AV2642" s="127"/>
      <c r="AW2642" s="127"/>
      <c r="AX2642" s="127"/>
      <c r="AY2642" s="127"/>
      <c r="AZ2642" s="127"/>
      <c r="BA2642" s="127"/>
      <c r="BB2642" s="127"/>
      <c r="BC2642" s="127"/>
      <c r="BD2642" s="127"/>
      <c r="BE2642" s="127"/>
      <c r="BF2642" s="127"/>
      <c r="BG2642" s="127"/>
      <c r="BH2642" s="127"/>
      <c r="BI2642" s="127"/>
      <c r="BJ2642" s="127"/>
      <c r="BK2642" s="127"/>
      <c r="BL2642" s="127"/>
      <c r="BM2642" s="127"/>
      <c r="BN2642" s="386"/>
      <c r="BO2642" s="127"/>
      <c r="BP2642" s="104"/>
    </row>
    <row r="2643" spans="1:68" ht="14.5" x14ac:dyDescent="0.35">
      <c r="A2643" s="136"/>
      <c r="B2643" s="136"/>
      <c r="C2643" s="136"/>
      <c r="D2643" s="127"/>
      <c r="E2643" s="127"/>
      <c r="F2643" s="127"/>
      <c r="G2643" s="127"/>
      <c r="H2643" s="127"/>
      <c r="I2643" s="127"/>
      <c r="J2643" s="127"/>
      <c r="K2643" s="127"/>
      <c r="L2643" s="127"/>
      <c r="M2643" s="127"/>
      <c r="N2643" s="127"/>
      <c r="O2643" s="127"/>
      <c r="P2643" s="127"/>
      <c r="Q2643" s="127"/>
      <c r="R2643" s="127"/>
      <c r="S2643" s="127"/>
      <c r="T2643" s="127"/>
      <c r="U2643" s="127"/>
      <c r="V2643" s="127"/>
      <c r="W2643" s="127"/>
      <c r="X2643" s="127"/>
      <c r="Y2643" s="127"/>
      <c r="Z2643" s="127"/>
      <c r="AA2643" s="127"/>
      <c r="AB2643" s="127"/>
      <c r="AC2643" s="127"/>
      <c r="AD2643" s="127"/>
      <c r="AE2643" s="127"/>
      <c r="AF2643" s="127"/>
      <c r="AG2643" s="127"/>
      <c r="AH2643" s="127"/>
      <c r="AI2643" s="127"/>
      <c r="AJ2643" s="127"/>
      <c r="AK2643" s="127"/>
      <c r="AL2643" s="127"/>
      <c r="AM2643" s="127"/>
      <c r="AN2643" s="127"/>
      <c r="AO2643" s="127"/>
      <c r="AP2643" s="127"/>
      <c r="AQ2643" s="127"/>
      <c r="AR2643" s="127"/>
      <c r="AS2643" s="127"/>
      <c r="AT2643" s="127"/>
      <c r="AU2643" s="127"/>
      <c r="AV2643" s="127"/>
      <c r="AW2643" s="127"/>
      <c r="AX2643" s="127"/>
      <c r="AY2643" s="127"/>
      <c r="AZ2643" s="127"/>
      <c r="BA2643" s="127"/>
      <c r="BB2643" s="127"/>
      <c r="BC2643" s="127"/>
      <c r="BD2643" s="127"/>
      <c r="BE2643" s="127"/>
      <c r="BF2643" s="127"/>
      <c r="BG2643" s="127"/>
      <c r="BH2643" s="127"/>
      <c r="BI2643" s="127"/>
      <c r="BJ2643" s="127"/>
      <c r="BK2643" s="127"/>
      <c r="BL2643" s="127"/>
      <c r="BM2643" s="127"/>
      <c r="BN2643" s="386"/>
      <c r="BO2643" s="127"/>
      <c r="BP2643" s="104"/>
    </row>
    <row r="2644" spans="1:68" ht="14.5" x14ac:dyDescent="0.35">
      <c r="A2644" s="136"/>
      <c r="B2644" s="136"/>
      <c r="C2644" s="136"/>
      <c r="D2644" s="127"/>
      <c r="E2644" s="127"/>
      <c r="F2644" s="127"/>
      <c r="G2644" s="127"/>
      <c r="H2644" s="127"/>
      <c r="I2644" s="127"/>
      <c r="J2644" s="127"/>
      <c r="K2644" s="127"/>
      <c r="L2644" s="127"/>
      <c r="M2644" s="127"/>
      <c r="N2644" s="127"/>
      <c r="O2644" s="127"/>
      <c r="P2644" s="127"/>
      <c r="Q2644" s="127"/>
      <c r="R2644" s="127"/>
      <c r="S2644" s="127"/>
      <c r="T2644" s="127"/>
      <c r="U2644" s="127"/>
      <c r="V2644" s="127"/>
      <c r="W2644" s="127"/>
      <c r="X2644" s="127"/>
      <c r="Y2644" s="127"/>
      <c r="Z2644" s="127"/>
      <c r="AA2644" s="127"/>
      <c r="AB2644" s="127"/>
      <c r="AC2644" s="127"/>
      <c r="AD2644" s="127"/>
      <c r="AE2644" s="127"/>
      <c r="AF2644" s="127"/>
      <c r="AG2644" s="127"/>
      <c r="AH2644" s="127"/>
      <c r="AI2644" s="127"/>
      <c r="AJ2644" s="127"/>
      <c r="AK2644" s="127"/>
      <c r="AL2644" s="127"/>
      <c r="AM2644" s="127"/>
      <c r="AN2644" s="127"/>
      <c r="AO2644" s="127"/>
      <c r="AP2644" s="127"/>
      <c r="AQ2644" s="127"/>
      <c r="AR2644" s="127"/>
      <c r="AS2644" s="127"/>
      <c r="AT2644" s="127"/>
      <c r="AU2644" s="127"/>
      <c r="AV2644" s="127"/>
      <c r="AW2644" s="127"/>
      <c r="AX2644" s="127"/>
      <c r="AY2644" s="127"/>
      <c r="AZ2644" s="127"/>
      <c r="BA2644" s="127"/>
      <c r="BB2644" s="127"/>
      <c r="BC2644" s="127"/>
      <c r="BD2644" s="127"/>
      <c r="BE2644" s="127"/>
      <c r="BF2644" s="127"/>
      <c r="BG2644" s="127"/>
      <c r="BH2644" s="127"/>
      <c r="BI2644" s="127"/>
      <c r="BJ2644" s="127"/>
      <c r="BK2644" s="127"/>
      <c r="BL2644" s="127"/>
      <c r="BM2644" s="127"/>
      <c r="BN2644" s="386"/>
      <c r="BO2644" s="127"/>
      <c r="BP2644" s="104"/>
    </row>
    <row r="2645" spans="1:68" ht="14.5" x14ac:dyDescent="0.35">
      <c r="A2645" s="136"/>
      <c r="B2645" s="136"/>
      <c r="C2645" s="136"/>
      <c r="D2645" s="127"/>
      <c r="E2645" s="127"/>
      <c r="F2645" s="127"/>
      <c r="G2645" s="127"/>
      <c r="H2645" s="127"/>
      <c r="I2645" s="127"/>
      <c r="J2645" s="127"/>
      <c r="K2645" s="127"/>
      <c r="L2645" s="127"/>
      <c r="M2645" s="127"/>
      <c r="N2645" s="127"/>
      <c r="O2645" s="127"/>
      <c r="P2645" s="127"/>
      <c r="Q2645" s="127"/>
      <c r="R2645" s="127"/>
      <c r="S2645" s="127"/>
      <c r="T2645" s="127"/>
      <c r="U2645" s="127"/>
      <c r="V2645" s="127"/>
      <c r="W2645" s="127"/>
      <c r="X2645" s="127"/>
      <c r="Y2645" s="127"/>
      <c r="Z2645" s="127"/>
      <c r="AA2645" s="127"/>
      <c r="AB2645" s="127"/>
      <c r="AC2645" s="127"/>
      <c r="AD2645" s="127"/>
      <c r="AE2645" s="127"/>
      <c r="AF2645" s="127"/>
      <c r="AG2645" s="127"/>
      <c r="AH2645" s="127"/>
      <c r="AI2645" s="127"/>
      <c r="AJ2645" s="127"/>
      <c r="AK2645" s="127"/>
      <c r="AL2645" s="127"/>
      <c r="AM2645" s="127"/>
      <c r="AN2645" s="127"/>
      <c r="AO2645" s="127"/>
      <c r="AP2645" s="127"/>
      <c r="AQ2645" s="127"/>
      <c r="AR2645" s="127"/>
      <c r="AS2645" s="127"/>
      <c r="AT2645" s="127"/>
      <c r="AU2645" s="127"/>
      <c r="AV2645" s="127"/>
      <c r="AW2645" s="127"/>
      <c r="AX2645" s="127"/>
      <c r="AY2645" s="127"/>
      <c r="AZ2645" s="127"/>
      <c r="BA2645" s="127"/>
      <c r="BB2645" s="127"/>
      <c r="BC2645" s="127"/>
      <c r="BD2645" s="127"/>
      <c r="BE2645" s="127"/>
      <c r="BF2645" s="127"/>
      <c r="BG2645" s="127"/>
      <c r="BH2645" s="127"/>
      <c r="BI2645" s="127"/>
      <c r="BJ2645" s="127"/>
      <c r="BK2645" s="127"/>
      <c r="BL2645" s="127"/>
      <c r="BM2645" s="127"/>
      <c r="BN2645" s="386"/>
      <c r="BO2645" s="127"/>
      <c r="BP2645" s="104"/>
    </row>
    <row r="2646" spans="1:68" ht="14.5" x14ac:dyDescent="0.35">
      <c r="A2646" s="136"/>
      <c r="B2646" s="136"/>
      <c r="C2646" s="136"/>
      <c r="D2646" s="127"/>
      <c r="E2646" s="127"/>
      <c r="F2646" s="127"/>
      <c r="G2646" s="127"/>
      <c r="H2646" s="127"/>
      <c r="I2646" s="127"/>
      <c r="J2646" s="127"/>
      <c r="K2646" s="127"/>
      <c r="L2646" s="127"/>
      <c r="M2646" s="127"/>
      <c r="N2646" s="127"/>
      <c r="O2646" s="127"/>
      <c r="P2646" s="127"/>
      <c r="Q2646" s="127"/>
      <c r="R2646" s="127"/>
      <c r="S2646" s="127"/>
      <c r="T2646" s="127"/>
      <c r="U2646" s="127"/>
      <c r="V2646" s="127"/>
      <c r="W2646" s="127"/>
      <c r="X2646" s="127"/>
      <c r="Y2646" s="127"/>
      <c r="Z2646" s="127"/>
      <c r="AA2646" s="127"/>
      <c r="AB2646" s="127"/>
      <c r="AC2646" s="127"/>
      <c r="AD2646" s="127"/>
      <c r="AE2646" s="127"/>
      <c r="AF2646" s="127"/>
      <c r="AG2646" s="127"/>
      <c r="AH2646" s="127"/>
      <c r="AI2646" s="127"/>
      <c r="AJ2646" s="127"/>
      <c r="AK2646" s="127"/>
      <c r="AL2646" s="127"/>
      <c r="AM2646" s="127"/>
      <c r="AN2646" s="127"/>
      <c r="AO2646" s="127"/>
      <c r="AP2646" s="127"/>
      <c r="AQ2646" s="127"/>
      <c r="AR2646" s="127"/>
      <c r="AS2646" s="127"/>
      <c r="AT2646" s="127"/>
      <c r="AU2646" s="127"/>
      <c r="AV2646" s="127"/>
      <c r="AW2646" s="127"/>
      <c r="AX2646" s="127"/>
      <c r="AY2646" s="127"/>
      <c r="AZ2646" s="127"/>
      <c r="BA2646" s="127"/>
      <c r="BB2646" s="127"/>
      <c r="BC2646" s="127"/>
      <c r="BD2646" s="127"/>
      <c r="BE2646" s="127"/>
      <c r="BF2646" s="127"/>
      <c r="BG2646" s="127"/>
      <c r="BH2646" s="127"/>
      <c r="BI2646" s="127"/>
      <c r="BJ2646" s="127"/>
      <c r="BK2646" s="127"/>
      <c r="BL2646" s="127"/>
      <c r="BM2646" s="127"/>
      <c r="BN2646" s="386"/>
      <c r="BO2646" s="127"/>
      <c r="BP2646" s="104"/>
    </row>
    <row r="2647" spans="1:68" ht="14.5" x14ac:dyDescent="0.35">
      <c r="A2647" s="136"/>
      <c r="B2647" s="136"/>
      <c r="C2647" s="136"/>
      <c r="D2647" s="127"/>
      <c r="E2647" s="127"/>
      <c r="F2647" s="127"/>
      <c r="G2647" s="127"/>
      <c r="H2647" s="127"/>
      <c r="I2647" s="127"/>
      <c r="J2647" s="127"/>
      <c r="K2647" s="127"/>
      <c r="L2647" s="127"/>
      <c r="M2647" s="127"/>
      <c r="N2647" s="127"/>
      <c r="O2647" s="127"/>
      <c r="P2647" s="127"/>
      <c r="Q2647" s="127"/>
      <c r="R2647" s="127"/>
      <c r="S2647" s="127"/>
      <c r="T2647" s="127"/>
      <c r="U2647" s="127"/>
      <c r="V2647" s="127"/>
      <c r="W2647" s="127"/>
      <c r="X2647" s="127"/>
      <c r="Y2647" s="127"/>
      <c r="Z2647" s="127"/>
      <c r="AA2647" s="127"/>
      <c r="AB2647" s="127"/>
      <c r="AC2647" s="127"/>
      <c r="AD2647" s="127"/>
      <c r="AE2647" s="127"/>
      <c r="AF2647" s="127"/>
      <c r="AG2647" s="127"/>
      <c r="AH2647" s="127"/>
      <c r="AI2647" s="127"/>
      <c r="AJ2647" s="127"/>
      <c r="AK2647" s="127"/>
      <c r="AL2647" s="127"/>
      <c r="AM2647" s="127"/>
      <c r="AN2647" s="127"/>
      <c r="AO2647" s="127"/>
      <c r="AP2647" s="127"/>
      <c r="AQ2647" s="127"/>
      <c r="AR2647" s="127"/>
      <c r="AS2647" s="127"/>
      <c r="AT2647" s="127"/>
      <c r="AU2647" s="127"/>
      <c r="AV2647" s="127"/>
      <c r="AW2647" s="127"/>
      <c r="AX2647" s="127"/>
      <c r="AY2647" s="127"/>
      <c r="AZ2647" s="127"/>
      <c r="BA2647" s="127"/>
      <c r="BB2647" s="127"/>
      <c r="BC2647" s="127"/>
      <c r="BD2647" s="127"/>
      <c r="BE2647" s="127"/>
      <c r="BF2647" s="127"/>
      <c r="BG2647" s="127"/>
      <c r="BH2647" s="127"/>
      <c r="BI2647" s="127"/>
      <c r="BJ2647" s="127"/>
      <c r="BK2647" s="127"/>
      <c r="BL2647" s="127"/>
      <c r="BM2647" s="127"/>
      <c r="BN2647" s="386"/>
      <c r="BO2647" s="127"/>
      <c r="BP2647" s="104"/>
    </row>
    <row r="2648" spans="1:68" ht="14.5" x14ac:dyDescent="0.35">
      <c r="A2648" s="136"/>
      <c r="B2648" s="136"/>
      <c r="C2648" s="136"/>
      <c r="D2648" s="127"/>
      <c r="E2648" s="127"/>
      <c r="F2648" s="127"/>
      <c r="G2648" s="127"/>
      <c r="H2648" s="127"/>
      <c r="I2648" s="127"/>
      <c r="J2648" s="127"/>
      <c r="K2648" s="127"/>
      <c r="L2648" s="127"/>
      <c r="M2648" s="127"/>
      <c r="N2648" s="127"/>
      <c r="O2648" s="127"/>
      <c r="P2648" s="127"/>
      <c r="Q2648" s="127"/>
      <c r="R2648" s="127"/>
      <c r="S2648" s="127"/>
      <c r="T2648" s="127"/>
      <c r="U2648" s="127"/>
      <c r="V2648" s="127"/>
      <c r="W2648" s="127"/>
      <c r="X2648" s="127"/>
      <c r="Y2648" s="127"/>
      <c r="Z2648" s="127"/>
      <c r="AA2648" s="127"/>
      <c r="AB2648" s="127"/>
      <c r="AC2648" s="127"/>
      <c r="AD2648" s="127"/>
      <c r="AE2648" s="127"/>
      <c r="AF2648" s="127"/>
      <c r="AG2648" s="127"/>
      <c r="AH2648" s="127"/>
      <c r="AI2648" s="127"/>
      <c r="AJ2648" s="127"/>
      <c r="AK2648" s="127"/>
      <c r="AL2648" s="127"/>
      <c r="AM2648" s="127"/>
      <c r="AN2648" s="127"/>
      <c r="AO2648" s="127"/>
      <c r="AP2648" s="127"/>
      <c r="AQ2648" s="127"/>
      <c r="AR2648" s="127"/>
      <c r="AS2648" s="127"/>
      <c r="AT2648" s="127"/>
      <c r="AU2648" s="127"/>
      <c r="AV2648" s="127"/>
      <c r="AW2648" s="127"/>
      <c r="AX2648" s="127"/>
      <c r="AY2648" s="127"/>
      <c r="AZ2648" s="127"/>
      <c r="BA2648" s="127"/>
      <c r="BB2648" s="127"/>
      <c r="BC2648" s="127"/>
      <c r="BD2648" s="127"/>
      <c r="BE2648" s="127"/>
      <c r="BF2648" s="127"/>
      <c r="BG2648" s="127"/>
      <c r="BH2648" s="127"/>
      <c r="BI2648" s="127"/>
      <c r="BJ2648" s="127"/>
      <c r="BK2648" s="127"/>
      <c r="BL2648" s="127"/>
      <c r="BM2648" s="127"/>
      <c r="BN2648" s="386"/>
      <c r="BO2648" s="127"/>
      <c r="BP2648" s="104"/>
    </row>
    <row r="2649" spans="1:68" ht="14.5" x14ac:dyDescent="0.35">
      <c r="A2649" s="136"/>
      <c r="B2649" s="136"/>
      <c r="C2649" s="136"/>
      <c r="D2649" s="127"/>
      <c r="E2649" s="127"/>
      <c r="F2649" s="127"/>
      <c r="G2649" s="127"/>
      <c r="H2649" s="127"/>
      <c r="I2649" s="127"/>
      <c r="J2649" s="127"/>
      <c r="K2649" s="127"/>
      <c r="L2649" s="127"/>
      <c r="M2649" s="127"/>
      <c r="N2649" s="127"/>
      <c r="O2649" s="127"/>
      <c r="P2649" s="127"/>
      <c r="Q2649" s="127"/>
      <c r="R2649" s="127"/>
      <c r="S2649" s="127"/>
      <c r="T2649" s="127"/>
      <c r="U2649" s="127"/>
      <c r="V2649" s="127"/>
      <c r="W2649" s="127"/>
      <c r="X2649" s="127"/>
      <c r="Y2649" s="127"/>
      <c r="Z2649" s="127"/>
      <c r="AA2649" s="127"/>
      <c r="AB2649" s="127"/>
      <c r="AC2649" s="127"/>
      <c r="AD2649" s="127"/>
      <c r="AE2649" s="127"/>
      <c r="AF2649" s="127"/>
      <c r="AG2649" s="127"/>
      <c r="AH2649" s="127"/>
      <c r="AI2649" s="127"/>
      <c r="AJ2649" s="127"/>
      <c r="AK2649" s="127"/>
      <c r="AL2649" s="127"/>
      <c r="AM2649" s="127"/>
      <c r="AN2649" s="127"/>
      <c r="AO2649" s="127"/>
      <c r="AP2649" s="127"/>
      <c r="AQ2649" s="127"/>
      <c r="AR2649" s="127"/>
      <c r="AS2649" s="127"/>
      <c r="AT2649" s="127"/>
      <c r="AU2649" s="127"/>
      <c r="AV2649" s="127"/>
      <c r="AW2649" s="127"/>
      <c r="AX2649" s="127"/>
      <c r="AY2649" s="127"/>
      <c r="AZ2649" s="127"/>
      <c r="BA2649" s="127"/>
      <c r="BB2649" s="127"/>
      <c r="BC2649" s="127"/>
      <c r="BD2649" s="127"/>
      <c r="BE2649" s="127"/>
      <c r="BF2649" s="127"/>
      <c r="BG2649" s="127"/>
      <c r="BH2649" s="127"/>
      <c r="BI2649" s="127"/>
      <c r="BJ2649" s="127"/>
      <c r="BK2649" s="127"/>
      <c r="BL2649" s="127"/>
      <c r="BM2649" s="127"/>
      <c r="BN2649" s="386"/>
      <c r="BO2649" s="127"/>
      <c r="BP2649" s="104"/>
    </row>
    <row r="2650" spans="1:68" ht="14.5" x14ac:dyDescent="0.35">
      <c r="A2650" s="136"/>
      <c r="B2650" s="136"/>
      <c r="C2650" s="136"/>
      <c r="D2650" s="127"/>
      <c r="E2650" s="127"/>
      <c r="F2650" s="127"/>
      <c r="G2650" s="127"/>
      <c r="H2650" s="127"/>
      <c r="I2650" s="127"/>
      <c r="J2650" s="127"/>
      <c r="K2650" s="127"/>
      <c r="L2650" s="127"/>
      <c r="M2650" s="127"/>
      <c r="N2650" s="127"/>
      <c r="O2650" s="127"/>
      <c r="P2650" s="127"/>
      <c r="Q2650" s="127"/>
      <c r="R2650" s="127"/>
      <c r="S2650" s="127"/>
      <c r="T2650" s="127"/>
      <c r="U2650" s="127"/>
      <c r="V2650" s="127"/>
      <c r="W2650" s="127"/>
      <c r="X2650" s="127"/>
      <c r="Y2650" s="127"/>
      <c r="Z2650" s="127"/>
      <c r="AA2650" s="127"/>
      <c r="AB2650" s="127"/>
      <c r="AC2650" s="127"/>
      <c r="AD2650" s="127"/>
      <c r="AE2650" s="127"/>
      <c r="AF2650" s="127"/>
      <c r="AG2650" s="127"/>
      <c r="AH2650" s="127"/>
      <c r="AI2650" s="127"/>
      <c r="AJ2650" s="127"/>
      <c r="AK2650" s="127"/>
      <c r="AL2650" s="127"/>
      <c r="AM2650" s="127"/>
      <c r="AN2650" s="127"/>
      <c r="AO2650" s="127"/>
      <c r="AP2650" s="127"/>
      <c r="AQ2650" s="127"/>
      <c r="AR2650" s="127"/>
      <c r="AS2650" s="127"/>
      <c r="AT2650" s="127"/>
      <c r="AU2650" s="127"/>
      <c r="AV2650" s="127"/>
      <c r="AW2650" s="127"/>
      <c r="AX2650" s="127"/>
      <c r="AY2650" s="127"/>
      <c r="AZ2650" s="127"/>
      <c r="BA2650" s="127"/>
      <c r="BB2650" s="127"/>
      <c r="BC2650" s="127"/>
      <c r="BD2650" s="127"/>
      <c r="BE2650" s="127"/>
      <c r="BF2650" s="127"/>
      <c r="BG2650" s="127"/>
      <c r="BH2650" s="127"/>
      <c r="BI2650" s="127"/>
      <c r="BJ2650" s="127"/>
      <c r="BK2650" s="127"/>
      <c r="BL2650" s="127"/>
      <c r="BM2650" s="127"/>
      <c r="BN2650" s="386"/>
      <c r="BO2650" s="127"/>
      <c r="BP2650" s="104"/>
    </row>
    <row r="2651" spans="1:68" ht="14.5" x14ac:dyDescent="0.35">
      <c r="A2651" s="136"/>
      <c r="B2651" s="136"/>
      <c r="C2651" s="136"/>
      <c r="D2651" s="127"/>
      <c r="E2651" s="127"/>
      <c r="F2651" s="127"/>
      <c r="G2651" s="127"/>
      <c r="H2651" s="127"/>
      <c r="I2651" s="127"/>
      <c r="J2651" s="127"/>
      <c r="K2651" s="127"/>
      <c r="L2651" s="127"/>
      <c r="M2651" s="127"/>
      <c r="N2651" s="127"/>
      <c r="O2651" s="127"/>
      <c r="P2651" s="127"/>
      <c r="Q2651" s="127"/>
      <c r="R2651" s="127"/>
      <c r="S2651" s="127"/>
      <c r="T2651" s="127"/>
      <c r="U2651" s="127"/>
      <c r="V2651" s="127"/>
      <c r="W2651" s="127"/>
      <c r="X2651" s="127"/>
      <c r="Y2651" s="127"/>
      <c r="Z2651" s="127"/>
      <c r="AA2651" s="127"/>
      <c r="AB2651" s="127"/>
      <c r="AC2651" s="127"/>
      <c r="AD2651" s="127"/>
      <c r="AE2651" s="127"/>
      <c r="AF2651" s="127"/>
      <c r="AG2651" s="127"/>
      <c r="AH2651" s="127"/>
      <c r="AI2651" s="127"/>
      <c r="AJ2651" s="127"/>
      <c r="AK2651" s="127"/>
      <c r="AL2651" s="127"/>
      <c r="AM2651" s="127"/>
      <c r="AN2651" s="127"/>
      <c r="AO2651" s="127"/>
      <c r="AP2651" s="127"/>
      <c r="AQ2651" s="127"/>
      <c r="AR2651" s="127"/>
      <c r="AS2651" s="127"/>
      <c r="AT2651" s="127"/>
      <c r="AU2651" s="127"/>
      <c r="AV2651" s="127"/>
      <c r="AW2651" s="127"/>
      <c r="AX2651" s="127"/>
      <c r="AY2651" s="127"/>
      <c r="AZ2651" s="127"/>
      <c r="BA2651" s="127"/>
      <c r="BB2651" s="127"/>
      <c r="BC2651" s="127"/>
      <c r="BD2651" s="127"/>
      <c r="BE2651" s="127"/>
      <c r="BF2651" s="127"/>
      <c r="BG2651" s="127"/>
      <c r="BH2651" s="127"/>
      <c r="BI2651" s="127"/>
      <c r="BJ2651" s="127"/>
      <c r="BK2651" s="127"/>
      <c r="BL2651" s="127"/>
      <c r="BM2651" s="127"/>
      <c r="BN2651" s="386"/>
      <c r="BO2651" s="127"/>
      <c r="BP2651" s="104"/>
    </row>
    <row r="2652" spans="1:68" ht="14.5" x14ac:dyDescent="0.35">
      <c r="A2652" s="136"/>
      <c r="B2652" s="136"/>
      <c r="C2652" s="136"/>
      <c r="D2652" s="127"/>
      <c r="E2652" s="127"/>
      <c r="F2652" s="127"/>
      <c r="G2652" s="127"/>
      <c r="H2652" s="127"/>
      <c r="I2652" s="127"/>
      <c r="J2652" s="127"/>
      <c r="K2652" s="127"/>
      <c r="L2652" s="127"/>
      <c r="M2652" s="127"/>
      <c r="N2652" s="127"/>
      <c r="O2652" s="127"/>
      <c r="P2652" s="127"/>
      <c r="Q2652" s="127"/>
      <c r="R2652" s="127"/>
      <c r="S2652" s="127"/>
      <c r="T2652" s="127"/>
      <c r="U2652" s="127"/>
      <c r="V2652" s="127"/>
      <c r="W2652" s="127"/>
      <c r="X2652" s="127"/>
      <c r="Y2652" s="127"/>
      <c r="Z2652" s="127"/>
      <c r="AA2652" s="127"/>
      <c r="AB2652" s="127"/>
      <c r="AC2652" s="127"/>
      <c r="AD2652" s="127"/>
      <c r="AE2652" s="127"/>
      <c r="AF2652" s="127"/>
      <c r="AG2652" s="127"/>
      <c r="AH2652" s="127"/>
      <c r="AI2652" s="127"/>
      <c r="AJ2652" s="127"/>
      <c r="AK2652" s="127"/>
      <c r="AL2652" s="127"/>
      <c r="AM2652" s="127"/>
      <c r="AN2652" s="127"/>
      <c r="AO2652" s="127"/>
      <c r="AP2652" s="127"/>
      <c r="AQ2652" s="127"/>
      <c r="AR2652" s="127"/>
      <c r="AS2652" s="127"/>
      <c r="AT2652" s="127"/>
      <c r="AU2652" s="127"/>
      <c r="AV2652" s="127"/>
      <c r="AW2652" s="127"/>
      <c r="AX2652" s="127"/>
      <c r="AY2652" s="127"/>
      <c r="AZ2652" s="127"/>
      <c r="BA2652" s="127"/>
      <c r="BB2652" s="127"/>
      <c r="BC2652" s="127"/>
      <c r="BD2652" s="127"/>
      <c r="BE2652" s="127"/>
      <c r="BF2652" s="127"/>
      <c r="BG2652" s="127"/>
      <c r="BH2652" s="127"/>
      <c r="BI2652" s="127"/>
      <c r="BJ2652" s="127"/>
      <c r="BK2652" s="127"/>
      <c r="BL2652" s="127"/>
      <c r="BM2652" s="127"/>
      <c r="BN2652" s="386"/>
      <c r="BO2652" s="127"/>
      <c r="BP2652" s="104"/>
    </row>
    <row r="2653" spans="1:68" ht="14.5" x14ac:dyDescent="0.35">
      <c r="A2653" s="136"/>
      <c r="B2653" s="136"/>
      <c r="C2653" s="136"/>
      <c r="D2653" s="127"/>
      <c r="E2653" s="127"/>
      <c r="F2653" s="127"/>
      <c r="G2653" s="127"/>
      <c r="H2653" s="127"/>
      <c r="I2653" s="127"/>
      <c r="J2653" s="127"/>
      <c r="K2653" s="127"/>
      <c r="L2653" s="127"/>
      <c r="M2653" s="127"/>
      <c r="N2653" s="127"/>
      <c r="O2653" s="127"/>
      <c r="P2653" s="127"/>
      <c r="Q2653" s="127"/>
      <c r="R2653" s="127"/>
      <c r="S2653" s="127"/>
      <c r="T2653" s="127"/>
      <c r="U2653" s="127"/>
      <c r="V2653" s="127"/>
      <c r="W2653" s="127"/>
      <c r="X2653" s="127"/>
      <c r="Y2653" s="127"/>
      <c r="Z2653" s="127"/>
      <c r="AA2653" s="127"/>
      <c r="AB2653" s="127"/>
      <c r="AC2653" s="127"/>
      <c r="AD2653" s="127"/>
      <c r="AE2653" s="127"/>
      <c r="AF2653" s="127"/>
      <c r="AG2653" s="127"/>
      <c r="AH2653" s="127"/>
      <c r="AI2653" s="127"/>
      <c r="AJ2653" s="127"/>
      <c r="AK2653" s="127"/>
      <c r="AL2653" s="127"/>
      <c r="AM2653" s="127"/>
      <c r="AN2653" s="127"/>
      <c r="AO2653" s="127"/>
      <c r="AP2653" s="127"/>
      <c r="AQ2653" s="127"/>
      <c r="AR2653" s="127"/>
      <c r="AS2653" s="127"/>
      <c r="AT2653" s="127"/>
      <c r="AU2653" s="127"/>
      <c r="AV2653" s="127"/>
      <c r="AW2653" s="127"/>
      <c r="AX2653" s="127"/>
      <c r="AY2653" s="127"/>
      <c r="AZ2653" s="127"/>
      <c r="BA2653" s="127"/>
      <c r="BB2653" s="127"/>
      <c r="BC2653" s="127"/>
      <c r="BD2653" s="127"/>
      <c r="BE2653" s="127"/>
      <c r="BF2653" s="127"/>
      <c r="BG2653" s="127"/>
      <c r="BH2653" s="127"/>
      <c r="BI2653" s="127"/>
      <c r="BJ2653" s="127"/>
      <c r="BK2653" s="127"/>
      <c r="BL2653" s="127"/>
      <c r="BM2653" s="127"/>
      <c r="BN2653" s="386"/>
      <c r="BO2653" s="127"/>
      <c r="BP2653" s="104"/>
    </row>
    <row r="2654" spans="1:68" ht="14.5" x14ac:dyDescent="0.35">
      <c r="A2654" s="136"/>
      <c r="B2654" s="136"/>
      <c r="C2654" s="136"/>
      <c r="D2654" s="127"/>
      <c r="E2654" s="127"/>
      <c r="F2654" s="127"/>
      <c r="G2654" s="127"/>
      <c r="H2654" s="127"/>
      <c r="I2654" s="127"/>
      <c r="J2654" s="127"/>
      <c r="K2654" s="127"/>
      <c r="L2654" s="127"/>
      <c r="M2654" s="127"/>
      <c r="N2654" s="127"/>
      <c r="O2654" s="127"/>
      <c r="P2654" s="127"/>
      <c r="Q2654" s="127"/>
      <c r="R2654" s="127"/>
      <c r="S2654" s="127"/>
      <c r="T2654" s="127"/>
      <c r="U2654" s="127"/>
      <c r="V2654" s="127"/>
      <c r="W2654" s="127"/>
      <c r="X2654" s="127"/>
      <c r="Y2654" s="127"/>
      <c r="Z2654" s="127"/>
      <c r="AA2654" s="127"/>
      <c r="AB2654" s="127"/>
      <c r="AC2654" s="127"/>
      <c r="AD2654" s="127"/>
      <c r="AE2654" s="127"/>
      <c r="AF2654" s="127"/>
      <c r="AG2654" s="127"/>
      <c r="AH2654" s="127"/>
      <c r="AI2654" s="127"/>
      <c r="AJ2654" s="127"/>
      <c r="AK2654" s="127"/>
      <c r="AL2654" s="127"/>
      <c r="AM2654" s="127"/>
      <c r="AN2654" s="127"/>
      <c r="AO2654" s="127"/>
      <c r="AP2654" s="127"/>
      <c r="AQ2654" s="127"/>
      <c r="AR2654" s="127"/>
      <c r="AS2654" s="127"/>
      <c r="AT2654" s="127"/>
      <c r="AU2654" s="127"/>
      <c r="AV2654" s="127"/>
      <c r="AW2654" s="127"/>
      <c r="AX2654" s="127"/>
      <c r="AY2654" s="127"/>
      <c r="AZ2654" s="127"/>
      <c r="BA2654" s="127"/>
      <c r="BB2654" s="127"/>
      <c r="BC2654" s="127"/>
      <c r="BD2654" s="127"/>
      <c r="BE2654" s="127"/>
      <c r="BF2654" s="127"/>
      <c r="BG2654" s="127"/>
      <c r="BH2654" s="127"/>
      <c r="BI2654" s="127"/>
      <c r="BJ2654" s="127"/>
      <c r="BK2654" s="127"/>
      <c r="BL2654" s="127"/>
      <c r="BM2654" s="127"/>
      <c r="BN2654" s="386"/>
      <c r="BO2654" s="127"/>
      <c r="BP2654" s="104"/>
    </row>
    <row r="2655" spans="1:68" ht="14.5" x14ac:dyDescent="0.35">
      <c r="A2655" s="136"/>
      <c r="B2655" s="136"/>
      <c r="C2655" s="136"/>
      <c r="D2655" s="127"/>
      <c r="E2655" s="127"/>
      <c r="F2655" s="127"/>
      <c r="G2655" s="127"/>
      <c r="H2655" s="127"/>
      <c r="I2655" s="127"/>
      <c r="J2655" s="127"/>
      <c r="K2655" s="127"/>
      <c r="L2655" s="127"/>
      <c r="M2655" s="127"/>
      <c r="N2655" s="127"/>
      <c r="O2655" s="127"/>
      <c r="P2655" s="127"/>
      <c r="Q2655" s="127"/>
      <c r="R2655" s="127"/>
      <c r="S2655" s="127"/>
      <c r="T2655" s="127"/>
      <c r="U2655" s="127"/>
      <c r="V2655" s="127"/>
      <c r="W2655" s="127"/>
      <c r="X2655" s="127"/>
      <c r="Y2655" s="127"/>
      <c r="Z2655" s="127"/>
      <c r="AA2655" s="127"/>
      <c r="AB2655" s="127"/>
      <c r="AC2655" s="127"/>
      <c r="AD2655" s="127"/>
      <c r="AE2655" s="127"/>
      <c r="AF2655" s="127"/>
      <c r="AG2655" s="127"/>
      <c r="AH2655" s="127"/>
      <c r="AI2655" s="127"/>
      <c r="AJ2655" s="127"/>
      <c r="AK2655" s="127"/>
      <c r="AL2655" s="127"/>
      <c r="AM2655" s="127"/>
      <c r="AN2655" s="127"/>
      <c r="AO2655" s="127"/>
      <c r="AP2655" s="127"/>
      <c r="AQ2655" s="127"/>
      <c r="AR2655" s="127"/>
      <c r="AS2655" s="127"/>
      <c r="AT2655" s="127"/>
      <c r="AU2655" s="127"/>
      <c r="AV2655" s="127"/>
      <c r="AW2655" s="127"/>
      <c r="AX2655" s="127"/>
      <c r="AY2655" s="127"/>
      <c r="AZ2655" s="127"/>
      <c r="BA2655" s="127"/>
      <c r="BB2655" s="127"/>
      <c r="BC2655" s="127"/>
      <c r="BD2655" s="127"/>
      <c r="BE2655" s="127"/>
      <c r="BF2655" s="127"/>
      <c r="BG2655" s="127"/>
      <c r="BH2655" s="127"/>
      <c r="BI2655" s="127"/>
      <c r="BJ2655" s="127"/>
      <c r="BK2655" s="127"/>
      <c r="BL2655" s="127"/>
      <c r="BM2655" s="127"/>
      <c r="BN2655" s="386"/>
      <c r="BO2655" s="127"/>
      <c r="BP2655" s="104"/>
    </row>
    <row r="2656" spans="1:68" ht="14.5" x14ac:dyDescent="0.35">
      <c r="A2656" s="136"/>
      <c r="B2656" s="136"/>
      <c r="C2656" s="136"/>
      <c r="D2656" s="127"/>
      <c r="E2656" s="127"/>
      <c r="F2656" s="127"/>
      <c r="G2656" s="127"/>
      <c r="H2656" s="127"/>
      <c r="I2656" s="127"/>
      <c r="J2656" s="127"/>
      <c r="K2656" s="127"/>
      <c r="L2656" s="127"/>
      <c r="M2656" s="127"/>
      <c r="N2656" s="127"/>
      <c r="O2656" s="127"/>
      <c r="P2656" s="127"/>
      <c r="Q2656" s="127"/>
      <c r="R2656" s="127"/>
      <c r="S2656" s="127"/>
      <c r="T2656" s="127"/>
      <c r="U2656" s="127"/>
      <c r="V2656" s="127"/>
      <c r="W2656" s="127"/>
      <c r="X2656" s="127"/>
      <c r="Y2656" s="127"/>
      <c r="Z2656" s="127"/>
      <c r="AA2656" s="127"/>
      <c r="AB2656" s="127"/>
      <c r="AC2656" s="127"/>
      <c r="AD2656" s="127"/>
      <c r="AE2656" s="127"/>
      <c r="AF2656" s="127"/>
      <c r="AG2656" s="127"/>
      <c r="AH2656" s="127"/>
      <c r="AI2656" s="127"/>
      <c r="AJ2656" s="127"/>
      <c r="AK2656" s="127"/>
      <c r="AL2656" s="127"/>
      <c r="AM2656" s="127"/>
      <c r="AN2656" s="127"/>
      <c r="AO2656" s="127"/>
      <c r="AP2656" s="127"/>
      <c r="AQ2656" s="127"/>
      <c r="AR2656" s="127"/>
      <c r="AS2656" s="127"/>
      <c r="AT2656" s="127"/>
      <c r="AU2656" s="127"/>
      <c r="AV2656" s="127"/>
      <c r="AW2656" s="127"/>
      <c r="AX2656" s="127"/>
      <c r="AY2656" s="127"/>
      <c r="AZ2656" s="127"/>
      <c r="BA2656" s="127"/>
      <c r="BB2656" s="127"/>
      <c r="BC2656" s="127"/>
      <c r="BD2656" s="127"/>
      <c r="BE2656" s="127"/>
      <c r="BF2656" s="127"/>
      <c r="BG2656" s="127"/>
      <c r="BH2656" s="127"/>
      <c r="BI2656" s="127"/>
      <c r="BJ2656" s="127"/>
      <c r="BK2656" s="127"/>
      <c r="BL2656" s="127"/>
      <c r="BM2656" s="127"/>
      <c r="BN2656" s="386"/>
      <c r="BO2656" s="127"/>
      <c r="BP2656" s="104"/>
    </row>
    <row r="2657" spans="1:68" ht="14.5" x14ac:dyDescent="0.35">
      <c r="A2657" s="136"/>
      <c r="B2657" s="136"/>
      <c r="C2657" s="136"/>
      <c r="D2657" s="127"/>
      <c r="E2657" s="127"/>
      <c r="F2657" s="127"/>
      <c r="G2657" s="127"/>
      <c r="H2657" s="127"/>
      <c r="I2657" s="127"/>
      <c r="J2657" s="127"/>
      <c r="K2657" s="127"/>
      <c r="L2657" s="127"/>
      <c r="M2657" s="127"/>
      <c r="N2657" s="127"/>
      <c r="O2657" s="127"/>
      <c r="P2657" s="127"/>
      <c r="Q2657" s="127"/>
      <c r="R2657" s="127"/>
      <c r="S2657" s="127"/>
      <c r="T2657" s="127"/>
      <c r="U2657" s="127"/>
      <c r="V2657" s="127"/>
      <c r="W2657" s="127"/>
      <c r="X2657" s="127"/>
      <c r="Y2657" s="127"/>
      <c r="Z2657" s="127"/>
      <c r="AA2657" s="127"/>
      <c r="AB2657" s="127"/>
      <c r="AC2657" s="127"/>
      <c r="AD2657" s="127"/>
      <c r="AE2657" s="127"/>
      <c r="AF2657" s="127"/>
      <c r="AG2657" s="127"/>
      <c r="AH2657" s="127"/>
      <c r="AI2657" s="127"/>
      <c r="AJ2657" s="127"/>
      <c r="AK2657" s="127"/>
      <c r="AL2657" s="127"/>
      <c r="AM2657" s="127"/>
      <c r="AN2657" s="127"/>
      <c r="AO2657" s="127"/>
      <c r="AP2657" s="127"/>
      <c r="AQ2657" s="127"/>
      <c r="AR2657" s="127"/>
      <c r="AS2657" s="127"/>
      <c r="AT2657" s="127"/>
      <c r="AU2657" s="127"/>
      <c r="AV2657" s="127"/>
      <c r="AW2657" s="127"/>
      <c r="AX2657" s="127"/>
      <c r="AY2657" s="127"/>
      <c r="AZ2657" s="127"/>
      <c r="BA2657" s="127"/>
      <c r="BB2657" s="127"/>
      <c r="BC2657" s="127"/>
      <c r="BD2657" s="127"/>
      <c r="BE2657" s="127"/>
      <c r="BF2657" s="127"/>
      <c r="BG2657" s="127"/>
      <c r="BH2657" s="127"/>
      <c r="BI2657" s="127"/>
      <c r="BJ2657" s="127"/>
      <c r="BK2657" s="127"/>
      <c r="BL2657" s="127"/>
      <c r="BM2657" s="127"/>
      <c r="BN2657" s="386"/>
      <c r="BO2657" s="127"/>
      <c r="BP2657" s="104"/>
    </row>
    <row r="2658" spans="1:68" ht="14.5" x14ac:dyDescent="0.35">
      <c r="A2658" s="136"/>
      <c r="B2658" s="136"/>
      <c r="C2658" s="136"/>
      <c r="D2658" s="127"/>
      <c r="E2658" s="127"/>
      <c r="F2658" s="127"/>
      <c r="G2658" s="127"/>
      <c r="H2658" s="127"/>
      <c r="I2658" s="127"/>
      <c r="J2658" s="127"/>
      <c r="K2658" s="127"/>
      <c r="L2658" s="127"/>
      <c r="M2658" s="127"/>
      <c r="N2658" s="127"/>
      <c r="O2658" s="127"/>
      <c r="P2658" s="127"/>
      <c r="Q2658" s="127"/>
      <c r="R2658" s="127"/>
      <c r="S2658" s="127"/>
      <c r="T2658" s="127"/>
      <c r="U2658" s="127"/>
      <c r="V2658" s="127"/>
      <c r="W2658" s="127"/>
      <c r="X2658" s="127"/>
      <c r="Y2658" s="127"/>
      <c r="Z2658" s="127"/>
      <c r="AA2658" s="127"/>
      <c r="AB2658" s="127"/>
      <c r="AC2658" s="127"/>
      <c r="AD2658" s="127"/>
      <c r="AE2658" s="127"/>
      <c r="AF2658" s="127"/>
      <c r="AG2658" s="127"/>
      <c r="AH2658" s="127"/>
      <c r="AI2658" s="127"/>
      <c r="AJ2658" s="127"/>
      <c r="AK2658" s="127"/>
      <c r="AL2658" s="127"/>
      <c r="AM2658" s="127"/>
      <c r="AN2658" s="127"/>
      <c r="AO2658" s="127"/>
      <c r="AP2658" s="127"/>
      <c r="AQ2658" s="127"/>
      <c r="AR2658" s="127"/>
      <c r="AS2658" s="127"/>
      <c r="AT2658" s="127"/>
      <c r="AU2658" s="127"/>
      <c r="AV2658" s="127"/>
      <c r="AW2658" s="127"/>
      <c r="AX2658" s="127"/>
      <c r="AY2658" s="127"/>
      <c r="AZ2658" s="127"/>
      <c r="BA2658" s="127"/>
      <c r="BB2658" s="127"/>
      <c r="BC2658" s="127"/>
      <c r="BD2658" s="127"/>
      <c r="BE2658" s="127"/>
      <c r="BF2658" s="127"/>
      <c r="BG2658" s="127"/>
      <c r="BH2658" s="127"/>
      <c r="BI2658" s="127"/>
      <c r="BJ2658" s="127"/>
      <c r="BK2658" s="127"/>
      <c r="BL2658" s="127"/>
      <c r="BM2658" s="127"/>
      <c r="BN2658" s="386"/>
      <c r="BO2658" s="127"/>
      <c r="BP2658" s="104"/>
    </row>
    <row r="2659" spans="1:68" ht="14.5" x14ac:dyDescent="0.35">
      <c r="A2659" s="136"/>
      <c r="B2659" s="136"/>
      <c r="C2659" s="136"/>
      <c r="D2659" s="127"/>
      <c r="E2659" s="127"/>
      <c r="F2659" s="127"/>
      <c r="G2659" s="127"/>
      <c r="H2659" s="127"/>
      <c r="I2659" s="127"/>
      <c r="J2659" s="127"/>
      <c r="K2659" s="127"/>
      <c r="L2659" s="127"/>
      <c r="M2659" s="127"/>
      <c r="N2659" s="127"/>
      <c r="O2659" s="127"/>
      <c r="P2659" s="127"/>
      <c r="Q2659" s="127"/>
      <c r="R2659" s="127"/>
      <c r="S2659" s="127"/>
      <c r="T2659" s="127"/>
      <c r="U2659" s="127"/>
      <c r="V2659" s="127"/>
      <c r="W2659" s="127"/>
      <c r="X2659" s="127"/>
      <c r="Y2659" s="127"/>
      <c r="Z2659" s="127"/>
      <c r="AA2659" s="127"/>
      <c r="AB2659" s="127"/>
      <c r="AC2659" s="127"/>
      <c r="AD2659" s="127"/>
      <c r="AE2659" s="127"/>
      <c r="AF2659" s="127"/>
      <c r="AG2659" s="127"/>
      <c r="AH2659" s="127"/>
      <c r="AI2659" s="127"/>
      <c r="AJ2659" s="127"/>
      <c r="AK2659" s="127"/>
      <c r="AL2659" s="127"/>
      <c r="AM2659" s="127"/>
      <c r="AN2659" s="127"/>
      <c r="AO2659" s="127"/>
      <c r="AP2659" s="127"/>
      <c r="AQ2659" s="127"/>
      <c r="AR2659" s="127"/>
      <c r="AS2659" s="127"/>
      <c r="AT2659" s="127"/>
      <c r="AU2659" s="127"/>
      <c r="AV2659" s="127"/>
      <c r="AW2659" s="127"/>
      <c r="AX2659" s="127"/>
      <c r="AY2659" s="127"/>
      <c r="AZ2659" s="127"/>
      <c r="BA2659" s="127"/>
      <c r="BB2659" s="127"/>
      <c r="BC2659" s="127"/>
      <c r="BD2659" s="127"/>
      <c r="BE2659" s="127"/>
      <c r="BF2659" s="127"/>
      <c r="BG2659" s="127"/>
      <c r="BH2659" s="127"/>
      <c r="BI2659" s="127"/>
      <c r="BJ2659" s="127"/>
      <c r="BK2659" s="127"/>
      <c r="BL2659" s="127"/>
      <c r="BM2659" s="127"/>
      <c r="BN2659" s="386"/>
      <c r="BO2659" s="127"/>
      <c r="BP2659" s="104"/>
    </row>
    <row r="2660" spans="1:68" ht="14.5" x14ac:dyDescent="0.35">
      <c r="A2660" s="136"/>
      <c r="B2660" s="136"/>
      <c r="C2660" s="136"/>
      <c r="D2660" s="127"/>
      <c r="E2660" s="127"/>
      <c r="F2660" s="127"/>
      <c r="G2660" s="127"/>
      <c r="H2660" s="127"/>
      <c r="I2660" s="127"/>
      <c r="J2660" s="127"/>
      <c r="K2660" s="127"/>
      <c r="L2660" s="127"/>
      <c r="M2660" s="127"/>
      <c r="N2660" s="127"/>
      <c r="O2660" s="127"/>
      <c r="P2660" s="127"/>
      <c r="Q2660" s="127"/>
      <c r="R2660" s="127"/>
      <c r="S2660" s="127"/>
      <c r="T2660" s="127"/>
      <c r="U2660" s="127"/>
      <c r="V2660" s="127"/>
      <c r="W2660" s="127"/>
      <c r="X2660" s="127"/>
      <c r="Y2660" s="127"/>
      <c r="Z2660" s="127"/>
      <c r="AA2660" s="127"/>
      <c r="AB2660" s="127"/>
      <c r="AC2660" s="127"/>
      <c r="AD2660" s="127"/>
      <c r="AE2660" s="127"/>
      <c r="AF2660" s="127"/>
      <c r="AG2660" s="127"/>
      <c r="AH2660" s="127"/>
      <c r="AI2660" s="127"/>
      <c r="AJ2660" s="127"/>
      <c r="AK2660" s="127"/>
      <c r="AL2660" s="127"/>
      <c r="AM2660" s="127"/>
      <c r="AN2660" s="127"/>
      <c r="AO2660" s="127"/>
      <c r="AP2660" s="127"/>
      <c r="AQ2660" s="127"/>
      <c r="AR2660" s="127"/>
      <c r="AS2660" s="127"/>
      <c r="AT2660" s="127"/>
      <c r="AU2660" s="127"/>
      <c r="AV2660" s="127"/>
      <c r="AW2660" s="127"/>
      <c r="AX2660" s="127"/>
      <c r="AY2660" s="127"/>
      <c r="AZ2660" s="127"/>
      <c r="BA2660" s="127"/>
      <c r="BB2660" s="127"/>
      <c r="BC2660" s="127"/>
      <c r="BD2660" s="127"/>
      <c r="BE2660" s="127"/>
      <c r="BF2660" s="127"/>
      <c r="BG2660" s="127"/>
      <c r="BH2660" s="127"/>
      <c r="BI2660" s="127"/>
      <c r="BJ2660" s="127"/>
      <c r="BK2660" s="127"/>
      <c r="BL2660" s="127"/>
      <c r="BM2660" s="127"/>
      <c r="BN2660" s="386"/>
      <c r="BO2660" s="127"/>
      <c r="BP2660" s="104"/>
    </row>
    <row r="2661" spans="1:68" ht="14.5" x14ac:dyDescent="0.35">
      <c r="A2661" s="136"/>
      <c r="B2661" s="136"/>
      <c r="C2661" s="136"/>
      <c r="D2661" s="127"/>
      <c r="E2661" s="127"/>
      <c r="F2661" s="127"/>
      <c r="G2661" s="127"/>
      <c r="H2661" s="127"/>
      <c r="I2661" s="127"/>
      <c r="J2661" s="127"/>
      <c r="K2661" s="127"/>
      <c r="L2661" s="127"/>
      <c r="M2661" s="127"/>
      <c r="N2661" s="127"/>
      <c r="O2661" s="127"/>
      <c r="P2661" s="127"/>
      <c r="Q2661" s="127"/>
      <c r="R2661" s="127"/>
      <c r="S2661" s="127"/>
      <c r="T2661" s="127"/>
      <c r="U2661" s="127"/>
      <c r="V2661" s="127"/>
      <c r="W2661" s="127"/>
      <c r="X2661" s="127"/>
      <c r="Y2661" s="127"/>
      <c r="Z2661" s="127"/>
      <c r="AA2661" s="127"/>
      <c r="AB2661" s="127"/>
      <c r="AC2661" s="127"/>
      <c r="AD2661" s="127"/>
      <c r="AE2661" s="127"/>
      <c r="AF2661" s="127"/>
      <c r="AG2661" s="127"/>
      <c r="AH2661" s="127"/>
      <c r="AI2661" s="127"/>
      <c r="AJ2661" s="127"/>
      <c r="AK2661" s="127"/>
      <c r="AL2661" s="127"/>
      <c r="AM2661" s="127"/>
      <c r="AN2661" s="127"/>
      <c r="AO2661" s="127"/>
      <c r="AP2661" s="127"/>
      <c r="AQ2661" s="127"/>
      <c r="AR2661" s="127"/>
      <c r="AS2661" s="127"/>
      <c r="AT2661" s="127"/>
      <c r="AU2661" s="127"/>
      <c r="AV2661" s="127"/>
      <c r="AW2661" s="127"/>
      <c r="AX2661" s="127"/>
      <c r="AY2661" s="127"/>
      <c r="AZ2661" s="127"/>
      <c r="BA2661" s="127"/>
      <c r="BB2661" s="127"/>
      <c r="BC2661" s="127"/>
      <c r="BD2661" s="127"/>
      <c r="BE2661" s="127"/>
      <c r="BF2661" s="127"/>
      <c r="BG2661" s="127"/>
      <c r="BH2661" s="127"/>
      <c r="BI2661" s="127"/>
      <c r="BJ2661" s="127"/>
      <c r="BK2661" s="127"/>
      <c r="BL2661" s="127"/>
      <c r="BM2661" s="127"/>
      <c r="BN2661" s="386"/>
      <c r="BO2661" s="127"/>
      <c r="BP2661" s="104"/>
    </row>
    <row r="2662" spans="1:68" ht="14.5" x14ac:dyDescent="0.35">
      <c r="A2662" s="136"/>
      <c r="B2662" s="136"/>
      <c r="C2662" s="136"/>
      <c r="D2662" s="127"/>
      <c r="E2662" s="127"/>
      <c r="F2662" s="127"/>
      <c r="G2662" s="127"/>
      <c r="H2662" s="127"/>
      <c r="I2662" s="127"/>
      <c r="J2662" s="127"/>
      <c r="K2662" s="127"/>
      <c r="L2662" s="127"/>
      <c r="M2662" s="127"/>
      <c r="N2662" s="127"/>
      <c r="O2662" s="127"/>
      <c r="P2662" s="127"/>
      <c r="Q2662" s="127"/>
      <c r="R2662" s="127"/>
      <c r="S2662" s="127"/>
      <c r="T2662" s="127"/>
      <c r="U2662" s="127"/>
      <c r="V2662" s="127"/>
      <c r="W2662" s="127"/>
      <c r="X2662" s="127"/>
      <c r="Y2662" s="127"/>
      <c r="Z2662" s="127"/>
      <c r="AA2662" s="127"/>
      <c r="AB2662" s="127"/>
      <c r="AC2662" s="127"/>
      <c r="AD2662" s="127"/>
      <c r="AE2662" s="127"/>
      <c r="AF2662" s="127"/>
      <c r="AG2662" s="127"/>
      <c r="AH2662" s="127"/>
      <c r="AI2662" s="127"/>
      <c r="AJ2662" s="127"/>
      <c r="AK2662" s="127"/>
      <c r="AL2662" s="127"/>
      <c r="AM2662" s="127"/>
      <c r="AN2662" s="127"/>
      <c r="AO2662" s="127"/>
      <c r="AP2662" s="127"/>
      <c r="AQ2662" s="127"/>
      <c r="AR2662" s="127"/>
      <c r="AS2662" s="127"/>
      <c r="AT2662" s="127"/>
      <c r="AU2662" s="127"/>
      <c r="AV2662" s="127"/>
      <c r="AW2662" s="127"/>
      <c r="AX2662" s="127"/>
      <c r="AY2662" s="127"/>
      <c r="AZ2662" s="127"/>
      <c r="BA2662" s="127"/>
      <c r="BB2662" s="127"/>
      <c r="BC2662" s="127"/>
      <c r="BD2662" s="127"/>
      <c r="BE2662" s="127"/>
      <c r="BF2662" s="127"/>
      <c r="BG2662" s="127"/>
      <c r="BH2662" s="127"/>
      <c r="BI2662" s="127"/>
      <c r="BJ2662" s="127"/>
      <c r="BK2662" s="127"/>
      <c r="BL2662" s="127"/>
      <c r="BM2662" s="127"/>
      <c r="BN2662" s="386"/>
      <c r="BO2662" s="127"/>
      <c r="BP2662" s="104"/>
    </row>
    <row r="2663" spans="1:68" ht="14.5" x14ac:dyDescent="0.35">
      <c r="A2663" s="136"/>
      <c r="B2663" s="136"/>
      <c r="C2663" s="136"/>
      <c r="D2663" s="127"/>
      <c r="E2663" s="127"/>
      <c r="F2663" s="127"/>
      <c r="G2663" s="127"/>
      <c r="H2663" s="127"/>
      <c r="I2663" s="127"/>
      <c r="J2663" s="127"/>
      <c r="K2663" s="127"/>
      <c r="L2663" s="127"/>
      <c r="M2663" s="127"/>
      <c r="N2663" s="127"/>
      <c r="O2663" s="127"/>
      <c r="P2663" s="127"/>
      <c r="Q2663" s="127"/>
      <c r="R2663" s="127"/>
      <c r="S2663" s="127"/>
      <c r="T2663" s="127"/>
      <c r="U2663" s="127"/>
      <c r="V2663" s="127"/>
      <c r="W2663" s="127"/>
      <c r="X2663" s="127"/>
      <c r="Y2663" s="127"/>
      <c r="Z2663" s="127"/>
      <c r="AA2663" s="127"/>
      <c r="AB2663" s="127"/>
      <c r="AC2663" s="127"/>
      <c r="AD2663" s="127"/>
      <c r="AE2663" s="127"/>
      <c r="AF2663" s="127"/>
      <c r="AG2663" s="127"/>
      <c r="AH2663" s="127"/>
      <c r="AI2663" s="127"/>
      <c r="AJ2663" s="127"/>
      <c r="AK2663" s="127"/>
      <c r="AL2663" s="127"/>
      <c r="AM2663" s="127"/>
      <c r="AN2663" s="127"/>
      <c r="AO2663" s="127"/>
      <c r="AP2663" s="127"/>
      <c r="AQ2663" s="127"/>
      <c r="AR2663" s="127"/>
      <c r="AS2663" s="127"/>
      <c r="AT2663" s="127"/>
      <c r="AU2663" s="127"/>
      <c r="AV2663" s="127"/>
      <c r="AW2663" s="127"/>
      <c r="AX2663" s="127"/>
      <c r="AY2663" s="127"/>
      <c r="AZ2663" s="127"/>
      <c r="BA2663" s="127"/>
      <c r="BB2663" s="127"/>
      <c r="BC2663" s="127"/>
      <c r="BD2663" s="127"/>
      <c r="BE2663" s="127"/>
      <c r="BF2663" s="127"/>
      <c r="BG2663" s="127"/>
      <c r="BH2663" s="127"/>
      <c r="BI2663" s="127"/>
      <c r="BJ2663" s="127"/>
      <c r="BK2663" s="127"/>
      <c r="BL2663" s="127"/>
      <c r="BM2663" s="127"/>
      <c r="BN2663" s="386"/>
      <c r="BO2663" s="127"/>
      <c r="BP2663" s="104"/>
    </row>
    <row r="2664" spans="1:68" ht="14.5" x14ac:dyDescent="0.35">
      <c r="A2664" s="136"/>
      <c r="B2664" s="136"/>
      <c r="C2664" s="136"/>
      <c r="D2664" s="127"/>
      <c r="E2664" s="127"/>
      <c r="F2664" s="127"/>
      <c r="G2664" s="127"/>
      <c r="H2664" s="127"/>
      <c r="I2664" s="127"/>
      <c r="J2664" s="127"/>
      <c r="K2664" s="127"/>
      <c r="L2664" s="127"/>
      <c r="M2664" s="127"/>
      <c r="N2664" s="127"/>
      <c r="O2664" s="127"/>
      <c r="P2664" s="127"/>
      <c r="Q2664" s="127"/>
      <c r="R2664" s="127"/>
      <c r="S2664" s="127"/>
      <c r="T2664" s="127"/>
      <c r="U2664" s="127"/>
      <c r="V2664" s="127"/>
      <c r="W2664" s="127"/>
      <c r="X2664" s="127"/>
      <c r="Y2664" s="127"/>
      <c r="Z2664" s="127"/>
      <c r="AA2664" s="127"/>
      <c r="AB2664" s="127"/>
      <c r="AC2664" s="127"/>
      <c r="AD2664" s="127"/>
      <c r="AE2664" s="127"/>
      <c r="AF2664" s="127"/>
      <c r="AG2664" s="127"/>
      <c r="AH2664" s="127"/>
      <c r="AI2664" s="127"/>
      <c r="AJ2664" s="127"/>
      <c r="AK2664" s="127"/>
      <c r="AL2664" s="127"/>
      <c r="AM2664" s="127"/>
      <c r="AN2664" s="127"/>
      <c r="AO2664" s="127"/>
      <c r="AP2664" s="127"/>
      <c r="AQ2664" s="127"/>
      <c r="AR2664" s="127"/>
      <c r="AS2664" s="127"/>
      <c r="AT2664" s="127"/>
      <c r="AU2664" s="127"/>
      <c r="AV2664" s="127"/>
      <c r="AW2664" s="127"/>
      <c r="AX2664" s="127"/>
      <c r="AY2664" s="127"/>
      <c r="AZ2664" s="127"/>
      <c r="BA2664" s="127"/>
      <c r="BB2664" s="127"/>
      <c r="BC2664" s="127"/>
      <c r="BD2664" s="127"/>
      <c r="BE2664" s="127"/>
      <c r="BF2664" s="127"/>
      <c r="BG2664" s="127"/>
      <c r="BH2664" s="127"/>
      <c r="BI2664" s="127"/>
      <c r="BJ2664" s="127"/>
      <c r="BK2664" s="127"/>
      <c r="BL2664" s="127"/>
      <c r="BM2664" s="127"/>
      <c r="BN2664" s="386"/>
      <c r="BO2664" s="127"/>
      <c r="BP2664" s="104"/>
    </row>
    <row r="2665" spans="1:68" ht="14.5" x14ac:dyDescent="0.35">
      <c r="A2665" s="136"/>
      <c r="B2665" s="136"/>
      <c r="C2665" s="136"/>
      <c r="D2665" s="127"/>
      <c r="E2665" s="127"/>
      <c r="F2665" s="127"/>
      <c r="G2665" s="127"/>
      <c r="H2665" s="127"/>
      <c r="I2665" s="127"/>
      <c r="J2665" s="127"/>
      <c r="K2665" s="127"/>
      <c r="L2665" s="127"/>
      <c r="M2665" s="127"/>
      <c r="N2665" s="127"/>
      <c r="O2665" s="127"/>
      <c r="P2665" s="127"/>
      <c r="Q2665" s="127"/>
      <c r="R2665" s="127"/>
      <c r="S2665" s="127"/>
      <c r="T2665" s="127"/>
      <c r="U2665" s="127"/>
      <c r="V2665" s="127"/>
      <c r="W2665" s="127"/>
      <c r="X2665" s="127"/>
      <c r="Y2665" s="127"/>
      <c r="Z2665" s="127"/>
      <c r="AA2665" s="127"/>
      <c r="AB2665" s="127"/>
      <c r="AC2665" s="127"/>
      <c r="AD2665" s="127"/>
      <c r="AE2665" s="127"/>
      <c r="AF2665" s="127"/>
      <c r="AG2665" s="127"/>
      <c r="AH2665" s="127"/>
      <c r="AI2665" s="127"/>
      <c r="AJ2665" s="127"/>
      <c r="AK2665" s="127"/>
      <c r="AL2665" s="127"/>
      <c r="AM2665" s="127"/>
      <c r="AN2665" s="127"/>
      <c r="AO2665" s="127"/>
      <c r="AP2665" s="127"/>
      <c r="AQ2665" s="127"/>
      <c r="AR2665" s="127"/>
      <c r="AS2665" s="127"/>
      <c r="AT2665" s="127"/>
      <c r="AU2665" s="127"/>
      <c r="AV2665" s="127"/>
      <c r="AW2665" s="127"/>
      <c r="AX2665" s="127"/>
      <c r="AY2665" s="127"/>
      <c r="AZ2665" s="127"/>
      <c r="BA2665" s="127"/>
      <c r="BB2665" s="127"/>
      <c r="BC2665" s="127"/>
      <c r="BD2665" s="127"/>
      <c r="BE2665" s="127"/>
      <c r="BF2665" s="127"/>
      <c r="BG2665" s="127"/>
      <c r="BH2665" s="127"/>
      <c r="BI2665" s="127"/>
      <c r="BJ2665" s="127"/>
      <c r="BK2665" s="127"/>
      <c r="BL2665" s="127"/>
      <c r="BM2665" s="127"/>
      <c r="BN2665" s="386"/>
      <c r="BO2665" s="127"/>
      <c r="BP2665" s="104"/>
    </row>
    <row r="2666" spans="1:68" ht="14.5" x14ac:dyDescent="0.35">
      <c r="A2666" s="136"/>
      <c r="B2666" s="136"/>
      <c r="C2666" s="136"/>
      <c r="D2666" s="127"/>
      <c r="E2666" s="127"/>
      <c r="F2666" s="127"/>
      <c r="G2666" s="127"/>
      <c r="H2666" s="127"/>
      <c r="I2666" s="127"/>
      <c r="J2666" s="127"/>
      <c r="K2666" s="127"/>
      <c r="L2666" s="127"/>
      <c r="M2666" s="127"/>
      <c r="N2666" s="127"/>
      <c r="O2666" s="127"/>
      <c r="P2666" s="127"/>
      <c r="Q2666" s="127"/>
      <c r="R2666" s="127"/>
      <c r="S2666" s="127"/>
      <c r="T2666" s="127"/>
      <c r="U2666" s="127"/>
      <c r="V2666" s="127"/>
      <c r="W2666" s="127"/>
      <c r="X2666" s="127"/>
      <c r="Y2666" s="127"/>
      <c r="Z2666" s="127"/>
      <c r="AA2666" s="127"/>
      <c r="AB2666" s="127"/>
      <c r="AC2666" s="127"/>
      <c r="AD2666" s="127"/>
      <c r="AE2666" s="127"/>
      <c r="AF2666" s="127"/>
      <c r="AG2666" s="127"/>
      <c r="AH2666" s="127"/>
      <c r="AI2666" s="127"/>
      <c r="AJ2666" s="127"/>
      <c r="AK2666" s="127"/>
      <c r="AL2666" s="127"/>
      <c r="AM2666" s="127"/>
      <c r="AN2666" s="127"/>
      <c r="AO2666" s="127"/>
      <c r="AP2666" s="127"/>
      <c r="AQ2666" s="127"/>
      <c r="AR2666" s="127"/>
      <c r="AS2666" s="127"/>
      <c r="AT2666" s="127"/>
      <c r="AU2666" s="127"/>
      <c r="AV2666" s="127"/>
      <c r="AW2666" s="127"/>
      <c r="AX2666" s="127"/>
      <c r="AY2666" s="127"/>
      <c r="AZ2666" s="127"/>
      <c r="BA2666" s="127"/>
      <c r="BB2666" s="127"/>
      <c r="BC2666" s="127"/>
      <c r="BD2666" s="127"/>
      <c r="BE2666" s="127"/>
      <c r="BF2666" s="127"/>
      <c r="BG2666" s="127"/>
      <c r="BH2666" s="127"/>
      <c r="BI2666" s="127"/>
      <c r="BJ2666" s="127"/>
      <c r="BK2666" s="127"/>
      <c r="BL2666" s="127"/>
      <c r="BM2666" s="127"/>
      <c r="BN2666" s="386"/>
      <c r="BO2666" s="127"/>
      <c r="BP2666" s="104"/>
    </row>
    <row r="2667" spans="1:68" ht="14.5" x14ac:dyDescent="0.35">
      <c r="A2667" s="136"/>
      <c r="B2667" s="136"/>
      <c r="C2667" s="136"/>
      <c r="D2667" s="127"/>
      <c r="E2667" s="127"/>
      <c r="F2667" s="127"/>
      <c r="G2667" s="127"/>
      <c r="H2667" s="127"/>
      <c r="I2667" s="127"/>
      <c r="J2667" s="127"/>
      <c r="K2667" s="127"/>
      <c r="L2667" s="127"/>
      <c r="M2667" s="127"/>
      <c r="N2667" s="127"/>
      <c r="O2667" s="127"/>
      <c r="P2667" s="127"/>
      <c r="Q2667" s="127"/>
      <c r="R2667" s="127"/>
      <c r="S2667" s="127"/>
      <c r="T2667" s="127"/>
      <c r="U2667" s="127"/>
      <c r="V2667" s="127"/>
      <c r="W2667" s="127"/>
      <c r="X2667" s="127"/>
      <c r="Y2667" s="127"/>
      <c r="Z2667" s="127"/>
      <c r="AA2667" s="127"/>
      <c r="AB2667" s="127"/>
      <c r="AC2667" s="127"/>
      <c r="AD2667" s="127"/>
      <c r="AE2667" s="127"/>
      <c r="AF2667" s="127"/>
      <c r="AG2667" s="127"/>
      <c r="AH2667" s="127"/>
      <c r="AI2667" s="127"/>
      <c r="AJ2667" s="127"/>
      <c r="AK2667" s="127"/>
      <c r="AL2667" s="127"/>
      <c r="AM2667" s="127"/>
      <c r="AN2667" s="127"/>
      <c r="AO2667" s="127"/>
      <c r="AP2667" s="127"/>
      <c r="AQ2667" s="127"/>
      <c r="AR2667" s="127"/>
      <c r="AS2667" s="127"/>
      <c r="AT2667" s="127"/>
      <c r="AU2667" s="127"/>
      <c r="AV2667" s="127"/>
      <c r="AW2667" s="127"/>
      <c r="AX2667" s="127"/>
      <c r="AY2667" s="127"/>
      <c r="AZ2667" s="127"/>
      <c r="BA2667" s="127"/>
      <c r="BB2667" s="127"/>
      <c r="BC2667" s="127"/>
      <c r="BD2667" s="127"/>
      <c r="BE2667" s="127"/>
      <c r="BF2667" s="127"/>
      <c r="BG2667" s="127"/>
      <c r="BH2667" s="127"/>
      <c r="BI2667" s="127"/>
      <c r="BJ2667" s="127"/>
      <c r="BK2667" s="127"/>
      <c r="BL2667" s="127"/>
      <c r="BM2667" s="127"/>
      <c r="BN2667" s="386"/>
      <c r="BO2667" s="127"/>
      <c r="BP2667" s="104"/>
    </row>
    <row r="2668" spans="1:68" ht="14.5" x14ac:dyDescent="0.35">
      <c r="A2668" s="136"/>
      <c r="B2668" s="136"/>
      <c r="C2668" s="136"/>
      <c r="D2668" s="127"/>
      <c r="E2668" s="127"/>
      <c r="F2668" s="127"/>
      <c r="G2668" s="127"/>
      <c r="H2668" s="127"/>
      <c r="I2668" s="127"/>
      <c r="J2668" s="127"/>
      <c r="K2668" s="127"/>
      <c r="L2668" s="127"/>
      <c r="M2668" s="127"/>
      <c r="N2668" s="127"/>
      <c r="O2668" s="127"/>
      <c r="P2668" s="127"/>
      <c r="Q2668" s="127"/>
      <c r="R2668" s="127"/>
      <c r="S2668" s="127"/>
      <c r="T2668" s="127"/>
      <c r="U2668" s="127"/>
      <c r="V2668" s="127"/>
      <c r="W2668" s="127"/>
      <c r="X2668" s="127"/>
      <c r="Y2668" s="127"/>
      <c r="Z2668" s="127"/>
      <c r="AA2668" s="127"/>
      <c r="AB2668" s="127"/>
      <c r="AC2668" s="127"/>
      <c r="AD2668" s="127"/>
      <c r="AE2668" s="127"/>
      <c r="AF2668" s="127"/>
      <c r="AG2668" s="127"/>
      <c r="AH2668" s="127"/>
      <c r="AI2668" s="127"/>
      <c r="AJ2668" s="127"/>
      <c r="AK2668" s="127"/>
      <c r="AL2668" s="127"/>
      <c r="AM2668" s="127"/>
      <c r="AN2668" s="127"/>
      <c r="AO2668" s="127"/>
      <c r="AP2668" s="127"/>
      <c r="AQ2668" s="127"/>
      <c r="AR2668" s="127"/>
      <c r="AS2668" s="127"/>
      <c r="AT2668" s="127"/>
      <c r="AU2668" s="127"/>
      <c r="AV2668" s="127"/>
      <c r="AW2668" s="127"/>
      <c r="AX2668" s="127"/>
      <c r="AY2668" s="127"/>
      <c r="AZ2668" s="127"/>
      <c r="BA2668" s="127"/>
      <c r="BB2668" s="127"/>
      <c r="BC2668" s="127"/>
      <c r="BD2668" s="127"/>
      <c r="BE2668" s="127"/>
      <c r="BF2668" s="127"/>
      <c r="BG2668" s="127"/>
      <c r="BH2668" s="127"/>
      <c r="BI2668" s="127"/>
      <c r="BJ2668" s="127"/>
      <c r="BK2668" s="127"/>
      <c r="BL2668" s="127"/>
      <c r="BM2668" s="127"/>
      <c r="BN2668" s="386"/>
      <c r="BO2668" s="127"/>
      <c r="BP2668" s="104"/>
    </row>
    <row r="2669" spans="1:68" ht="14.5" x14ac:dyDescent="0.35">
      <c r="A2669" s="136"/>
      <c r="B2669" s="136"/>
      <c r="C2669" s="136"/>
      <c r="D2669" s="127"/>
      <c r="E2669" s="127"/>
      <c r="F2669" s="127"/>
      <c r="G2669" s="127"/>
      <c r="H2669" s="127"/>
      <c r="I2669" s="127"/>
      <c r="J2669" s="127"/>
      <c r="K2669" s="127"/>
      <c r="L2669" s="127"/>
      <c r="M2669" s="127"/>
      <c r="N2669" s="127"/>
      <c r="O2669" s="127"/>
      <c r="P2669" s="127"/>
      <c r="Q2669" s="127"/>
      <c r="R2669" s="127"/>
      <c r="S2669" s="127"/>
      <c r="T2669" s="127"/>
      <c r="U2669" s="127"/>
      <c r="V2669" s="127"/>
      <c r="W2669" s="127"/>
      <c r="X2669" s="127"/>
      <c r="Y2669" s="127"/>
      <c r="Z2669" s="127"/>
      <c r="AA2669" s="127"/>
      <c r="AB2669" s="127"/>
      <c r="AC2669" s="127"/>
      <c r="AD2669" s="127"/>
      <c r="AE2669" s="127"/>
      <c r="AF2669" s="127"/>
      <c r="AG2669" s="127"/>
      <c r="AH2669" s="127"/>
      <c r="AI2669" s="127"/>
      <c r="AJ2669" s="127"/>
      <c r="AK2669" s="127"/>
      <c r="AL2669" s="127"/>
      <c r="AM2669" s="127"/>
      <c r="AN2669" s="127"/>
      <c r="AO2669" s="127"/>
      <c r="AP2669" s="127"/>
      <c r="AQ2669" s="127"/>
      <c r="AR2669" s="127"/>
      <c r="AS2669" s="127"/>
      <c r="AT2669" s="127"/>
      <c r="AU2669" s="127"/>
      <c r="AV2669" s="127"/>
      <c r="AW2669" s="127"/>
      <c r="AX2669" s="127"/>
      <c r="AY2669" s="127"/>
      <c r="AZ2669" s="127"/>
      <c r="BA2669" s="127"/>
      <c r="BB2669" s="127"/>
      <c r="BC2669" s="127"/>
      <c r="BD2669" s="127"/>
      <c r="BE2669" s="127"/>
      <c r="BF2669" s="127"/>
      <c r="BG2669" s="127"/>
      <c r="BH2669" s="127"/>
      <c r="BI2669" s="127"/>
      <c r="BJ2669" s="127"/>
      <c r="BK2669" s="127"/>
      <c r="BL2669" s="127"/>
      <c r="BM2669" s="127"/>
      <c r="BN2669" s="386"/>
      <c r="BO2669" s="127"/>
      <c r="BP2669" s="104"/>
    </row>
    <row r="2670" spans="1:68" ht="14.5" x14ac:dyDescent="0.35">
      <c r="A2670" s="136"/>
      <c r="B2670" s="136"/>
      <c r="C2670" s="136"/>
      <c r="D2670" s="127"/>
      <c r="E2670" s="127"/>
      <c r="F2670" s="127"/>
      <c r="G2670" s="127"/>
      <c r="H2670" s="127"/>
      <c r="I2670" s="127"/>
      <c r="J2670" s="127"/>
      <c r="K2670" s="127"/>
      <c r="L2670" s="127"/>
      <c r="M2670" s="127"/>
      <c r="N2670" s="127"/>
      <c r="O2670" s="127"/>
      <c r="P2670" s="127"/>
      <c r="Q2670" s="127"/>
      <c r="R2670" s="127"/>
      <c r="S2670" s="127"/>
      <c r="T2670" s="127"/>
      <c r="U2670" s="127"/>
      <c r="V2670" s="127"/>
      <c r="W2670" s="127"/>
      <c r="X2670" s="127"/>
      <c r="Y2670" s="127"/>
      <c r="Z2670" s="127"/>
      <c r="AA2670" s="127"/>
      <c r="AB2670" s="127"/>
      <c r="AC2670" s="127"/>
      <c r="AD2670" s="127"/>
      <c r="AE2670" s="127"/>
      <c r="AF2670" s="127"/>
      <c r="AG2670" s="127"/>
      <c r="AH2670" s="127"/>
      <c r="AI2670" s="127"/>
      <c r="AJ2670" s="127"/>
      <c r="AK2670" s="127"/>
      <c r="AL2670" s="127"/>
      <c r="AM2670" s="127"/>
      <c r="AN2670" s="127"/>
      <c r="AO2670" s="127"/>
      <c r="AP2670" s="127"/>
      <c r="AQ2670" s="127"/>
      <c r="AR2670" s="127"/>
      <c r="AS2670" s="127"/>
      <c r="AT2670" s="127"/>
      <c r="AU2670" s="127"/>
      <c r="AV2670" s="127"/>
      <c r="AW2670" s="127"/>
      <c r="AX2670" s="127"/>
      <c r="AY2670" s="127"/>
      <c r="AZ2670" s="127"/>
      <c r="BA2670" s="127"/>
      <c r="BB2670" s="127"/>
      <c r="BC2670" s="127"/>
      <c r="BD2670" s="127"/>
      <c r="BE2670" s="127"/>
      <c r="BF2670" s="127"/>
      <c r="BG2670" s="127"/>
      <c r="BH2670" s="127"/>
      <c r="BI2670" s="127"/>
      <c r="BJ2670" s="127"/>
      <c r="BK2670" s="127"/>
      <c r="BL2670" s="127"/>
      <c r="BM2670" s="127"/>
      <c r="BN2670" s="386"/>
      <c r="BO2670" s="127"/>
      <c r="BP2670" s="104"/>
    </row>
    <row r="2671" spans="1:68" ht="14.5" x14ac:dyDescent="0.35">
      <c r="A2671" s="136"/>
      <c r="B2671" s="136"/>
      <c r="C2671" s="136"/>
      <c r="D2671" s="127"/>
      <c r="E2671" s="127"/>
      <c r="F2671" s="127"/>
      <c r="G2671" s="127"/>
      <c r="H2671" s="127"/>
      <c r="I2671" s="127"/>
      <c r="J2671" s="127"/>
      <c r="K2671" s="127"/>
      <c r="L2671" s="127"/>
      <c r="M2671" s="127"/>
      <c r="N2671" s="127"/>
      <c r="O2671" s="127"/>
      <c r="P2671" s="127"/>
      <c r="Q2671" s="127"/>
      <c r="R2671" s="127"/>
      <c r="S2671" s="127"/>
      <c r="T2671" s="127"/>
      <c r="U2671" s="127"/>
      <c r="V2671" s="127"/>
      <c r="W2671" s="127"/>
      <c r="X2671" s="127"/>
      <c r="Y2671" s="127"/>
      <c r="Z2671" s="127"/>
      <c r="AA2671" s="127"/>
      <c r="AB2671" s="127"/>
      <c r="AC2671" s="127"/>
      <c r="AD2671" s="127"/>
      <c r="AE2671" s="127"/>
      <c r="AF2671" s="127"/>
      <c r="AG2671" s="127"/>
      <c r="AH2671" s="127"/>
      <c r="AI2671" s="127"/>
      <c r="AJ2671" s="127"/>
      <c r="AK2671" s="127"/>
      <c r="AL2671" s="127"/>
      <c r="AM2671" s="127"/>
      <c r="AN2671" s="127"/>
      <c r="AO2671" s="127"/>
      <c r="AP2671" s="127"/>
      <c r="AQ2671" s="127"/>
      <c r="AR2671" s="127"/>
      <c r="AS2671" s="127"/>
      <c r="AT2671" s="127"/>
      <c r="AU2671" s="127"/>
      <c r="AV2671" s="127"/>
      <c r="AW2671" s="127"/>
      <c r="AX2671" s="127"/>
      <c r="AY2671" s="127"/>
      <c r="AZ2671" s="127"/>
      <c r="BA2671" s="127"/>
      <c r="BB2671" s="127"/>
      <c r="BC2671" s="127"/>
      <c r="BD2671" s="127"/>
      <c r="BE2671" s="127"/>
      <c r="BF2671" s="127"/>
      <c r="BG2671" s="127"/>
      <c r="BH2671" s="127"/>
      <c r="BI2671" s="127"/>
      <c r="BJ2671" s="127"/>
      <c r="BK2671" s="127"/>
      <c r="BL2671" s="127"/>
      <c r="BM2671" s="127"/>
      <c r="BN2671" s="386"/>
      <c r="BO2671" s="127"/>
      <c r="BP2671" s="104"/>
    </row>
    <row r="2672" spans="1:68" ht="14.5" x14ac:dyDescent="0.35">
      <c r="A2672" s="136"/>
      <c r="B2672" s="136"/>
      <c r="C2672" s="136"/>
      <c r="D2672" s="127"/>
      <c r="E2672" s="127"/>
      <c r="F2672" s="127"/>
      <c r="G2672" s="127"/>
      <c r="H2672" s="127"/>
      <c r="I2672" s="127"/>
      <c r="J2672" s="127"/>
      <c r="K2672" s="127"/>
      <c r="L2672" s="127"/>
      <c r="M2672" s="127"/>
      <c r="N2672" s="127"/>
      <c r="O2672" s="127"/>
      <c r="P2672" s="127"/>
      <c r="Q2672" s="127"/>
      <c r="R2672" s="127"/>
      <c r="S2672" s="127"/>
      <c r="T2672" s="127"/>
      <c r="U2672" s="127"/>
      <c r="V2672" s="127"/>
      <c r="W2672" s="127"/>
      <c r="X2672" s="127"/>
      <c r="Y2672" s="127"/>
      <c r="Z2672" s="127"/>
      <c r="AA2672" s="127"/>
      <c r="AB2672" s="127"/>
      <c r="AC2672" s="127"/>
      <c r="AD2672" s="127"/>
      <c r="AE2672" s="127"/>
      <c r="AF2672" s="127"/>
      <c r="AG2672" s="127"/>
      <c r="AH2672" s="127"/>
      <c r="AI2672" s="127"/>
      <c r="AJ2672" s="127"/>
      <c r="AK2672" s="127"/>
      <c r="AL2672" s="127"/>
      <c r="AM2672" s="127"/>
      <c r="AN2672" s="127"/>
      <c r="AO2672" s="127"/>
      <c r="AP2672" s="127"/>
      <c r="AQ2672" s="127"/>
      <c r="AR2672" s="127"/>
      <c r="AS2672" s="127"/>
      <c r="AT2672" s="127"/>
      <c r="AU2672" s="127"/>
      <c r="AV2672" s="127"/>
      <c r="AW2672" s="127"/>
      <c r="AX2672" s="127"/>
      <c r="AY2672" s="127"/>
      <c r="AZ2672" s="127"/>
      <c r="BA2672" s="127"/>
      <c r="BB2672" s="127"/>
      <c r="BC2672" s="127"/>
      <c r="BD2672" s="127"/>
      <c r="BE2672" s="127"/>
      <c r="BF2672" s="127"/>
      <c r="BG2672" s="127"/>
      <c r="BH2672" s="127"/>
      <c r="BI2672" s="127"/>
      <c r="BJ2672" s="127"/>
      <c r="BK2672" s="127"/>
      <c r="BL2672" s="127"/>
      <c r="BM2672" s="127"/>
      <c r="BN2672" s="386"/>
      <c r="BO2672" s="127"/>
      <c r="BP2672" s="104"/>
    </row>
    <row r="2673" spans="1:68" ht="14.5" x14ac:dyDescent="0.35">
      <c r="A2673" s="136"/>
      <c r="B2673" s="136"/>
      <c r="C2673" s="136"/>
      <c r="D2673" s="127"/>
      <c r="E2673" s="127"/>
      <c r="F2673" s="127"/>
      <c r="G2673" s="127"/>
      <c r="H2673" s="127"/>
      <c r="I2673" s="127"/>
      <c r="J2673" s="127"/>
      <c r="K2673" s="127"/>
      <c r="L2673" s="127"/>
      <c r="M2673" s="127"/>
      <c r="N2673" s="127"/>
      <c r="O2673" s="127"/>
      <c r="P2673" s="127"/>
      <c r="Q2673" s="127"/>
      <c r="R2673" s="127"/>
      <c r="S2673" s="127"/>
      <c r="T2673" s="127"/>
      <c r="U2673" s="127"/>
      <c r="V2673" s="127"/>
      <c r="W2673" s="127"/>
      <c r="X2673" s="127"/>
      <c r="Y2673" s="127"/>
      <c r="Z2673" s="127"/>
      <c r="AA2673" s="127"/>
      <c r="AB2673" s="127"/>
      <c r="AC2673" s="127"/>
      <c r="AD2673" s="127"/>
      <c r="AE2673" s="127"/>
      <c r="AF2673" s="127"/>
      <c r="AG2673" s="127"/>
      <c r="AH2673" s="127"/>
      <c r="AI2673" s="127"/>
      <c r="AJ2673" s="127"/>
      <c r="AK2673" s="127"/>
      <c r="AL2673" s="127"/>
      <c r="AM2673" s="127"/>
      <c r="AN2673" s="127"/>
      <c r="AO2673" s="127"/>
      <c r="AP2673" s="127"/>
      <c r="AQ2673" s="127"/>
      <c r="AR2673" s="127"/>
      <c r="AS2673" s="127"/>
      <c r="AT2673" s="127"/>
      <c r="AU2673" s="127"/>
      <c r="AV2673" s="127"/>
      <c r="AW2673" s="127"/>
      <c r="AX2673" s="127"/>
      <c r="AY2673" s="127"/>
      <c r="AZ2673" s="127"/>
      <c r="BA2673" s="127"/>
      <c r="BB2673" s="127"/>
      <c r="BC2673" s="127"/>
      <c r="BD2673" s="127"/>
      <c r="BE2673" s="127"/>
      <c r="BF2673" s="127"/>
      <c r="BG2673" s="127"/>
      <c r="BH2673" s="127"/>
      <c r="BI2673" s="127"/>
      <c r="BJ2673" s="127"/>
      <c r="BK2673" s="127"/>
      <c r="BL2673" s="127"/>
      <c r="BM2673" s="127"/>
      <c r="BN2673" s="386"/>
      <c r="BO2673" s="127"/>
      <c r="BP2673" s="104"/>
    </row>
    <row r="2674" spans="1:68" ht="14.5" x14ac:dyDescent="0.35">
      <c r="A2674" s="136"/>
      <c r="B2674" s="136"/>
      <c r="C2674" s="136"/>
      <c r="D2674" s="127"/>
      <c r="E2674" s="127"/>
      <c r="F2674" s="127"/>
      <c r="G2674" s="127"/>
      <c r="H2674" s="127"/>
      <c r="I2674" s="127"/>
      <c r="J2674" s="127"/>
      <c r="K2674" s="127"/>
      <c r="L2674" s="127"/>
      <c r="M2674" s="127"/>
      <c r="N2674" s="127"/>
      <c r="O2674" s="127"/>
      <c r="P2674" s="127"/>
      <c r="Q2674" s="127"/>
      <c r="R2674" s="127"/>
      <c r="S2674" s="127"/>
      <c r="T2674" s="127"/>
      <c r="U2674" s="127"/>
      <c r="V2674" s="127"/>
      <c r="W2674" s="127"/>
      <c r="X2674" s="127"/>
      <c r="Y2674" s="127"/>
      <c r="Z2674" s="127"/>
      <c r="AA2674" s="127"/>
      <c r="AB2674" s="127"/>
      <c r="AC2674" s="127"/>
      <c r="AD2674" s="127"/>
      <c r="AE2674" s="127"/>
      <c r="AF2674" s="127"/>
      <c r="AG2674" s="127"/>
      <c r="AH2674" s="127"/>
      <c r="AI2674" s="127"/>
      <c r="AJ2674" s="127"/>
      <c r="AK2674" s="127"/>
      <c r="AL2674" s="127"/>
      <c r="AM2674" s="127"/>
      <c r="AN2674" s="127"/>
      <c r="AO2674" s="127"/>
      <c r="AP2674" s="127"/>
      <c r="AQ2674" s="127"/>
      <c r="AR2674" s="127"/>
      <c r="AS2674" s="127"/>
      <c r="AT2674" s="127"/>
      <c r="AU2674" s="127"/>
      <c r="AV2674" s="127"/>
      <c r="AW2674" s="127"/>
      <c r="AX2674" s="127"/>
      <c r="AY2674" s="127"/>
      <c r="AZ2674" s="127"/>
      <c r="BA2674" s="127"/>
      <c r="BB2674" s="127"/>
      <c r="BC2674" s="127"/>
      <c r="BD2674" s="127"/>
      <c r="BE2674" s="127"/>
      <c r="BF2674" s="127"/>
      <c r="BG2674" s="127"/>
      <c r="BH2674" s="127"/>
      <c r="BI2674" s="127"/>
      <c r="BJ2674" s="127"/>
      <c r="BK2674" s="127"/>
      <c r="BL2674" s="127"/>
      <c r="BM2674" s="127"/>
      <c r="BN2674" s="386"/>
      <c r="BO2674" s="127"/>
      <c r="BP2674" s="104"/>
    </row>
    <row r="2675" spans="1:68" ht="14.5" x14ac:dyDescent="0.35">
      <c r="A2675" s="136"/>
      <c r="B2675" s="136"/>
      <c r="C2675" s="136"/>
      <c r="D2675" s="127"/>
      <c r="E2675" s="127"/>
      <c r="F2675" s="127"/>
      <c r="G2675" s="127"/>
      <c r="H2675" s="127"/>
      <c r="I2675" s="127"/>
      <c r="J2675" s="127"/>
      <c r="K2675" s="127"/>
      <c r="L2675" s="127"/>
      <c r="M2675" s="127"/>
      <c r="N2675" s="127"/>
      <c r="O2675" s="127"/>
      <c r="P2675" s="127"/>
      <c r="Q2675" s="127"/>
      <c r="R2675" s="127"/>
      <c r="S2675" s="127"/>
      <c r="T2675" s="127"/>
      <c r="U2675" s="127"/>
      <c r="V2675" s="127"/>
      <c r="W2675" s="127"/>
      <c r="X2675" s="127"/>
      <c r="Y2675" s="127"/>
      <c r="Z2675" s="127"/>
      <c r="AA2675" s="127"/>
      <c r="AB2675" s="127"/>
      <c r="AC2675" s="127"/>
      <c r="AD2675" s="127"/>
      <c r="AE2675" s="127"/>
      <c r="AF2675" s="127"/>
      <c r="AG2675" s="127"/>
      <c r="AH2675" s="127"/>
      <c r="AI2675" s="127"/>
      <c r="AJ2675" s="127"/>
      <c r="AK2675" s="127"/>
      <c r="AL2675" s="127"/>
      <c r="AM2675" s="127"/>
      <c r="AN2675" s="127"/>
      <c r="AO2675" s="127"/>
      <c r="AP2675" s="127"/>
      <c r="AQ2675" s="127"/>
      <c r="AR2675" s="127"/>
      <c r="AS2675" s="127"/>
      <c r="AT2675" s="127"/>
      <c r="AU2675" s="127"/>
      <c r="AV2675" s="127"/>
      <c r="AW2675" s="127"/>
      <c r="AX2675" s="127"/>
      <c r="AY2675" s="127"/>
      <c r="AZ2675" s="127"/>
      <c r="BA2675" s="127"/>
      <c r="BB2675" s="127"/>
      <c r="BC2675" s="127"/>
      <c r="BD2675" s="127"/>
      <c r="BE2675" s="127"/>
      <c r="BF2675" s="127"/>
      <c r="BG2675" s="127"/>
      <c r="BH2675" s="127"/>
      <c r="BI2675" s="127"/>
      <c r="BJ2675" s="127"/>
      <c r="BK2675" s="127"/>
      <c r="BL2675" s="127"/>
      <c r="BM2675" s="127"/>
      <c r="BN2675" s="386"/>
      <c r="BO2675" s="127"/>
      <c r="BP2675" s="104"/>
    </row>
    <row r="2676" spans="1:68" ht="14.5" x14ac:dyDescent="0.35">
      <c r="A2676" s="136"/>
      <c r="B2676" s="136"/>
      <c r="C2676" s="136"/>
      <c r="D2676" s="127"/>
      <c r="E2676" s="127"/>
      <c r="F2676" s="127"/>
      <c r="G2676" s="127"/>
      <c r="H2676" s="127"/>
      <c r="I2676" s="127"/>
      <c r="J2676" s="127"/>
      <c r="K2676" s="127"/>
      <c r="L2676" s="127"/>
      <c r="M2676" s="127"/>
      <c r="N2676" s="127"/>
      <c r="O2676" s="127"/>
      <c r="P2676" s="127"/>
      <c r="Q2676" s="127"/>
      <c r="R2676" s="127"/>
      <c r="S2676" s="127"/>
      <c r="T2676" s="127"/>
      <c r="U2676" s="127"/>
      <c r="V2676" s="127"/>
      <c r="W2676" s="127"/>
      <c r="X2676" s="127"/>
      <c r="Y2676" s="127"/>
      <c r="Z2676" s="127"/>
      <c r="AA2676" s="127"/>
      <c r="AB2676" s="127"/>
      <c r="AC2676" s="127"/>
      <c r="AD2676" s="127"/>
      <c r="AE2676" s="127"/>
      <c r="AF2676" s="127"/>
      <c r="AG2676" s="127"/>
      <c r="AH2676" s="127"/>
      <c r="AI2676" s="127"/>
      <c r="AJ2676" s="127"/>
      <c r="AK2676" s="127"/>
      <c r="AL2676" s="127"/>
      <c r="AM2676" s="127"/>
      <c r="AN2676" s="127"/>
      <c r="AO2676" s="127"/>
      <c r="AP2676" s="127"/>
      <c r="AQ2676" s="127"/>
      <c r="AR2676" s="127"/>
      <c r="AS2676" s="127"/>
      <c r="AT2676" s="127"/>
      <c r="AU2676" s="127"/>
      <c r="AV2676" s="127"/>
      <c r="AW2676" s="127"/>
      <c r="AX2676" s="127"/>
      <c r="AY2676" s="127"/>
      <c r="AZ2676" s="127"/>
      <c r="BA2676" s="127"/>
      <c r="BB2676" s="127"/>
      <c r="BC2676" s="127"/>
      <c r="BD2676" s="127"/>
      <c r="BE2676" s="127"/>
      <c r="BF2676" s="127"/>
      <c r="BG2676" s="127"/>
      <c r="BH2676" s="127"/>
      <c r="BI2676" s="127"/>
      <c r="BJ2676" s="127"/>
      <c r="BK2676" s="127"/>
      <c r="BL2676" s="127"/>
      <c r="BM2676" s="127"/>
      <c r="BN2676" s="386"/>
      <c r="BO2676" s="127"/>
      <c r="BP2676" s="104"/>
    </row>
    <row r="2677" spans="1:68" ht="14.5" x14ac:dyDescent="0.35">
      <c r="A2677" s="136"/>
      <c r="B2677" s="136"/>
      <c r="C2677" s="136"/>
      <c r="D2677" s="127"/>
      <c r="E2677" s="127"/>
      <c r="F2677" s="127"/>
      <c r="G2677" s="127"/>
      <c r="H2677" s="127"/>
      <c r="I2677" s="127"/>
      <c r="J2677" s="127"/>
      <c r="K2677" s="127"/>
      <c r="L2677" s="127"/>
      <c r="M2677" s="127"/>
      <c r="N2677" s="127"/>
      <c r="O2677" s="127"/>
      <c r="P2677" s="127"/>
      <c r="Q2677" s="127"/>
      <c r="R2677" s="127"/>
      <c r="S2677" s="127"/>
      <c r="T2677" s="127"/>
      <c r="U2677" s="127"/>
      <c r="V2677" s="127"/>
      <c r="W2677" s="127"/>
      <c r="X2677" s="127"/>
      <c r="Y2677" s="127"/>
      <c r="Z2677" s="127"/>
      <c r="AA2677" s="127"/>
      <c r="AB2677" s="127"/>
      <c r="AC2677" s="127"/>
      <c r="AD2677" s="127"/>
      <c r="AE2677" s="127"/>
      <c r="AF2677" s="127"/>
      <c r="AG2677" s="127"/>
      <c r="AH2677" s="127"/>
      <c r="AI2677" s="127"/>
      <c r="AJ2677" s="127"/>
      <c r="AK2677" s="127"/>
      <c r="AL2677" s="127"/>
      <c r="AM2677" s="127"/>
      <c r="AN2677" s="127"/>
      <c r="AO2677" s="127"/>
      <c r="AP2677" s="127"/>
      <c r="AQ2677" s="127"/>
      <c r="AR2677" s="127"/>
      <c r="AS2677" s="127"/>
      <c r="AT2677" s="127"/>
      <c r="AU2677" s="127"/>
      <c r="AV2677" s="127"/>
      <c r="AW2677" s="127"/>
      <c r="AX2677" s="127"/>
      <c r="AY2677" s="127"/>
      <c r="AZ2677" s="127"/>
      <c r="BA2677" s="127"/>
      <c r="BB2677" s="127"/>
      <c r="BC2677" s="127"/>
      <c r="BD2677" s="127"/>
      <c r="BE2677" s="127"/>
      <c r="BF2677" s="127"/>
      <c r="BG2677" s="127"/>
      <c r="BH2677" s="127"/>
      <c r="BI2677" s="127"/>
      <c r="BJ2677" s="127"/>
      <c r="BK2677" s="127"/>
      <c r="BL2677" s="127"/>
      <c r="BM2677" s="127"/>
      <c r="BN2677" s="386"/>
      <c r="BO2677" s="127"/>
      <c r="BP2677" s="104"/>
    </row>
    <row r="2678" spans="1:68" ht="14.5" x14ac:dyDescent="0.35">
      <c r="A2678" s="136"/>
      <c r="B2678" s="136"/>
      <c r="C2678" s="136"/>
      <c r="D2678" s="127"/>
      <c r="E2678" s="127"/>
      <c r="F2678" s="127"/>
      <c r="G2678" s="127"/>
      <c r="H2678" s="127"/>
      <c r="I2678" s="127"/>
      <c r="J2678" s="127"/>
      <c r="K2678" s="127"/>
      <c r="L2678" s="127"/>
      <c r="M2678" s="127"/>
      <c r="N2678" s="127"/>
      <c r="O2678" s="127"/>
      <c r="P2678" s="127"/>
      <c r="Q2678" s="127"/>
      <c r="R2678" s="127"/>
      <c r="S2678" s="127"/>
      <c r="T2678" s="127"/>
      <c r="U2678" s="127"/>
      <c r="V2678" s="127"/>
      <c r="W2678" s="127"/>
      <c r="X2678" s="127"/>
      <c r="Y2678" s="127"/>
      <c r="Z2678" s="127"/>
      <c r="AA2678" s="127"/>
      <c r="AB2678" s="127"/>
      <c r="AC2678" s="127"/>
      <c r="AD2678" s="127"/>
      <c r="AE2678" s="127"/>
      <c r="AF2678" s="127"/>
      <c r="AG2678" s="127"/>
      <c r="AH2678" s="127"/>
      <c r="AI2678" s="127"/>
      <c r="AJ2678" s="127"/>
      <c r="AK2678" s="127"/>
      <c r="AL2678" s="127"/>
      <c r="AM2678" s="127"/>
      <c r="AN2678" s="127"/>
      <c r="AO2678" s="127"/>
      <c r="AP2678" s="127"/>
      <c r="AQ2678" s="127"/>
      <c r="AR2678" s="127"/>
      <c r="AS2678" s="127"/>
      <c r="AT2678" s="127"/>
      <c r="AU2678" s="127"/>
      <c r="AV2678" s="127"/>
      <c r="AW2678" s="127"/>
      <c r="AX2678" s="127"/>
      <c r="AY2678" s="127"/>
      <c r="AZ2678" s="127"/>
      <c r="BA2678" s="127"/>
      <c r="BB2678" s="127"/>
      <c r="BC2678" s="127"/>
      <c r="BD2678" s="127"/>
      <c r="BE2678" s="127"/>
      <c r="BF2678" s="127"/>
      <c r="BG2678" s="127"/>
      <c r="BH2678" s="127"/>
      <c r="BI2678" s="127"/>
      <c r="BJ2678" s="127"/>
      <c r="BK2678" s="127"/>
      <c r="BL2678" s="127"/>
      <c r="BM2678" s="127"/>
      <c r="BN2678" s="386"/>
      <c r="BO2678" s="127"/>
      <c r="BP2678" s="104"/>
    </row>
    <row r="2679" spans="1:68" ht="14.5" x14ac:dyDescent="0.35">
      <c r="A2679" s="136"/>
      <c r="B2679" s="136"/>
      <c r="C2679" s="136"/>
      <c r="D2679" s="127"/>
      <c r="E2679" s="127"/>
      <c r="F2679" s="127"/>
      <c r="G2679" s="127"/>
      <c r="H2679" s="127"/>
      <c r="I2679" s="127"/>
      <c r="J2679" s="127"/>
      <c r="K2679" s="127"/>
      <c r="L2679" s="127"/>
      <c r="M2679" s="127"/>
      <c r="N2679" s="127"/>
      <c r="O2679" s="127"/>
      <c r="P2679" s="127"/>
      <c r="Q2679" s="127"/>
      <c r="R2679" s="127"/>
      <c r="S2679" s="127"/>
      <c r="T2679" s="127"/>
      <c r="U2679" s="127"/>
      <c r="V2679" s="127"/>
      <c r="W2679" s="127"/>
      <c r="X2679" s="127"/>
      <c r="Y2679" s="127"/>
      <c r="Z2679" s="127"/>
      <c r="AA2679" s="127"/>
      <c r="AB2679" s="127"/>
      <c r="AC2679" s="127"/>
      <c r="AD2679" s="127"/>
      <c r="AE2679" s="127"/>
      <c r="AF2679" s="127"/>
      <c r="AG2679" s="127"/>
      <c r="AH2679" s="127"/>
      <c r="AI2679" s="127"/>
      <c r="AJ2679" s="127"/>
      <c r="AK2679" s="127"/>
      <c r="AL2679" s="127"/>
      <c r="AM2679" s="127"/>
      <c r="AN2679" s="127"/>
      <c r="AO2679" s="127"/>
      <c r="AP2679" s="127"/>
      <c r="AQ2679" s="127"/>
      <c r="AR2679" s="127"/>
      <c r="AS2679" s="127"/>
      <c r="AT2679" s="127"/>
      <c r="AU2679" s="127"/>
      <c r="AV2679" s="127"/>
      <c r="AW2679" s="127"/>
      <c r="AX2679" s="127"/>
      <c r="AY2679" s="127"/>
      <c r="AZ2679" s="127"/>
      <c r="BA2679" s="127"/>
      <c r="BB2679" s="127"/>
      <c r="BC2679" s="127"/>
      <c r="BD2679" s="127"/>
      <c r="BE2679" s="127"/>
      <c r="BF2679" s="127"/>
      <c r="BG2679" s="127"/>
      <c r="BH2679" s="127"/>
      <c r="BI2679" s="127"/>
      <c r="BJ2679" s="127"/>
      <c r="BK2679" s="127"/>
      <c r="BL2679" s="127"/>
      <c r="BM2679" s="127"/>
      <c r="BN2679" s="386"/>
      <c r="BO2679" s="127"/>
      <c r="BP2679" s="104"/>
    </row>
    <row r="2680" spans="1:68" ht="14.5" x14ac:dyDescent="0.35">
      <c r="A2680" s="136"/>
      <c r="B2680" s="136"/>
      <c r="C2680" s="136"/>
      <c r="D2680" s="127"/>
      <c r="E2680" s="127"/>
      <c r="F2680" s="127"/>
      <c r="G2680" s="127"/>
      <c r="H2680" s="127"/>
      <c r="I2680" s="127"/>
      <c r="J2680" s="127"/>
      <c r="K2680" s="127"/>
      <c r="L2680" s="127"/>
      <c r="M2680" s="127"/>
      <c r="N2680" s="127"/>
      <c r="O2680" s="127"/>
      <c r="P2680" s="127"/>
      <c r="Q2680" s="127"/>
      <c r="R2680" s="127"/>
      <c r="S2680" s="127"/>
      <c r="T2680" s="127"/>
      <c r="U2680" s="127"/>
      <c r="V2680" s="127"/>
      <c r="W2680" s="127"/>
      <c r="X2680" s="127"/>
      <c r="Y2680" s="127"/>
      <c r="Z2680" s="127"/>
      <c r="AA2680" s="127"/>
      <c r="AB2680" s="127"/>
      <c r="AC2680" s="127"/>
      <c r="AD2680" s="127"/>
      <c r="AE2680" s="127"/>
      <c r="AF2680" s="127"/>
      <c r="AG2680" s="127"/>
      <c r="AH2680" s="127"/>
      <c r="AI2680" s="127"/>
      <c r="AJ2680" s="127"/>
      <c r="AK2680" s="127"/>
      <c r="AL2680" s="127"/>
      <c r="AM2680" s="127"/>
      <c r="AN2680" s="127"/>
      <c r="AO2680" s="127"/>
      <c r="AP2680" s="127"/>
      <c r="AQ2680" s="127"/>
      <c r="AR2680" s="127"/>
      <c r="AS2680" s="127"/>
      <c r="AT2680" s="127"/>
      <c r="AU2680" s="127"/>
      <c r="AV2680" s="127"/>
      <c r="AW2680" s="127"/>
      <c r="AX2680" s="127"/>
      <c r="AY2680" s="127"/>
      <c r="AZ2680" s="127"/>
      <c r="BA2680" s="127"/>
      <c r="BB2680" s="127"/>
      <c r="BC2680" s="127"/>
      <c r="BD2680" s="127"/>
      <c r="BE2680" s="127"/>
      <c r="BF2680" s="127"/>
      <c r="BG2680" s="127"/>
      <c r="BH2680" s="127"/>
      <c r="BI2680" s="127"/>
      <c r="BJ2680" s="127"/>
      <c r="BK2680" s="127"/>
      <c r="BL2680" s="127"/>
      <c r="BM2680" s="127"/>
      <c r="BN2680" s="386"/>
      <c r="BO2680" s="127"/>
      <c r="BP2680" s="104"/>
    </row>
    <row r="2681" spans="1:68" ht="14.5" x14ac:dyDescent="0.35">
      <c r="A2681" s="136"/>
      <c r="B2681" s="136"/>
      <c r="C2681" s="136"/>
      <c r="D2681" s="127"/>
      <c r="E2681" s="127"/>
      <c r="F2681" s="127"/>
      <c r="G2681" s="127"/>
      <c r="H2681" s="127"/>
      <c r="I2681" s="127"/>
      <c r="J2681" s="127"/>
      <c r="K2681" s="127"/>
      <c r="L2681" s="127"/>
      <c r="M2681" s="127"/>
      <c r="N2681" s="127"/>
      <c r="O2681" s="127"/>
      <c r="P2681" s="127"/>
      <c r="Q2681" s="127"/>
      <c r="R2681" s="127"/>
      <c r="S2681" s="127"/>
      <c r="T2681" s="127"/>
      <c r="U2681" s="127"/>
      <c r="V2681" s="127"/>
      <c r="W2681" s="127"/>
      <c r="X2681" s="127"/>
      <c r="Y2681" s="127"/>
      <c r="Z2681" s="127"/>
      <c r="AA2681" s="127"/>
      <c r="AB2681" s="127"/>
      <c r="AC2681" s="127"/>
      <c r="AD2681" s="127"/>
      <c r="AE2681" s="127"/>
      <c r="AF2681" s="127"/>
      <c r="AG2681" s="127"/>
      <c r="AH2681" s="127"/>
      <c r="AI2681" s="127"/>
      <c r="AJ2681" s="127"/>
      <c r="AK2681" s="127"/>
      <c r="AL2681" s="127"/>
      <c r="AM2681" s="127"/>
      <c r="AN2681" s="127"/>
      <c r="AO2681" s="127"/>
      <c r="AP2681" s="127"/>
      <c r="AQ2681" s="127"/>
      <c r="AR2681" s="127"/>
      <c r="AS2681" s="127"/>
      <c r="AT2681" s="127"/>
      <c r="AU2681" s="127"/>
      <c r="AV2681" s="127"/>
      <c r="AW2681" s="127"/>
      <c r="AX2681" s="127"/>
      <c r="AY2681" s="127"/>
      <c r="AZ2681" s="127"/>
      <c r="BA2681" s="127"/>
      <c r="BB2681" s="127"/>
      <c r="BC2681" s="127"/>
      <c r="BD2681" s="127"/>
      <c r="BE2681" s="127"/>
      <c r="BF2681" s="127"/>
      <c r="BG2681" s="127"/>
      <c r="BH2681" s="127"/>
      <c r="BI2681" s="127"/>
      <c r="BJ2681" s="127"/>
      <c r="BK2681" s="127"/>
      <c r="BL2681" s="127"/>
      <c r="BM2681" s="127"/>
      <c r="BN2681" s="386"/>
      <c r="BO2681" s="127"/>
      <c r="BP2681" s="104"/>
    </row>
    <row r="2682" spans="1:68" ht="14.5" x14ac:dyDescent="0.35">
      <c r="A2682" s="136"/>
      <c r="B2682" s="136"/>
      <c r="C2682" s="136"/>
      <c r="D2682" s="127"/>
      <c r="E2682" s="127"/>
      <c r="F2682" s="127"/>
      <c r="G2682" s="127"/>
      <c r="H2682" s="127"/>
      <c r="I2682" s="127"/>
      <c r="J2682" s="127"/>
      <c r="K2682" s="127"/>
      <c r="L2682" s="127"/>
      <c r="M2682" s="127"/>
      <c r="N2682" s="127"/>
      <c r="O2682" s="127"/>
      <c r="P2682" s="127"/>
      <c r="Q2682" s="127"/>
      <c r="R2682" s="127"/>
      <c r="S2682" s="127"/>
      <c r="T2682" s="127"/>
      <c r="U2682" s="127"/>
      <c r="V2682" s="127"/>
      <c r="W2682" s="127"/>
      <c r="X2682" s="127"/>
      <c r="Y2682" s="127"/>
      <c r="Z2682" s="127"/>
      <c r="AA2682" s="127"/>
      <c r="AB2682" s="127"/>
      <c r="AC2682" s="127"/>
      <c r="AD2682" s="127"/>
      <c r="AE2682" s="127"/>
      <c r="AF2682" s="127"/>
      <c r="AG2682" s="127"/>
      <c r="AH2682" s="127"/>
      <c r="AI2682" s="127"/>
      <c r="AJ2682" s="127"/>
      <c r="AK2682" s="127"/>
      <c r="AL2682" s="127"/>
      <c r="AM2682" s="127"/>
      <c r="AN2682" s="127"/>
      <c r="AO2682" s="127"/>
      <c r="AP2682" s="127"/>
      <c r="AQ2682" s="127"/>
      <c r="AR2682" s="127"/>
      <c r="AS2682" s="127"/>
      <c r="AT2682" s="127"/>
      <c r="AU2682" s="127"/>
      <c r="AV2682" s="127"/>
      <c r="AW2682" s="127"/>
      <c r="AX2682" s="127"/>
      <c r="AY2682" s="127"/>
      <c r="AZ2682" s="127"/>
      <c r="BA2682" s="127"/>
      <c r="BB2682" s="127"/>
      <c r="BC2682" s="127"/>
      <c r="BD2682" s="127"/>
      <c r="BE2682" s="127"/>
      <c r="BF2682" s="127"/>
      <c r="BG2682" s="127"/>
      <c r="BH2682" s="127"/>
      <c r="BI2682" s="127"/>
      <c r="BJ2682" s="127"/>
      <c r="BK2682" s="127"/>
      <c r="BL2682" s="127"/>
      <c r="BM2682" s="127"/>
      <c r="BN2682" s="386"/>
      <c r="BO2682" s="127"/>
      <c r="BP2682" s="104"/>
    </row>
    <row r="2683" spans="1:68" ht="14.5" x14ac:dyDescent="0.35">
      <c r="A2683" s="136"/>
      <c r="B2683" s="136"/>
      <c r="C2683" s="136"/>
      <c r="D2683" s="127"/>
      <c r="E2683" s="127"/>
      <c r="F2683" s="127"/>
      <c r="G2683" s="127"/>
      <c r="H2683" s="127"/>
      <c r="I2683" s="127"/>
      <c r="J2683" s="127"/>
      <c r="K2683" s="127"/>
      <c r="L2683" s="127"/>
      <c r="M2683" s="127"/>
      <c r="N2683" s="127"/>
      <c r="O2683" s="127"/>
      <c r="P2683" s="127"/>
      <c r="Q2683" s="127"/>
      <c r="R2683" s="127"/>
      <c r="S2683" s="127"/>
      <c r="T2683" s="127"/>
      <c r="U2683" s="127"/>
      <c r="V2683" s="127"/>
      <c r="W2683" s="127"/>
      <c r="X2683" s="127"/>
      <c r="Y2683" s="127"/>
      <c r="Z2683" s="127"/>
      <c r="AA2683" s="127"/>
      <c r="AB2683" s="127"/>
      <c r="AC2683" s="127"/>
      <c r="AD2683" s="127"/>
      <c r="AE2683" s="127"/>
      <c r="AF2683" s="127"/>
      <c r="AG2683" s="127"/>
      <c r="AH2683" s="127"/>
      <c r="AI2683" s="127"/>
      <c r="AJ2683" s="127"/>
      <c r="AK2683" s="127"/>
      <c r="AL2683" s="127"/>
      <c r="AM2683" s="127"/>
      <c r="AN2683" s="127"/>
      <c r="AO2683" s="127"/>
      <c r="AP2683" s="127"/>
      <c r="AQ2683" s="127"/>
      <c r="AR2683" s="127"/>
      <c r="AS2683" s="127"/>
      <c r="AT2683" s="127"/>
      <c r="AU2683" s="127"/>
      <c r="AV2683" s="127"/>
      <c r="AW2683" s="127"/>
      <c r="AX2683" s="127"/>
      <c r="AY2683" s="127"/>
      <c r="AZ2683" s="127"/>
      <c r="BA2683" s="127"/>
      <c r="BB2683" s="127"/>
      <c r="BC2683" s="127"/>
      <c r="BD2683" s="127"/>
      <c r="BE2683" s="127"/>
      <c r="BF2683" s="127"/>
      <c r="BG2683" s="127"/>
      <c r="BH2683" s="127"/>
      <c r="BI2683" s="127"/>
      <c r="BJ2683" s="127"/>
      <c r="BK2683" s="127"/>
      <c r="BL2683" s="127"/>
      <c r="BM2683" s="127"/>
      <c r="BN2683" s="386"/>
      <c r="BO2683" s="127"/>
      <c r="BP2683" s="104"/>
    </row>
    <row r="2684" spans="1:68" ht="14.5" x14ac:dyDescent="0.35">
      <c r="A2684" s="136"/>
      <c r="B2684" s="136"/>
      <c r="C2684" s="136"/>
      <c r="D2684" s="127"/>
      <c r="E2684" s="127"/>
      <c r="F2684" s="127"/>
      <c r="G2684" s="127"/>
      <c r="H2684" s="127"/>
      <c r="I2684" s="127"/>
      <c r="J2684" s="127"/>
      <c r="K2684" s="127"/>
      <c r="L2684" s="127"/>
      <c r="M2684" s="127"/>
      <c r="N2684" s="127"/>
      <c r="O2684" s="127"/>
      <c r="P2684" s="127"/>
      <c r="Q2684" s="127"/>
      <c r="R2684" s="127"/>
      <c r="S2684" s="127"/>
      <c r="T2684" s="127"/>
      <c r="U2684" s="127"/>
      <c r="V2684" s="127"/>
      <c r="W2684" s="127"/>
      <c r="X2684" s="127"/>
      <c r="Y2684" s="127"/>
      <c r="Z2684" s="127"/>
      <c r="AA2684" s="127"/>
      <c r="AB2684" s="127"/>
      <c r="AC2684" s="127"/>
      <c r="AD2684" s="127"/>
      <c r="AE2684" s="127"/>
      <c r="AF2684" s="127"/>
      <c r="AG2684" s="127"/>
      <c r="AH2684" s="127"/>
      <c r="AI2684" s="127"/>
      <c r="AJ2684" s="127"/>
      <c r="AK2684" s="127"/>
      <c r="AL2684" s="127"/>
      <c r="AM2684" s="127"/>
      <c r="AN2684" s="127"/>
      <c r="AO2684" s="127"/>
      <c r="AP2684" s="127"/>
      <c r="AQ2684" s="127"/>
      <c r="AR2684" s="127"/>
      <c r="AS2684" s="127"/>
      <c r="AT2684" s="127"/>
      <c r="AU2684" s="127"/>
      <c r="AV2684" s="127"/>
      <c r="AW2684" s="127"/>
      <c r="AX2684" s="127"/>
      <c r="AY2684" s="127"/>
      <c r="AZ2684" s="127"/>
      <c r="BA2684" s="127"/>
      <c r="BB2684" s="127"/>
      <c r="BC2684" s="127"/>
      <c r="BD2684" s="127"/>
      <c r="BE2684" s="127"/>
      <c r="BF2684" s="127"/>
      <c r="BG2684" s="127"/>
      <c r="BH2684" s="127"/>
      <c r="BI2684" s="127"/>
      <c r="BJ2684" s="127"/>
      <c r="BK2684" s="127"/>
      <c r="BL2684" s="127"/>
      <c r="BM2684" s="127"/>
      <c r="BN2684" s="386"/>
      <c r="BO2684" s="127"/>
      <c r="BP2684" s="104"/>
    </row>
    <row r="2685" spans="1:68" ht="14.5" x14ac:dyDescent="0.35">
      <c r="A2685" s="136"/>
      <c r="B2685" s="136"/>
      <c r="C2685" s="136"/>
      <c r="D2685" s="127"/>
      <c r="E2685" s="127"/>
      <c r="F2685" s="127"/>
      <c r="G2685" s="127"/>
      <c r="H2685" s="127"/>
      <c r="I2685" s="127"/>
      <c r="J2685" s="127"/>
      <c r="K2685" s="127"/>
      <c r="L2685" s="127"/>
      <c r="M2685" s="127"/>
      <c r="N2685" s="127"/>
      <c r="O2685" s="127"/>
      <c r="P2685" s="127"/>
      <c r="Q2685" s="127"/>
      <c r="R2685" s="127"/>
      <c r="S2685" s="127"/>
      <c r="T2685" s="127"/>
      <c r="U2685" s="127"/>
      <c r="V2685" s="127"/>
      <c r="W2685" s="127"/>
      <c r="X2685" s="127"/>
      <c r="Y2685" s="127"/>
      <c r="Z2685" s="127"/>
      <c r="AA2685" s="127"/>
      <c r="AB2685" s="127"/>
      <c r="AC2685" s="127"/>
      <c r="AD2685" s="127"/>
      <c r="AE2685" s="127"/>
      <c r="AF2685" s="127"/>
      <c r="AG2685" s="127"/>
      <c r="AH2685" s="127"/>
      <c r="AI2685" s="127"/>
      <c r="AJ2685" s="127"/>
      <c r="AK2685" s="127"/>
      <c r="AL2685" s="127"/>
      <c r="AM2685" s="127"/>
      <c r="AN2685" s="127"/>
      <c r="AO2685" s="127"/>
      <c r="AP2685" s="127"/>
      <c r="AQ2685" s="127"/>
      <c r="AR2685" s="127"/>
      <c r="AS2685" s="127"/>
      <c r="AT2685" s="127"/>
      <c r="AU2685" s="127"/>
      <c r="AV2685" s="127"/>
      <c r="AW2685" s="127"/>
      <c r="AX2685" s="127"/>
      <c r="AY2685" s="127"/>
      <c r="AZ2685" s="127"/>
      <c r="BA2685" s="127"/>
      <c r="BB2685" s="127"/>
      <c r="BC2685" s="127"/>
      <c r="BD2685" s="127"/>
      <c r="BE2685" s="127"/>
      <c r="BF2685" s="127"/>
      <c r="BG2685" s="127"/>
      <c r="BH2685" s="127"/>
      <c r="BI2685" s="127"/>
      <c r="BJ2685" s="127"/>
      <c r="BK2685" s="127"/>
      <c r="BL2685" s="127"/>
      <c r="BM2685" s="127"/>
      <c r="BN2685" s="386"/>
      <c r="BO2685" s="127"/>
      <c r="BP2685" s="104"/>
    </row>
    <row r="2686" spans="1:68" ht="14.5" x14ac:dyDescent="0.35">
      <c r="A2686" s="136"/>
      <c r="B2686" s="136"/>
      <c r="C2686" s="136"/>
      <c r="D2686" s="127"/>
      <c r="E2686" s="127"/>
      <c r="F2686" s="127"/>
      <c r="G2686" s="127"/>
      <c r="H2686" s="127"/>
      <c r="I2686" s="127"/>
      <c r="J2686" s="127"/>
      <c r="K2686" s="127"/>
      <c r="L2686" s="127"/>
      <c r="M2686" s="127"/>
      <c r="N2686" s="127"/>
      <c r="O2686" s="127"/>
      <c r="P2686" s="127"/>
      <c r="Q2686" s="127"/>
      <c r="R2686" s="127"/>
      <c r="S2686" s="127"/>
      <c r="T2686" s="127"/>
      <c r="U2686" s="127"/>
      <c r="V2686" s="127"/>
      <c r="W2686" s="127"/>
      <c r="X2686" s="127"/>
      <c r="Y2686" s="127"/>
      <c r="Z2686" s="127"/>
      <c r="AA2686" s="127"/>
      <c r="AB2686" s="127"/>
      <c r="AC2686" s="127"/>
      <c r="AD2686" s="127"/>
      <c r="AE2686" s="127"/>
      <c r="AF2686" s="127"/>
      <c r="AG2686" s="127"/>
      <c r="AH2686" s="127"/>
      <c r="AI2686" s="127"/>
      <c r="AJ2686" s="127"/>
      <c r="AK2686" s="127"/>
      <c r="AL2686" s="127"/>
      <c r="AM2686" s="127"/>
      <c r="AN2686" s="127"/>
      <c r="AO2686" s="127"/>
      <c r="AP2686" s="127"/>
      <c r="AQ2686" s="127"/>
      <c r="AR2686" s="127"/>
      <c r="AS2686" s="127"/>
      <c r="AT2686" s="127"/>
      <c r="AU2686" s="127"/>
      <c r="AV2686" s="127"/>
      <c r="AW2686" s="127"/>
      <c r="AX2686" s="127"/>
      <c r="AY2686" s="127"/>
      <c r="AZ2686" s="127"/>
      <c r="BA2686" s="127"/>
      <c r="BB2686" s="127"/>
      <c r="BC2686" s="127"/>
      <c r="BD2686" s="127"/>
      <c r="BE2686" s="127"/>
      <c r="BF2686" s="127"/>
      <c r="BG2686" s="127"/>
      <c r="BH2686" s="127"/>
      <c r="BI2686" s="127"/>
      <c r="BJ2686" s="127"/>
      <c r="BK2686" s="127"/>
      <c r="BL2686" s="127"/>
      <c r="BM2686" s="127"/>
      <c r="BN2686" s="386"/>
      <c r="BO2686" s="127"/>
      <c r="BP2686" s="104"/>
    </row>
    <row r="2687" spans="1:68" ht="14.5" x14ac:dyDescent="0.35">
      <c r="A2687" s="136"/>
      <c r="B2687" s="136"/>
      <c r="C2687" s="136"/>
      <c r="D2687" s="127"/>
      <c r="E2687" s="127"/>
      <c r="F2687" s="127"/>
      <c r="G2687" s="127"/>
      <c r="H2687" s="127"/>
      <c r="I2687" s="127"/>
      <c r="J2687" s="127"/>
      <c r="K2687" s="127"/>
      <c r="L2687" s="127"/>
      <c r="M2687" s="127"/>
      <c r="N2687" s="127"/>
      <c r="O2687" s="127"/>
      <c r="P2687" s="127"/>
      <c r="Q2687" s="127"/>
      <c r="R2687" s="127"/>
      <c r="S2687" s="127"/>
      <c r="T2687" s="127"/>
      <c r="U2687" s="127"/>
      <c r="V2687" s="127"/>
      <c r="W2687" s="127"/>
      <c r="X2687" s="127"/>
      <c r="Y2687" s="127"/>
      <c r="Z2687" s="127"/>
      <c r="AA2687" s="127"/>
      <c r="AB2687" s="127"/>
      <c r="AC2687" s="127"/>
      <c r="AD2687" s="127"/>
      <c r="AE2687" s="127"/>
      <c r="AF2687" s="127"/>
      <c r="AG2687" s="127"/>
      <c r="AH2687" s="127"/>
      <c r="AI2687" s="127"/>
      <c r="AJ2687" s="127"/>
      <c r="AK2687" s="127"/>
      <c r="AL2687" s="127"/>
      <c r="AM2687" s="127"/>
      <c r="AN2687" s="127"/>
      <c r="AO2687" s="127"/>
      <c r="AP2687" s="127"/>
      <c r="AQ2687" s="127"/>
      <c r="AR2687" s="127"/>
      <c r="AS2687" s="127"/>
      <c r="AT2687" s="127"/>
      <c r="AU2687" s="127"/>
      <c r="AV2687" s="127"/>
      <c r="AW2687" s="127"/>
      <c r="AX2687" s="127"/>
      <c r="AY2687" s="127"/>
      <c r="AZ2687" s="127"/>
      <c r="BA2687" s="127"/>
      <c r="BB2687" s="127"/>
      <c r="BC2687" s="127"/>
      <c r="BD2687" s="127"/>
      <c r="BE2687" s="127"/>
      <c r="BF2687" s="127"/>
      <c r="BG2687" s="127"/>
      <c r="BH2687" s="127"/>
      <c r="BI2687" s="127"/>
      <c r="BJ2687" s="127"/>
      <c r="BK2687" s="127"/>
      <c r="BL2687" s="127"/>
      <c r="BM2687" s="127"/>
      <c r="BN2687" s="386"/>
      <c r="BO2687" s="127"/>
      <c r="BP2687" s="104"/>
    </row>
    <row r="2688" spans="1:68" ht="14.5" x14ac:dyDescent="0.35">
      <c r="A2688" s="136"/>
      <c r="B2688" s="136"/>
      <c r="C2688" s="136"/>
      <c r="D2688" s="127"/>
      <c r="E2688" s="127"/>
      <c r="F2688" s="127"/>
      <c r="G2688" s="127"/>
      <c r="H2688" s="127"/>
      <c r="I2688" s="127"/>
      <c r="J2688" s="127"/>
      <c r="K2688" s="127"/>
      <c r="L2688" s="127"/>
      <c r="M2688" s="127"/>
      <c r="N2688" s="127"/>
      <c r="O2688" s="127"/>
      <c r="P2688" s="127"/>
      <c r="Q2688" s="127"/>
      <c r="R2688" s="127"/>
      <c r="S2688" s="127"/>
      <c r="T2688" s="127"/>
      <c r="U2688" s="127"/>
      <c r="V2688" s="127"/>
      <c r="W2688" s="127"/>
      <c r="X2688" s="127"/>
      <c r="Y2688" s="127"/>
      <c r="Z2688" s="127"/>
      <c r="AA2688" s="127"/>
      <c r="AB2688" s="127"/>
      <c r="AC2688" s="127"/>
      <c r="AD2688" s="127"/>
      <c r="AE2688" s="127"/>
      <c r="AF2688" s="127"/>
      <c r="AG2688" s="127"/>
      <c r="AH2688" s="127"/>
      <c r="AI2688" s="127"/>
      <c r="AJ2688" s="127"/>
      <c r="AK2688" s="127"/>
      <c r="AL2688" s="127"/>
      <c r="AM2688" s="127"/>
      <c r="AN2688" s="127"/>
      <c r="AO2688" s="127"/>
      <c r="AP2688" s="127"/>
      <c r="AQ2688" s="127"/>
      <c r="AR2688" s="127"/>
      <c r="AS2688" s="127"/>
      <c r="AT2688" s="127"/>
      <c r="AU2688" s="127"/>
      <c r="AV2688" s="127"/>
      <c r="AW2688" s="127"/>
      <c r="AX2688" s="127"/>
      <c r="AY2688" s="127"/>
      <c r="AZ2688" s="127"/>
      <c r="BA2688" s="127"/>
      <c r="BB2688" s="127"/>
      <c r="BC2688" s="127"/>
      <c r="BD2688" s="127"/>
      <c r="BE2688" s="127"/>
      <c r="BF2688" s="127"/>
      <c r="BG2688" s="127"/>
      <c r="BH2688" s="127"/>
      <c r="BI2688" s="127"/>
      <c r="BJ2688" s="127"/>
      <c r="BK2688" s="127"/>
      <c r="BL2688" s="127"/>
      <c r="BM2688" s="127"/>
      <c r="BN2688" s="386"/>
      <c r="BO2688" s="127"/>
      <c r="BP2688" s="104"/>
    </row>
    <row r="2689" spans="1:68" ht="14.5" x14ac:dyDescent="0.35">
      <c r="A2689" s="136"/>
      <c r="B2689" s="136"/>
      <c r="C2689" s="136"/>
      <c r="D2689" s="127"/>
      <c r="E2689" s="127"/>
      <c r="F2689" s="127"/>
      <c r="G2689" s="127"/>
      <c r="H2689" s="127"/>
      <c r="I2689" s="127"/>
      <c r="J2689" s="127"/>
      <c r="K2689" s="127"/>
      <c r="L2689" s="127"/>
      <c r="M2689" s="127"/>
      <c r="N2689" s="127"/>
      <c r="O2689" s="127"/>
      <c r="P2689" s="127"/>
      <c r="Q2689" s="127"/>
      <c r="R2689" s="127"/>
      <c r="S2689" s="127"/>
      <c r="T2689" s="127"/>
      <c r="U2689" s="127"/>
      <c r="V2689" s="127"/>
      <c r="W2689" s="127"/>
      <c r="X2689" s="127"/>
      <c r="Y2689" s="127"/>
      <c r="Z2689" s="127"/>
      <c r="AA2689" s="127"/>
      <c r="AB2689" s="127"/>
      <c r="AC2689" s="127"/>
      <c r="AD2689" s="127"/>
      <c r="AE2689" s="127"/>
      <c r="AF2689" s="127"/>
      <c r="AG2689" s="127"/>
      <c r="AH2689" s="127"/>
      <c r="AI2689" s="127"/>
      <c r="AJ2689" s="127"/>
      <c r="AK2689" s="127"/>
      <c r="AL2689" s="127"/>
      <c r="AM2689" s="127"/>
      <c r="AN2689" s="127"/>
      <c r="AO2689" s="127"/>
      <c r="AP2689" s="127"/>
      <c r="AQ2689" s="127"/>
      <c r="AR2689" s="127"/>
      <c r="AS2689" s="127"/>
      <c r="AT2689" s="127"/>
      <c r="AU2689" s="127"/>
      <c r="AV2689" s="127"/>
      <c r="AW2689" s="127"/>
      <c r="AX2689" s="127"/>
      <c r="AY2689" s="127"/>
      <c r="AZ2689" s="127"/>
      <c r="BA2689" s="127"/>
      <c r="BB2689" s="127"/>
      <c r="BC2689" s="127"/>
      <c r="BD2689" s="127"/>
      <c r="BE2689" s="127"/>
      <c r="BF2689" s="127"/>
      <c r="BG2689" s="127"/>
      <c r="BH2689" s="127"/>
      <c r="BI2689" s="127"/>
      <c r="BJ2689" s="127"/>
      <c r="BK2689" s="127"/>
      <c r="BL2689" s="127"/>
      <c r="BM2689" s="127"/>
      <c r="BN2689" s="386"/>
      <c r="BO2689" s="127"/>
      <c r="BP2689" s="104"/>
    </row>
    <row r="2690" spans="1:68" ht="14.5" x14ac:dyDescent="0.35">
      <c r="A2690" s="136"/>
      <c r="B2690" s="136"/>
      <c r="C2690" s="136"/>
      <c r="D2690" s="127"/>
      <c r="E2690" s="127"/>
      <c r="F2690" s="127"/>
      <c r="G2690" s="127"/>
      <c r="H2690" s="127"/>
      <c r="I2690" s="127"/>
      <c r="J2690" s="127"/>
      <c r="K2690" s="127"/>
      <c r="L2690" s="127"/>
      <c r="M2690" s="127"/>
      <c r="N2690" s="127"/>
      <c r="O2690" s="127"/>
      <c r="P2690" s="127"/>
      <c r="Q2690" s="127"/>
      <c r="R2690" s="127"/>
      <c r="S2690" s="127"/>
      <c r="T2690" s="127"/>
      <c r="U2690" s="127"/>
      <c r="V2690" s="127"/>
      <c r="W2690" s="127"/>
      <c r="X2690" s="127"/>
      <c r="Y2690" s="127"/>
      <c r="Z2690" s="127"/>
      <c r="AA2690" s="127"/>
      <c r="AB2690" s="127"/>
      <c r="AC2690" s="127"/>
      <c r="AD2690" s="127"/>
      <c r="AE2690" s="127"/>
      <c r="AF2690" s="127"/>
      <c r="AG2690" s="127"/>
      <c r="AH2690" s="127"/>
      <c r="AI2690" s="127"/>
      <c r="AJ2690" s="127"/>
      <c r="AK2690" s="127"/>
      <c r="AL2690" s="127"/>
      <c r="AM2690" s="127"/>
      <c r="AN2690" s="127"/>
      <c r="AO2690" s="127"/>
      <c r="AP2690" s="127"/>
      <c r="AQ2690" s="127"/>
      <c r="AR2690" s="127"/>
      <c r="AS2690" s="127"/>
      <c r="AT2690" s="127"/>
      <c r="AU2690" s="127"/>
      <c r="AV2690" s="127"/>
      <c r="AW2690" s="127"/>
      <c r="AX2690" s="127"/>
      <c r="AY2690" s="127"/>
      <c r="AZ2690" s="127"/>
      <c r="BA2690" s="127"/>
      <c r="BB2690" s="127"/>
      <c r="BC2690" s="127"/>
      <c r="BD2690" s="127"/>
      <c r="BE2690" s="127"/>
      <c r="BF2690" s="127"/>
      <c r="BG2690" s="127"/>
      <c r="BH2690" s="127"/>
      <c r="BI2690" s="127"/>
      <c r="BJ2690" s="127"/>
      <c r="BK2690" s="127"/>
      <c r="BL2690" s="127"/>
      <c r="BM2690" s="127"/>
      <c r="BN2690" s="386"/>
      <c r="BO2690" s="127"/>
      <c r="BP2690" s="104"/>
    </row>
    <row r="2691" spans="1:68" ht="14.5" x14ac:dyDescent="0.35">
      <c r="A2691" s="136"/>
      <c r="B2691" s="136"/>
      <c r="C2691" s="136"/>
      <c r="D2691" s="127"/>
      <c r="E2691" s="127"/>
      <c r="F2691" s="127"/>
      <c r="G2691" s="127"/>
      <c r="H2691" s="127"/>
      <c r="I2691" s="127"/>
      <c r="J2691" s="127"/>
      <c r="K2691" s="127"/>
      <c r="L2691" s="127"/>
      <c r="M2691" s="127"/>
      <c r="N2691" s="127"/>
      <c r="O2691" s="127"/>
      <c r="P2691" s="127"/>
      <c r="Q2691" s="127"/>
      <c r="R2691" s="127"/>
      <c r="S2691" s="127"/>
      <c r="T2691" s="127"/>
      <c r="U2691" s="127"/>
      <c r="V2691" s="127"/>
      <c r="W2691" s="127"/>
      <c r="X2691" s="127"/>
      <c r="Y2691" s="127"/>
      <c r="Z2691" s="127"/>
      <c r="AA2691" s="127"/>
      <c r="AB2691" s="127"/>
      <c r="AC2691" s="127"/>
      <c r="AD2691" s="127"/>
      <c r="AE2691" s="127"/>
      <c r="AF2691" s="127"/>
      <c r="AG2691" s="127"/>
      <c r="AH2691" s="127"/>
      <c r="AI2691" s="127"/>
      <c r="AJ2691" s="127"/>
      <c r="AK2691" s="127"/>
      <c r="AL2691" s="127"/>
      <c r="AM2691" s="127"/>
      <c r="AN2691" s="127"/>
      <c r="AO2691" s="127"/>
      <c r="AP2691" s="127"/>
      <c r="AQ2691" s="127"/>
      <c r="AR2691" s="127"/>
      <c r="AS2691" s="127"/>
      <c r="AT2691" s="127"/>
      <c r="AU2691" s="127"/>
      <c r="AV2691" s="127"/>
      <c r="AW2691" s="127"/>
      <c r="AX2691" s="127"/>
      <c r="AY2691" s="127"/>
      <c r="AZ2691" s="127"/>
      <c r="BA2691" s="127"/>
      <c r="BB2691" s="127"/>
      <c r="BC2691" s="127"/>
      <c r="BD2691" s="127"/>
      <c r="BE2691" s="127"/>
      <c r="BF2691" s="127"/>
      <c r="BG2691" s="127"/>
      <c r="BH2691" s="127"/>
      <c r="BI2691" s="127"/>
      <c r="BJ2691" s="127"/>
      <c r="BK2691" s="127"/>
      <c r="BL2691" s="127"/>
      <c r="BM2691" s="127"/>
      <c r="BN2691" s="386"/>
      <c r="BO2691" s="127"/>
      <c r="BP2691" s="104"/>
    </row>
    <row r="2692" spans="1:68" ht="14.5" x14ac:dyDescent="0.35">
      <c r="A2692" s="136"/>
      <c r="B2692" s="136"/>
      <c r="C2692" s="136"/>
      <c r="D2692" s="127"/>
      <c r="E2692" s="127"/>
      <c r="F2692" s="127"/>
      <c r="G2692" s="127"/>
      <c r="H2692" s="127"/>
      <c r="I2692" s="127"/>
      <c r="J2692" s="127"/>
      <c r="K2692" s="127"/>
      <c r="L2692" s="127"/>
      <c r="M2692" s="127"/>
      <c r="N2692" s="127"/>
      <c r="O2692" s="127"/>
      <c r="P2692" s="127"/>
      <c r="Q2692" s="127"/>
      <c r="R2692" s="127"/>
      <c r="S2692" s="127"/>
      <c r="T2692" s="127"/>
      <c r="U2692" s="127"/>
      <c r="V2692" s="127"/>
      <c r="W2692" s="127"/>
      <c r="X2692" s="127"/>
      <c r="Y2692" s="127"/>
      <c r="Z2692" s="127"/>
      <c r="AA2692" s="127"/>
      <c r="AB2692" s="127"/>
      <c r="AC2692" s="127"/>
      <c r="AD2692" s="127"/>
      <c r="AE2692" s="127"/>
      <c r="AF2692" s="127"/>
      <c r="AG2692" s="127"/>
      <c r="AH2692" s="127"/>
      <c r="AI2692" s="127"/>
      <c r="AJ2692" s="127"/>
      <c r="AK2692" s="127"/>
      <c r="AL2692" s="127"/>
      <c r="AM2692" s="127"/>
      <c r="AN2692" s="127"/>
      <c r="AO2692" s="127"/>
      <c r="AP2692" s="127"/>
      <c r="AQ2692" s="127"/>
      <c r="AR2692" s="127"/>
      <c r="AS2692" s="127"/>
      <c r="AT2692" s="127"/>
      <c r="AU2692" s="127"/>
      <c r="AV2692" s="127"/>
      <c r="AW2692" s="127"/>
      <c r="AX2692" s="127"/>
      <c r="AY2692" s="127"/>
      <c r="AZ2692" s="127"/>
      <c r="BA2692" s="127"/>
      <c r="BB2692" s="127"/>
      <c r="BC2692" s="127"/>
      <c r="BD2692" s="127"/>
      <c r="BE2692" s="127"/>
      <c r="BF2692" s="127"/>
      <c r="BG2692" s="127"/>
      <c r="BH2692" s="127"/>
      <c r="BI2692" s="127"/>
      <c r="BJ2692" s="127"/>
      <c r="BK2692" s="127"/>
      <c r="BL2692" s="127"/>
      <c r="BM2692" s="127"/>
      <c r="BN2692" s="386"/>
      <c r="BO2692" s="127"/>
      <c r="BP2692" s="104"/>
    </row>
    <row r="2693" spans="1:68" ht="14.5" x14ac:dyDescent="0.35">
      <c r="A2693" s="136"/>
      <c r="B2693" s="136"/>
      <c r="C2693" s="136"/>
      <c r="D2693" s="127"/>
      <c r="E2693" s="127"/>
      <c r="F2693" s="127"/>
      <c r="G2693" s="127"/>
      <c r="H2693" s="127"/>
      <c r="I2693" s="127"/>
      <c r="J2693" s="127"/>
      <c r="K2693" s="127"/>
      <c r="L2693" s="127"/>
      <c r="M2693" s="127"/>
      <c r="N2693" s="127"/>
      <c r="O2693" s="127"/>
      <c r="P2693" s="127"/>
      <c r="Q2693" s="127"/>
      <c r="R2693" s="127"/>
      <c r="S2693" s="127"/>
      <c r="T2693" s="127"/>
      <c r="U2693" s="127"/>
      <c r="V2693" s="127"/>
      <c r="W2693" s="127"/>
      <c r="X2693" s="127"/>
      <c r="Y2693" s="127"/>
      <c r="Z2693" s="127"/>
      <c r="AA2693" s="127"/>
      <c r="AB2693" s="127"/>
      <c r="AC2693" s="127"/>
      <c r="AD2693" s="127"/>
      <c r="AE2693" s="127"/>
      <c r="AF2693" s="127"/>
      <c r="AG2693" s="127"/>
      <c r="AH2693" s="127"/>
      <c r="AI2693" s="127"/>
      <c r="AJ2693" s="127"/>
      <c r="AK2693" s="127"/>
      <c r="AL2693" s="127"/>
      <c r="AM2693" s="127"/>
      <c r="AN2693" s="127"/>
      <c r="AO2693" s="127"/>
      <c r="AP2693" s="127"/>
      <c r="AQ2693" s="127"/>
      <c r="AR2693" s="127"/>
      <c r="AS2693" s="127"/>
      <c r="AT2693" s="127"/>
      <c r="AU2693" s="127"/>
      <c r="AV2693" s="127"/>
      <c r="AW2693" s="127"/>
      <c r="AX2693" s="127"/>
      <c r="AY2693" s="127"/>
      <c r="AZ2693" s="127"/>
      <c r="BA2693" s="127"/>
      <c r="BB2693" s="127"/>
      <c r="BC2693" s="127"/>
      <c r="BD2693" s="127"/>
      <c r="BE2693" s="127"/>
      <c r="BF2693" s="127"/>
      <c r="BG2693" s="127"/>
      <c r="BH2693" s="127"/>
      <c r="BI2693" s="127"/>
      <c r="BJ2693" s="127"/>
      <c r="BK2693" s="127"/>
      <c r="BL2693" s="127"/>
      <c r="BM2693" s="127"/>
      <c r="BN2693" s="386"/>
      <c r="BO2693" s="127"/>
      <c r="BP2693" s="104"/>
    </row>
    <row r="2694" spans="1:68" ht="14.5" x14ac:dyDescent="0.35">
      <c r="A2694" s="136"/>
      <c r="B2694" s="136"/>
      <c r="C2694" s="136"/>
      <c r="D2694" s="127"/>
      <c r="E2694" s="127"/>
      <c r="F2694" s="127"/>
      <c r="G2694" s="127"/>
      <c r="H2694" s="127"/>
      <c r="I2694" s="127"/>
      <c r="J2694" s="127"/>
      <c r="K2694" s="127"/>
      <c r="L2694" s="127"/>
      <c r="M2694" s="127"/>
      <c r="N2694" s="127"/>
      <c r="O2694" s="127"/>
      <c r="P2694" s="127"/>
      <c r="Q2694" s="127"/>
      <c r="R2694" s="127"/>
      <c r="S2694" s="127"/>
      <c r="T2694" s="127"/>
      <c r="U2694" s="127"/>
      <c r="V2694" s="127"/>
      <c r="W2694" s="127"/>
      <c r="X2694" s="127"/>
      <c r="Y2694" s="127"/>
      <c r="Z2694" s="127"/>
      <c r="AA2694" s="127"/>
      <c r="AB2694" s="127"/>
      <c r="AC2694" s="127"/>
      <c r="AD2694" s="127"/>
      <c r="AE2694" s="127"/>
      <c r="AF2694" s="127"/>
      <c r="AG2694" s="127"/>
      <c r="AH2694" s="127"/>
      <c r="AI2694" s="127"/>
      <c r="AJ2694" s="127"/>
      <c r="AK2694" s="127"/>
      <c r="AL2694" s="127"/>
      <c r="AM2694" s="127"/>
      <c r="AN2694" s="127"/>
      <c r="AO2694" s="127"/>
      <c r="AP2694" s="127"/>
      <c r="AQ2694" s="127"/>
      <c r="AR2694" s="127"/>
      <c r="AS2694" s="127"/>
      <c r="AT2694" s="127"/>
      <c r="AU2694" s="127"/>
      <c r="AV2694" s="127"/>
      <c r="AW2694" s="127"/>
      <c r="AX2694" s="127"/>
      <c r="AY2694" s="127"/>
      <c r="AZ2694" s="127"/>
      <c r="BA2694" s="127"/>
      <c r="BB2694" s="127"/>
      <c r="BC2694" s="127"/>
      <c r="BD2694" s="127"/>
      <c r="BE2694" s="127"/>
      <c r="BF2694" s="127"/>
      <c r="BG2694" s="127"/>
      <c r="BH2694" s="127"/>
      <c r="BI2694" s="127"/>
      <c r="BJ2694" s="127"/>
      <c r="BK2694" s="127"/>
      <c r="BL2694" s="127"/>
      <c r="BM2694" s="127"/>
      <c r="BN2694" s="386"/>
      <c r="BO2694" s="127"/>
      <c r="BP2694" s="104"/>
    </row>
    <row r="2695" spans="1:68" ht="14.5" x14ac:dyDescent="0.35">
      <c r="A2695" s="136"/>
      <c r="B2695" s="136"/>
      <c r="C2695" s="136"/>
      <c r="D2695" s="127"/>
      <c r="E2695" s="127"/>
      <c r="F2695" s="127"/>
      <c r="G2695" s="127"/>
      <c r="H2695" s="127"/>
      <c r="I2695" s="127"/>
      <c r="J2695" s="127"/>
      <c r="K2695" s="127"/>
      <c r="L2695" s="127"/>
      <c r="M2695" s="127"/>
      <c r="N2695" s="127"/>
      <c r="O2695" s="127"/>
      <c r="P2695" s="127"/>
      <c r="Q2695" s="127"/>
      <c r="R2695" s="127"/>
      <c r="S2695" s="127"/>
      <c r="T2695" s="127"/>
      <c r="U2695" s="127"/>
      <c r="V2695" s="127"/>
      <c r="W2695" s="127"/>
      <c r="X2695" s="127"/>
      <c r="Y2695" s="127"/>
      <c r="Z2695" s="127"/>
      <c r="AA2695" s="127"/>
      <c r="AB2695" s="127"/>
      <c r="AC2695" s="127"/>
      <c r="AD2695" s="127"/>
      <c r="AE2695" s="127"/>
      <c r="AF2695" s="127"/>
      <c r="AG2695" s="127"/>
      <c r="AH2695" s="127"/>
      <c r="AI2695" s="127"/>
      <c r="AJ2695" s="127"/>
      <c r="AK2695" s="127"/>
      <c r="AL2695" s="127"/>
      <c r="AM2695" s="127"/>
      <c r="AN2695" s="127"/>
      <c r="AO2695" s="127"/>
      <c r="AP2695" s="127"/>
      <c r="AQ2695" s="127"/>
      <c r="AR2695" s="127"/>
      <c r="AS2695" s="127"/>
      <c r="AT2695" s="127"/>
      <c r="AU2695" s="127"/>
      <c r="AV2695" s="127"/>
      <c r="AW2695" s="127"/>
      <c r="AX2695" s="127"/>
      <c r="AY2695" s="127"/>
      <c r="AZ2695" s="127"/>
      <c r="BA2695" s="127"/>
      <c r="BB2695" s="127"/>
      <c r="BC2695" s="127"/>
      <c r="BD2695" s="127"/>
      <c r="BE2695" s="127"/>
      <c r="BF2695" s="127"/>
      <c r="BG2695" s="127"/>
      <c r="BH2695" s="127"/>
      <c r="BI2695" s="127"/>
      <c r="BJ2695" s="127"/>
      <c r="BK2695" s="127"/>
      <c r="BL2695" s="127"/>
      <c r="BM2695" s="127"/>
      <c r="BN2695" s="386"/>
      <c r="BO2695" s="127"/>
      <c r="BP2695" s="104"/>
    </row>
    <row r="2696" spans="1:68" ht="14.5" x14ac:dyDescent="0.35">
      <c r="A2696" s="136"/>
      <c r="B2696" s="136"/>
      <c r="C2696" s="136"/>
      <c r="D2696" s="127"/>
      <c r="E2696" s="127"/>
      <c r="F2696" s="127"/>
      <c r="G2696" s="127"/>
      <c r="H2696" s="127"/>
      <c r="I2696" s="127"/>
      <c r="J2696" s="127"/>
      <c r="K2696" s="127"/>
      <c r="L2696" s="127"/>
      <c r="M2696" s="127"/>
      <c r="N2696" s="127"/>
      <c r="O2696" s="127"/>
      <c r="P2696" s="127"/>
      <c r="Q2696" s="127"/>
      <c r="R2696" s="127"/>
      <c r="S2696" s="127"/>
      <c r="T2696" s="127"/>
      <c r="U2696" s="127"/>
      <c r="V2696" s="127"/>
      <c r="W2696" s="127"/>
      <c r="X2696" s="127"/>
      <c r="Y2696" s="127"/>
      <c r="Z2696" s="127"/>
      <c r="AA2696" s="127"/>
      <c r="AB2696" s="127"/>
      <c r="AC2696" s="127"/>
      <c r="AD2696" s="127"/>
      <c r="AE2696" s="127"/>
      <c r="AF2696" s="127"/>
      <c r="AG2696" s="127"/>
      <c r="AH2696" s="127"/>
      <c r="AI2696" s="127"/>
      <c r="AJ2696" s="127"/>
      <c r="AK2696" s="127"/>
      <c r="AL2696" s="127"/>
      <c r="AM2696" s="127"/>
      <c r="AN2696" s="127"/>
      <c r="AO2696" s="127"/>
      <c r="AP2696" s="127"/>
      <c r="AQ2696" s="127"/>
      <c r="AR2696" s="127"/>
      <c r="AS2696" s="127"/>
      <c r="AT2696" s="127"/>
      <c r="AU2696" s="127"/>
      <c r="AV2696" s="127"/>
      <c r="AW2696" s="127"/>
      <c r="AX2696" s="127"/>
      <c r="AY2696" s="127"/>
      <c r="AZ2696" s="127"/>
      <c r="BA2696" s="127"/>
      <c r="BB2696" s="127"/>
      <c r="BC2696" s="127"/>
      <c r="BD2696" s="127"/>
      <c r="BE2696" s="127"/>
      <c r="BF2696" s="127"/>
      <c r="BG2696" s="127"/>
      <c r="BH2696" s="127"/>
      <c r="BI2696" s="127"/>
      <c r="BJ2696" s="127"/>
      <c r="BK2696" s="127"/>
      <c r="BL2696" s="127"/>
      <c r="BM2696" s="127"/>
      <c r="BN2696" s="386"/>
      <c r="BO2696" s="127"/>
      <c r="BP2696" s="104"/>
    </row>
    <row r="2697" spans="1:68" ht="14.5" x14ac:dyDescent="0.35">
      <c r="A2697" s="136"/>
      <c r="B2697" s="136"/>
      <c r="C2697" s="136"/>
      <c r="D2697" s="127"/>
      <c r="E2697" s="127"/>
      <c r="F2697" s="127"/>
      <c r="G2697" s="127"/>
      <c r="H2697" s="127"/>
      <c r="I2697" s="127"/>
      <c r="J2697" s="127"/>
      <c r="K2697" s="127"/>
      <c r="L2697" s="127"/>
      <c r="M2697" s="127"/>
      <c r="N2697" s="127"/>
      <c r="O2697" s="127"/>
      <c r="P2697" s="127"/>
      <c r="Q2697" s="127"/>
      <c r="R2697" s="127"/>
      <c r="S2697" s="127"/>
      <c r="T2697" s="127"/>
      <c r="U2697" s="127"/>
      <c r="V2697" s="127"/>
      <c r="W2697" s="127"/>
      <c r="X2697" s="127"/>
      <c r="Y2697" s="127"/>
      <c r="Z2697" s="127"/>
      <c r="AA2697" s="127"/>
      <c r="AB2697" s="127"/>
      <c r="AC2697" s="127"/>
      <c r="AD2697" s="127"/>
      <c r="AE2697" s="127"/>
      <c r="AF2697" s="127"/>
      <c r="AG2697" s="127"/>
      <c r="AH2697" s="127"/>
      <c r="AI2697" s="127"/>
      <c r="AJ2697" s="127"/>
      <c r="AK2697" s="127"/>
      <c r="AL2697" s="127"/>
      <c r="AM2697" s="127"/>
      <c r="AN2697" s="127"/>
      <c r="AO2697" s="127"/>
      <c r="AP2697" s="127"/>
      <c r="AQ2697" s="127"/>
      <c r="AR2697" s="127"/>
      <c r="AS2697" s="127"/>
      <c r="AT2697" s="127"/>
      <c r="AU2697" s="127"/>
      <c r="AV2697" s="127"/>
      <c r="AW2697" s="127"/>
      <c r="AX2697" s="127"/>
      <c r="AY2697" s="127"/>
      <c r="AZ2697" s="127"/>
      <c r="BA2697" s="127"/>
      <c r="BB2697" s="127"/>
      <c r="BC2697" s="127"/>
      <c r="BD2697" s="127"/>
      <c r="BE2697" s="127"/>
      <c r="BF2697" s="127"/>
      <c r="BG2697" s="127"/>
      <c r="BH2697" s="127"/>
      <c r="BI2697" s="127"/>
      <c r="BJ2697" s="127"/>
      <c r="BK2697" s="127"/>
      <c r="BL2697" s="127"/>
      <c r="BM2697" s="127"/>
      <c r="BN2697" s="386"/>
      <c r="BO2697" s="127"/>
      <c r="BP2697" s="104"/>
    </row>
    <row r="2698" spans="1:68" ht="14.5" x14ac:dyDescent="0.35">
      <c r="A2698" s="136"/>
      <c r="B2698" s="136"/>
      <c r="C2698" s="136"/>
      <c r="D2698" s="127"/>
      <c r="E2698" s="127"/>
      <c r="F2698" s="127"/>
      <c r="G2698" s="127"/>
      <c r="H2698" s="127"/>
      <c r="I2698" s="127"/>
      <c r="J2698" s="127"/>
      <c r="K2698" s="127"/>
      <c r="L2698" s="127"/>
      <c r="M2698" s="127"/>
      <c r="N2698" s="127"/>
      <c r="O2698" s="127"/>
      <c r="P2698" s="127"/>
      <c r="Q2698" s="127"/>
      <c r="R2698" s="127"/>
      <c r="S2698" s="127"/>
      <c r="T2698" s="127"/>
      <c r="U2698" s="127"/>
      <c r="V2698" s="127"/>
      <c r="W2698" s="127"/>
      <c r="X2698" s="127"/>
      <c r="Y2698" s="127"/>
      <c r="Z2698" s="127"/>
      <c r="AA2698" s="127"/>
      <c r="AB2698" s="127"/>
      <c r="AC2698" s="127"/>
      <c r="AD2698" s="127"/>
      <c r="AE2698" s="127"/>
      <c r="AF2698" s="127"/>
      <c r="AG2698" s="127"/>
      <c r="AH2698" s="127"/>
      <c r="AI2698" s="127"/>
      <c r="AJ2698" s="127"/>
      <c r="AK2698" s="127"/>
      <c r="AL2698" s="127"/>
      <c r="AM2698" s="127"/>
      <c r="AN2698" s="127"/>
      <c r="AO2698" s="127"/>
      <c r="AP2698" s="127"/>
      <c r="AQ2698" s="127"/>
      <c r="AR2698" s="127"/>
      <c r="AS2698" s="127"/>
      <c r="AT2698" s="127"/>
      <c r="AU2698" s="127"/>
      <c r="AV2698" s="127"/>
      <c r="AW2698" s="127"/>
      <c r="AX2698" s="127"/>
      <c r="AY2698" s="127"/>
      <c r="AZ2698" s="127"/>
      <c r="BA2698" s="127"/>
      <c r="BB2698" s="127"/>
      <c r="BC2698" s="127"/>
      <c r="BD2698" s="127"/>
      <c r="BE2698" s="127"/>
      <c r="BF2698" s="127"/>
      <c r="BG2698" s="127"/>
      <c r="BH2698" s="127"/>
      <c r="BI2698" s="127"/>
      <c r="BJ2698" s="127"/>
      <c r="BK2698" s="127"/>
      <c r="BL2698" s="127"/>
      <c r="BM2698" s="127"/>
      <c r="BN2698" s="386"/>
      <c r="BO2698" s="127"/>
      <c r="BP2698" s="104"/>
    </row>
    <row r="2699" spans="1:68" ht="14.5" x14ac:dyDescent="0.35">
      <c r="A2699" s="136"/>
      <c r="B2699" s="136"/>
      <c r="C2699" s="136"/>
      <c r="D2699" s="127"/>
      <c r="E2699" s="127"/>
      <c r="F2699" s="127"/>
      <c r="G2699" s="127"/>
      <c r="H2699" s="127"/>
      <c r="I2699" s="127"/>
      <c r="J2699" s="127"/>
      <c r="K2699" s="127"/>
      <c r="L2699" s="127"/>
      <c r="M2699" s="127"/>
      <c r="N2699" s="127"/>
      <c r="O2699" s="127"/>
      <c r="P2699" s="127"/>
      <c r="Q2699" s="127"/>
      <c r="R2699" s="127"/>
      <c r="S2699" s="127"/>
      <c r="T2699" s="127"/>
      <c r="U2699" s="127"/>
      <c r="V2699" s="127"/>
      <c r="W2699" s="127"/>
      <c r="X2699" s="127"/>
      <c r="Y2699" s="127"/>
      <c r="Z2699" s="127"/>
      <c r="AA2699" s="127"/>
      <c r="AB2699" s="127"/>
      <c r="AC2699" s="127"/>
      <c r="AD2699" s="127"/>
      <c r="AE2699" s="127"/>
      <c r="AF2699" s="127"/>
      <c r="AG2699" s="127"/>
      <c r="AH2699" s="127"/>
      <c r="AI2699" s="127"/>
      <c r="AJ2699" s="127"/>
      <c r="AK2699" s="127"/>
      <c r="AL2699" s="127"/>
      <c r="AM2699" s="127"/>
      <c r="AN2699" s="127"/>
      <c r="AO2699" s="127"/>
      <c r="AP2699" s="127"/>
      <c r="AQ2699" s="127"/>
      <c r="AR2699" s="127"/>
      <c r="AS2699" s="127"/>
      <c r="AT2699" s="127"/>
      <c r="AU2699" s="127"/>
      <c r="AV2699" s="127"/>
      <c r="AW2699" s="127"/>
      <c r="AX2699" s="127"/>
      <c r="AY2699" s="127"/>
      <c r="AZ2699" s="127"/>
      <c r="BA2699" s="127"/>
      <c r="BB2699" s="127"/>
      <c r="BC2699" s="127"/>
      <c r="BD2699" s="127"/>
      <c r="BE2699" s="127"/>
      <c r="BF2699" s="127"/>
      <c r="BG2699" s="127"/>
      <c r="BH2699" s="127"/>
      <c r="BI2699" s="127"/>
      <c r="BJ2699" s="127"/>
      <c r="BK2699" s="127"/>
      <c r="BL2699" s="127"/>
      <c r="BM2699" s="127"/>
      <c r="BN2699" s="386"/>
      <c r="BO2699" s="127"/>
      <c r="BP2699" s="104"/>
    </row>
    <row r="2700" spans="1:68" ht="14.5" x14ac:dyDescent="0.35">
      <c r="A2700" s="136"/>
      <c r="B2700" s="136"/>
      <c r="C2700" s="136"/>
      <c r="D2700" s="127"/>
      <c r="E2700" s="127"/>
      <c r="F2700" s="127"/>
      <c r="G2700" s="127"/>
      <c r="H2700" s="127"/>
      <c r="I2700" s="127"/>
      <c r="J2700" s="127"/>
      <c r="K2700" s="127"/>
      <c r="L2700" s="127"/>
      <c r="M2700" s="127"/>
      <c r="N2700" s="127"/>
      <c r="O2700" s="127"/>
      <c r="P2700" s="127"/>
      <c r="Q2700" s="127"/>
      <c r="R2700" s="127"/>
      <c r="S2700" s="127"/>
      <c r="T2700" s="127"/>
      <c r="U2700" s="127"/>
      <c r="V2700" s="127"/>
      <c r="W2700" s="127"/>
      <c r="X2700" s="127"/>
      <c r="Y2700" s="127"/>
      <c r="Z2700" s="127"/>
      <c r="AA2700" s="127"/>
      <c r="AB2700" s="127"/>
      <c r="AC2700" s="127"/>
      <c r="AD2700" s="127"/>
      <c r="AE2700" s="127"/>
      <c r="AF2700" s="127"/>
      <c r="AG2700" s="127"/>
      <c r="AH2700" s="127"/>
      <c r="AI2700" s="127"/>
      <c r="AJ2700" s="127"/>
      <c r="AK2700" s="127"/>
      <c r="AL2700" s="127"/>
      <c r="AM2700" s="127"/>
      <c r="AN2700" s="127"/>
      <c r="AO2700" s="127"/>
      <c r="AP2700" s="127"/>
      <c r="AQ2700" s="127"/>
      <c r="AR2700" s="127"/>
      <c r="AS2700" s="127"/>
      <c r="AT2700" s="127"/>
      <c r="AU2700" s="127"/>
      <c r="AV2700" s="127"/>
      <c r="AW2700" s="127"/>
      <c r="AX2700" s="127"/>
      <c r="AY2700" s="127"/>
      <c r="AZ2700" s="127"/>
      <c r="BA2700" s="127"/>
      <c r="BB2700" s="127"/>
      <c r="BC2700" s="127"/>
      <c r="BD2700" s="127"/>
      <c r="BE2700" s="127"/>
      <c r="BF2700" s="127"/>
      <c r="BG2700" s="127"/>
      <c r="BH2700" s="127"/>
      <c r="BI2700" s="127"/>
      <c r="BJ2700" s="127"/>
      <c r="BK2700" s="127"/>
      <c r="BL2700" s="127"/>
      <c r="BM2700" s="127"/>
      <c r="BN2700" s="386"/>
      <c r="BO2700" s="127"/>
      <c r="BP2700" s="104"/>
    </row>
    <row r="2701" spans="1:68" ht="14.5" x14ac:dyDescent="0.35">
      <c r="A2701" s="136"/>
      <c r="B2701" s="136"/>
      <c r="C2701" s="136"/>
      <c r="D2701" s="127"/>
      <c r="E2701" s="127"/>
      <c r="F2701" s="127"/>
      <c r="G2701" s="127"/>
      <c r="H2701" s="127"/>
      <c r="I2701" s="127"/>
      <c r="J2701" s="127"/>
      <c r="K2701" s="127"/>
      <c r="L2701" s="127"/>
      <c r="M2701" s="127"/>
      <c r="N2701" s="127"/>
      <c r="O2701" s="127"/>
      <c r="P2701" s="127"/>
      <c r="Q2701" s="127"/>
      <c r="R2701" s="127"/>
      <c r="S2701" s="127"/>
      <c r="T2701" s="127"/>
      <c r="U2701" s="127"/>
      <c r="V2701" s="127"/>
      <c r="W2701" s="127"/>
      <c r="X2701" s="127"/>
      <c r="Y2701" s="127"/>
      <c r="Z2701" s="127"/>
      <c r="AA2701" s="127"/>
      <c r="AB2701" s="127"/>
      <c r="AC2701" s="127"/>
      <c r="AD2701" s="127"/>
      <c r="AE2701" s="127"/>
      <c r="AF2701" s="127"/>
      <c r="AG2701" s="127"/>
      <c r="AH2701" s="127"/>
      <c r="AI2701" s="127"/>
      <c r="AJ2701" s="127"/>
      <c r="AK2701" s="127"/>
      <c r="AL2701" s="127"/>
      <c r="AM2701" s="127"/>
      <c r="AN2701" s="127"/>
      <c r="AO2701" s="127"/>
      <c r="AP2701" s="127"/>
      <c r="AQ2701" s="127"/>
      <c r="AR2701" s="127"/>
      <c r="AS2701" s="127"/>
      <c r="AT2701" s="127"/>
      <c r="AU2701" s="127"/>
      <c r="AV2701" s="127"/>
      <c r="AW2701" s="127"/>
      <c r="AX2701" s="127"/>
      <c r="AY2701" s="127"/>
      <c r="AZ2701" s="127"/>
      <c r="BA2701" s="127"/>
      <c r="BB2701" s="127"/>
      <c r="BC2701" s="127"/>
      <c r="BD2701" s="127"/>
      <c r="BE2701" s="127"/>
      <c r="BF2701" s="127"/>
      <c r="BG2701" s="127"/>
      <c r="BH2701" s="127"/>
      <c r="BI2701" s="127"/>
      <c r="BJ2701" s="127"/>
      <c r="BK2701" s="127"/>
      <c r="BL2701" s="127"/>
      <c r="BM2701" s="127"/>
      <c r="BN2701" s="386"/>
      <c r="BO2701" s="127"/>
      <c r="BP2701" s="104"/>
    </row>
    <row r="2702" spans="1:68" ht="14.5" x14ac:dyDescent="0.35">
      <c r="A2702" s="136"/>
      <c r="B2702" s="136"/>
      <c r="C2702" s="136"/>
      <c r="D2702" s="127"/>
      <c r="E2702" s="127"/>
      <c r="F2702" s="127"/>
      <c r="G2702" s="127"/>
      <c r="H2702" s="127"/>
      <c r="I2702" s="127"/>
      <c r="J2702" s="127"/>
      <c r="K2702" s="127"/>
      <c r="L2702" s="127"/>
      <c r="M2702" s="127"/>
      <c r="N2702" s="127"/>
      <c r="O2702" s="127"/>
      <c r="P2702" s="127"/>
      <c r="Q2702" s="127"/>
      <c r="R2702" s="127"/>
      <c r="S2702" s="127"/>
      <c r="T2702" s="127"/>
      <c r="U2702" s="127"/>
      <c r="V2702" s="127"/>
      <c r="W2702" s="127"/>
      <c r="X2702" s="127"/>
      <c r="Y2702" s="127"/>
      <c r="Z2702" s="127"/>
      <c r="AA2702" s="127"/>
      <c r="AB2702" s="127"/>
      <c r="AC2702" s="127"/>
      <c r="AD2702" s="127"/>
      <c r="AE2702" s="127"/>
      <c r="AF2702" s="127"/>
      <c r="AG2702" s="127"/>
      <c r="AH2702" s="127"/>
      <c r="AI2702" s="127"/>
      <c r="AJ2702" s="127"/>
      <c r="AK2702" s="127"/>
      <c r="AL2702" s="127"/>
      <c r="AM2702" s="127"/>
      <c r="AN2702" s="127"/>
      <c r="AO2702" s="127"/>
      <c r="AP2702" s="127"/>
      <c r="AQ2702" s="127"/>
      <c r="AR2702" s="127"/>
      <c r="AS2702" s="127"/>
      <c r="AT2702" s="127"/>
      <c r="AU2702" s="127"/>
      <c r="AV2702" s="127"/>
      <c r="AW2702" s="127"/>
      <c r="AX2702" s="127"/>
      <c r="AY2702" s="127"/>
      <c r="AZ2702" s="127"/>
      <c r="BA2702" s="127"/>
      <c r="BB2702" s="127"/>
      <c r="BC2702" s="127"/>
      <c r="BD2702" s="127"/>
      <c r="BE2702" s="127"/>
      <c r="BF2702" s="127"/>
      <c r="BG2702" s="127"/>
      <c r="BH2702" s="127"/>
      <c r="BI2702" s="127"/>
      <c r="BJ2702" s="127"/>
      <c r="BK2702" s="127"/>
      <c r="BL2702" s="127"/>
      <c r="BM2702" s="127"/>
      <c r="BN2702" s="386"/>
      <c r="BO2702" s="127"/>
      <c r="BP2702" s="104"/>
    </row>
    <row r="2703" spans="1:68" ht="14.5" x14ac:dyDescent="0.35">
      <c r="A2703" s="136"/>
      <c r="B2703" s="136"/>
      <c r="C2703" s="136"/>
      <c r="D2703" s="127"/>
      <c r="E2703" s="127"/>
      <c r="F2703" s="127"/>
      <c r="G2703" s="127"/>
      <c r="H2703" s="127"/>
      <c r="I2703" s="127"/>
      <c r="J2703" s="127"/>
      <c r="K2703" s="127"/>
      <c r="L2703" s="127"/>
      <c r="M2703" s="127"/>
      <c r="N2703" s="127"/>
      <c r="O2703" s="127"/>
      <c r="P2703" s="127"/>
      <c r="Q2703" s="127"/>
      <c r="R2703" s="127"/>
      <c r="S2703" s="127"/>
      <c r="T2703" s="127"/>
      <c r="U2703" s="127"/>
      <c r="V2703" s="127"/>
      <c r="W2703" s="127"/>
      <c r="X2703" s="127"/>
      <c r="Y2703" s="127"/>
      <c r="Z2703" s="127"/>
      <c r="AA2703" s="127"/>
      <c r="AB2703" s="127"/>
      <c r="AC2703" s="127"/>
      <c r="AD2703" s="127"/>
      <c r="AE2703" s="127"/>
      <c r="AF2703" s="127"/>
      <c r="AG2703" s="127"/>
      <c r="AH2703" s="127"/>
      <c r="AI2703" s="127"/>
      <c r="AJ2703" s="127"/>
      <c r="AK2703" s="127"/>
      <c r="AL2703" s="127"/>
      <c r="AM2703" s="127"/>
      <c r="AN2703" s="127"/>
      <c r="AO2703" s="127"/>
      <c r="AP2703" s="127"/>
      <c r="AQ2703" s="127"/>
      <c r="AR2703" s="127"/>
      <c r="AS2703" s="127"/>
      <c r="AT2703" s="127"/>
      <c r="AU2703" s="127"/>
      <c r="AV2703" s="127"/>
      <c r="AW2703" s="127"/>
      <c r="AX2703" s="127"/>
      <c r="AY2703" s="127"/>
      <c r="AZ2703" s="127"/>
      <c r="BA2703" s="127"/>
      <c r="BB2703" s="127"/>
      <c r="BC2703" s="127"/>
      <c r="BD2703" s="127"/>
      <c r="BE2703" s="127"/>
      <c r="BF2703" s="127"/>
      <c r="BG2703" s="127"/>
      <c r="BH2703" s="127"/>
      <c r="BI2703" s="127"/>
      <c r="BJ2703" s="127"/>
      <c r="BK2703" s="127"/>
      <c r="BL2703" s="127"/>
      <c r="BM2703" s="127"/>
      <c r="BN2703" s="386"/>
      <c r="BO2703" s="127"/>
      <c r="BP2703" s="104"/>
    </row>
    <row r="2704" spans="1:68" ht="14.5" x14ac:dyDescent="0.35">
      <c r="A2704" s="136"/>
      <c r="B2704" s="136"/>
      <c r="C2704" s="136"/>
      <c r="D2704" s="127"/>
      <c r="E2704" s="127"/>
      <c r="F2704" s="127"/>
      <c r="G2704" s="127"/>
      <c r="H2704" s="127"/>
      <c r="I2704" s="127"/>
      <c r="J2704" s="127"/>
      <c r="K2704" s="127"/>
      <c r="L2704" s="127"/>
      <c r="M2704" s="127"/>
      <c r="N2704" s="127"/>
      <c r="O2704" s="127"/>
      <c r="P2704" s="127"/>
      <c r="Q2704" s="127"/>
      <c r="R2704" s="127"/>
      <c r="S2704" s="127"/>
      <c r="T2704" s="127"/>
      <c r="U2704" s="127"/>
      <c r="V2704" s="127"/>
      <c r="W2704" s="127"/>
      <c r="X2704" s="127"/>
      <c r="Y2704" s="127"/>
      <c r="Z2704" s="127"/>
      <c r="AA2704" s="127"/>
      <c r="AB2704" s="127"/>
      <c r="AC2704" s="127"/>
      <c r="AD2704" s="127"/>
      <c r="AE2704" s="127"/>
      <c r="AF2704" s="127"/>
      <c r="AG2704" s="127"/>
      <c r="AH2704" s="127"/>
      <c r="AI2704" s="127"/>
      <c r="AJ2704" s="127"/>
      <c r="AK2704" s="127"/>
      <c r="AL2704" s="127"/>
      <c r="AM2704" s="127"/>
      <c r="AN2704" s="127"/>
      <c r="AO2704" s="127"/>
      <c r="AP2704" s="127"/>
      <c r="AQ2704" s="127"/>
      <c r="AR2704" s="127"/>
      <c r="AS2704" s="127"/>
      <c r="AT2704" s="127"/>
      <c r="AU2704" s="127"/>
      <c r="AV2704" s="127"/>
      <c r="AW2704" s="127"/>
      <c r="AX2704" s="127"/>
      <c r="AY2704" s="127"/>
      <c r="AZ2704" s="127"/>
      <c r="BA2704" s="127"/>
      <c r="BB2704" s="127"/>
      <c r="BC2704" s="127"/>
      <c r="BD2704" s="127"/>
      <c r="BE2704" s="127"/>
      <c r="BF2704" s="127"/>
      <c r="BG2704" s="127"/>
      <c r="BH2704" s="127"/>
      <c r="BI2704" s="127"/>
      <c r="BJ2704" s="127"/>
      <c r="BK2704" s="127"/>
      <c r="BL2704" s="127"/>
      <c r="BM2704" s="127"/>
      <c r="BN2704" s="386"/>
      <c r="BO2704" s="127"/>
      <c r="BP2704" s="104"/>
    </row>
    <row r="2705" spans="1:68" ht="14.5" x14ac:dyDescent="0.35">
      <c r="A2705" s="136"/>
      <c r="B2705" s="136"/>
      <c r="C2705" s="136"/>
      <c r="D2705" s="127"/>
      <c r="E2705" s="127"/>
      <c r="F2705" s="127"/>
      <c r="G2705" s="127"/>
      <c r="H2705" s="127"/>
      <c r="I2705" s="127"/>
      <c r="J2705" s="127"/>
      <c r="K2705" s="127"/>
      <c r="L2705" s="127"/>
      <c r="M2705" s="127"/>
      <c r="N2705" s="127"/>
      <c r="O2705" s="127"/>
      <c r="P2705" s="127"/>
      <c r="Q2705" s="127"/>
      <c r="R2705" s="127"/>
      <c r="S2705" s="127"/>
      <c r="T2705" s="127"/>
      <c r="U2705" s="127"/>
      <c r="V2705" s="127"/>
      <c r="W2705" s="127"/>
      <c r="X2705" s="127"/>
      <c r="Y2705" s="127"/>
      <c r="Z2705" s="127"/>
      <c r="AA2705" s="127"/>
      <c r="AB2705" s="127"/>
      <c r="AC2705" s="127"/>
      <c r="AD2705" s="127"/>
      <c r="AE2705" s="127"/>
      <c r="AF2705" s="127"/>
      <c r="AG2705" s="127"/>
      <c r="AH2705" s="127"/>
      <c r="AI2705" s="127"/>
      <c r="AJ2705" s="127"/>
      <c r="AK2705" s="127"/>
      <c r="AL2705" s="127"/>
      <c r="AM2705" s="127"/>
      <c r="AN2705" s="127"/>
      <c r="AO2705" s="127"/>
      <c r="AP2705" s="127"/>
      <c r="AQ2705" s="127"/>
      <c r="AR2705" s="127"/>
      <c r="AS2705" s="127"/>
      <c r="AT2705" s="127"/>
      <c r="AU2705" s="127"/>
      <c r="AV2705" s="127"/>
      <c r="AW2705" s="127"/>
      <c r="AX2705" s="127"/>
      <c r="AY2705" s="127"/>
      <c r="AZ2705" s="127"/>
      <c r="BA2705" s="127"/>
      <c r="BB2705" s="127"/>
      <c r="BC2705" s="127"/>
      <c r="BD2705" s="127"/>
      <c r="BE2705" s="127"/>
      <c r="BF2705" s="127"/>
      <c r="BG2705" s="127"/>
      <c r="BH2705" s="127"/>
      <c r="BI2705" s="127"/>
      <c r="BJ2705" s="127"/>
      <c r="BK2705" s="127"/>
      <c r="BL2705" s="127"/>
      <c r="BM2705" s="127"/>
      <c r="BN2705" s="386"/>
      <c r="BO2705" s="127"/>
      <c r="BP2705" s="104"/>
    </row>
    <row r="2706" spans="1:68" ht="14.5" x14ac:dyDescent="0.35">
      <c r="A2706" s="136"/>
      <c r="B2706" s="136"/>
      <c r="C2706" s="136"/>
      <c r="D2706" s="127"/>
      <c r="E2706" s="127"/>
      <c r="F2706" s="127"/>
      <c r="G2706" s="127"/>
      <c r="H2706" s="127"/>
      <c r="I2706" s="127"/>
      <c r="J2706" s="127"/>
      <c r="K2706" s="127"/>
      <c r="L2706" s="127"/>
      <c r="M2706" s="127"/>
      <c r="N2706" s="127"/>
      <c r="O2706" s="127"/>
      <c r="P2706" s="127"/>
      <c r="Q2706" s="127"/>
      <c r="R2706" s="127"/>
      <c r="S2706" s="127"/>
      <c r="T2706" s="127"/>
      <c r="U2706" s="127"/>
      <c r="V2706" s="127"/>
      <c r="W2706" s="127"/>
      <c r="X2706" s="127"/>
      <c r="Y2706" s="127"/>
      <c r="Z2706" s="127"/>
      <c r="AA2706" s="127"/>
      <c r="AB2706" s="127"/>
      <c r="AC2706" s="127"/>
      <c r="AD2706" s="127"/>
      <c r="AE2706" s="127"/>
      <c r="AF2706" s="127"/>
      <c r="AG2706" s="127"/>
      <c r="AH2706" s="127"/>
      <c r="AI2706" s="127"/>
      <c r="AJ2706" s="127"/>
      <c r="AK2706" s="127"/>
      <c r="AL2706" s="127"/>
      <c r="AM2706" s="127"/>
      <c r="AN2706" s="127"/>
      <c r="AO2706" s="127"/>
      <c r="AP2706" s="127"/>
      <c r="AQ2706" s="127"/>
      <c r="AR2706" s="127"/>
      <c r="AS2706" s="127"/>
      <c r="AT2706" s="127"/>
      <c r="AU2706" s="127"/>
      <c r="AV2706" s="127"/>
      <c r="AW2706" s="127"/>
      <c r="AX2706" s="127"/>
      <c r="AY2706" s="127"/>
      <c r="AZ2706" s="127"/>
      <c r="BA2706" s="127"/>
      <c r="BB2706" s="127"/>
      <c r="BC2706" s="127"/>
      <c r="BD2706" s="127"/>
      <c r="BE2706" s="127"/>
      <c r="BF2706" s="127"/>
      <c r="BG2706" s="127"/>
      <c r="BH2706" s="127"/>
      <c r="BI2706" s="127"/>
      <c r="BJ2706" s="127"/>
      <c r="BK2706" s="127"/>
      <c r="BL2706" s="127"/>
      <c r="BM2706" s="127"/>
      <c r="BN2706" s="386"/>
      <c r="BO2706" s="127"/>
      <c r="BP2706" s="104"/>
    </row>
    <row r="2707" spans="1:68" ht="14.5" x14ac:dyDescent="0.35">
      <c r="A2707" s="136"/>
      <c r="B2707" s="136"/>
      <c r="C2707" s="136"/>
      <c r="D2707" s="127"/>
      <c r="E2707" s="127"/>
      <c r="F2707" s="127"/>
      <c r="G2707" s="127"/>
      <c r="H2707" s="127"/>
      <c r="I2707" s="127"/>
      <c r="J2707" s="127"/>
      <c r="K2707" s="127"/>
      <c r="L2707" s="127"/>
      <c r="M2707" s="127"/>
      <c r="N2707" s="127"/>
      <c r="O2707" s="127"/>
      <c r="P2707" s="127"/>
      <c r="Q2707" s="127"/>
      <c r="R2707" s="127"/>
      <c r="S2707" s="127"/>
      <c r="T2707" s="127"/>
      <c r="U2707" s="127"/>
      <c r="V2707" s="127"/>
      <c r="W2707" s="127"/>
      <c r="X2707" s="127"/>
      <c r="Y2707" s="127"/>
      <c r="Z2707" s="127"/>
      <c r="AA2707" s="127"/>
      <c r="AB2707" s="127"/>
      <c r="AC2707" s="127"/>
      <c r="AD2707" s="127"/>
      <c r="AE2707" s="127"/>
      <c r="AF2707" s="127"/>
      <c r="AG2707" s="127"/>
      <c r="AH2707" s="127"/>
      <c r="AI2707" s="127"/>
      <c r="AJ2707" s="127"/>
      <c r="AK2707" s="127"/>
      <c r="AL2707" s="127"/>
      <c r="AM2707" s="127"/>
      <c r="AN2707" s="127"/>
      <c r="AO2707" s="127"/>
      <c r="AP2707" s="127"/>
      <c r="AQ2707" s="127"/>
      <c r="AR2707" s="127"/>
      <c r="AS2707" s="127"/>
      <c r="AT2707" s="127"/>
      <c r="AU2707" s="127"/>
      <c r="AV2707" s="127"/>
      <c r="AW2707" s="127"/>
      <c r="AX2707" s="127"/>
      <c r="AY2707" s="127"/>
      <c r="AZ2707" s="127"/>
      <c r="BA2707" s="127"/>
      <c r="BB2707" s="127"/>
      <c r="BC2707" s="127"/>
      <c r="BD2707" s="127"/>
      <c r="BE2707" s="127"/>
      <c r="BF2707" s="127"/>
      <c r="BG2707" s="127"/>
      <c r="BH2707" s="127"/>
      <c r="BI2707" s="127"/>
      <c r="BJ2707" s="127"/>
      <c r="BK2707" s="127"/>
      <c r="BL2707" s="127"/>
      <c r="BM2707" s="127"/>
      <c r="BN2707" s="386"/>
      <c r="BO2707" s="127"/>
      <c r="BP2707" s="104"/>
    </row>
    <row r="2708" spans="1:68" ht="14.5" x14ac:dyDescent="0.35">
      <c r="A2708" s="136"/>
      <c r="B2708" s="136"/>
      <c r="C2708" s="136"/>
      <c r="D2708" s="127"/>
      <c r="E2708" s="127"/>
      <c r="F2708" s="127"/>
      <c r="G2708" s="127"/>
      <c r="H2708" s="127"/>
      <c r="I2708" s="127"/>
      <c r="J2708" s="127"/>
      <c r="K2708" s="127"/>
      <c r="L2708" s="127"/>
      <c r="M2708" s="127"/>
      <c r="N2708" s="127"/>
      <c r="O2708" s="127"/>
      <c r="P2708" s="127"/>
      <c r="Q2708" s="127"/>
      <c r="R2708" s="127"/>
      <c r="S2708" s="127"/>
      <c r="T2708" s="127"/>
      <c r="U2708" s="127"/>
      <c r="V2708" s="127"/>
      <c r="W2708" s="127"/>
      <c r="X2708" s="127"/>
      <c r="Y2708" s="127"/>
      <c r="Z2708" s="127"/>
      <c r="AA2708" s="127"/>
      <c r="AB2708" s="127"/>
      <c r="AC2708" s="127"/>
      <c r="AD2708" s="127"/>
      <c r="AE2708" s="127"/>
      <c r="AF2708" s="127"/>
      <c r="AG2708" s="127"/>
      <c r="AH2708" s="127"/>
      <c r="AI2708" s="127"/>
      <c r="AJ2708" s="127"/>
      <c r="AK2708" s="127"/>
      <c r="AL2708" s="127"/>
      <c r="AM2708" s="127"/>
      <c r="AN2708" s="127"/>
      <c r="AO2708" s="127"/>
      <c r="AP2708" s="127"/>
      <c r="AQ2708" s="127"/>
      <c r="AR2708" s="127"/>
      <c r="AS2708" s="127"/>
      <c r="AT2708" s="127"/>
      <c r="AU2708" s="127"/>
      <c r="AV2708" s="127"/>
      <c r="AW2708" s="127"/>
      <c r="AX2708" s="127"/>
      <c r="AY2708" s="127"/>
      <c r="AZ2708" s="127"/>
      <c r="BA2708" s="127"/>
      <c r="BB2708" s="127"/>
      <c r="BC2708" s="127"/>
      <c r="BD2708" s="127"/>
      <c r="BE2708" s="127"/>
      <c r="BF2708" s="127"/>
      <c r="BG2708" s="127"/>
      <c r="BH2708" s="127"/>
      <c r="BI2708" s="127"/>
      <c r="BJ2708" s="127"/>
      <c r="BK2708" s="127"/>
      <c r="BL2708" s="127"/>
      <c r="BM2708" s="127"/>
      <c r="BN2708" s="386"/>
      <c r="BO2708" s="127"/>
      <c r="BP2708" s="104"/>
    </row>
    <row r="2709" spans="1:68" ht="14.5" x14ac:dyDescent="0.35">
      <c r="A2709" s="136"/>
      <c r="B2709" s="136"/>
      <c r="C2709" s="136"/>
      <c r="D2709" s="127"/>
      <c r="E2709" s="127"/>
      <c r="F2709" s="127"/>
      <c r="G2709" s="127"/>
      <c r="H2709" s="127"/>
      <c r="I2709" s="127"/>
      <c r="J2709" s="127"/>
      <c r="K2709" s="127"/>
      <c r="L2709" s="127"/>
      <c r="M2709" s="127"/>
      <c r="N2709" s="127"/>
      <c r="O2709" s="127"/>
      <c r="P2709" s="127"/>
      <c r="Q2709" s="127"/>
      <c r="R2709" s="127"/>
      <c r="S2709" s="127"/>
      <c r="T2709" s="127"/>
      <c r="U2709" s="127"/>
      <c r="V2709" s="127"/>
      <c r="W2709" s="127"/>
      <c r="X2709" s="127"/>
      <c r="Y2709" s="127"/>
      <c r="Z2709" s="127"/>
      <c r="AA2709" s="127"/>
      <c r="AB2709" s="127"/>
      <c r="AC2709" s="127"/>
      <c r="AD2709" s="127"/>
      <c r="AE2709" s="127"/>
      <c r="AF2709" s="127"/>
      <c r="AG2709" s="127"/>
      <c r="AH2709" s="127"/>
      <c r="AI2709" s="127"/>
      <c r="AJ2709" s="127"/>
      <c r="AK2709" s="127"/>
      <c r="AL2709" s="127"/>
      <c r="AM2709" s="127"/>
      <c r="AN2709" s="127"/>
      <c r="AO2709" s="127"/>
      <c r="AP2709" s="127"/>
      <c r="AQ2709" s="127"/>
      <c r="AR2709" s="127"/>
      <c r="AS2709" s="127"/>
      <c r="AT2709" s="127"/>
      <c r="AU2709" s="127"/>
      <c r="AV2709" s="127"/>
      <c r="AW2709" s="127"/>
      <c r="AX2709" s="127"/>
      <c r="AY2709" s="127"/>
      <c r="AZ2709" s="127"/>
      <c r="BA2709" s="127"/>
      <c r="BB2709" s="127"/>
      <c r="BC2709" s="127"/>
      <c r="BD2709" s="127"/>
      <c r="BE2709" s="127"/>
      <c r="BF2709" s="127"/>
      <c r="BG2709" s="127"/>
      <c r="BH2709" s="127"/>
      <c r="BI2709" s="127"/>
      <c r="BJ2709" s="127"/>
      <c r="BK2709" s="127"/>
      <c r="BL2709" s="127"/>
      <c r="BM2709" s="127"/>
      <c r="BN2709" s="386"/>
      <c r="BO2709" s="127"/>
      <c r="BP2709" s="104"/>
    </row>
    <row r="2710" spans="1:68" ht="14.5" x14ac:dyDescent="0.35">
      <c r="A2710" s="136"/>
      <c r="B2710" s="136"/>
      <c r="C2710" s="136"/>
      <c r="D2710" s="127"/>
      <c r="E2710" s="127"/>
      <c r="F2710" s="127"/>
      <c r="G2710" s="127"/>
      <c r="H2710" s="127"/>
      <c r="I2710" s="127"/>
      <c r="J2710" s="127"/>
      <c r="K2710" s="127"/>
      <c r="L2710" s="127"/>
      <c r="M2710" s="127"/>
      <c r="N2710" s="127"/>
      <c r="O2710" s="127"/>
      <c r="P2710" s="127"/>
      <c r="Q2710" s="127"/>
      <c r="R2710" s="127"/>
      <c r="S2710" s="127"/>
      <c r="T2710" s="127"/>
      <c r="U2710" s="127"/>
      <c r="V2710" s="127"/>
      <c r="W2710" s="127"/>
      <c r="X2710" s="127"/>
      <c r="Y2710" s="127"/>
      <c r="Z2710" s="127"/>
      <c r="AA2710" s="127"/>
      <c r="AB2710" s="127"/>
      <c r="AC2710" s="127"/>
      <c r="AD2710" s="127"/>
      <c r="AE2710" s="127"/>
      <c r="AF2710" s="127"/>
      <c r="AG2710" s="127"/>
      <c r="AH2710" s="127"/>
      <c r="AI2710" s="127"/>
      <c r="AJ2710" s="127"/>
      <c r="AK2710" s="127"/>
      <c r="AL2710" s="127"/>
      <c r="AM2710" s="127"/>
      <c r="AN2710" s="127"/>
      <c r="AO2710" s="127"/>
      <c r="AP2710" s="127"/>
      <c r="AQ2710" s="127"/>
      <c r="AR2710" s="127"/>
      <c r="AS2710" s="127"/>
      <c r="AT2710" s="127"/>
      <c r="AU2710" s="127"/>
      <c r="AV2710" s="127"/>
      <c r="AW2710" s="127"/>
      <c r="AX2710" s="127"/>
      <c r="AY2710" s="127"/>
      <c r="AZ2710" s="127"/>
      <c r="BA2710" s="127"/>
      <c r="BB2710" s="127"/>
      <c r="BC2710" s="127"/>
      <c r="BD2710" s="127"/>
      <c r="BE2710" s="127"/>
      <c r="BF2710" s="127"/>
      <c r="BG2710" s="127"/>
      <c r="BH2710" s="127"/>
      <c r="BI2710" s="127"/>
      <c r="BJ2710" s="127"/>
      <c r="BK2710" s="127"/>
      <c r="BL2710" s="127"/>
      <c r="BM2710" s="127"/>
      <c r="BN2710" s="386"/>
      <c r="BO2710" s="127"/>
      <c r="BP2710" s="104"/>
    </row>
    <row r="2711" spans="1:68" ht="14.5" x14ac:dyDescent="0.35">
      <c r="A2711" s="136"/>
      <c r="B2711" s="136"/>
      <c r="C2711" s="136"/>
      <c r="D2711" s="127"/>
      <c r="E2711" s="127"/>
      <c r="F2711" s="127"/>
      <c r="G2711" s="127"/>
      <c r="H2711" s="127"/>
      <c r="I2711" s="127"/>
      <c r="J2711" s="127"/>
      <c r="K2711" s="127"/>
      <c r="L2711" s="127"/>
      <c r="M2711" s="127"/>
      <c r="N2711" s="127"/>
      <c r="O2711" s="127"/>
      <c r="P2711" s="127"/>
      <c r="Q2711" s="127"/>
      <c r="R2711" s="127"/>
      <c r="S2711" s="127"/>
      <c r="T2711" s="127"/>
      <c r="U2711" s="127"/>
      <c r="V2711" s="127"/>
      <c r="W2711" s="127"/>
      <c r="X2711" s="127"/>
      <c r="Y2711" s="127"/>
      <c r="Z2711" s="127"/>
      <c r="AA2711" s="127"/>
      <c r="AB2711" s="127"/>
      <c r="AC2711" s="127"/>
      <c r="AD2711" s="127"/>
      <c r="AE2711" s="127"/>
      <c r="AF2711" s="127"/>
      <c r="AG2711" s="127"/>
      <c r="AH2711" s="127"/>
      <c r="AI2711" s="127"/>
      <c r="AJ2711" s="127"/>
      <c r="AK2711" s="127"/>
      <c r="AL2711" s="127"/>
      <c r="AM2711" s="127"/>
      <c r="AN2711" s="127"/>
      <c r="AO2711" s="127"/>
      <c r="AP2711" s="127"/>
      <c r="AQ2711" s="127"/>
      <c r="AR2711" s="127"/>
      <c r="AS2711" s="127"/>
      <c r="AT2711" s="127"/>
      <c r="AU2711" s="127"/>
      <c r="AV2711" s="127"/>
      <c r="AW2711" s="127"/>
      <c r="AX2711" s="127"/>
      <c r="AY2711" s="127"/>
      <c r="AZ2711" s="127"/>
      <c r="BA2711" s="127"/>
      <c r="BB2711" s="127"/>
      <c r="BC2711" s="127"/>
      <c r="BD2711" s="127"/>
      <c r="BE2711" s="127"/>
      <c r="BF2711" s="127"/>
      <c r="BG2711" s="127"/>
      <c r="BH2711" s="127"/>
      <c r="BI2711" s="127"/>
      <c r="BJ2711" s="127"/>
      <c r="BK2711" s="127"/>
      <c r="BL2711" s="127"/>
      <c r="BM2711" s="127"/>
      <c r="BN2711" s="386"/>
      <c r="BO2711" s="127"/>
      <c r="BP2711" s="104"/>
    </row>
    <row r="2712" spans="1:68" ht="14.5" x14ac:dyDescent="0.35">
      <c r="A2712" s="136"/>
      <c r="B2712" s="136"/>
      <c r="C2712" s="136"/>
      <c r="D2712" s="127"/>
      <c r="E2712" s="127"/>
      <c r="F2712" s="127"/>
      <c r="G2712" s="127"/>
      <c r="H2712" s="127"/>
      <c r="I2712" s="127"/>
      <c r="J2712" s="127"/>
      <c r="K2712" s="127"/>
      <c r="L2712" s="127"/>
      <c r="M2712" s="127"/>
      <c r="N2712" s="127"/>
      <c r="O2712" s="127"/>
      <c r="P2712" s="127"/>
      <c r="Q2712" s="127"/>
      <c r="R2712" s="127"/>
      <c r="S2712" s="127"/>
      <c r="T2712" s="127"/>
      <c r="U2712" s="127"/>
      <c r="V2712" s="127"/>
      <c r="W2712" s="127"/>
      <c r="X2712" s="127"/>
      <c r="Y2712" s="127"/>
      <c r="Z2712" s="127"/>
      <c r="AA2712" s="127"/>
      <c r="AB2712" s="127"/>
      <c r="AC2712" s="127"/>
      <c r="AD2712" s="127"/>
      <c r="AE2712" s="127"/>
      <c r="AF2712" s="127"/>
      <c r="AG2712" s="127"/>
      <c r="AH2712" s="127"/>
      <c r="AI2712" s="127"/>
      <c r="AJ2712" s="127"/>
      <c r="AK2712" s="127"/>
      <c r="AL2712" s="127"/>
      <c r="AM2712" s="127"/>
      <c r="AN2712" s="127"/>
      <c r="AO2712" s="127"/>
      <c r="AP2712" s="127"/>
      <c r="AQ2712" s="127"/>
      <c r="AR2712" s="127"/>
      <c r="AS2712" s="127"/>
      <c r="AT2712" s="127"/>
      <c r="AU2712" s="127"/>
      <c r="AV2712" s="127"/>
      <c r="AW2712" s="127"/>
      <c r="AX2712" s="127"/>
      <c r="AY2712" s="127"/>
      <c r="AZ2712" s="127"/>
      <c r="BA2712" s="127"/>
      <c r="BB2712" s="127"/>
      <c r="BC2712" s="127"/>
      <c r="BD2712" s="127"/>
      <c r="BE2712" s="127"/>
      <c r="BF2712" s="127"/>
      <c r="BG2712" s="127"/>
      <c r="BH2712" s="127"/>
      <c r="BI2712" s="127"/>
      <c r="BJ2712" s="127"/>
      <c r="BK2712" s="127"/>
      <c r="BL2712" s="127"/>
      <c r="BM2712" s="127"/>
      <c r="BN2712" s="386"/>
      <c r="BO2712" s="127"/>
      <c r="BP2712" s="104"/>
    </row>
    <row r="2713" spans="1:68" ht="14.5" x14ac:dyDescent="0.35">
      <c r="A2713" s="136"/>
      <c r="B2713" s="136"/>
      <c r="C2713" s="136"/>
      <c r="D2713" s="127"/>
      <c r="E2713" s="127"/>
      <c r="F2713" s="127"/>
      <c r="G2713" s="127"/>
      <c r="H2713" s="127"/>
      <c r="I2713" s="127"/>
      <c r="J2713" s="127"/>
      <c r="K2713" s="127"/>
      <c r="L2713" s="127"/>
      <c r="M2713" s="127"/>
      <c r="N2713" s="127"/>
      <c r="O2713" s="127"/>
      <c r="P2713" s="127"/>
      <c r="Q2713" s="127"/>
      <c r="R2713" s="127"/>
      <c r="S2713" s="127"/>
      <c r="T2713" s="127"/>
      <c r="U2713" s="127"/>
      <c r="V2713" s="127"/>
      <c r="W2713" s="127"/>
      <c r="X2713" s="127"/>
      <c r="Y2713" s="127"/>
      <c r="Z2713" s="127"/>
      <c r="AA2713" s="127"/>
      <c r="AB2713" s="127"/>
      <c r="AC2713" s="127"/>
      <c r="AD2713" s="127"/>
      <c r="AE2713" s="127"/>
      <c r="AF2713" s="127"/>
      <c r="AG2713" s="127"/>
      <c r="AH2713" s="127"/>
      <c r="AI2713" s="127"/>
      <c r="AJ2713" s="127"/>
      <c r="AK2713" s="127"/>
      <c r="AL2713" s="127"/>
      <c r="AM2713" s="127"/>
      <c r="AN2713" s="127"/>
      <c r="AO2713" s="127"/>
      <c r="AP2713" s="127"/>
      <c r="AQ2713" s="127"/>
      <c r="AR2713" s="127"/>
      <c r="AS2713" s="127"/>
      <c r="AT2713" s="127"/>
      <c r="AU2713" s="127"/>
      <c r="AV2713" s="127"/>
      <c r="AW2713" s="127"/>
      <c r="AX2713" s="127"/>
      <c r="AY2713" s="127"/>
      <c r="AZ2713" s="127"/>
      <c r="BA2713" s="127"/>
      <c r="BB2713" s="127"/>
      <c r="BC2713" s="127"/>
      <c r="BD2713" s="127"/>
      <c r="BE2713" s="127"/>
      <c r="BF2713" s="127"/>
      <c r="BG2713" s="127"/>
      <c r="BH2713" s="127"/>
      <c r="BI2713" s="127"/>
      <c r="BJ2713" s="127"/>
      <c r="BK2713" s="127"/>
      <c r="BL2713" s="127"/>
      <c r="BM2713" s="127"/>
      <c r="BN2713" s="386"/>
      <c r="BO2713" s="127"/>
      <c r="BP2713" s="104"/>
    </row>
    <row r="2714" spans="1:68" ht="14.5" x14ac:dyDescent="0.35">
      <c r="A2714" s="136"/>
      <c r="B2714" s="136"/>
      <c r="C2714" s="136"/>
      <c r="D2714" s="127"/>
      <c r="E2714" s="127"/>
      <c r="F2714" s="127"/>
      <c r="G2714" s="127"/>
      <c r="H2714" s="127"/>
      <c r="I2714" s="127"/>
      <c r="J2714" s="127"/>
      <c r="K2714" s="127"/>
      <c r="L2714" s="127"/>
      <c r="M2714" s="127"/>
      <c r="N2714" s="127"/>
      <c r="O2714" s="127"/>
      <c r="P2714" s="127"/>
      <c r="Q2714" s="127"/>
      <c r="R2714" s="127"/>
      <c r="S2714" s="127"/>
      <c r="T2714" s="127"/>
      <c r="U2714" s="127"/>
      <c r="V2714" s="127"/>
      <c r="W2714" s="127"/>
      <c r="X2714" s="127"/>
      <c r="Y2714" s="127"/>
      <c r="Z2714" s="127"/>
      <c r="AA2714" s="127"/>
      <c r="AB2714" s="127"/>
      <c r="AC2714" s="127"/>
      <c r="AD2714" s="127"/>
      <c r="AE2714" s="127"/>
      <c r="AF2714" s="127"/>
      <c r="AG2714" s="127"/>
      <c r="AH2714" s="127"/>
      <c r="AI2714" s="127"/>
      <c r="AJ2714" s="127"/>
      <c r="AK2714" s="127"/>
      <c r="AL2714" s="127"/>
      <c r="AM2714" s="127"/>
      <c r="AN2714" s="127"/>
      <c r="AO2714" s="127"/>
      <c r="AP2714" s="127"/>
      <c r="AQ2714" s="127"/>
      <c r="AR2714" s="127"/>
      <c r="AS2714" s="127"/>
      <c r="AT2714" s="127"/>
      <c r="AU2714" s="127"/>
      <c r="AV2714" s="127"/>
      <c r="AW2714" s="127"/>
      <c r="AX2714" s="127"/>
      <c r="AY2714" s="127"/>
      <c r="AZ2714" s="127"/>
      <c r="BA2714" s="127"/>
      <c r="BB2714" s="127"/>
      <c r="BC2714" s="127"/>
      <c r="BD2714" s="127"/>
      <c r="BE2714" s="127"/>
      <c r="BF2714" s="127"/>
      <c r="BG2714" s="127"/>
      <c r="BH2714" s="127"/>
      <c r="BI2714" s="127"/>
      <c r="BJ2714" s="127"/>
      <c r="BK2714" s="127"/>
      <c r="BL2714" s="127"/>
      <c r="BM2714" s="127"/>
      <c r="BN2714" s="386"/>
      <c r="BO2714" s="127"/>
      <c r="BP2714" s="104"/>
    </row>
    <row r="2715" spans="1:68" ht="14.5" x14ac:dyDescent="0.35">
      <c r="A2715" s="136"/>
      <c r="B2715" s="136"/>
      <c r="C2715" s="136"/>
      <c r="D2715" s="127"/>
      <c r="E2715" s="127"/>
      <c r="F2715" s="127"/>
      <c r="G2715" s="127"/>
      <c r="H2715" s="127"/>
      <c r="I2715" s="127"/>
      <c r="J2715" s="127"/>
      <c r="K2715" s="127"/>
      <c r="L2715" s="127"/>
      <c r="M2715" s="127"/>
      <c r="N2715" s="127"/>
      <c r="O2715" s="127"/>
      <c r="P2715" s="127"/>
      <c r="Q2715" s="127"/>
      <c r="R2715" s="127"/>
      <c r="S2715" s="127"/>
      <c r="T2715" s="127"/>
      <c r="U2715" s="127"/>
      <c r="V2715" s="127"/>
      <c r="W2715" s="127"/>
      <c r="X2715" s="127"/>
      <c r="Y2715" s="127"/>
      <c r="Z2715" s="127"/>
      <c r="AA2715" s="127"/>
      <c r="AB2715" s="127"/>
      <c r="AC2715" s="127"/>
      <c r="AD2715" s="127"/>
      <c r="AE2715" s="127"/>
      <c r="AF2715" s="127"/>
      <c r="AG2715" s="127"/>
      <c r="AH2715" s="127"/>
      <c r="AI2715" s="127"/>
      <c r="AJ2715" s="127"/>
      <c r="AK2715" s="127"/>
      <c r="AL2715" s="127"/>
      <c r="AM2715" s="127"/>
      <c r="AN2715" s="127"/>
      <c r="AO2715" s="127"/>
      <c r="AP2715" s="127"/>
      <c r="AQ2715" s="127"/>
      <c r="AR2715" s="127"/>
      <c r="AS2715" s="127"/>
      <c r="AT2715" s="127"/>
      <c r="AU2715" s="127"/>
      <c r="AV2715" s="127"/>
      <c r="AW2715" s="127"/>
      <c r="AX2715" s="127"/>
      <c r="AY2715" s="127"/>
      <c r="AZ2715" s="127"/>
      <c r="BA2715" s="127"/>
      <c r="BB2715" s="127"/>
      <c r="BC2715" s="127"/>
      <c r="BD2715" s="127"/>
      <c r="BE2715" s="127"/>
      <c r="BF2715" s="127"/>
      <c r="BG2715" s="127"/>
      <c r="BH2715" s="127"/>
      <c r="BI2715" s="127"/>
      <c r="BJ2715" s="127"/>
      <c r="BK2715" s="127"/>
      <c r="BL2715" s="127"/>
      <c r="BM2715" s="127"/>
      <c r="BN2715" s="386"/>
      <c r="BO2715" s="127"/>
      <c r="BP2715" s="104"/>
    </row>
    <row r="2716" spans="1:68" ht="14.5" x14ac:dyDescent="0.35">
      <c r="A2716" s="136"/>
      <c r="B2716" s="136"/>
      <c r="C2716" s="136"/>
      <c r="D2716" s="127"/>
      <c r="E2716" s="127"/>
      <c r="F2716" s="127"/>
      <c r="G2716" s="127"/>
      <c r="H2716" s="127"/>
      <c r="I2716" s="127"/>
      <c r="J2716" s="127"/>
      <c r="K2716" s="127"/>
      <c r="L2716" s="127"/>
      <c r="M2716" s="127"/>
      <c r="N2716" s="127"/>
      <c r="O2716" s="127"/>
      <c r="P2716" s="127"/>
      <c r="Q2716" s="127"/>
      <c r="R2716" s="127"/>
      <c r="S2716" s="127"/>
      <c r="T2716" s="127"/>
      <c r="U2716" s="127"/>
      <c r="V2716" s="127"/>
      <c r="W2716" s="127"/>
      <c r="X2716" s="127"/>
      <c r="Y2716" s="127"/>
      <c r="Z2716" s="127"/>
      <c r="AA2716" s="127"/>
      <c r="AB2716" s="127"/>
      <c r="AC2716" s="127"/>
      <c r="AD2716" s="127"/>
      <c r="AE2716" s="127"/>
      <c r="AF2716" s="127"/>
      <c r="AG2716" s="127"/>
      <c r="AH2716" s="127"/>
      <c r="AI2716" s="127"/>
      <c r="AJ2716" s="127"/>
      <c r="AK2716" s="127"/>
      <c r="AL2716" s="127"/>
      <c r="AM2716" s="127"/>
      <c r="AN2716" s="127"/>
      <c r="AO2716" s="127"/>
      <c r="AP2716" s="127"/>
      <c r="AQ2716" s="127"/>
      <c r="AR2716" s="127"/>
      <c r="AS2716" s="127"/>
      <c r="AT2716" s="127"/>
      <c r="AU2716" s="127"/>
      <c r="AV2716" s="127"/>
      <c r="AW2716" s="127"/>
      <c r="AX2716" s="127"/>
      <c r="AY2716" s="127"/>
      <c r="AZ2716" s="127"/>
      <c r="BA2716" s="127"/>
      <c r="BB2716" s="127"/>
      <c r="BC2716" s="127"/>
      <c r="BD2716" s="127"/>
      <c r="BE2716" s="127"/>
      <c r="BF2716" s="127"/>
      <c r="BG2716" s="127"/>
      <c r="BH2716" s="127"/>
      <c r="BI2716" s="127"/>
      <c r="BJ2716" s="127"/>
      <c r="BK2716" s="127"/>
      <c r="BL2716" s="127"/>
      <c r="BM2716" s="127"/>
      <c r="BN2716" s="386"/>
      <c r="BO2716" s="127"/>
      <c r="BP2716" s="104"/>
    </row>
    <row r="2717" spans="1:68" ht="14.5" x14ac:dyDescent="0.35">
      <c r="A2717" s="136"/>
      <c r="B2717" s="136"/>
      <c r="C2717" s="136"/>
      <c r="D2717" s="127"/>
      <c r="E2717" s="127"/>
      <c r="F2717" s="127"/>
      <c r="G2717" s="127"/>
      <c r="H2717" s="127"/>
      <c r="I2717" s="127"/>
      <c r="J2717" s="127"/>
      <c r="K2717" s="127"/>
      <c r="L2717" s="127"/>
      <c r="M2717" s="127"/>
      <c r="N2717" s="127"/>
      <c r="O2717" s="127"/>
      <c r="P2717" s="127"/>
      <c r="Q2717" s="127"/>
      <c r="R2717" s="127"/>
      <c r="S2717" s="127"/>
      <c r="T2717" s="127"/>
      <c r="U2717" s="127"/>
      <c r="V2717" s="127"/>
      <c r="W2717" s="127"/>
      <c r="X2717" s="127"/>
      <c r="Y2717" s="127"/>
      <c r="Z2717" s="127"/>
      <c r="AA2717" s="127"/>
      <c r="AB2717" s="127"/>
      <c r="AC2717" s="127"/>
      <c r="AD2717" s="127"/>
      <c r="AE2717" s="127"/>
      <c r="AF2717" s="127"/>
      <c r="AG2717" s="127"/>
      <c r="AH2717" s="127"/>
      <c r="AI2717" s="127"/>
      <c r="AJ2717" s="127"/>
      <c r="AK2717" s="127"/>
      <c r="AL2717" s="127"/>
      <c r="AM2717" s="127"/>
      <c r="AN2717" s="127"/>
      <c r="AO2717" s="127"/>
      <c r="AP2717" s="127"/>
      <c r="AQ2717" s="127"/>
      <c r="AR2717" s="127"/>
      <c r="AS2717" s="127"/>
      <c r="AT2717" s="127"/>
      <c r="AU2717" s="127"/>
      <c r="AV2717" s="127"/>
      <c r="AW2717" s="127"/>
      <c r="AX2717" s="127"/>
      <c r="AY2717" s="127"/>
      <c r="AZ2717" s="127"/>
      <c r="BA2717" s="127"/>
      <c r="BB2717" s="127"/>
      <c r="BC2717" s="127"/>
      <c r="BD2717" s="127"/>
      <c r="BE2717" s="127"/>
      <c r="BF2717" s="127"/>
      <c r="BG2717" s="127"/>
      <c r="BH2717" s="127"/>
      <c r="BI2717" s="127"/>
      <c r="BJ2717" s="127"/>
      <c r="BK2717" s="127"/>
      <c r="BL2717" s="127"/>
      <c r="BM2717" s="127"/>
      <c r="BN2717" s="386"/>
      <c r="BO2717" s="127"/>
      <c r="BP2717" s="104"/>
    </row>
    <row r="2718" spans="1:68" ht="14.5" x14ac:dyDescent="0.35">
      <c r="A2718" s="136"/>
      <c r="B2718" s="136"/>
      <c r="C2718" s="136"/>
      <c r="D2718" s="127"/>
      <c r="E2718" s="127"/>
      <c r="F2718" s="127"/>
      <c r="G2718" s="127"/>
      <c r="H2718" s="127"/>
      <c r="I2718" s="127"/>
      <c r="J2718" s="127"/>
      <c r="K2718" s="127"/>
      <c r="L2718" s="127"/>
      <c r="M2718" s="127"/>
      <c r="N2718" s="127"/>
      <c r="O2718" s="127"/>
      <c r="P2718" s="127"/>
      <c r="Q2718" s="127"/>
      <c r="R2718" s="127"/>
      <c r="S2718" s="127"/>
      <c r="T2718" s="127"/>
      <c r="U2718" s="127"/>
      <c r="V2718" s="127"/>
      <c r="W2718" s="127"/>
      <c r="X2718" s="127"/>
      <c r="Y2718" s="127"/>
      <c r="Z2718" s="127"/>
      <c r="AA2718" s="127"/>
      <c r="AB2718" s="127"/>
      <c r="AC2718" s="127"/>
      <c r="AD2718" s="127"/>
      <c r="AE2718" s="127"/>
      <c r="AF2718" s="127"/>
      <c r="AG2718" s="127"/>
      <c r="AH2718" s="127"/>
      <c r="AI2718" s="127"/>
      <c r="AJ2718" s="127"/>
      <c r="AK2718" s="127"/>
      <c r="AL2718" s="127"/>
      <c r="AM2718" s="127"/>
      <c r="AN2718" s="127"/>
      <c r="AO2718" s="127"/>
      <c r="AP2718" s="127"/>
      <c r="AQ2718" s="127"/>
      <c r="AR2718" s="127"/>
      <c r="AS2718" s="127"/>
      <c r="AT2718" s="127"/>
      <c r="AU2718" s="127"/>
      <c r="AV2718" s="127"/>
      <c r="AW2718" s="127"/>
      <c r="AX2718" s="127"/>
      <c r="AY2718" s="127"/>
      <c r="AZ2718" s="127"/>
      <c r="BA2718" s="127"/>
      <c r="BB2718" s="127"/>
      <c r="BC2718" s="127"/>
      <c r="BD2718" s="127"/>
      <c r="BE2718" s="127"/>
      <c r="BF2718" s="127"/>
      <c r="BG2718" s="127"/>
      <c r="BH2718" s="127"/>
      <c r="BI2718" s="127"/>
      <c r="BJ2718" s="127"/>
      <c r="BK2718" s="127"/>
      <c r="BL2718" s="127"/>
      <c r="BM2718" s="127"/>
      <c r="BN2718" s="386"/>
      <c r="BO2718" s="127"/>
      <c r="BP2718" s="104"/>
    </row>
    <row r="2719" spans="1:68" ht="14.5" x14ac:dyDescent="0.35">
      <c r="A2719" s="136"/>
      <c r="B2719" s="136"/>
      <c r="C2719" s="136"/>
      <c r="D2719" s="127"/>
      <c r="E2719" s="127"/>
      <c r="F2719" s="127"/>
      <c r="G2719" s="127"/>
      <c r="H2719" s="127"/>
      <c r="I2719" s="127"/>
      <c r="J2719" s="127"/>
      <c r="K2719" s="127"/>
      <c r="L2719" s="127"/>
      <c r="M2719" s="127"/>
      <c r="N2719" s="127"/>
      <c r="O2719" s="127"/>
      <c r="P2719" s="127"/>
      <c r="Q2719" s="127"/>
      <c r="R2719" s="127"/>
      <c r="S2719" s="127"/>
      <c r="T2719" s="127"/>
      <c r="U2719" s="127"/>
      <c r="V2719" s="127"/>
      <c r="W2719" s="127"/>
      <c r="X2719" s="127"/>
      <c r="Y2719" s="127"/>
      <c r="Z2719" s="127"/>
      <c r="AA2719" s="127"/>
      <c r="AB2719" s="127"/>
      <c r="AC2719" s="127"/>
      <c r="AD2719" s="127"/>
      <c r="AE2719" s="127"/>
      <c r="AF2719" s="127"/>
      <c r="AG2719" s="127"/>
      <c r="AH2719" s="127"/>
      <c r="AI2719" s="127"/>
      <c r="AJ2719" s="127"/>
      <c r="AK2719" s="127"/>
      <c r="AL2719" s="127"/>
      <c r="AM2719" s="127"/>
      <c r="AN2719" s="127"/>
      <c r="AO2719" s="127"/>
      <c r="AP2719" s="127"/>
      <c r="AQ2719" s="127"/>
      <c r="AR2719" s="127"/>
      <c r="AS2719" s="127"/>
      <c r="AT2719" s="127"/>
      <c r="AU2719" s="127"/>
      <c r="AV2719" s="127"/>
      <c r="AW2719" s="127"/>
      <c r="AX2719" s="127"/>
      <c r="AY2719" s="127"/>
      <c r="AZ2719" s="127"/>
      <c r="BA2719" s="127"/>
      <c r="BB2719" s="127"/>
      <c r="BC2719" s="127"/>
      <c r="BD2719" s="127"/>
      <c r="BE2719" s="127"/>
      <c r="BF2719" s="127"/>
      <c r="BG2719" s="127"/>
      <c r="BH2719" s="127"/>
      <c r="BI2719" s="127"/>
      <c r="BJ2719" s="127"/>
      <c r="BK2719" s="127"/>
      <c r="BL2719" s="127"/>
      <c r="BM2719" s="127"/>
      <c r="BN2719" s="386"/>
      <c r="BO2719" s="127"/>
      <c r="BP2719" s="104"/>
    </row>
    <row r="2720" spans="1:68" ht="14.5" x14ac:dyDescent="0.35">
      <c r="A2720" s="136"/>
      <c r="B2720" s="136"/>
      <c r="C2720" s="136"/>
      <c r="D2720" s="127"/>
      <c r="E2720" s="127"/>
      <c r="F2720" s="127"/>
      <c r="G2720" s="127"/>
      <c r="H2720" s="127"/>
      <c r="I2720" s="127"/>
      <c r="J2720" s="127"/>
      <c r="K2720" s="127"/>
      <c r="L2720" s="127"/>
      <c r="M2720" s="127"/>
      <c r="N2720" s="127"/>
      <c r="O2720" s="127"/>
      <c r="P2720" s="127"/>
      <c r="Q2720" s="127"/>
      <c r="R2720" s="127"/>
      <c r="S2720" s="127"/>
      <c r="T2720" s="127"/>
      <c r="U2720" s="127"/>
      <c r="V2720" s="127"/>
      <c r="W2720" s="127"/>
      <c r="X2720" s="127"/>
      <c r="Y2720" s="127"/>
      <c r="Z2720" s="127"/>
      <c r="AA2720" s="127"/>
      <c r="AB2720" s="127"/>
      <c r="AC2720" s="127"/>
      <c r="AD2720" s="127"/>
      <c r="AE2720" s="127"/>
      <c r="AF2720" s="127"/>
      <c r="AG2720" s="127"/>
      <c r="AH2720" s="127"/>
      <c r="AI2720" s="127"/>
      <c r="AJ2720" s="127"/>
      <c r="AK2720" s="127"/>
      <c r="AL2720" s="127"/>
      <c r="AM2720" s="127"/>
      <c r="AN2720" s="127"/>
      <c r="AO2720" s="127"/>
      <c r="AP2720" s="127"/>
      <c r="AQ2720" s="127"/>
      <c r="AR2720" s="127"/>
      <c r="AS2720" s="127"/>
      <c r="AT2720" s="127"/>
      <c r="AU2720" s="127"/>
      <c r="AV2720" s="127"/>
      <c r="AW2720" s="127"/>
      <c r="AX2720" s="127"/>
      <c r="AY2720" s="127"/>
      <c r="AZ2720" s="127"/>
      <c r="BA2720" s="127"/>
      <c r="BB2720" s="127"/>
      <c r="BC2720" s="127"/>
      <c r="BD2720" s="127"/>
      <c r="BE2720" s="127"/>
      <c r="BF2720" s="127"/>
      <c r="BG2720" s="127"/>
      <c r="BH2720" s="127"/>
      <c r="BI2720" s="127"/>
      <c r="BJ2720" s="127"/>
      <c r="BK2720" s="127"/>
      <c r="BL2720" s="127"/>
      <c r="BM2720" s="127"/>
      <c r="BN2720" s="386"/>
      <c r="BO2720" s="127"/>
      <c r="BP2720" s="104"/>
    </row>
    <row r="2721" spans="1:68" ht="14.5" x14ac:dyDescent="0.35">
      <c r="A2721" s="136"/>
      <c r="B2721" s="136"/>
      <c r="C2721" s="136"/>
      <c r="D2721" s="127"/>
      <c r="E2721" s="127"/>
      <c r="F2721" s="127"/>
      <c r="G2721" s="127"/>
      <c r="H2721" s="127"/>
      <c r="I2721" s="127"/>
      <c r="J2721" s="127"/>
      <c r="K2721" s="127"/>
      <c r="L2721" s="127"/>
      <c r="M2721" s="127"/>
      <c r="N2721" s="127"/>
      <c r="O2721" s="127"/>
      <c r="P2721" s="127"/>
      <c r="Q2721" s="127"/>
      <c r="R2721" s="127"/>
      <c r="S2721" s="127"/>
      <c r="T2721" s="127"/>
      <c r="U2721" s="127"/>
      <c r="V2721" s="127"/>
      <c r="W2721" s="127"/>
      <c r="X2721" s="127"/>
      <c r="Y2721" s="127"/>
      <c r="Z2721" s="127"/>
      <c r="AA2721" s="127"/>
      <c r="AB2721" s="127"/>
      <c r="AC2721" s="127"/>
      <c r="AD2721" s="127"/>
      <c r="AE2721" s="127"/>
      <c r="AF2721" s="127"/>
      <c r="AG2721" s="127"/>
      <c r="AH2721" s="127"/>
      <c r="AI2721" s="127"/>
      <c r="AJ2721" s="127"/>
      <c r="AK2721" s="127"/>
      <c r="AL2721" s="127"/>
      <c r="AM2721" s="127"/>
      <c r="AN2721" s="127"/>
      <c r="AO2721" s="127"/>
      <c r="AP2721" s="127"/>
      <c r="AQ2721" s="127"/>
      <c r="AR2721" s="127"/>
      <c r="AS2721" s="127"/>
      <c r="AT2721" s="127"/>
      <c r="AU2721" s="127"/>
      <c r="AV2721" s="127"/>
      <c r="AW2721" s="127"/>
      <c r="AX2721" s="127"/>
      <c r="AY2721" s="127"/>
      <c r="AZ2721" s="127"/>
      <c r="BA2721" s="127"/>
      <c r="BB2721" s="127"/>
      <c r="BC2721" s="127"/>
      <c r="BD2721" s="127"/>
      <c r="BE2721" s="127"/>
      <c r="BF2721" s="127"/>
      <c r="BG2721" s="127"/>
      <c r="BH2721" s="127"/>
      <c r="BI2721" s="127"/>
      <c r="BJ2721" s="127"/>
      <c r="BK2721" s="127"/>
      <c r="BL2721" s="127"/>
      <c r="BM2721" s="127"/>
      <c r="BN2721" s="386"/>
      <c r="BO2721" s="127"/>
      <c r="BP2721" s="104"/>
    </row>
    <row r="2722" spans="1:68" ht="14.5" x14ac:dyDescent="0.35">
      <c r="A2722" s="136"/>
      <c r="B2722" s="136"/>
      <c r="C2722" s="136"/>
      <c r="D2722" s="127"/>
      <c r="E2722" s="127"/>
      <c r="F2722" s="127"/>
      <c r="G2722" s="127"/>
      <c r="H2722" s="127"/>
      <c r="I2722" s="127"/>
      <c r="J2722" s="127"/>
      <c r="K2722" s="127"/>
      <c r="L2722" s="127"/>
      <c r="M2722" s="127"/>
      <c r="N2722" s="127"/>
      <c r="O2722" s="127"/>
      <c r="P2722" s="127"/>
      <c r="Q2722" s="127"/>
      <c r="R2722" s="127"/>
      <c r="S2722" s="127"/>
      <c r="T2722" s="127"/>
      <c r="U2722" s="127"/>
      <c r="V2722" s="127"/>
      <c r="W2722" s="127"/>
      <c r="X2722" s="127"/>
      <c r="Y2722" s="127"/>
      <c r="Z2722" s="127"/>
      <c r="AA2722" s="127"/>
      <c r="AB2722" s="127"/>
      <c r="AC2722" s="127"/>
      <c r="AD2722" s="127"/>
      <c r="AE2722" s="127"/>
      <c r="AF2722" s="127"/>
      <c r="AG2722" s="127"/>
      <c r="AH2722" s="127"/>
      <c r="AI2722" s="127"/>
      <c r="AJ2722" s="127"/>
      <c r="AK2722" s="127"/>
      <c r="AL2722" s="127"/>
      <c r="AM2722" s="127"/>
      <c r="AN2722" s="127"/>
      <c r="AO2722" s="127"/>
      <c r="AP2722" s="127"/>
      <c r="AQ2722" s="127"/>
      <c r="AR2722" s="127"/>
      <c r="AS2722" s="127"/>
      <c r="AT2722" s="127"/>
      <c r="AU2722" s="127"/>
      <c r="AV2722" s="127"/>
      <c r="AW2722" s="127"/>
      <c r="AX2722" s="127"/>
      <c r="AY2722" s="127"/>
      <c r="AZ2722" s="127"/>
      <c r="BA2722" s="127"/>
      <c r="BB2722" s="127"/>
      <c r="BC2722" s="127"/>
      <c r="BD2722" s="127"/>
      <c r="BE2722" s="127"/>
      <c r="BF2722" s="127"/>
      <c r="BG2722" s="127"/>
      <c r="BH2722" s="127"/>
      <c r="BI2722" s="127"/>
      <c r="BJ2722" s="127"/>
      <c r="BK2722" s="127"/>
      <c r="BL2722" s="127"/>
      <c r="BM2722" s="127"/>
      <c r="BN2722" s="386"/>
      <c r="BO2722" s="127"/>
      <c r="BP2722" s="104"/>
    </row>
    <row r="2723" spans="1:68" ht="14.5" x14ac:dyDescent="0.35">
      <c r="A2723" s="136"/>
      <c r="B2723" s="136"/>
      <c r="C2723" s="136"/>
      <c r="D2723" s="127"/>
      <c r="E2723" s="127"/>
      <c r="F2723" s="127"/>
      <c r="G2723" s="127"/>
      <c r="H2723" s="127"/>
      <c r="I2723" s="127"/>
      <c r="J2723" s="127"/>
      <c r="K2723" s="127"/>
      <c r="L2723" s="127"/>
      <c r="M2723" s="127"/>
      <c r="N2723" s="127"/>
      <c r="O2723" s="127"/>
      <c r="P2723" s="127"/>
      <c r="Q2723" s="127"/>
      <c r="R2723" s="127"/>
      <c r="S2723" s="127"/>
      <c r="T2723" s="127"/>
      <c r="U2723" s="127"/>
      <c r="V2723" s="127"/>
      <c r="W2723" s="127"/>
      <c r="X2723" s="127"/>
      <c r="Y2723" s="127"/>
      <c r="Z2723" s="127"/>
      <c r="AA2723" s="127"/>
      <c r="AB2723" s="127"/>
      <c r="AC2723" s="127"/>
      <c r="AD2723" s="127"/>
      <c r="AE2723" s="127"/>
      <c r="AF2723" s="127"/>
      <c r="AG2723" s="127"/>
      <c r="AH2723" s="127"/>
      <c r="AI2723" s="127"/>
      <c r="AJ2723" s="127"/>
      <c r="AK2723" s="127"/>
      <c r="AL2723" s="127"/>
      <c r="AM2723" s="127"/>
      <c r="AN2723" s="127"/>
      <c r="AO2723" s="127"/>
      <c r="AP2723" s="127"/>
      <c r="AQ2723" s="127"/>
      <c r="AR2723" s="127"/>
      <c r="AS2723" s="127"/>
      <c r="AT2723" s="127"/>
      <c r="AU2723" s="127"/>
      <c r="AV2723" s="127"/>
      <c r="AW2723" s="127"/>
      <c r="AX2723" s="127"/>
      <c r="AY2723" s="127"/>
      <c r="AZ2723" s="127"/>
      <c r="BA2723" s="127"/>
      <c r="BB2723" s="127"/>
      <c r="BC2723" s="127"/>
      <c r="BD2723" s="127"/>
      <c r="BE2723" s="127"/>
      <c r="BF2723" s="127"/>
      <c r="BG2723" s="127"/>
      <c r="BH2723" s="127"/>
      <c r="BI2723" s="127"/>
      <c r="BJ2723" s="127"/>
      <c r="BK2723" s="127"/>
      <c r="BL2723" s="127"/>
      <c r="BM2723" s="127"/>
      <c r="BN2723" s="386"/>
      <c r="BO2723" s="127"/>
      <c r="BP2723" s="104"/>
    </row>
    <row r="2724" spans="1:68" ht="14.5" x14ac:dyDescent="0.35">
      <c r="A2724" s="136"/>
      <c r="B2724" s="136"/>
      <c r="C2724" s="136"/>
      <c r="D2724" s="127"/>
      <c r="E2724" s="127"/>
      <c r="F2724" s="127"/>
      <c r="G2724" s="127"/>
      <c r="H2724" s="127"/>
      <c r="I2724" s="127"/>
      <c r="J2724" s="127"/>
      <c r="K2724" s="127"/>
      <c r="L2724" s="127"/>
      <c r="M2724" s="127"/>
      <c r="N2724" s="127"/>
      <c r="O2724" s="127"/>
      <c r="P2724" s="127"/>
      <c r="Q2724" s="127"/>
      <c r="R2724" s="127"/>
      <c r="S2724" s="127"/>
      <c r="T2724" s="127"/>
      <c r="U2724" s="127"/>
      <c r="V2724" s="127"/>
      <c r="W2724" s="127"/>
      <c r="X2724" s="127"/>
      <c r="Y2724" s="127"/>
      <c r="Z2724" s="127"/>
      <c r="AA2724" s="127"/>
      <c r="AB2724" s="127"/>
      <c r="AC2724" s="127"/>
      <c r="AD2724" s="127"/>
      <c r="AE2724" s="127"/>
      <c r="AF2724" s="127"/>
      <c r="AG2724" s="127"/>
      <c r="AH2724" s="127"/>
      <c r="AI2724" s="127"/>
      <c r="AJ2724" s="127"/>
      <c r="AK2724" s="127"/>
      <c r="AL2724" s="127"/>
      <c r="AM2724" s="127"/>
      <c r="AN2724" s="127"/>
      <c r="AO2724" s="127"/>
      <c r="AP2724" s="127"/>
      <c r="AQ2724" s="127"/>
      <c r="AR2724" s="127"/>
      <c r="AS2724" s="127"/>
      <c r="AT2724" s="127"/>
      <c r="AU2724" s="127"/>
      <c r="AV2724" s="127"/>
      <c r="AW2724" s="127"/>
      <c r="AX2724" s="127"/>
      <c r="AY2724" s="127"/>
      <c r="AZ2724" s="127"/>
      <c r="BA2724" s="127"/>
      <c r="BB2724" s="127"/>
      <c r="BC2724" s="127"/>
      <c r="BD2724" s="127"/>
      <c r="BE2724" s="127"/>
      <c r="BF2724" s="127"/>
      <c r="BG2724" s="127"/>
      <c r="BH2724" s="127"/>
      <c r="BI2724" s="127"/>
      <c r="BJ2724" s="127"/>
      <c r="BK2724" s="127"/>
      <c r="BL2724" s="127"/>
      <c r="BM2724" s="127"/>
      <c r="BN2724" s="386"/>
      <c r="BO2724" s="127"/>
      <c r="BP2724" s="104"/>
    </row>
    <row r="2725" spans="1:68" ht="14.5" x14ac:dyDescent="0.35">
      <c r="A2725" s="136"/>
      <c r="B2725" s="136"/>
      <c r="C2725" s="136"/>
      <c r="D2725" s="127"/>
      <c r="E2725" s="127"/>
      <c r="F2725" s="127"/>
      <c r="G2725" s="127"/>
      <c r="H2725" s="127"/>
      <c r="I2725" s="127"/>
      <c r="J2725" s="127"/>
      <c r="K2725" s="127"/>
      <c r="L2725" s="127"/>
      <c r="M2725" s="127"/>
      <c r="N2725" s="127"/>
      <c r="O2725" s="127"/>
      <c r="P2725" s="127"/>
      <c r="Q2725" s="127"/>
      <c r="R2725" s="127"/>
      <c r="S2725" s="127"/>
      <c r="T2725" s="127"/>
      <c r="U2725" s="127"/>
      <c r="V2725" s="127"/>
      <c r="W2725" s="127"/>
      <c r="X2725" s="127"/>
      <c r="Y2725" s="127"/>
      <c r="Z2725" s="127"/>
      <c r="AA2725" s="127"/>
      <c r="AB2725" s="127"/>
      <c r="AC2725" s="127"/>
      <c r="AD2725" s="127"/>
      <c r="AE2725" s="127"/>
      <c r="AF2725" s="127"/>
      <c r="AG2725" s="127"/>
      <c r="AH2725" s="127"/>
      <c r="AI2725" s="127"/>
      <c r="AJ2725" s="127"/>
      <c r="AK2725" s="127"/>
      <c r="AL2725" s="127"/>
      <c r="AM2725" s="127"/>
      <c r="AN2725" s="127"/>
      <c r="AO2725" s="127"/>
      <c r="AP2725" s="127"/>
      <c r="AQ2725" s="127"/>
      <c r="AR2725" s="127"/>
      <c r="AS2725" s="127"/>
      <c r="AT2725" s="127"/>
      <c r="AU2725" s="127"/>
      <c r="AV2725" s="127"/>
      <c r="AW2725" s="127"/>
      <c r="AX2725" s="127"/>
      <c r="AY2725" s="127"/>
      <c r="AZ2725" s="127"/>
      <c r="BA2725" s="127"/>
      <c r="BB2725" s="127"/>
      <c r="BC2725" s="127"/>
      <c r="BD2725" s="127"/>
      <c r="BE2725" s="127"/>
      <c r="BF2725" s="127"/>
      <c r="BG2725" s="127"/>
      <c r="BH2725" s="127"/>
      <c r="BI2725" s="127"/>
      <c r="BJ2725" s="127"/>
      <c r="BK2725" s="127"/>
      <c r="BL2725" s="127"/>
      <c r="BM2725" s="127"/>
      <c r="BN2725" s="386"/>
      <c r="BO2725" s="127"/>
      <c r="BP2725" s="104"/>
    </row>
    <row r="2726" spans="1:68" ht="14.5" x14ac:dyDescent="0.35">
      <c r="A2726" s="136"/>
      <c r="B2726" s="136"/>
      <c r="C2726" s="136"/>
      <c r="D2726" s="127"/>
      <c r="E2726" s="127"/>
      <c r="F2726" s="127"/>
      <c r="G2726" s="127"/>
      <c r="H2726" s="127"/>
      <c r="I2726" s="127"/>
      <c r="J2726" s="127"/>
      <c r="K2726" s="127"/>
      <c r="L2726" s="127"/>
      <c r="M2726" s="127"/>
      <c r="N2726" s="127"/>
      <c r="O2726" s="127"/>
      <c r="P2726" s="127"/>
      <c r="Q2726" s="127"/>
      <c r="R2726" s="127"/>
      <c r="S2726" s="127"/>
      <c r="T2726" s="127"/>
      <c r="U2726" s="127"/>
      <c r="V2726" s="127"/>
      <c r="W2726" s="127"/>
      <c r="X2726" s="127"/>
      <c r="Y2726" s="127"/>
      <c r="Z2726" s="127"/>
      <c r="AA2726" s="127"/>
      <c r="AB2726" s="127"/>
      <c r="AC2726" s="127"/>
      <c r="AD2726" s="127"/>
      <c r="AE2726" s="127"/>
      <c r="AF2726" s="127"/>
      <c r="AG2726" s="127"/>
      <c r="AH2726" s="127"/>
      <c r="AI2726" s="127"/>
      <c r="AJ2726" s="127"/>
      <c r="AK2726" s="127"/>
      <c r="AL2726" s="127"/>
      <c r="AM2726" s="127"/>
      <c r="AN2726" s="127"/>
      <c r="AO2726" s="127"/>
      <c r="AP2726" s="127"/>
      <c r="AQ2726" s="127"/>
      <c r="AR2726" s="127"/>
      <c r="AS2726" s="127"/>
      <c r="AT2726" s="127"/>
      <c r="AU2726" s="127"/>
      <c r="AV2726" s="127"/>
      <c r="AW2726" s="127"/>
      <c r="AX2726" s="127"/>
      <c r="AY2726" s="127"/>
      <c r="AZ2726" s="127"/>
      <c r="BA2726" s="127"/>
      <c r="BB2726" s="127"/>
      <c r="BC2726" s="127"/>
      <c r="BD2726" s="127"/>
      <c r="BE2726" s="127"/>
      <c r="BF2726" s="127"/>
      <c r="BG2726" s="127"/>
      <c r="BH2726" s="127"/>
      <c r="BI2726" s="127"/>
      <c r="BJ2726" s="127"/>
      <c r="BK2726" s="127"/>
      <c r="BL2726" s="127"/>
      <c r="BM2726" s="127"/>
      <c r="BN2726" s="386"/>
      <c r="BO2726" s="127"/>
      <c r="BP2726" s="104"/>
    </row>
    <row r="2727" spans="1:68" ht="14.5" x14ac:dyDescent="0.35">
      <c r="A2727" s="136"/>
      <c r="B2727" s="136"/>
      <c r="C2727" s="136"/>
      <c r="D2727" s="127"/>
      <c r="E2727" s="127"/>
      <c r="F2727" s="127"/>
      <c r="G2727" s="127"/>
      <c r="H2727" s="127"/>
      <c r="I2727" s="127"/>
      <c r="J2727" s="127"/>
      <c r="K2727" s="127"/>
      <c r="L2727" s="127"/>
      <c r="M2727" s="127"/>
      <c r="N2727" s="127"/>
      <c r="O2727" s="127"/>
      <c r="P2727" s="127"/>
      <c r="Q2727" s="127"/>
      <c r="R2727" s="127"/>
      <c r="S2727" s="127"/>
      <c r="T2727" s="127"/>
      <c r="U2727" s="127"/>
      <c r="V2727" s="127"/>
      <c r="W2727" s="127"/>
      <c r="X2727" s="127"/>
      <c r="Y2727" s="127"/>
      <c r="Z2727" s="127"/>
      <c r="AA2727" s="127"/>
      <c r="AB2727" s="127"/>
      <c r="AC2727" s="127"/>
      <c r="AD2727" s="127"/>
      <c r="AE2727" s="127"/>
      <c r="AF2727" s="127"/>
      <c r="AG2727" s="127"/>
      <c r="AH2727" s="127"/>
      <c r="AI2727" s="127"/>
      <c r="AJ2727" s="127"/>
      <c r="AK2727" s="127"/>
      <c r="AL2727" s="127"/>
      <c r="AM2727" s="127"/>
      <c r="AN2727" s="127"/>
      <c r="AO2727" s="127"/>
      <c r="AP2727" s="127"/>
      <c r="AQ2727" s="127"/>
      <c r="AR2727" s="127"/>
      <c r="AS2727" s="127"/>
      <c r="AT2727" s="127"/>
      <c r="AU2727" s="127"/>
      <c r="AV2727" s="127"/>
      <c r="AW2727" s="127"/>
      <c r="AX2727" s="127"/>
      <c r="AY2727" s="127"/>
      <c r="AZ2727" s="127"/>
      <c r="BA2727" s="127"/>
      <c r="BB2727" s="127"/>
      <c r="BC2727" s="127"/>
      <c r="BD2727" s="127"/>
      <c r="BE2727" s="127"/>
      <c r="BF2727" s="127"/>
      <c r="BG2727" s="127"/>
      <c r="BH2727" s="127"/>
      <c r="BI2727" s="127"/>
      <c r="BJ2727" s="127"/>
      <c r="BK2727" s="127"/>
      <c r="BL2727" s="127"/>
      <c r="BM2727" s="127"/>
      <c r="BN2727" s="386"/>
      <c r="BO2727" s="127"/>
      <c r="BP2727" s="104"/>
    </row>
    <row r="2728" spans="1:68" ht="14.5" x14ac:dyDescent="0.35">
      <c r="A2728" s="136"/>
      <c r="B2728" s="136"/>
      <c r="C2728" s="136"/>
      <c r="D2728" s="127"/>
      <c r="E2728" s="127"/>
      <c r="F2728" s="127"/>
      <c r="G2728" s="127"/>
      <c r="H2728" s="127"/>
      <c r="I2728" s="127"/>
      <c r="J2728" s="127"/>
      <c r="K2728" s="127"/>
      <c r="L2728" s="127"/>
      <c r="M2728" s="127"/>
      <c r="N2728" s="127"/>
      <c r="O2728" s="127"/>
      <c r="P2728" s="127"/>
      <c r="Q2728" s="127"/>
      <c r="R2728" s="127"/>
      <c r="S2728" s="127"/>
      <c r="T2728" s="127"/>
      <c r="U2728" s="127"/>
      <c r="V2728" s="127"/>
      <c r="W2728" s="127"/>
      <c r="X2728" s="127"/>
      <c r="Y2728" s="127"/>
      <c r="Z2728" s="127"/>
      <c r="AA2728" s="127"/>
      <c r="AB2728" s="127"/>
      <c r="AC2728" s="127"/>
      <c r="AD2728" s="127"/>
      <c r="AE2728" s="127"/>
      <c r="AF2728" s="127"/>
      <c r="AG2728" s="127"/>
      <c r="AH2728" s="127"/>
      <c r="AI2728" s="127"/>
      <c r="AJ2728" s="127"/>
      <c r="AK2728" s="127"/>
      <c r="AL2728" s="127"/>
      <c r="AM2728" s="127"/>
      <c r="AN2728" s="127"/>
      <c r="AO2728" s="127"/>
      <c r="AP2728" s="127"/>
      <c r="AQ2728" s="127"/>
      <c r="AR2728" s="127"/>
      <c r="AS2728" s="127"/>
      <c r="AT2728" s="127"/>
      <c r="AU2728" s="127"/>
      <c r="AV2728" s="127"/>
      <c r="AW2728" s="127"/>
      <c r="AX2728" s="127"/>
      <c r="AY2728" s="127"/>
      <c r="AZ2728" s="127"/>
      <c r="BA2728" s="127"/>
      <c r="BB2728" s="127"/>
      <c r="BC2728" s="127"/>
      <c r="BD2728" s="127"/>
      <c r="BE2728" s="127"/>
      <c r="BF2728" s="127"/>
      <c r="BG2728" s="127"/>
      <c r="BH2728" s="127"/>
      <c r="BI2728" s="127"/>
      <c r="BJ2728" s="127"/>
      <c r="BK2728" s="127"/>
      <c r="BL2728" s="127"/>
      <c r="BM2728" s="127"/>
      <c r="BN2728" s="386"/>
      <c r="BO2728" s="127"/>
      <c r="BP2728" s="104"/>
    </row>
    <row r="2729" spans="1:68" ht="14.5" x14ac:dyDescent="0.35">
      <c r="A2729" s="136"/>
      <c r="B2729" s="136"/>
      <c r="C2729" s="136"/>
      <c r="D2729" s="127"/>
      <c r="E2729" s="127"/>
      <c r="F2729" s="127"/>
      <c r="G2729" s="127"/>
      <c r="H2729" s="127"/>
      <c r="I2729" s="127"/>
      <c r="J2729" s="127"/>
      <c r="K2729" s="127"/>
      <c r="L2729" s="127"/>
      <c r="M2729" s="127"/>
      <c r="N2729" s="127"/>
      <c r="O2729" s="127"/>
      <c r="P2729" s="127"/>
      <c r="Q2729" s="127"/>
      <c r="R2729" s="127"/>
      <c r="S2729" s="127"/>
      <c r="T2729" s="127"/>
      <c r="U2729" s="127"/>
      <c r="V2729" s="127"/>
      <c r="W2729" s="127"/>
      <c r="X2729" s="127"/>
      <c r="Y2729" s="127"/>
      <c r="Z2729" s="127"/>
      <c r="AA2729" s="127"/>
      <c r="AB2729" s="127"/>
      <c r="AC2729" s="127"/>
      <c r="AD2729" s="127"/>
      <c r="AE2729" s="127"/>
      <c r="AF2729" s="127"/>
      <c r="AG2729" s="127"/>
      <c r="AH2729" s="127"/>
      <c r="AI2729" s="127"/>
      <c r="AJ2729" s="127"/>
      <c r="AK2729" s="127"/>
      <c r="AL2729" s="127"/>
      <c r="AM2729" s="127"/>
      <c r="AN2729" s="127"/>
      <c r="AO2729" s="127"/>
      <c r="AP2729" s="127"/>
      <c r="AQ2729" s="127"/>
      <c r="AR2729" s="127"/>
      <c r="AS2729" s="127"/>
      <c r="AT2729" s="127"/>
      <c r="AU2729" s="127"/>
      <c r="AV2729" s="127"/>
      <c r="AW2729" s="127"/>
      <c r="AX2729" s="127"/>
      <c r="AY2729" s="127"/>
      <c r="AZ2729" s="127"/>
      <c r="BA2729" s="127"/>
      <c r="BB2729" s="127"/>
      <c r="BC2729" s="127"/>
      <c r="BD2729" s="127"/>
      <c r="BE2729" s="127"/>
      <c r="BF2729" s="127"/>
      <c r="BG2729" s="127"/>
      <c r="BH2729" s="127"/>
      <c r="BI2729" s="127"/>
      <c r="BJ2729" s="127"/>
      <c r="BK2729" s="127"/>
      <c r="BL2729" s="127"/>
      <c r="BM2729" s="127"/>
      <c r="BN2729" s="386"/>
      <c r="BO2729" s="127"/>
      <c r="BP2729" s="104"/>
    </row>
    <row r="2730" spans="1:68" ht="14.5" x14ac:dyDescent="0.35">
      <c r="A2730" s="136"/>
      <c r="B2730" s="136"/>
      <c r="C2730" s="136"/>
      <c r="D2730" s="127"/>
      <c r="E2730" s="127"/>
      <c r="F2730" s="127"/>
      <c r="G2730" s="127"/>
      <c r="H2730" s="127"/>
      <c r="I2730" s="127"/>
      <c r="J2730" s="127"/>
      <c r="K2730" s="127"/>
      <c r="L2730" s="127"/>
      <c r="M2730" s="127"/>
      <c r="N2730" s="127"/>
      <c r="O2730" s="127"/>
      <c r="P2730" s="127"/>
      <c r="Q2730" s="127"/>
      <c r="R2730" s="127"/>
      <c r="S2730" s="127"/>
      <c r="T2730" s="127"/>
      <c r="U2730" s="127"/>
      <c r="V2730" s="127"/>
      <c r="W2730" s="127"/>
      <c r="X2730" s="127"/>
      <c r="Y2730" s="127"/>
      <c r="Z2730" s="127"/>
      <c r="AA2730" s="127"/>
      <c r="AB2730" s="127"/>
      <c r="AC2730" s="127"/>
      <c r="AD2730" s="127"/>
      <c r="AE2730" s="127"/>
      <c r="AF2730" s="127"/>
      <c r="AG2730" s="127"/>
      <c r="AH2730" s="127"/>
      <c r="AI2730" s="127"/>
      <c r="AJ2730" s="127"/>
      <c r="AK2730" s="127"/>
      <c r="AL2730" s="127"/>
      <c r="AM2730" s="127"/>
      <c r="AN2730" s="127"/>
      <c r="AO2730" s="127"/>
      <c r="AP2730" s="127"/>
      <c r="AQ2730" s="127"/>
      <c r="AR2730" s="127"/>
      <c r="AS2730" s="127"/>
      <c r="AT2730" s="127"/>
      <c r="AU2730" s="127"/>
      <c r="AV2730" s="127"/>
      <c r="AW2730" s="127"/>
      <c r="AX2730" s="127"/>
      <c r="AY2730" s="127"/>
      <c r="AZ2730" s="127"/>
      <c r="BA2730" s="127"/>
      <c r="BB2730" s="127"/>
      <c r="BC2730" s="127"/>
      <c r="BD2730" s="127"/>
      <c r="BE2730" s="127"/>
      <c r="BF2730" s="127"/>
      <c r="BG2730" s="127"/>
      <c r="BH2730" s="127"/>
      <c r="BI2730" s="127"/>
      <c r="BJ2730" s="127"/>
      <c r="BK2730" s="127"/>
      <c r="BL2730" s="127"/>
      <c r="BM2730" s="127"/>
      <c r="BN2730" s="386"/>
      <c r="BO2730" s="127"/>
      <c r="BP2730" s="104"/>
    </row>
    <row r="2731" spans="1:68" ht="14.5" x14ac:dyDescent="0.35">
      <c r="A2731" s="136"/>
      <c r="B2731" s="136"/>
      <c r="C2731" s="136"/>
      <c r="D2731" s="127"/>
      <c r="E2731" s="127"/>
      <c r="F2731" s="127"/>
      <c r="G2731" s="127"/>
      <c r="H2731" s="127"/>
      <c r="I2731" s="127"/>
      <c r="J2731" s="127"/>
      <c r="K2731" s="127"/>
      <c r="L2731" s="127"/>
      <c r="M2731" s="127"/>
      <c r="N2731" s="127"/>
      <c r="O2731" s="127"/>
      <c r="P2731" s="127"/>
      <c r="Q2731" s="127"/>
      <c r="R2731" s="127"/>
      <c r="S2731" s="127"/>
      <c r="T2731" s="127"/>
      <c r="U2731" s="127"/>
      <c r="V2731" s="127"/>
      <c r="W2731" s="127"/>
      <c r="X2731" s="127"/>
      <c r="Y2731" s="127"/>
      <c r="Z2731" s="127"/>
      <c r="AA2731" s="127"/>
      <c r="AB2731" s="127"/>
      <c r="AC2731" s="127"/>
      <c r="AD2731" s="127"/>
      <c r="AE2731" s="127"/>
      <c r="AF2731" s="127"/>
      <c r="AG2731" s="127"/>
      <c r="AH2731" s="127"/>
      <c r="AI2731" s="127"/>
      <c r="AJ2731" s="127"/>
      <c r="AK2731" s="127"/>
      <c r="AL2731" s="127"/>
      <c r="AM2731" s="127"/>
      <c r="AN2731" s="127"/>
      <c r="AO2731" s="127"/>
      <c r="AP2731" s="127"/>
      <c r="AQ2731" s="127"/>
      <c r="AR2731" s="127"/>
      <c r="AS2731" s="127"/>
      <c r="AT2731" s="127"/>
      <c r="AU2731" s="127"/>
      <c r="AV2731" s="127"/>
      <c r="AW2731" s="127"/>
      <c r="AX2731" s="127"/>
      <c r="AY2731" s="127"/>
      <c r="AZ2731" s="127"/>
      <c r="BA2731" s="127"/>
      <c r="BB2731" s="127"/>
      <c r="BC2731" s="127"/>
      <c r="BD2731" s="127"/>
      <c r="BE2731" s="127"/>
      <c r="BF2731" s="127"/>
      <c r="BG2731" s="127"/>
      <c r="BH2731" s="127"/>
      <c r="BI2731" s="127"/>
      <c r="BJ2731" s="127"/>
      <c r="BK2731" s="127"/>
      <c r="BL2731" s="127"/>
      <c r="BM2731" s="127"/>
      <c r="BN2731" s="386"/>
      <c r="BO2731" s="127"/>
      <c r="BP2731" s="104"/>
    </row>
    <row r="2732" spans="1:68" ht="14.5" x14ac:dyDescent="0.35">
      <c r="A2732" s="136"/>
      <c r="B2732" s="136"/>
      <c r="C2732" s="136"/>
      <c r="D2732" s="127"/>
      <c r="E2732" s="127"/>
      <c r="F2732" s="127"/>
      <c r="G2732" s="127"/>
      <c r="H2732" s="127"/>
      <c r="I2732" s="127"/>
      <c r="J2732" s="127"/>
      <c r="K2732" s="127"/>
      <c r="L2732" s="127"/>
      <c r="M2732" s="127"/>
      <c r="N2732" s="127"/>
      <c r="O2732" s="127"/>
      <c r="P2732" s="127"/>
      <c r="Q2732" s="127"/>
      <c r="R2732" s="127"/>
      <c r="S2732" s="127"/>
      <c r="T2732" s="127"/>
      <c r="U2732" s="127"/>
      <c r="V2732" s="127"/>
      <c r="W2732" s="127"/>
      <c r="X2732" s="127"/>
      <c r="Y2732" s="127"/>
      <c r="Z2732" s="127"/>
      <c r="AA2732" s="127"/>
      <c r="AB2732" s="127"/>
      <c r="AC2732" s="127"/>
      <c r="AD2732" s="127"/>
      <c r="AE2732" s="127"/>
      <c r="AF2732" s="127"/>
      <c r="AG2732" s="127"/>
      <c r="AH2732" s="127"/>
      <c r="AI2732" s="127"/>
      <c r="AJ2732" s="127"/>
      <c r="AK2732" s="127"/>
      <c r="AL2732" s="127"/>
      <c r="AM2732" s="127"/>
      <c r="AN2732" s="127"/>
      <c r="AO2732" s="127"/>
      <c r="AP2732" s="127"/>
      <c r="AQ2732" s="127"/>
      <c r="AR2732" s="127"/>
      <c r="AS2732" s="127"/>
      <c r="AT2732" s="127"/>
      <c r="AU2732" s="127"/>
      <c r="AV2732" s="127"/>
      <c r="AW2732" s="127"/>
      <c r="AX2732" s="127"/>
      <c r="AY2732" s="127"/>
      <c r="AZ2732" s="127"/>
      <c r="BA2732" s="127"/>
      <c r="BB2732" s="127"/>
      <c r="BC2732" s="127"/>
      <c r="BD2732" s="127"/>
      <c r="BE2732" s="127"/>
      <c r="BF2732" s="127"/>
      <c r="BG2732" s="127"/>
      <c r="BH2732" s="127"/>
      <c r="BI2732" s="127"/>
      <c r="BJ2732" s="127"/>
      <c r="BK2732" s="127"/>
      <c r="BL2732" s="127"/>
      <c r="BM2732" s="127"/>
      <c r="BN2732" s="386"/>
      <c r="BO2732" s="127"/>
      <c r="BP2732" s="104"/>
    </row>
    <row r="2733" spans="1:68" ht="14.5" x14ac:dyDescent="0.35">
      <c r="A2733" s="136"/>
      <c r="B2733" s="136"/>
      <c r="C2733" s="136"/>
      <c r="D2733" s="127"/>
      <c r="E2733" s="127"/>
      <c r="F2733" s="127"/>
      <c r="G2733" s="127"/>
      <c r="H2733" s="127"/>
      <c r="I2733" s="127"/>
      <c r="J2733" s="127"/>
      <c r="K2733" s="127"/>
      <c r="L2733" s="127"/>
      <c r="M2733" s="127"/>
      <c r="N2733" s="127"/>
      <c r="O2733" s="127"/>
      <c r="P2733" s="127"/>
      <c r="Q2733" s="127"/>
      <c r="R2733" s="127"/>
      <c r="S2733" s="127"/>
      <c r="T2733" s="127"/>
      <c r="U2733" s="127"/>
      <c r="V2733" s="127"/>
      <c r="W2733" s="127"/>
      <c r="X2733" s="127"/>
      <c r="Y2733" s="127"/>
      <c r="Z2733" s="127"/>
      <c r="AA2733" s="127"/>
      <c r="AB2733" s="127"/>
      <c r="AC2733" s="127"/>
      <c r="AD2733" s="127"/>
      <c r="AE2733" s="127"/>
      <c r="AF2733" s="127"/>
      <c r="AG2733" s="127"/>
      <c r="AH2733" s="127"/>
      <c r="AI2733" s="127"/>
      <c r="AJ2733" s="127"/>
      <c r="AK2733" s="127"/>
      <c r="AL2733" s="127"/>
      <c r="AM2733" s="127"/>
      <c r="AN2733" s="127"/>
      <c r="AO2733" s="127"/>
      <c r="AP2733" s="127"/>
      <c r="AQ2733" s="127"/>
      <c r="AR2733" s="127"/>
      <c r="AS2733" s="127"/>
      <c r="AT2733" s="127"/>
      <c r="AU2733" s="127"/>
      <c r="AV2733" s="127"/>
      <c r="AW2733" s="127"/>
      <c r="AX2733" s="127"/>
      <c r="AY2733" s="127"/>
      <c r="AZ2733" s="127"/>
      <c r="BA2733" s="127"/>
      <c r="BB2733" s="127"/>
      <c r="BC2733" s="127"/>
      <c r="BD2733" s="127"/>
      <c r="BE2733" s="127"/>
      <c r="BF2733" s="127"/>
      <c r="BG2733" s="127"/>
      <c r="BH2733" s="127"/>
      <c r="BI2733" s="127"/>
      <c r="BJ2733" s="127"/>
      <c r="BK2733" s="127"/>
      <c r="BL2733" s="127"/>
      <c r="BM2733" s="127"/>
      <c r="BN2733" s="386"/>
      <c r="BO2733" s="127"/>
      <c r="BP2733" s="104"/>
    </row>
    <row r="2734" spans="1:68" ht="14.5" x14ac:dyDescent="0.35">
      <c r="A2734" s="136"/>
      <c r="B2734" s="136"/>
      <c r="C2734" s="136"/>
      <c r="D2734" s="127"/>
      <c r="E2734" s="127"/>
      <c r="F2734" s="127"/>
      <c r="G2734" s="127"/>
      <c r="H2734" s="127"/>
      <c r="I2734" s="127"/>
      <c r="J2734" s="127"/>
      <c r="K2734" s="127"/>
      <c r="L2734" s="127"/>
      <c r="M2734" s="127"/>
      <c r="N2734" s="127"/>
      <c r="O2734" s="127"/>
      <c r="P2734" s="127"/>
      <c r="Q2734" s="127"/>
      <c r="R2734" s="127"/>
      <c r="S2734" s="127"/>
      <c r="T2734" s="127"/>
      <c r="U2734" s="127"/>
      <c r="V2734" s="127"/>
      <c r="W2734" s="127"/>
      <c r="X2734" s="127"/>
      <c r="Y2734" s="127"/>
      <c r="Z2734" s="127"/>
      <c r="AA2734" s="127"/>
      <c r="AB2734" s="127"/>
      <c r="AC2734" s="127"/>
      <c r="AD2734" s="127"/>
      <c r="AE2734" s="127"/>
      <c r="AF2734" s="127"/>
      <c r="AG2734" s="127"/>
      <c r="AH2734" s="127"/>
      <c r="AI2734" s="127"/>
      <c r="AJ2734" s="127"/>
      <c r="AK2734" s="127"/>
      <c r="AL2734" s="127"/>
      <c r="AM2734" s="127"/>
      <c r="AN2734" s="127"/>
      <c r="AO2734" s="127"/>
      <c r="AP2734" s="127"/>
      <c r="AQ2734" s="127"/>
      <c r="AR2734" s="127"/>
      <c r="AS2734" s="127"/>
      <c r="AT2734" s="127"/>
      <c r="AU2734" s="127"/>
      <c r="AV2734" s="127"/>
      <c r="AW2734" s="127"/>
      <c r="AX2734" s="127"/>
      <c r="AY2734" s="127"/>
      <c r="AZ2734" s="127"/>
      <c r="BA2734" s="127"/>
      <c r="BB2734" s="127"/>
      <c r="BC2734" s="127"/>
      <c r="BD2734" s="127"/>
      <c r="BE2734" s="127"/>
      <c r="BF2734" s="127"/>
      <c r="BG2734" s="127"/>
      <c r="BH2734" s="127"/>
      <c r="BI2734" s="127"/>
      <c r="BJ2734" s="127"/>
      <c r="BK2734" s="127"/>
      <c r="BL2734" s="127"/>
      <c r="BM2734" s="127"/>
      <c r="BN2734" s="386"/>
      <c r="BO2734" s="127"/>
      <c r="BP2734" s="104"/>
    </row>
    <row r="2735" spans="1:68" ht="14.5" x14ac:dyDescent="0.35">
      <c r="A2735" s="136"/>
      <c r="B2735" s="136"/>
      <c r="C2735" s="136"/>
      <c r="D2735" s="127"/>
      <c r="E2735" s="127"/>
      <c r="F2735" s="127"/>
      <c r="G2735" s="127"/>
      <c r="H2735" s="127"/>
      <c r="I2735" s="127"/>
      <c r="J2735" s="127"/>
      <c r="K2735" s="127"/>
      <c r="L2735" s="127"/>
      <c r="M2735" s="127"/>
      <c r="N2735" s="127"/>
      <c r="O2735" s="127"/>
      <c r="P2735" s="127"/>
      <c r="Q2735" s="127"/>
      <c r="R2735" s="127"/>
      <c r="S2735" s="127"/>
      <c r="T2735" s="127"/>
      <c r="U2735" s="127"/>
      <c r="V2735" s="127"/>
      <c r="W2735" s="127"/>
      <c r="X2735" s="127"/>
      <c r="Y2735" s="127"/>
      <c r="Z2735" s="127"/>
      <c r="AA2735" s="127"/>
      <c r="AB2735" s="127"/>
      <c r="AC2735" s="127"/>
      <c r="AD2735" s="127"/>
      <c r="AE2735" s="127"/>
      <c r="AF2735" s="127"/>
      <c r="AG2735" s="127"/>
      <c r="AH2735" s="127"/>
      <c r="AI2735" s="127"/>
      <c r="AJ2735" s="127"/>
      <c r="AK2735" s="127"/>
      <c r="AL2735" s="127"/>
      <c r="AM2735" s="127"/>
      <c r="AN2735" s="127"/>
      <c r="AO2735" s="127"/>
      <c r="AP2735" s="127"/>
      <c r="AQ2735" s="127"/>
      <c r="AR2735" s="127"/>
      <c r="AS2735" s="127"/>
      <c r="AT2735" s="127"/>
      <c r="AU2735" s="127"/>
      <c r="AV2735" s="127"/>
      <c r="AW2735" s="127"/>
      <c r="AX2735" s="127"/>
      <c r="AY2735" s="127"/>
      <c r="AZ2735" s="127"/>
      <c r="BA2735" s="127"/>
      <c r="BB2735" s="127"/>
      <c r="BC2735" s="127"/>
      <c r="BD2735" s="127"/>
      <c r="BE2735" s="127"/>
      <c r="BF2735" s="127"/>
      <c r="BG2735" s="127"/>
      <c r="BH2735" s="127"/>
      <c r="BI2735" s="127"/>
      <c r="BJ2735" s="127"/>
      <c r="BK2735" s="127"/>
      <c r="BL2735" s="127"/>
      <c r="BM2735" s="127"/>
      <c r="BN2735" s="386"/>
      <c r="BO2735" s="127"/>
      <c r="BP2735" s="104"/>
    </row>
    <row r="2736" spans="1:68" ht="14.5" x14ac:dyDescent="0.35">
      <c r="A2736" s="136"/>
      <c r="B2736" s="136"/>
      <c r="C2736" s="136"/>
      <c r="D2736" s="127"/>
      <c r="E2736" s="127"/>
      <c r="F2736" s="127"/>
      <c r="G2736" s="127"/>
      <c r="H2736" s="127"/>
      <c r="I2736" s="127"/>
      <c r="J2736" s="127"/>
      <c r="K2736" s="127"/>
      <c r="L2736" s="127"/>
      <c r="M2736" s="127"/>
      <c r="N2736" s="127"/>
      <c r="O2736" s="127"/>
      <c r="P2736" s="127"/>
      <c r="Q2736" s="127"/>
      <c r="R2736" s="127"/>
      <c r="S2736" s="127"/>
      <c r="T2736" s="127"/>
      <c r="U2736" s="127"/>
      <c r="V2736" s="127"/>
      <c r="W2736" s="127"/>
      <c r="X2736" s="127"/>
      <c r="Y2736" s="127"/>
      <c r="Z2736" s="127"/>
      <c r="AA2736" s="127"/>
      <c r="AB2736" s="127"/>
      <c r="AC2736" s="127"/>
      <c r="AD2736" s="127"/>
      <c r="AE2736" s="127"/>
      <c r="AF2736" s="127"/>
      <c r="AG2736" s="127"/>
      <c r="AH2736" s="127"/>
      <c r="AI2736" s="127"/>
      <c r="AJ2736" s="127"/>
      <c r="AK2736" s="127"/>
      <c r="AL2736" s="127"/>
      <c r="AM2736" s="127"/>
      <c r="AN2736" s="127"/>
      <c r="AO2736" s="127"/>
      <c r="AP2736" s="127"/>
      <c r="AQ2736" s="127"/>
      <c r="AR2736" s="127"/>
      <c r="AS2736" s="127"/>
      <c r="AT2736" s="127"/>
      <c r="AU2736" s="127"/>
      <c r="AV2736" s="127"/>
      <c r="AW2736" s="127"/>
      <c r="AX2736" s="127"/>
      <c r="AY2736" s="127"/>
      <c r="AZ2736" s="127"/>
      <c r="BA2736" s="127"/>
      <c r="BB2736" s="127"/>
      <c r="BC2736" s="127"/>
      <c r="BD2736" s="127"/>
      <c r="BE2736" s="127"/>
      <c r="BF2736" s="127"/>
      <c r="BG2736" s="127"/>
      <c r="BH2736" s="127"/>
      <c r="BI2736" s="127"/>
      <c r="BJ2736" s="127"/>
      <c r="BK2736" s="127"/>
      <c r="BL2736" s="127"/>
      <c r="BM2736" s="127"/>
      <c r="BN2736" s="386"/>
      <c r="BO2736" s="127"/>
      <c r="BP2736" s="104"/>
    </row>
    <row r="2737" spans="1:68" ht="14.5" x14ac:dyDescent="0.35">
      <c r="A2737" s="136"/>
      <c r="B2737" s="136"/>
      <c r="C2737" s="136"/>
      <c r="D2737" s="127"/>
      <c r="E2737" s="127"/>
      <c r="F2737" s="127"/>
      <c r="G2737" s="127"/>
      <c r="H2737" s="127"/>
      <c r="I2737" s="127"/>
      <c r="J2737" s="127"/>
      <c r="K2737" s="127"/>
      <c r="L2737" s="127"/>
      <c r="M2737" s="127"/>
      <c r="N2737" s="127"/>
      <c r="O2737" s="127"/>
      <c r="P2737" s="127"/>
      <c r="Q2737" s="127"/>
      <c r="R2737" s="127"/>
      <c r="S2737" s="127"/>
      <c r="T2737" s="127"/>
      <c r="U2737" s="127"/>
      <c r="V2737" s="127"/>
      <c r="W2737" s="127"/>
      <c r="X2737" s="127"/>
      <c r="Y2737" s="127"/>
      <c r="Z2737" s="127"/>
      <c r="AA2737" s="127"/>
      <c r="AB2737" s="127"/>
      <c r="AC2737" s="127"/>
      <c r="AD2737" s="127"/>
      <c r="AE2737" s="127"/>
      <c r="AF2737" s="127"/>
      <c r="AG2737" s="127"/>
      <c r="AH2737" s="127"/>
      <c r="AI2737" s="127"/>
      <c r="AJ2737" s="127"/>
      <c r="AK2737" s="127"/>
      <c r="AL2737" s="127"/>
      <c r="AM2737" s="127"/>
      <c r="AN2737" s="127"/>
      <c r="AO2737" s="127"/>
      <c r="AP2737" s="127"/>
      <c r="AQ2737" s="127"/>
      <c r="AR2737" s="127"/>
      <c r="AS2737" s="127"/>
      <c r="AT2737" s="127"/>
      <c r="AU2737" s="127"/>
      <c r="AV2737" s="127"/>
      <c r="AW2737" s="127"/>
      <c r="AX2737" s="127"/>
      <c r="AY2737" s="127"/>
      <c r="AZ2737" s="127"/>
      <c r="BA2737" s="127"/>
      <c r="BB2737" s="127"/>
      <c r="BC2737" s="127"/>
      <c r="BD2737" s="127"/>
      <c r="BE2737" s="127"/>
      <c r="BF2737" s="127"/>
      <c r="BG2737" s="127"/>
      <c r="BH2737" s="127"/>
      <c r="BI2737" s="127"/>
      <c r="BJ2737" s="127"/>
      <c r="BK2737" s="127"/>
      <c r="BL2737" s="127"/>
      <c r="BM2737" s="127"/>
      <c r="BN2737" s="386"/>
      <c r="BO2737" s="127"/>
      <c r="BP2737" s="104"/>
    </row>
    <row r="2738" spans="1:68" ht="14.5" x14ac:dyDescent="0.35">
      <c r="A2738" s="136"/>
      <c r="B2738" s="136"/>
      <c r="C2738" s="136"/>
      <c r="D2738" s="127"/>
      <c r="E2738" s="127"/>
      <c r="F2738" s="127"/>
      <c r="G2738" s="127"/>
      <c r="H2738" s="127"/>
      <c r="I2738" s="127"/>
      <c r="J2738" s="127"/>
      <c r="K2738" s="127"/>
      <c r="L2738" s="127"/>
      <c r="M2738" s="127"/>
      <c r="N2738" s="127"/>
      <c r="O2738" s="127"/>
      <c r="P2738" s="127"/>
      <c r="Q2738" s="127"/>
      <c r="R2738" s="127"/>
      <c r="S2738" s="127"/>
      <c r="T2738" s="127"/>
      <c r="U2738" s="127"/>
      <c r="V2738" s="127"/>
      <c r="W2738" s="127"/>
      <c r="X2738" s="127"/>
      <c r="Y2738" s="127"/>
      <c r="Z2738" s="127"/>
      <c r="AA2738" s="127"/>
      <c r="AB2738" s="127"/>
      <c r="AC2738" s="127"/>
      <c r="AD2738" s="127"/>
      <c r="AE2738" s="127"/>
      <c r="AF2738" s="127"/>
      <c r="AG2738" s="127"/>
      <c r="AH2738" s="127"/>
      <c r="AI2738" s="127"/>
      <c r="AJ2738" s="127"/>
      <c r="AK2738" s="127"/>
      <c r="AL2738" s="127"/>
      <c r="AM2738" s="127"/>
      <c r="AN2738" s="127"/>
      <c r="AO2738" s="127"/>
      <c r="AP2738" s="127"/>
      <c r="AQ2738" s="127"/>
      <c r="AR2738" s="127"/>
      <c r="AS2738" s="127"/>
      <c r="AT2738" s="127"/>
      <c r="AU2738" s="127"/>
      <c r="AV2738" s="127"/>
      <c r="AW2738" s="127"/>
      <c r="AX2738" s="127"/>
      <c r="AY2738" s="127"/>
      <c r="AZ2738" s="127"/>
      <c r="BA2738" s="127"/>
      <c r="BB2738" s="127"/>
      <c r="BC2738" s="127"/>
      <c r="BD2738" s="127"/>
      <c r="BE2738" s="127"/>
      <c r="BF2738" s="127"/>
      <c r="BG2738" s="127"/>
      <c r="BH2738" s="127"/>
      <c r="BI2738" s="127"/>
      <c r="BJ2738" s="127"/>
      <c r="BK2738" s="127"/>
      <c r="BL2738" s="127"/>
      <c r="BM2738" s="127"/>
      <c r="BN2738" s="386"/>
      <c r="BO2738" s="127"/>
      <c r="BP2738" s="104"/>
    </row>
    <row r="2739" spans="1:68" ht="14.5" x14ac:dyDescent="0.35">
      <c r="A2739" s="136"/>
      <c r="B2739" s="136"/>
      <c r="C2739" s="136"/>
      <c r="D2739" s="127"/>
      <c r="E2739" s="127"/>
      <c r="F2739" s="127"/>
      <c r="G2739" s="127"/>
      <c r="H2739" s="127"/>
      <c r="I2739" s="127"/>
      <c r="J2739" s="127"/>
      <c r="K2739" s="127"/>
      <c r="L2739" s="127"/>
      <c r="M2739" s="127"/>
      <c r="N2739" s="127"/>
      <c r="O2739" s="127"/>
      <c r="P2739" s="127"/>
      <c r="Q2739" s="127"/>
      <c r="R2739" s="127"/>
      <c r="S2739" s="127"/>
      <c r="T2739" s="127"/>
      <c r="U2739" s="127"/>
      <c r="V2739" s="127"/>
      <c r="W2739" s="127"/>
      <c r="X2739" s="127"/>
      <c r="Y2739" s="127"/>
      <c r="Z2739" s="127"/>
      <c r="AA2739" s="127"/>
      <c r="AB2739" s="127"/>
      <c r="AC2739" s="127"/>
      <c r="AD2739" s="127"/>
      <c r="AE2739" s="127"/>
      <c r="AF2739" s="127"/>
      <c r="AG2739" s="127"/>
      <c r="AH2739" s="127"/>
      <c r="AI2739" s="127"/>
      <c r="AJ2739" s="127"/>
      <c r="AK2739" s="127"/>
      <c r="AL2739" s="127"/>
      <c r="AM2739" s="127"/>
      <c r="AN2739" s="127"/>
      <c r="AO2739" s="127"/>
      <c r="AP2739" s="127"/>
      <c r="AQ2739" s="127"/>
      <c r="AR2739" s="127"/>
      <c r="AS2739" s="127"/>
      <c r="AT2739" s="127"/>
      <c r="AU2739" s="127"/>
      <c r="AV2739" s="127"/>
      <c r="AW2739" s="127"/>
      <c r="AX2739" s="127"/>
      <c r="AY2739" s="127"/>
      <c r="AZ2739" s="127"/>
      <c r="BA2739" s="127"/>
      <c r="BB2739" s="127"/>
      <c r="BC2739" s="127"/>
      <c r="BD2739" s="127"/>
      <c r="BE2739" s="127"/>
      <c r="BF2739" s="127"/>
      <c r="BG2739" s="127"/>
      <c r="BH2739" s="127"/>
      <c r="BI2739" s="127"/>
      <c r="BJ2739" s="127"/>
      <c r="BK2739" s="127"/>
      <c r="BL2739" s="127"/>
      <c r="BM2739" s="127"/>
      <c r="BN2739" s="386"/>
      <c r="BO2739" s="127"/>
      <c r="BP2739" s="104"/>
    </row>
    <row r="2740" spans="1:68" ht="14.5" x14ac:dyDescent="0.35">
      <c r="A2740" s="136"/>
      <c r="B2740" s="136"/>
      <c r="C2740" s="136"/>
      <c r="D2740" s="127"/>
      <c r="E2740" s="127"/>
      <c r="F2740" s="127"/>
      <c r="G2740" s="127"/>
      <c r="H2740" s="127"/>
      <c r="I2740" s="127"/>
      <c r="J2740" s="127"/>
      <c r="K2740" s="127"/>
      <c r="L2740" s="127"/>
      <c r="M2740" s="127"/>
      <c r="N2740" s="127"/>
      <c r="O2740" s="127"/>
      <c r="P2740" s="127"/>
      <c r="Q2740" s="127"/>
      <c r="R2740" s="127"/>
      <c r="S2740" s="127"/>
      <c r="T2740" s="127"/>
      <c r="U2740" s="127"/>
      <c r="V2740" s="127"/>
      <c r="W2740" s="127"/>
      <c r="X2740" s="127"/>
      <c r="Y2740" s="127"/>
      <c r="Z2740" s="127"/>
      <c r="AA2740" s="127"/>
      <c r="AB2740" s="127"/>
      <c r="AC2740" s="127"/>
      <c r="AD2740" s="127"/>
      <c r="AE2740" s="127"/>
      <c r="AF2740" s="127"/>
      <c r="AG2740" s="127"/>
      <c r="AH2740" s="127"/>
      <c r="AI2740" s="127"/>
      <c r="AJ2740" s="127"/>
      <c r="AK2740" s="127"/>
      <c r="AL2740" s="127"/>
      <c r="AM2740" s="127"/>
      <c r="AN2740" s="127"/>
      <c r="AO2740" s="127"/>
      <c r="AP2740" s="127"/>
      <c r="AQ2740" s="127"/>
      <c r="AR2740" s="127"/>
      <c r="AS2740" s="127"/>
      <c r="AT2740" s="127"/>
      <c r="AU2740" s="127"/>
      <c r="AV2740" s="127"/>
      <c r="AW2740" s="127"/>
      <c r="AX2740" s="127"/>
      <c r="AY2740" s="127"/>
      <c r="AZ2740" s="127"/>
      <c r="BA2740" s="127"/>
      <c r="BB2740" s="127"/>
      <c r="BC2740" s="127"/>
      <c r="BD2740" s="127"/>
      <c r="BE2740" s="127"/>
      <c r="BF2740" s="127"/>
      <c r="BG2740" s="127"/>
      <c r="BH2740" s="127"/>
      <c r="BI2740" s="127"/>
      <c r="BJ2740" s="127"/>
      <c r="BK2740" s="127"/>
      <c r="BL2740" s="127"/>
      <c r="BM2740" s="127"/>
      <c r="BN2740" s="386"/>
      <c r="BO2740" s="127"/>
      <c r="BP2740" s="104"/>
    </row>
    <row r="2741" spans="1:68" ht="14.5" x14ac:dyDescent="0.35">
      <c r="A2741" s="136"/>
      <c r="B2741" s="136"/>
      <c r="C2741" s="136"/>
      <c r="D2741" s="127"/>
      <c r="E2741" s="127"/>
      <c r="F2741" s="127"/>
      <c r="G2741" s="127"/>
      <c r="H2741" s="127"/>
      <c r="I2741" s="127"/>
      <c r="J2741" s="127"/>
      <c r="K2741" s="127"/>
      <c r="L2741" s="127"/>
      <c r="M2741" s="127"/>
      <c r="N2741" s="127"/>
      <c r="O2741" s="127"/>
      <c r="P2741" s="127"/>
      <c r="Q2741" s="127"/>
      <c r="R2741" s="127"/>
      <c r="S2741" s="127"/>
      <c r="T2741" s="127"/>
      <c r="U2741" s="127"/>
      <c r="V2741" s="127"/>
      <c r="W2741" s="127"/>
      <c r="X2741" s="127"/>
      <c r="Y2741" s="127"/>
      <c r="Z2741" s="127"/>
      <c r="AA2741" s="127"/>
      <c r="AB2741" s="127"/>
      <c r="AC2741" s="127"/>
      <c r="AD2741" s="127"/>
      <c r="AE2741" s="127"/>
      <c r="AF2741" s="127"/>
      <c r="AG2741" s="127"/>
      <c r="AH2741" s="127"/>
      <c r="AI2741" s="127"/>
      <c r="AJ2741" s="127"/>
      <c r="AK2741" s="127"/>
      <c r="AL2741" s="127"/>
      <c r="AM2741" s="127"/>
      <c r="AN2741" s="127"/>
      <c r="AO2741" s="127"/>
      <c r="AP2741" s="127"/>
      <c r="AQ2741" s="127"/>
      <c r="AR2741" s="127"/>
      <c r="AS2741" s="127"/>
      <c r="AT2741" s="127"/>
      <c r="AU2741" s="127"/>
      <c r="AV2741" s="127"/>
      <c r="AW2741" s="127"/>
      <c r="AX2741" s="127"/>
      <c r="AY2741" s="127"/>
      <c r="AZ2741" s="127"/>
      <c r="BA2741" s="127"/>
      <c r="BB2741" s="127"/>
      <c r="BC2741" s="127"/>
      <c r="BD2741" s="127"/>
      <c r="BE2741" s="127"/>
      <c r="BF2741" s="127"/>
      <c r="BG2741" s="127"/>
      <c r="BH2741" s="127"/>
      <c r="BI2741" s="127"/>
      <c r="BJ2741" s="127"/>
      <c r="BK2741" s="127"/>
      <c r="BL2741" s="127"/>
      <c r="BM2741" s="127"/>
      <c r="BN2741" s="386"/>
      <c r="BO2741" s="127"/>
      <c r="BP2741" s="104"/>
    </row>
    <row r="2742" spans="1:68" ht="14.5" x14ac:dyDescent="0.35">
      <c r="A2742" s="136"/>
      <c r="B2742" s="136"/>
      <c r="C2742" s="136"/>
      <c r="D2742" s="127"/>
      <c r="E2742" s="127"/>
      <c r="F2742" s="127"/>
      <c r="G2742" s="127"/>
      <c r="H2742" s="127"/>
      <c r="I2742" s="127"/>
      <c r="J2742" s="127"/>
      <c r="K2742" s="127"/>
      <c r="L2742" s="127"/>
      <c r="M2742" s="127"/>
      <c r="N2742" s="127"/>
      <c r="O2742" s="127"/>
      <c r="P2742" s="127"/>
      <c r="Q2742" s="127"/>
      <c r="R2742" s="127"/>
      <c r="S2742" s="127"/>
      <c r="T2742" s="127"/>
      <c r="U2742" s="127"/>
      <c r="V2742" s="127"/>
      <c r="W2742" s="127"/>
      <c r="X2742" s="127"/>
      <c r="Y2742" s="127"/>
      <c r="Z2742" s="127"/>
      <c r="AA2742" s="127"/>
      <c r="AB2742" s="127"/>
      <c r="AC2742" s="127"/>
      <c r="AD2742" s="127"/>
      <c r="AE2742" s="127"/>
      <c r="AF2742" s="127"/>
      <c r="AG2742" s="127"/>
      <c r="AH2742" s="127"/>
      <c r="AI2742" s="127"/>
      <c r="AJ2742" s="127"/>
      <c r="AK2742" s="127"/>
      <c r="AL2742" s="127"/>
      <c r="AM2742" s="127"/>
      <c r="AN2742" s="127"/>
      <c r="AO2742" s="127"/>
      <c r="AP2742" s="127"/>
      <c r="AQ2742" s="127"/>
      <c r="AR2742" s="127"/>
      <c r="AS2742" s="127"/>
      <c r="AT2742" s="127"/>
      <c r="AU2742" s="127"/>
      <c r="AV2742" s="127"/>
      <c r="AW2742" s="127"/>
      <c r="AX2742" s="127"/>
      <c r="AY2742" s="127"/>
      <c r="AZ2742" s="127"/>
      <c r="BA2742" s="127"/>
      <c r="BB2742" s="127"/>
      <c r="BC2742" s="127"/>
      <c r="BD2742" s="127"/>
      <c r="BE2742" s="127"/>
      <c r="BF2742" s="127"/>
      <c r="BG2742" s="127"/>
      <c r="BH2742" s="127"/>
      <c r="BI2742" s="127"/>
      <c r="BJ2742" s="127"/>
      <c r="BK2742" s="127"/>
      <c r="BL2742" s="127"/>
      <c r="BM2742" s="127"/>
      <c r="BN2742" s="386"/>
      <c r="BO2742" s="127"/>
      <c r="BP2742" s="104"/>
    </row>
    <row r="2743" spans="1:68" ht="14.5" x14ac:dyDescent="0.35">
      <c r="A2743" s="136"/>
      <c r="B2743" s="136"/>
      <c r="C2743" s="136"/>
      <c r="D2743" s="127"/>
      <c r="E2743" s="127"/>
      <c r="F2743" s="127"/>
      <c r="G2743" s="127"/>
      <c r="H2743" s="127"/>
      <c r="I2743" s="127"/>
      <c r="J2743" s="127"/>
      <c r="K2743" s="127"/>
      <c r="L2743" s="127"/>
      <c r="M2743" s="127"/>
      <c r="N2743" s="127"/>
      <c r="O2743" s="127"/>
      <c r="P2743" s="127"/>
      <c r="Q2743" s="127"/>
      <c r="R2743" s="127"/>
      <c r="S2743" s="127"/>
      <c r="T2743" s="127"/>
      <c r="U2743" s="127"/>
      <c r="V2743" s="127"/>
      <c r="W2743" s="127"/>
      <c r="X2743" s="127"/>
      <c r="Y2743" s="127"/>
      <c r="Z2743" s="127"/>
      <c r="AA2743" s="127"/>
      <c r="AB2743" s="127"/>
      <c r="AC2743" s="127"/>
      <c r="AD2743" s="127"/>
      <c r="AE2743" s="127"/>
      <c r="AF2743" s="127"/>
      <c r="AG2743" s="127"/>
      <c r="AH2743" s="127"/>
      <c r="AI2743" s="127"/>
      <c r="AJ2743" s="127"/>
      <c r="AK2743" s="127"/>
      <c r="AL2743" s="127"/>
      <c r="AM2743" s="127"/>
      <c r="AN2743" s="127"/>
      <c r="AO2743" s="127"/>
      <c r="AP2743" s="127"/>
      <c r="AQ2743" s="127"/>
      <c r="AR2743" s="127"/>
      <c r="AS2743" s="127"/>
      <c r="AT2743" s="127"/>
      <c r="AU2743" s="127"/>
      <c r="AV2743" s="127"/>
      <c r="AW2743" s="127"/>
      <c r="AX2743" s="127"/>
      <c r="AY2743" s="127"/>
      <c r="AZ2743" s="127"/>
      <c r="BA2743" s="127"/>
      <c r="BB2743" s="127"/>
      <c r="BC2743" s="127"/>
      <c r="BD2743" s="127"/>
      <c r="BE2743" s="127"/>
      <c r="BF2743" s="127"/>
      <c r="BG2743" s="127"/>
      <c r="BH2743" s="127"/>
      <c r="BI2743" s="127"/>
      <c r="BJ2743" s="127"/>
      <c r="BK2743" s="127"/>
      <c r="BL2743" s="127"/>
      <c r="BM2743" s="127"/>
      <c r="BN2743" s="386"/>
      <c r="BO2743" s="127"/>
      <c r="BP2743" s="104"/>
    </row>
    <row r="2744" spans="1:68" ht="14.5" x14ac:dyDescent="0.35">
      <c r="A2744" s="136"/>
      <c r="B2744" s="136"/>
      <c r="C2744" s="136"/>
      <c r="D2744" s="127"/>
      <c r="E2744" s="127"/>
      <c r="F2744" s="127"/>
      <c r="G2744" s="127"/>
      <c r="H2744" s="127"/>
      <c r="I2744" s="127"/>
      <c r="J2744" s="127"/>
      <c r="K2744" s="127"/>
      <c r="L2744" s="127"/>
      <c r="M2744" s="127"/>
      <c r="N2744" s="127"/>
      <c r="O2744" s="127"/>
      <c r="P2744" s="127"/>
      <c r="Q2744" s="127"/>
      <c r="R2744" s="127"/>
      <c r="S2744" s="127"/>
      <c r="T2744" s="127"/>
      <c r="U2744" s="127"/>
      <c r="V2744" s="127"/>
      <c r="W2744" s="127"/>
      <c r="X2744" s="127"/>
      <c r="Y2744" s="127"/>
      <c r="Z2744" s="127"/>
      <c r="AA2744" s="127"/>
      <c r="AB2744" s="127"/>
      <c r="AC2744" s="127"/>
      <c r="AD2744" s="127"/>
      <c r="AE2744" s="127"/>
      <c r="AF2744" s="127"/>
      <c r="AG2744" s="127"/>
      <c r="AH2744" s="127"/>
      <c r="AI2744" s="127"/>
      <c r="AJ2744" s="127"/>
      <c r="AK2744" s="127"/>
      <c r="AL2744" s="127"/>
      <c r="AM2744" s="127"/>
      <c r="AN2744" s="127"/>
      <c r="AO2744" s="127"/>
      <c r="AP2744" s="127"/>
      <c r="AQ2744" s="127"/>
      <c r="AR2744" s="127"/>
      <c r="AS2744" s="127"/>
      <c r="AT2744" s="127"/>
      <c r="AU2744" s="127"/>
      <c r="AV2744" s="127"/>
      <c r="AW2744" s="127"/>
      <c r="AX2744" s="127"/>
      <c r="AY2744" s="127"/>
      <c r="AZ2744" s="127"/>
      <c r="BA2744" s="127"/>
      <c r="BB2744" s="127"/>
      <c r="BC2744" s="127"/>
      <c r="BD2744" s="127"/>
      <c r="BE2744" s="127"/>
      <c r="BF2744" s="127"/>
      <c r="BG2744" s="127"/>
      <c r="BH2744" s="127"/>
      <c r="BI2744" s="127"/>
      <c r="BJ2744" s="127"/>
      <c r="BK2744" s="127"/>
      <c r="BL2744" s="127"/>
      <c r="BM2744" s="127"/>
      <c r="BN2744" s="386"/>
      <c r="BO2744" s="127"/>
      <c r="BP2744" s="104"/>
    </row>
    <row r="2745" spans="1:68" ht="14.5" x14ac:dyDescent="0.35">
      <c r="A2745" s="136"/>
      <c r="B2745" s="136"/>
      <c r="C2745" s="136"/>
      <c r="D2745" s="127"/>
      <c r="E2745" s="127"/>
      <c r="F2745" s="127"/>
      <c r="G2745" s="127"/>
      <c r="H2745" s="127"/>
      <c r="I2745" s="127"/>
      <c r="J2745" s="127"/>
      <c r="K2745" s="127"/>
      <c r="L2745" s="127"/>
      <c r="M2745" s="127"/>
      <c r="N2745" s="127"/>
      <c r="O2745" s="127"/>
      <c r="P2745" s="127"/>
      <c r="Q2745" s="127"/>
      <c r="R2745" s="127"/>
      <c r="S2745" s="127"/>
      <c r="T2745" s="127"/>
      <c r="U2745" s="127"/>
      <c r="V2745" s="127"/>
      <c r="W2745" s="127"/>
      <c r="X2745" s="127"/>
      <c r="Y2745" s="127"/>
      <c r="Z2745" s="127"/>
      <c r="AA2745" s="127"/>
      <c r="AB2745" s="127"/>
      <c r="AC2745" s="127"/>
      <c r="AD2745" s="127"/>
      <c r="AE2745" s="127"/>
      <c r="AF2745" s="127"/>
      <c r="AG2745" s="127"/>
      <c r="AH2745" s="127"/>
      <c r="AI2745" s="127"/>
      <c r="AJ2745" s="127"/>
      <c r="AK2745" s="127"/>
      <c r="AL2745" s="127"/>
      <c r="AM2745" s="127"/>
      <c r="AN2745" s="127"/>
      <c r="AO2745" s="127"/>
      <c r="AP2745" s="127"/>
      <c r="AQ2745" s="127"/>
      <c r="AR2745" s="127"/>
      <c r="AS2745" s="127"/>
      <c r="AT2745" s="127"/>
      <c r="AU2745" s="127"/>
      <c r="AV2745" s="127"/>
      <c r="AW2745" s="127"/>
      <c r="AX2745" s="127"/>
      <c r="AY2745" s="127"/>
      <c r="AZ2745" s="127"/>
      <c r="BA2745" s="127"/>
      <c r="BB2745" s="127"/>
      <c r="BC2745" s="127"/>
      <c r="BD2745" s="127"/>
      <c r="BE2745" s="127"/>
      <c r="BF2745" s="127"/>
      <c r="BG2745" s="127"/>
      <c r="BH2745" s="127"/>
      <c r="BI2745" s="127"/>
      <c r="BJ2745" s="127"/>
      <c r="BK2745" s="127"/>
      <c r="BL2745" s="127"/>
      <c r="BM2745" s="127"/>
      <c r="BN2745" s="386"/>
      <c r="BO2745" s="127"/>
      <c r="BP2745" s="104"/>
    </row>
    <row r="2746" spans="1:68" ht="14.5" x14ac:dyDescent="0.35">
      <c r="A2746" s="136"/>
      <c r="B2746" s="136"/>
      <c r="C2746" s="136"/>
      <c r="D2746" s="127"/>
      <c r="E2746" s="127"/>
      <c r="F2746" s="127"/>
      <c r="G2746" s="127"/>
      <c r="H2746" s="127"/>
      <c r="I2746" s="127"/>
      <c r="J2746" s="127"/>
      <c r="K2746" s="127"/>
      <c r="L2746" s="127"/>
      <c r="M2746" s="127"/>
      <c r="N2746" s="127"/>
      <c r="O2746" s="127"/>
      <c r="P2746" s="127"/>
      <c r="Q2746" s="127"/>
      <c r="R2746" s="127"/>
      <c r="S2746" s="127"/>
      <c r="T2746" s="127"/>
      <c r="U2746" s="127"/>
      <c r="V2746" s="127"/>
      <c r="W2746" s="127"/>
      <c r="X2746" s="127"/>
      <c r="Y2746" s="127"/>
      <c r="Z2746" s="127"/>
      <c r="AA2746" s="127"/>
      <c r="AB2746" s="127"/>
      <c r="AC2746" s="127"/>
      <c r="AD2746" s="127"/>
      <c r="AE2746" s="127"/>
      <c r="AF2746" s="127"/>
      <c r="AG2746" s="127"/>
      <c r="AH2746" s="127"/>
      <c r="AI2746" s="127"/>
      <c r="AJ2746" s="127"/>
      <c r="AK2746" s="127"/>
      <c r="AL2746" s="127"/>
      <c r="AM2746" s="127"/>
      <c r="AN2746" s="127"/>
      <c r="AO2746" s="127"/>
      <c r="AP2746" s="127"/>
      <c r="AQ2746" s="127"/>
      <c r="AR2746" s="127"/>
      <c r="AS2746" s="127"/>
      <c r="AT2746" s="127"/>
      <c r="AU2746" s="127"/>
      <c r="AV2746" s="127"/>
      <c r="AW2746" s="127"/>
      <c r="AX2746" s="127"/>
      <c r="AY2746" s="127"/>
      <c r="AZ2746" s="127"/>
      <c r="BA2746" s="127"/>
      <c r="BB2746" s="127"/>
      <c r="BC2746" s="127"/>
      <c r="BD2746" s="127"/>
      <c r="BE2746" s="127"/>
      <c r="BF2746" s="127"/>
      <c r="BG2746" s="127"/>
      <c r="BH2746" s="127"/>
      <c r="BI2746" s="127"/>
      <c r="BJ2746" s="127"/>
      <c r="BK2746" s="127"/>
      <c r="BL2746" s="127"/>
      <c r="BM2746" s="127"/>
      <c r="BN2746" s="386"/>
      <c r="BO2746" s="127"/>
      <c r="BP2746" s="104"/>
    </row>
    <row r="2747" spans="1:68" ht="14.5" x14ac:dyDescent="0.35">
      <c r="A2747" s="136"/>
      <c r="B2747" s="136"/>
      <c r="C2747" s="136"/>
      <c r="D2747" s="127"/>
      <c r="E2747" s="127"/>
      <c r="F2747" s="127"/>
      <c r="G2747" s="127"/>
      <c r="H2747" s="127"/>
      <c r="I2747" s="127"/>
      <c r="J2747" s="127"/>
      <c r="K2747" s="127"/>
      <c r="L2747" s="127"/>
      <c r="M2747" s="127"/>
      <c r="N2747" s="127"/>
      <c r="O2747" s="127"/>
      <c r="P2747" s="127"/>
      <c r="Q2747" s="127"/>
      <c r="R2747" s="127"/>
      <c r="S2747" s="127"/>
      <c r="T2747" s="127"/>
      <c r="U2747" s="127"/>
      <c r="V2747" s="127"/>
      <c r="W2747" s="127"/>
      <c r="X2747" s="127"/>
      <c r="Y2747" s="127"/>
      <c r="Z2747" s="127"/>
      <c r="AA2747" s="127"/>
      <c r="AB2747" s="127"/>
      <c r="AC2747" s="127"/>
      <c r="AD2747" s="127"/>
      <c r="AE2747" s="127"/>
      <c r="AF2747" s="127"/>
      <c r="AG2747" s="127"/>
      <c r="AH2747" s="127"/>
      <c r="AI2747" s="127"/>
      <c r="AJ2747" s="127"/>
      <c r="AK2747" s="127"/>
      <c r="AL2747" s="127"/>
      <c r="AM2747" s="127"/>
      <c r="AN2747" s="127"/>
      <c r="AO2747" s="127"/>
      <c r="AP2747" s="127"/>
      <c r="AQ2747" s="127"/>
      <c r="AR2747" s="127"/>
      <c r="AS2747" s="127"/>
      <c r="AT2747" s="127"/>
      <c r="AU2747" s="127"/>
      <c r="AV2747" s="127"/>
      <c r="AW2747" s="127"/>
      <c r="AX2747" s="127"/>
      <c r="AY2747" s="127"/>
      <c r="AZ2747" s="127"/>
      <c r="BA2747" s="127"/>
      <c r="BB2747" s="127"/>
      <c r="BC2747" s="127"/>
      <c r="BD2747" s="127"/>
      <c r="BE2747" s="127"/>
      <c r="BF2747" s="127"/>
      <c r="BG2747" s="127"/>
      <c r="BH2747" s="127"/>
      <c r="BI2747" s="127"/>
      <c r="BJ2747" s="127"/>
      <c r="BK2747" s="127"/>
      <c r="BL2747" s="127"/>
      <c r="BM2747" s="127"/>
      <c r="BN2747" s="386"/>
      <c r="BO2747" s="127"/>
      <c r="BP2747" s="104"/>
    </row>
    <row r="2748" spans="1:68" ht="14.5" x14ac:dyDescent="0.35">
      <c r="A2748" s="136"/>
      <c r="B2748" s="136"/>
      <c r="C2748" s="136"/>
      <c r="D2748" s="127"/>
      <c r="E2748" s="127"/>
      <c r="F2748" s="127"/>
      <c r="G2748" s="127"/>
      <c r="H2748" s="127"/>
      <c r="I2748" s="127"/>
      <c r="J2748" s="127"/>
      <c r="K2748" s="127"/>
      <c r="L2748" s="127"/>
      <c r="M2748" s="127"/>
      <c r="N2748" s="127"/>
      <c r="O2748" s="127"/>
      <c r="P2748" s="127"/>
      <c r="Q2748" s="127"/>
      <c r="R2748" s="127"/>
      <c r="S2748" s="127"/>
      <c r="T2748" s="127"/>
      <c r="U2748" s="127"/>
      <c r="V2748" s="127"/>
      <c r="W2748" s="127"/>
      <c r="X2748" s="127"/>
      <c r="Y2748" s="127"/>
      <c r="Z2748" s="127"/>
      <c r="AA2748" s="127"/>
      <c r="AB2748" s="127"/>
      <c r="AC2748" s="127"/>
      <c r="AD2748" s="127"/>
      <c r="AE2748" s="127"/>
      <c r="AF2748" s="127"/>
      <c r="AG2748" s="127"/>
      <c r="AH2748" s="127"/>
      <c r="AI2748" s="127"/>
      <c r="AJ2748" s="127"/>
      <c r="AK2748" s="127"/>
      <c r="AL2748" s="127"/>
      <c r="AM2748" s="127"/>
      <c r="AN2748" s="127"/>
      <c r="AO2748" s="127"/>
      <c r="AP2748" s="127"/>
      <c r="AQ2748" s="127"/>
      <c r="AR2748" s="127"/>
      <c r="AS2748" s="127"/>
      <c r="AT2748" s="127"/>
      <c r="AU2748" s="127"/>
      <c r="AV2748" s="127"/>
      <c r="AW2748" s="127"/>
      <c r="AX2748" s="127"/>
      <c r="AY2748" s="127"/>
      <c r="AZ2748" s="127"/>
      <c r="BA2748" s="127"/>
      <c r="BB2748" s="127"/>
      <c r="BC2748" s="127"/>
      <c r="BD2748" s="127"/>
      <c r="BE2748" s="127"/>
      <c r="BF2748" s="127"/>
      <c r="BG2748" s="127"/>
      <c r="BH2748" s="127"/>
      <c r="BI2748" s="127"/>
      <c r="BJ2748" s="127"/>
      <c r="BK2748" s="127"/>
      <c r="BL2748" s="127"/>
      <c r="BM2748" s="127"/>
      <c r="BN2748" s="386"/>
      <c r="BO2748" s="127"/>
      <c r="BP2748" s="104"/>
    </row>
    <row r="2749" spans="1:68" ht="14.5" x14ac:dyDescent="0.35">
      <c r="A2749" s="136"/>
      <c r="B2749" s="136"/>
      <c r="C2749" s="136"/>
      <c r="D2749" s="127"/>
      <c r="E2749" s="127"/>
      <c r="F2749" s="127"/>
      <c r="G2749" s="127"/>
      <c r="H2749" s="127"/>
      <c r="I2749" s="127"/>
      <c r="J2749" s="127"/>
      <c r="K2749" s="127"/>
      <c r="L2749" s="127"/>
      <c r="M2749" s="127"/>
      <c r="N2749" s="127"/>
      <c r="O2749" s="127"/>
      <c r="P2749" s="127"/>
      <c r="Q2749" s="127"/>
      <c r="R2749" s="127"/>
      <c r="S2749" s="127"/>
      <c r="T2749" s="127"/>
      <c r="U2749" s="127"/>
      <c r="V2749" s="127"/>
      <c r="W2749" s="127"/>
      <c r="X2749" s="127"/>
      <c r="Y2749" s="127"/>
      <c r="Z2749" s="127"/>
      <c r="AA2749" s="127"/>
      <c r="AB2749" s="127"/>
      <c r="AC2749" s="127"/>
      <c r="AD2749" s="127"/>
      <c r="AE2749" s="127"/>
      <c r="AF2749" s="127"/>
      <c r="AG2749" s="127"/>
      <c r="AH2749" s="127"/>
      <c r="AI2749" s="127"/>
      <c r="AJ2749" s="127"/>
      <c r="AK2749" s="127"/>
      <c r="AL2749" s="127"/>
      <c r="AM2749" s="127"/>
      <c r="AN2749" s="127"/>
      <c r="AO2749" s="127"/>
      <c r="AP2749" s="127"/>
      <c r="AQ2749" s="127"/>
      <c r="AR2749" s="127"/>
      <c r="AS2749" s="127"/>
      <c r="AT2749" s="127"/>
      <c r="AU2749" s="127"/>
      <c r="AV2749" s="127"/>
      <c r="AW2749" s="127"/>
      <c r="AX2749" s="127"/>
      <c r="AY2749" s="127"/>
      <c r="AZ2749" s="127"/>
      <c r="BA2749" s="127"/>
      <c r="BB2749" s="127"/>
      <c r="BC2749" s="127"/>
      <c r="BD2749" s="127"/>
      <c r="BE2749" s="127"/>
      <c r="BF2749" s="127"/>
      <c r="BG2749" s="127"/>
      <c r="BH2749" s="127"/>
      <c r="BI2749" s="127"/>
      <c r="BJ2749" s="127"/>
      <c r="BK2749" s="127"/>
      <c r="BL2749" s="127"/>
      <c r="BM2749" s="127"/>
      <c r="BN2749" s="386"/>
      <c r="BO2749" s="127"/>
      <c r="BP2749" s="104"/>
    </row>
    <row r="2750" spans="1:68" ht="14.5" x14ac:dyDescent="0.35">
      <c r="A2750" s="136"/>
      <c r="B2750" s="136"/>
      <c r="C2750" s="136"/>
      <c r="D2750" s="127"/>
      <c r="E2750" s="127"/>
      <c r="F2750" s="127"/>
      <c r="G2750" s="127"/>
      <c r="H2750" s="127"/>
      <c r="I2750" s="127"/>
      <c r="J2750" s="127"/>
      <c r="K2750" s="127"/>
      <c r="L2750" s="127"/>
      <c r="M2750" s="127"/>
      <c r="N2750" s="127"/>
      <c r="O2750" s="127"/>
      <c r="P2750" s="127"/>
      <c r="Q2750" s="127"/>
      <c r="R2750" s="127"/>
      <c r="S2750" s="127"/>
      <c r="T2750" s="127"/>
      <c r="U2750" s="127"/>
      <c r="V2750" s="127"/>
      <c r="W2750" s="127"/>
      <c r="X2750" s="127"/>
      <c r="Y2750" s="127"/>
      <c r="Z2750" s="127"/>
      <c r="AA2750" s="127"/>
      <c r="AB2750" s="127"/>
      <c r="AC2750" s="127"/>
      <c r="AD2750" s="127"/>
      <c r="AE2750" s="127"/>
      <c r="AF2750" s="127"/>
      <c r="AG2750" s="127"/>
      <c r="AH2750" s="127"/>
      <c r="AI2750" s="127"/>
      <c r="AJ2750" s="127"/>
      <c r="AK2750" s="127"/>
      <c r="AL2750" s="127"/>
      <c r="AM2750" s="127"/>
      <c r="AN2750" s="127"/>
      <c r="AO2750" s="127"/>
      <c r="AP2750" s="127"/>
      <c r="AQ2750" s="127"/>
      <c r="AR2750" s="127"/>
      <c r="AS2750" s="127"/>
      <c r="AT2750" s="127"/>
      <c r="AU2750" s="127"/>
      <c r="AV2750" s="127"/>
      <c r="AW2750" s="127"/>
      <c r="AX2750" s="127"/>
      <c r="AY2750" s="127"/>
      <c r="AZ2750" s="127"/>
      <c r="BA2750" s="127"/>
      <c r="BB2750" s="127"/>
      <c r="BC2750" s="127"/>
      <c r="BD2750" s="127"/>
      <c r="BE2750" s="127"/>
      <c r="BF2750" s="127"/>
      <c r="BG2750" s="127"/>
      <c r="BH2750" s="127"/>
      <c r="BI2750" s="127"/>
      <c r="BJ2750" s="127"/>
      <c r="BK2750" s="127"/>
      <c r="BL2750" s="127"/>
      <c r="BM2750" s="127"/>
      <c r="BN2750" s="386"/>
      <c r="BO2750" s="127"/>
      <c r="BP2750" s="104"/>
    </row>
    <row r="2751" spans="1:68" ht="14.5" x14ac:dyDescent="0.35">
      <c r="A2751" s="136"/>
      <c r="B2751" s="136"/>
      <c r="C2751" s="136"/>
      <c r="D2751" s="127"/>
      <c r="E2751" s="127"/>
      <c r="F2751" s="127"/>
      <c r="G2751" s="127"/>
      <c r="H2751" s="127"/>
      <c r="I2751" s="127"/>
      <c r="J2751" s="127"/>
      <c r="K2751" s="127"/>
      <c r="L2751" s="127"/>
      <c r="M2751" s="127"/>
      <c r="N2751" s="127"/>
      <c r="O2751" s="127"/>
      <c r="P2751" s="127"/>
      <c r="Q2751" s="127"/>
      <c r="R2751" s="127"/>
      <c r="S2751" s="127"/>
      <c r="T2751" s="127"/>
      <c r="U2751" s="127"/>
      <c r="V2751" s="127"/>
      <c r="W2751" s="127"/>
      <c r="X2751" s="127"/>
      <c r="Y2751" s="127"/>
      <c r="Z2751" s="127"/>
      <c r="AA2751" s="127"/>
      <c r="AB2751" s="127"/>
      <c r="AC2751" s="127"/>
      <c r="AD2751" s="127"/>
      <c r="AE2751" s="127"/>
      <c r="AF2751" s="127"/>
      <c r="AG2751" s="127"/>
      <c r="AH2751" s="127"/>
      <c r="AI2751" s="127"/>
      <c r="AJ2751" s="127"/>
      <c r="AK2751" s="127"/>
      <c r="AL2751" s="127"/>
      <c r="AM2751" s="127"/>
      <c r="AN2751" s="127"/>
      <c r="AO2751" s="127"/>
      <c r="AP2751" s="127"/>
      <c r="AQ2751" s="127"/>
      <c r="AR2751" s="127"/>
      <c r="AS2751" s="127"/>
      <c r="AT2751" s="127"/>
      <c r="AU2751" s="127"/>
      <c r="AV2751" s="127"/>
      <c r="AW2751" s="127"/>
      <c r="AX2751" s="127"/>
      <c r="AY2751" s="127"/>
      <c r="AZ2751" s="127"/>
      <c r="BA2751" s="127"/>
      <c r="BB2751" s="127"/>
      <c r="BC2751" s="127"/>
      <c r="BD2751" s="127"/>
      <c r="BE2751" s="127"/>
      <c r="BF2751" s="127"/>
      <c r="BG2751" s="127"/>
      <c r="BH2751" s="127"/>
      <c r="BI2751" s="127"/>
      <c r="BJ2751" s="127"/>
      <c r="BK2751" s="127"/>
      <c r="BL2751" s="127"/>
      <c r="BM2751" s="127"/>
      <c r="BN2751" s="386"/>
      <c r="BO2751" s="127"/>
      <c r="BP2751" s="104"/>
    </row>
    <row r="2752" spans="1:68" ht="14.5" x14ac:dyDescent="0.35">
      <c r="A2752" s="136"/>
      <c r="B2752" s="136"/>
      <c r="C2752" s="136"/>
      <c r="D2752" s="127"/>
      <c r="E2752" s="127"/>
      <c r="F2752" s="127"/>
      <c r="G2752" s="127"/>
      <c r="H2752" s="127"/>
      <c r="I2752" s="127"/>
      <c r="J2752" s="127"/>
      <c r="K2752" s="127"/>
      <c r="L2752" s="127"/>
      <c r="M2752" s="127"/>
      <c r="N2752" s="127"/>
      <c r="O2752" s="127"/>
      <c r="P2752" s="127"/>
      <c r="Q2752" s="127"/>
      <c r="R2752" s="127"/>
      <c r="S2752" s="127"/>
      <c r="T2752" s="127"/>
      <c r="U2752" s="127"/>
      <c r="V2752" s="127"/>
      <c r="W2752" s="127"/>
      <c r="X2752" s="127"/>
      <c r="Y2752" s="127"/>
      <c r="Z2752" s="127"/>
      <c r="AA2752" s="127"/>
      <c r="AB2752" s="127"/>
      <c r="AC2752" s="127"/>
      <c r="AD2752" s="127"/>
      <c r="AE2752" s="127"/>
      <c r="AF2752" s="127"/>
      <c r="AG2752" s="127"/>
      <c r="AH2752" s="127"/>
      <c r="AI2752" s="127"/>
      <c r="AJ2752" s="127"/>
      <c r="AK2752" s="127"/>
      <c r="AL2752" s="127"/>
      <c r="AM2752" s="127"/>
      <c r="AN2752" s="127"/>
      <c r="AO2752" s="127"/>
      <c r="AP2752" s="127"/>
      <c r="AQ2752" s="127"/>
      <c r="AR2752" s="127"/>
      <c r="AS2752" s="127"/>
      <c r="AT2752" s="127"/>
      <c r="AU2752" s="127"/>
      <c r="AV2752" s="127"/>
      <c r="AW2752" s="127"/>
      <c r="AX2752" s="127"/>
      <c r="AY2752" s="127"/>
      <c r="AZ2752" s="127"/>
      <c r="BA2752" s="127"/>
      <c r="BB2752" s="127"/>
      <c r="BC2752" s="127"/>
      <c r="BD2752" s="127"/>
      <c r="BE2752" s="127"/>
      <c r="BF2752" s="127"/>
      <c r="BG2752" s="127"/>
      <c r="BH2752" s="127"/>
      <c r="BI2752" s="127"/>
      <c r="BJ2752" s="127"/>
      <c r="BK2752" s="127"/>
      <c r="BL2752" s="127"/>
      <c r="BM2752" s="127"/>
      <c r="BN2752" s="386"/>
      <c r="BO2752" s="127"/>
      <c r="BP2752" s="104"/>
    </row>
    <row r="2753" spans="1:68" ht="14.5" x14ac:dyDescent="0.35">
      <c r="A2753" s="136"/>
      <c r="B2753" s="136"/>
      <c r="C2753" s="136"/>
      <c r="D2753" s="127"/>
      <c r="E2753" s="127"/>
      <c r="F2753" s="127"/>
      <c r="G2753" s="127"/>
      <c r="H2753" s="127"/>
      <c r="I2753" s="127"/>
      <c r="J2753" s="127"/>
      <c r="K2753" s="127"/>
      <c r="L2753" s="127"/>
      <c r="M2753" s="127"/>
      <c r="N2753" s="127"/>
      <c r="O2753" s="127"/>
      <c r="P2753" s="127"/>
      <c r="Q2753" s="127"/>
      <c r="R2753" s="127"/>
      <c r="S2753" s="127"/>
      <c r="T2753" s="127"/>
      <c r="U2753" s="127"/>
      <c r="V2753" s="127"/>
      <c r="W2753" s="127"/>
      <c r="X2753" s="127"/>
      <c r="Y2753" s="127"/>
      <c r="Z2753" s="127"/>
      <c r="AA2753" s="127"/>
      <c r="AB2753" s="127"/>
      <c r="AC2753" s="127"/>
      <c r="AD2753" s="127"/>
      <c r="AE2753" s="127"/>
      <c r="AF2753" s="127"/>
      <c r="AG2753" s="127"/>
      <c r="AH2753" s="127"/>
      <c r="AI2753" s="127"/>
      <c r="AJ2753" s="127"/>
      <c r="AK2753" s="127"/>
      <c r="AL2753" s="127"/>
      <c r="AM2753" s="127"/>
      <c r="AN2753" s="127"/>
      <c r="AO2753" s="127"/>
      <c r="AP2753" s="127"/>
      <c r="AQ2753" s="127"/>
      <c r="AR2753" s="127"/>
      <c r="AS2753" s="127"/>
      <c r="AT2753" s="127"/>
      <c r="AU2753" s="127"/>
      <c r="AV2753" s="127"/>
      <c r="AW2753" s="127"/>
      <c r="AX2753" s="127"/>
      <c r="AY2753" s="127"/>
      <c r="AZ2753" s="127"/>
      <c r="BA2753" s="127"/>
      <c r="BB2753" s="127"/>
      <c r="BC2753" s="127"/>
      <c r="BD2753" s="127"/>
      <c r="BE2753" s="127"/>
      <c r="BF2753" s="127"/>
      <c r="BG2753" s="127"/>
      <c r="BH2753" s="127"/>
      <c r="BI2753" s="127"/>
      <c r="BJ2753" s="127"/>
      <c r="BK2753" s="127"/>
      <c r="BL2753" s="127"/>
      <c r="BM2753" s="127"/>
      <c r="BN2753" s="386"/>
      <c r="BO2753" s="127"/>
      <c r="BP2753" s="104"/>
    </row>
    <row r="2754" spans="1:68" ht="14.5" x14ac:dyDescent="0.35">
      <c r="A2754" s="136"/>
      <c r="B2754" s="136"/>
      <c r="C2754" s="136"/>
      <c r="D2754" s="127"/>
      <c r="E2754" s="127"/>
      <c r="F2754" s="127"/>
      <c r="G2754" s="127"/>
      <c r="H2754" s="127"/>
      <c r="I2754" s="127"/>
      <c r="J2754" s="127"/>
      <c r="K2754" s="127"/>
      <c r="L2754" s="127"/>
      <c r="M2754" s="127"/>
      <c r="N2754" s="127"/>
      <c r="O2754" s="127"/>
      <c r="P2754" s="127"/>
      <c r="Q2754" s="127"/>
      <c r="R2754" s="127"/>
      <c r="S2754" s="127"/>
      <c r="T2754" s="127"/>
      <c r="U2754" s="127"/>
      <c r="V2754" s="127"/>
      <c r="W2754" s="127"/>
      <c r="X2754" s="127"/>
      <c r="Y2754" s="127"/>
      <c r="Z2754" s="127"/>
      <c r="AA2754" s="127"/>
      <c r="AB2754" s="127"/>
      <c r="AC2754" s="127"/>
      <c r="AD2754" s="127"/>
      <c r="AE2754" s="127"/>
      <c r="AF2754" s="127"/>
      <c r="AG2754" s="127"/>
      <c r="AH2754" s="127"/>
      <c r="AI2754" s="127"/>
      <c r="AJ2754" s="127"/>
      <c r="AK2754" s="127"/>
      <c r="AL2754" s="127"/>
      <c r="AM2754" s="127"/>
      <c r="AN2754" s="127"/>
      <c r="AO2754" s="127"/>
      <c r="AP2754" s="127"/>
      <c r="AQ2754" s="127"/>
      <c r="AR2754" s="127"/>
      <c r="AS2754" s="127"/>
      <c r="AT2754" s="127"/>
      <c r="AU2754" s="127"/>
      <c r="AV2754" s="127"/>
      <c r="AW2754" s="127"/>
      <c r="AX2754" s="127"/>
      <c r="AY2754" s="127"/>
      <c r="AZ2754" s="127"/>
      <c r="BA2754" s="127"/>
      <c r="BB2754" s="127"/>
      <c r="BC2754" s="127"/>
      <c r="BD2754" s="127"/>
      <c r="BE2754" s="127"/>
      <c r="BF2754" s="127"/>
      <c r="BG2754" s="127"/>
      <c r="BH2754" s="127"/>
      <c r="BI2754" s="127"/>
      <c r="BJ2754" s="127"/>
      <c r="BK2754" s="127"/>
      <c r="BL2754" s="127"/>
      <c r="BM2754" s="127"/>
      <c r="BN2754" s="386"/>
      <c r="BO2754" s="127"/>
      <c r="BP2754" s="104"/>
    </row>
    <row r="2755" spans="1:68" ht="14.5" x14ac:dyDescent="0.35">
      <c r="A2755" s="136"/>
      <c r="B2755" s="136"/>
      <c r="C2755" s="136"/>
      <c r="D2755" s="127"/>
      <c r="E2755" s="127"/>
      <c r="F2755" s="127"/>
      <c r="G2755" s="127"/>
      <c r="H2755" s="127"/>
      <c r="I2755" s="127"/>
      <c r="J2755" s="127"/>
      <c r="K2755" s="127"/>
      <c r="L2755" s="127"/>
      <c r="M2755" s="127"/>
      <c r="N2755" s="127"/>
      <c r="O2755" s="127"/>
      <c r="P2755" s="127"/>
      <c r="Q2755" s="127"/>
      <c r="R2755" s="127"/>
      <c r="S2755" s="127"/>
      <c r="T2755" s="127"/>
      <c r="U2755" s="127"/>
      <c r="V2755" s="127"/>
      <c r="W2755" s="127"/>
      <c r="X2755" s="127"/>
      <c r="Y2755" s="127"/>
      <c r="Z2755" s="127"/>
      <c r="AA2755" s="127"/>
      <c r="AB2755" s="127"/>
      <c r="AC2755" s="127"/>
      <c r="AD2755" s="127"/>
      <c r="AE2755" s="127"/>
      <c r="AF2755" s="127"/>
      <c r="AG2755" s="127"/>
      <c r="AH2755" s="127"/>
      <c r="AI2755" s="127"/>
      <c r="AJ2755" s="127"/>
      <c r="AK2755" s="127"/>
      <c r="AL2755" s="127"/>
      <c r="AM2755" s="127"/>
      <c r="AN2755" s="127"/>
      <c r="AO2755" s="127"/>
      <c r="AP2755" s="127"/>
      <c r="AQ2755" s="127"/>
      <c r="AR2755" s="127"/>
      <c r="AS2755" s="127"/>
      <c r="AT2755" s="127"/>
      <c r="AU2755" s="127"/>
      <c r="AV2755" s="127"/>
      <c r="AW2755" s="127"/>
      <c r="AX2755" s="127"/>
      <c r="AY2755" s="127"/>
      <c r="AZ2755" s="127"/>
      <c r="BA2755" s="127"/>
      <c r="BB2755" s="127"/>
      <c r="BC2755" s="127"/>
      <c r="BD2755" s="127"/>
      <c r="BE2755" s="127"/>
      <c r="BF2755" s="127"/>
      <c r="BG2755" s="127"/>
      <c r="BH2755" s="127"/>
      <c r="BI2755" s="127"/>
      <c r="BJ2755" s="127"/>
      <c r="BK2755" s="127"/>
      <c r="BL2755" s="127"/>
      <c r="BM2755" s="127"/>
      <c r="BN2755" s="386"/>
      <c r="BO2755" s="127"/>
      <c r="BP2755" s="104"/>
    </row>
    <row r="2756" spans="1:68" ht="14.5" x14ac:dyDescent="0.35">
      <c r="A2756" s="136"/>
      <c r="B2756" s="136"/>
      <c r="C2756" s="136"/>
      <c r="D2756" s="127"/>
      <c r="E2756" s="127"/>
      <c r="F2756" s="127"/>
      <c r="G2756" s="127"/>
      <c r="H2756" s="127"/>
      <c r="I2756" s="127"/>
      <c r="J2756" s="127"/>
      <c r="K2756" s="127"/>
      <c r="L2756" s="127"/>
      <c r="M2756" s="127"/>
      <c r="N2756" s="127"/>
      <c r="O2756" s="127"/>
      <c r="P2756" s="127"/>
      <c r="Q2756" s="127"/>
      <c r="R2756" s="127"/>
      <c r="S2756" s="127"/>
      <c r="T2756" s="127"/>
      <c r="U2756" s="127"/>
      <c r="V2756" s="127"/>
      <c r="W2756" s="127"/>
      <c r="X2756" s="127"/>
      <c r="Y2756" s="127"/>
      <c r="Z2756" s="127"/>
      <c r="AA2756" s="127"/>
      <c r="AB2756" s="127"/>
      <c r="AC2756" s="127"/>
      <c r="AD2756" s="127"/>
      <c r="AE2756" s="127"/>
      <c r="AF2756" s="127"/>
      <c r="AG2756" s="127"/>
      <c r="AH2756" s="127"/>
      <c r="AI2756" s="127"/>
      <c r="AJ2756" s="127"/>
      <c r="AK2756" s="127"/>
      <c r="AL2756" s="127"/>
      <c r="AM2756" s="127"/>
      <c r="AN2756" s="127"/>
      <c r="AO2756" s="127"/>
      <c r="AP2756" s="127"/>
      <c r="AQ2756" s="127"/>
      <c r="AR2756" s="127"/>
      <c r="AS2756" s="127"/>
      <c r="AT2756" s="127"/>
      <c r="AU2756" s="127"/>
      <c r="AV2756" s="127"/>
      <c r="AW2756" s="127"/>
      <c r="AX2756" s="127"/>
      <c r="AY2756" s="127"/>
      <c r="AZ2756" s="127"/>
      <c r="BA2756" s="127"/>
      <c r="BB2756" s="127"/>
      <c r="BC2756" s="127"/>
      <c r="BD2756" s="127"/>
      <c r="BE2756" s="127"/>
      <c r="BF2756" s="127"/>
      <c r="BG2756" s="127"/>
      <c r="BH2756" s="127"/>
      <c r="BI2756" s="127"/>
      <c r="BJ2756" s="127"/>
      <c r="BK2756" s="127"/>
      <c r="BL2756" s="127"/>
      <c r="BM2756" s="127"/>
      <c r="BN2756" s="386"/>
      <c r="BO2756" s="127"/>
      <c r="BP2756" s="104"/>
    </row>
    <row r="2757" spans="1:68" ht="14.5" x14ac:dyDescent="0.35">
      <c r="A2757" s="136"/>
      <c r="B2757" s="136"/>
      <c r="C2757" s="136"/>
      <c r="D2757" s="127"/>
      <c r="E2757" s="127"/>
      <c r="F2757" s="127"/>
      <c r="G2757" s="127"/>
      <c r="H2757" s="127"/>
      <c r="I2757" s="127"/>
      <c r="J2757" s="127"/>
      <c r="K2757" s="127"/>
      <c r="L2757" s="127"/>
      <c r="M2757" s="127"/>
      <c r="N2757" s="127"/>
      <c r="O2757" s="127"/>
      <c r="P2757" s="127"/>
      <c r="Q2757" s="127"/>
      <c r="R2757" s="127"/>
      <c r="S2757" s="127"/>
      <c r="T2757" s="127"/>
      <c r="U2757" s="127"/>
      <c r="V2757" s="127"/>
      <c r="W2757" s="127"/>
      <c r="X2757" s="127"/>
      <c r="Y2757" s="127"/>
      <c r="Z2757" s="127"/>
      <c r="AA2757" s="127"/>
      <c r="AB2757" s="127"/>
      <c r="AC2757" s="127"/>
      <c r="AD2757" s="127"/>
      <c r="AE2757" s="127"/>
      <c r="AF2757" s="127"/>
      <c r="AG2757" s="127"/>
      <c r="AH2757" s="127"/>
      <c r="AI2757" s="127"/>
      <c r="AJ2757" s="127"/>
      <c r="AK2757" s="127"/>
      <c r="AL2757" s="127"/>
      <c r="AM2757" s="127"/>
      <c r="AN2757" s="127"/>
      <c r="AO2757" s="127"/>
      <c r="AP2757" s="127"/>
      <c r="AQ2757" s="127"/>
      <c r="AR2757" s="127"/>
      <c r="AS2757" s="127"/>
      <c r="AT2757" s="127"/>
      <c r="AU2757" s="127"/>
      <c r="AV2757" s="127"/>
      <c r="AW2757" s="127"/>
      <c r="AX2757" s="127"/>
      <c r="AY2757" s="127"/>
      <c r="AZ2757" s="127"/>
      <c r="BA2757" s="127"/>
      <c r="BB2757" s="127"/>
      <c r="BC2757" s="127"/>
      <c r="BD2757" s="127"/>
      <c r="BE2757" s="127"/>
      <c r="BF2757" s="127"/>
      <c r="BG2757" s="127"/>
      <c r="BH2757" s="127"/>
      <c r="BI2757" s="127"/>
      <c r="BJ2757" s="127"/>
      <c r="BK2757" s="127"/>
      <c r="BL2757" s="127"/>
      <c r="BM2757" s="127"/>
      <c r="BN2757" s="386"/>
      <c r="BO2757" s="127"/>
      <c r="BP2757" s="104"/>
    </row>
    <row r="2758" spans="1:68" ht="14.5" x14ac:dyDescent="0.35">
      <c r="A2758" s="136"/>
      <c r="B2758" s="136"/>
      <c r="C2758" s="136"/>
      <c r="D2758" s="127"/>
      <c r="E2758" s="127"/>
      <c r="F2758" s="127"/>
      <c r="G2758" s="127"/>
      <c r="H2758" s="127"/>
      <c r="I2758" s="127"/>
      <c r="J2758" s="127"/>
      <c r="K2758" s="127"/>
      <c r="L2758" s="127"/>
      <c r="M2758" s="127"/>
      <c r="N2758" s="127"/>
      <c r="O2758" s="127"/>
      <c r="P2758" s="127"/>
      <c r="Q2758" s="127"/>
      <c r="R2758" s="127"/>
      <c r="S2758" s="127"/>
      <c r="T2758" s="127"/>
      <c r="U2758" s="127"/>
      <c r="V2758" s="127"/>
      <c r="W2758" s="127"/>
      <c r="X2758" s="127"/>
      <c r="Y2758" s="127"/>
      <c r="Z2758" s="127"/>
      <c r="AA2758" s="127"/>
      <c r="AB2758" s="127"/>
      <c r="AC2758" s="127"/>
      <c r="AD2758" s="127"/>
      <c r="AE2758" s="127"/>
      <c r="AF2758" s="127"/>
      <c r="AG2758" s="127"/>
      <c r="AH2758" s="127"/>
      <c r="AI2758" s="127"/>
      <c r="AJ2758" s="127"/>
      <c r="AK2758" s="127"/>
      <c r="AL2758" s="127"/>
      <c r="AM2758" s="127"/>
      <c r="AN2758" s="127"/>
      <c r="AO2758" s="127"/>
      <c r="AP2758" s="127"/>
      <c r="AQ2758" s="127"/>
      <c r="AR2758" s="127"/>
      <c r="AS2758" s="127"/>
      <c r="AT2758" s="127"/>
      <c r="AU2758" s="127"/>
      <c r="AV2758" s="127"/>
      <c r="AW2758" s="127"/>
      <c r="AX2758" s="127"/>
      <c r="AY2758" s="127"/>
      <c r="AZ2758" s="127"/>
      <c r="BA2758" s="127"/>
      <c r="BB2758" s="127"/>
      <c r="BC2758" s="127"/>
      <c r="BD2758" s="127"/>
      <c r="BE2758" s="127"/>
      <c r="BF2758" s="127"/>
      <c r="BG2758" s="127"/>
      <c r="BH2758" s="127"/>
      <c r="BI2758" s="127"/>
      <c r="BJ2758" s="127"/>
      <c r="BK2758" s="127"/>
      <c r="BL2758" s="127"/>
      <c r="BM2758" s="127"/>
      <c r="BN2758" s="386"/>
      <c r="BO2758" s="127"/>
      <c r="BP2758" s="104"/>
    </row>
    <row r="2759" spans="1:68" ht="14.5" x14ac:dyDescent="0.35">
      <c r="A2759" s="136"/>
      <c r="B2759" s="136"/>
      <c r="C2759" s="136"/>
      <c r="D2759" s="127"/>
      <c r="E2759" s="127"/>
      <c r="F2759" s="127"/>
      <c r="G2759" s="127"/>
      <c r="H2759" s="127"/>
      <c r="I2759" s="127"/>
      <c r="J2759" s="127"/>
      <c r="K2759" s="127"/>
      <c r="L2759" s="127"/>
      <c r="M2759" s="127"/>
      <c r="N2759" s="127"/>
      <c r="O2759" s="127"/>
      <c r="P2759" s="127"/>
      <c r="Q2759" s="127"/>
      <c r="R2759" s="127"/>
      <c r="S2759" s="127"/>
      <c r="T2759" s="127"/>
      <c r="U2759" s="127"/>
      <c r="V2759" s="127"/>
      <c r="W2759" s="127"/>
      <c r="X2759" s="127"/>
      <c r="Y2759" s="127"/>
      <c r="Z2759" s="127"/>
      <c r="AA2759" s="127"/>
      <c r="AB2759" s="127"/>
      <c r="AC2759" s="127"/>
      <c r="AD2759" s="127"/>
      <c r="AE2759" s="127"/>
      <c r="AF2759" s="127"/>
      <c r="AG2759" s="127"/>
      <c r="AH2759" s="127"/>
      <c r="AI2759" s="127"/>
      <c r="AJ2759" s="127"/>
      <c r="AK2759" s="127"/>
      <c r="AL2759" s="127"/>
      <c r="AM2759" s="127"/>
      <c r="AN2759" s="127"/>
      <c r="AO2759" s="127"/>
      <c r="AP2759" s="127"/>
      <c r="AQ2759" s="127"/>
      <c r="AR2759" s="127"/>
      <c r="AS2759" s="127"/>
      <c r="AT2759" s="127"/>
      <c r="AU2759" s="127"/>
      <c r="AV2759" s="127"/>
      <c r="AW2759" s="127"/>
      <c r="AX2759" s="127"/>
      <c r="AY2759" s="127"/>
      <c r="AZ2759" s="127"/>
      <c r="BA2759" s="127"/>
      <c r="BB2759" s="127"/>
      <c r="BC2759" s="127"/>
      <c r="BD2759" s="127"/>
      <c r="BE2759" s="127"/>
      <c r="BF2759" s="127"/>
      <c r="BG2759" s="127"/>
      <c r="BH2759" s="127"/>
      <c r="BI2759" s="127"/>
      <c r="BJ2759" s="127"/>
      <c r="BK2759" s="127"/>
      <c r="BL2759" s="127"/>
      <c r="BM2759" s="127"/>
      <c r="BN2759" s="386"/>
      <c r="BO2759" s="127"/>
      <c r="BP2759" s="104"/>
    </row>
    <row r="2760" spans="1:68" ht="14.5" x14ac:dyDescent="0.35">
      <c r="A2760" s="136"/>
      <c r="B2760" s="136"/>
      <c r="C2760" s="136"/>
      <c r="D2760" s="127"/>
      <c r="E2760" s="127"/>
      <c r="F2760" s="127"/>
      <c r="G2760" s="127"/>
      <c r="H2760" s="127"/>
      <c r="I2760" s="127"/>
      <c r="J2760" s="127"/>
      <c r="K2760" s="127"/>
      <c r="L2760" s="127"/>
      <c r="M2760" s="127"/>
      <c r="N2760" s="127"/>
      <c r="O2760" s="127"/>
      <c r="P2760" s="127"/>
      <c r="Q2760" s="127"/>
      <c r="R2760" s="127"/>
      <c r="S2760" s="127"/>
      <c r="T2760" s="127"/>
      <c r="U2760" s="127"/>
      <c r="V2760" s="127"/>
      <c r="W2760" s="127"/>
      <c r="X2760" s="127"/>
      <c r="Y2760" s="127"/>
      <c r="Z2760" s="127"/>
      <c r="AA2760" s="127"/>
      <c r="AB2760" s="127"/>
      <c r="AC2760" s="127"/>
      <c r="AD2760" s="127"/>
      <c r="AE2760" s="127"/>
      <c r="AF2760" s="127"/>
      <c r="AG2760" s="127"/>
      <c r="AH2760" s="127"/>
      <c r="AI2760" s="127"/>
      <c r="AJ2760" s="127"/>
      <c r="AK2760" s="127"/>
      <c r="AL2760" s="127"/>
      <c r="AM2760" s="127"/>
      <c r="AN2760" s="127"/>
      <c r="AO2760" s="127"/>
      <c r="AP2760" s="127"/>
      <c r="AQ2760" s="127"/>
      <c r="AR2760" s="127"/>
      <c r="AS2760" s="127"/>
      <c r="AT2760" s="127"/>
      <c r="AU2760" s="127"/>
      <c r="AV2760" s="127"/>
      <c r="AW2760" s="127"/>
      <c r="AX2760" s="127"/>
      <c r="AY2760" s="127"/>
      <c r="AZ2760" s="127"/>
      <c r="BA2760" s="127"/>
      <c r="BB2760" s="127"/>
      <c r="BC2760" s="127"/>
      <c r="BD2760" s="127"/>
      <c r="BE2760" s="127"/>
      <c r="BF2760" s="127"/>
      <c r="BG2760" s="127"/>
      <c r="BH2760" s="127"/>
      <c r="BI2760" s="127"/>
      <c r="BJ2760" s="127"/>
      <c r="BK2760" s="127"/>
      <c r="BL2760" s="127"/>
      <c r="BM2760" s="127"/>
      <c r="BN2760" s="386"/>
      <c r="BO2760" s="127"/>
      <c r="BP2760" s="104"/>
    </row>
    <row r="2761" spans="1:68" ht="14.5" x14ac:dyDescent="0.35">
      <c r="A2761" s="136"/>
      <c r="B2761" s="136"/>
      <c r="C2761" s="136"/>
      <c r="D2761" s="127"/>
      <c r="E2761" s="127"/>
      <c r="F2761" s="127"/>
      <c r="G2761" s="127"/>
      <c r="H2761" s="127"/>
      <c r="I2761" s="127"/>
      <c r="J2761" s="127"/>
      <c r="K2761" s="127"/>
      <c r="L2761" s="127"/>
      <c r="M2761" s="127"/>
      <c r="N2761" s="127"/>
      <c r="O2761" s="127"/>
      <c r="P2761" s="127"/>
      <c r="Q2761" s="127"/>
      <c r="R2761" s="127"/>
      <c r="S2761" s="127"/>
      <c r="T2761" s="127"/>
      <c r="U2761" s="127"/>
      <c r="V2761" s="127"/>
      <c r="W2761" s="127"/>
      <c r="X2761" s="127"/>
      <c r="Y2761" s="127"/>
      <c r="Z2761" s="127"/>
      <c r="AA2761" s="127"/>
      <c r="AB2761" s="127"/>
      <c r="AC2761" s="127"/>
      <c r="AD2761" s="127"/>
      <c r="AE2761" s="127"/>
      <c r="AF2761" s="127"/>
      <c r="AG2761" s="127"/>
      <c r="AH2761" s="127"/>
      <c r="AI2761" s="127"/>
      <c r="AJ2761" s="127"/>
      <c r="AK2761" s="127"/>
      <c r="AL2761" s="127"/>
      <c r="AM2761" s="127"/>
      <c r="AN2761" s="127"/>
      <c r="AO2761" s="127"/>
      <c r="AP2761" s="127"/>
      <c r="AQ2761" s="127"/>
      <c r="AR2761" s="127"/>
      <c r="AS2761" s="127"/>
      <c r="AT2761" s="127"/>
      <c r="AU2761" s="127"/>
      <c r="AV2761" s="127"/>
      <c r="AW2761" s="127"/>
      <c r="AX2761" s="127"/>
      <c r="AY2761" s="127"/>
      <c r="AZ2761" s="127"/>
      <c r="BA2761" s="127"/>
      <c r="BB2761" s="127"/>
      <c r="BC2761" s="127"/>
      <c r="BD2761" s="127"/>
      <c r="BE2761" s="127"/>
      <c r="BF2761" s="127"/>
      <c r="BG2761" s="127"/>
      <c r="BH2761" s="127"/>
      <c r="BI2761" s="127"/>
      <c r="BJ2761" s="127"/>
      <c r="BK2761" s="127"/>
      <c r="BL2761" s="127"/>
      <c r="BM2761" s="127"/>
      <c r="BN2761" s="386"/>
      <c r="BO2761" s="127"/>
      <c r="BP2761" s="104"/>
    </row>
    <row r="2762" spans="1:68" ht="14.5" x14ac:dyDescent="0.35">
      <c r="A2762" s="136"/>
      <c r="B2762" s="136"/>
      <c r="C2762" s="136"/>
      <c r="D2762" s="127"/>
      <c r="E2762" s="127"/>
      <c r="F2762" s="127"/>
      <c r="G2762" s="127"/>
      <c r="H2762" s="127"/>
      <c r="I2762" s="127"/>
      <c r="J2762" s="127"/>
      <c r="K2762" s="127"/>
      <c r="L2762" s="127"/>
      <c r="M2762" s="127"/>
      <c r="N2762" s="127"/>
      <c r="O2762" s="127"/>
      <c r="P2762" s="127"/>
      <c r="Q2762" s="127"/>
      <c r="R2762" s="127"/>
      <c r="S2762" s="127"/>
      <c r="T2762" s="127"/>
      <c r="U2762" s="127"/>
      <c r="V2762" s="127"/>
      <c r="W2762" s="127"/>
      <c r="X2762" s="127"/>
      <c r="Y2762" s="127"/>
      <c r="Z2762" s="127"/>
      <c r="AA2762" s="127"/>
      <c r="AB2762" s="127"/>
      <c r="AC2762" s="127"/>
      <c r="AD2762" s="127"/>
      <c r="AE2762" s="127"/>
      <c r="AF2762" s="127"/>
      <c r="AG2762" s="127"/>
      <c r="AH2762" s="127"/>
      <c r="AI2762" s="127"/>
      <c r="AJ2762" s="127"/>
      <c r="AK2762" s="127"/>
      <c r="AL2762" s="127"/>
      <c r="AM2762" s="127"/>
      <c r="AN2762" s="127"/>
      <c r="AO2762" s="127"/>
      <c r="AP2762" s="127"/>
      <c r="AQ2762" s="127"/>
      <c r="AR2762" s="127"/>
      <c r="AS2762" s="127"/>
      <c r="AT2762" s="127"/>
      <c r="AU2762" s="127"/>
      <c r="AV2762" s="127"/>
      <c r="AW2762" s="127"/>
      <c r="AX2762" s="127"/>
      <c r="AY2762" s="127"/>
      <c r="AZ2762" s="127"/>
      <c r="BA2762" s="127"/>
      <c r="BB2762" s="127"/>
      <c r="BC2762" s="127"/>
      <c r="BD2762" s="127"/>
      <c r="BE2762" s="127"/>
      <c r="BF2762" s="127"/>
      <c r="BG2762" s="127"/>
      <c r="BH2762" s="127"/>
      <c r="BI2762" s="127"/>
      <c r="BJ2762" s="127"/>
      <c r="BK2762" s="127"/>
      <c r="BL2762" s="127"/>
      <c r="BM2762" s="127"/>
      <c r="BN2762" s="386"/>
      <c r="BO2762" s="127"/>
      <c r="BP2762" s="104"/>
    </row>
    <row r="2763" spans="1:68" ht="14.5" x14ac:dyDescent="0.35">
      <c r="A2763" s="136"/>
      <c r="B2763" s="136"/>
      <c r="C2763" s="136"/>
      <c r="D2763" s="127"/>
      <c r="E2763" s="127"/>
      <c r="F2763" s="127"/>
      <c r="G2763" s="127"/>
      <c r="H2763" s="127"/>
      <c r="I2763" s="127"/>
      <c r="J2763" s="127"/>
      <c r="K2763" s="127"/>
      <c r="L2763" s="127"/>
      <c r="M2763" s="127"/>
      <c r="N2763" s="127"/>
      <c r="O2763" s="127"/>
      <c r="P2763" s="127"/>
      <c r="Q2763" s="127"/>
      <c r="R2763" s="127"/>
      <c r="S2763" s="127"/>
      <c r="T2763" s="127"/>
      <c r="U2763" s="127"/>
      <c r="V2763" s="127"/>
      <c r="W2763" s="127"/>
      <c r="X2763" s="127"/>
      <c r="Y2763" s="127"/>
      <c r="Z2763" s="127"/>
      <c r="AA2763" s="127"/>
      <c r="AB2763" s="127"/>
      <c r="AC2763" s="127"/>
      <c r="AD2763" s="127"/>
      <c r="AE2763" s="127"/>
      <c r="AF2763" s="127"/>
      <c r="AG2763" s="127"/>
      <c r="AH2763" s="127"/>
      <c r="AI2763" s="127"/>
      <c r="AJ2763" s="127"/>
      <c r="AK2763" s="127"/>
      <c r="AL2763" s="127"/>
      <c r="AM2763" s="127"/>
      <c r="AN2763" s="127"/>
      <c r="AO2763" s="127"/>
      <c r="AP2763" s="127"/>
      <c r="AQ2763" s="127"/>
      <c r="AR2763" s="127"/>
      <c r="AS2763" s="127"/>
      <c r="AT2763" s="127"/>
      <c r="AU2763" s="127"/>
      <c r="AV2763" s="127"/>
      <c r="AW2763" s="127"/>
      <c r="AX2763" s="127"/>
      <c r="AY2763" s="127"/>
      <c r="AZ2763" s="127"/>
      <c r="BA2763" s="127"/>
      <c r="BB2763" s="127"/>
      <c r="BC2763" s="127"/>
      <c r="BD2763" s="127"/>
      <c r="BE2763" s="127"/>
      <c r="BF2763" s="127"/>
      <c r="BG2763" s="127"/>
      <c r="BH2763" s="127"/>
      <c r="BI2763" s="127"/>
      <c r="BJ2763" s="127"/>
      <c r="BK2763" s="127"/>
      <c r="BL2763" s="127"/>
      <c r="BM2763" s="127"/>
      <c r="BN2763" s="386"/>
      <c r="BO2763" s="127"/>
      <c r="BP2763" s="104"/>
    </row>
    <row r="2764" spans="1:68" ht="14.5" x14ac:dyDescent="0.35">
      <c r="A2764" s="136"/>
      <c r="B2764" s="136"/>
      <c r="C2764" s="136"/>
      <c r="D2764" s="127"/>
      <c r="E2764" s="127"/>
      <c r="F2764" s="127"/>
      <c r="G2764" s="127"/>
      <c r="H2764" s="127"/>
      <c r="I2764" s="127"/>
      <c r="J2764" s="127"/>
      <c r="K2764" s="127"/>
      <c r="L2764" s="127"/>
      <c r="M2764" s="127"/>
      <c r="N2764" s="127"/>
      <c r="O2764" s="127"/>
      <c r="P2764" s="127"/>
      <c r="Q2764" s="127"/>
      <c r="R2764" s="127"/>
      <c r="S2764" s="127"/>
      <c r="T2764" s="127"/>
      <c r="U2764" s="127"/>
      <c r="V2764" s="127"/>
      <c r="W2764" s="127"/>
      <c r="X2764" s="127"/>
      <c r="Y2764" s="127"/>
      <c r="Z2764" s="127"/>
      <c r="AA2764" s="127"/>
      <c r="AB2764" s="127"/>
      <c r="AC2764" s="127"/>
      <c r="AD2764" s="127"/>
      <c r="AE2764" s="127"/>
      <c r="AF2764" s="127"/>
      <c r="AG2764" s="127"/>
      <c r="AH2764" s="127"/>
      <c r="AI2764" s="127"/>
      <c r="AJ2764" s="127"/>
      <c r="AK2764" s="127"/>
      <c r="AL2764" s="127"/>
      <c r="AM2764" s="127"/>
      <c r="AN2764" s="127"/>
      <c r="AO2764" s="127"/>
      <c r="AP2764" s="127"/>
      <c r="AQ2764" s="127"/>
      <c r="AR2764" s="127"/>
      <c r="AS2764" s="127"/>
      <c r="AT2764" s="127"/>
      <c r="AU2764" s="127"/>
      <c r="AV2764" s="127"/>
      <c r="AW2764" s="127"/>
      <c r="AX2764" s="127"/>
      <c r="AY2764" s="127"/>
      <c r="AZ2764" s="127"/>
      <c r="BA2764" s="127"/>
      <c r="BB2764" s="127"/>
      <c r="BC2764" s="127"/>
      <c r="BD2764" s="127"/>
      <c r="BE2764" s="127"/>
      <c r="BF2764" s="127"/>
      <c r="BG2764" s="127"/>
      <c r="BH2764" s="127"/>
      <c r="BI2764" s="127"/>
      <c r="BJ2764" s="127"/>
      <c r="BK2764" s="127"/>
      <c r="BL2764" s="127"/>
      <c r="BM2764" s="127"/>
      <c r="BN2764" s="386"/>
      <c r="BO2764" s="127"/>
      <c r="BP2764" s="104"/>
    </row>
    <row r="2765" spans="1:68" ht="14.5" x14ac:dyDescent="0.35">
      <c r="A2765" s="136"/>
      <c r="B2765" s="136"/>
      <c r="C2765" s="136"/>
      <c r="D2765" s="127"/>
      <c r="E2765" s="127"/>
      <c r="F2765" s="127"/>
      <c r="G2765" s="127"/>
      <c r="H2765" s="127"/>
      <c r="I2765" s="127"/>
      <c r="J2765" s="127"/>
      <c r="K2765" s="127"/>
      <c r="L2765" s="127"/>
      <c r="M2765" s="127"/>
      <c r="N2765" s="127"/>
      <c r="O2765" s="127"/>
      <c r="P2765" s="127"/>
      <c r="Q2765" s="127"/>
      <c r="R2765" s="127"/>
      <c r="S2765" s="127"/>
      <c r="T2765" s="127"/>
      <c r="U2765" s="127"/>
      <c r="V2765" s="127"/>
      <c r="W2765" s="127"/>
      <c r="X2765" s="127"/>
      <c r="Y2765" s="127"/>
      <c r="Z2765" s="127"/>
      <c r="AA2765" s="127"/>
      <c r="AB2765" s="127"/>
      <c r="AC2765" s="127"/>
      <c r="AD2765" s="127"/>
      <c r="AE2765" s="127"/>
      <c r="AF2765" s="127"/>
      <c r="AG2765" s="127"/>
      <c r="AH2765" s="127"/>
      <c r="AI2765" s="127"/>
      <c r="AJ2765" s="127"/>
      <c r="AK2765" s="127"/>
      <c r="AL2765" s="127"/>
      <c r="AM2765" s="127"/>
      <c r="AN2765" s="127"/>
      <c r="AO2765" s="127"/>
      <c r="AP2765" s="127"/>
      <c r="AQ2765" s="127"/>
      <c r="AR2765" s="127"/>
      <c r="AS2765" s="127"/>
      <c r="AT2765" s="127"/>
      <c r="AU2765" s="127"/>
      <c r="AV2765" s="127"/>
      <c r="AW2765" s="127"/>
      <c r="AX2765" s="127"/>
      <c r="AY2765" s="127"/>
      <c r="AZ2765" s="127"/>
      <c r="BA2765" s="127"/>
      <c r="BB2765" s="127"/>
      <c r="BC2765" s="127"/>
      <c r="BD2765" s="127"/>
      <c r="BE2765" s="127"/>
      <c r="BF2765" s="127"/>
      <c r="BG2765" s="127"/>
      <c r="BH2765" s="127"/>
      <c r="BI2765" s="127"/>
      <c r="BJ2765" s="127"/>
      <c r="BK2765" s="127"/>
      <c r="BL2765" s="127"/>
      <c r="BM2765" s="127"/>
      <c r="BN2765" s="386"/>
      <c r="BO2765" s="127"/>
      <c r="BP2765" s="104"/>
    </row>
    <row r="2766" spans="1:68" ht="14.5" x14ac:dyDescent="0.35">
      <c r="A2766" s="136"/>
      <c r="B2766" s="136"/>
      <c r="C2766" s="136"/>
      <c r="D2766" s="127"/>
      <c r="E2766" s="127"/>
      <c r="F2766" s="127"/>
      <c r="G2766" s="127"/>
      <c r="H2766" s="127"/>
      <c r="I2766" s="127"/>
      <c r="J2766" s="127"/>
      <c r="K2766" s="127"/>
      <c r="L2766" s="127"/>
      <c r="M2766" s="127"/>
      <c r="N2766" s="127"/>
      <c r="O2766" s="127"/>
      <c r="P2766" s="127"/>
      <c r="Q2766" s="127"/>
      <c r="R2766" s="127"/>
      <c r="S2766" s="127"/>
      <c r="T2766" s="127"/>
      <c r="U2766" s="127"/>
      <c r="V2766" s="127"/>
      <c r="W2766" s="127"/>
      <c r="X2766" s="127"/>
      <c r="Y2766" s="127"/>
      <c r="Z2766" s="127"/>
      <c r="AA2766" s="127"/>
      <c r="AB2766" s="127"/>
      <c r="AC2766" s="127"/>
      <c r="AD2766" s="127"/>
      <c r="AE2766" s="127"/>
      <c r="AF2766" s="127"/>
      <c r="AG2766" s="127"/>
      <c r="AH2766" s="127"/>
      <c r="AI2766" s="127"/>
      <c r="AJ2766" s="127"/>
      <c r="AK2766" s="127"/>
      <c r="AL2766" s="127"/>
      <c r="AM2766" s="127"/>
      <c r="AN2766" s="127"/>
      <c r="AO2766" s="127"/>
      <c r="AP2766" s="127"/>
      <c r="AQ2766" s="127"/>
      <c r="AR2766" s="127"/>
      <c r="AS2766" s="127"/>
      <c r="AT2766" s="127"/>
      <c r="AU2766" s="127"/>
      <c r="AV2766" s="127"/>
      <c r="AW2766" s="127"/>
      <c r="AX2766" s="127"/>
      <c r="AY2766" s="127"/>
      <c r="AZ2766" s="127"/>
      <c r="BA2766" s="127"/>
      <c r="BB2766" s="127"/>
      <c r="BC2766" s="127"/>
      <c r="BD2766" s="127"/>
      <c r="BE2766" s="127"/>
      <c r="BF2766" s="127"/>
      <c r="BG2766" s="127"/>
      <c r="BH2766" s="127"/>
      <c r="BI2766" s="127"/>
      <c r="BJ2766" s="127"/>
      <c r="BK2766" s="127"/>
      <c r="BL2766" s="127"/>
      <c r="BM2766" s="127"/>
      <c r="BN2766" s="386"/>
      <c r="BO2766" s="127"/>
      <c r="BP2766" s="104"/>
    </row>
    <row r="2767" spans="1:68" ht="14.5" x14ac:dyDescent="0.35">
      <c r="A2767" s="136"/>
      <c r="B2767" s="136"/>
      <c r="C2767" s="136"/>
      <c r="D2767" s="127"/>
      <c r="E2767" s="127"/>
      <c r="F2767" s="127"/>
      <c r="G2767" s="127"/>
      <c r="H2767" s="127"/>
      <c r="I2767" s="127"/>
      <c r="J2767" s="127"/>
      <c r="K2767" s="127"/>
      <c r="L2767" s="127"/>
      <c r="M2767" s="127"/>
      <c r="N2767" s="127"/>
      <c r="O2767" s="127"/>
      <c r="P2767" s="127"/>
      <c r="Q2767" s="127"/>
      <c r="R2767" s="127"/>
      <c r="S2767" s="127"/>
      <c r="T2767" s="127"/>
      <c r="U2767" s="127"/>
      <c r="V2767" s="127"/>
      <c r="W2767" s="127"/>
      <c r="X2767" s="127"/>
      <c r="Y2767" s="127"/>
      <c r="Z2767" s="127"/>
      <c r="AA2767" s="127"/>
      <c r="AB2767" s="127"/>
      <c r="AC2767" s="127"/>
      <c r="AD2767" s="127"/>
      <c r="AE2767" s="127"/>
      <c r="AF2767" s="127"/>
      <c r="AG2767" s="127"/>
      <c r="AH2767" s="127"/>
      <c r="AI2767" s="127"/>
      <c r="AJ2767" s="127"/>
      <c r="AK2767" s="127"/>
      <c r="AL2767" s="127"/>
      <c r="AM2767" s="127"/>
      <c r="AN2767" s="127"/>
      <c r="AO2767" s="127"/>
      <c r="AP2767" s="127"/>
      <c r="AQ2767" s="127"/>
      <c r="AR2767" s="127"/>
      <c r="AS2767" s="127"/>
      <c r="AT2767" s="127"/>
      <c r="AU2767" s="127"/>
      <c r="AV2767" s="127"/>
      <c r="AW2767" s="127"/>
      <c r="AX2767" s="127"/>
      <c r="AY2767" s="127"/>
      <c r="AZ2767" s="127"/>
      <c r="BA2767" s="127"/>
      <c r="BB2767" s="127"/>
      <c r="BC2767" s="127"/>
      <c r="BD2767" s="127"/>
      <c r="BE2767" s="127"/>
      <c r="BF2767" s="127"/>
      <c r="BG2767" s="127"/>
      <c r="BH2767" s="127"/>
      <c r="BI2767" s="127"/>
      <c r="BJ2767" s="127"/>
      <c r="BK2767" s="127"/>
      <c r="BL2767" s="127"/>
      <c r="BM2767" s="127"/>
      <c r="BN2767" s="386"/>
      <c r="BO2767" s="127"/>
      <c r="BP2767" s="104"/>
    </row>
    <row r="2768" spans="1:68" ht="14.5" x14ac:dyDescent="0.35">
      <c r="A2768" s="136"/>
      <c r="B2768" s="136"/>
      <c r="C2768" s="136"/>
      <c r="D2768" s="127"/>
      <c r="E2768" s="127"/>
      <c r="F2768" s="127"/>
      <c r="G2768" s="127"/>
      <c r="H2768" s="127"/>
      <c r="I2768" s="127"/>
      <c r="J2768" s="127"/>
      <c r="K2768" s="127"/>
      <c r="L2768" s="127"/>
      <c r="M2768" s="127"/>
      <c r="N2768" s="127"/>
      <c r="O2768" s="127"/>
      <c r="P2768" s="127"/>
      <c r="Q2768" s="127"/>
      <c r="R2768" s="127"/>
      <c r="S2768" s="127"/>
      <c r="T2768" s="127"/>
      <c r="U2768" s="127"/>
      <c r="V2768" s="127"/>
      <c r="W2768" s="127"/>
      <c r="X2768" s="127"/>
      <c r="Y2768" s="127"/>
      <c r="Z2768" s="127"/>
      <c r="AA2768" s="127"/>
      <c r="AB2768" s="127"/>
      <c r="AC2768" s="127"/>
      <c r="AD2768" s="127"/>
      <c r="AE2768" s="127"/>
      <c r="AF2768" s="127"/>
      <c r="AG2768" s="127"/>
      <c r="AH2768" s="127"/>
      <c r="AI2768" s="127"/>
      <c r="AJ2768" s="127"/>
      <c r="AK2768" s="127"/>
      <c r="AL2768" s="127"/>
      <c r="AM2768" s="127"/>
      <c r="AN2768" s="127"/>
      <c r="AO2768" s="127"/>
      <c r="AP2768" s="127"/>
      <c r="AQ2768" s="127"/>
      <c r="AR2768" s="127"/>
      <c r="AS2768" s="127"/>
      <c r="AT2768" s="127"/>
      <c r="AU2768" s="127"/>
      <c r="AV2768" s="127"/>
      <c r="AW2768" s="127"/>
      <c r="AX2768" s="127"/>
      <c r="AY2768" s="127"/>
      <c r="AZ2768" s="127"/>
      <c r="BA2768" s="127"/>
      <c r="BB2768" s="127"/>
      <c r="BC2768" s="127"/>
      <c r="BD2768" s="127"/>
      <c r="BE2768" s="127"/>
      <c r="BF2768" s="127"/>
      <c r="BG2768" s="127"/>
      <c r="BH2768" s="127"/>
      <c r="BI2768" s="127"/>
      <c r="BJ2768" s="127"/>
      <c r="BK2768" s="127"/>
      <c r="BL2768" s="127"/>
      <c r="BM2768" s="127"/>
      <c r="BN2768" s="386"/>
      <c r="BO2768" s="127"/>
      <c r="BP2768" s="104"/>
    </row>
    <row r="2769" spans="1:68" ht="14.5" x14ac:dyDescent="0.35">
      <c r="A2769" s="136"/>
      <c r="B2769" s="136"/>
      <c r="C2769" s="136"/>
      <c r="D2769" s="127"/>
      <c r="E2769" s="127"/>
      <c r="F2769" s="127"/>
      <c r="G2769" s="127"/>
      <c r="H2769" s="127"/>
      <c r="I2769" s="127"/>
      <c r="J2769" s="127"/>
      <c r="K2769" s="127"/>
      <c r="L2769" s="127"/>
      <c r="M2769" s="127"/>
      <c r="N2769" s="127"/>
      <c r="O2769" s="127"/>
      <c r="P2769" s="127"/>
      <c r="Q2769" s="127"/>
      <c r="R2769" s="127"/>
      <c r="S2769" s="127"/>
      <c r="T2769" s="127"/>
      <c r="U2769" s="127"/>
      <c r="V2769" s="127"/>
      <c r="W2769" s="127"/>
      <c r="X2769" s="127"/>
      <c r="Y2769" s="127"/>
      <c r="Z2769" s="127"/>
      <c r="AA2769" s="127"/>
      <c r="AB2769" s="127"/>
      <c r="AC2769" s="127"/>
      <c r="AD2769" s="127"/>
      <c r="AE2769" s="127"/>
      <c r="AF2769" s="127"/>
      <c r="AG2769" s="127"/>
      <c r="AH2769" s="127"/>
      <c r="AI2769" s="127"/>
      <c r="AJ2769" s="127"/>
      <c r="AK2769" s="127"/>
      <c r="AL2769" s="127"/>
      <c r="AM2769" s="127"/>
      <c r="AN2769" s="127"/>
      <c r="AO2769" s="127"/>
      <c r="AP2769" s="127"/>
      <c r="AQ2769" s="127"/>
      <c r="AR2769" s="127"/>
      <c r="AS2769" s="127"/>
      <c r="AT2769" s="127"/>
      <c r="AU2769" s="127"/>
      <c r="AV2769" s="127"/>
      <c r="AW2769" s="127"/>
      <c r="AX2769" s="127"/>
      <c r="AY2769" s="127"/>
      <c r="AZ2769" s="127"/>
      <c r="BA2769" s="127"/>
      <c r="BB2769" s="127"/>
      <c r="BC2769" s="127"/>
      <c r="BD2769" s="127"/>
      <c r="BE2769" s="127"/>
      <c r="BF2769" s="127"/>
      <c r="BG2769" s="127"/>
      <c r="BH2769" s="127"/>
      <c r="BI2769" s="127"/>
      <c r="BJ2769" s="127"/>
      <c r="BK2769" s="127"/>
      <c r="BL2769" s="127"/>
      <c r="BM2769" s="127"/>
      <c r="BN2769" s="386"/>
      <c r="BO2769" s="127"/>
      <c r="BP2769" s="104"/>
    </row>
    <row r="2770" spans="1:68" ht="14.5" x14ac:dyDescent="0.35">
      <c r="A2770" s="136"/>
      <c r="B2770" s="136"/>
      <c r="C2770" s="136"/>
      <c r="D2770" s="127"/>
      <c r="E2770" s="127"/>
      <c r="F2770" s="127"/>
      <c r="G2770" s="127"/>
      <c r="H2770" s="127"/>
      <c r="I2770" s="127"/>
      <c r="J2770" s="127"/>
      <c r="K2770" s="127"/>
      <c r="L2770" s="127"/>
      <c r="M2770" s="127"/>
      <c r="N2770" s="127"/>
      <c r="O2770" s="127"/>
      <c r="P2770" s="127"/>
      <c r="Q2770" s="127"/>
      <c r="R2770" s="127"/>
      <c r="S2770" s="127"/>
      <c r="T2770" s="127"/>
      <c r="U2770" s="127"/>
      <c r="V2770" s="127"/>
      <c r="W2770" s="127"/>
      <c r="X2770" s="127"/>
      <c r="Y2770" s="127"/>
      <c r="Z2770" s="127"/>
      <c r="AA2770" s="127"/>
      <c r="AB2770" s="127"/>
      <c r="AC2770" s="127"/>
      <c r="AD2770" s="127"/>
      <c r="AE2770" s="127"/>
      <c r="AF2770" s="127"/>
      <c r="AG2770" s="127"/>
      <c r="AH2770" s="127"/>
      <c r="AI2770" s="127"/>
      <c r="AJ2770" s="127"/>
      <c r="AK2770" s="127"/>
      <c r="AL2770" s="127"/>
      <c r="AM2770" s="127"/>
      <c r="AN2770" s="127"/>
      <c r="AO2770" s="127"/>
      <c r="AP2770" s="127"/>
      <c r="AQ2770" s="127"/>
      <c r="AR2770" s="127"/>
      <c r="AS2770" s="127"/>
      <c r="AT2770" s="127"/>
      <c r="AU2770" s="127"/>
      <c r="AV2770" s="127"/>
      <c r="AW2770" s="127"/>
      <c r="AX2770" s="127"/>
      <c r="AY2770" s="127"/>
      <c r="AZ2770" s="127"/>
      <c r="BA2770" s="127"/>
      <c r="BB2770" s="127"/>
      <c r="BC2770" s="127"/>
      <c r="BD2770" s="127"/>
      <c r="BE2770" s="127"/>
      <c r="BF2770" s="127"/>
      <c r="BG2770" s="127"/>
      <c r="BH2770" s="127"/>
      <c r="BI2770" s="127"/>
      <c r="BJ2770" s="127"/>
      <c r="BK2770" s="127"/>
      <c r="BL2770" s="127"/>
      <c r="BM2770" s="127"/>
      <c r="BN2770" s="386"/>
      <c r="BO2770" s="127"/>
      <c r="BP2770" s="104"/>
    </row>
    <row r="2771" spans="1:68" ht="14.5" x14ac:dyDescent="0.35">
      <c r="A2771" s="136"/>
      <c r="B2771" s="136"/>
      <c r="C2771" s="136"/>
      <c r="D2771" s="127"/>
      <c r="E2771" s="127"/>
      <c r="F2771" s="127"/>
      <c r="G2771" s="127"/>
      <c r="H2771" s="127"/>
      <c r="I2771" s="127"/>
      <c r="J2771" s="127"/>
      <c r="K2771" s="127"/>
      <c r="L2771" s="127"/>
      <c r="M2771" s="127"/>
      <c r="N2771" s="127"/>
      <c r="O2771" s="127"/>
      <c r="P2771" s="127"/>
      <c r="Q2771" s="127"/>
      <c r="R2771" s="127"/>
      <c r="S2771" s="127"/>
      <c r="T2771" s="127"/>
      <c r="U2771" s="127"/>
      <c r="V2771" s="127"/>
      <c r="W2771" s="127"/>
      <c r="X2771" s="127"/>
      <c r="Y2771" s="127"/>
      <c r="Z2771" s="127"/>
      <c r="AA2771" s="127"/>
      <c r="AB2771" s="127"/>
      <c r="AC2771" s="127"/>
      <c r="AD2771" s="127"/>
      <c r="AE2771" s="127"/>
      <c r="AF2771" s="127"/>
      <c r="AG2771" s="127"/>
      <c r="AH2771" s="127"/>
      <c r="AI2771" s="127"/>
      <c r="AJ2771" s="127"/>
      <c r="AK2771" s="127"/>
      <c r="AL2771" s="127"/>
      <c r="AM2771" s="127"/>
      <c r="AN2771" s="127"/>
      <c r="AO2771" s="127"/>
      <c r="AP2771" s="127"/>
      <c r="AQ2771" s="127"/>
      <c r="AR2771" s="127"/>
      <c r="AS2771" s="127"/>
      <c r="AT2771" s="127"/>
      <c r="AU2771" s="127"/>
      <c r="AV2771" s="127"/>
      <c r="AW2771" s="127"/>
      <c r="AX2771" s="127"/>
      <c r="AY2771" s="127"/>
      <c r="AZ2771" s="127"/>
      <c r="BA2771" s="127"/>
      <c r="BB2771" s="127"/>
      <c r="BC2771" s="127"/>
      <c r="BD2771" s="127"/>
      <c r="BE2771" s="127"/>
      <c r="BF2771" s="127"/>
      <c r="BG2771" s="127"/>
      <c r="BH2771" s="127"/>
      <c r="BI2771" s="127"/>
      <c r="BJ2771" s="127"/>
      <c r="BK2771" s="127"/>
      <c r="BL2771" s="127"/>
      <c r="BM2771" s="127"/>
      <c r="BN2771" s="386"/>
      <c r="BO2771" s="127"/>
      <c r="BP2771" s="104"/>
    </row>
    <row r="2772" spans="1:68" ht="14.5" x14ac:dyDescent="0.35">
      <c r="A2772" s="136"/>
      <c r="B2772" s="136"/>
      <c r="C2772" s="136"/>
      <c r="D2772" s="127"/>
      <c r="E2772" s="127"/>
      <c r="F2772" s="127"/>
      <c r="G2772" s="127"/>
      <c r="H2772" s="127"/>
      <c r="I2772" s="127"/>
      <c r="J2772" s="127"/>
      <c r="K2772" s="127"/>
      <c r="L2772" s="127"/>
      <c r="M2772" s="127"/>
      <c r="N2772" s="127"/>
      <c r="O2772" s="127"/>
      <c r="P2772" s="127"/>
      <c r="Q2772" s="127"/>
      <c r="R2772" s="127"/>
      <c r="S2772" s="127"/>
      <c r="T2772" s="127"/>
      <c r="U2772" s="127"/>
      <c r="V2772" s="127"/>
      <c r="W2772" s="127"/>
      <c r="X2772" s="127"/>
      <c r="Y2772" s="127"/>
      <c r="Z2772" s="127"/>
      <c r="AA2772" s="127"/>
      <c r="AB2772" s="127"/>
      <c r="AC2772" s="127"/>
      <c r="AD2772" s="127"/>
      <c r="AE2772" s="127"/>
      <c r="AF2772" s="127"/>
      <c r="AG2772" s="127"/>
      <c r="AH2772" s="127"/>
      <c r="AI2772" s="127"/>
      <c r="AJ2772" s="127"/>
      <c r="AK2772" s="127"/>
      <c r="AL2772" s="127"/>
      <c r="AM2772" s="127"/>
      <c r="AN2772" s="127"/>
      <c r="AO2772" s="127"/>
      <c r="AP2772" s="127"/>
      <c r="AQ2772" s="127"/>
      <c r="AR2772" s="127"/>
      <c r="AS2772" s="127"/>
      <c r="AT2772" s="127"/>
      <c r="AU2772" s="127"/>
      <c r="AV2772" s="127"/>
      <c r="AW2772" s="127"/>
      <c r="AX2772" s="127"/>
      <c r="AY2772" s="127"/>
      <c r="AZ2772" s="127"/>
      <c r="BA2772" s="127"/>
      <c r="BB2772" s="127"/>
      <c r="BC2772" s="127"/>
      <c r="BD2772" s="127"/>
      <c r="BE2772" s="127"/>
      <c r="BF2772" s="127"/>
      <c r="BG2772" s="127"/>
      <c r="BH2772" s="127"/>
      <c r="BI2772" s="127"/>
      <c r="BJ2772" s="127"/>
      <c r="BK2772" s="127"/>
      <c r="BL2772" s="127"/>
      <c r="BM2772" s="127"/>
      <c r="BN2772" s="386"/>
      <c r="BO2772" s="127"/>
      <c r="BP2772" s="104"/>
    </row>
    <row r="2773" spans="1:68" ht="14.5" x14ac:dyDescent="0.35">
      <c r="A2773" s="136"/>
      <c r="B2773" s="136"/>
      <c r="C2773" s="136"/>
      <c r="D2773" s="127"/>
      <c r="E2773" s="127"/>
      <c r="F2773" s="127"/>
      <c r="G2773" s="127"/>
      <c r="H2773" s="127"/>
      <c r="I2773" s="127"/>
      <c r="J2773" s="127"/>
      <c r="K2773" s="127"/>
      <c r="L2773" s="127"/>
      <c r="M2773" s="127"/>
      <c r="N2773" s="127"/>
      <c r="O2773" s="127"/>
      <c r="P2773" s="127"/>
      <c r="Q2773" s="127"/>
      <c r="R2773" s="127"/>
      <c r="S2773" s="127"/>
      <c r="T2773" s="127"/>
      <c r="U2773" s="127"/>
      <c r="V2773" s="127"/>
      <c r="W2773" s="127"/>
      <c r="X2773" s="127"/>
      <c r="Y2773" s="127"/>
      <c r="Z2773" s="127"/>
      <c r="AA2773" s="127"/>
      <c r="AB2773" s="127"/>
      <c r="AC2773" s="127"/>
      <c r="AD2773" s="127"/>
      <c r="AE2773" s="127"/>
      <c r="AF2773" s="127"/>
      <c r="AG2773" s="127"/>
      <c r="AH2773" s="127"/>
      <c r="AI2773" s="127"/>
      <c r="AJ2773" s="127"/>
      <c r="AK2773" s="127"/>
      <c r="AL2773" s="127"/>
      <c r="AM2773" s="127"/>
      <c r="AN2773" s="127"/>
      <c r="AO2773" s="127"/>
      <c r="AP2773" s="127"/>
      <c r="AQ2773" s="127"/>
      <c r="AR2773" s="127"/>
      <c r="AS2773" s="127"/>
      <c r="AT2773" s="127"/>
      <c r="AU2773" s="127"/>
      <c r="AV2773" s="127"/>
      <c r="AW2773" s="127"/>
      <c r="AX2773" s="127"/>
      <c r="AY2773" s="127"/>
      <c r="AZ2773" s="127"/>
      <c r="BA2773" s="127"/>
      <c r="BB2773" s="127"/>
      <c r="BC2773" s="127"/>
      <c r="BD2773" s="127"/>
      <c r="BE2773" s="127"/>
      <c r="BF2773" s="127"/>
      <c r="BG2773" s="127"/>
      <c r="BH2773" s="127"/>
      <c r="BI2773" s="127"/>
      <c r="BJ2773" s="127"/>
      <c r="BK2773" s="127"/>
      <c r="BL2773" s="127"/>
      <c r="BM2773" s="127"/>
      <c r="BN2773" s="386"/>
      <c r="BO2773" s="127"/>
      <c r="BP2773" s="104"/>
    </row>
    <row r="2774" spans="1:68" ht="14.5" x14ac:dyDescent="0.35">
      <c r="A2774" s="136"/>
      <c r="B2774" s="136"/>
      <c r="C2774" s="136"/>
      <c r="D2774" s="127"/>
      <c r="E2774" s="127"/>
      <c r="F2774" s="127"/>
      <c r="G2774" s="127"/>
      <c r="H2774" s="127"/>
      <c r="I2774" s="127"/>
      <c r="J2774" s="127"/>
      <c r="K2774" s="127"/>
      <c r="L2774" s="127"/>
      <c r="M2774" s="127"/>
      <c r="N2774" s="127"/>
      <c r="O2774" s="127"/>
      <c r="P2774" s="127"/>
      <c r="Q2774" s="127"/>
      <c r="R2774" s="127"/>
      <c r="S2774" s="127"/>
      <c r="T2774" s="127"/>
      <c r="U2774" s="127"/>
      <c r="V2774" s="127"/>
      <c r="W2774" s="127"/>
      <c r="X2774" s="127"/>
      <c r="Y2774" s="127"/>
      <c r="Z2774" s="127"/>
      <c r="AA2774" s="127"/>
      <c r="AB2774" s="127"/>
      <c r="AC2774" s="127"/>
      <c r="AD2774" s="127"/>
      <c r="AE2774" s="127"/>
      <c r="AF2774" s="127"/>
      <c r="AG2774" s="127"/>
      <c r="AH2774" s="127"/>
      <c r="AI2774" s="127"/>
      <c r="AJ2774" s="127"/>
      <c r="AK2774" s="127"/>
      <c r="AL2774" s="127"/>
      <c r="AM2774" s="127"/>
      <c r="AN2774" s="127"/>
      <c r="AO2774" s="127"/>
      <c r="AP2774" s="127"/>
      <c r="AQ2774" s="127"/>
      <c r="AR2774" s="127"/>
      <c r="AS2774" s="127"/>
      <c r="AT2774" s="127"/>
      <c r="AU2774" s="127"/>
      <c r="AV2774" s="127"/>
      <c r="AW2774" s="127"/>
      <c r="AX2774" s="127"/>
      <c r="AY2774" s="127"/>
      <c r="AZ2774" s="127"/>
      <c r="BA2774" s="127"/>
      <c r="BB2774" s="127"/>
      <c r="BC2774" s="127"/>
      <c r="BD2774" s="127"/>
      <c r="BE2774" s="127"/>
      <c r="BF2774" s="127"/>
      <c r="BG2774" s="127"/>
      <c r="BH2774" s="127"/>
      <c r="BI2774" s="127"/>
      <c r="BJ2774" s="127"/>
      <c r="BK2774" s="127"/>
      <c r="BL2774" s="127"/>
      <c r="BM2774" s="127"/>
      <c r="BN2774" s="386"/>
      <c r="BO2774" s="127"/>
      <c r="BP2774" s="104"/>
    </row>
    <row r="2775" spans="1:68" ht="14.5" x14ac:dyDescent="0.35">
      <c r="A2775" s="136"/>
      <c r="B2775" s="136"/>
      <c r="C2775" s="136"/>
      <c r="D2775" s="127"/>
      <c r="E2775" s="127"/>
      <c r="F2775" s="127"/>
      <c r="G2775" s="127"/>
      <c r="H2775" s="127"/>
      <c r="I2775" s="127"/>
      <c r="J2775" s="127"/>
      <c r="K2775" s="127"/>
      <c r="L2775" s="127"/>
      <c r="M2775" s="127"/>
      <c r="N2775" s="127"/>
      <c r="O2775" s="127"/>
      <c r="P2775" s="127"/>
      <c r="Q2775" s="127"/>
      <c r="R2775" s="127"/>
      <c r="S2775" s="127"/>
      <c r="T2775" s="127"/>
      <c r="U2775" s="127"/>
      <c r="V2775" s="127"/>
      <c r="W2775" s="127"/>
      <c r="X2775" s="127"/>
      <c r="Y2775" s="127"/>
      <c r="Z2775" s="127"/>
      <c r="AA2775" s="127"/>
      <c r="AB2775" s="127"/>
      <c r="AC2775" s="127"/>
      <c r="AD2775" s="127"/>
      <c r="AE2775" s="127"/>
      <c r="AF2775" s="127"/>
      <c r="AG2775" s="127"/>
      <c r="AH2775" s="127"/>
      <c r="AI2775" s="127"/>
      <c r="AJ2775" s="127"/>
      <c r="AK2775" s="127"/>
      <c r="AL2775" s="127"/>
      <c r="AM2775" s="127"/>
      <c r="AN2775" s="127"/>
      <c r="AO2775" s="127"/>
      <c r="AP2775" s="127"/>
      <c r="AQ2775" s="127"/>
      <c r="AR2775" s="127"/>
      <c r="AS2775" s="127"/>
      <c r="AT2775" s="127"/>
      <c r="AU2775" s="127"/>
      <c r="AV2775" s="127"/>
      <c r="AW2775" s="127"/>
      <c r="AX2775" s="127"/>
      <c r="AY2775" s="127"/>
      <c r="AZ2775" s="127"/>
      <c r="BA2775" s="127"/>
      <c r="BB2775" s="127"/>
      <c r="BC2775" s="127"/>
      <c r="BD2775" s="127"/>
      <c r="BE2775" s="127"/>
      <c r="BF2775" s="127"/>
      <c r="BG2775" s="127"/>
      <c r="BH2775" s="127"/>
      <c r="BI2775" s="127"/>
      <c r="BJ2775" s="127"/>
      <c r="BK2775" s="127"/>
      <c r="BL2775" s="127"/>
      <c r="BM2775" s="127"/>
      <c r="BN2775" s="386"/>
      <c r="BO2775" s="127"/>
      <c r="BP2775" s="104"/>
    </row>
    <row r="2776" spans="1:68" ht="14.5" x14ac:dyDescent="0.35">
      <c r="A2776" s="136"/>
      <c r="B2776" s="136"/>
      <c r="C2776" s="136"/>
      <c r="D2776" s="127"/>
      <c r="E2776" s="127"/>
      <c r="F2776" s="127"/>
      <c r="G2776" s="127"/>
      <c r="H2776" s="127"/>
      <c r="I2776" s="127"/>
      <c r="J2776" s="127"/>
      <c r="K2776" s="127"/>
      <c r="L2776" s="127"/>
      <c r="M2776" s="127"/>
      <c r="N2776" s="127"/>
      <c r="O2776" s="127"/>
      <c r="P2776" s="127"/>
      <c r="Q2776" s="127"/>
      <c r="R2776" s="127"/>
      <c r="S2776" s="127"/>
      <c r="T2776" s="127"/>
      <c r="U2776" s="127"/>
      <c r="V2776" s="127"/>
      <c r="W2776" s="127"/>
      <c r="X2776" s="127"/>
      <c r="Y2776" s="127"/>
      <c r="Z2776" s="127"/>
      <c r="AA2776" s="127"/>
      <c r="AB2776" s="127"/>
      <c r="AC2776" s="127"/>
      <c r="AD2776" s="127"/>
      <c r="AE2776" s="127"/>
      <c r="AF2776" s="127"/>
      <c r="AG2776" s="127"/>
      <c r="AH2776" s="127"/>
      <c r="AI2776" s="127"/>
      <c r="AJ2776" s="127"/>
      <c r="AK2776" s="127"/>
      <c r="AL2776" s="127"/>
      <c r="AM2776" s="127"/>
      <c r="AN2776" s="127"/>
      <c r="AO2776" s="127"/>
      <c r="AP2776" s="127"/>
      <c r="AQ2776" s="127"/>
      <c r="AR2776" s="127"/>
      <c r="AS2776" s="127"/>
      <c r="AT2776" s="127"/>
      <c r="AU2776" s="127"/>
      <c r="AV2776" s="127"/>
      <c r="AW2776" s="127"/>
      <c r="AX2776" s="127"/>
      <c r="AY2776" s="127"/>
      <c r="AZ2776" s="127"/>
      <c r="BA2776" s="127"/>
      <c r="BB2776" s="127"/>
      <c r="BC2776" s="127"/>
      <c r="BD2776" s="127"/>
      <c r="BE2776" s="127"/>
      <c r="BF2776" s="127"/>
      <c r="BG2776" s="127"/>
      <c r="BH2776" s="127"/>
      <c r="BI2776" s="127"/>
      <c r="BJ2776" s="127"/>
      <c r="BK2776" s="127"/>
      <c r="BL2776" s="127"/>
      <c r="BM2776" s="127"/>
      <c r="BN2776" s="386"/>
      <c r="BO2776" s="127"/>
      <c r="BP2776" s="104"/>
    </row>
    <row r="2777" spans="1:68" ht="14.5" x14ac:dyDescent="0.35">
      <c r="A2777" s="136"/>
      <c r="B2777" s="136"/>
      <c r="C2777" s="136"/>
      <c r="D2777" s="127"/>
      <c r="E2777" s="127"/>
      <c r="F2777" s="127"/>
      <c r="G2777" s="127"/>
      <c r="H2777" s="127"/>
      <c r="I2777" s="127"/>
      <c r="J2777" s="127"/>
      <c r="K2777" s="127"/>
      <c r="L2777" s="127"/>
      <c r="M2777" s="127"/>
      <c r="N2777" s="127"/>
      <c r="O2777" s="127"/>
      <c r="P2777" s="127"/>
      <c r="Q2777" s="127"/>
      <c r="R2777" s="127"/>
      <c r="S2777" s="127"/>
      <c r="T2777" s="127"/>
      <c r="U2777" s="127"/>
      <c r="V2777" s="127"/>
      <c r="W2777" s="127"/>
      <c r="X2777" s="127"/>
      <c r="Y2777" s="127"/>
      <c r="Z2777" s="127"/>
      <c r="AA2777" s="127"/>
      <c r="AB2777" s="127"/>
      <c r="AC2777" s="127"/>
      <c r="AD2777" s="127"/>
      <c r="AE2777" s="127"/>
      <c r="AF2777" s="127"/>
      <c r="AG2777" s="127"/>
      <c r="AH2777" s="127"/>
      <c r="AI2777" s="127"/>
      <c r="AJ2777" s="127"/>
      <c r="AK2777" s="127"/>
      <c r="AL2777" s="127"/>
      <c r="AM2777" s="127"/>
      <c r="AN2777" s="127"/>
      <c r="AO2777" s="127"/>
      <c r="AP2777" s="127"/>
      <c r="AQ2777" s="127"/>
      <c r="AR2777" s="127"/>
      <c r="AS2777" s="127"/>
      <c r="AT2777" s="127"/>
      <c r="AU2777" s="127"/>
      <c r="AV2777" s="127"/>
      <c r="AW2777" s="127"/>
      <c r="AX2777" s="127"/>
      <c r="AY2777" s="127"/>
      <c r="AZ2777" s="127"/>
      <c r="BA2777" s="127"/>
      <c r="BB2777" s="127"/>
      <c r="BC2777" s="127"/>
      <c r="BD2777" s="127"/>
      <c r="BE2777" s="127"/>
      <c r="BF2777" s="127"/>
      <c r="BG2777" s="127"/>
      <c r="BH2777" s="127"/>
      <c r="BI2777" s="127"/>
      <c r="BJ2777" s="127"/>
      <c r="BK2777" s="127"/>
      <c r="BL2777" s="127"/>
      <c r="BM2777" s="127"/>
      <c r="BN2777" s="386"/>
      <c r="BO2777" s="127"/>
      <c r="BP2777" s="104"/>
    </row>
    <row r="2778" spans="1:68" ht="14.5" x14ac:dyDescent="0.35">
      <c r="A2778" s="136"/>
      <c r="B2778" s="136"/>
      <c r="C2778" s="136"/>
      <c r="D2778" s="127"/>
      <c r="E2778" s="127"/>
      <c r="F2778" s="127"/>
      <c r="G2778" s="127"/>
      <c r="H2778" s="127"/>
      <c r="I2778" s="127"/>
      <c r="J2778" s="127"/>
      <c r="K2778" s="127"/>
      <c r="L2778" s="127"/>
      <c r="M2778" s="127"/>
      <c r="N2778" s="127"/>
      <c r="O2778" s="127"/>
      <c r="P2778" s="127"/>
      <c r="Q2778" s="127"/>
      <c r="R2778" s="127"/>
      <c r="S2778" s="127"/>
      <c r="T2778" s="127"/>
      <c r="U2778" s="127"/>
      <c r="V2778" s="127"/>
      <c r="W2778" s="127"/>
      <c r="X2778" s="127"/>
      <c r="Y2778" s="127"/>
      <c r="Z2778" s="127"/>
      <c r="AA2778" s="127"/>
      <c r="AB2778" s="127"/>
      <c r="AC2778" s="127"/>
      <c r="AD2778" s="127"/>
      <c r="AE2778" s="127"/>
      <c r="AF2778" s="127"/>
      <c r="AG2778" s="127"/>
      <c r="AH2778" s="127"/>
      <c r="AI2778" s="127"/>
      <c r="AJ2778" s="127"/>
      <c r="AK2778" s="127"/>
      <c r="AL2778" s="127"/>
      <c r="AM2778" s="127"/>
      <c r="AN2778" s="127"/>
      <c r="AO2778" s="127"/>
      <c r="AP2778" s="127"/>
      <c r="AQ2778" s="127"/>
      <c r="AR2778" s="127"/>
      <c r="AS2778" s="127"/>
      <c r="AT2778" s="127"/>
      <c r="AU2778" s="127"/>
      <c r="AV2778" s="127"/>
      <c r="AW2778" s="127"/>
      <c r="AX2778" s="127"/>
      <c r="AY2778" s="127"/>
      <c r="AZ2778" s="127"/>
      <c r="BA2778" s="127"/>
      <c r="BB2778" s="127"/>
      <c r="BC2778" s="127"/>
      <c r="BD2778" s="127"/>
      <c r="BE2778" s="127"/>
      <c r="BF2778" s="127"/>
      <c r="BG2778" s="127"/>
      <c r="BH2778" s="127"/>
      <c r="BI2778" s="127"/>
      <c r="BJ2778" s="127"/>
      <c r="BK2778" s="127"/>
      <c r="BL2778" s="127"/>
      <c r="BM2778" s="127"/>
      <c r="BN2778" s="386"/>
      <c r="BO2778" s="127"/>
      <c r="BP2778" s="104"/>
    </row>
    <row r="2779" spans="1:68" ht="14.5" x14ac:dyDescent="0.35">
      <c r="A2779" s="136"/>
      <c r="B2779" s="136"/>
      <c r="C2779" s="136"/>
      <c r="D2779" s="127"/>
      <c r="E2779" s="127"/>
      <c r="F2779" s="127"/>
      <c r="G2779" s="127"/>
      <c r="H2779" s="127"/>
      <c r="I2779" s="127"/>
      <c r="J2779" s="127"/>
      <c r="K2779" s="127"/>
      <c r="L2779" s="127"/>
      <c r="M2779" s="127"/>
      <c r="N2779" s="127"/>
      <c r="O2779" s="127"/>
      <c r="P2779" s="127"/>
      <c r="Q2779" s="127"/>
      <c r="R2779" s="127"/>
      <c r="S2779" s="127"/>
      <c r="T2779" s="127"/>
      <c r="U2779" s="127"/>
      <c r="V2779" s="127"/>
      <c r="W2779" s="127"/>
      <c r="X2779" s="127"/>
      <c r="Y2779" s="127"/>
      <c r="Z2779" s="127"/>
      <c r="AA2779" s="127"/>
      <c r="AB2779" s="127"/>
      <c r="AC2779" s="127"/>
      <c r="AD2779" s="127"/>
      <c r="AE2779" s="127"/>
      <c r="AF2779" s="127"/>
      <c r="AG2779" s="127"/>
      <c r="AH2779" s="127"/>
      <c r="AI2779" s="127"/>
      <c r="AJ2779" s="127"/>
      <c r="AK2779" s="127"/>
      <c r="AL2779" s="127"/>
      <c r="AM2779" s="127"/>
      <c r="AN2779" s="127"/>
      <c r="AO2779" s="127"/>
      <c r="AP2779" s="127"/>
      <c r="AQ2779" s="127"/>
      <c r="AR2779" s="127"/>
      <c r="AS2779" s="127"/>
      <c r="AT2779" s="127"/>
      <c r="AU2779" s="127"/>
      <c r="AV2779" s="127"/>
      <c r="AW2779" s="127"/>
      <c r="AX2779" s="127"/>
      <c r="AY2779" s="127"/>
      <c r="AZ2779" s="127"/>
      <c r="BA2779" s="127"/>
      <c r="BB2779" s="127"/>
      <c r="BC2779" s="127"/>
      <c r="BD2779" s="127"/>
      <c r="BE2779" s="127"/>
      <c r="BF2779" s="127"/>
      <c r="BG2779" s="127"/>
      <c r="BH2779" s="127"/>
      <c r="BI2779" s="127"/>
      <c r="BJ2779" s="127"/>
      <c r="BK2779" s="127"/>
      <c r="BL2779" s="127"/>
      <c r="BM2779" s="127"/>
      <c r="BN2779" s="386"/>
      <c r="BO2779" s="127"/>
      <c r="BP2779" s="104"/>
    </row>
    <row r="2780" spans="1:68" ht="14.5" x14ac:dyDescent="0.35">
      <c r="A2780" s="136"/>
      <c r="B2780" s="136"/>
      <c r="C2780" s="136"/>
      <c r="D2780" s="127"/>
      <c r="E2780" s="127"/>
      <c r="F2780" s="127"/>
      <c r="G2780" s="127"/>
      <c r="H2780" s="127"/>
      <c r="I2780" s="127"/>
      <c r="J2780" s="127"/>
      <c r="K2780" s="127"/>
      <c r="L2780" s="127"/>
      <c r="M2780" s="127"/>
      <c r="N2780" s="127"/>
      <c r="O2780" s="127"/>
      <c r="P2780" s="127"/>
      <c r="Q2780" s="127"/>
      <c r="R2780" s="127"/>
      <c r="S2780" s="127"/>
      <c r="T2780" s="127"/>
      <c r="U2780" s="127"/>
      <c r="V2780" s="127"/>
      <c r="W2780" s="127"/>
      <c r="X2780" s="127"/>
      <c r="Y2780" s="127"/>
      <c r="Z2780" s="127"/>
      <c r="AA2780" s="127"/>
      <c r="AB2780" s="127"/>
      <c r="AC2780" s="127"/>
      <c r="AD2780" s="127"/>
      <c r="AE2780" s="127"/>
      <c r="AF2780" s="127"/>
      <c r="AG2780" s="127"/>
      <c r="AH2780" s="127"/>
      <c r="AI2780" s="127"/>
      <c r="AJ2780" s="127"/>
      <c r="AK2780" s="127"/>
      <c r="AL2780" s="127"/>
      <c r="AM2780" s="127"/>
      <c r="AN2780" s="127"/>
      <c r="AO2780" s="127"/>
      <c r="AP2780" s="127"/>
      <c r="AQ2780" s="127"/>
      <c r="AR2780" s="127"/>
      <c r="AS2780" s="127"/>
      <c r="AT2780" s="127"/>
      <c r="AU2780" s="127"/>
      <c r="AV2780" s="127"/>
      <c r="AW2780" s="127"/>
      <c r="AX2780" s="127"/>
      <c r="AY2780" s="127"/>
      <c r="AZ2780" s="127"/>
      <c r="BA2780" s="127"/>
      <c r="BB2780" s="127"/>
      <c r="BC2780" s="127"/>
      <c r="BD2780" s="127"/>
      <c r="BE2780" s="127"/>
      <c r="BF2780" s="127"/>
      <c r="BG2780" s="127"/>
      <c r="BH2780" s="127"/>
      <c r="BI2780" s="127"/>
      <c r="BJ2780" s="127"/>
      <c r="BK2780" s="127"/>
      <c r="BL2780" s="127"/>
      <c r="BM2780" s="127"/>
      <c r="BN2780" s="386"/>
      <c r="BO2780" s="127"/>
      <c r="BP2780" s="104"/>
    </row>
    <row r="2781" spans="1:68" ht="14.5" x14ac:dyDescent="0.35">
      <c r="A2781" s="136"/>
      <c r="B2781" s="136"/>
      <c r="C2781" s="136"/>
      <c r="D2781" s="127"/>
      <c r="E2781" s="127"/>
      <c r="F2781" s="127"/>
      <c r="G2781" s="127"/>
      <c r="H2781" s="127"/>
      <c r="I2781" s="127"/>
      <c r="J2781" s="127"/>
      <c r="K2781" s="127"/>
      <c r="L2781" s="127"/>
      <c r="M2781" s="127"/>
      <c r="N2781" s="127"/>
      <c r="O2781" s="127"/>
      <c r="P2781" s="127"/>
      <c r="Q2781" s="127"/>
      <c r="R2781" s="127"/>
      <c r="S2781" s="127"/>
      <c r="T2781" s="127"/>
      <c r="U2781" s="127"/>
      <c r="V2781" s="127"/>
      <c r="W2781" s="127"/>
      <c r="X2781" s="127"/>
      <c r="Y2781" s="127"/>
      <c r="Z2781" s="127"/>
      <c r="AA2781" s="127"/>
      <c r="AB2781" s="127"/>
      <c r="AC2781" s="127"/>
      <c r="AD2781" s="127"/>
      <c r="AE2781" s="127"/>
      <c r="AF2781" s="127"/>
      <c r="AG2781" s="127"/>
      <c r="AH2781" s="127"/>
      <c r="AI2781" s="127"/>
      <c r="AJ2781" s="127"/>
      <c r="AK2781" s="127"/>
      <c r="AL2781" s="127"/>
      <c r="AM2781" s="127"/>
      <c r="AN2781" s="127"/>
      <c r="AO2781" s="127"/>
      <c r="AP2781" s="127"/>
      <c r="AQ2781" s="127"/>
      <c r="AR2781" s="127"/>
      <c r="AS2781" s="127"/>
      <c r="AT2781" s="127"/>
      <c r="AU2781" s="127"/>
      <c r="AV2781" s="127"/>
      <c r="AW2781" s="127"/>
      <c r="AX2781" s="127"/>
      <c r="AY2781" s="127"/>
      <c r="AZ2781" s="127"/>
      <c r="BA2781" s="127"/>
      <c r="BB2781" s="127"/>
      <c r="BC2781" s="127"/>
      <c r="BD2781" s="127"/>
      <c r="BE2781" s="127"/>
      <c r="BF2781" s="127"/>
      <c r="BG2781" s="127"/>
      <c r="BH2781" s="127"/>
      <c r="BI2781" s="127"/>
      <c r="BJ2781" s="127"/>
      <c r="BK2781" s="127"/>
      <c r="BL2781" s="127"/>
      <c r="BM2781" s="127"/>
      <c r="BN2781" s="386"/>
      <c r="BO2781" s="127"/>
      <c r="BP2781" s="104"/>
    </row>
    <row r="2782" spans="1:68" ht="14.5" x14ac:dyDescent="0.35">
      <c r="A2782" s="136"/>
      <c r="B2782" s="136"/>
      <c r="C2782" s="136"/>
      <c r="D2782" s="127"/>
      <c r="E2782" s="127"/>
      <c r="F2782" s="127"/>
      <c r="G2782" s="127"/>
      <c r="H2782" s="127"/>
      <c r="I2782" s="127"/>
      <c r="J2782" s="127"/>
      <c r="K2782" s="127"/>
      <c r="L2782" s="127"/>
      <c r="M2782" s="127"/>
      <c r="N2782" s="127"/>
      <c r="O2782" s="127"/>
      <c r="P2782" s="127"/>
      <c r="Q2782" s="127"/>
      <c r="R2782" s="127"/>
      <c r="S2782" s="127"/>
      <c r="T2782" s="127"/>
      <c r="U2782" s="127"/>
      <c r="V2782" s="127"/>
      <c r="W2782" s="127"/>
      <c r="X2782" s="127"/>
      <c r="Y2782" s="127"/>
      <c r="Z2782" s="127"/>
      <c r="AA2782" s="127"/>
      <c r="AB2782" s="127"/>
      <c r="AC2782" s="127"/>
      <c r="AD2782" s="127"/>
      <c r="AE2782" s="127"/>
      <c r="AF2782" s="127"/>
      <c r="AG2782" s="127"/>
      <c r="AH2782" s="127"/>
      <c r="AI2782" s="127"/>
      <c r="AJ2782" s="127"/>
      <c r="AK2782" s="127"/>
      <c r="AL2782" s="127"/>
      <c r="AM2782" s="127"/>
      <c r="AN2782" s="127"/>
      <c r="AO2782" s="127"/>
      <c r="AP2782" s="127"/>
      <c r="AQ2782" s="127"/>
      <c r="AR2782" s="127"/>
      <c r="AS2782" s="127"/>
      <c r="AT2782" s="127"/>
      <c r="AU2782" s="127"/>
      <c r="AV2782" s="127"/>
      <c r="AW2782" s="127"/>
      <c r="AX2782" s="127"/>
      <c r="AY2782" s="127"/>
      <c r="AZ2782" s="127"/>
      <c r="BA2782" s="127"/>
      <c r="BB2782" s="127"/>
      <c r="BC2782" s="127"/>
      <c r="BD2782" s="127"/>
      <c r="BE2782" s="127"/>
      <c r="BF2782" s="127"/>
      <c r="BG2782" s="127"/>
      <c r="BH2782" s="127"/>
      <c r="BI2782" s="127"/>
      <c r="BJ2782" s="127"/>
      <c r="BK2782" s="127"/>
      <c r="BL2782" s="127"/>
      <c r="BM2782" s="127"/>
      <c r="BN2782" s="386"/>
      <c r="BO2782" s="127"/>
      <c r="BP2782" s="104"/>
    </row>
    <row r="2783" spans="1:68" ht="14.5" x14ac:dyDescent="0.35">
      <c r="A2783" s="136"/>
      <c r="B2783" s="136"/>
      <c r="C2783" s="136"/>
      <c r="D2783" s="127"/>
      <c r="E2783" s="127"/>
      <c r="F2783" s="127"/>
      <c r="G2783" s="127"/>
      <c r="H2783" s="127"/>
      <c r="I2783" s="127"/>
      <c r="J2783" s="127"/>
      <c r="K2783" s="127"/>
      <c r="L2783" s="127"/>
      <c r="M2783" s="127"/>
      <c r="N2783" s="127"/>
      <c r="O2783" s="127"/>
      <c r="P2783" s="127"/>
      <c r="Q2783" s="127"/>
      <c r="R2783" s="127"/>
      <c r="S2783" s="127"/>
      <c r="T2783" s="127"/>
      <c r="U2783" s="127"/>
      <c r="V2783" s="127"/>
      <c r="W2783" s="127"/>
      <c r="X2783" s="127"/>
      <c r="Y2783" s="127"/>
      <c r="Z2783" s="127"/>
      <c r="AA2783" s="127"/>
      <c r="AB2783" s="127"/>
      <c r="AC2783" s="127"/>
      <c r="AD2783" s="127"/>
      <c r="AE2783" s="127"/>
      <c r="AF2783" s="127"/>
      <c r="AG2783" s="127"/>
      <c r="AH2783" s="127"/>
      <c r="AI2783" s="127"/>
      <c r="AJ2783" s="127"/>
      <c r="AK2783" s="127"/>
      <c r="AL2783" s="127"/>
      <c r="AM2783" s="127"/>
      <c r="AN2783" s="127"/>
      <c r="AO2783" s="127"/>
      <c r="AP2783" s="127"/>
      <c r="AQ2783" s="127"/>
      <c r="AR2783" s="127"/>
      <c r="AS2783" s="127"/>
      <c r="AT2783" s="127"/>
      <c r="AU2783" s="127"/>
      <c r="AV2783" s="127"/>
      <c r="AW2783" s="127"/>
      <c r="AX2783" s="127"/>
      <c r="AY2783" s="127"/>
      <c r="AZ2783" s="127"/>
      <c r="BA2783" s="127"/>
      <c r="BB2783" s="127"/>
      <c r="BC2783" s="127"/>
      <c r="BD2783" s="127"/>
      <c r="BE2783" s="127"/>
      <c r="BF2783" s="127"/>
      <c r="BG2783" s="127"/>
      <c r="BH2783" s="127"/>
      <c r="BI2783" s="127"/>
      <c r="BJ2783" s="127"/>
      <c r="BK2783" s="127"/>
      <c r="BL2783" s="127"/>
      <c r="BM2783" s="127"/>
      <c r="BN2783" s="386"/>
      <c r="BO2783" s="127"/>
      <c r="BP2783" s="104"/>
    </row>
    <row r="2784" spans="1:68" ht="14.5" x14ac:dyDescent="0.35">
      <c r="A2784" s="136"/>
      <c r="B2784" s="136"/>
      <c r="C2784" s="136"/>
      <c r="D2784" s="127"/>
      <c r="E2784" s="127"/>
      <c r="F2784" s="127"/>
      <c r="G2784" s="127"/>
      <c r="H2784" s="127"/>
      <c r="I2784" s="127"/>
      <c r="J2784" s="127"/>
      <c r="K2784" s="127"/>
      <c r="L2784" s="127"/>
      <c r="M2784" s="127"/>
      <c r="N2784" s="127"/>
      <c r="O2784" s="127"/>
      <c r="P2784" s="127"/>
      <c r="Q2784" s="127"/>
      <c r="R2784" s="127"/>
      <c r="S2784" s="127"/>
      <c r="T2784" s="127"/>
      <c r="U2784" s="127"/>
      <c r="V2784" s="127"/>
      <c r="W2784" s="127"/>
      <c r="X2784" s="127"/>
      <c r="Y2784" s="127"/>
      <c r="Z2784" s="127"/>
      <c r="AA2784" s="127"/>
      <c r="AB2784" s="127"/>
      <c r="AC2784" s="127"/>
      <c r="AD2784" s="127"/>
      <c r="AE2784" s="127"/>
      <c r="AF2784" s="127"/>
      <c r="AG2784" s="127"/>
      <c r="AH2784" s="127"/>
      <c r="AI2784" s="127"/>
      <c r="AJ2784" s="127"/>
      <c r="AK2784" s="127"/>
      <c r="AL2784" s="127"/>
      <c r="AM2784" s="127"/>
      <c r="AN2784" s="127"/>
      <c r="AO2784" s="127"/>
      <c r="AP2784" s="127"/>
      <c r="AQ2784" s="127"/>
      <c r="AR2784" s="127"/>
      <c r="AS2784" s="127"/>
      <c r="AT2784" s="127"/>
      <c r="AU2784" s="127"/>
      <c r="AV2784" s="127"/>
      <c r="AW2784" s="127"/>
      <c r="AX2784" s="127"/>
      <c r="AY2784" s="127"/>
      <c r="AZ2784" s="127"/>
      <c r="BA2784" s="127"/>
      <c r="BB2784" s="127"/>
      <c r="BC2784" s="127"/>
      <c r="BD2784" s="127"/>
      <c r="BE2784" s="127"/>
      <c r="BF2784" s="127"/>
      <c r="BG2784" s="127"/>
      <c r="BH2784" s="127"/>
      <c r="BI2784" s="127"/>
      <c r="BJ2784" s="127"/>
      <c r="BK2784" s="127"/>
      <c r="BL2784" s="127"/>
      <c r="BM2784" s="127"/>
      <c r="BN2784" s="386"/>
      <c r="BO2784" s="127"/>
      <c r="BP2784" s="104"/>
    </row>
    <row r="2785" spans="1:68" ht="14.5" x14ac:dyDescent="0.35">
      <c r="A2785" s="136"/>
      <c r="B2785" s="136"/>
      <c r="C2785" s="136"/>
      <c r="D2785" s="127"/>
      <c r="E2785" s="127"/>
      <c r="F2785" s="127"/>
      <c r="G2785" s="127"/>
      <c r="H2785" s="127"/>
      <c r="I2785" s="127"/>
      <c r="J2785" s="127"/>
      <c r="K2785" s="127"/>
      <c r="L2785" s="127"/>
      <c r="M2785" s="127"/>
      <c r="N2785" s="127"/>
      <c r="O2785" s="127"/>
      <c r="P2785" s="127"/>
      <c r="Q2785" s="127"/>
      <c r="R2785" s="127"/>
      <c r="S2785" s="127"/>
      <c r="T2785" s="127"/>
      <c r="U2785" s="127"/>
      <c r="V2785" s="127"/>
      <c r="W2785" s="127"/>
      <c r="X2785" s="127"/>
      <c r="Y2785" s="127"/>
      <c r="Z2785" s="127"/>
      <c r="AA2785" s="127"/>
      <c r="AB2785" s="127"/>
      <c r="AC2785" s="127"/>
      <c r="AD2785" s="127"/>
      <c r="AE2785" s="127"/>
      <c r="AF2785" s="127"/>
      <c r="AG2785" s="127"/>
      <c r="AH2785" s="127"/>
      <c r="AI2785" s="127"/>
      <c r="AJ2785" s="127"/>
      <c r="AK2785" s="127"/>
      <c r="AL2785" s="127"/>
      <c r="AM2785" s="127"/>
      <c r="AN2785" s="127"/>
      <c r="AO2785" s="127"/>
      <c r="AP2785" s="127"/>
      <c r="AQ2785" s="127"/>
      <c r="AR2785" s="127"/>
      <c r="AS2785" s="127"/>
      <c r="AT2785" s="127"/>
      <c r="AU2785" s="127"/>
      <c r="AV2785" s="127"/>
      <c r="AW2785" s="127"/>
      <c r="AX2785" s="127"/>
      <c r="AY2785" s="127"/>
      <c r="AZ2785" s="127"/>
      <c r="BA2785" s="127"/>
      <c r="BB2785" s="127"/>
      <c r="BC2785" s="127"/>
      <c r="BD2785" s="127"/>
      <c r="BE2785" s="127"/>
      <c r="BF2785" s="127"/>
      <c r="BG2785" s="127"/>
      <c r="BH2785" s="127"/>
      <c r="BI2785" s="127"/>
      <c r="BJ2785" s="127"/>
      <c r="BK2785" s="127"/>
      <c r="BL2785" s="127"/>
      <c r="BM2785" s="127"/>
      <c r="BN2785" s="386"/>
      <c r="BO2785" s="127"/>
      <c r="BP2785" s="104"/>
    </row>
    <row r="2786" spans="1:68" ht="14.5" x14ac:dyDescent="0.35">
      <c r="A2786" s="136"/>
      <c r="B2786" s="136"/>
      <c r="C2786" s="136"/>
      <c r="D2786" s="127"/>
      <c r="E2786" s="127"/>
      <c r="F2786" s="127"/>
      <c r="G2786" s="127"/>
      <c r="H2786" s="127"/>
      <c r="I2786" s="127"/>
      <c r="J2786" s="127"/>
      <c r="K2786" s="127"/>
      <c r="L2786" s="127"/>
      <c r="M2786" s="127"/>
      <c r="N2786" s="127"/>
      <c r="O2786" s="127"/>
      <c r="P2786" s="127"/>
      <c r="Q2786" s="127"/>
      <c r="R2786" s="127"/>
      <c r="S2786" s="127"/>
      <c r="T2786" s="127"/>
      <c r="U2786" s="127"/>
      <c r="V2786" s="127"/>
      <c r="W2786" s="127"/>
      <c r="X2786" s="127"/>
      <c r="Y2786" s="127"/>
      <c r="Z2786" s="127"/>
      <c r="AA2786" s="127"/>
      <c r="AB2786" s="127"/>
      <c r="AC2786" s="127"/>
      <c r="AD2786" s="127"/>
      <c r="AE2786" s="127"/>
      <c r="AF2786" s="127"/>
      <c r="AG2786" s="127"/>
      <c r="AH2786" s="127"/>
      <c r="AI2786" s="127"/>
      <c r="AJ2786" s="127"/>
      <c r="AK2786" s="127"/>
      <c r="AL2786" s="127"/>
      <c r="AM2786" s="127"/>
      <c r="AN2786" s="127"/>
      <c r="AO2786" s="127"/>
      <c r="AP2786" s="127"/>
      <c r="AQ2786" s="127"/>
      <c r="AR2786" s="127"/>
      <c r="AS2786" s="127"/>
      <c r="AT2786" s="127"/>
      <c r="AU2786" s="127"/>
      <c r="AV2786" s="127"/>
      <c r="AW2786" s="127"/>
      <c r="AX2786" s="127"/>
      <c r="AY2786" s="127"/>
      <c r="AZ2786" s="127"/>
      <c r="BA2786" s="127"/>
      <c r="BB2786" s="127"/>
      <c r="BC2786" s="127"/>
      <c r="BD2786" s="127"/>
      <c r="BE2786" s="127"/>
      <c r="BF2786" s="127"/>
      <c r="BG2786" s="127"/>
      <c r="BH2786" s="127"/>
      <c r="BI2786" s="127"/>
      <c r="BJ2786" s="127"/>
      <c r="BK2786" s="127"/>
      <c r="BL2786" s="127"/>
      <c r="BM2786" s="127"/>
      <c r="BN2786" s="386"/>
      <c r="BO2786" s="127"/>
      <c r="BP2786" s="104"/>
    </row>
    <row r="2787" spans="1:68" ht="14.5" x14ac:dyDescent="0.35">
      <c r="A2787" s="136"/>
      <c r="B2787" s="136"/>
      <c r="C2787" s="136"/>
      <c r="D2787" s="127"/>
      <c r="E2787" s="127"/>
      <c r="F2787" s="127"/>
      <c r="G2787" s="127"/>
      <c r="H2787" s="127"/>
      <c r="I2787" s="127"/>
      <c r="J2787" s="127"/>
      <c r="K2787" s="127"/>
      <c r="L2787" s="127"/>
      <c r="M2787" s="127"/>
      <c r="N2787" s="127"/>
      <c r="O2787" s="127"/>
      <c r="P2787" s="127"/>
      <c r="Q2787" s="127"/>
      <c r="R2787" s="127"/>
      <c r="S2787" s="127"/>
      <c r="T2787" s="127"/>
      <c r="U2787" s="127"/>
      <c r="V2787" s="127"/>
      <c r="W2787" s="127"/>
      <c r="X2787" s="127"/>
      <c r="Y2787" s="127"/>
      <c r="Z2787" s="127"/>
      <c r="AA2787" s="127"/>
      <c r="AB2787" s="127"/>
      <c r="AC2787" s="127"/>
      <c r="AD2787" s="127"/>
      <c r="AE2787" s="127"/>
      <c r="AF2787" s="127"/>
      <c r="AG2787" s="127"/>
      <c r="AH2787" s="127"/>
      <c r="AI2787" s="127"/>
      <c r="AJ2787" s="127"/>
      <c r="AK2787" s="127"/>
      <c r="AL2787" s="127"/>
      <c r="AM2787" s="127"/>
      <c r="AN2787" s="127"/>
      <c r="AO2787" s="127"/>
      <c r="AP2787" s="127"/>
      <c r="AQ2787" s="127"/>
      <c r="AR2787" s="127"/>
      <c r="AS2787" s="127"/>
      <c r="AT2787" s="127"/>
      <c r="AU2787" s="127"/>
      <c r="AV2787" s="127"/>
      <c r="AW2787" s="127"/>
      <c r="AX2787" s="127"/>
      <c r="AY2787" s="127"/>
      <c r="AZ2787" s="127"/>
      <c r="BA2787" s="127"/>
      <c r="BB2787" s="127"/>
      <c r="BC2787" s="127"/>
      <c r="BD2787" s="127"/>
      <c r="BE2787" s="127"/>
      <c r="BF2787" s="127"/>
      <c r="BG2787" s="127"/>
      <c r="BH2787" s="127"/>
      <c r="BI2787" s="127"/>
      <c r="BJ2787" s="127"/>
      <c r="BK2787" s="127"/>
      <c r="BL2787" s="127"/>
      <c r="BM2787" s="127"/>
      <c r="BN2787" s="386"/>
      <c r="BO2787" s="127"/>
      <c r="BP2787" s="104"/>
    </row>
    <row r="2788" spans="1:68" ht="14.5" x14ac:dyDescent="0.35">
      <c r="A2788" s="136"/>
      <c r="B2788" s="136"/>
      <c r="C2788" s="136"/>
      <c r="D2788" s="127"/>
      <c r="E2788" s="127"/>
      <c r="F2788" s="127"/>
      <c r="G2788" s="127"/>
      <c r="H2788" s="127"/>
      <c r="I2788" s="127"/>
      <c r="J2788" s="127"/>
      <c r="K2788" s="127"/>
      <c r="L2788" s="127"/>
      <c r="M2788" s="127"/>
      <c r="N2788" s="127"/>
      <c r="O2788" s="127"/>
      <c r="P2788" s="127"/>
      <c r="Q2788" s="127"/>
      <c r="R2788" s="127"/>
      <c r="S2788" s="127"/>
      <c r="T2788" s="127"/>
      <c r="U2788" s="127"/>
      <c r="V2788" s="127"/>
      <c r="W2788" s="127"/>
      <c r="X2788" s="127"/>
      <c r="Y2788" s="127"/>
      <c r="Z2788" s="127"/>
      <c r="AA2788" s="127"/>
      <c r="AB2788" s="127"/>
      <c r="AC2788" s="127"/>
      <c r="AD2788" s="127"/>
      <c r="AE2788" s="127"/>
      <c r="AF2788" s="127"/>
      <c r="AG2788" s="127"/>
      <c r="AH2788" s="127"/>
      <c r="AI2788" s="127"/>
      <c r="AJ2788" s="127"/>
      <c r="AK2788" s="127"/>
      <c r="AL2788" s="127"/>
      <c r="AM2788" s="127"/>
      <c r="AN2788" s="127"/>
      <c r="AO2788" s="127"/>
      <c r="AP2788" s="127"/>
      <c r="AQ2788" s="127"/>
      <c r="AR2788" s="127"/>
      <c r="AS2788" s="127"/>
      <c r="AT2788" s="127"/>
      <c r="AU2788" s="127"/>
      <c r="AV2788" s="127"/>
      <c r="AW2788" s="127"/>
      <c r="AX2788" s="127"/>
      <c r="AY2788" s="127"/>
      <c r="AZ2788" s="127"/>
      <c r="BA2788" s="127"/>
      <c r="BB2788" s="127"/>
      <c r="BC2788" s="127"/>
      <c r="BD2788" s="127"/>
      <c r="BE2788" s="127"/>
      <c r="BF2788" s="127"/>
      <c r="BG2788" s="127"/>
      <c r="BH2788" s="127"/>
      <c r="BI2788" s="127"/>
      <c r="BJ2788" s="127"/>
      <c r="BK2788" s="127"/>
      <c r="BL2788" s="127"/>
      <c r="BM2788" s="127"/>
      <c r="BN2788" s="386"/>
      <c r="BO2788" s="127"/>
      <c r="BP2788" s="104"/>
    </row>
    <row r="2789" spans="1:68" ht="14.5" x14ac:dyDescent="0.35">
      <c r="A2789" s="136"/>
      <c r="B2789" s="136"/>
      <c r="C2789" s="136"/>
      <c r="D2789" s="127"/>
      <c r="E2789" s="127"/>
      <c r="F2789" s="127"/>
      <c r="G2789" s="127"/>
      <c r="H2789" s="127"/>
      <c r="I2789" s="127"/>
      <c r="J2789" s="127"/>
      <c r="K2789" s="127"/>
      <c r="L2789" s="127"/>
      <c r="M2789" s="127"/>
      <c r="N2789" s="127"/>
      <c r="O2789" s="127"/>
      <c r="P2789" s="127"/>
      <c r="Q2789" s="127"/>
      <c r="R2789" s="127"/>
      <c r="S2789" s="127"/>
      <c r="T2789" s="127"/>
      <c r="U2789" s="127"/>
      <c r="V2789" s="127"/>
      <c r="W2789" s="127"/>
      <c r="X2789" s="127"/>
      <c r="Y2789" s="127"/>
      <c r="Z2789" s="127"/>
      <c r="AA2789" s="127"/>
      <c r="AB2789" s="127"/>
      <c r="AC2789" s="127"/>
      <c r="AD2789" s="127"/>
      <c r="AE2789" s="127"/>
      <c r="AF2789" s="127"/>
      <c r="AG2789" s="127"/>
      <c r="AH2789" s="127"/>
      <c r="AI2789" s="127"/>
      <c r="AJ2789" s="127"/>
      <c r="AK2789" s="127"/>
      <c r="AL2789" s="127"/>
      <c r="AM2789" s="127"/>
      <c r="AN2789" s="127"/>
      <c r="AO2789" s="127"/>
      <c r="AP2789" s="127"/>
      <c r="AQ2789" s="127"/>
      <c r="AR2789" s="127"/>
      <c r="AS2789" s="127"/>
      <c r="AT2789" s="127"/>
      <c r="AU2789" s="127"/>
      <c r="AV2789" s="127"/>
      <c r="AW2789" s="127"/>
      <c r="AX2789" s="127"/>
      <c r="AY2789" s="127"/>
      <c r="AZ2789" s="127"/>
      <c r="BA2789" s="127"/>
      <c r="BB2789" s="127"/>
      <c r="BC2789" s="127"/>
      <c r="BD2789" s="127"/>
      <c r="BE2789" s="127"/>
      <c r="BF2789" s="127"/>
      <c r="BG2789" s="127"/>
      <c r="BH2789" s="127"/>
      <c r="BI2789" s="127"/>
      <c r="BJ2789" s="127"/>
      <c r="BK2789" s="127"/>
      <c r="BL2789" s="127"/>
      <c r="BM2789" s="127"/>
      <c r="BN2789" s="386"/>
      <c r="BO2789" s="127"/>
      <c r="BP2789" s="104"/>
    </row>
    <row r="2790" spans="1:68" ht="14.5" x14ac:dyDescent="0.35">
      <c r="A2790" s="136"/>
      <c r="B2790" s="136"/>
      <c r="C2790" s="136"/>
      <c r="D2790" s="127"/>
      <c r="E2790" s="127"/>
      <c r="F2790" s="127"/>
      <c r="G2790" s="127"/>
      <c r="H2790" s="127"/>
      <c r="I2790" s="127"/>
      <c r="J2790" s="127"/>
      <c r="K2790" s="127"/>
      <c r="L2790" s="127"/>
      <c r="M2790" s="127"/>
      <c r="N2790" s="127"/>
      <c r="O2790" s="127"/>
      <c r="P2790" s="127"/>
      <c r="Q2790" s="127"/>
      <c r="R2790" s="127"/>
      <c r="S2790" s="127"/>
      <c r="T2790" s="127"/>
      <c r="U2790" s="127"/>
      <c r="V2790" s="127"/>
      <c r="W2790" s="127"/>
      <c r="X2790" s="127"/>
      <c r="Y2790" s="127"/>
      <c r="Z2790" s="127"/>
      <c r="AA2790" s="127"/>
      <c r="AB2790" s="127"/>
      <c r="AC2790" s="127"/>
      <c r="AD2790" s="127"/>
      <c r="AE2790" s="127"/>
      <c r="AF2790" s="127"/>
      <c r="AG2790" s="127"/>
      <c r="AH2790" s="127"/>
      <c r="AI2790" s="127"/>
      <c r="AJ2790" s="127"/>
      <c r="AK2790" s="127"/>
      <c r="AL2790" s="127"/>
      <c r="AM2790" s="127"/>
      <c r="AN2790" s="127"/>
      <c r="AO2790" s="127"/>
      <c r="AP2790" s="127"/>
      <c r="AQ2790" s="127"/>
      <c r="AR2790" s="127"/>
      <c r="AS2790" s="127"/>
      <c r="AT2790" s="127"/>
      <c r="AU2790" s="127"/>
      <c r="AV2790" s="127"/>
      <c r="AW2790" s="127"/>
      <c r="AX2790" s="127"/>
      <c r="AY2790" s="127"/>
      <c r="AZ2790" s="127"/>
      <c r="BA2790" s="127"/>
      <c r="BB2790" s="127"/>
      <c r="BC2790" s="127"/>
      <c r="BD2790" s="127"/>
      <c r="BE2790" s="127"/>
      <c r="BF2790" s="127"/>
      <c r="BG2790" s="127"/>
      <c r="BH2790" s="127"/>
      <c r="BI2790" s="127"/>
      <c r="BJ2790" s="127"/>
      <c r="BK2790" s="127"/>
      <c r="BL2790" s="127"/>
      <c r="BM2790" s="127"/>
      <c r="BN2790" s="386"/>
      <c r="BO2790" s="127"/>
      <c r="BP2790" s="104"/>
    </row>
    <row r="2791" spans="1:68" ht="14.5" x14ac:dyDescent="0.35">
      <c r="A2791" s="136"/>
      <c r="B2791" s="136"/>
      <c r="C2791" s="136"/>
      <c r="D2791" s="127"/>
      <c r="E2791" s="127"/>
      <c r="F2791" s="127"/>
      <c r="G2791" s="127"/>
      <c r="H2791" s="127"/>
      <c r="I2791" s="127"/>
      <c r="J2791" s="127"/>
      <c r="K2791" s="127"/>
      <c r="L2791" s="127"/>
      <c r="M2791" s="127"/>
      <c r="N2791" s="127"/>
      <c r="O2791" s="127"/>
      <c r="P2791" s="127"/>
      <c r="Q2791" s="127"/>
      <c r="R2791" s="127"/>
      <c r="S2791" s="127"/>
      <c r="T2791" s="127"/>
      <c r="U2791" s="127"/>
      <c r="V2791" s="127"/>
      <c r="W2791" s="127"/>
      <c r="X2791" s="127"/>
      <c r="Y2791" s="127"/>
      <c r="Z2791" s="127"/>
      <c r="AA2791" s="127"/>
      <c r="AB2791" s="127"/>
      <c r="AC2791" s="127"/>
      <c r="AD2791" s="127"/>
      <c r="AE2791" s="127"/>
      <c r="AF2791" s="127"/>
      <c r="AG2791" s="127"/>
      <c r="AH2791" s="127"/>
      <c r="AI2791" s="127"/>
      <c r="AJ2791" s="127"/>
      <c r="AK2791" s="127"/>
      <c r="AL2791" s="127"/>
      <c r="AM2791" s="127"/>
      <c r="AN2791" s="127"/>
      <c r="AO2791" s="127"/>
      <c r="AP2791" s="127"/>
      <c r="AQ2791" s="127"/>
      <c r="AR2791" s="127"/>
      <c r="AS2791" s="127"/>
      <c r="AT2791" s="127"/>
      <c r="AU2791" s="127"/>
      <c r="AV2791" s="127"/>
      <c r="AW2791" s="127"/>
      <c r="AX2791" s="127"/>
      <c r="AY2791" s="127"/>
      <c r="AZ2791" s="127"/>
      <c r="BA2791" s="127"/>
      <c r="BB2791" s="127"/>
      <c r="BC2791" s="127"/>
      <c r="BD2791" s="127"/>
      <c r="BE2791" s="127"/>
      <c r="BF2791" s="127"/>
      <c r="BG2791" s="127"/>
      <c r="BH2791" s="127"/>
      <c r="BI2791" s="127"/>
      <c r="BJ2791" s="127"/>
      <c r="BK2791" s="127"/>
      <c r="BL2791" s="127"/>
      <c r="BM2791" s="127"/>
      <c r="BN2791" s="386"/>
      <c r="BO2791" s="127"/>
      <c r="BP2791" s="104"/>
    </row>
    <row r="2792" spans="1:68" ht="14.5" x14ac:dyDescent="0.35">
      <c r="A2792" s="136"/>
      <c r="B2792" s="136"/>
      <c r="C2792" s="136"/>
      <c r="D2792" s="127"/>
      <c r="E2792" s="127"/>
      <c r="F2792" s="127"/>
      <c r="G2792" s="127"/>
      <c r="H2792" s="127"/>
      <c r="I2792" s="127"/>
      <c r="J2792" s="127"/>
      <c r="K2792" s="127"/>
      <c r="L2792" s="127"/>
      <c r="M2792" s="127"/>
      <c r="N2792" s="127"/>
      <c r="O2792" s="127"/>
      <c r="P2792" s="127"/>
      <c r="Q2792" s="127"/>
      <c r="R2792" s="127"/>
      <c r="S2792" s="127"/>
      <c r="T2792" s="127"/>
      <c r="U2792" s="127"/>
      <c r="V2792" s="127"/>
      <c r="W2792" s="127"/>
      <c r="X2792" s="127"/>
      <c r="Y2792" s="127"/>
      <c r="Z2792" s="127"/>
      <c r="AA2792" s="127"/>
      <c r="AB2792" s="127"/>
      <c r="AC2792" s="127"/>
      <c r="AD2792" s="127"/>
      <c r="AE2792" s="127"/>
      <c r="AF2792" s="127"/>
      <c r="AG2792" s="127"/>
      <c r="AH2792" s="127"/>
      <c r="AI2792" s="127"/>
      <c r="AJ2792" s="127"/>
      <c r="AK2792" s="127"/>
      <c r="AL2792" s="127"/>
      <c r="AM2792" s="127"/>
      <c r="AN2792" s="127"/>
      <c r="AO2792" s="127"/>
      <c r="AP2792" s="127"/>
      <c r="AQ2792" s="127"/>
      <c r="AR2792" s="127"/>
      <c r="AS2792" s="127"/>
      <c r="AT2792" s="127"/>
      <c r="AU2792" s="127"/>
      <c r="AV2792" s="127"/>
      <c r="AW2792" s="127"/>
      <c r="AX2792" s="127"/>
      <c r="AY2792" s="127"/>
      <c r="AZ2792" s="127"/>
      <c r="BA2792" s="127"/>
      <c r="BB2792" s="127"/>
      <c r="BC2792" s="127"/>
      <c r="BD2792" s="127"/>
      <c r="BE2792" s="127"/>
      <c r="BF2792" s="127"/>
      <c r="BG2792" s="127"/>
      <c r="BH2792" s="127"/>
      <c r="BI2792" s="127"/>
      <c r="BJ2792" s="127"/>
      <c r="BK2792" s="127"/>
      <c r="BL2792" s="127"/>
      <c r="BM2792" s="127"/>
      <c r="BN2792" s="386"/>
      <c r="BO2792" s="127"/>
      <c r="BP2792" s="104"/>
    </row>
    <row r="2793" spans="1:68" ht="14.5" x14ac:dyDescent="0.35">
      <c r="A2793" s="136"/>
      <c r="B2793" s="136"/>
      <c r="C2793" s="136"/>
      <c r="D2793" s="127"/>
      <c r="E2793" s="127"/>
      <c r="F2793" s="127"/>
      <c r="G2793" s="127"/>
      <c r="H2793" s="127"/>
      <c r="I2793" s="127"/>
      <c r="J2793" s="127"/>
      <c r="K2793" s="127"/>
      <c r="L2793" s="127"/>
      <c r="M2793" s="127"/>
      <c r="N2793" s="127"/>
      <c r="O2793" s="127"/>
      <c r="P2793" s="127"/>
      <c r="Q2793" s="127"/>
      <c r="R2793" s="127"/>
      <c r="S2793" s="127"/>
      <c r="T2793" s="127"/>
      <c r="U2793" s="127"/>
      <c r="V2793" s="127"/>
      <c r="W2793" s="127"/>
      <c r="X2793" s="127"/>
      <c r="Y2793" s="127"/>
      <c r="Z2793" s="127"/>
      <c r="AA2793" s="127"/>
      <c r="AB2793" s="127"/>
      <c r="AC2793" s="127"/>
      <c r="AD2793" s="127"/>
      <c r="AE2793" s="127"/>
      <c r="AF2793" s="127"/>
      <c r="AG2793" s="127"/>
      <c r="AH2793" s="127"/>
      <c r="AI2793" s="127"/>
      <c r="AJ2793" s="127"/>
      <c r="AK2793" s="127"/>
      <c r="AL2793" s="127"/>
      <c r="AM2793" s="127"/>
      <c r="AN2793" s="127"/>
      <c r="AO2793" s="127"/>
      <c r="AP2793" s="127"/>
      <c r="AQ2793" s="127"/>
      <c r="AR2793" s="127"/>
      <c r="AS2793" s="127"/>
      <c r="AT2793" s="127"/>
      <c r="AU2793" s="127"/>
      <c r="AV2793" s="127"/>
      <c r="AW2793" s="127"/>
      <c r="AX2793" s="127"/>
      <c r="AY2793" s="127"/>
      <c r="AZ2793" s="127"/>
      <c r="BA2793" s="127"/>
      <c r="BB2793" s="127"/>
      <c r="BC2793" s="127"/>
      <c r="BD2793" s="127"/>
      <c r="BE2793" s="127"/>
      <c r="BF2793" s="127"/>
      <c r="BG2793" s="127"/>
      <c r="BH2793" s="127"/>
      <c r="BI2793" s="127"/>
      <c r="BJ2793" s="127"/>
      <c r="BK2793" s="127"/>
      <c r="BL2793" s="127"/>
      <c r="BM2793" s="127"/>
      <c r="BN2793" s="386"/>
      <c r="BO2793" s="127"/>
      <c r="BP2793" s="104"/>
    </row>
    <row r="2794" spans="1:68" ht="14.5" x14ac:dyDescent="0.35">
      <c r="A2794" s="136"/>
      <c r="B2794" s="136"/>
      <c r="C2794" s="136"/>
      <c r="D2794" s="127"/>
      <c r="E2794" s="127"/>
      <c r="F2794" s="127"/>
      <c r="G2794" s="127"/>
      <c r="H2794" s="127"/>
      <c r="I2794" s="127"/>
      <c r="J2794" s="127"/>
      <c r="K2794" s="127"/>
      <c r="L2794" s="127"/>
      <c r="M2794" s="127"/>
      <c r="N2794" s="127"/>
      <c r="O2794" s="127"/>
      <c r="P2794" s="127"/>
      <c r="Q2794" s="127"/>
      <c r="R2794" s="127"/>
      <c r="S2794" s="127"/>
      <c r="T2794" s="127"/>
      <c r="U2794" s="127"/>
      <c r="V2794" s="127"/>
      <c r="W2794" s="127"/>
      <c r="X2794" s="127"/>
      <c r="Y2794" s="127"/>
      <c r="Z2794" s="127"/>
      <c r="AA2794" s="127"/>
      <c r="AB2794" s="127"/>
      <c r="AC2794" s="127"/>
      <c r="AD2794" s="127"/>
      <c r="AE2794" s="127"/>
      <c r="AF2794" s="127"/>
      <c r="AG2794" s="127"/>
      <c r="AH2794" s="127"/>
      <c r="AI2794" s="127"/>
      <c r="AJ2794" s="127"/>
      <c r="AK2794" s="127"/>
      <c r="AL2794" s="127"/>
      <c r="AM2794" s="127"/>
      <c r="AN2794" s="127"/>
      <c r="AO2794" s="127"/>
      <c r="AP2794" s="127"/>
      <c r="AQ2794" s="127"/>
      <c r="AR2794" s="127"/>
      <c r="AS2794" s="127"/>
      <c r="AT2794" s="127"/>
      <c r="AU2794" s="127"/>
      <c r="AV2794" s="127"/>
      <c r="AW2794" s="127"/>
      <c r="AX2794" s="127"/>
      <c r="AY2794" s="127"/>
      <c r="AZ2794" s="127"/>
      <c r="BA2794" s="127"/>
      <c r="BB2794" s="127"/>
      <c r="BC2794" s="127"/>
      <c r="BD2794" s="127"/>
      <c r="BE2794" s="127"/>
      <c r="BF2794" s="127"/>
      <c r="BG2794" s="127"/>
      <c r="BH2794" s="127"/>
      <c r="BI2794" s="127"/>
      <c r="BJ2794" s="127"/>
      <c r="BK2794" s="127"/>
      <c r="BL2794" s="127"/>
      <c r="BM2794" s="127"/>
      <c r="BN2794" s="386"/>
      <c r="BO2794" s="127"/>
      <c r="BP2794" s="104"/>
    </row>
    <row r="2795" spans="1:68" ht="14.5" x14ac:dyDescent="0.35">
      <c r="A2795" s="136"/>
      <c r="B2795" s="136"/>
      <c r="C2795" s="136"/>
      <c r="D2795" s="127"/>
      <c r="E2795" s="127"/>
      <c r="F2795" s="127"/>
      <c r="G2795" s="127"/>
      <c r="H2795" s="127"/>
      <c r="I2795" s="127"/>
      <c r="J2795" s="127"/>
      <c r="K2795" s="127"/>
      <c r="L2795" s="127"/>
      <c r="M2795" s="127"/>
      <c r="N2795" s="127"/>
      <c r="O2795" s="127"/>
      <c r="P2795" s="127"/>
      <c r="Q2795" s="127"/>
      <c r="R2795" s="127"/>
      <c r="S2795" s="127"/>
      <c r="T2795" s="127"/>
      <c r="U2795" s="127"/>
      <c r="V2795" s="127"/>
      <c r="W2795" s="127"/>
      <c r="X2795" s="127"/>
      <c r="Y2795" s="127"/>
      <c r="Z2795" s="127"/>
      <c r="AA2795" s="127"/>
      <c r="AB2795" s="127"/>
      <c r="AC2795" s="127"/>
      <c r="AD2795" s="127"/>
      <c r="AE2795" s="127"/>
      <c r="AF2795" s="127"/>
      <c r="AG2795" s="127"/>
      <c r="AH2795" s="127"/>
      <c r="AI2795" s="127"/>
      <c r="AJ2795" s="127"/>
      <c r="AK2795" s="127"/>
      <c r="AL2795" s="127"/>
      <c r="AM2795" s="127"/>
      <c r="AN2795" s="127"/>
      <c r="AO2795" s="127"/>
      <c r="AP2795" s="127"/>
      <c r="AQ2795" s="127"/>
      <c r="AR2795" s="127"/>
      <c r="AS2795" s="127"/>
      <c r="AT2795" s="127"/>
      <c r="AU2795" s="127"/>
      <c r="AV2795" s="127"/>
      <c r="AW2795" s="127"/>
      <c r="AX2795" s="127"/>
      <c r="AY2795" s="127"/>
      <c r="AZ2795" s="127"/>
      <c r="BA2795" s="127"/>
      <c r="BB2795" s="127"/>
      <c r="BC2795" s="127"/>
      <c r="BD2795" s="127"/>
      <c r="BE2795" s="127"/>
      <c r="BF2795" s="127"/>
      <c r="BG2795" s="127"/>
      <c r="BH2795" s="127"/>
      <c r="BI2795" s="127"/>
      <c r="BJ2795" s="127"/>
      <c r="BK2795" s="127"/>
      <c r="BL2795" s="127"/>
      <c r="BM2795" s="127"/>
      <c r="BN2795" s="386"/>
      <c r="BO2795" s="127"/>
      <c r="BP2795" s="104"/>
    </row>
    <row r="2796" spans="1:68" ht="14.5" x14ac:dyDescent="0.35">
      <c r="A2796" s="136"/>
      <c r="B2796" s="136"/>
      <c r="C2796" s="136"/>
      <c r="D2796" s="127"/>
      <c r="E2796" s="127"/>
      <c r="F2796" s="127"/>
      <c r="G2796" s="127"/>
      <c r="H2796" s="127"/>
      <c r="I2796" s="127"/>
      <c r="J2796" s="127"/>
      <c r="K2796" s="127"/>
      <c r="L2796" s="127"/>
      <c r="M2796" s="127"/>
      <c r="N2796" s="127"/>
      <c r="O2796" s="127"/>
      <c r="P2796" s="127"/>
      <c r="Q2796" s="127"/>
      <c r="R2796" s="127"/>
      <c r="S2796" s="127"/>
      <c r="T2796" s="127"/>
      <c r="U2796" s="127"/>
      <c r="V2796" s="127"/>
      <c r="W2796" s="127"/>
      <c r="X2796" s="127"/>
      <c r="Y2796" s="127"/>
      <c r="Z2796" s="127"/>
      <c r="AA2796" s="127"/>
      <c r="AB2796" s="127"/>
      <c r="AC2796" s="127"/>
      <c r="AD2796" s="127"/>
      <c r="AE2796" s="127"/>
      <c r="AF2796" s="127"/>
      <c r="AG2796" s="127"/>
      <c r="AH2796" s="127"/>
      <c r="AI2796" s="127"/>
      <c r="AJ2796" s="127"/>
      <c r="AK2796" s="127"/>
      <c r="AL2796" s="127"/>
      <c r="AM2796" s="127"/>
      <c r="AN2796" s="127"/>
      <c r="AO2796" s="127"/>
      <c r="AP2796" s="127"/>
      <c r="AQ2796" s="127"/>
      <c r="AR2796" s="127"/>
      <c r="AS2796" s="127"/>
      <c r="AT2796" s="127"/>
      <c r="AU2796" s="127"/>
      <c r="AV2796" s="127"/>
      <c r="AW2796" s="127"/>
      <c r="AX2796" s="127"/>
      <c r="AY2796" s="127"/>
      <c r="AZ2796" s="127"/>
      <c r="BA2796" s="127"/>
      <c r="BB2796" s="127"/>
      <c r="BC2796" s="127"/>
      <c r="BD2796" s="127"/>
      <c r="BE2796" s="127"/>
      <c r="BF2796" s="127"/>
      <c r="BG2796" s="127"/>
      <c r="BH2796" s="127"/>
      <c r="BI2796" s="127"/>
      <c r="BJ2796" s="127"/>
      <c r="BK2796" s="127"/>
      <c r="BL2796" s="127"/>
      <c r="BM2796" s="127"/>
      <c r="BN2796" s="386"/>
      <c r="BO2796" s="127"/>
      <c r="BP2796" s="104"/>
    </row>
    <row r="2797" spans="1:68" ht="14.5" x14ac:dyDescent="0.35">
      <c r="A2797" s="136"/>
      <c r="B2797" s="136"/>
      <c r="C2797" s="136"/>
      <c r="D2797" s="127"/>
      <c r="E2797" s="127"/>
      <c r="F2797" s="127"/>
      <c r="G2797" s="127"/>
      <c r="H2797" s="127"/>
      <c r="I2797" s="127"/>
      <c r="J2797" s="127"/>
      <c r="K2797" s="127"/>
      <c r="L2797" s="127"/>
      <c r="M2797" s="127"/>
      <c r="N2797" s="127"/>
      <c r="O2797" s="127"/>
      <c r="P2797" s="127"/>
      <c r="Q2797" s="127"/>
      <c r="R2797" s="127"/>
      <c r="S2797" s="127"/>
      <c r="T2797" s="127"/>
      <c r="U2797" s="127"/>
      <c r="V2797" s="127"/>
      <c r="W2797" s="127"/>
      <c r="X2797" s="127"/>
      <c r="Y2797" s="127"/>
      <c r="Z2797" s="127"/>
      <c r="AA2797" s="127"/>
      <c r="AB2797" s="127"/>
      <c r="AC2797" s="127"/>
      <c r="AD2797" s="127"/>
      <c r="AE2797" s="127"/>
      <c r="AF2797" s="127"/>
      <c r="AG2797" s="127"/>
      <c r="AH2797" s="127"/>
      <c r="AI2797" s="127"/>
      <c r="AJ2797" s="127"/>
      <c r="AK2797" s="127"/>
      <c r="AL2797" s="127"/>
      <c r="AM2797" s="127"/>
      <c r="AN2797" s="127"/>
      <c r="AO2797" s="127"/>
      <c r="AP2797" s="127"/>
      <c r="AQ2797" s="127"/>
      <c r="AR2797" s="127"/>
      <c r="AS2797" s="127"/>
      <c r="AT2797" s="127"/>
      <c r="AU2797" s="127"/>
      <c r="AV2797" s="127"/>
      <c r="AW2797" s="127"/>
      <c r="AX2797" s="127"/>
      <c r="AY2797" s="127"/>
      <c r="AZ2797" s="127"/>
      <c r="BA2797" s="127"/>
      <c r="BB2797" s="127"/>
      <c r="BC2797" s="127"/>
      <c r="BD2797" s="127"/>
      <c r="BE2797" s="127"/>
      <c r="BF2797" s="127"/>
      <c r="BG2797" s="127"/>
      <c r="BH2797" s="127"/>
      <c r="BI2797" s="127"/>
      <c r="BJ2797" s="127"/>
      <c r="BK2797" s="127"/>
      <c r="BL2797" s="127"/>
      <c r="BM2797" s="127"/>
      <c r="BN2797" s="386"/>
      <c r="BO2797" s="127"/>
      <c r="BP2797" s="104"/>
    </row>
    <row r="2798" spans="1:68" ht="14.5" x14ac:dyDescent="0.35">
      <c r="A2798" s="136"/>
      <c r="B2798" s="136"/>
      <c r="C2798" s="136"/>
      <c r="D2798" s="127"/>
      <c r="E2798" s="127"/>
      <c r="F2798" s="127"/>
      <c r="G2798" s="127"/>
      <c r="H2798" s="127"/>
      <c r="I2798" s="127"/>
      <c r="J2798" s="127"/>
      <c r="K2798" s="127"/>
      <c r="L2798" s="127"/>
      <c r="M2798" s="127"/>
      <c r="N2798" s="127"/>
      <c r="O2798" s="127"/>
      <c r="P2798" s="127"/>
      <c r="Q2798" s="127"/>
      <c r="R2798" s="127"/>
      <c r="S2798" s="127"/>
      <c r="T2798" s="127"/>
      <c r="U2798" s="127"/>
      <c r="V2798" s="127"/>
      <c r="W2798" s="127"/>
      <c r="X2798" s="127"/>
      <c r="Y2798" s="127"/>
      <c r="Z2798" s="127"/>
      <c r="AA2798" s="127"/>
      <c r="AB2798" s="127"/>
      <c r="AC2798" s="127"/>
      <c r="AD2798" s="127"/>
      <c r="AE2798" s="127"/>
      <c r="AF2798" s="127"/>
      <c r="AG2798" s="127"/>
      <c r="AH2798" s="127"/>
      <c r="AI2798" s="127"/>
      <c r="AJ2798" s="127"/>
      <c r="AK2798" s="127"/>
      <c r="AL2798" s="127"/>
      <c r="AM2798" s="127"/>
      <c r="AN2798" s="127"/>
      <c r="AO2798" s="127"/>
      <c r="AP2798" s="127"/>
      <c r="AQ2798" s="127"/>
      <c r="AR2798" s="127"/>
      <c r="AS2798" s="127"/>
      <c r="AT2798" s="127"/>
      <c r="AU2798" s="127"/>
      <c r="AV2798" s="127"/>
      <c r="AW2798" s="127"/>
      <c r="AX2798" s="127"/>
      <c r="AY2798" s="127"/>
      <c r="AZ2798" s="127"/>
      <c r="BA2798" s="127"/>
      <c r="BB2798" s="127"/>
      <c r="BC2798" s="127"/>
      <c r="BD2798" s="127"/>
      <c r="BE2798" s="127"/>
      <c r="BF2798" s="127"/>
      <c r="BG2798" s="127"/>
      <c r="BH2798" s="127"/>
      <c r="BI2798" s="127"/>
      <c r="BJ2798" s="127"/>
      <c r="BK2798" s="127"/>
      <c r="BL2798" s="127"/>
      <c r="BM2798" s="127"/>
      <c r="BN2798" s="386"/>
      <c r="BO2798" s="127"/>
      <c r="BP2798" s="104"/>
    </row>
    <row r="2799" spans="1:68" ht="14.5" x14ac:dyDescent="0.35">
      <c r="A2799" s="136"/>
      <c r="B2799" s="136"/>
      <c r="C2799" s="136"/>
      <c r="D2799" s="127"/>
      <c r="E2799" s="127"/>
      <c r="F2799" s="127"/>
      <c r="G2799" s="127"/>
      <c r="H2799" s="127"/>
      <c r="I2799" s="127"/>
      <c r="J2799" s="127"/>
      <c r="K2799" s="127"/>
      <c r="L2799" s="127"/>
      <c r="M2799" s="127"/>
      <c r="N2799" s="127"/>
      <c r="O2799" s="127"/>
      <c r="P2799" s="127"/>
      <c r="Q2799" s="127"/>
      <c r="R2799" s="127"/>
      <c r="S2799" s="127"/>
      <c r="T2799" s="127"/>
      <c r="U2799" s="127"/>
      <c r="V2799" s="127"/>
      <c r="W2799" s="127"/>
      <c r="X2799" s="127"/>
      <c r="Y2799" s="127"/>
      <c r="Z2799" s="127"/>
      <c r="AA2799" s="127"/>
      <c r="AB2799" s="127"/>
      <c r="AC2799" s="127"/>
      <c r="AD2799" s="127"/>
      <c r="AE2799" s="127"/>
      <c r="AF2799" s="127"/>
      <c r="AG2799" s="127"/>
      <c r="AH2799" s="127"/>
      <c r="AI2799" s="127"/>
      <c r="AJ2799" s="127"/>
      <c r="AK2799" s="127"/>
      <c r="AL2799" s="127"/>
      <c r="AM2799" s="127"/>
      <c r="AN2799" s="127"/>
      <c r="AO2799" s="127"/>
      <c r="AP2799" s="127"/>
      <c r="AQ2799" s="127"/>
      <c r="AR2799" s="127"/>
      <c r="AS2799" s="127"/>
      <c r="AT2799" s="127"/>
      <c r="AU2799" s="127"/>
      <c r="AV2799" s="127"/>
      <c r="AW2799" s="127"/>
      <c r="AX2799" s="127"/>
      <c r="AY2799" s="127"/>
      <c r="AZ2799" s="127"/>
      <c r="BA2799" s="127"/>
      <c r="BB2799" s="127"/>
      <c r="BC2799" s="127"/>
      <c r="BD2799" s="127"/>
      <c r="BE2799" s="127"/>
      <c r="BF2799" s="127"/>
      <c r="BG2799" s="127"/>
      <c r="BH2799" s="127"/>
      <c r="BI2799" s="127"/>
      <c r="BJ2799" s="127"/>
      <c r="BK2799" s="127"/>
      <c r="BL2799" s="127"/>
      <c r="BM2799" s="127"/>
      <c r="BN2799" s="386"/>
      <c r="BO2799" s="127"/>
      <c r="BP2799" s="104"/>
    </row>
    <row r="2800" spans="1:68" ht="14.5" x14ac:dyDescent="0.35">
      <c r="A2800" s="136"/>
      <c r="B2800" s="136"/>
      <c r="C2800" s="136"/>
      <c r="D2800" s="127"/>
      <c r="E2800" s="127"/>
      <c r="F2800" s="127"/>
      <c r="G2800" s="127"/>
      <c r="H2800" s="127"/>
      <c r="I2800" s="127"/>
      <c r="J2800" s="127"/>
      <c r="K2800" s="127"/>
      <c r="L2800" s="127"/>
      <c r="M2800" s="127"/>
      <c r="N2800" s="127"/>
      <c r="O2800" s="127"/>
      <c r="P2800" s="127"/>
      <c r="Q2800" s="127"/>
      <c r="R2800" s="127"/>
      <c r="S2800" s="127"/>
      <c r="T2800" s="127"/>
      <c r="U2800" s="127"/>
      <c r="V2800" s="127"/>
      <c r="W2800" s="127"/>
      <c r="X2800" s="127"/>
      <c r="Y2800" s="127"/>
      <c r="Z2800" s="127"/>
      <c r="AA2800" s="127"/>
      <c r="AB2800" s="127"/>
      <c r="AC2800" s="127"/>
      <c r="AD2800" s="127"/>
      <c r="AE2800" s="127"/>
      <c r="AF2800" s="127"/>
      <c r="AG2800" s="127"/>
      <c r="AH2800" s="127"/>
      <c r="AI2800" s="127"/>
      <c r="AJ2800" s="127"/>
      <c r="AK2800" s="127"/>
      <c r="AL2800" s="127"/>
      <c r="AM2800" s="127"/>
      <c r="AN2800" s="127"/>
      <c r="AO2800" s="127"/>
      <c r="AP2800" s="127"/>
      <c r="AQ2800" s="127"/>
      <c r="AR2800" s="127"/>
      <c r="AS2800" s="127"/>
      <c r="AT2800" s="127"/>
      <c r="AU2800" s="127"/>
      <c r="AV2800" s="127"/>
      <c r="AW2800" s="127"/>
      <c r="AX2800" s="127"/>
      <c r="AY2800" s="127"/>
      <c r="AZ2800" s="127"/>
      <c r="BA2800" s="127"/>
      <c r="BB2800" s="127"/>
      <c r="BC2800" s="127"/>
      <c r="BD2800" s="127"/>
      <c r="BE2800" s="127"/>
      <c r="BF2800" s="127"/>
      <c r="BG2800" s="127"/>
      <c r="BH2800" s="127"/>
      <c r="BI2800" s="127"/>
      <c r="BJ2800" s="127"/>
      <c r="BK2800" s="127"/>
      <c r="BL2800" s="127"/>
      <c r="BM2800" s="127"/>
      <c r="BN2800" s="386"/>
      <c r="BO2800" s="127"/>
      <c r="BP2800" s="104"/>
    </row>
    <row r="2801" spans="1:68" ht="14.5" x14ac:dyDescent="0.35">
      <c r="A2801" s="136"/>
      <c r="B2801" s="136"/>
      <c r="C2801" s="136"/>
      <c r="D2801" s="127"/>
      <c r="E2801" s="127"/>
      <c r="F2801" s="127"/>
      <c r="G2801" s="127"/>
      <c r="H2801" s="127"/>
      <c r="I2801" s="127"/>
      <c r="J2801" s="127"/>
      <c r="K2801" s="127"/>
      <c r="L2801" s="127"/>
      <c r="M2801" s="127"/>
      <c r="N2801" s="127"/>
      <c r="O2801" s="127"/>
      <c r="P2801" s="127"/>
      <c r="Q2801" s="127"/>
      <c r="R2801" s="127"/>
      <c r="S2801" s="127"/>
      <c r="T2801" s="127"/>
      <c r="U2801" s="127"/>
      <c r="V2801" s="127"/>
      <c r="W2801" s="127"/>
      <c r="X2801" s="127"/>
      <c r="Y2801" s="127"/>
      <c r="Z2801" s="127"/>
      <c r="AA2801" s="127"/>
      <c r="AB2801" s="127"/>
      <c r="AC2801" s="127"/>
      <c r="AD2801" s="127"/>
      <c r="AE2801" s="127"/>
      <c r="AF2801" s="127"/>
      <c r="AG2801" s="127"/>
      <c r="AH2801" s="127"/>
      <c r="AI2801" s="127"/>
      <c r="AJ2801" s="127"/>
      <c r="AK2801" s="127"/>
      <c r="AL2801" s="127"/>
      <c r="AM2801" s="127"/>
      <c r="AN2801" s="127"/>
      <c r="AO2801" s="127"/>
      <c r="AP2801" s="127"/>
      <c r="AQ2801" s="127"/>
      <c r="AR2801" s="127"/>
      <c r="AS2801" s="127"/>
      <c r="AT2801" s="127"/>
      <c r="AU2801" s="127"/>
      <c r="AV2801" s="127"/>
      <c r="AW2801" s="127"/>
      <c r="AX2801" s="127"/>
      <c r="AY2801" s="127"/>
      <c r="AZ2801" s="127"/>
      <c r="BA2801" s="127"/>
      <c r="BB2801" s="127"/>
      <c r="BC2801" s="127"/>
      <c r="BD2801" s="127"/>
      <c r="BE2801" s="127"/>
      <c r="BF2801" s="127"/>
      <c r="BG2801" s="127"/>
      <c r="BH2801" s="127"/>
      <c r="BI2801" s="127"/>
      <c r="BJ2801" s="127"/>
      <c r="BK2801" s="127"/>
      <c r="BL2801" s="127"/>
      <c r="BM2801" s="127"/>
      <c r="BN2801" s="386"/>
      <c r="BO2801" s="127"/>
      <c r="BP2801" s="104"/>
    </row>
    <row r="2802" spans="1:68" ht="14.5" x14ac:dyDescent="0.35">
      <c r="A2802" s="136"/>
      <c r="B2802" s="136"/>
      <c r="C2802" s="136"/>
      <c r="D2802" s="127"/>
      <c r="E2802" s="127"/>
      <c r="F2802" s="127"/>
      <c r="G2802" s="127"/>
      <c r="H2802" s="127"/>
      <c r="I2802" s="127"/>
      <c r="J2802" s="127"/>
      <c r="K2802" s="127"/>
      <c r="L2802" s="127"/>
      <c r="M2802" s="127"/>
      <c r="N2802" s="127"/>
      <c r="O2802" s="127"/>
      <c r="P2802" s="127"/>
      <c r="Q2802" s="127"/>
      <c r="R2802" s="127"/>
      <c r="S2802" s="127"/>
      <c r="T2802" s="127"/>
      <c r="U2802" s="127"/>
      <c r="V2802" s="127"/>
      <c r="W2802" s="127"/>
      <c r="X2802" s="127"/>
      <c r="Y2802" s="127"/>
      <c r="Z2802" s="127"/>
      <c r="AA2802" s="127"/>
      <c r="AB2802" s="127"/>
      <c r="AC2802" s="127"/>
      <c r="AD2802" s="127"/>
      <c r="AE2802" s="127"/>
      <c r="AF2802" s="127"/>
      <c r="AG2802" s="127"/>
      <c r="AH2802" s="127"/>
      <c r="AI2802" s="127"/>
      <c r="AJ2802" s="127"/>
      <c r="AK2802" s="127"/>
      <c r="AL2802" s="127"/>
      <c r="AM2802" s="127"/>
      <c r="AN2802" s="127"/>
      <c r="AO2802" s="127"/>
      <c r="AP2802" s="127"/>
      <c r="AQ2802" s="127"/>
      <c r="AR2802" s="127"/>
      <c r="AS2802" s="127"/>
      <c r="AT2802" s="127"/>
      <c r="AU2802" s="127"/>
      <c r="AV2802" s="127"/>
      <c r="AW2802" s="127"/>
      <c r="AX2802" s="127"/>
      <c r="AY2802" s="127"/>
      <c r="AZ2802" s="127"/>
      <c r="BA2802" s="127"/>
      <c r="BB2802" s="127"/>
      <c r="BC2802" s="127"/>
      <c r="BD2802" s="127"/>
      <c r="BE2802" s="127"/>
      <c r="BF2802" s="127"/>
      <c r="BG2802" s="127"/>
      <c r="BH2802" s="127"/>
      <c r="BI2802" s="127"/>
      <c r="BJ2802" s="127"/>
      <c r="BK2802" s="127"/>
      <c r="BL2802" s="127"/>
      <c r="BM2802" s="127"/>
      <c r="BN2802" s="386"/>
      <c r="BO2802" s="127"/>
      <c r="BP2802" s="104"/>
    </row>
    <row r="2803" spans="1:68" ht="14.5" x14ac:dyDescent="0.35">
      <c r="A2803" s="136"/>
      <c r="B2803" s="136"/>
      <c r="C2803" s="136"/>
      <c r="D2803" s="127"/>
      <c r="E2803" s="127"/>
      <c r="F2803" s="127"/>
      <c r="G2803" s="127"/>
      <c r="H2803" s="127"/>
      <c r="I2803" s="127"/>
      <c r="J2803" s="127"/>
      <c r="K2803" s="127"/>
      <c r="L2803" s="127"/>
      <c r="M2803" s="127"/>
      <c r="N2803" s="127"/>
      <c r="O2803" s="127"/>
      <c r="P2803" s="127"/>
      <c r="Q2803" s="127"/>
      <c r="R2803" s="127"/>
      <c r="S2803" s="127"/>
      <c r="T2803" s="127"/>
      <c r="U2803" s="127"/>
      <c r="V2803" s="127"/>
      <c r="W2803" s="127"/>
      <c r="X2803" s="127"/>
      <c r="Y2803" s="127"/>
      <c r="Z2803" s="127"/>
      <c r="AA2803" s="127"/>
      <c r="AB2803" s="127"/>
      <c r="AC2803" s="127"/>
      <c r="AD2803" s="127"/>
      <c r="AE2803" s="127"/>
      <c r="AF2803" s="127"/>
      <c r="AG2803" s="127"/>
      <c r="AH2803" s="127"/>
      <c r="AI2803" s="127"/>
      <c r="AJ2803" s="127"/>
      <c r="AK2803" s="127"/>
      <c r="AL2803" s="127"/>
      <c r="AM2803" s="127"/>
      <c r="AN2803" s="127"/>
      <c r="AO2803" s="127"/>
      <c r="AP2803" s="127"/>
      <c r="AQ2803" s="127"/>
      <c r="AR2803" s="127"/>
      <c r="AS2803" s="127"/>
      <c r="AT2803" s="127"/>
      <c r="AU2803" s="127"/>
      <c r="AV2803" s="127"/>
      <c r="AW2803" s="127"/>
      <c r="AX2803" s="127"/>
      <c r="AY2803" s="127"/>
      <c r="AZ2803" s="127"/>
      <c r="BA2803" s="127"/>
      <c r="BB2803" s="127"/>
      <c r="BC2803" s="127"/>
      <c r="BD2803" s="127"/>
      <c r="BE2803" s="127"/>
      <c r="BF2803" s="127"/>
      <c r="BG2803" s="127"/>
      <c r="BH2803" s="127"/>
      <c r="BI2803" s="127"/>
      <c r="BJ2803" s="127"/>
      <c r="BK2803" s="127"/>
      <c r="BL2803" s="127"/>
      <c r="BM2803" s="127"/>
      <c r="BN2803" s="386"/>
      <c r="BO2803" s="127"/>
      <c r="BP2803" s="104"/>
    </row>
    <row r="2804" spans="1:68" ht="14.5" x14ac:dyDescent="0.35">
      <c r="A2804" s="136"/>
      <c r="B2804" s="136"/>
      <c r="C2804" s="136"/>
      <c r="D2804" s="127"/>
      <c r="E2804" s="127"/>
      <c r="F2804" s="127"/>
      <c r="G2804" s="127"/>
      <c r="H2804" s="127"/>
      <c r="I2804" s="127"/>
      <c r="J2804" s="127"/>
      <c r="K2804" s="127"/>
      <c r="L2804" s="127"/>
      <c r="M2804" s="127"/>
      <c r="N2804" s="127"/>
      <c r="O2804" s="127"/>
      <c r="P2804" s="127"/>
      <c r="Q2804" s="127"/>
      <c r="R2804" s="127"/>
      <c r="S2804" s="127"/>
      <c r="T2804" s="127"/>
      <c r="U2804" s="127"/>
      <c r="V2804" s="127"/>
      <c r="W2804" s="127"/>
      <c r="X2804" s="127"/>
      <c r="Y2804" s="127"/>
      <c r="Z2804" s="127"/>
      <c r="AA2804" s="127"/>
      <c r="AB2804" s="127"/>
      <c r="AC2804" s="127"/>
      <c r="AD2804" s="127"/>
      <c r="AE2804" s="127"/>
      <c r="AF2804" s="127"/>
      <c r="AG2804" s="127"/>
      <c r="AH2804" s="127"/>
      <c r="AI2804" s="127"/>
      <c r="AJ2804" s="127"/>
      <c r="AK2804" s="127"/>
      <c r="AL2804" s="127"/>
      <c r="AM2804" s="127"/>
      <c r="AN2804" s="127"/>
      <c r="AO2804" s="127"/>
      <c r="AP2804" s="127"/>
      <c r="AQ2804" s="127"/>
      <c r="AR2804" s="127"/>
      <c r="AS2804" s="127"/>
      <c r="AT2804" s="127"/>
      <c r="AU2804" s="127"/>
      <c r="AV2804" s="127"/>
      <c r="AW2804" s="127"/>
      <c r="AX2804" s="127"/>
      <c r="AY2804" s="127"/>
      <c r="AZ2804" s="127"/>
      <c r="BA2804" s="127"/>
      <c r="BB2804" s="127"/>
      <c r="BC2804" s="127"/>
      <c r="BD2804" s="127"/>
      <c r="BE2804" s="127"/>
      <c r="BF2804" s="127"/>
      <c r="BG2804" s="127"/>
      <c r="BH2804" s="127"/>
      <c r="BI2804" s="127"/>
      <c r="BJ2804" s="127"/>
      <c r="BK2804" s="127"/>
      <c r="BL2804" s="127"/>
      <c r="BM2804" s="127"/>
      <c r="BN2804" s="386"/>
      <c r="BO2804" s="127"/>
      <c r="BP2804" s="104"/>
    </row>
    <row r="2805" spans="1:68" ht="14.5" x14ac:dyDescent="0.35">
      <c r="A2805" s="136"/>
      <c r="B2805" s="136"/>
      <c r="C2805" s="136"/>
      <c r="D2805" s="127"/>
      <c r="E2805" s="127"/>
      <c r="F2805" s="127"/>
      <c r="G2805" s="127"/>
      <c r="H2805" s="127"/>
      <c r="I2805" s="127"/>
      <c r="J2805" s="127"/>
      <c r="K2805" s="127"/>
      <c r="L2805" s="127"/>
      <c r="M2805" s="127"/>
      <c r="N2805" s="127"/>
      <c r="O2805" s="127"/>
      <c r="P2805" s="127"/>
      <c r="Q2805" s="127"/>
      <c r="R2805" s="127"/>
      <c r="S2805" s="127"/>
      <c r="T2805" s="127"/>
      <c r="U2805" s="127"/>
      <c r="V2805" s="127"/>
      <c r="W2805" s="127"/>
      <c r="X2805" s="127"/>
      <c r="Y2805" s="127"/>
      <c r="Z2805" s="127"/>
      <c r="AA2805" s="127"/>
      <c r="AB2805" s="127"/>
      <c r="AC2805" s="127"/>
      <c r="AD2805" s="127"/>
      <c r="AE2805" s="127"/>
      <c r="AF2805" s="127"/>
      <c r="AG2805" s="127"/>
      <c r="AH2805" s="127"/>
      <c r="AI2805" s="127"/>
      <c r="AJ2805" s="127"/>
      <c r="AK2805" s="127"/>
      <c r="AL2805" s="127"/>
      <c r="AM2805" s="127"/>
      <c r="AN2805" s="127"/>
      <c r="AO2805" s="127"/>
      <c r="AP2805" s="127"/>
      <c r="AQ2805" s="127"/>
      <c r="AR2805" s="127"/>
      <c r="AS2805" s="127"/>
      <c r="AT2805" s="127"/>
      <c r="AU2805" s="127"/>
      <c r="AV2805" s="127"/>
      <c r="AW2805" s="127"/>
      <c r="AX2805" s="127"/>
      <c r="AY2805" s="127"/>
      <c r="AZ2805" s="127"/>
      <c r="BA2805" s="127"/>
      <c r="BB2805" s="127"/>
      <c r="BC2805" s="127"/>
      <c r="BD2805" s="127"/>
      <c r="BE2805" s="127"/>
      <c r="BF2805" s="127"/>
      <c r="BG2805" s="127"/>
      <c r="BH2805" s="127"/>
      <c r="BI2805" s="127"/>
      <c r="BJ2805" s="127"/>
      <c r="BK2805" s="127"/>
      <c r="BL2805" s="127"/>
      <c r="BM2805" s="127"/>
      <c r="BN2805" s="386"/>
      <c r="BO2805" s="127"/>
      <c r="BP2805" s="104"/>
    </row>
    <row r="2806" spans="1:68" ht="14.5" x14ac:dyDescent="0.35">
      <c r="A2806" s="136"/>
      <c r="B2806" s="136"/>
      <c r="C2806" s="136"/>
      <c r="D2806" s="127"/>
      <c r="E2806" s="127"/>
      <c r="F2806" s="127"/>
      <c r="G2806" s="127"/>
      <c r="H2806" s="127"/>
      <c r="I2806" s="127"/>
      <c r="J2806" s="127"/>
      <c r="K2806" s="127"/>
      <c r="L2806" s="127"/>
      <c r="M2806" s="127"/>
      <c r="N2806" s="127"/>
      <c r="O2806" s="127"/>
      <c r="P2806" s="127"/>
      <c r="Q2806" s="127"/>
      <c r="R2806" s="127"/>
      <c r="S2806" s="127"/>
      <c r="T2806" s="127"/>
      <c r="U2806" s="127"/>
      <c r="V2806" s="127"/>
      <c r="W2806" s="127"/>
      <c r="X2806" s="127"/>
      <c r="Y2806" s="127"/>
      <c r="Z2806" s="127"/>
      <c r="AA2806" s="127"/>
      <c r="AB2806" s="127"/>
      <c r="AC2806" s="127"/>
      <c r="AD2806" s="127"/>
      <c r="AE2806" s="127"/>
      <c r="AF2806" s="127"/>
      <c r="AG2806" s="127"/>
      <c r="AH2806" s="127"/>
      <c r="AI2806" s="127"/>
      <c r="AJ2806" s="127"/>
      <c r="AK2806" s="127"/>
      <c r="AL2806" s="127"/>
      <c r="AM2806" s="127"/>
      <c r="AN2806" s="127"/>
      <c r="AO2806" s="127"/>
      <c r="AP2806" s="127"/>
      <c r="AQ2806" s="127"/>
      <c r="AR2806" s="127"/>
      <c r="AS2806" s="127"/>
      <c r="AT2806" s="127"/>
      <c r="AU2806" s="127"/>
      <c r="AV2806" s="127"/>
      <c r="AW2806" s="127"/>
      <c r="AX2806" s="127"/>
      <c r="AY2806" s="127"/>
      <c r="AZ2806" s="127"/>
      <c r="BA2806" s="127"/>
      <c r="BB2806" s="127"/>
      <c r="BC2806" s="127"/>
      <c r="BD2806" s="127"/>
      <c r="BE2806" s="127"/>
      <c r="BF2806" s="127"/>
      <c r="BG2806" s="127"/>
      <c r="BH2806" s="127"/>
      <c r="BI2806" s="127"/>
      <c r="BJ2806" s="127"/>
      <c r="BK2806" s="127"/>
      <c r="BL2806" s="127"/>
      <c r="BM2806" s="127"/>
      <c r="BN2806" s="386"/>
      <c r="BO2806" s="127"/>
      <c r="BP2806" s="104"/>
    </row>
    <row r="2807" spans="1:68" ht="14.5" x14ac:dyDescent="0.35">
      <c r="A2807" s="136"/>
      <c r="B2807" s="136"/>
      <c r="C2807" s="136"/>
      <c r="D2807" s="127"/>
      <c r="E2807" s="127"/>
      <c r="F2807" s="127"/>
      <c r="G2807" s="127"/>
      <c r="H2807" s="127"/>
      <c r="I2807" s="127"/>
      <c r="J2807" s="127"/>
      <c r="K2807" s="127"/>
      <c r="L2807" s="127"/>
      <c r="M2807" s="127"/>
      <c r="N2807" s="127"/>
      <c r="O2807" s="127"/>
      <c r="P2807" s="127"/>
      <c r="Q2807" s="127"/>
      <c r="R2807" s="127"/>
      <c r="S2807" s="127"/>
      <c r="T2807" s="127"/>
      <c r="U2807" s="127"/>
      <c r="V2807" s="127"/>
      <c r="W2807" s="127"/>
      <c r="X2807" s="127"/>
      <c r="Y2807" s="127"/>
      <c r="Z2807" s="127"/>
      <c r="AA2807" s="127"/>
      <c r="AB2807" s="127"/>
      <c r="AC2807" s="127"/>
      <c r="AD2807" s="127"/>
      <c r="AE2807" s="127"/>
      <c r="AF2807" s="127"/>
      <c r="AG2807" s="127"/>
      <c r="AH2807" s="127"/>
      <c r="AI2807" s="127"/>
      <c r="AJ2807" s="127"/>
      <c r="AK2807" s="127"/>
      <c r="AL2807" s="127"/>
      <c r="AM2807" s="127"/>
      <c r="AN2807" s="127"/>
      <c r="AO2807" s="127"/>
      <c r="AP2807" s="127"/>
      <c r="AQ2807" s="127"/>
      <c r="AR2807" s="127"/>
      <c r="AS2807" s="127"/>
      <c r="AT2807" s="127"/>
      <c r="AU2807" s="127"/>
      <c r="AV2807" s="127"/>
      <c r="AW2807" s="127"/>
      <c r="AX2807" s="127"/>
      <c r="AY2807" s="127"/>
      <c r="AZ2807" s="127"/>
      <c r="BA2807" s="127"/>
      <c r="BB2807" s="127"/>
      <c r="BC2807" s="127"/>
      <c r="BD2807" s="127"/>
      <c r="BE2807" s="127"/>
      <c r="BF2807" s="127"/>
      <c r="BG2807" s="127"/>
      <c r="BH2807" s="127"/>
      <c r="BI2807" s="127"/>
      <c r="BJ2807" s="127"/>
      <c r="BK2807" s="127"/>
      <c r="BL2807" s="127"/>
      <c r="BM2807" s="127"/>
      <c r="BN2807" s="386"/>
      <c r="BO2807" s="127"/>
      <c r="BP2807" s="104"/>
    </row>
    <row r="2808" spans="1:68" ht="14.5" x14ac:dyDescent="0.35">
      <c r="A2808" s="136"/>
      <c r="B2808" s="136"/>
      <c r="C2808" s="136"/>
      <c r="D2808" s="127"/>
      <c r="E2808" s="127"/>
      <c r="F2808" s="127"/>
      <c r="G2808" s="127"/>
      <c r="H2808" s="127"/>
      <c r="I2808" s="127"/>
      <c r="J2808" s="127"/>
      <c r="K2808" s="127"/>
      <c r="L2808" s="127"/>
      <c r="M2808" s="127"/>
      <c r="N2808" s="127"/>
      <c r="O2808" s="127"/>
      <c r="P2808" s="127"/>
      <c r="Q2808" s="127"/>
      <c r="R2808" s="127"/>
      <c r="S2808" s="127"/>
      <c r="T2808" s="127"/>
      <c r="U2808" s="127"/>
      <c r="V2808" s="127"/>
      <c r="W2808" s="127"/>
      <c r="X2808" s="127"/>
      <c r="Y2808" s="127"/>
      <c r="Z2808" s="127"/>
      <c r="AA2808" s="127"/>
      <c r="AB2808" s="127"/>
      <c r="AC2808" s="127"/>
      <c r="AD2808" s="127"/>
      <c r="AE2808" s="127"/>
      <c r="AF2808" s="127"/>
      <c r="AG2808" s="127"/>
      <c r="AH2808" s="127"/>
      <c r="AI2808" s="127"/>
      <c r="AJ2808" s="127"/>
      <c r="AK2808" s="127"/>
      <c r="AL2808" s="127"/>
      <c r="AM2808" s="127"/>
      <c r="AN2808" s="127"/>
      <c r="AO2808" s="127"/>
      <c r="AP2808" s="127"/>
      <c r="AQ2808" s="127"/>
      <c r="AR2808" s="127"/>
      <c r="AS2808" s="127"/>
      <c r="AT2808" s="127"/>
      <c r="AU2808" s="127"/>
      <c r="AV2808" s="127"/>
      <c r="AW2808" s="127"/>
      <c r="AX2808" s="127"/>
      <c r="AY2808" s="127"/>
      <c r="AZ2808" s="127"/>
      <c r="BA2808" s="127"/>
      <c r="BB2808" s="127"/>
      <c r="BC2808" s="127"/>
      <c r="BD2808" s="127"/>
      <c r="BE2808" s="127"/>
      <c r="BF2808" s="127"/>
      <c r="BG2808" s="127"/>
      <c r="BH2808" s="127"/>
      <c r="BI2808" s="127"/>
      <c r="BJ2808" s="127"/>
      <c r="BK2808" s="127"/>
      <c r="BL2808" s="127"/>
      <c r="BM2808" s="127"/>
      <c r="BN2808" s="386"/>
      <c r="BO2808" s="127"/>
      <c r="BP2808" s="104"/>
    </row>
    <row r="2809" spans="1:68" ht="14.5" x14ac:dyDescent="0.35">
      <c r="A2809" s="136"/>
      <c r="B2809" s="136"/>
      <c r="C2809" s="136"/>
      <c r="D2809" s="127"/>
      <c r="E2809" s="127"/>
      <c r="F2809" s="127"/>
      <c r="G2809" s="127"/>
      <c r="H2809" s="127"/>
      <c r="I2809" s="127"/>
      <c r="J2809" s="127"/>
      <c r="K2809" s="127"/>
      <c r="L2809" s="127"/>
      <c r="M2809" s="127"/>
      <c r="N2809" s="127"/>
      <c r="O2809" s="127"/>
      <c r="P2809" s="127"/>
      <c r="Q2809" s="127"/>
      <c r="R2809" s="127"/>
      <c r="S2809" s="127"/>
      <c r="T2809" s="127"/>
      <c r="U2809" s="127"/>
      <c r="V2809" s="127"/>
      <c r="W2809" s="127"/>
      <c r="X2809" s="127"/>
      <c r="Y2809" s="127"/>
      <c r="Z2809" s="127"/>
      <c r="AA2809" s="127"/>
      <c r="AB2809" s="127"/>
      <c r="AC2809" s="127"/>
      <c r="AD2809" s="127"/>
      <c r="AE2809" s="127"/>
      <c r="AF2809" s="127"/>
      <c r="AG2809" s="127"/>
      <c r="AH2809" s="127"/>
      <c r="AI2809" s="127"/>
      <c r="AJ2809" s="127"/>
      <c r="AK2809" s="127"/>
      <c r="AL2809" s="127"/>
      <c r="AM2809" s="127"/>
      <c r="AN2809" s="127"/>
      <c r="AO2809" s="127"/>
      <c r="AP2809" s="127"/>
      <c r="AQ2809" s="127"/>
      <c r="AR2809" s="127"/>
      <c r="AS2809" s="127"/>
      <c r="AT2809" s="127"/>
      <c r="AU2809" s="127"/>
      <c r="AV2809" s="127"/>
      <c r="AW2809" s="127"/>
      <c r="AX2809" s="127"/>
      <c r="AY2809" s="127"/>
      <c r="AZ2809" s="127"/>
      <c r="BA2809" s="127"/>
      <c r="BB2809" s="127"/>
      <c r="BC2809" s="127"/>
      <c r="BD2809" s="127"/>
      <c r="BE2809" s="127"/>
      <c r="BF2809" s="127"/>
      <c r="BG2809" s="127"/>
      <c r="BH2809" s="127"/>
      <c r="BI2809" s="127"/>
      <c r="BJ2809" s="127"/>
      <c r="BK2809" s="127"/>
      <c r="BL2809" s="127"/>
      <c r="BM2809" s="127"/>
      <c r="BN2809" s="386"/>
      <c r="BO2809" s="127"/>
      <c r="BP2809" s="104"/>
    </row>
    <row r="2810" spans="1:68" ht="14.5" x14ac:dyDescent="0.35">
      <c r="A2810" s="136"/>
      <c r="B2810" s="136"/>
      <c r="C2810" s="136"/>
      <c r="D2810" s="127"/>
      <c r="E2810" s="127"/>
      <c r="F2810" s="127"/>
      <c r="G2810" s="127"/>
      <c r="H2810" s="127"/>
      <c r="I2810" s="127"/>
      <c r="J2810" s="127"/>
      <c r="K2810" s="127"/>
      <c r="L2810" s="127"/>
      <c r="M2810" s="127"/>
      <c r="N2810" s="127"/>
      <c r="O2810" s="127"/>
      <c r="P2810" s="127"/>
      <c r="Q2810" s="127"/>
      <c r="R2810" s="127"/>
      <c r="S2810" s="127"/>
      <c r="T2810" s="127"/>
      <c r="U2810" s="127"/>
      <c r="V2810" s="127"/>
      <c r="W2810" s="127"/>
      <c r="X2810" s="127"/>
      <c r="Y2810" s="127"/>
      <c r="Z2810" s="127"/>
      <c r="AA2810" s="127"/>
      <c r="AB2810" s="127"/>
      <c r="AC2810" s="127"/>
      <c r="AD2810" s="127"/>
      <c r="AE2810" s="127"/>
      <c r="AF2810" s="127"/>
      <c r="AG2810" s="127"/>
      <c r="AH2810" s="127"/>
      <c r="AI2810" s="127"/>
      <c r="AJ2810" s="127"/>
      <c r="AK2810" s="127"/>
      <c r="AL2810" s="127"/>
      <c r="AM2810" s="127"/>
      <c r="AN2810" s="127"/>
      <c r="AO2810" s="127"/>
      <c r="AP2810" s="127"/>
      <c r="AQ2810" s="127"/>
      <c r="AR2810" s="127"/>
      <c r="AS2810" s="127"/>
      <c r="AT2810" s="127"/>
      <c r="AU2810" s="127"/>
      <c r="AV2810" s="127"/>
      <c r="AW2810" s="127"/>
      <c r="AX2810" s="127"/>
      <c r="AY2810" s="127"/>
      <c r="AZ2810" s="127"/>
      <c r="BA2810" s="127"/>
      <c r="BB2810" s="127"/>
      <c r="BC2810" s="127"/>
      <c r="BD2810" s="127"/>
      <c r="BE2810" s="127"/>
      <c r="BF2810" s="127"/>
      <c r="BG2810" s="127"/>
      <c r="BH2810" s="127"/>
      <c r="BI2810" s="127"/>
      <c r="BJ2810" s="127"/>
      <c r="BK2810" s="127"/>
      <c r="BL2810" s="127"/>
      <c r="BM2810" s="127"/>
      <c r="BN2810" s="386"/>
      <c r="BO2810" s="127"/>
      <c r="BP2810" s="104"/>
    </row>
    <row r="2811" spans="1:68" ht="14.5" x14ac:dyDescent="0.35">
      <c r="A2811" s="136"/>
      <c r="B2811" s="136"/>
      <c r="C2811" s="136"/>
      <c r="D2811" s="127"/>
      <c r="E2811" s="127"/>
      <c r="F2811" s="127"/>
      <c r="G2811" s="127"/>
      <c r="H2811" s="127"/>
      <c r="I2811" s="127"/>
      <c r="J2811" s="127"/>
      <c r="K2811" s="127"/>
      <c r="L2811" s="127"/>
      <c r="M2811" s="127"/>
      <c r="N2811" s="127"/>
      <c r="O2811" s="127"/>
      <c r="P2811" s="127"/>
      <c r="Q2811" s="127"/>
      <c r="R2811" s="127"/>
      <c r="S2811" s="127"/>
      <c r="T2811" s="127"/>
      <c r="U2811" s="127"/>
      <c r="V2811" s="127"/>
      <c r="W2811" s="127"/>
      <c r="X2811" s="127"/>
      <c r="Y2811" s="127"/>
      <c r="Z2811" s="127"/>
      <c r="AA2811" s="127"/>
      <c r="AB2811" s="127"/>
      <c r="AC2811" s="127"/>
      <c r="AD2811" s="127"/>
      <c r="AE2811" s="127"/>
      <c r="AF2811" s="127"/>
      <c r="AG2811" s="127"/>
      <c r="AH2811" s="127"/>
      <c r="AI2811" s="127"/>
      <c r="AJ2811" s="127"/>
      <c r="AK2811" s="127"/>
      <c r="AL2811" s="127"/>
      <c r="AM2811" s="127"/>
      <c r="AN2811" s="127"/>
      <c r="AO2811" s="127"/>
      <c r="AP2811" s="127"/>
      <c r="AQ2811" s="127"/>
      <c r="AR2811" s="127"/>
      <c r="AS2811" s="127"/>
      <c r="AT2811" s="127"/>
      <c r="AU2811" s="127"/>
      <c r="AV2811" s="127"/>
      <c r="AW2811" s="127"/>
      <c r="AX2811" s="127"/>
      <c r="AY2811" s="127"/>
      <c r="AZ2811" s="127"/>
      <c r="BA2811" s="127"/>
      <c r="BB2811" s="127"/>
      <c r="BC2811" s="127"/>
      <c r="BD2811" s="127"/>
      <c r="BE2811" s="127"/>
      <c r="BF2811" s="127"/>
      <c r="BG2811" s="127"/>
      <c r="BH2811" s="127"/>
      <c r="BI2811" s="127"/>
      <c r="BJ2811" s="127"/>
      <c r="BK2811" s="127"/>
      <c r="BL2811" s="127"/>
      <c r="BM2811" s="127"/>
      <c r="BN2811" s="386"/>
      <c r="BO2811" s="127"/>
      <c r="BP2811" s="104"/>
    </row>
    <row r="2812" spans="1:68" ht="14.5" x14ac:dyDescent="0.35">
      <c r="A2812" s="136"/>
      <c r="B2812" s="136"/>
      <c r="C2812" s="136"/>
      <c r="D2812" s="127"/>
      <c r="E2812" s="127"/>
      <c r="F2812" s="127"/>
      <c r="G2812" s="127"/>
      <c r="H2812" s="127"/>
      <c r="I2812" s="127"/>
      <c r="J2812" s="127"/>
      <c r="K2812" s="127"/>
      <c r="L2812" s="127"/>
      <c r="M2812" s="127"/>
      <c r="N2812" s="127"/>
      <c r="O2812" s="127"/>
      <c r="P2812" s="127"/>
      <c r="Q2812" s="127"/>
      <c r="R2812" s="127"/>
      <c r="S2812" s="127"/>
      <c r="T2812" s="127"/>
      <c r="U2812" s="127"/>
      <c r="V2812" s="127"/>
      <c r="W2812" s="127"/>
      <c r="X2812" s="127"/>
      <c r="Y2812" s="127"/>
      <c r="Z2812" s="127"/>
      <c r="AA2812" s="127"/>
      <c r="AB2812" s="127"/>
      <c r="AC2812" s="127"/>
      <c r="AD2812" s="127"/>
      <c r="AE2812" s="127"/>
      <c r="AF2812" s="127"/>
      <c r="AG2812" s="127"/>
      <c r="AH2812" s="127"/>
      <c r="AI2812" s="127"/>
      <c r="AJ2812" s="127"/>
      <c r="AK2812" s="127"/>
      <c r="AL2812" s="127"/>
      <c r="AM2812" s="127"/>
      <c r="AN2812" s="127"/>
      <c r="AO2812" s="127"/>
      <c r="AP2812" s="127"/>
      <c r="AQ2812" s="127"/>
      <c r="AR2812" s="127"/>
      <c r="AS2812" s="127"/>
      <c r="AT2812" s="127"/>
      <c r="AU2812" s="127"/>
      <c r="AV2812" s="127"/>
      <c r="AW2812" s="127"/>
      <c r="AX2812" s="127"/>
      <c r="AY2812" s="127"/>
      <c r="AZ2812" s="127"/>
      <c r="BA2812" s="127"/>
      <c r="BB2812" s="127"/>
      <c r="BC2812" s="127"/>
      <c r="BD2812" s="127"/>
      <c r="BE2812" s="127"/>
      <c r="BF2812" s="127"/>
      <c r="BG2812" s="127"/>
      <c r="BH2812" s="127"/>
      <c r="BI2812" s="127"/>
      <c r="BJ2812" s="127"/>
      <c r="BK2812" s="127"/>
      <c r="BL2812" s="127"/>
      <c r="BM2812" s="127"/>
      <c r="BN2812" s="386"/>
      <c r="BO2812" s="127"/>
      <c r="BP2812" s="104"/>
    </row>
    <row r="2813" spans="1:68" ht="14.5" x14ac:dyDescent="0.35">
      <c r="A2813" s="136"/>
      <c r="B2813" s="136"/>
      <c r="C2813" s="136"/>
      <c r="D2813" s="127"/>
      <c r="E2813" s="127"/>
      <c r="F2813" s="127"/>
      <c r="G2813" s="127"/>
      <c r="H2813" s="127"/>
      <c r="I2813" s="127"/>
      <c r="J2813" s="127"/>
      <c r="K2813" s="127"/>
      <c r="L2813" s="127"/>
      <c r="M2813" s="127"/>
      <c r="N2813" s="127"/>
      <c r="O2813" s="127"/>
      <c r="P2813" s="127"/>
      <c r="Q2813" s="127"/>
      <c r="R2813" s="127"/>
      <c r="S2813" s="127"/>
      <c r="T2813" s="127"/>
      <c r="U2813" s="127"/>
      <c r="V2813" s="127"/>
      <c r="W2813" s="127"/>
      <c r="X2813" s="127"/>
      <c r="Y2813" s="127"/>
      <c r="Z2813" s="127"/>
      <c r="AA2813" s="127"/>
      <c r="AB2813" s="127"/>
      <c r="AC2813" s="127"/>
      <c r="AD2813" s="127"/>
      <c r="AE2813" s="127"/>
      <c r="AF2813" s="127"/>
      <c r="AG2813" s="127"/>
      <c r="AH2813" s="127"/>
      <c r="AI2813" s="127"/>
      <c r="AJ2813" s="127"/>
      <c r="AK2813" s="127"/>
      <c r="AL2813" s="127"/>
      <c r="AM2813" s="127"/>
      <c r="AN2813" s="127"/>
      <c r="AO2813" s="127"/>
      <c r="AP2813" s="127"/>
      <c r="AQ2813" s="127"/>
      <c r="AR2813" s="127"/>
      <c r="AS2813" s="127"/>
      <c r="AT2813" s="127"/>
      <c r="AU2813" s="127"/>
      <c r="AV2813" s="127"/>
      <c r="AW2813" s="127"/>
      <c r="AX2813" s="127"/>
      <c r="AY2813" s="127"/>
      <c r="AZ2813" s="127"/>
      <c r="BA2813" s="127"/>
      <c r="BB2813" s="127"/>
      <c r="BC2813" s="127"/>
      <c r="BD2813" s="127"/>
      <c r="BE2813" s="127"/>
      <c r="BF2813" s="127"/>
      <c r="BG2813" s="127"/>
      <c r="BH2813" s="127"/>
      <c r="BI2813" s="127"/>
      <c r="BJ2813" s="127"/>
      <c r="BK2813" s="127"/>
      <c r="BL2813" s="127"/>
      <c r="BM2813" s="127"/>
      <c r="BN2813" s="386"/>
      <c r="BO2813" s="127"/>
      <c r="BP2813" s="104"/>
    </row>
    <row r="2814" spans="1:68" ht="14.5" x14ac:dyDescent="0.35">
      <c r="A2814" s="136"/>
      <c r="B2814" s="136"/>
      <c r="C2814" s="136"/>
      <c r="D2814" s="127"/>
      <c r="E2814" s="127"/>
      <c r="F2814" s="127"/>
      <c r="G2814" s="127"/>
      <c r="H2814" s="127"/>
      <c r="I2814" s="127"/>
      <c r="J2814" s="127"/>
      <c r="K2814" s="127"/>
      <c r="L2814" s="127"/>
      <c r="M2814" s="127"/>
      <c r="N2814" s="127"/>
      <c r="O2814" s="127"/>
      <c r="P2814" s="127"/>
      <c r="Q2814" s="127"/>
      <c r="R2814" s="127"/>
      <c r="S2814" s="127"/>
      <c r="T2814" s="127"/>
      <c r="U2814" s="127"/>
      <c r="V2814" s="127"/>
      <c r="W2814" s="127"/>
      <c r="X2814" s="127"/>
      <c r="Y2814" s="127"/>
      <c r="Z2814" s="127"/>
      <c r="AA2814" s="127"/>
      <c r="AB2814" s="127"/>
      <c r="AC2814" s="127"/>
      <c r="AD2814" s="127"/>
      <c r="AE2814" s="127"/>
      <c r="AF2814" s="127"/>
      <c r="AG2814" s="127"/>
      <c r="AH2814" s="127"/>
      <c r="AI2814" s="127"/>
      <c r="AJ2814" s="127"/>
      <c r="AK2814" s="127"/>
      <c r="AL2814" s="127"/>
      <c r="AM2814" s="127"/>
      <c r="AN2814" s="127"/>
      <c r="AO2814" s="127"/>
      <c r="AP2814" s="127"/>
      <c r="AQ2814" s="127"/>
      <c r="AR2814" s="127"/>
      <c r="AS2814" s="127"/>
      <c r="AT2814" s="127"/>
      <c r="AU2814" s="127"/>
      <c r="AV2814" s="127"/>
      <c r="AW2814" s="127"/>
      <c r="AX2814" s="127"/>
      <c r="AY2814" s="127"/>
      <c r="AZ2814" s="127"/>
      <c r="BA2814" s="127"/>
      <c r="BB2814" s="127"/>
      <c r="BC2814" s="127"/>
      <c r="BD2814" s="127"/>
      <c r="BE2814" s="127"/>
      <c r="BF2814" s="127"/>
      <c r="BG2814" s="127"/>
      <c r="BH2814" s="127"/>
      <c r="BI2814" s="127"/>
      <c r="BJ2814" s="127"/>
      <c r="BK2814" s="127"/>
      <c r="BL2814" s="127"/>
      <c r="BM2814" s="127"/>
      <c r="BN2814" s="386"/>
      <c r="BO2814" s="127"/>
      <c r="BP2814" s="104"/>
    </row>
    <row r="2815" spans="1:68" ht="14.5" x14ac:dyDescent="0.35">
      <c r="A2815" s="136"/>
      <c r="B2815" s="136"/>
      <c r="C2815" s="136"/>
      <c r="D2815" s="127"/>
      <c r="E2815" s="127"/>
      <c r="F2815" s="127"/>
      <c r="G2815" s="127"/>
      <c r="H2815" s="127"/>
      <c r="I2815" s="127"/>
      <c r="J2815" s="127"/>
      <c r="K2815" s="127"/>
      <c r="L2815" s="127"/>
      <c r="M2815" s="127"/>
      <c r="N2815" s="127"/>
      <c r="O2815" s="127"/>
      <c r="P2815" s="127"/>
      <c r="Q2815" s="127"/>
      <c r="R2815" s="127"/>
      <c r="S2815" s="127"/>
      <c r="T2815" s="127"/>
      <c r="U2815" s="127"/>
      <c r="V2815" s="127"/>
      <c r="W2815" s="127"/>
      <c r="X2815" s="127"/>
      <c r="Y2815" s="127"/>
      <c r="Z2815" s="127"/>
      <c r="AA2815" s="127"/>
      <c r="AB2815" s="127"/>
      <c r="AC2815" s="127"/>
      <c r="AD2815" s="127"/>
      <c r="AE2815" s="127"/>
      <c r="AF2815" s="127"/>
      <c r="AG2815" s="127"/>
      <c r="AH2815" s="127"/>
      <c r="AI2815" s="127"/>
      <c r="AJ2815" s="127"/>
      <c r="AK2815" s="127"/>
      <c r="AL2815" s="127"/>
      <c r="AM2815" s="127"/>
      <c r="AN2815" s="127"/>
      <c r="AO2815" s="127"/>
      <c r="AP2815" s="127"/>
      <c r="AQ2815" s="127"/>
      <c r="AR2815" s="127"/>
      <c r="AS2815" s="127"/>
      <c r="AT2815" s="127"/>
      <c r="AU2815" s="127"/>
      <c r="AV2815" s="127"/>
      <c r="AW2815" s="127"/>
      <c r="AX2815" s="127"/>
      <c r="AY2815" s="127"/>
      <c r="AZ2815" s="127"/>
      <c r="BA2815" s="127"/>
      <c r="BB2815" s="127"/>
      <c r="BC2815" s="127"/>
      <c r="BD2815" s="127"/>
      <c r="BE2815" s="127"/>
      <c r="BF2815" s="127"/>
      <c r="BG2815" s="127"/>
      <c r="BH2815" s="127"/>
      <c r="BI2815" s="127"/>
      <c r="BJ2815" s="127"/>
      <c r="BK2815" s="127"/>
      <c r="BL2815" s="127"/>
      <c r="BM2815" s="127"/>
      <c r="BN2815" s="386"/>
      <c r="BO2815" s="127"/>
      <c r="BP2815" s="104"/>
    </row>
    <row r="2816" spans="1:68" ht="14.5" x14ac:dyDescent="0.35">
      <c r="A2816" s="136"/>
      <c r="B2816" s="136"/>
      <c r="C2816" s="136"/>
      <c r="D2816" s="127"/>
      <c r="E2816" s="127"/>
      <c r="F2816" s="127"/>
      <c r="G2816" s="127"/>
      <c r="H2816" s="127"/>
      <c r="I2816" s="127"/>
      <c r="J2816" s="127"/>
      <c r="K2816" s="127"/>
      <c r="L2816" s="127"/>
      <c r="M2816" s="127"/>
      <c r="N2816" s="127"/>
      <c r="O2816" s="127"/>
      <c r="P2816" s="127"/>
      <c r="Q2816" s="127"/>
      <c r="R2816" s="127"/>
      <c r="S2816" s="127"/>
      <c r="T2816" s="127"/>
      <c r="U2816" s="127"/>
      <c r="V2816" s="127"/>
      <c r="W2816" s="127"/>
      <c r="X2816" s="127"/>
      <c r="Y2816" s="127"/>
      <c r="Z2816" s="127"/>
      <c r="AA2816" s="127"/>
      <c r="AB2816" s="127"/>
      <c r="AC2816" s="127"/>
      <c r="AD2816" s="127"/>
      <c r="AE2816" s="127"/>
      <c r="AF2816" s="127"/>
      <c r="AG2816" s="127"/>
      <c r="AH2816" s="127"/>
      <c r="AI2816" s="127"/>
      <c r="AJ2816" s="127"/>
      <c r="AK2816" s="127"/>
      <c r="AL2816" s="127"/>
      <c r="AM2816" s="127"/>
      <c r="AN2816" s="127"/>
      <c r="AO2816" s="127"/>
      <c r="AP2816" s="127"/>
      <c r="AQ2816" s="127"/>
      <c r="AR2816" s="127"/>
      <c r="AS2816" s="127"/>
      <c r="AT2816" s="127"/>
      <c r="AU2816" s="127"/>
      <c r="AV2816" s="127"/>
      <c r="AW2816" s="127"/>
      <c r="AX2816" s="127"/>
      <c r="AY2816" s="127"/>
      <c r="AZ2816" s="127"/>
      <c r="BA2816" s="127"/>
      <c r="BB2816" s="127"/>
      <c r="BC2816" s="127"/>
      <c r="BD2816" s="127"/>
      <c r="BE2816" s="127"/>
      <c r="BF2816" s="127"/>
      <c r="BG2816" s="127"/>
      <c r="BH2816" s="127"/>
      <c r="BI2816" s="127"/>
      <c r="BJ2816" s="127"/>
      <c r="BK2816" s="127"/>
      <c r="BL2816" s="127"/>
      <c r="BM2816" s="127"/>
      <c r="BN2816" s="386"/>
      <c r="BO2816" s="127"/>
      <c r="BP2816" s="104"/>
    </row>
    <row r="2817" spans="1:68" ht="14.5" x14ac:dyDescent="0.35">
      <c r="A2817" s="136"/>
      <c r="B2817" s="136"/>
      <c r="C2817" s="136"/>
      <c r="D2817" s="127"/>
      <c r="E2817" s="127"/>
      <c r="F2817" s="127"/>
      <c r="G2817" s="127"/>
      <c r="H2817" s="127"/>
      <c r="I2817" s="127"/>
      <c r="J2817" s="127"/>
      <c r="K2817" s="127"/>
      <c r="L2817" s="127"/>
      <c r="M2817" s="127"/>
      <c r="N2817" s="127"/>
      <c r="O2817" s="127"/>
      <c r="P2817" s="127"/>
      <c r="Q2817" s="127"/>
      <c r="R2817" s="127"/>
      <c r="S2817" s="127"/>
      <c r="T2817" s="127"/>
      <c r="U2817" s="127"/>
      <c r="V2817" s="127"/>
      <c r="W2817" s="127"/>
      <c r="X2817" s="127"/>
      <c r="Y2817" s="127"/>
      <c r="Z2817" s="127"/>
      <c r="AA2817" s="127"/>
      <c r="AB2817" s="127"/>
      <c r="AC2817" s="127"/>
      <c r="AD2817" s="127"/>
      <c r="AE2817" s="127"/>
      <c r="AF2817" s="127"/>
      <c r="AG2817" s="127"/>
      <c r="AH2817" s="127"/>
      <c r="AI2817" s="127"/>
      <c r="AJ2817" s="127"/>
      <c r="AK2817" s="127"/>
      <c r="AL2817" s="127"/>
      <c r="AM2817" s="127"/>
      <c r="AN2817" s="127"/>
      <c r="AO2817" s="127"/>
      <c r="AP2817" s="127"/>
      <c r="AQ2817" s="127"/>
      <c r="AR2817" s="127"/>
      <c r="AS2817" s="127"/>
      <c r="AT2817" s="127"/>
      <c r="AU2817" s="127"/>
      <c r="AV2817" s="127"/>
      <c r="AW2817" s="127"/>
      <c r="AX2817" s="127"/>
      <c r="AY2817" s="127"/>
      <c r="AZ2817" s="127"/>
      <c r="BA2817" s="127"/>
      <c r="BB2817" s="127"/>
      <c r="BC2817" s="127"/>
      <c r="BD2817" s="127"/>
      <c r="BE2817" s="127"/>
      <c r="BF2817" s="127"/>
      <c r="BG2817" s="127"/>
      <c r="BH2817" s="127"/>
      <c r="BI2817" s="127"/>
      <c r="BJ2817" s="127"/>
      <c r="BK2817" s="127"/>
      <c r="BL2817" s="127"/>
      <c r="BM2817" s="127"/>
      <c r="BN2817" s="386"/>
      <c r="BO2817" s="127"/>
      <c r="BP2817" s="104"/>
    </row>
    <row r="2818" spans="1:68" ht="14.5" x14ac:dyDescent="0.35">
      <c r="A2818" s="136"/>
      <c r="B2818" s="136"/>
      <c r="C2818" s="136"/>
      <c r="D2818" s="127"/>
      <c r="E2818" s="127"/>
      <c r="F2818" s="127"/>
      <c r="G2818" s="127"/>
      <c r="H2818" s="127"/>
      <c r="I2818" s="127"/>
      <c r="J2818" s="127"/>
      <c r="K2818" s="127"/>
      <c r="L2818" s="127"/>
      <c r="M2818" s="127"/>
      <c r="N2818" s="127"/>
      <c r="O2818" s="127"/>
      <c r="P2818" s="127"/>
      <c r="Q2818" s="127"/>
      <c r="R2818" s="127"/>
      <c r="S2818" s="127"/>
      <c r="T2818" s="127"/>
      <c r="U2818" s="127"/>
      <c r="V2818" s="127"/>
      <c r="W2818" s="127"/>
      <c r="X2818" s="127"/>
      <c r="Y2818" s="127"/>
      <c r="Z2818" s="127"/>
      <c r="AA2818" s="127"/>
      <c r="AB2818" s="127"/>
      <c r="AC2818" s="127"/>
      <c r="AD2818" s="127"/>
      <c r="AE2818" s="127"/>
      <c r="AF2818" s="127"/>
      <c r="AG2818" s="127"/>
      <c r="AH2818" s="127"/>
      <c r="AI2818" s="127"/>
      <c r="AJ2818" s="127"/>
      <c r="AK2818" s="127"/>
      <c r="AL2818" s="127"/>
      <c r="AM2818" s="127"/>
      <c r="AN2818" s="127"/>
      <c r="AO2818" s="127"/>
      <c r="AP2818" s="127"/>
      <c r="AQ2818" s="127"/>
      <c r="AR2818" s="127"/>
      <c r="AS2818" s="127"/>
      <c r="AT2818" s="127"/>
      <c r="AU2818" s="127"/>
      <c r="AV2818" s="127"/>
      <c r="AW2818" s="127"/>
      <c r="AX2818" s="127"/>
      <c r="AY2818" s="127"/>
      <c r="AZ2818" s="127"/>
      <c r="BA2818" s="127"/>
      <c r="BB2818" s="127"/>
      <c r="BC2818" s="127"/>
      <c r="BD2818" s="127"/>
      <c r="BE2818" s="127"/>
      <c r="BF2818" s="127"/>
      <c r="BG2818" s="127"/>
      <c r="BH2818" s="127"/>
      <c r="BI2818" s="127"/>
      <c r="BJ2818" s="127"/>
      <c r="BK2818" s="127"/>
      <c r="BL2818" s="127"/>
      <c r="BM2818" s="127"/>
      <c r="BN2818" s="386"/>
      <c r="BO2818" s="127"/>
      <c r="BP2818" s="104"/>
    </row>
    <row r="2819" spans="1:68" ht="14.5" x14ac:dyDescent="0.35">
      <c r="A2819" s="136"/>
      <c r="B2819" s="136"/>
      <c r="C2819" s="136"/>
      <c r="D2819" s="127"/>
      <c r="E2819" s="127"/>
      <c r="F2819" s="127"/>
      <c r="G2819" s="127"/>
      <c r="H2819" s="127"/>
      <c r="I2819" s="127"/>
      <c r="J2819" s="127"/>
      <c r="K2819" s="127"/>
      <c r="L2819" s="127"/>
      <c r="M2819" s="127"/>
      <c r="N2819" s="127"/>
      <c r="O2819" s="127"/>
      <c r="P2819" s="127"/>
      <c r="Q2819" s="127"/>
      <c r="R2819" s="127"/>
      <c r="S2819" s="127"/>
      <c r="T2819" s="127"/>
      <c r="U2819" s="127"/>
      <c r="V2819" s="127"/>
      <c r="W2819" s="127"/>
      <c r="X2819" s="127"/>
      <c r="Y2819" s="127"/>
      <c r="Z2819" s="127"/>
      <c r="AA2819" s="127"/>
      <c r="AB2819" s="127"/>
      <c r="AC2819" s="127"/>
      <c r="AD2819" s="127"/>
      <c r="AE2819" s="127"/>
      <c r="AF2819" s="127"/>
      <c r="AG2819" s="127"/>
      <c r="AH2819" s="127"/>
      <c r="AI2819" s="127"/>
      <c r="AJ2819" s="127"/>
      <c r="AK2819" s="127"/>
      <c r="AL2819" s="127"/>
      <c r="AM2819" s="127"/>
      <c r="AN2819" s="127"/>
      <c r="AO2819" s="127"/>
      <c r="AP2819" s="127"/>
      <c r="AQ2819" s="127"/>
      <c r="AR2819" s="127"/>
      <c r="AS2819" s="127"/>
      <c r="AT2819" s="127"/>
      <c r="AU2819" s="127"/>
      <c r="AV2819" s="127"/>
      <c r="AW2819" s="127"/>
      <c r="AX2819" s="127"/>
      <c r="AY2819" s="127"/>
      <c r="AZ2819" s="127"/>
      <c r="BA2819" s="127"/>
      <c r="BB2819" s="127"/>
      <c r="BC2819" s="127"/>
      <c r="BD2819" s="127"/>
      <c r="BE2819" s="127"/>
      <c r="BF2819" s="127"/>
      <c r="BG2819" s="127"/>
      <c r="BH2819" s="127"/>
      <c r="BI2819" s="127"/>
      <c r="BJ2819" s="127"/>
      <c r="BK2819" s="127"/>
      <c r="BL2819" s="127"/>
      <c r="BM2819" s="127"/>
      <c r="BN2819" s="386"/>
      <c r="BO2819" s="127"/>
      <c r="BP2819" s="104"/>
    </row>
    <row r="2820" spans="1:68" ht="14.5" x14ac:dyDescent="0.35">
      <c r="A2820" s="136"/>
      <c r="B2820" s="136"/>
      <c r="C2820" s="136"/>
      <c r="D2820" s="127"/>
      <c r="E2820" s="127"/>
      <c r="F2820" s="127"/>
      <c r="G2820" s="127"/>
      <c r="H2820" s="127"/>
      <c r="I2820" s="127"/>
      <c r="J2820" s="127"/>
      <c r="K2820" s="127"/>
      <c r="L2820" s="127"/>
      <c r="M2820" s="127"/>
      <c r="N2820" s="127"/>
      <c r="O2820" s="127"/>
      <c r="P2820" s="127"/>
      <c r="Q2820" s="127"/>
      <c r="R2820" s="127"/>
      <c r="S2820" s="127"/>
      <c r="T2820" s="127"/>
      <c r="U2820" s="127"/>
      <c r="V2820" s="127"/>
      <c r="W2820" s="127"/>
      <c r="X2820" s="127"/>
      <c r="Y2820" s="127"/>
      <c r="Z2820" s="127"/>
      <c r="AA2820" s="127"/>
      <c r="AB2820" s="127"/>
      <c r="AC2820" s="127"/>
      <c r="AD2820" s="127"/>
      <c r="AE2820" s="127"/>
      <c r="AF2820" s="127"/>
      <c r="AG2820" s="127"/>
      <c r="AH2820" s="127"/>
      <c r="AI2820" s="127"/>
      <c r="AJ2820" s="127"/>
      <c r="AK2820" s="127"/>
      <c r="AL2820" s="127"/>
      <c r="AM2820" s="127"/>
      <c r="AN2820" s="127"/>
      <c r="AO2820" s="127"/>
      <c r="AP2820" s="127"/>
      <c r="AQ2820" s="127"/>
      <c r="AR2820" s="127"/>
      <c r="AS2820" s="127"/>
      <c r="AT2820" s="127"/>
      <c r="AU2820" s="127"/>
      <c r="AV2820" s="127"/>
      <c r="AW2820" s="127"/>
      <c r="AX2820" s="127"/>
      <c r="AY2820" s="127"/>
      <c r="AZ2820" s="127"/>
      <c r="BA2820" s="127"/>
      <c r="BB2820" s="127"/>
      <c r="BC2820" s="127"/>
      <c r="BD2820" s="127"/>
      <c r="BE2820" s="127"/>
      <c r="BF2820" s="127"/>
      <c r="BG2820" s="127"/>
      <c r="BH2820" s="127"/>
      <c r="BI2820" s="127"/>
      <c r="BJ2820" s="127"/>
      <c r="BK2820" s="127"/>
      <c r="BL2820" s="127"/>
      <c r="BM2820" s="127"/>
      <c r="BN2820" s="386"/>
      <c r="BO2820" s="127"/>
      <c r="BP2820" s="104"/>
    </row>
    <row r="2821" spans="1:68" ht="14.5" x14ac:dyDescent="0.35">
      <c r="A2821" s="136"/>
      <c r="B2821" s="136"/>
      <c r="C2821" s="136"/>
      <c r="D2821" s="127"/>
      <c r="E2821" s="127"/>
      <c r="F2821" s="127"/>
      <c r="G2821" s="127"/>
      <c r="H2821" s="127"/>
      <c r="I2821" s="127"/>
      <c r="J2821" s="127"/>
      <c r="K2821" s="127"/>
      <c r="L2821" s="127"/>
      <c r="M2821" s="127"/>
      <c r="N2821" s="127"/>
      <c r="O2821" s="127"/>
      <c r="P2821" s="127"/>
      <c r="Q2821" s="127"/>
      <c r="R2821" s="127"/>
      <c r="S2821" s="127"/>
      <c r="T2821" s="127"/>
      <c r="U2821" s="127"/>
      <c r="V2821" s="127"/>
      <c r="W2821" s="127"/>
      <c r="X2821" s="127"/>
      <c r="Y2821" s="127"/>
      <c r="Z2821" s="127"/>
      <c r="AA2821" s="127"/>
      <c r="AB2821" s="127"/>
      <c r="AC2821" s="127"/>
      <c r="AD2821" s="127"/>
      <c r="AE2821" s="127"/>
      <c r="AF2821" s="127"/>
      <c r="AG2821" s="127"/>
      <c r="AH2821" s="127"/>
      <c r="AI2821" s="127"/>
      <c r="AJ2821" s="127"/>
      <c r="AK2821" s="127"/>
      <c r="AL2821" s="127"/>
      <c r="AM2821" s="127"/>
      <c r="AN2821" s="127"/>
      <c r="AO2821" s="127"/>
      <c r="AP2821" s="127"/>
      <c r="AQ2821" s="127"/>
      <c r="AR2821" s="127"/>
      <c r="AS2821" s="127"/>
      <c r="AT2821" s="127"/>
      <c r="AU2821" s="127"/>
      <c r="AV2821" s="127"/>
      <c r="AW2821" s="127"/>
      <c r="AX2821" s="127"/>
      <c r="AY2821" s="127"/>
      <c r="AZ2821" s="127"/>
      <c r="BA2821" s="127"/>
      <c r="BB2821" s="127"/>
      <c r="BC2821" s="127"/>
      <c r="BD2821" s="127"/>
      <c r="BE2821" s="127"/>
      <c r="BF2821" s="127"/>
      <c r="BG2821" s="127"/>
      <c r="BH2821" s="127"/>
      <c r="BI2821" s="127"/>
      <c r="BJ2821" s="127"/>
      <c r="BK2821" s="127"/>
      <c r="BL2821" s="127"/>
      <c r="BM2821" s="127"/>
      <c r="BN2821" s="386"/>
      <c r="BO2821" s="127"/>
      <c r="BP2821" s="104"/>
    </row>
    <row r="2822" spans="1:68" ht="14.5" x14ac:dyDescent="0.35">
      <c r="A2822" s="136"/>
      <c r="B2822" s="136"/>
      <c r="C2822" s="136"/>
      <c r="D2822" s="127"/>
      <c r="E2822" s="127"/>
      <c r="F2822" s="127"/>
      <c r="G2822" s="127"/>
      <c r="H2822" s="127"/>
      <c r="I2822" s="127"/>
      <c r="J2822" s="127"/>
      <c r="K2822" s="127"/>
      <c r="L2822" s="127"/>
      <c r="M2822" s="127"/>
      <c r="N2822" s="127"/>
      <c r="O2822" s="127"/>
      <c r="P2822" s="127"/>
      <c r="Q2822" s="127"/>
      <c r="R2822" s="127"/>
      <c r="S2822" s="127"/>
      <c r="T2822" s="127"/>
      <c r="U2822" s="127"/>
      <c r="V2822" s="127"/>
      <c r="W2822" s="127"/>
      <c r="X2822" s="127"/>
      <c r="Y2822" s="127"/>
      <c r="Z2822" s="127"/>
      <c r="AA2822" s="127"/>
      <c r="AB2822" s="127"/>
      <c r="AC2822" s="127"/>
      <c r="AD2822" s="127"/>
      <c r="AE2822" s="127"/>
      <c r="AF2822" s="127"/>
      <c r="AG2822" s="127"/>
      <c r="AH2822" s="127"/>
      <c r="AI2822" s="127"/>
      <c r="AJ2822" s="127"/>
      <c r="AK2822" s="127"/>
      <c r="AL2822" s="127"/>
      <c r="AM2822" s="127"/>
      <c r="AN2822" s="127"/>
      <c r="AO2822" s="127"/>
      <c r="AP2822" s="127"/>
      <c r="AQ2822" s="127"/>
      <c r="AR2822" s="127"/>
      <c r="AS2822" s="127"/>
      <c r="AT2822" s="127"/>
      <c r="AU2822" s="127"/>
      <c r="AV2822" s="127"/>
      <c r="AW2822" s="127"/>
      <c r="AX2822" s="127"/>
      <c r="AY2822" s="127"/>
      <c r="AZ2822" s="127"/>
      <c r="BA2822" s="127"/>
      <c r="BB2822" s="127"/>
      <c r="BC2822" s="127"/>
      <c r="BD2822" s="127"/>
      <c r="BE2822" s="127"/>
      <c r="BF2822" s="127"/>
      <c r="BG2822" s="127"/>
      <c r="BH2822" s="127"/>
      <c r="BI2822" s="127"/>
      <c r="BJ2822" s="127"/>
      <c r="BK2822" s="127"/>
      <c r="BL2822" s="127"/>
      <c r="BM2822" s="127"/>
      <c r="BN2822" s="386"/>
      <c r="BO2822" s="127"/>
      <c r="BP2822" s="104"/>
    </row>
    <row r="2823" spans="1:68" ht="14.5" x14ac:dyDescent="0.35">
      <c r="A2823" s="136"/>
      <c r="B2823" s="136"/>
      <c r="C2823" s="136"/>
      <c r="D2823" s="127"/>
      <c r="E2823" s="127"/>
      <c r="F2823" s="127"/>
      <c r="G2823" s="127"/>
      <c r="H2823" s="127"/>
      <c r="I2823" s="127"/>
      <c r="J2823" s="127"/>
      <c r="K2823" s="127"/>
      <c r="L2823" s="127"/>
      <c r="M2823" s="127"/>
      <c r="N2823" s="127"/>
      <c r="O2823" s="127"/>
      <c r="P2823" s="127"/>
      <c r="Q2823" s="127"/>
      <c r="R2823" s="127"/>
      <c r="S2823" s="127"/>
      <c r="T2823" s="127"/>
      <c r="U2823" s="127"/>
      <c r="V2823" s="127"/>
      <c r="W2823" s="127"/>
      <c r="X2823" s="127"/>
      <c r="Y2823" s="127"/>
      <c r="Z2823" s="127"/>
      <c r="AA2823" s="127"/>
      <c r="AB2823" s="127"/>
      <c r="AC2823" s="127"/>
      <c r="AD2823" s="127"/>
      <c r="AE2823" s="127"/>
      <c r="AF2823" s="127"/>
      <c r="AG2823" s="127"/>
      <c r="AH2823" s="127"/>
      <c r="AI2823" s="127"/>
      <c r="AJ2823" s="127"/>
      <c r="AK2823" s="127"/>
      <c r="AL2823" s="127"/>
      <c r="AM2823" s="127"/>
      <c r="AN2823" s="127"/>
      <c r="AO2823" s="127"/>
      <c r="AP2823" s="127"/>
      <c r="AQ2823" s="127"/>
      <c r="AR2823" s="127"/>
      <c r="AS2823" s="127"/>
      <c r="AT2823" s="127"/>
      <c r="AU2823" s="127"/>
      <c r="AV2823" s="127"/>
      <c r="AW2823" s="127"/>
      <c r="AX2823" s="127"/>
      <c r="AY2823" s="127"/>
      <c r="AZ2823" s="127"/>
      <c r="BA2823" s="127"/>
      <c r="BB2823" s="127"/>
      <c r="BC2823" s="127"/>
      <c r="BD2823" s="127"/>
      <c r="BE2823" s="127"/>
      <c r="BF2823" s="127"/>
      <c r="BG2823" s="127"/>
      <c r="BH2823" s="127"/>
      <c r="BI2823" s="127"/>
      <c r="BJ2823" s="127"/>
      <c r="BK2823" s="127"/>
      <c r="BL2823" s="127"/>
      <c r="BM2823" s="127"/>
      <c r="BN2823" s="386"/>
      <c r="BO2823" s="127"/>
      <c r="BP2823" s="104"/>
    </row>
    <row r="2824" spans="1:68" ht="14.5" x14ac:dyDescent="0.35">
      <c r="A2824" s="136"/>
      <c r="B2824" s="136"/>
      <c r="C2824" s="136"/>
      <c r="D2824" s="127"/>
      <c r="E2824" s="127"/>
      <c r="F2824" s="127"/>
      <c r="G2824" s="127"/>
      <c r="H2824" s="127"/>
      <c r="I2824" s="127"/>
      <c r="J2824" s="127"/>
      <c r="K2824" s="127"/>
      <c r="L2824" s="127"/>
      <c r="M2824" s="127"/>
      <c r="N2824" s="127"/>
      <c r="O2824" s="127"/>
      <c r="P2824" s="127"/>
      <c r="Q2824" s="127"/>
      <c r="R2824" s="127"/>
      <c r="S2824" s="127"/>
      <c r="T2824" s="127"/>
      <c r="U2824" s="127"/>
      <c r="V2824" s="127"/>
      <c r="W2824" s="127"/>
      <c r="X2824" s="127"/>
      <c r="Y2824" s="127"/>
      <c r="Z2824" s="127"/>
      <c r="AA2824" s="127"/>
      <c r="AB2824" s="127"/>
      <c r="AC2824" s="127"/>
      <c r="AD2824" s="127"/>
      <c r="AE2824" s="127"/>
      <c r="AF2824" s="127"/>
      <c r="AG2824" s="127"/>
      <c r="AH2824" s="127"/>
      <c r="AI2824" s="127"/>
      <c r="AJ2824" s="127"/>
      <c r="AK2824" s="127"/>
      <c r="AL2824" s="127"/>
      <c r="AM2824" s="127"/>
      <c r="AN2824" s="127"/>
      <c r="AO2824" s="127"/>
      <c r="AP2824" s="127"/>
      <c r="AQ2824" s="127"/>
      <c r="AR2824" s="127"/>
      <c r="AS2824" s="127"/>
      <c r="AT2824" s="127"/>
      <c r="AU2824" s="127"/>
      <c r="AV2824" s="127"/>
      <c r="AW2824" s="127"/>
      <c r="AX2824" s="127"/>
      <c r="AY2824" s="127"/>
      <c r="AZ2824" s="127"/>
      <c r="BA2824" s="127"/>
      <c r="BB2824" s="127"/>
      <c r="BC2824" s="127"/>
      <c r="BD2824" s="127"/>
      <c r="BE2824" s="127"/>
      <c r="BF2824" s="127"/>
      <c r="BG2824" s="127"/>
      <c r="BH2824" s="127"/>
      <c r="BI2824" s="127"/>
      <c r="BJ2824" s="127"/>
      <c r="BK2824" s="127"/>
      <c r="BL2824" s="127"/>
      <c r="BM2824" s="127"/>
      <c r="BN2824" s="386"/>
      <c r="BO2824" s="127"/>
      <c r="BP2824" s="104"/>
    </row>
    <row r="2825" spans="1:68" ht="14.5" x14ac:dyDescent="0.35">
      <c r="A2825" s="136"/>
      <c r="B2825" s="136"/>
      <c r="C2825" s="136"/>
      <c r="D2825" s="127"/>
      <c r="E2825" s="127"/>
      <c r="F2825" s="127"/>
      <c r="G2825" s="127"/>
      <c r="H2825" s="127"/>
      <c r="I2825" s="127"/>
      <c r="J2825" s="127"/>
      <c r="K2825" s="127"/>
      <c r="L2825" s="127"/>
      <c r="M2825" s="127"/>
      <c r="N2825" s="127"/>
      <c r="O2825" s="127"/>
      <c r="P2825" s="127"/>
      <c r="Q2825" s="127"/>
      <c r="R2825" s="127"/>
      <c r="S2825" s="127"/>
      <c r="T2825" s="127"/>
      <c r="U2825" s="127"/>
      <c r="V2825" s="127"/>
      <c r="W2825" s="127"/>
      <c r="X2825" s="127"/>
      <c r="Y2825" s="127"/>
      <c r="Z2825" s="127"/>
      <c r="AA2825" s="127"/>
      <c r="AB2825" s="127"/>
      <c r="AC2825" s="127"/>
      <c r="AD2825" s="127"/>
      <c r="AE2825" s="127"/>
      <c r="AF2825" s="127"/>
      <c r="AG2825" s="127"/>
      <c r="AH2825" s="127"/>
      <c r="AI2825" s="127"/>
      <c r="AJ2825" s="127"/>
      <c r="AK2825" s="127"/>
      <c r="AL2825" s="127"/>
      <c r="AM2825" s="127"/>
      <c r="AN2825" s="127"/>
      <c r="AO2825" s="127"/>
      <c r="AP2825" s="127"/>
      <c r="AQ2825" s="127"/>
      <c r="AR2825" s="127"/>
      <c r="AS2825" s="127"/>
      <c r="AT2825" s="127"/>
      <c r="AU2825" s="127"/>
      <c r="AV2825" s="127"/>
      <c r="AW2825" s="127"/>
      <c r="AX2825" s="127"/>
      <c r="AY2825" s="127"/>
      <c r="AZ2825" s="127"/>
      <c r="BA2825" s="127"/>
      <c r="BB2825" s="127"/>
      <c r="BC2825" s="127"/>
      <c r="BD2825" s="127"/>
      <c r="BE2825" s="127"/>
      <c r="BF2825" s="127"/>
      <c r="BG2825" s="127"/>
      <c r="BH2825" s="127"/>
      <c r="BI2825" s="127"/>
      <c r="BJ2825" s="127"/>
      <c r="BK2825" s="127"/>
      <c r="BL2825" s="127"/>
      <c r="BM2825" s="127"/>
      <c r="BN2825" s="386"/>
      <c r="BO2825" s="127"/>
      <c r="BP2825" s="104"/>
    </row>
    <row r="2826" spans="1:68" ht="14.5" x14ac:dyDescent="0.35">
      <c r="A2826" s="136"/>
      <c r="B2826" s="136"/>
      <c r="C2826" s="136"/>
      <c r="D2826" s="127"/>
      <c r="E2826" s="127"/>
      <c r="F2826" s="127"/>
      <c r="G2826" s="127"/>
      <c r="H2826" s="127"/>
      <c r="I2826" s="127"/>
      <c r="J2826" s="127"/>
      <c r="K2826" s="127"/>
      <c r="L2826" s="127"/>
      <c r="M2826" s="127"/>
      <c r="N2826" s="127"/>
      <c r="O2826" s="127"/>
      <c r="P2826" s="127"/>
      <c r="Q2826" s="127"/>
      <c r="R2826" s="127"/>
      <c r="S2826" s="127"/>
      <c r="T2826" s="127"/>
      <c r="U2826" s="127"/>
      <c r="V2826" s="127"/>
      <c r="W2826" s="127"/>
      <c r="X2826" s="127"/>
      <c r="Y2826" s="127"/>
      <c r="Z2826" s="127"/>
      <c r="AA2826" s="127"/>
      <c r="AB2826" s="127"/>
      <c r="AC2826" s="127"/>
      <c r="AD2826" s="127"/>
      <c r="AE2826" s="127"/>
      <c r="AF2826" s="127"/>
      <c r="AG2826" s="127"/>
      <c r="AH2826" s="127"/>
      <c r="AI2826" s="127"/>
      <c r="AJ2826" s="127"/>
      <c r="AK2826" s="127"/>
      <c r="AL2826" s="127"/>
      <c r="AM2826" s="127"/>
      <c r="AN2826" s="127"/>
      <c r="AO2826" s="127"/>
      <c r="AP2826" s="127"/>
      <c r="AQ2826" s="127"/>
      <c r="AR2826" s="127"/>
      <c r="AS2826" s="127"/>
      <c r="AT2826" s="127"/>
      <c r="AU2826" s="127"/>
      <c r="AV2826" s="127"/>
      <c r="AW2826" s="127"/>
      <c r="AX2826" s="127"/>
      <c r="AY2826" s="127"/>
      <c r="AZ2826" s="127"/>
      <c r="BA2826" s="127"/>
      <c r="BB2826" s="127"/>
      <c r="BC2826" s="127"/>
      <c r="BD2826" s="127"/>
      <c r="BE2826" s="127"/>
      <c r="BF2826" s="127"/>
      <c r="BG2826" s="127"/>
      <c r="BH2826" s="127"/>
      <c r="BI2826" s="127"/>
      <c r="BJ2826" s="127"/>
      <c r="BK2826" s="127"/>
      <c r="BL2826" s="127"/>
      <c r="BM2826" s="127"/>
      <c r="BN2826" s="386"/>
      <c r="BO2826" s="127"/>
      <c r="BP2826" s="104"/>
    </row>
    <row r="2827" spans="1:68" ht="14.5" x14ac:dyDescent="0.35">
      <c r="A2827" s="136"/>
      <c r="B2827" s="136"/>
      <c r="C2827" s="136"/>
      <c r="D2827" s="127"/>
      <c r="E2827" s="127"/>
      <c r="F2827" s="127"/>
      <c r="G2827" s="127"/>
      <c r="H2827" s="127"/>
      <c r="I2827" s="127"/>
      <c r="J2827" s="127"/>
      <c r="K2827" s="127"/>
      <c r="L2827" s="127"/>
      <c r="M2827" s="127"/>
      <c r="N2827" s="127"/>
      <c r="O2827" s="127"/>
      <c r="P2827" s="127"/>
      <c r="Q2827" s="127"/>
      <c r="R2827" s="127"/>
      <c r="S2827" s="127"/>
      <c r="T2827" s="127"/>
      <c r="U2827" s="127"/>
      <c r="V2827" s="127"/>
      <c r="W2827" s="127"/>
      <c r="X2827" s="127"/>
      <c r="Y2827" s="127"/>
      <c r="Z2827" s="127"/>
      <c r="AA2827" s="127"/>
      <c r="AB2827" s="127"/>
      <c r="AC2827" s="127"/>
      <c r="AD2827" s="127"/>
      <c r="AE2827" s="127"/>
      <c r="AF2827" s="127"/>
      <c r="AG2827" s="127"/>
      <c r="AH2827" s="127"/>
      <c r="AI2827" s="127"/>
      <c r="AJ2827" s="127"/>
      <c r="AK2827" s="127"/>
      <c r="AL2827" s="127"/>
      <c r="AM2827" s="127"/>
      <c r="AN2827" s="127"/>
      <c r="AO2827" s="127"/>
      <c r="AP2827" s="127"/>
      <c r="AQ2827" s="127"/>
      <c r="AR2827" s="127"/>
      <c r="AS2827" s="127"/>
      <c r="AT2827" s="127"/>
      <c r="AU2827" s="127"/>
      <c r="AV2827" s="127"/>
      <c r="AW2827" s="127"/>
      <c r="AX2827" s="127"/>
      <c r="AY2827" s="127"/>
      <c r="AZ2827" s="127"/>
      <c r="BA2827" s="127"/>
      <c r="BB2827" s="127"/>
      <c r="BC2827" s="127"/>
      <c r="BD2827" s="127"/>
      <c r="BE2827" s="127"/>
      <c r="BF2827" s="127"/>
      <c r="BG2827" s="127"/>
      <c r="BH2827" s="127"/>
      <c r="BI2827" s="127"/>
      <c r="BJ2827" s="127"/>
      <c r="BK2827" s="127"/>
      <c r="BL2827" s="127"/>
      <c r="BM2827" s="127"/>
      <c r="BN2827" s="386"/>
      <c r="BO2827" s="127"/>
      <c r="BP2827" s="104"/>
    </row>
    <row r="2828" spans="1:68" ht="14.5" x14ac:dyDescent="0.35">
      <c r="A2828" s="136"/>
      <c r="B2828" s="136"/>
      <c r="C2828" s="136"/>
      <c r="D2828" s="127"/>
      <c r="E2828" s="127"/>
      <c r="F2828" s="127"/>
      <c r="G2828" s="127"/>
      <c r="H2828" s="127"/>
      <c r="I2828" s="127"/>
      <c r="J2828" s="127"/>
      <c r="K2828" s="127"/>
      <c r="L2828" s="127"/>
      <c r="M2828" s="127"/>
      <c r="N2828" s="127"/>
      <c r="O2828" s="127"/>
      <c r="P2828" s="127"/>
      <c r="Q2828" s="127"/>
      <c r="R2828" s="127"/>
      <c r="S2828" s="127"/>
      <c r="T2828" s="127"/>
      <c r="U2828" s="127"/>
      <c r="V2828" s="127"/>
      <c r="W2828" s="127"/>
      <c r="X2828" s="127"/>
      <c r="Y2828" s="127"/>
      <c r="Z2828" s="127"/>
      <c r="AA2828" s="127"/>
      <c r="AB2828" s="127"/>
      <c r="AC2828" s="127"/>
      <c r="AD2828" s="127"/>
      <c r="AE2828" s="127"/>
      <c r="AF2828" s="127"/>
      <c r="AG2828" s="127"/>
      <c r="AH2828" s="127"/>
      <c r="AI2828" s="127"/>
      <c r="AJ2828" s="127"/>
      <c r="AK2828" s="127"/>
      <c r="AL2828" s="127"/>
      <c r="AM2828" s="127"/>
      <c r="AN2828" s="127"/>
      <c r="AO2828" s="127"/>
      <c r="AP2828" s="127"/>
      <c r="AQ2828" s="127"/>
      <c r="AR2828" s="127"/>
      <c r="AS2828" s="127"/>
      <c r="AT2828" s="127"/>
      <c r="AU2828" s="127"/>
      <c r="AV2828" s="127"/>
      <c r="AW2828" s="127"/>
      <c r="AX2828" s="127"/>
      <c r="AY2828" s="127"/>
      <c r="AZ2828" s="127"/>
      <c r="BA2828" s="127"/>
      <c r="BB2828" s="127"/>
      <c r="BC2828" s="127"/>
      <c r="BD2828" s="127"/>
      <c r="BE2828" s="127"/>
      <c r="BF2828" s="127"/>
      <c r="BG2828" s="127"/>
      <c r="BH2828" s="127"/>
      <c r="BI2828" s="127"/>
      <c r="BJ2828" s="127"/>
      <c r="BK2828" s="127"/>
      <c r="BL2828" s="127"/>
      <c r="BM2828" s="127"/>
      <c r="BN2828" s="386"/>
      <c r="BO2828" s="127"/>
      <c r="BP2828" s="104"/>
    </row>
    <row r="2829" spans="1:68" ht="14.5" x14ac:dyDescent="0.35">
      <c r="A2829" s="136"/>
      <c r="B2829" s="136"/>
      <c r="C2829" s="136"/>
      <c r="D2829" s="127"/>
      <c r="E2829" s="127"/>
      <c r="F2829" s="127"/>
      <c r="G2829" s="127"/>
      <c r="H2829" s="127"/>
      <c r="I2829" s="127"/>
      <c r="J2829" s="127"/>
      <c r="K2829" s="127"/>
      <c r="L2829" s="127"/>
      <c r="M2829" s="127"/>
      <c r="N2829" s="127"/>
      <c r="O2829" s="127"/>
      <c r="P2829" s="127"/>
      <c r="Q2829" s="127"/>
      <c r="R2829" s="127"/>
      <c r="S2829" s="127"/>
      <c r="T2829" s="127"/>
      <c r="U2829" s="127"/>
      <c r="V2829" s="127"/>
      <c r="W2829" s="127"/>
      <c r="X2829" s="127"/>
      <c r="Y2829" s="127"/>
      <c r="Z2829" s="127"/>
      <c r="AA2829" s="127"/>
      <c r="AB2829" s="127"/>
      <c r="AC2829" s="127"/>
      <c r="AD2829" s="127"/>
      <c r="AE2829" s="127"/>
      <c r="AF2829" s="127"/>
      <c r="AG2829" s="127"/>
      <c r="AH2829" s="127"/>
      <c r="AI2829" s="127"/>
      <c r="AJ2829" s="127"/>
      <c r="AK2829" s="127"/>
      <c r="AL2829" s="127"/>
      <c r="AM2829" s="127"/>
      <c r="AN2829" s="127"/>
      <c r="AO2829" s="127"/>
      <c r="AP2829" s="127"/>
      <c r="AQ2829" s="127"/>
      <c r="AR2829" s="127"/>
      <c r="AS2829" s="127"/>
      <c r="AT2829" s="127"/>
      <c r="AU2829" s="127"/>
      <c r="AV2829" s="127"/>
      <c r="AW2829" s="127"/>
      <c r="AX2829" s="127"/>
      <c r="AY2829" s="127"/>
      <c r="AZ2829" s="127"/>
      <c r="BA2829" s="127"/>
      <c r="BB2829" s="127"/>
      <c r="BC2829" s="127"/>
      <c r="BD2829" s="127"/>
      <c r="BE2829" s="127"/>
      <c r="BF2829" s="127"/>
      <c r="BG2829" s="127"/>
      <c r="BH2829" s="127"/>
      <c r="BI2829" s="127"/>
      <c r="BJ2829" s="127"/>
      <c r="BK2829" s="127"/>
      <c r="BL2829" s="127"/>
      <c r="BM2829" s="127"/>
      <c r="BN2829" s="386"/>
      <c r="BO2829" s="127"/>
      <c r="BP2829" s="104"/>
    </row>
    <row r="2830" spans="1:68" ht="14.5" x14ac:dyDescent="0.35">
      <c r="A2830" s="136"/>
      <c r="B2830" s="136"/>
      <c r="C2830" s="136"/>
      <c r="D2830" s="127"/>
      <c r="E2830" s="127"/>
      <c r="F2830" s="127"/>
      <c r="G2830" s="127"/>
      <c r="H2830" s="127"/>
      <c r="I2830" s="127"/>
      <c r="J2830" s="127"/>
      <c r="K2830" s="127"/>
      <c r="L2830" s="127"/>
      <c r="M2830" s="127"/>
      <c r="N2830" s="127"/>
      <c r="O2830" s="127"/>
      <c r="P2830" s="127"/>
      <c r="Q2830" s="127"/>
      <c r="R2830" s="127"/>
      <c r="S2830" s="127"/>
      <c r="T2830" s="127"/>
      <c r="U2830" s="127"/>
      <c r="V2830" s="127"/>
      <c r="W2830" s="127"/>
      <c r="X2830" s="127"/>
      <c r="Y2830" s="127"/>
      <c r="Z2830" s="127"/>
      <c r="AA2830" s="127"/>
      <c r="AB2830" s="127"/>
      <c r="AC2830" s="127"/>
      <c r="AD2830" s="127"/>
      <c r="AE2830" s="127"/>
      <c r="AF2830" s="127"/>
      <c r="AG2830" s="127"/>
      <c r="AH2830" s="127"/>
      <c r="AI2830" s="127"/>
      <c r="AJ2830" s="127"/>
      <c r="AK2830" s="127"/>
      <c r="AL2830" s="127"/>
      <c r="AM2830" s="127"/>
      <c r="AN2830" s="127"/>
      <c r="AO2830" s="127"/>
      <c r="AP2830" s="127"/>
      <c r="AQ2830" s="127"/>
      <c r="AR2830" s="127"/>
      <c r="AS2830" s="127"/>
      <c r="AT2830" s="127"/>
      <c r="AU2830" s="127"/>
      <c r="AV2830" s="127"/>
      <c r="AW2830" s="127"/>
      <c r="AX2830" s="127"/>
      <c r="AY2830" s="127"/>
      <c r="AZ2830" s="127"/>
      <c r="BA2830" s="127"/>
      <c r="BB2830" s="127"/>
      <c r="BC2830" s="127"/>
      <c r="BD2830" s="127"/>
      <c r="BE2830" s="127"/>
      <c r="BF2830" s="127"/>
      <c r="BG2830" s="127"/>
      <c r="BH2830" s="127"/>
      <c r="BI2830" s="127"/>
      <c r="BJ2830" s="127"/>
      <c r="BK2830" s="127"/>
      <c r="BL2830" s="127"/>
      <c r="BM2830" s="127"/>
      <c r="BN2830" s="386"/>
      <c r="BO2830" s="127"/>
      <c r="BP2830" s="104"/>
    </row>
    <row r="2831" spans="1:68" ht="14.5" x14ac:dyDescent="0.35">
      <c r="A2831" s="136"/>
      <c r="B2831" s="136"/>
      <c r="C2831" s="136"/>
      <c r="D2831" s="127"/>
      <c r="E2831" s="127"/>
      <c r="F2831" s="127"/>
      <c r="G2831" s="127"/>
      <c r="H2831" s="127"/>
      <c r="I2831" s="127"/>
      <c r="J2831" s="127"/>
      <c r="K2831" s="127"/>
      <c r="L2831" s="127"/>
      <c r="M2831" s="127"/>
      <c r="N2831" s="127"/>
      <c r="O2831" s="127"/>
      <c r="P2831" s="127"/>
      <c r="Q2831" s="127"/>
      <c r="R2831" s="127"/>
      <c r="S2831" s="127"/>
      <c r="T2831" s="127"/>
      <c r="U2831" s="127"/>
      <c r="V2831" s="127"/>
      <c r="W2831" s="127"/>
      <c r="X2831" s="127"/>
      <c r="Y2831" s="127"/>
      <c r="Z2831" s="127"/>
      <c r="AA2831" s="127"/>
      <c r="AB2831" s="127"/>
      <c r="AC2831" s="127"/>
      <c r="AD2831" s="127"/>
      <c r="AE2831" s="127"/>
      <c r="AF2831" s="127"/>
      <c r="AG2831" s="127"/>
      <c r="AH2831" s="127"/>
      <c r="AI2831" s="127"/>
      <c r="AJ2831" s="127"/>
      <c r="AK2831" s="127"/>
      <c r="AL2831" s="127"/>
      <c r="AM2831" s="127"/>
      <c r="AN2831" s="127"/>
      <c r="AO2831" s="127"/>
      <c r="AP2831" s="127"/>
      <c r="AQ2831" s="127"/>
      <c r="AR2831" s="127"/>
      <c r="AS2831" s="127"/>
      <c r="AT2831" s="127"/>
      <c r="AU2831" s="127"/>
      <c r="AV2831" s="127"/>
      <c r="AW2831" s="127"/>
      <c r="AX2831" s="127"/>
      <c r="AY2831" s="127"/>
      <c r="AZ2831" s="127"/>
      <c r="BA2831" s="127"/>
      <c r="BB2831" s="127"/>
      <c r="BC2831" s="127"/>
      <c r="BD2831" s="127"/>
      <c r="BE2831" s="127"/>
      <c r="BF2831" s="127"/>
      <c r="BG2831" s="127"/>
      <c r="BH2831" s="127"/>
      <c r="BI2831" s="127"/>
      <c r="BJ2831" s="127"/>
      <c r="BK2831" s="127"/>
      <c r="BL2831" s="127"/>
      <c r="BM2831" s="127"/>
      <c r="BN2831" s="386"/>
      <c r="BO2831" s="127"/>
      <c r="BP2831" s="104"/>
    </row>
    <row r="2832" spans="1:68" ht="14.5" x14ac:dyDescent="0.35">
      <c r="A2832" s="136"/>
      <c r="B2832" s="136"/>
      <c r="C2832" s="136"/>
      <c r="D2832" s="127"/>
      <c r="E2832" s="127"/>
      <c r="F2832" s="127"/>
      <c r="G2832" s="127"/>
      <c r="H2832" s="127"/>
      <c r="I2832" s="127"/>
      <c r="J2832" s="127"/>
      <c r="K2832" s="127"/>
      <c r="L2832" s="127"/>
      <c r="M2832" s="127"/>
      <c r="N2832" s="127"/>
      <c r="O2832" s="127"/>
      <c r="P2832" s="127"/>
      <c r="Q2832" s="127"/>
      <c r="R2832" s="127"/>
      <c r="S2832" s="127"/>
      <c r="T2832" s="127"/>
      <c r="U2832" s="127"/>
      <c r="V2832" s="127"/>
      <c r="W2832" s="127"/>
      <c r="X2832" s="127"/>
      <c r="Y2832" s="127"/>
      <c r="Z2832" s="127"/>
      <c r="AA2832" s="127"/>
      <c r="AB2832" s="127"/>
      <c r="AC2832" s="127"/>
      <c r="AD2832" s="127"/>
      <c r="AE2832" s="127"/>
      <c r="AF2832" s="127"/>
      <c r="AG2832" s="127"/>
      <c r="AH2832" s="127"/>
      <c r="AI2832" s="127"/>
      <c r="AJ2832" s="127"/>
      <c r="AK2832" s="127"/>
      <c r="AL2832" s="127"/>
      <c r="AM2832" s="127"/>
      <c r="AN2832" s="127"/>
      <c r="AO2832" s="127"/>
      <c r="AP2832" s="127"/>
      <c r="AQ2832" s="127"/>
      <c r="AR2832" s="127"/>
      <c r="AS2832" s="127"/>
      <c r="AT2832" s="127"/>
      <c r="AU2832" s="127"/>
      <c r="AV2832" s="127"/>
      <c r="AW2832" s="127"/>
      <c r="AX2832" s="127"/>
      <c r="AY2832" s="127"/>
      <c r="AZ2832" s="127"/>
      <c r="BA2832" s="127"/>
      <c r="BB2832" s="127"/>
      <c r="BC2832" s="127"/>
      <c r="BD2832" s="127"/>
      <c r="BE2832" s="127"/>
      <c r="BF2832" s="127"/>
      <c r="BG2832" s="127"/>
      <c r="BH2832" s="127"/>
      <c r="BI2832" s="127"/>
      <c r="BJ2832" s="127"/>
      <c r="BK2832" s="127"/>
      <c r="BL2832" s="127"/>
      <c r="BM2832" s="127"/>
      <c r="BN2832" s="386"/>
      <c r="BO2832" s="127"/>
      <c r="BP2832" s="104"/>
    </row>
    <row r="2833" spans="1:68" ht="14.5" x14ac:dyDescent="0.35">
      <c r="A2833" s="136"/>
      <c r="B2833" s="136"/>
      <c r="C2833" s="136"/>
      <c r="D2833" s="127"/>
      <c r="E2833" s="127"/>
      <c r="F2833" s="127"/>
      <c r="G2833" s="127"/>
      <c r="H2833" s="127"/>
      <c r="I2833" s="127"/>
      <c r="J2833" s="127"/>
      <c r="K2833" s="127"/>
      <c r="L2833" s="127"/>
      <c r="M2833" s="127"/>
      <c r="N2833" s="127"/>
      <c r="O2833" s="127"/>
      <c r="P2833" s="127"/>
      <c r="Q2833" s="127"/>
      <c r="R2833" s="127"/>
      <c r="S2833" s="127"/>
      <c r="T2833" s="127"/>
      <c r="U2833" s="127"/>
      <c r="V2833" s="127"/>
      <c r="W2833" s="127"/>
      <c r="X2833" s="127"/>
      <c r="Y2833" s="127"/>
      <c r="Z2833" s="127"/>
      <c r="AA2833" s="127"/>
      <c r="AB2833" s="127"/>
      <c r="AC2833" s="127"/>
      <c r="AD2833" s="127"/>
      <c r="AE2833" s="127"/>
      <c r="AF2833" s="127"/>
      <c r="AG2833" s="127"/>
      <c r="AH2833" s="127"/>
      <c r="AI2833" s="127"/>
      <c r="AJ2833" s="127"/>
      <c r="AK2833" s="127"/>
      <c r="AL2833" s="127"/>
      <c r="AM2833" s="127"/>
      <c r="AN2833" s="127"/>
      <c r="AO2833" s="127"/>
      <c r="AP2833" s="127"/>
      <c r="AQ2833" s="127"/>
      <c r="AR2833" s="127"/>
      <c r="AS2833" s="127"/>
      <c r="AT2833" s="127"/>
      <c r="AU2833" s="127"/>
      <c r="AV2833" s="127"/>
      <c r="AW2833" s="127"/>
      <c r="AX2833" s="127"/>
      <c r="AY2833" s="127"/>
      <c r="AZ2833" s="127"/>
      <c r="BA2833" s="127"/>
      <c r="BB2833" s="127"/>
      <c r="BC2833" s="127"/>
      <c r="BD2833" s="127"/>
      <c r="BE2833" s="127"/>
      <c r="BF2833" s="127"/>
      <c r="BG2833" s="127"/>
      <c r="BH2833" s="127"/>
      <c r="BI2833" s="127"/>
      <c r="BJ2833" s="127"/>
      <c r="BK2833" s="127"/>
      <c r="BL2833" s="127"/>
      <c r="BM2833" s="127"/>
      <c r="BN2833" s="386"/>
      <c r="BO2833" s="127"/>
      <c r="BP2833" s="104"/>
    </row>
    <row r="2834" spans="1:68" ht="14.5" x14ac:dyDescent="0.35">
      <c r="A2834" s="136"/>
      <c r="B2834" s="136"/>
      <c r="C2834" s="136"/>
      <c r="D2834" s="127"/>
      <c r="E2834" s="127"/>
      <c r="F2834" s="127"/>
      <c r="G2834" s="127"/>
      <c r="H2834" s="127"/>
      <c r="I2834" s="127"/>
      <c r="J2834" s="127"/>
      <c r="K2834" s="127"/>
      <c r="L2834" s="127"/>
      <c r="M2834" s="127"/>
      <c r="N2834" s="127"/>
      <c r="O2834" s="127"/>
      <c r="P2834" s="127"/>
      <c r="Q2834" s="127"/>
      <c r="R2834" s="127"/>
      <c r="S2834" s="127"/>
      <c r="T2834" s="127"/>
      <c r="U2834" s="127"/>
      <c r="V2834" s="127"/>
      <c r="W2834" s="127"/>
      <c r="X2834" s="127"/>
      <c r="Y2834" s="127"/>
      <c r="Z2834" s="127"/>
      <c r="AA2834" s="127"/>
      <c r="AB2834" s="127"/>
      <c r="AC2834" s="127"/>
      <c r="AD2834" s="127"/>
      <c r="AE2834" s="127"/>
      <c r="AF2834" s="127"/>
      <c r="AG2834" s="127"/>
      <c r="AH2834" s="127"/>
      <c r="AI2834" s="127"/>
      <c r="AJ2834" s="127"/>
      <c r="AK2834" s="127"/>
      <c r="AL2834" s="127"/>
      <c r="AM2834" s="127"/>
      <c r="AN2834" s="127"/>
      <c r="AO2834" s="127"/>
      <c r="AP2834" s="127"/>
      <c r="AQ2834" s="127"/>
      <c r="AR2834" s="127"/>
      <c r="AS2834" s="127"/>
      <c r="AT2834" s="127"/>
      <c r="AU2834" s="127"/>
      <c r="AV2834" s="127"/>
      <c r="AW2834" s="127"/>
      <c r="AX2834" s="127"/>
      <c r="AY2834" s="127"/>
      <c r="AZ2834" s="127"/>
      <c r="BA2834" s="127"/>
      <c r="BB2834" s="127"/>
      <c r="BC2834" s="127"/>
      <c r="BD2834" s="127"/>
      <c r="BE2834" s="127"/>
      <c r="BF2834" s="127"/>
      <c r="BG2834" s="127"/>
      <c r="BH2834" s="127"/>
      <c r="BI2834" s="127"/>
      <c r="BJ2834" s="127"/>
      <c r="BK2834" s="127"/>
      <c r="BL2834" s="127"/>
      <c r="BM2834" s="127"/>
      <c r="BN2834" s="386"/>
      <c r="BO2834" s="127"/>
      <c r="BP2834" s="104"/>
    </row>
    <row r="2835" spans="1:68" ht="14.5" x14ac:dyDescent="0.35">
      <c r="A2835" s="136"/>
      <c r="B2835" s="136"/>
      <c r="C2835" s="136"/>
      <c r="D2835" s="127"/>
      <c r="E2835" s="127"/>
      <c r="F2835" s="127"/>
      <c r="G2835" s="127"/>
      <c r="H2835" s="127"/>
      <c r="I2835" s="127"/>
      <c r="J2835" s="127"/>
      <c r="K2835" s="127"/>
      <c r="L2835" s="127"/>
      <c r="M2835" s="127"/>
      <c r="N2835" s="127"/>
      <c r="O2835" s="127"/>
      <c r="P2835" s="127"/>
      <c r="Q2835" s="127"/>
      <c r="R2835" s="127"/>
      <c r="S2835" s="127"/>
      <c r="T2835" s="127"/>
      <c r="U2835" s="127"/>
      <c r="V2835" s="127"/>
      <c r="W2835" s="127"/>
      <c r="X2835" s="127"/>
      <c r="Y2835" s="127"/>
      <c r="Z2835" s="127"/>
      <c r="AA2835" s="127"/>
      <c r="AB2835" s="127"/>
      <c r="AC2835" s="127"/>
      <c r="AD2835" s="127"/>
      <c r="AE2835" s="127"/>
      <c r="AF2835" s="127"/>
      <c r="AG2835" s="127"/>
      <c r="AH2835" s="127"/>
      <c r="AI2835" s="127"/>
      <c r="AJ2835" s="127"/>
      <c r="AK2835" s="127"/>
      <c r="AL2835" s="127"/>
      <c r="AM2835" s="127"/>
      <c r="AN2835" s="127"/>
      <c r="AO2835" s="127"/>
      <c r="AP2835" s="127"/>
      <c r="AQ2835" s="127"/>
      <c r="AR2835" s="127"/>
      <c r="AS2835" s="127"/>
      <c r="AT2835" s="127"/>
      <c r="AU2835" s="127"/>
      <c r="AV2835" s="127"/>
      <c r="AW2835" s="127"/>
      <c r="AX2835" s="127"/>
      <c r="AY2835" s="127"/>
      <c r="AZ2835" s="127"/>
      <c r="BA2835" s="127"/>
      <c r="BB2835" s="127"/>
      <c r="BC2835" s="127"/>
      <c r="BD2835" s="127"/>
      <c r="BE2835" s="127"/>
      <c r="BF2835" s="127"/>
      <c r="BG2835" s="127"/>
      <c r="BH2835" s="127"/>
      <c r="BI2835" s="127"/>
      <c r="BJ2835" s="127"/>
      <c r="BK2835" s="127"/>
      <c r="BL2835" s="127"/>
      <c r="BM2835" s="127"/>
      <c r="BN2835" s="386"/>
      <c r="BO2835" s="127"/>
      <c r="BP2835" s="104"/>
    </row>
    <row r="2836" spans="1:68" ht="14.5" x14ac:dyDescent="0.35">
      <c r="A2836" s="136"/>
      <c r="B2836" s="136"/>
      <c r="C2836" s="136"/>
      <c r="D2836" s="127"/>
      <c r="E2836" s="127"/>
      <c r="F2836" s="127"/>
      <c r="G2836" s="127"/>
      <c r="H2836" s="127"/>
      <c r="I2836" s="127"/>
      <c r="J2836" s="127"/>
      <c r="K2836" s="127"/>
      <c r="L2836" s="127"/>
      <c r="M2836" s="127"/>
      <c r="N2836" s="127"/>
      <c r="O2836" s="127"/>
      <c r="P2836" s="127"/>
      <c r="Q2836" s="127"/>
      <c r="R2836" s="127"/>
      <c r="S2836" s="127"/>
      <c r="T2836" s="127"/>
      <c r="U2836" s="127"/>
      <c r="V2836" s="127"/>
      <c r="W2836" s="127"/>
      <c r="X2836" s="127"/>
      <c r="Y2836" s="127"/>
      <c r="Z2836" s="127"/>
      <c r="AA2836" s="127"/>
      <c r="AB2836" s="127"/>
      <c r="AC2836" s="127"/>
      <c r="AD2836" s="127"/>
      <c r="AE2836" s="127"/>
      <c r="AF2836" s="127"/>
      <c r="AG2836" s="127"/>
      <c r="AH2836" s="127"/>
      <c r="AI2836" s="127"/>
      <c r="AJ2836" s="127"/>
      <c r="AK2836" s="127"/>
      <c r="AL2836" s="127"/>
      <c r="AM2836" s="127"/>
      <c r="AN2836" s="127"/>
      <c r="AO2836" s="127"/>
      <c r="AP2836" s="127"/>
      <c r="AQ2836" s="127"/>
      <c r="AR2836" s="127"/>
      <c r="AS2836" s="127"/>
      <c r="AT2836" s="127"/>
      <c r="AU2836" s="127"/>
      <c r="AV2836" s="127"/>
      <c r="AW2836" s="127"/>
      <c r="AX2836" s="127"/>
      <c r="AY2836" s="127"/>
      <c r="AZ2836" s="127"/>
      <c r="BA2836" s="127"/>
      <c r="BB2836" s="127"/>
      <c r="BC2836" s="127"/>
      <c r="BD2836" s="127"/>
      <c r="BE2836" s="127"/>
      <c r="BF2836" s="127"/>
      <c r="BG2836" s="127"/>
      <c r="BH2836" s="127"/>
      <c r="BI2836" s="127"/>
      <c r="BJ2836" s="127"/>
      <c r="BK2836" s="127"/>
      <c r="BL2836" s="127"/>
      <c r="BM2836" s="127"/>
      <c r="BN2836" s="386"/>
      <c r="BO2836" s="127"/>
      <c r="BP2836" s="104"/>
    </row>
    <row r="2837" spans="1:68" ht="14.5" x14ac:dyDescent="0.35">
      <c r="A2837" s="136"/>
      <c r="B2837" s="136"/>
      <c r="C2837" s="136"/>
      <c r="D2837" s="127"/>
      <c r="E2837" s="127"/>
      <c r="F2837" s="127"/>
      <c r="G2837" s="127"/>
      <c r="H2837" s="127"/>
      <c r="I2837" s="127"/>
      <c r="J2837" s="127"/>
      <c r="K2837" s="127"/>
      <c r="L2837" s="127"/>
      <c r="M2837" s="127"/>
      <c r="N2837" s="127"/>
      <c r="O2837" s="127"/>
      <c r="P2837" s="127"/>
      <c r="Q2837" s="127"/>
      <c r="R2837" s="127"/>
      <c r="S2837" s="127"/>
      <c r="T2837" s="127"/>
      <c r="U2837" s="127"/>
      <c r="V2837" s="127"/>
      <c r="W2837" s="127"/>
      <c r="X2837" s="127"/>
      <c r="Y2837" s="127"/>
      <c r="Z2837" s="127"/>
      <c r="AA2837" s="127"/>
      <c r="AB2837" s="127"/>
      <c r="AC2837" s="127"/>
      <c r="AD2837" s="127"/>
      <c r="AE2837" s="127"/>
      <c r="AF2837" s="127"/>
      <c r="AG2837" s="127"/>
      <c r="AH2837" s="127"/>
      <c r="AI2837" s="127"/>
      <c r="AJ2837" s="127"/>
      <c r="AK2837" s="127"/>
      <c r="AL2837" s="127"/>
      <c r="AM2837" s="127"/>
      <c r="AN2837" s="127"/>
      <c r="AO2837" s="127"/>
      <c r="AP2837" s="127"/>
      <c r="AQ2837" s="127"/>
      <c r="AR2837" s="127"/>
      <c r="AS2837" s="127"/>
      <c r="AT2837" s="127"/>
      <c r="AU2837" s="127"/>
      <c r="AV2837" s="127"/>
      <c r="AW2837" s="127"/>
      <c r="AX2837" s="127"/>
      <c r="AY2837" s="127"/>
      <c r="AZ2837" s="127"/>
      <c r="BA2837" s="127"/>
      <c r="BB2837" s="127"/>
      <c r="BC2837" s="127"/>
      <c r="BD2837" s="127"/>
      <c r="BE2837" s="127"/>
      <c r="BF2837" s="127"/>
      <c r="BG2837" s="127"/>
      <c r="BH2837" s="127"/>
      <c r="BI2837" s="127"/>
      <c r="BJ2837" s="127"/>
      <c r="BK2837" s="127"/>
      <c r="BL2837" s="127"/>
      <c r="BM2837" s="127"/>
      <c r="BN2837" s="386"/>
      <c r="BO2837" s="127"/>
      <c r="BP2837" s="104"/>
    </row>
    <row r="2838" spans="1:68" ht="14.5" x14ac:dyDescent="0.35">
      <c r="A2838" s="136"/>
      <c r="B2838" s="136"/>
      <c r="C2838" s="136"/>
      <c r="D2838" s="127"/>
      <c r="E2838" s="127"/>
      <c r="F2838" s="127"/>
      <c r="G2838" s="127"/>
      <c r="H2838" s="127"/>
      <c r="I2838" s="127"/>
      <c r="J2838" s="127"/>
      <c r="K2838" s="127"/>
      <c r="L2838" s="127"/>
      <c r="M2838" s="127"/>
      <c r="N2838" s="127"/>
      <c r="O2838" s="127"/>
      <c r="P2838" s="127"/>
      <c r="Q2838" s="127"/>
      <c r="R2838" s="127"/>
      <c r="S2838" s="127"/>
      <c r="T2838" s="127"/>
      <c r="U2838" s="127"/>
      <c r="V2838" s="127"/>
      <c r="W2838" s="127"/>
      <c r="X2838" s="127"/>
      <c r="Y2838" s="127"/>
      <c r="Z2838" s="127"/>
      <c r="AA2838" s="127"/>
      <c r="AB2838" s="127"/>
      <c r="AC2838" s="127"/>
      <c r="AD2838" s="127"/>
      <c r="AE2838" s="127"/>
      <c r="AF2838" s="127"/>
      <c r="AG2838" s="127"/>
      <c r="AH2838" s="127"/>
      <c r="AI2838" s="127"/>
      <c r="AJ2838" s="127"/>
      <c r="AK2838" s="127"/>
      <c r="AL2838" s="127"/>
      <c r="AM2838" s="127"/>
      <c r="AN2838" s="127"/>
      <c r="AO2838" s="127"/>
      <c r="AP2838" s="127"/>
      <c r="AQ2838" s="127"/>
      <c r="AR2838" s="127"/>
      <c r="AS2838" s="127"/>
      <c r="AT2838" s="127"/>
      <c r="AU2838" s="127"/>
      <c r="AV2838" s="127"/>
      <c r="AW2838" s="127"/>
      <c r="AX2838" s="127"/>
      <c r="AY2838" s="127"/>
      <c r="AZ2838" s="127"/>
      <c r="BA2838" s="127"/>
      <c r="BB2838" s="127"/>
      <c r="BC2838" s="127"/>
      <c r="BD2838" s="127"/>
      <c r="BE2838" s="127"/>
      <c r="BF2838" s="127"/>
      <c r="BG2838" s="127"/>
      <c r="BH2838" s="127"/>
      <c r="BI2838" s="127"/>
      <c r="BJ2838" s="127"/>
      <c r="BK2838" s="127"/>
      <c r="BL2838" s="127"/>
      <c r="BM2838" s="127"/>
      <c r="BN2838" s="386"/>
      <c r="BO2838" s="127"/>
      <c r="BP2838" s="104"/>
    </row>
    <row r="2839" spans="1:68" ht="14.5" x14ac:dyDescent="0.35">
      <c r="A2839" s="136"/>
      <c r="B2839" s="136"/>
      <c r="C2839" s="136"/>
      <c r="D2839" s="127"/>
      <c r="E2839" s="127"/>
      <c r="F2839" s="127"/>
      <c r="G2839" s="127"/>
      <c r="H2839" s="127"/>
      <c r="I2839" s="127"/>
      <c r="J2839" s="127"/>
      <c r="K2839" s="127"/>
      <c r="L2839" s="127"/>
      <c r="M2839" s="127"/>
      <c r="N2839" s="127"/>
      <c r="O2839" s="127"/>
      <c r="P2839" s="127"/>
      <c r="Q2839" s="127"/>
      <c r="R2839" s="127"/>
      <c r="S2839" s="127"/>
      <c r="T2839" s="127"/>
      <c r="U2839" s="127"/>
      <c r="V2839" s="127"/>
      <c r="W2839" s="127"/>
      <c r="X2839" s="127"/>
      <c r="Y2839" s="127"/>
      <c r="Z2839" s="127"/>
      <c r="AA2839" s="127"/>
      <c r="AB2839" s="127"/>
      <c r="AC2839" s="127"/>
      <c r="AD2839" s="127"/>
      <c r="AE2839" s="127"/>
      <c r="AF2839" s="127"/>
      <c r="AG2839" s="127"/>
      <c r="AH2839" s="127"/>
      <c r="AI2839" s="127"/>
      <c r="AJ2839" s="127"/>
      <c r="AK2839" s="127"/>
      <c r="AL2839" s="127"/>
      <c r="AM2839" s="127"/>
      <c r="AN2839" s="127"/>
      <c r="AO2839" s="127"/>
      <c r="AP2839" s="127"/>
      <c r="AQ2839" s="127"/>
      <c r="AR2839" s="127"/>
      <c r="AS2839" s="127"/>
      <c r="AT2839" s="127"/>
      <c r="AU2839" s="127"/>
      <c r="AV2839" s="127"/>
      <c r="AW2839" s="127"/>
      <c r="AX2839" s="127"/>
      <c r="AY2839" s="127"/>
      <c r="AZ2839" s="127"/>
      <c r="BA2839" s="127"/>
      <c r="BB2839" s="127"/>
      <c r="BC2839" s="127"/>
      <c r="BD2839" s="127"/>
      <c r="BE2839" s="127"/>
      <c r="BF2839" s="127"/>
      <c r="BG2839" s="127"/>
      <c r="BH2839" s="127"/>
      <c r="BI2839" s="127"/>
      <c r="BJ2839" s="127"/>
      <c r="BK2839" s="127"/>
      <c r="BL2839" s="127"/>
      <c r="BM2839" s="127"/>
      <c r="BN2839" s="386"/>
      <c r="BO2839" s="127"/>
      <c r="BP2839" s="104"/>
    </row>
    <row r="2840" spans="1:68" ht="14.5" x14ac:dyDescent="0.35">
      <c r="A2840" s="136"/>
      <c r="B2840" s="136"/>
      <c r="C2840" s="136"/>
      <c r="D2840" s="127"/>
      <c r="E2840" s="127"/>
      <c r="F2840" s="127"/>
      <c r="G2840" s="127"/>
      <c r="H2840" s="127"/>
      <c r="I2840" s="127"/>
      <c r="J2840" s="127"/>
      <c r="K2840" s="127"/>
      <c r="L2840" s="127"/>
      <c r="M2840" s="127"/>
      <c r="N2840" s="127"/>
      <c r="O2840" s="127"/>
      <c r="P2840" s="127"/>
      <c r="Q2840" s="127"/>
      <c r="R2840" s="127"/>
      <c r="S2840" s="127"/>
      <c r="T2840" s="127"/>
      <c r="U2840" s="127"/>
      <c r="V2840" s="127"/>
      <c r="W2840" s="127"/>
      <c r="X2840" s="127"/>
      <c r="Y2840" s="127"/>
      <c r="Z2840" s="127"/>
      <c r="AA2840" s="127"/>
      <c r="AB2840" s="127"/>
      <c r="AC2840" s="127"/>
      <c r="AD2840" s="127"/>
      <c r="AE2840" s="127"/>
      <c r="AF2840" s="127"/>
      <c r="AG2840" s="127"/>
      <c r="AH2840" s="127"/>
      <c r="AI2840" s="127"/>
      <c r="AJ2840" s="127"/>
      <c r="AK2840" s="127"/>
      <c r="AL2840" s="127"/>
      <c r="AM2840" s="127"/>
      <c r="AN2840" s="127"/>
      <c r="AO2840" s="127"/>
      <c r="AP2840" s="127"/>
      <c r="AQ2840" s="127"/>
      <c r="AR2840" s="127"/>
      <c r="AS2840" s="127"/>
      <c r="AT2840" s="127"/>
      <c r="AU2840" s="127"/>
      <c r="AV2840" s="127"/>
      <c r="AW2840" s="127"/>
      <c r="AX2840" s="127"/>
      <c r="AY2840" s="127"/>
      <c r="AZ2840" s="127"/>
      <c r="BA2840" s="127"/>
      <c r="BB2840" s="127"/>
      <c r="BC2840" s="127"/>
      <c r="BD2840" s="127"/>
      <c r="BE2840" s="127"/>
      <c r="BF2840" s="127"/>
      <c r="BG2840" s="127"/>
      <c r="BH2840" s="127"/>
      <c r="BI2840" s="127"/>
      <c r="BJ2840" s="127"/>
      <c r="BK2840" s="127"/>
      <c r="BL2840" s="127"/>
      <c r="BM2840" s="127"/>
      <c r="BN2840" s="386"/>
      <c r="BO2840" s="127"/>
      <c r="BP2840" s="104"/>
    </row>
    <row r="2841" spans="1:68" ht="14.5" x14ac:dyDescent="0.35">
      <c r="A2841" s="136"/>
      <c r="B2841" s="136"/>
      <c r="C2841" s="136"/>
      <c r="D2841" s="127"/>
      <c r="E2841" s="127"/>
      <c r="F2841" s="127"/>
      <c r="G2841" s="127"/>
      <c r="H2841" s="127"/>
      <c r="I2841" s="127"/>
      <c r="J2841" s="127"/>
      <c r="K2841" s="127"/>
      <c r="L2841" s="127"/>
      <c r="M2841" s="127"/>
      <c r="N2841" s="127"/>
      <c r="O2841" s="127"/>
      <c r="P2841" s="127"/>
      <c r="Q2841" s="127"/>
      <c r="R2841" s="127"/>
      <c r="S2841" s="127"/>
      <c r="T2841" s="127"/>
      <c r="U2841" s="127"/>
      <c r="V2841" s="127"/>
      <c r="W2841" s="127"/>
      <c r="X2841" s="127"/>
      <c r="Y2841" s="127"/>
      <c r="Z2841" s="127"/>
      <c r="AA2841" s="127"/>
      <c r="AB2841" s="127"/>
      <c r="AC2841" s="127"/>
      <c r="AD2841" s="127"/>
      <c r="AE2841" s="127"/>
      <c r="AF2841" s="127"/>
      <c r="AG2841" s="127"/>
      <c r="AH2841" s="127"/>
      <c r="AI2841" s="127"/>
      <c r="AJ2841" s="127"/>
      <c r="AK2841" s="127"/>
      <c r="AL2841" s="127"/>
      <c r="AM2841" s="127"/>
      <c r="AN2841" s="127"/>
      <c r="AO2841" s="127"/>
      <c r="AP2841" s="127"/>
      <c r="AQ2841" s="127"/>
      <c r="AR2841" s="127"/>
      <c r="AS2841" s="127"/>
      <c r="AT2841" s="127"/>
      <c r="AU2841" s="127"/>
      <c r="AV2841" s="127"/>
      <c r="AW2841" s="127"/>
      <c r="AX2841" s="127"/>
      <c r="AY2841" s="127"/>
      <c r="AZ2841" s="127"/>
      <c r="BA2841" s="127"/>
      <c r="BB2841" s="127"/>
      <c r="BC2841" s="127"/>
      <c r="BD2841" s="127"/>
      <c r="BE2841" s="127"/>
      <c r="BF2841" s="127"/>
      <c r="BG2841" s="127"/>
      <c r="BH2841" s="127"/>
      <c r="BI2841" s="127"/>
      <c r="BJ2841" s="127"/>
      <c r="BK2841" s="127"/>
      <c r="BL2841" s="127"/>
      <c r="BM2841" s="127"/>
      <c r="BN2841" s="386"/>
      <c r="BO2841" s="127"/>
      <c r="BP2841" s="104"/>
    </row>
    <row r="2842" spans="1:68" ht="14.5" x14ac:dyDescent="0.35">
      <c r="A2842" s="136"/>
      <c r="B2842" s="136"/>
      <c r="C2842" s="136"/>
      <c r="D2842" s="127"/>
      <c r="E2842" s="127"/>
      <c r="F2842" s="127"/>
      <c r="G2842" s="127"/>
      <c r="H2842" s="127"/>
      <c r="I2842" s="127"/>
      <c r="J2842" s="127"/>
      <c r="K2842" s="127"/>
      <c r="L2842" s="127"/>
      <c r="M2842" s="127"/>
      <c r="N2842" s="127"/>
      <c r="O2842" s="127"/>
      <c r="P2842" s="127"/>
      <c r="Q2842" s="127"/>
      <c r="R2842" s="127"/>
      <c r="S2842" s="127"/>
      <c r="T2842" s="127"/>
      <c r="U2842" s="127"/>
      <c r="V2842" s="127"/>
      <c r="W2842" s="127"/>
      <c r="X2842" s="127"/>
      <c r="Y2842" s="127"/>
      <c r="Z2842" s="127"/>
      <c r="AA2842" s="127"/>
      <c r="AB2842" s="127"/>
      <c r="AC2842" s="127"/>
      <c r="AD2842" s="127"/>
      <c r="AE2842" s="127"/>
      <c r="AF2842" s="127"/>
      <c r="AG2842" s="127"/>
      <c r="AH2842" s="127"/>
      <c r="AI2842" s="127"/>
      <c r="AJ2842" s="127"/>
      <c r="AK2842" s="127"/>
      <c r="AL2842" s="127"/>
      <c r="AM2842" s="127"/>
      <c r="AN2842" s="127"/>
      <c r="AO2842" s="127"/>
      <c r="AP2842" s="127"/>
      <c r="AQ2842" s="127"/>
      <c r="AR2842" s="127"/>
      <c r="AS2842" s="127"/>
      <c r="AT2842" s="127"/>
      <c r="AU2842" s="127"/>
      <c r="AV2842" s="127"/>
      <c r="AW2842" s="127"/>
      <c r="AX2842" s="127"/>
      <c r="AY2842" s="127"/>
      <c r="AZ2842" s="127"/>
      <c r="BA2842" s="127"/>
      <c r="BB2842" s="127"/>
      <c r="BC2842" s="127"/>
      <c r="BD2842" s="127"/>
      <c r="BE2842" s="127"/>
      <c r="BF2842" s="127"/>
      <c r="BG2842" s="127"/>
      <c r="BH2842" s="127"/>
      <c r="BI2842" s="127"/>
      <c r="BJ2842" s="127"/>
      <c r="BK2842" s="127"/>
      <c r="BL2842" s="127"/>
      <c r="BM2842" s="127"/>
      <c r="BN2842" s="386"/>
      <c r="BO2842" s="127"/>
      <c r="BP2842" s="104"/>
    </row>
    <row r="2843" spans="1:68" ht="14.5" x14ac:dyDescent="0.35">
      <c r="A2843" s="136"/>
      <c r="B2843" s="136"/>
      <c r="C2843" s="136"/>
      <c r="D2843" s="127"/>
      <c r="E2843" s="127"/>
      <c r="F2843" s="127"/>
      <c r="G2843" s="127"/>
      <c r="H2843" s="127"/>
      <c r="I2843" s="127"/>
      <c r="J2843" s="127"/>
      <c r="K2843" s="127"/>
      <c r="L2843" s="127"/>
      <c r="M2843" s="127"/>
      <c r="N2843" s="127"/>
      <c r="O2843" s="127"/>
      <c r="P2843" s="127"/>
      <c r="Q2843" s="127"/>
      <c r="R2843" s="127"/>
      <c r="S2843" s="127"/>
      <c r="T2843" s="127"/>
      <c r="U2843" s="127"/>
      <c r="V2843" s="127"/>
      <c r="W2843" s="127"/>
      <c r="X2843" s="127"/>
      <c r="Y2843" s="127"/>
      <c r="Z2843" s="127"/>
      <c r="AA2843" s="127"/>
      <c r="AB2843" s="127"/>
      <c r="AC2843" s="127"/>
      <c r="AD2843" s="127"/>
      <c r="AE2843" s="127"/>
      <c r="AF2843" s="127"/>
      <c r="AG2843" s="127"/>
      <c r="AH2843" s="127"/>
      <c r="AI2843" s="127"/>
      <c r="AJ2843" s="127"/>
      <c r="AK2843" s="127"/>
      <c r="AL2843" s="127"/>
      <c r="AM2843" s="127"/>
      <c r="AN2843" s="127"/>
      <c r="AO2843" s="127"/>
      <c r="AP2843" s="127"/>
      <c r="AQ2843" s="127"/>
      <c r="AR2843" s="127"/>
      <c r="AS2843" s="127"/>
      <c r="AT2843" s="127"/>
      <c r="AU2843" s="127"/>
      <c r="AV2843" s="127"/>
      <c r="AW2843" s="127"/>
      <c r="AX2843" s="127"/>
      <c r="AY2843" s="127"/>
      <c r="AZ2843" s="127"/>
      <c r="BA2843" s="127"/>
      <c r="BB2843" s="127"/>
      <c r="BC2843" s="127"/>
      <c r="BD2843" s="127"/>
      <c r="BE2843" s="127"/>
      <c r="BF2843" s="127"/>
      <c r="BG2843" s="127"/>
      <c r="BH2843" s="127"/>
      <c r="BI2843" s="127"/>
      <c r="BJ2843" s="127"/>
      <c r="BK2843" s="127"/>
      <c r="BL2843" s="127"/>
      <c r="BM2843" s="127"/>
      <c r="BN2843" s="386"/>
      <c r="BO2843" s="127"/>
      <c r="BP2843" s="104"/>
    </row>
    <row r="2844" spans="1:68" ht="14.5" x14ac:dyDescent="0.35">
      <c r="A2844" s="136"/>
      <c r="B2844" s="136"/>
      <c r="C2844" s="136"/>
      <c r="D2844" s="127"/>
      <c r="E2844" s="127"/>
      <c r="F2844" s="127"/>
      <c r="G2844" s="127"/>
      <c r="H2844" s="127"/>
      <c r="I2844" s="127"/>
      <c r="J2844" s="127"/>
      <c r="K2844" s="127"/>
      <c r="L2844" s="127"/>
      <c r="M2844" s="127"/>
      <c r="N2844" s="127"/>
      <c r="O2844" s="127"/>
      <c r="P2844" s="127"/>
      <c r="Q2844" s="127"/>
      <c r="R2844" s="127"/>
      <c r="S2844" s="127"/>
      <c r="T2844" s="127"/>
      <c r="U2844" s="127"/>
      <c r="V2844" s="127"/>
      <c r="W2844" s="127"/>
      <c r="X2844" s="127"/>
      <c r="Y2844" s="127"/>
      <c r="Z2844" s="127"/>
      <c r="AA2844" s="127"/>
      <c r="AB2844" s="127"/>
      <c r="AC2844" s="127"/>
      <c r="AD2844" s="127"/>
      <c r="AE2844" s="127"/>
      <c r="AF2844" s="127"/>
      <c r="AG2844" s="127"/>
      <c r="AH2844" s="127"/>
      <c r="AI2844" s="127"/>
      <c r="AJ2844" s="127"/>
      <c r="AK2844" s="127"/>
      <c r="AL2844" s="127"/>
      <c r="AM2844" s="127"/>
      <c r="AN2844" s="127"/>
      <c r="AO2844" s="127"/>
      <c r="AP2844" s="127"/>
      <c r="AQ2844" s="127"/>
      <c r="AR2844" s="127"/>
      <c r="AS2844" s="127"/>
      <c r="AT2844" s="127"/>
      <c r="AU2844" s="127"/>
      <c r="AV2844" s="127"/>
      <c r="AW2844" s="127"/>
      <c r="AX2844" s="127"/>
      <c r="AY2844" s="127"/>
      <c r="AZ2844" s="127"/>
      <c r="BA2844" s="127"/>
      <c r="BB2844" s="127"/>
      <c r="BC2844" s="127"/>
      <c r="BD2844" s="127"/>
      <c r="BE2844" s="127"/>
      <c r="BF2844" s="127"/>
      <c r="BG2844" s="127"/>
      <c r="BH2844" s="127"/>
      <c r="BI2844" s="127"/>
      <c r="BJ2844" s="127"/>
      <c r="BK2844" s="127"/>
      <c r="BL2844" s="127"/>
      <c r="BM2844" s="127"/>
      <c r="BN2844" s="386"/>
      <c r="BO2844" s="127"/>
      <c r="BP2844" s="104"/>
    </row>
    <row r="2845" spans="1:68" ht="14.5" x14ac:dyDescent="0.35">
      <c r="A2845" s="136"/>
      <c r="B2845" s="136"/>
      <c r="C2845" s="136"/>
      <c r="D2845" s="127"/>
      <c r="E2845" s="127"/>
      <c r="F2845" s="127"/>
      <c r="G2845" s="127"/>
      <c r="H2845" s="127"/>
      <c r="I2845" s="127"/>
      <c r="J2845" s="127"/>
      <c r="K2845" s="127"/>
      <c r="L2845" s="127"/>
      <c r="M2845" s="127"/>
      <c r="N2845" s="127"/>
      <c r="O2845" s="127"/>
      <c r="P2845" s="127"/>
      <c r="Q2845" s="127"/>
      <c r="R2845" s="127"/>
      <c r="S2845" s="127"/>
      <c r="T2845" s="127"/>
      <c r="U2845" s="127"/>
      <c r="V2845" s="127"/>
      <c r="W2845" s="127"/>
      <c r="X2845" s="127"/>
      <c r="Y2845" s="127"/>
      <c r="Z2845" s="127"/>
      <c r="AA2845" s="127"/>
      <c r="AB2845" s="127"/>
      <c r="AC2845" s="127"/>
      <c r="AD2845" s="127"/>
      <c r="AE2845" s="127"/>
      <c r="AF2845" s="127"/>
      <c r="AG2845" s="127"/>
      <c r="AH2845" s="127"/>
      <c r="AI2845" s="127"/>
      <c r="AJ2845" s="127"/>
      <c r="AK2845" s="127"/>
      <c r="AL2845" s="127"/>
      <c r="AM2845" s="127"/>
      <c r="AN2845" s="127"/>
      <c r="AO2845" s="127"/>
      <c r="AP2845" s="127"/>
      <c r="AQ2845" s="127"/>
      <c r="AR2845" s="127"/>
      <c r="AS2845" s="127"/>
      <c r="AT2845" s="127"/>
      <c r="AU2845" s="127"/>
      <c r="AV2845" s="127"/>
      <c r="AW2845" s="127"/>
      <c r="AX2845" s="127"/>
      <c r="AY2845" s="127"/>
      <c r="AZ2845" s="127"/>
      <c r="BA2845" s="127"/>
      <c r="BB2845" s="127"/>
      <c r="BC2845" s="127"/>
      <c r="BD2845" s="127"/>
      <c r="BE2845" s="127"/>
      <c r="BF2845" s="127"/>
      <c r="BG2845" s="127"/>
      <c r="BH2845" s="127"/>
      <c r="BI2845" s="127"/>
      <c r="BJ2845" s="127"/>
      <c r="BK2845" s="127"/>
      <c r="BL2845" s="127"/>
      <c r="BM2845" s="127"/>
      <c r="BN2845" s="386"/>
      <c r="BO2845" s="127"/>
      <c r="BP2845" s="104"/>
    </row>
    <row r="2846" spans="1:68" ht="14.5" x14ac:dyDescent="0.35">
      <c r="A2846" s="136"/>
      <c r="B2846" s="136"/>
      <c r="C2846" s="136"/>
      <c r="D2846" s="127"/>
      <c r="E2846" s="127"/>
      <c r="F2846" s="127"/>
      <c r="G2846" s="127"/>
      <c r="H2846" s="127"/>
      <c r="I2846" s="127"/>
      <c r="J2846" s="127"/>
      <c r="K2846" s="127"/>
      <c r="L2846" s="127"/>
      <c r="M2846" s="127"/>
      <c r="N2846" s="127"/>
      <c r="O2846" s="127"/>
      <c r="P2846" s="127"/>
      <c r="Q2846" s="127"/>
      <c r="R2846" s="127"/>
      <c r="S2846" s="127"/>
      <c r="T2846" s="127"/>
      <c r="U2846" s="127"/>
      <c r="V2846" s="127"/>
      <c r="W2846" s="127"/>
      <c r="X2846" s="127"/>
      <c r="Y2846" s="127"/>
      <c r="Z2846" s="127"/>
      <c r="AA2846" s="127"/>
      <c r="AB2846" s="127"/>
      <c r="AC2846" s="127"/>
      <c r="AD2846" s="127"/>
      <c r="AE2846" s="127"/>
      <c r="AF2846" s="127"/>
      <c r="AG2846" s="127"/>
      <c r="AH2846" s="127"/>
      <c r="AI2846" s="127"/>
      <c r="AJ2846" s="127"/>
      <c r="AK2846" s="127"/>
      <c r="AL2846" s="127"/>
      <c r="AM2846" s="127"/>
      <c r="AN2846" s="127"/>
      <c r="AO2846" s="127"/>
      <c r="AP2846" s="127"/>
      <c r="AQ2846" s="127"/>
      <c r="AR2846" s="127"/>
      <c r="AS2846" s="127"/>
      <c r="AT2846" s="127"/>
      <c r="AU2846" s="127"/>
      <c r="AV2846" s="127"/>
      <c r="AW2846" s="127"/>
      <c r="AX2846" s="127"/>
      <c r="AY2846" s="127"/>
      <c r="AZ2846" s="127"/>
      <c r="BA2846" s="127"/>
      <c r="BB2846" s="127"/>
      <c r="BC2846" s="127"/>
      <c r="BD2846" s="127"/>
      <c r="BE2846" s="127"/>
      <c r="BF2846" s="127"/>
      <c r="BG2846" s="127"/>
      <c r="BH2846" s="127"/>
      <c r="BI2846" s="127"/>
      <c r="BJ2846" s="127"/>
      <c r="BK2846" s="127"/>
      <c r="BL2846" s="127"/>
      <c r="BM2846" s="127"/>
      <c r="BN2846" s="386"/>
      <c r="BO2846" s="127"/>
      <c r="BP2846" s="104"/>
    </row>
    <row r="2847" spans="1:68" ht="14.5" x14ac:dyDescent="0.35">
      <c r="A2847" s="136"/>
      <c r="B2847" s="136"/>
      <c r="C2847" s="136"/>
      <c r="D2847" s="127"/>
      <c r="E2847" s="127"/>
      <c r="F2847" s="127"/>
      <c r="G2847" s="127"/>
      <c r="H2847" s="127"/>
      <c r="I2847" s="127"/>
      <c r="J2847" s="127"/>
      <c r="K2847" s="127"/>
      <c r="L2847" s="127"/>
      <c r="M2847" s="127"/>
      <c r="N2847" s="127"/>
      <c r="O2847" s="127"/>
      <c r="P2847" s="127"/>
      <c r="Q2847" s="127"/>
      <c r="R2847" s="127"/>
      <c r="S2847" s="127"/>
      <c r="T2847" s="127"/>
      <c r="U2847" s="127"/>
      <c r="V2847" s="127"/>
      <c r="W2847" s="127"/>
      <c r="X2847" s="127"/>
      <c r="Y2847" s="127"/>
      <c r="Z2847" s="127"/>
      <c r="AA2847" s="127"/>
      <c r="AB2847" s="127"/>
      <c r="AC2847" s="127"/>
      <c r="AD2847" s="127"/>
      <c r="AE2847" s="127"/>
      <c r="AF2847" s="127"/>
      <c r="AG2847" s="127"/>
      <c r="AH2847" s="127"/>
      <c r="AI2847" s="127"/>
      <c r="AJ2847" s="127"/>
      <c r="AK2847" s="127"/>
      <c r="AL2847" s="127"/>
      <c r="AM2847" s="127"/>
      <c r="AN2847" s="127"/>
      <c r="AO2847" s="127"/>
      <c r="AP2847" s="127"/>
      <c r="AQ2847" s="127"/>
      <c r="AR2847" s="127"/>
      <c r="AS2847" s="127"/>
      <c r="AT2847" s="127"/>
      <c r="AU2847" s="127"/>
      <c r="AV2847" s="127"/>
      <c r="AW2847" s="127"/>
      <c r="AX2847" s="127"/>
      <c r="AY2847" s="127"/>
      <c r="AZ2847" s="127"/>
      <c r="BA2847" s="127"/>
      <c r="BB2847" s="127"/>
      <c r="BC2847" s="127"/>
      <c r="BD2847" s="127"/>
      <c r="BE2847" s="127"/>
      <c r="BF2847" s="127"/>
      <c r="BG2847" s="127"/>
      <c r="BH2847" s="127"/>
      <c r="BI2847" s="127"/>
      <c r="BJ2847" s="127"/>
      <c r="BK2847" s="127"/>
      <c r="BL2847" s="127"/>
      <c r="BM2847" s="127"/>
      <c r="BN2847" s="386"/>
      <c r="BO2847" s="127"/>
      <c r="BP2847" s="104"/>
    </row>
    <row r="2848" spans="1:68" ht="14.5" x14ac:dyDescent="0.35">
      <c r="A2848" s="136"/>
      <c r="B2848" s="136"/>
      <c r="C2848" s="136"/>
      <c r="D2848" s="127"/>
      <c r="E2848" s="127"/>
      <c r="F2848" s="127"/>
      <c r="G2848" s="127"/>
      <c r="H2848" s="127"/>
      <c r="I2848" s="127"/>
      <c r="J2848" s="127"/>
      <c r="K2848" s="127"/>
      <c r="L2848" s="127"/>
      <c r="M2848" s="127"/>
      <c r="N2848" s="127"/>
      <c r="O2848" s="127"/>
      <c r="P2848" s="127"/>
      <c r="Q2848" s="127"/>
      <c r="R2848" s="127"/>
      <c r="S2848" s="127"/>
      <c r="T2848" s="127"/>
      <c r="U2848" s="127"/>
      <c r="V2848" s="127"/>
      <c r="W2848" s="127"/>
      <c r="X2848" s="127"/>
      <c r="Y2848" s="127"/>
      <c r="Z2848" s="127"/>
      <c r="AA2848" s="127"/>
      <c r="AB2848" s="127"/>
      <c r="AC2848" s="127"/>
      <c r="AD2848" s="127"/>
      <c r="AE2848" s="127"/>
      <c r="AF2848" s="127"/>
      <c r="AG2848" s="127"/>
      <c r="AH2848" s="127"/>
      <c r="AI2848" s="127"/>
      <c r="AJ2848" s="127"/>
      <c r="AK2848" s="127"/>
      <c r="AL2848" s="127"/>
      <c r="AM2848" s="127"/>
      <c r="AN2848" s="127"/>
      <c r="AO2848" s="127"/>
      <c r="AP2848" s="127"/>
      <c r="AQ2848" s="127"/>
      <c r="AR2848" s="127"/>
      <c r="AS2848" s="127"/>
      <c r="AT2848" s="127"/>
      <c r="AU2848" s="127"/>
      <c r="AV2848" s="127"/>
      <c r="AW2848" s="127"/>
      <c r="AX2848" s="127"/>
      <c r="AY2848" s="127"/>
      <c r="AZ2848" s="127"/>
      <c r="BA2848" s="127"/>
      <c r="BB2848" s="127"/>
      <c r="BC2848" s="127"/>
      <c r="BD2848" s="127"/>
      <c r="BE2848" s="127"/>
      <c r="BF2848" s="127"/>
      <c r="BG2848" s="127"/>
      <c r="BH2848" s="127"/>
      <c r="BI2848" s="127"/>
      <c r="BJ2848" s="127"/>
      <c r="BK2848" s="127"/>
      <c r="BL2848" s="127"/>
      <c r="BM2848" s="127"/>
      <c r="BN2848" s="386"/>
      <c r="BO2848" s="127"/>
      <c r="BP2848" s="104"/>
    </row>
    <row r="2849" spans="1:68" ht="14.5" x14ac:dyDescent="0.35">
      <c r="A2849" s="136"/>
      <c r="B2849" s="136"/>
      <c r="C2849" s="136"/>
      <c r="D2849" s="127"/>
      <c r="E2849" s="127"/>
      <c r="F2849" s="127"/>
      <c r="G2849" s="127"/>
      <c r="H2849" s="127"/>
      <c r="I2849" s="127"/>
      <c r="J2849" s="127"/>
      <c r="K2849" s="127"/>
      <c r="L2849" s="127"/>
      <c r="M2849" s="127"/>
      <c r="N2849" s="127"/>
      <c r="O2849" s="127"/>
      <c r="P2849" s="127"/>
      <c r="Q2849" s="127"/>
      <c r="R2849" s="127"/>
      <c r="S2849" s="127"/>
      <c r="T2849" s="127"/>
      <c r="U2849" s="127"/>
      <c r="V2849" s="127"/>
      <c r="W2849" s="127"/>
      <c r="X2849" s="127"/>
      <c r="Y2849" s="127"/>
      <c r="Z2849" s="127"/>
      <c r="AA2849" s="127"/>
      <c r="AB2849" s="127"/>
      <c r="AC2849" s="127"/>
      <c r="AD2849" s="127"/>
      <c r="AE2849" s="127"/>
      <c r="AF2849" s="127"/>
      <c r="AG2849" s="127"/>
      <c r="AH2849" s="127"/>
      <c r="AI2849" s="127"/>
      <c r="AJ2849" s="127"/>
      <c r="AK2849" s="127"/>
      <c r="AL2849" s="127"/>
      <c r="AM2849" s="127"/>
      <c r="AN2849" s="127"/>
      <c r="AO2849" s="127"/>
      <c r="AP2849" s="127"/>
      <c r="AQ2849" s="127"/>
      <c r="AR2849" s="127"/>
      <c r="AS2849" s="127"/>
      <c r="AT2849" s="127"/>
      <c r="AU2849" s="127"/>
      <c r="AV2849" s="127"/>
      <c r="AW2849" s="127"/>
      <c r="AX2849" s="127"/>
      <c r="AY2849" s="127"/>
      <c r="AZ2849" s="127"/>
      <c r="BA2849" s="127"/>
      <c r="BB2849" s="127"/>
      <c r="BC2849" s="127"/>
      <c r="BD2849" s="127"/>
      <c r="BE2849" s="127"/>
      <c r="BF2849" s="127"/>
      <c r="BG2849" s="127"/>
      <c r="BH2849" s="127"/>
      <c r="BI2849" s="127"/>
      <c r="BJ2849" s="127"/>
      <c r="BK2849" s="127"/>
      <c r="BL2849" s="127"/>
      <c r="BM2849" s="127"/>
      <c r="BN2849" s="386"/>
      <c r="BO2849" s="127"/>
      <c r="BP2849" s="104"/>
    </row>
    <row r="2850" spans="1:68" ht="14.5" x14ac:dyDescent="0.35">
      <c r="A2850" s="136"/>
      <c r="B2850" s="136"/>
      <c r="C2850" s="136"/>
      <c r="D2850" s="127"/>
      <c r="E2850" s="127"/>
      <c r="F2850" s="127"/>
      <c r="G2850" s="127"/>
      <c r="H2850" s="127"/>
      <c r="I2850" s="127"/>
      <c r="J2850" s="127"/>
      <c r="K2850" s="127"/>
      <c r="L2850" s="127"/>
      <c r="M2850" s="127"/>
      <c r="N2850" s="127"/>
      <c r="O2850" s="127"/>
      <c r="P2850" s="127"/>
      <c r="Q2850" s="127"/>
      <c r="R2850" s="127"/>
      <c r="S2850" s="127"/>
      <c r="T2850" s="127"/>
      <c r="U2850" s="127"/>
      <c r="V2850" s="127"/>
      <c r="W2850" s="127"/>
      <c r="X2850" s="127"/>
      <c r="Y2850" s="127"/>
      <c r="Z2850" s="127"/>
      <c r="AA2850" s="127"/>
      <c r="AB2850" s="127"/>
      <c r="AC2850" s="127"/>
      <c r="AD2850" s="127"/>
      <c r="AE2850" s="127"/>
      <c r="AF2850" s="127"/>
      <c r="AG2850" s="127"/>
      <c r="AH2850" s="127"/>
      <c r="AI2850" s="127"/>
      <c r="AJ2850" s="127"/>
      <c r="AK2850" s="127"/>
      <c r="AL2850" s="127"/>
      <c r="AM2850" s="127"/>
      <c r="AN2850" s="127"/>
      <c r="AO2850" s="127"/>
      <c r="AP2850" s="127"/>
      <c r="AQ2850" s="127"/>
      <c r="AR2850" s="127"/>
      <c r="AS2850" s="127"/>
      <c r="AT2850" s="127"/>
      <c r="AU2850" s="127"/>
      <c r="AV2850" s="127"/>
      <c r="AW2850" s="127"/>
      <c r="AX2850" s="127"/>
      <c r="AY2850" s="127"/>
      <c r="AZ2850" s="127"/>
      <c r="BA2850" s="127"/>
      <c r="BB2850" s="127"/>
      <c r="BC2850" s="127"/>
      <c r="BD2850" s="127"/>
      <c r="BE2850" s="127"/>
      <c r="BF2850" s="127"/>
      <c r="BG2850" s="127"/>
      <c r="BH2850" s="127"/>
      <c r="BI2850" s="127"/>
      <c r="BJ2850" s="127"/>
      <c r="BK2850" s="127"/>
      <c r="BL2850" s="127"/>
      <c r="BM2850" s="127"/>
      <c r="BN2850" s="386"/>
      <c r="BO2850" s="127"/>
      <c r="BP2850" s="104"/>
    </row>
    <row r="2851" spans="1:68" ht="14.5" x14ac:dyDescent="0.35">
      <c r="A2851" s="136"/>
      <c r="B2851" s="136"/>
      <c r="C2851" s="136"/>
      <c r="D2851" s="127"/>
      <c r="E2851" s="127"/>
      <c r="F2851" s="127"/>
      <c r="G2851" s="127"/>
      <c r="H2851" s="127"/>
      <c r="I2851" s="127"/>
      <c r="J2851" s="127"/>
      <c r="K2851" s="127"/>
      <c r="L2851" s="127"/>
      <c r="M2851" s="127"/>
      <c r="N2851" s="127"/>
      <c r="O2851" s="127"/>
      <c r="P2851" s="127"/>
      <c r="Q2851" s="127"/>
      <c r="R2851" s="127"/>
      <c r="S2851" s="127"/>
      <c r="T2851" s="127"/>
      <c r="U2851" s="127"/>
      <c r="V2851" s="127"/>
      <c r="W2851" s="127"/>
      <c r="X2851" s="127"/>
      <c r="Y2851" s="127"/>
      <c r="Z2851" s="127"/>
      <c r="AA2851" s="127"/>
      <c r="AB2851" s="127"/>
      <c r="AC2851" s="127"/>
      <c r="AD2851" s="127"/>
      <c r="AE2851" s="127"/>
      <c r="AF2851" s="127"/>
      <c r="AG2851" s="127"/>
      <c r="AH2851" s="127"/>
      <c r="AI2851" s="127"/>
      <c r="AJ2851" s="127"/>
      <c r="AK2851" s="127"/>
      <c r="AL2851" s="127"/>
      <c r="AM2851" s="127"/>
      <c r="AN2851" s="127"/>
      <c r="AO2851" s="127"/>
      <c r="AP2851" s="127"/>
      <c r="AQ2851" s="127"/>
      <c r="AR2851" s="127"/>
      <c r="AS2851" s="127"/>
      <c r="AT2851" s="127"/>
      <c r="AU2851" s="127"/>
      <c r="AV2851" s="127"/>
      <c r="AW2851" s="127"/>
      <c r="AX2851" s="127"/>
      <c r="AY2851" s="127"/>
      <c r="AZ2851" s="127"/>
      <c r="BA2851" s="127"/>
      <c r="BB2851" s="127"/>
      <c r="BC2851" s="127"/>
      <c r="BD2851" s="127"/>
      <c r="BE2851" s="127"/>
      <c r="BF2851" s="127"/>
      <c r="BG2851" s="127"/>
      <c r="BH2851" s="127"/>
      <c r="BI2851" s="127"/>
      <c r="BJ2851" s="127"/>
      <c r="BK2851" s="127"/>
      <c r="BL2851" s="127"/>
      <c r="BM2851" s="127"/>
      <c r="BN2851" s="386"/>
      <c r="BO2851" s="127"/>
      <c r="BP2851" s="104"/>
    </row>
    <row r="2852" spans="1:68" ht="14.5" x14ac:dyDescent="0.35">
      <c r="A2852" s="136"/>
      <c r="B2852" s="136"/>
      <c r="C2852" s="136"/>
      <c r="D2852" s="127"/>
      <c r="E2852" s="127"/>
      <c r="F2852" s="127"/>
      <c r="G2852" s="127"/>
      <c r="H2852" s="127"/>
      <c r="I2852" s="127"/>
      <c r="J2852" s="127"/>
      <c r="K2852" s="127"/>
      <c r="L2852" s="127"/>
      <c r="M2852" s="127"/>
      <c r="N2852" s="127"/>
      <c r="O2852" s="127"/>
      <c r="P2852" s="127"/>
      <c r="Q2852" s="127"/>
      <c r="R2852" s="127"/>
      <c r="S2852" s="127"/>
      <c r="T2852" s="127"/>
      <c r="U2852" s="127"/>
      <c r="V2852" s="127"/>
      <c r="W2852" s="127"/>
      <c r="X2852" s="127"/>
      <c r="Y2852" s="127"/>
      <c r="Z2852" s="127"/>
      <c r="AA2852" s="127"/>
      <c r="AB2852" s="127"/>
      <c r="AC2852" s="127"/>
      <c r="AD2852" s="127"/>
      <c r="AE2852" s="127"/>
      <c r="AF2852" s="127"/>
      <c r="AG2852" s="127"/>
      <c r="AH2852" s="127"/>
      <c r="AI2852" s="127"/>
      <c r="AJ2852" s="127"/>
      <c r="AK2852" s="127"/>
      <c r="AL2852" s="127"/>
      <c r="AM2852" s="127"/>
      <c r="AN2852" s="127"/>
      <c r="AO2852" s="127"/>
      <c r="AP2852" s="127"/>
      <c r="AQ2852" s="127"/>
      <c r="AR2852" s="127"/>
      <c r="AS2852" s="127"/>
      <c r="AT2852" s="127"/>
      <c r="AU2852" s="127"/>
      <c r="AV2852" s="127"/>
      <c r="AW2852" s="127"/>
      <c r="AX2852" s="127"/>
      <c r="AY2852" s="127"/>
      <c r="AZ2852" s="127"/>
      <c r="BA2852" s="127"/>
      <c r="BB2852" s="127"/>
      <c r="BC2852" s="127"/>
      <c r="BD2852" s="127"/>
      <c r="BE2852" s="127"/>
      <c r="BF2852" s="127"/>
      <c r="BG2852" s="127"/>
      <c r="BH2852" s="127"/>
      <c r="BI2852" s="127"/>
      <c r="BJ2852" s="127"/>
      <c r="BK2852" s="127"/>
      <c r="BL2852" s="127"/>
      <c r="BM2852" s="127"/>
      <c r="BN2852" s="386"/>
      <c r="BO2852" s="127"/>
      <c r="BP2852" s="104"/>
    </row>
    <row r="2853" spans="1:68" ht="14.5" x14ac:dyDescent="0.35">
      <c r="A2853" s="136"/>
      <c r="B2853" s="136"/>
      <c r="C2853" s="136"/>
      <c r="D2853" s="127"/>
      <c r="E2853" s="127"/>
      <c r="F2853" s="127"/>
      <c r="G2853" s="127"/>
      <c r="H2853" s="127"/>
      <c r="I2853" s="127"/>
      <c r="J2853" s="127"/>
      <c r="K2853" s="127"/>
      <c r="L2853" s="127"/>
      <c r="M2853" s="127"/>
      <c r="N2853" s="127"/>
      <c r="O2853" s="127"/>
      <c r="P2853" s="127"/>
      <c r="Q2853" s="127"/>
      <c r="R2853" s="127"/>
      <c r="S2853" s="127"/>
      <c r="T2853" s="127"/>
      <c r="U2853" s="127"/>
      <c r="V2853" s="127"/>
      <c r="W2853" s="127"/>
      <c r="X2853" s="127"/>
      <c r="Y2853" s="127"/>
      <c r="Z2853" s="127"/>
      <c r="AA2853" s="127"/>
      <c r="AB2853" s="127"/>
      <c r="AC2853" s="127"/>
      <c r="AD2853" s="127"/>
      <c r="AE2853" s="127"/>
      <c r="AF2853" s="127"/>
      <c r="AG2853" s="127"/>
      <c r="AH2853" s="127"/>
      <c r="AI2853" s="127"/>
      <c r="AJ2853" s="127"/>
      <c r="AK2853" s="127"/>
      <c r="AL2853" s="127"/>
      <c r="AM2853" s="127"/>
      <c r="AN2853" s="127"/>
      <c r="AO2853" s="127"/>
      <c r="AP2853" s="127"/>
      <c r="AQ2853" s="127"/>
      <c r="AR2853" s="127"/>
      <c r="AS2853" s="127"/>
      <c r="AT2853" s="127"/>
      <c r="AU2853" s="127"/>
      <c r="AV2853" s="127"/>
      <c r="AW2853" s="127"/>
      <c r="AX2853" s="127"/>
      <c r="AY2853" s="127"/>
      <c r="AZ2853" s="127"/>
      <c r="BA2853" s="127"/>
      <c r="BB2853" s="127"/>
      <c r="BC2853" s="127"/>
      <c r="BD2853" s="127"/>
      <c r="BE2853" s="127"/>
      <c r="BF2853" s="127"/>
      <c r="BG2853" s="127"/>
      <c r="BH2853" s="127"/>
      <c r="BI2853" s="127"/>
      <c r="BJ2853" s="127"/>
      <c r="BK2853" s="127"/>
      <c r="BL2853" s="127"/>
      <c r="BM2853" s="127"/>
      <c r="BN2853" s="386"/>
      <c r="BO2853" s="127"/>
      <c r="BP2853" s="104"/>
    </row>
    <row r="2854" spans="1:68" ht="14.5" x14ac:dyDescent="0.35">
      <c r="A2854" s="136"/>
      <c r="B2854" s="136"/>
      <c r="C2854" s="136"/>
      <c r="D2854" s="127"/>
      <c r="E2854" s="127"/>
      <c r="F2854" s="127"/>
      <c r="G2854" s="127"/>
      <c r="H2854" s="127"/>
      <c r="I2854" s="127"/>
      <c r="J2854" s="127"/>
      <c r="K2854" s="127"/>
      <c r="L2854" s="127"/>
      <c r="M2854" s="127"/>
      <c r="N2854" s="127"/>
      <c r="O2854" s="127"/>
      <c r="P2854" s="127"/>
      <c r="Q2854" s="127"/>
      <c r="R2854" s="127"/>
      <c r="S2854" s="127"/>
      <c r="T2854" s="127"/>
      <c r="U2854" s="127"/>
      <c r="V2854" s="127"/>
      <c r="W2854" s="127"/>
      <c r="X2854" s="127"/>
      <c r="Y2854" s="127"/>
      <c r="Z2854" s="127"/>
      <c r="AA2854" s="127"/>
      <c r="AB2854" s="127"/>
      <c r="AC2854" s="127"/>
      <c r="AD2854" s="127"/>
      <c r="AE2854" s="127"/>
      <c r="AF2854" s="127"/>
      <c r="AG2854" s="127"/>
      <c r="AH2854" s="127"/>
      <c r="AI2854" s="127"/>
      <c r="AJ2854" s="127"/>
      <c r="AK2854" s="127"/>
      <c r="AL2854" s="127"/>
      <c r="AM2854" s="127"/>
      <c r="AN2854" s="127"/>
      <c r="AO2854" s="127"/>
      <c r="AP2854" s="127"/>
      <c r="AQ2854" s="127"/>
      <c r="AR2854" s="127"/>
      <c r="AS2854" s="127"/>
      <c r="AT2854" s="127"/>
      <c r="AU2854" s="127"/>
      <c r="AV2854" s="127"/>
      <c r="AW2854" s="127"/>
      <c r="AX2854" s="127"/>
      <c r="AY2854" s="127"/>
      <c r="AZ2854" s="127"/>
      <c r="BA2854" s="127"/>
      <c r="BB2854" s="127"/>
      <c r="BC2854" s="127"/>
      <c r="BD2854" s="127"/>
      <c r="BE2854" s="127"/>
      <c r="BF2854" s="127"/>
      <c r="BG2854" s="127"/>
      <c r="BH2854" s="127"/>
      <c r="BI2854" s="127"/>
      <c r="BJ2854" s="127"/>
      <c r="BK2854" s="127"/>
      <c r="BL2854" s="127"/>
      <c r="BM2854" s="127"/>
      <c r="BN2854" s="386"/>
      <c r="BO2854" s="127"/>
      <c r="BP2854" s="104"/>
    </row>
    <row r="2855" spans="1:68" ht="14.5" x14ac:dyDescent="0.35">
      <c r="A2855" s="136"/>
      <c r="B2855" s="136"/>
      <c r="C2855" s="136"/>
      <c r="D2855" s="127"/>
      <c r="E2855" s="127"/>
      <c r="F2855" s="127"/>
      <c r="G2855" s="127"/>
      <c r="H2855" s="127"/>
      <c r="I2855" s="127"/>
      <c r="J2855" s="127"/>
      <c r="K2855" s="127"/>
      <c r="L2855" s="127"/>
      <c r="M2855" s="127"/>
      <c r="N2855" s="127"/>
      <c r="O2855" s="127"/>
      <c r="P2855" s="127"/>
      <c r="Q2855" s="127"/>
      <c r="R2855" s="127"/>
      <c r="S2855" s="127"/>
      <c r="T2855" s="127"/>
      <c r="U2855" s="127"/>
      <c r="V2855" s="127"/>
      <c r="W2855" s="127"/>
      <c r="X2855" s="127"/>
      <c r="Y2855" s="127"/>
      <c r="Z2855" s="127"/>
      <c r="AA2855" s="127"/>
      <c r="AB2855" s="127"/>
      <c r="AC2855" s="127"/>
      <c r="AD2855" s="127"/>
      <c r="AE2855" s="127"/>
      <c r="AF2855" s="127"/>
      <c r="AG2855" s="127"/>
      <c r="AH2855" s="127"/>
      <c r="AI2855" s="127"/>
      <c r="AJ2855" s="127"/>
      <c r="AK2855" s="127"/>
      <c r="AL2855" s="127"/>
      <c r="AM2855" s="127"/>
      <c r="AN2855" s="127"/>
      <c r="AO2855" s="127"/>
      <c r="AP2855" s="127"/>
      <c r="AQ2855" s="127"/>
      <c r="AR2855" s="127"/>
      <c r="AS2855" s="127"/>
      <c r="AT2855" s="127"/>
      <c r="AU2855" s="127"/>
      <c r="AV2855" s="127"/>
      <c r="AW2855" s="127"/>
      <c r="AX2855" s="127"/>
      <c r="AY2855" s="127"/>
      <c r="AZ2855" s="127"/>
      <c r="BA2855" s="127"/>
      <c r="BB2855" s="127"/>
      <c r="BC2855" s="127"/>
      <c r="BD2855" s="127"/>
      <c r="BE2855" s="127"/>
      <c r="BF2855" s="127"/>
      <c r="BG2855" s="127"/>
      <c r="BH2855" s="127"/>
      <c r="BI2855" s="127"/>
      <c r="BJ2855" s="127"/>
      <c r="BK2855" s="127"/>
      <c r="BL2855" s="127"/>
      <c r="BM2855" s="127"/>
      <c r="BN2855" s="386"/>
      <c r="BO2855" s="127"/>
      <c r="BP2855" s="104"/>
    </row>
    <row r="2856" spans="1:68" ht="14.5" x14ac:dyDescent="0.35">
      <c r="A2856" s="136"/>
      <c r="B2856" s="136"/>
      <c r="C2856" s="136"/>
      <c r="D2856" s="127"/>
      <c r="E2856" s="127"/>
      <c r="F2856" s="127"/>
      <c r="G2856" s="127"/>
      <c r="H2856" s="127"/>
      <c r="I2856" s="127"/>
      <c r="J2856" s="127"/>
      <c r="K2856" s="127"/>
      <c r="L2856" s="127"/>
      <c r="M2856" s="127"/>
      <c r="N2856" s="127"/>
      <c r="O2856" s="127"/>
      <c r="P2856" s="127"/>
      <c r="Q2856" s="127"/>
      <c r="R2856" s="127"/>
      <c r="S2856" s="127"/>
      <c r="T2856" s="127"/>
      <c r="U2856" s="127"/>
      <c r="V2856" s="127"/>
      <c r="W2856" s="127"/>
      <c r="X2856" s="127"/>
      <c r="Y2856" s="127"/>
      <c r="Z2856" s="127"/>
      <c r="AA2856" s="127"/>
      <c r="AB2856" s="127"/>
      <c r="AC2856" s="127"/>
      <c r="AD2856" s="127"/>
      <c r="AE2856" s="127"/>
      <c r="AF2856" s="127"/>
      <c r="AG2856" s="127"/>
      <c r="AH2856" s="127"/>
      <c r="AI2856" s="127"/>
      <c r="AJ2856" s="127"/>
      <c r="AK2856" s="127"/>
      <c r="AL2856" s="127"/>
      <c r="AM2856" s="127"/>
      <c r="AN2856" s="127"/>
      <c r="AO2856" s="127"/>
      <c r="AP2856" s="127"/>
      <c r="AQ2856" s="127"/>
      <c r="AR2856" s="127"/>
      <c r="AS2856" s="127"/>
      <c r="AT2856" s="127"/>
      <c r="AU2856" s="127"/>
      <c r="AV2856" s="127"/>
      <c r="AW2856" s="127"/>
      <c r="AX2856" s="127"/>
      <c r="AY2856" s="127"/>
      <c r="AZ2856" s="127"/>
      <c r="BA2856" s="127"/>
      <c r="BB2856" s="127"/>
      <c r="BC2856" s="127"/>
      <c r="BD2856" s="127"/>
      <c r="BE2856" s="127"/>
      <c r="BF2856" s="127"/>
      <c r="BG2856" s="127"/>
      <c r="BH2856" s="127"/>
      <c r="BI2856" s="127"/>
      <c r="BJ2856" s="127"/>
      <c r="BK2856" s="127"/>
      <c r="BL2856" s="127"/>
      <c r="BM2856" s="127"/>
      <c r="BN2856" s="386"/>
      <c r="BO2856" s="127"/>
      <c r="BP2856" s="104"/>
    </row>
    <row r="2857" spans="1:68" ht="14.5" x14ac:dyDescent="0.35">
      <c r="A2857" s="136"/>
      <c r="B2857" s="136"/>
      <c r="C2857" s="136"/>
      <c r="D2857" s="127"/>
      <c r="E2857" s="127"/>
      <c r="F2857" s="127"/>
      <c r="G2857" s="127"/>
      <c r="H2857" s="127"/>
      <c r="I2857" s="127"/>
      <c r="J2857" s="127"/>
      <c r="K2857" s="127"/>
      <c r="L2857" s="127"/>
      <c r="M2857" s="127"/>
      <c r="N2857" s="127"/>
      <c r="O2857" s="127"/>
      <c r="P2857" s="127"/>
      <c r="Q2857" s="127"/>
      <c r="R2857" s="127"/>
      <c r="S2857" s="127"/>
      <c r="T2857" s="127"/>
      <c r="U2857" s="127"/>
      <c r="V2857" s="127"/>
      <c r="W2857" s="127"/>
      <c r="X2857" s="127"/>
      <c r="Y2857" s="127"/>
      <c r="Z2857" s="127"/>
      <c r="AA2857" s="127"/>
      <c r="AB2857" s="127"/>
      <c r="AC2857" s="127"/>
      <c r="AD2857" s="127"/>
      <c r="AE2857" s="127"/>
      <c r="AF2857" s="127"/>
      <c r="AG2857" s="127"/>
      <c r="AH2857" s="127"/>
      <c r="AI2857" s="127"/>
      <c r="AJ2857" s="127"/>
      <c r="AK2857" s="127"/>
      <c r="AL2857" s="127"/>
      <c r="AM2857" s="127"/>
      <c r="AN2857" s="127"/>
      <c r="AO2857" s="127"/>
      <c r="AP2857" s="127"/>
      <c r="AQ2857" s="127"/>
      <c r="AR2857" s="127"/>
      <c r="AS2857" s="127"/>
      <c r="AT2857" s="127"/>
      <c r="AU2857" s="127"/>
      <c r="AV2857" s="127"/>
      <c r="AW2857" s="127"/>
      <c r="AX2857" s="127"/>
      <c r="AY2857" s="127"/>
      <c r="AZ2857" s="127"/>
      <c r="BA2857" s="127"/>
      <c r="BB2857" s="127"/>
      <c r="BC2857" s="127"/>
      <c r="BD2857" s="127"/>
      <c r="BE2857" s="127"/>
      <c r="BF2857" s="127"/>
      <c r="BG2857" s="127"/>
      <c r="BH2857" s="127"/>
      <c r="BI2857" s="127"/>
      <c r="BJ2857" s="127"/>
      <c r="BK2857" s="127"/>
      <c r="BL2857" s="127"/>
      <c r="BM2857" s="127"/>
      <c r="BN2857" s="386"/>
      <c r="BO2857" s="127"/>
      <c r="BP2857" s="104"/>
    </row>
    <row r="2858" spans="1:68" ht="14.5" x14ac:dyDescent="0.35">
      <c r="A2858" s="136"/>
      <c r="B2858" s="136"/>
      <c r="C2858" s="136"/>
      <c r="D2858" s="127"/>
      <c r="E2858" s="127"/>
      <c r="F2858" s="127"/>
      <c r="G2858" s="127"/>
      <c r="H2858" s="127"/>
      <c r="I2858" s="127"/>
      <c r="J2858" s="127"/>
      <c r="K2858" s="127"/>
      <c r="L2858" s="127"/>
      <c r="M2858" s="127"/>
      <c r="N2858" s="127"/>
      <c r="O2858" s="127"/>
      <c r="P2858" s="127"/>
      <c r="Q2858" s="127"/>
      <c r="R2858" s="127"/>
      <c r="S2858" s="127"/>
      <c r="T2858" s="127"/>
      <c r="U2858" s="127"/>
      <c r="V2858" s="127"/>
      <c r="W2858" s="127"/>
      <c r="X2858" s="127"/>
      <c r="Y2858" s="127"/>
      <c r="Z2858" s="127"/>
      <c r="AA2858" s="127"/>
      <c r="AB2858" s="127"/>
      <c r="AC2858" s="127"/>
      <c r="AD2858" s="127"/>
      <c r="AE2858" s="127"/>
      <c r="AF2858" s="127"/>
      <c r="AG2858" s="127"/>
      <c r="AH2858" s="127"/>
      <c r="AI2858" s="127"/>
      <c r="AJ2858" s="127"/>
      <c r="AK2858" s="127"/>
      <c r="AL2858" s="127"/>
      <c r="AM2858" s="127"/>
      <c r="AN2858" s="127"/>
      <c r="AO2858" s="127"/>
      <c r="AP2858" s="127"/>
      <c r="AQ2858" s="127"/>
      <c r="AR2858" s="127"/>
      <c r="AS2858" s="127"/>
      <c r="AT2858" s="127"/>
      <c r="AU2858" s="127"/>
      <c r="AV2858" s="127"/>
      <c r="AW2858" s="127"/>
      <c r="AX2858" s="127"/>
      <c r="AY2858" s="127"/>
      <c r="AZ2858" s="127"/>
      <c r="BA2858" s="127"/>
      <c r="BB2858" s="127"/>
      <c r="BC2858" s="127"/>
      <c r="BD2858" s="127"/>
      <c r="BE2858" s="127"/>
      <c r="BF2858" s="127"/>
      <c r="BG2858" s="127"/>
      <c r="BH2858" s="127"/>
      <c r="BI2858" s="127"/>
      <c r="BJ2858" s="127"/>
      <c r="BK2858" s="127"/>
      <c r="BL2858" s="127"/>
      <c r="BM2858" s="127"/>
      <c r="BN2858" s="386"/>
      <c r="BO2858" s="127"/>
      <c r="BP2858" s="104"/>
    </row>
    <row r="2859" spans="1:68" ht="14.5" x14ac:dyDescent="0.35">
      <c r="A2859" s="136"/>
      <c r="B2859" s="136"/>
      <c r="C2859" s="136"/>
      <c r="D2859" s="127"/>
      <c r="E2859" s="127"/>
      <c r="F2859" s="127"/>
      <c r="G2859" s="127"/>
      <c r="H2859" s="127"/>
      <c r="I2859" s="127"/>
      <c r="J2859" s="127"/>
      <c r="K2859" s="127"/>
      <c r="L2859" s="127"/>
      <c r="M2859" s="127"/>
      <c r="N2859" s="127"/>
      <c r="O2859" s="127"/>
      <c r="P2859" s="127"/>
      <c r="Q2859" s="127"/>
      <c r="R2859" s="127"/>
      <c r="S2859" s="127"/>
      <c r="T2859" s="127"/>
      <c r="U2859" s="127"/>
      <c r="V2859" s="127"/>
      <c r="W2859" s="127"/>
      <c r="X2859" s="127"/>
      <c r="Y2859" s="127"/>
      <c r="Z2859" s="127"/>
      <c r="AA2859" s="127"/>
      <c r="AB2859" s="127"/>
      <c r="AC2859" s="127"/>
      <c r="AD2859" s="127"/>
      <c r="AE2859" s="127"/>
      <c r="AF2859" s="127"/>
      <c r="AG2859" s="127"/>
      <c r="AH2859" s="127"/>
      <c r="AI2859" s="127"/>
      <c r="AJ2859" s="127"/>
      <c r="AK2859" s="127"/>
      <c r="AL2859" s="127"/>
      <c r="AM2859" s="127"/>
      <c r="AN2859" s="127"/>
      <c r="AO2859" s="127"/>
      <c r="AP2859" s="127"/>
      <c r="AQ2859" s="127"/>
      <c r="AR2859" s="127"/>
      <c r="AS2859" s="127"/>
      <c r="AT2859" s="127"/>
      <c r="AU2859" s="127"/>
      <c r="AV2859" s="127"/>
      <c r="AW2859" s="127"/>
      <c r="AX2859" s="127"/>
      <c r="AY2859" s="127"/>
      <c r="AZ2859" s="127"/>
      <c r="BA2859" s="127"/>
      <c r="BB2859" s="127"/>
      <c r="BC2859" s="127"/>
      <c r="BD2859" s="127"/>
      <c r="BE2859" s="127"/>
      <c r="BF2859" s="127"/>
      <c r="BG2859" s="127"/>
      <c r="BH2859" s="127"/>
      <c r="BI2859" s="127"/>
      <c r="BJ2859" s="127"/>
      <c r="BK2859" s="127"/>
      <c r="BL2859" s="127"/>
      <c r="BM2859" s="127"/>
      <c r="BN2859" s="386"/>
      <c r="BO2859" s="127"/>
      <c r="BP2859" s="104"/>
    </row>
    <row r="2860" spans="1:68" ht="14.5" x14ac:dyDescent="0.35">
      <c r="A2860" s="136"/>
      <c r="B2860" s="136"/>
      <c r="C2860" s="136"/>
      <c r="D2860" s="127"/>
      <c r="E2860" s="127"/>
      <c r="F2860" s="127"/>
      <c r="G2860" s="127"/>
      <c r="H2860" s="127"/>
      <c r="I2860" s="127"/>
      <c r="J2860" s="127"/>
      <c r="K2860" s="127"/>
      <c r="L2860" s="127"/>
      <c r="M2860" s="127"/>
      <c r="N2860" s="127"/>
      <c r="O2860" s="127"/>
      <c r="P2860" s="127"/>
      <c r="Q2860" s="127"/>
      <c r="R2860" s="127"/>
      <c r="S2860" s="127"/>
      <c r="T2860" s="127"/>
      <c r="U2860" s="127"/>
      <c r="V2860" s="127"/>
      <c r="W2860" s="127"/>
      <c r="X2860" s="127"/>
      <c r="Y2860" s="127"/>
      <c r="Z2860" s="127"/>
      <c r="AA2860" s="127"/>
      <c r="AB2860" s="127"/>
      <c r="AC2860" s="127"/>
      <c r="AD2860" s="127"/>
      <c r="AE2860" s="127"/>
      <c r="AF2860" s="127"/>
      <c r="AG2860" s="127"/>
      <c r="AH2860" s="127"/>
      <c r="AI2860" s="127"/>
      <c r="AJ2860" s="127"/>
      <c r="AK2860" s="127"/>
      <c r="AL2860" s="127"/>
      <c r="AM2860" s="127"/>
      <c r="AN2860" s="127"/>
      <c r="AO2860" s="127"/>
      <c r="AP2860" s="127"/>
      <c r="AQ2860" s="127"/>
      <c r="AR2860" s="127"/>
      <c r="AS2860" s="127"/>
      <c r="AT2860" s="127"/>
      <c r="AU2860" s="127"/>
      <c r="AV2860" s="127"/>
      <c r="AW2860" s="127"/>
      <c r="AX2860" s="127"/>
      <c r="AY2860" s="127"/>
      <c r="AZ2860" s="127"/>
      <c r="BA2860" s="127"/>
      <c r="BB2860" s="127"/>
      <c r="BC2860" s="127"/>
      <c r="BD2860" s="127"/>
      <c r="BE2860" s="127"/>
      <c r="BF2860" s="127"/>
      <c r="BG2860" s="127"/>
      <c r="BH2860" s="127"/>
      <c r="BI2860" s="127"/>
      <c r="BJ2860" s="127"/>
      <c r="BK2860" s="127"/>
      <c r="BL2860" s="127"/>
      <c r="BM2860" s="127"/>
      <c r="BN2860" s="386"/>
      <c r="BO2860" s="127"/>
      <c r="BP2860" s="104"/>
    </row>
    <row r="2861" spans="1:68" ht="14.5" x14ac:dyDescent="0.35">
      <c r="A2861" s="136"/>
      <c r="B2861" s="136"/>
      <c r="C2861" s="136"/>
      <c r="D2861" s="127"/>
      <c r="E2861" s="127"/>
      <c r="F2861" s="127"/>
      <c r="G2861" s="127"/>
      <c r="H2861" s="127"/>
      <c r="I2861" s="127"/>
      <c r="J2861" s="127"/>
      <c r="K2861" s="127"/>
      <c r="L2861" s="127"/>
      <c r="M2861" s="127"/>
      <c r="N2861" s="127"/>
      <c r="O2861" s="127"/>
      <c r="P2861" s="127"/>
      <c r="Q2861" s="127"/>
      <c r="R2861" s="127"/>
      <c r="S2861" s="127"/>
      <c r="T2861" s="127"/>
      <c r="U2861" s="127"/>
      <c r="V2861" s="127"/>
      <c r="W2861" s="127"/>
      <c r="X2861" s="127"/>
      <c r="Y2861" s="127"/>
      <c r="Z2861" s="127"/>
      <c r="AA2861" s="127"/>
      <c r="AB2861" s="127"/>
      <c r="AC2861" s="127"/>
      <c r="AD2861" s="127"/>
      <c r="AE2861" s="127"/>
      <c r="AF2861" s="127"/>
      <c r="AG2861" s="127"/>
      <c r="AH2861" s="127"/>
      <c r="AI2861" s="127"/>
      <c r="AJ2861" s="127"/>
      <c r="AK2861" s="127"/>
      <c r="AL2861" s="127"/>
      <c r="AM2861" s="127"/>
      <c r="AN2861" s="127"/>
      <c r="AO2861" s="127"/>
      <c r="AP2861" s="127"/>
      <c r="AQ2861" s="127"/>
      <c r="AR2861" s="127"/>
      <c r="AS2861" s="127"/>
      <c r="AT2861" s="127"/>
      <c r="AU2861" s="127"/>
      <c r="AV2861" s="127"/>
      <c r="AW2861" s="127"/>
      <c r="AX2861" s="127"/>
      <c r="AY2861" s="127"/>
      <c r="AZ2861" s="127"/>
      <c r="BA2861" s="127"/>
      <c r="BB2861" s="127"/>
      <c r="BC2861" s="127"/>
      <c r="BD2861" s="127"/>
      <c r="BE2861" s="127"/>
      <c r="BF2861" s="127"/>
      <c r="BG2861" s="127"/>
      <c r="BH2861" s="127"/>
      <c r="BI2861" s="127"/>
      <c r="BJ2861" s="127"/>
      <c r="BK2861" s="127"/>
      <c r="BL2861" s="127"/>
      <c r="BM2861" s="127"/>
      <c r="BN2861" s="386"/>
      <c r="BO2861" s="127"/>
      <c r="BP2861" s="104"/>
    </row>
    <row r="2862" spans="1:68" ht="14.5" x14ac:dyDescent="0.35">
      <c r="A2862" s="136"/>
      <c r="B2862" s="136"/>
      <c r="C2862" s="136"/>
      <c r="D2862" s="127"/>
      <c r="E2862" s="127"/>
      <c r="F2862" s="127"/>
      <c r="G2862" s="127"/>
      <c r="H2862" s="127"/>
      <c r="I2862" s="127"/>
      <c r="J2862" s="127"/>
      <c r="K2862" s="127"/>
      <c r="L2862" s="127"/>
      <c r="M2862" s="127"/>
      <c r="N2862" s="127"/>
      <c r="O2862" s="127"/>
      <c r="P2862" s="127"/>
      <c r="Q2862" s="127"/>
      <c r="R2862" s="127"/>
      <c r="S2862" s="127"/>
      <c r="T2862" s="127"/>
      <c r="U2862" s="127"/>
      <c r="V2862" s="127"/>
      <c r="W2862" s="127"/>
      <c r="X2862" s="127"/>
      <c r="Y2862" s="127"/>
      <c r="Z2862" s="127"/>
      <c r="AA2862" s="127"/>
      <c r="AB2862" s="127"/>
      <c r="AC2862" s="127"/>
      <c r="AD2862" s="127"/>
      <c r="AE2862" s="127"/>
      <c r="AF2862" s="127"/>
      <c r="AG2862" s="127"/>
      <c r="AH2862" s="127"/>
      <c r="AI2862" s="127"/>
      <c r="AJ2862" s="127"/>
      <c r="AK2862" s="127"/>
      <c r="AL2862" s="127"/>
      <c r="AM2862" s="127"/>
      <c r="AN2862" s="127"/>
      <c r="AO2862" s="127"/>
      <c r="AP2862" s="127"/>
      <c r="AQ2862" s="127"/>
      <c r="AR2862" s="127"/>
      <c r="AS2862" s="127"/>
      <c r="AT2862" s="127"/>
      <c r="AU2862" s="127"/>
      <c r="AV2862" s="127"/>
      <c r="AW2862" s="127"/>
      <c r="AX2862" s="127"/>
      <c r="AY2862" s="127"/>
      <c r="AZ2862" s="127"/>
      <c r="BA2862" s="127"/>
      <c r="BB2862" s="127"/>
      <c r="BC2862" s="127"/>
      <c r="BD2862" s="127"/>
      <c r="BE2862" s="127"/>
      <c r="BF2862" s="127"/>
      <c r="BG2862" s="127"/>
      <c r="BH2862" s="127"/>
      <c r="BI2862" s="127"/>
      <c r="BJ2862" s="127"/>
      <c r="BK2862" s="127"/>
      <c r="BL2862" s="127"/>
      <c r="BM2862" s="127"/>
      <c r="BN2862" s="386"/>
      <c r="BO2862" s="127"/>
      <c r="BP2862" s="104"/>
    </row>
    <row r="2863" spans="1:68" ht="14.5" x14ac:dyDescent="0.35">
      <c r="A2863" s="136"/>
      <c r="B2863" s="136"/>
      <c r="C2863" s="136"/>
      <c r="D2863" s="127"/>
      <c r="E2863" s="127"/>
      <c r="F2863" s="127"/>
      <c r="G2863" s="127"/>
      <c r="H2863" s="127"/>
      <c r="I2863" s="127"/>
      <c r="J2863" s="127"/>
      <c r="K2863" s="127"/>
      <c r="L2863" s="127"/>
      <c r="M2863" s="127"/>
      <c r="N2863" s="127"/>
      <c r="O2863" s="127"/>
      <c r="P2863" s="127"/>
      <c r="Q2863" s="127"/>
      <c r="R2863" s="127"/>
      <c r="S2863" s="127"/>
      <c r="T2863" s="127"/>
      <c r="U2863" s="127"/>
      <c r="V2863" s="127"/>
      <c r="W2863" s="127"/>
      <c r="X2863" s="127"/>
      <c r="Y2863" s="127"/>
      <c r="Z2863" s="127"/>
      <c r="AA2863" s="127"/>
      <c r="AB2863" s="127"/>
      <c r="AC2863" s="127"/>
      <c r="AD2863" s="127"/>
      <c r="AE2863" s="127"/>
      <c r="AF2863" s="127"/>
      <c r="AG2863" s="127"/>
      <c r="AH2863" s="127"/>
      <c r="AI2863" s="127"/>
      <c r="AJ2863" s="127"/>
      <c r="AK2863" s="127"/>
      <c r="AL2863" s="127"/>
      <c r="AM2863" s="127"/>
      <c r="AN2863" s="127"/>
      <c r="AO2863" s="127"/>
      <c r="AP2863" s="127"/>
      <c r="AQ2863" s="127"/>
      <c r="AR2863" s="127"/>
      <c r="AS2863" s="127"/>
      <c r="AT2863" s="127"/>
      <c r="AU2863" s="127"/>
      <c r="AV2863" s="127"/>
      <c r="AW2863" s="127"/>
      <c r="AX2863" s="127"/>
      <c r="AY2863" s="127"/>
      <c r="AZ2863" s="127"/>
      <c r="BA2863" s="127"/>
      <c r="BB2863" s="127"/>
      <c r="BC2863" s="127"/>
      <c r="BD2863" s="127"/>
      <c r="BE2863" s="127"/>
      <c r="BF2863" s="127"/>
      <c r="BG2863" s="127"/>
      <c r="BH2863" s="127"/>
      <c r="BI2863" s="127"/>
      <c r="BJ2863" s="127"/>
      <c r="BK2863" s="127"/>
      <c r="BL2863" s="127"/>
      <c r="BM2863" s="127"/>
      <c r="BN2863" s="386"/>
      <c r="BO2863" s="127"/>
      <c r="BP2863" s="104"/>
    </row>
    <row r="2864" spans="1:68" ht="14.5" x14ac:dyDescent="0.35">
      <c r="A2864" s="136"/>
      <c r="B2864" s="136"/>
      <c r="C2864" s="136"/>
      <c r="D2864" s="127"/>
      <c r="E2864" s="127"/>
      <c r="F2864" s="127"/>
      <c r="G2864" s="127"/>
      <c r="H2864" s="127"/>
      <c r="I2864" s="127"/>
      <c r="J2864" s="127"/>
      <c r="K2864" s="127"/>
      <c r="L2864" s="127"/>
      <c r="M2864" s="127"/>
      <c r="N2864" s="127"/>
      <c r="O2864" s="127"/>
      <c r="P2864" s="127"/>
      <c r="Q2864" s="127"/>
      <c r="R2864" s="127"/>
      <c r="S2864" s="127"/>
      <c r="T2864" s="127"/>
      <c r="U2864" s="127"/>
      <c r="V2864" s="127"/>
      <c r="W2864" s="127"/>
      <c r="X2864" s="127"/>
      <c r="Y2864" s="127"/>
      <c r="Z2864" s="127"/>
      <c r="AA2864" s="127"/>
      <c r="AB2864" s="127"/>
      <c r="AC2864" s="127"/>
      <c r="AD2864" s="127"/>
      <c r="AE2864" s="127"/>
      <c r="AF2864" s="127"/>
      <c r="AG2864" s="127"/>
      <c r="AH2864" s="127"/>
      <c r="AI2864" s="127"/>
      <c r="AJ2864" s="127"/>
      <c r="AK2864" s="127"/>
      <c r="AL2864" s="127"/>
      <c r="AM2864" s="127"/>
      <c r="AN2864" s="127"/>
      <c r="AO2864" s="127"/>
      <c r="AP2864" s="127"/>
      <c r="AQ2864" s="127"/>
      <c r="AR2864" s="127"/>
      <c r="AS2864" s="127"/>
      <c r="AT2864" s="127"/>
      <c r="AU2864" s="127"/>
      <c r="AV2864" s="127"/>
      <c r="AW2864" s="127"/>
      <c r="AX2864" s="127"/>
      <c r="AY2864" s="127"/>
      <c r="AZ2864" s="127"/>
      <c r="BA2864" s="127"/>
      <c r="BB2864" s="127"/>
      <c r="BC2864" s="127"/>
      <c r="BD2864" s="127"/>
      <c r="BE2864" s="127"/>
      <c r="BF2864" s="127"/>
      <c r="BG2864" s="127"/>
      <c r="BH2864" s="127"/>
      <c r="BI2864" s="127"/>
      <c r="BJ2864" s="127"/>
      <c r="BK2864" s="127"/>
      <c r="BL2864" s="127"/>
      <c r="BM2864" s="127"/>
      <c r="BN2864" s="386"/>
      <c r="BO2864" s="127"/>
      <c r="BP2864" s="104"/>
    </row>
    <row r="2865" spans="1:68" ht="14.5" x14ac:dyDescent="0.35">
      <c r="A2865" s="136"/>
      <c r="B2865" s="136"/>
      <c r="C2865" s="136"/>
      <c r="D2865" s="127"/>
      <c r="E2865" s="127"/>
      <c r="F2865" s="127"/>
      <c r="G2865" s="127"/>
      <c r="H2865" s="127"/>
      <c r="I2865" s="127"/>
      <c r="J2865" s="127"/>
      <c r="K2865" s="127"/>
      <c r="L2865" s="127"/>
      <c r="M2865" s="127"/>
      <c r="N2865" s="127"/>
      <c r="O2865" s="127"/>
      <c r="P2865" s="127"/>
      <c r="Q2865" s="127"/>
      <c r="R2865" s="127"/>
      <c r="S2865" s="127"/>
      <c r="T2865" s="127"/>
      <c r="U2865" s="127"/>
      <c r="V2865" s="127"/>
      <c r="W2865" s="127"/>
      <c r="X2865" s="127"/>
      <c r="Y2865" s="127"/>
      <c r="Z2865" s="127"/>
      <c r="AA2865" s="127"/>
      <c r="AB2865" s="127"/>
      <c r="AC2865" s="127"/>
      <c r="AD2865" s="127"/>
      <c r="AE2865" s="127"/>
      <c r="AF2865" s="127"/>
      <c r="AG2865" s="127"/>
      <c r="AH2865" s="127"/>
      <c r="AI2865" s="127"/>
      <c r="AJ2865" s="127"/>
      <c r="AK2865" s="127"/>
      <c r="AL2865" s="127"/>
      <c r="AM2865" s="127"/>
      <c r="AN2865" s="127"/>
      <c r="AO2865" s="127"/>
      <c r="AP2865" s="127"/>
      <c r="AQ2865" s="127"/>
      <c r="AR2865" s="127"/>
      <c r="AS2865" s="127"/>
      <c r="AT2865" s="127"/>
      <c r="AU2865" s="127"/>
      <c r="AV2865" s="127"/>
      <c r="AW2865" s="127"/>
      <c r="AX2865" s="127"/>
      <c r="AY2865" s="127"/>
      <c r="AZ2865" s="127"/>
      <c r="BA2865" s="127"/>
      <c r="BB2865" s="127"/>
      <c r="BC2865" s="127"/>
      <c r="BD2865" s="127"/>
      <c r="BE2865" s="127"/>
      <c r="BF2865" s="127"/>
      <c r="BG2865" s="127"/>
      <c r="BH2865" s="127"/>
      <c r="BI2865" s="127"/>
      <c r="BJ2865" s="127"/>
      <c r="BK2865" s="127"/>
      <c r="BL2865" s="127"/>
      <c r="BM2865" s="127"/>
      <c r="BN2865" s="386"/>
      <c r="BO2865" s="127"/>
      <c r="BP2865" s="104"/>
    </row>
    <row r="2866" spans="1:68" ht="14.5" x14ac:dyDescent="0.35">
      <c r="A2866" s="136"/>
      <c r="B2866" s="136"/>
      <c r="C2866" s="136"/>
      <c r="D2866" s="127"/>
      <c r="E2866" s="127"/>
      <c r="F2866" s="127"/>
      <c r="G2866" s="127"/>
      <c r="H2866" s="127"/>
      <c r="I2866" s="127"/>
      <c r="J2866" s="127"/>
      <c r="K2866" s="127"/>
      <c r="L2866" s="127"/>
      <c r="M2866" s="127"/>
      <c r="N2866" s="127"/>
      <c r="O2866" s="127"/>
      <c r="P2866" s="127"/>
      <c r="Q2866" s="127"/>
      <c r="R2866" s="127"/>
      <c r="S2866" s="127"/>
      <c r="T2866" s="127"/>
      <c r="U2866" s="127"/>
      <c r="V2866" s="127"/>
      <c r="W2866" s="127"/>
      <c r="X2866" s="127"/>
      <c r="Y2866" s="127"/>
      <c r="Z2866" s="127"/>
      <c r="AA2866" s="127"/>
      <c r="AB2866" s="127"/>
      <c r="AC2866" s="127"/>
      <c r="AD2866" s="127"/>
      <c r="AE2866" s="127"/>
      <c r="AF2866" s="127"/>
      <c r="AG2866" s="127"/>
      <c r="AH2866" s="127"/>
      <c r="AI2866" s="127"/>
      <c r="AJ2866" s="127"/>
      <c r="AK2866" s="127"/>
      <c r="AL2866" s="127"/>
      <c r="AM2866" s="127"/>
      <c r="AN2866" s="127"/>
      <c r="AO2866" s="127"/>
      <c r="AP2866" s="127"/>
      <c r="AQ2866" s="127"/>
      <c r="AR2866" s="127"/>
      <c r="AS2866" s="127"/>
      <c r="AT2866" s="127"/>
      <c r="AU2866" s="127"/>
      <c r="AV2866" s="127"/>
      <c r="AW2866" s="127"/>
      <c r="AX2866" s="127"/>
      <c r="AY2866" s="127"/>
      <c r="AZ2866" s="127"/>
      <c r="BA2866" s="127"/>
      <c r="BB2866" s="127"/>
      <c r="BC2866" s="127"/>
      <c r="BD2866" s="127"/>
      <c r="BE2866" s="127"/>
      <c r="BF2866" s="127"/>
      <c r="BG2866" s="127"/>
      <c r="BH2866" s="127"/>
      <c r="BI2866" s="127"/>
      <c r="BJ2866" s="127"/>
      <c r="BK2866" s="127"/>
      <c r="BL2866" s="127"/>
      <c r="BM2866" s="127"/>
      <c r="BN2866" s="386"/>
      <c r="BO2866" s="127"/>
      <c r="BP2866" s="104"/>
    </row>
    <row r="2867" spans="1:68" ht="14.5" x14ac:dyDescent="0.35">
      <c r="A2867" s="136"/>
      <c r="B2867" s="136"/>
      <c r="C2867" s="136"/>
      <c r="D2867" s="127"/>
      <c r="E2867" s="127"/>
      <c r="F2867" s="127"/>
      <c r="G2867" s="127"/>
      <c r="H2867" s="127"/>
      <c r="I2867" s="127"/>
      <c r="J2867" s="127"/>
      <c r="K2867" s="127"/>
      <c r="L2867" s="127"/>
      <c r="M2867" s="127"/>
      <c r="N2867" s="127"/>
      <c r="O2867" s="127"/>
      <c r="P2867" s="127"/>
      <c r="Q2867" s="127"/>
      <c r="R2867" s="127"/>
      <c r="S2867" s="127"/>
      <c r="T2867" s="127"/>
      <c r="U2867" s="127"/>
      <c r="V2867" s="127"/>
      <c r="W2867" s="127"/>
      <c r="X2867" s="127"/>
      <c r="Y2867" s="127"/>
      <c r="Z2867" s="127"/>
      <c r="AA2867" s="127"/>
      <c r="AB2867" s="127"/>
      <c r="AC2867" s="127"/>
      <c r="AD2867" s="127"/>
      <c r="AE2867" s="127"/>
      <c r="AF2867" s="127"/>
      <c r="AG2867" s="127"/>
      <c r="AH2867" s="127"/>
      <c r="AI2867" s="127"/>
      <c r="AJ2867" s="127"/>
      <c r="AK2867" s="127"/>
      <c r="AL2867" s="127"/>
      <c r="AM2867" s="127"/>
      <c r="AN2867" s="127"/>
      <c r="AO2867" s="127"/>
      <c r="AP2867" s="127"/>
      <c r="AQ2867" s="127"/>
      <c r="AR2867" s="127"/>
      <c r="AS2867" s="127"/>
      <c r="AT2867" s="127"/>
      <c r="AU2867" s="127"/>
      <c r="AV2867" s="127"/>
      <c r="AW2867" s="127"/>
      <c r="AX2867" s="127"/>
      <c r="AY2867" s="127"/>
      <c r="AZ2867" s="127"/>
      <c r="BA2867" s="127"/>
      <c r="BB2867" s="127"/>
      <c r="BC2867" s="127"/>
      <c r="BD2867" s="127"/>
      <c r="BE2867" s="127"/>
      <c r="BF2867" s="127"/>
      <c r="BG2867" s="127"/>
      <c r="BH2867" s="127"/>
      <c r="BI2867" s="127"/>
      <c r="BJ2867" s="127"/>
      <c r="BK2867" s="127"/>
      <c r="BL2867" s="127"/>
      <c r="BM2867" s="127"/>
      <c r="BN2867" s="386"/>
      <c r="BO2867" s="127"/>
      <c r="BP2867" s="104"/>
    </row>
    <row r="2868" spans="1:68" ht="14.5" x14ac:dyDescent="0.35">
      <c r="A2868" s="136"/>
      <c r="B2868" s="136"/>
      <c r="C2868" s="136"/>
      <c r="D2868" s="127"/>
      <c r="E2868" s="127"/>
      <c r="F2868" s="127"/>
      <c r="G2868" s="127"/>
      <c r="H2868" s="127"/>
      <c r="I2868" s="127"/>
      <c r="J2868" s="127"/>
      <c r="K2868" s="127"/>
      <c r="L2868" s="127"/>
      <c r="M2868" s="127"/>
      <c r="N2868" s="127"/>
      <c r="O2868" s="127"/>
      <c r="P2868" s="127"/>
      <c r="Q2868" s="127"/>
      <c r="R2868" s="127"/>
      <c r="S2868" s="127"/>
      <c r="T2868" s="127"/>
      <c r="U2868" s="127"/>
      <c r="V2868" s="127"/>
      <c r="W2868" s="127"/>
      <c r="X2868" s="127"/>
      <c r="Y2868" s="127"/>
      <c r="Z2868" s="127"/>
      <c r="AA2868" s="127"/>
      <c r="AB2868" s="127"/>
      <c r="AC2868" s="127"/>
      <c r="AD2868" s="127"/>
      <c r="AE2868" s="127"/>
      <c r="AF2868" s="127"/>
      <c r="AG2868" s="127"/>
      <c r="AH2868" s="127"/>
      <c r="AI2868" s="127"/>
      <c r="AJ2868" s="127"/>
      <c r="AK2868" s="127"/>
      <c r="AL2868" s="127"/>
      <c r="AM2868" s="127"/>
      <c r="AN2868" s="127"/>
      <c r="AO2868" s="127"/>
      <c r="AP2868" s="127"/>
      <c r="AQ2868" s="127"/>
      <c r="AR2868" s="127"/>
      <c r="AS2868" s="127"/>
      <c r="AT2868" s="127"/>
      <c r="AU2868" s="127"/>
      <c r="AV2868" s="127"/>
      <c r="AW2868" s="127"/>
      <c r="AX2868" s="127"/>
      <c r="AY2868" s="127"/>
      <c r="AZ2868" s="127"/>
      <c r="BA2868" s="127"/>
      <c r="BB2868" s="127"/>
      <c r="BC2868" s="127"/>
      <c r="BD2868" s="127"/>
      <c r="BE2868" s="127"/>
      <c r="BF2868" s="127"/>
      <c r="BG2868" s="127"/>
      <c r="BH2868" s="127"/>
      <c r="BI2868" s="127"/>
      <c r="BJ2868" s="127"/>
      <c r="BK2868" s="127"/>
      <c r="BL2868" s="127"/>
      <c r="BM2868" s="127"/>
      <c r="BN2868" s="386"/>
      <c r="BO2868" s="127"/>
      <c r="BP2868" s="104"/>
    </row>
    <row r="2869" spans="1:68" ht="14.5" x14ac:dyDescent="0.35">
      <c r="A2869" s="136"/>
      <c r="B2869" s="136"/>
      <c r="C2869" s="136"/>
      <c r="D2869" s="127"/>
      <c r="E2869" s="127"/>
      <c r="F2869" s="127"/>
      <c r="G2869" s="127"/>
      <c r="H2869" s="127"/>
      <c r="I2869" s="127"/>
      <c r="J2869" s="127"/>
      <c r="K2869" s="127"/>
      <c r="L2869" s="127"/>
      <c r="M2869" s="127"/>
      <c r="N2869" s="127"/>
      <c r="O2869" s="127"/>
      <c r="P2869" s="127"/>
      <c r="Q2869" s="127"/>
      <c r="R2869" s="127"/>
      <c r="S2869" s="127"/>
      <c r="T2869" s="127"/>
      <c r="U2869" s="127"/>
      <c r="V2869" s="127"/>
      <c r="W2869" s="127"/>
      <c r="X2869" s="127"/>
      <c r="Y2869" s="127"/>
      <c r="Z2869" s="127"/>
      <c r="AA2869" s="127"/>
      <c r="AB2869" s="127"/>
      <c r="AC2869" s="127"/>
      <c r="AD2869" s="127"/>
      <c r="AE2869" s="127"/>
      <c r="AF2869" s="127"/>
      <c r="AG2869" s="127"/>
      <c r="AH2869" s="127"/>
      <c r="AI2869" s="127"/>
      <c r="AJ2869" s="127"/>
      <c r="AK2869" s="127"/>
      <c r="AL2869" s="127"/>
      <c r="AM2869" s="127"/>
      <c r="AN2869" s="127"/>
      <c r="AO2869" s="127"/>
      <c r="AP2869" s="127"/>
      <c r="AQ2869" s="127"/>
      <c r="AR2869" s="127"/>
      <c r="AS2869" s="127"/>
      <c r="AT2869" s="127"/>
      <c r="AU2869" s="127"/>
      <c r="AV2869" s="127"/>
      <c r="AW2869" s="127"/>
      <c r="AX2869" s="127"/>
      <c r="AY2869" s="127"/>
      <c r="AZ2869" s="127"/>
      <c r="BA2869" s="127"/>
      <c r="BB2869" s="127"/>
      <c r="BC2869" s="127"/>
      <c r="BD2869" s="127"/>
      <c r="BE2869" s="127"/>
      <c r="BF2869" s="127"/>
      <c r="BG2869" s="127"/>
      <c r="BH2869" s="127"/>
      <c r="BI2869" s="127"/>
      <c r="BJ2869" s="127"/>
      <c r="BK2869" s="127"/>
      <c r="BL2869" s="127"/>
      <c r="BM2869" s="127"/>
      <c r="BN2869" s="386"/>
      <c r="BO2869" s="127"/>
      <c r="BP2869" s="104"/>
    </row>
    <row r="2870" spans="1:68" ht="14.5" x14ac:dyDescent="0.35">
      <c r="A2870" s="136"/>
      <c r="B2870" s="136"/>
      <c r="C2870" s="136"/>
      <c r="D2870" s="127"/>
      <c r="E2870" s="127"/>
      <c r="F2870" s="127"/>
      <c r="G2870" s="127"/>
      <c r="H2870" s="127"/>
      <c r="I2870" s="127"/>
      <c r="J2870" s="127"/>
      <c r="K2870" s="127"/>
      <c r="L2870" s="127"/>
      <c r="M2870" s="127"/>
      <c r="N2870" s="127"/>
      <c r="O2870" s="127"/>
      <c r="P2870" s="127"/>
      <c r="Q2870" s="127"/>
      <c r="R2870" s="127"/>
      <c r="S2870" s="127"/>
      <c r="T2870" s="127"/>
      <c r="U2870" s="127"/>
      <c r="V2870" s="127"/>
      <c r="W2870" s="127"/>
      <c r="X2870" s="127"/>
      <c r="Y2870" s="127"/>
      <c r="Z2870" s="127"/>
      <c r="AA2870" s="127"/>
      <c r="AB2870" s="127"/>
      <c r="AC2870" s="127"/>
      <c r="AD2870" s="127"/>
      <c r="AE2870" s="127"/>
      <c r="AF2870" s="127"/>
      <c r="AG2870" s="127"/>
      <c r="AH2870" s="127"/>
      <c r="AI2870" s="127"/>
      <c r="AJ2870" s="127"/>
      <c r="AK2870" s="127"/>
      <c r="AL2870" s="127"/>
      <c r="AM2870" s="127"/>
      <c r="AN2870" s="127"/>
      <c r="AO2870" s="127"/>
      <c r="AP2870" s="127"/>
      <c r="AQ2870" s="127"/>
      <c r="AR2870" s="127"/>
      <c r="AS2870" s="127"/>
      <c r="AT2870" s="127"/>
      <c r="AU2870" s="127"/>
      <c r="AV2870" s="127"/>
      <c r="AW2870" s="127"/>
      <c r="AX2870" s="127"/>
      <c r="AY2870" s="127"/>
      <c r="AZ2870" s="127"/>
      <c r="BA2870" s="127"/>
      <c r="BB2870" s="127"/>
      <c r="BC2870" s="127"/>
      <c r="BD2870" s="127"/>
      <c r="BE2870" s="127"/>
      <c r="BF2870" s="127"/>
      <c r="BG2870" s="127"/>
      <c r="BH2870" s="127"/>
      <c r="BI2870" s="127"/>
      <c r="BJ2870" s="127"/>
      <c r="BK2870" s="127"/>
      <c r="BL2870" s="127"/>
      <c r="BM2870" s="127"/>
      <c r="BN2870" s="386"/>
      <c r="BO2870" s="127"/>
      <c r="BP2870" s="104"/>
    </row>
    <row r="2871" spans="1:68" ht="14.5" x14ac:dyDescent="0.35">
      <c r="A2871" s="136"/>
      <c r="B2871" s="136"/>
      <c r="C2871" s="136"/>
      <c r="D2871" s="127"/>
      <c r="E2871" s="127"/>
      <c r="F2871" s="127"/>
      <c r="G2871" s="127"/>
      <c r="H2871" s="127"/>
      <c r="I2871" s="127"/>
      <c r="J2871" s="127"/>
      <c r="K2871" s="127"/>
      <c r="L2871" s="127"/>
      <c r="M2871" s="127"/>
      <c r="N2871" s="127"/>
      <c r="O2871" s="127"/>
      <c r="P2871" s="127"/>
      <c r="Q2871" s="127"/>
      <c r="R2871" s="127"/>
      <c r="S2871" s="127"/>
      <c r="T2871" s="127"/>
      <c r="U2871" s="127"/>
      <c r="V2871" s="127"/>
      <c r="W2871" s="127"/>
      <c r="X2871" s="127"/>
      <c r="Y2871" s="127"/>
      <c r="Z2871" s="127"/>
      <c r="AA2871" s="127"/>
      <c r="AB2871" s="127"/>
      <c r="AC2871" s="127"/>
      <c r="AD2871" s="127"/>
      <c r="AE2871" s="127"/>
      <c r="AF2871" s="127"/>
      <c r="AG2871" s="127"/>
      <c r="AH2871" s="127"/>
      <c r="AI2871" s="127"/>
      <c r="AJ2871" s="127"/>
      <c r="AK2871" s="127"/>
      <c r="AL2871" s="127"/>
      <c r="AM2871" s="127"/>
      <c r="AN2871" s="127"/>
      <c r="AO2871" s="127"/>
      <c r="AP2871" s="127"/>
      <c r="AQ2871" s="127"/>
      <c r="AR2871" s="127"/>
      <c r="AS2871" s="127"/>
      <c r="AT2871" s="127"/>
      <c r="AU2871" s="127"/>
      <c r="AV2871" s="127"/>
      <c r="AW2871" s="127"/>
      <c r="AX2871" s="127"/>
      <c r="AY2871" s="127"/>
      <c r="AZ2871" s="127"/>
      <c r="BA2871" s="127"/>
      <c r="BB2871" s="127"/>
      <c r="BC2871" s="127"/>
      <c r="BD2871" s="127"/>
      <c r="BE2871" s="127"/>
      <c r="BF2871" s="127"/>
      <c r="BG2871" s="127"/>
      <c r="BH2871" s="127"/>
      <c r="BI2871" s="127"/>
      <c r="BJ2871" s="127"/>
      <c r="BK2871" s="127"/>
      <c r="BL2871" s="127"/>
      <c r="BM2871" s="127"/>
      <c r="BN2871" s="386"/>
      <c r="BO2871" s="127"/>
      <c r="BP2871" s="104"/>
    </row>
    <row r="2872" spans="1:68" ht="14.5" x14ac:dyDescent="0.35">
      <c r="A2872" s="136"/>
      <c r="B2872" s="136"/>
      <c r="C2872" s="136"/>
      <c r="D2872" s="127"/>
      <c r="E2872" s="127"/>
      <c r="F2872" s="127"/>
      <c r="G2872" s="127"/>
      <c r="H2872" s="127"/>
      <c r="I2872" s="127"/>
      <c r="J2872" s="127"/>
      <c r="K2872" s="127"/>
      <c r="L2872" s="127"/>
      <c r="M2872" s="127"/>
      <c r="N2872" s="127"/>
      <c r="O2872" s="127"/>
      <c r="P2872" s="127"/>
      <c r="Q2872" s="127"/>
      <c r="R2872" s="127"/>
      <c r="S2872" s="127"/>
      <c r="T2872" s="127"/>
      <c r="U2872" s="127"/>
      <c r="V2872" s="127"/>
      <c r="W2872" s="127"/>
      <c r="X2872" s="127"/>
      <c r="Y2872" s="127"/>
      <c r="Z2872" s="127"/>
      <c r="AA2872" s="127"/>
      <c r="AB2872" s="127"/>
      <c r="AC2872" s="127"/>
      <c r="AD2872" s="127"/>
      <c r="AE2872" s="127"/>
      <c r="AF2872" s="127"/>
      <c r="AG2872" s="127"/>
      <c r="AH2872" s="127"/>
      <c r="AI2872" s="127"/>
      <c r="AJ2872" s="127"/>
      <c r="AK2872" s="127"/>
      <c r="AL2872" s="127"/>
      <c r="AM2872" s="127"/>
      <c r="AN2872" s="127"/>
      <c r="AO2872" s="127"/>
      <c r="AP2872" s="127"/>
      <c r="AQ2872" s="127"/>
      <c r="AR2872" s="127"/>
      <c r="AS2872" s="127"/>
      <c r="AT2872" s="127"/>
      <c r="AU2872" s="127"/>
      <c r="AV2872" s="127"/>
      <c r="AW2872" s="127"/>
      <c r="AX2872" s="127"/>
      <c r="AY2872" s="127"/>
      <c r="AZ2872" s="127"/>
      <c r="BA2872" s="127"/>
      <c r="BB2872" s="127"/>
      <c r="BC2872" s="127"/>
      <c r="BD2872" s="127"/>
      <c r="BE2872" s="127"/>
      <c r="BF2872" s="127"/>
      <c r="BG2872" s="127"/>
      <c r="BH2872" s="127"/>
      <c r="BI2872" s="127"/>
      <c r="BJ2872" s="127"/>
      <c r="BK2872" s="127"/>
      <c r="BL2872" s="127"/>
      <c r="BM2872" s="127"/>
      <c r="BN2872" s="386"/>
      <c r="BO2872" s="127"/>
      <c r="BP2872" s="104"/>
    </row>
    <row r="2873" spans="1:68" ht="14.5" x14ac:dyDescent="0.35">
      <c r="A2873" s="136"/>
      <c r="B2873" s="136"/>
      <c r="C2873" s="136"/>
      <c r="D2873" s="127"/>
      <c r="E2873" s="127"/>
      <c r="F2873" s="127"/>
      <c r="G2873" s="127"/>
      <c r="H2873" s="127"/>
      <c r="I2873" s="127"/>
      <c r="J2873" s="127"/>
      <c r="K2873" s="127"/>
      <c r="L2873" s="127"/>
      <c r="M2873" s="127"/>
      <c r="N2873" s="127"/>
      <c r="O2873" s="127"/>
      <c r="P2873" s="127"/>
      <c r="Q2873" s="127"/>
      <c r="R2873" s="127"/>
      <c r="S2873" s="127"/>
      <c r="T2873" s="127"/>
      <c r="U2873" s="127"/>
      <c r="V2873" s="127"/>
      <c r="W2873" s="127"/>
      <c r="X2873" s="127"/>
      <c r="Y2873" s="127"/>
      <c r="Z2873" s="127"/>
      <c r="AA2873" s="127"/>
      <c r="AB2873" s="127"/>
      <c r="AC2873" s="127"/>
      <c r="AD2873" s="127"/>
      <c r="AE2873" s="127"/>
      <c r="AF2873" s="127"/>
      <c r="AG2873" s="127"/>
      <c r="AH2873" s="127"/>
      <c r="AI2873" s="127"/>
      <c r="AJ2873" s="127"/>
      <c r="AK2873" s="127"/>
      <c r="AL2873" s="127"/>
      <c r="AM2873" s="127"/>
      <c r="AN2873" s="127"/>
      <c r="AO2873" s="127"/>
      <c r="AP2873" s="127"/>
      <c r="AQ2873" s="127"/>
      <c r="AR2873" s="127"/>
      <c r="AS2873" s="127"/>
      <c r="AT2873" s="127"/>
      <c r="AU2873" s="127"/>
      <c r="AV2873" s="127"/>
      <c r="AW2873" s="127"/>
      <c r="AX2873" s="127"/>
      <c r="AY2873" s="127"/>
      <c r="AZ2873" s="127"/>
      <c r="BA2873" s="127"/>
      <c r="BB2873" s="127"/>
      <c r="BC2873" s="127"/>
      <c r="BD2873" s="127"/>
      <c r="BE2873" s="127"/>
      <c r="BF2873" s="127"/>
      <c r="BG2873" s="127"/>
      <c r="BH2873" s="127"/>
      <c r="BI2873" s="127"/>
      <c r="BJ2873" s="127"/>
      <c r="BK2873" s="127"/>
      <c r="BL2873" s="127"/>
      <c r="BM2873" s="127"/>
      <c r="BN2873" s="386"/>
      <c r="BO2873" s="127"/>
      <c r="BP2873" s="104"/>
    </row>
    <row r="2874" spans="1:68" ht="14.5" x14ac:dyDescent="0.35">
      <c r="A2874" s="136"/>
      <c r="B2874" s="136"/>
      <c r="C2874" s="136"/>
      <c r="D2874" s="127"/>
      <c r="E2874" s="127"/>
      <c r="F2874" s="127"/>
      <c r="G2874" s="127"/>
      <c r="H2874" s="127"/>
      <c r="I2874" s="127"/>
      <c r="J2874" s="127"/>
      <c r="K2874" s="127"/>
      <c r="L2874" s="127"/>
      <c r="M2874" s="127"/>
      <c r="N2874" s="127"/>
      <c r="O2874" s="127"/>
      <c r="P2874" s="127"/>
      <c r="Q2874" s="127"/>
      <c r="R2874" s="127"/>
      <c r="S2874" s="127"/>
      <c r="T2874" s="127"/>
      <c r="U2874" s="127"/>
      <c r="V2874" s="127"/>
      <c r="W2874" s="127"/>
      <c r="X2874" s="127"/>
      <c r="Y2874" s="127"/>
      <c r="Z2874" s="127"/>
      <c r="AA2874" s="127"/>
      <c r="AB2874" s="127"/>
      <c r="AC2874" s="127"/>
      <c r="AD2874" s="127"/>
      <c r="AE2874" s="127"/>
      <c r="AF2874" s="127"/>
      <c r="AG2874" s="127"/>
      <c r="AH2874" s="127"/>
      <c r="AI2874" s="127"/>
      <c r="AJ2874" s="127"/>
      <c r="AK2874" s="127"/>
      <c r="AL2874" s="127"/>
      <c r="AM2874" s="127"/>
      <c r="AN2874" s="127"/>
      <c r="AO2874" s="127"/>
      <c r="AP2874" s="127"/>
      <c r="AQ2874" s="127"/>
      <c r="AR2874" s="127"/>
      <c r="AS2874" s="127"/>
      <c r="AT2874" s="127"/>
      <c r="AU2874" s="127"/>
      <c r="AV2874" s="127"/>
      <c r="AW2874" s="127"/>
      <c r="AX2874" s="127"/>
      <c r="AY2874" s="127"/>
      <c r="AZ2874" s="127"/>
      <c r="BA2874" s="127"/>
      <c r="BB2874" s="127"/>
      <c r="BC2874" s="127"/>
      <c r="BD2874" s="127"/>
      <c r="BE2874" s="127"/>
      <c r="BF2874" s="127"/>
      <c r="BG2874" s="127"/>
      <c r="BH2874" s="127"/>
      <c r="BI2874" s="127"/>
      <c r="BJ2874" s="127"/>
      <c r="BK2874" s="127"/>
      <c r="BL2874" s="127"/>
      <c r="BM2874" s="127"/>
      <c r="BN2874" s="386"/>
      <c r="BO2874" s="127"/>
      <c r="BP2874" s="104"/>
    </row>
    <row r="2875" spans="1:68" ht="14.5" x14ac:dyDescent="0.35">
      <c r="A2875" s="136"/>
      <c r="B2875" s="136"/>
      <c r="C2875" s="136"/>
      <c r="D2875" s="127"/>
      <c r="E2875" s="127"/>
      <c r="F2875" s="127"/>
      <c r="G2875" s="127"/>
      <c r="H2875" s="127"/>
      <c r="I2875" s="127"/>
      <c r="J2875" s="127"/>
      <c r="K2875" s="127"/>
      <c r="L2875" s="127"/>
      <c r="M2875" s="127"/>
      <c r="N2875" s="127"/>
      <c r="O2875" s="127"/>
      <c r="P2875" s="127"/>
      <c r="Q2875" s="127"/>
      <c r="R2875" s="127"/>
      <c r="S2875" s="127"/>
      <c r="T2875" s="127"/>
      <c r="U2875" s="127"/>
      <c r="V2875" s="127"/>
      <c r="W2875" s="127"/>
      <c r="X2875" s="127"/>
      <c r="Y2875" s="127"/>
      <c r="Z2875" s="127"/>
      <c r="AA2875" s="127"/>
      <c r="AB2875" s="127"/>
      <c r="AC2875" s="127"/>
      <c r="AD2875" s="127"/>
      <c r="AE2875" s="127"/>
      <c r="AF2875" s="127"/>
      <c r="AG2875" s="127"/>
      <c r="AH2875" s="127"/>
      <c r="AI2875" s="127"/>
      <c r="AJ2875" s="127"/>
      <c r="AK2875" s="127"/>
      <c r="AL2875" s="127"/>
      <c r="AM2875" s="127"/>
      <c r="AN2875" s="127"/>
      <c r="AO2875" s="127"/>
      <c r="AP2875" s="127"/>
      <c r="AQ2875" s="127"/>
      <c r="AR2875" s="127"/>
      <c r="AS2875" s="127"/>
      <c r="AT2875" s="127"/>
      <c r="AU2875" s="127"/>
      <c r="AV2875" s="127"/>
      <c r="AW2875" s="127"/>
      <c r="AX2875" s="127"/>
      <c r="AY2875" s="127"/>
      <c r="AZ2875" s="127"/>
      <c r="BA2875" s="127"/>
      <c r="BB2875" s="127"/>
      <c r="BC2875" s="127"/>
      <c r="BD2875" s="127"/>
      <c r="BE2875" s="127"/>
      <c r="BF2875" s="127"/>
      <c r="BG2875" s="127"/>
      <c r="BH2875" s="127"/>
      <c r="BI2875" s="127"/>
      <c r="BJ2875" s="127"/>
      <c r="BK2875" s="127"/>
      <c r="BL2875" s="127"/>
      <c r="BM2875" s="127"/>
      <c r="BN2875" s="386"/>
      <c r="BO2875" s="127"/>
      <c r="BP2875" s="104"/>
    </row>
    <row r="2876" spans="1:68" ht="14.5" x14ac:dyDescent="0.35">
      <c r="A2876" s="136"/>
      <c r="B2876" s="136"/>
      <c r="C2876" s="136"/>
      <c r="D2876" s="127"/>
      <c r="E2876" s="127"/>
      <c r="F2876" s="127"/>
      <c r="G2876" s="127"/>
      <c r="H2876" s="127"/>
      <c r="I2876" s="127"/>
      <c r="J2876" s="127"/>
      <c r="K2876" s="127"/>
      <c r="L2876" s="127"/>
      <c r="M2876" s="127"/>
      <c r="N2876" s="127"/>
      <c r="O2876" s="127"/>
      <c r="P2876" s="127"/>
      <c r="Q2876" s="127"/>
      <c r="R2876" s="127"/>
      <c r="S2876" s="127"/>
      <c r="T2876" s="127"/>
      <c r="U2876" s="127"/>
      <c r="V2876" s="127"/>
      <c r="W2876" s="127"/>
      <c r="X2876" s="127"/>
      <c r="Y2876" s="127"/>
      <c r="Z2876" s="127"/>
      <c r="AA2876" s="127"/>
      <c r="AB2876" s="127"/>
      <c r="AC2876" s="127"/>
      <c r="AD2876" s="127"/>
      <c r="AE2876" s="127"/>
      <c r="AF2876" s="127"/>
      <c r="AG2876" s="127"/>
      <c r="AH2876" s="127"/>
      <c r="AI2876" s="127"/>
      <c r="AJ2876" s="127"/>
      <c r="AK2876" s="127"/>
      <c r="AL2876" s="127"/>
      <c r="AM2876" s="127"/>
      <c r="AN2876" s="127"/>
      <c r="AO2876" s="127"/>
      <c r="AP2876" s="127"/>
      <c r="AQ2876" s="127"/>
      <c r="AR2876" s="127"/>
      <c r="AS2876" s="127"/>
      <c r="AT2876" s="127"/>
      <c r="AU2876" s="127"/>
      <c r="AV2876" s="127"/>
      <c r="AW2876" s="127"/>
      <c r="AX2876" s="127"/>
      <c r="AY2876" s="127"/>
      <c r="AZ2876" s="127"/>
      <c r="BA2876" s="127"/>
      <c r="BB2876" s="127"/>
      <c r="BC2876" s="127"/>
      <c r="BD2876" s="127"/>
      <c r="BE2876" s="127"/>
      <c r="BF2876" s="127"/>
      <c r="BG2876" s="127"/>
      <c r="BH2876" s="127"/>
      <c r="BI2876" s="127"/>
      <c r="BJ2876" s="127"/>
      <c r="BK2876" s="127"/>
      <c r="BL2876" s="127"/>
      <c r="BM2876" s="127"/>
      <c r="BN2876" s="386"/>
      <c r="BO2876" s="127"/>
      <c r="BP2876" s="104"/>
    </row>
    <row r="2877" spans="1:68" ht="14.5" x14ac:dyDescent="0.35">
      <c r="A2877" s="136"/>
      <c r="B2877" s="136"/>
      <c r="C2877" s="136"/>
      <c r="D2877" s="127"/>
      <c r="E2877" s="127"/>
      <c r="F2877" s="127"/>
      <c r="G2877" s="127"/>
      <c r="H2877" s="127"/>
      <c r="I2877" s="127"/>
      <c r="J2877" s="127"/>
      <c r="K2877" s="127"/>
      <c r="L2877" s="127"/>
      <c r="M2877" s="127"/>
      <c r="N2877" s="127"/>
      <c r="O2877" s="127"/>
      <c r="P2877" s="127"/>
      <c r="Q2877" s="127"/>
      <c r="R2877" s="127"/>
      <c r="S2877" s="127"/>
      <c r="T2877" s="127"/>
      <c r="U2877" s="127"/>
      <c r="V2877" s="127"/>
      <c r="W2877" s="127"/>
      <c r="X2877" s="127"/>
      <c r="Y2877" s="127"/>
      <c r="Z2877" s="127"/>
      <c r="AA2877" s="127"/>
      <c r="AB2877" s="127"/>
      <c r="AC2877" s="127"/>
      <c r="AD2877" s="127"/>
      <c r="AE2877" s="127"/>
      <c r="AF2877" s="127"/>
      <c r="AG2877" s="127"/>
      <c r="AH2877" s="127"/>
      <c r="AI2877" s="127"/>
      <c r="AJ2877" s="127"/>
      <c r="AK2877" s="127"/>
      <c r="AL2877" s="127"/>
      <c r="AM2877" s="127"/>
      <c r="AN2877" s="127"/>
      <c r="AO2877" s="127"/>
      <c r="AP2877" s="127"/>
      <c r="AQ2877" s="127"/>
      <c r="AR2877" s="127"/>
      <c r="AS2877" s="127"/>
      <c r="AT2877" s="127"/>
      <c r="AU2877" s="127"/>
      <c r="AV2877" s="127"/>
      <c r="AW2877" s="127"/>
      <c r="AX2877" s="127"/>
      <c r="AY2877" s="127"/>
      <c r="AZ2877" s="127"/>
      <c r="BA2877" s="127"/>
      <c r="BB2877" s="127"/>
      <c r="BC2877" s="127"/>
      <c r="BD2877" s="127"/>
      <c r="BE2877" s="127"/>
      <c r="BF2877" s="127"/>
      <c r="BG2877" s="127"/>
      <c r="BH2877" s="127"/>
      <c r="BI2877" s="127"/>
      <c r="BJ2877" s="127"/>
      <c r="BK2877" s="127"/>
      <c r="BL2877" s="127"/>
      <c r="BM2877" s="127"/>
      <c r="BN2877" s="386"/>
      <c r="BO2877" s="127"/>
      <c r="BP2877" s="104"/>
    </row>
    <row r="2878" spans="1:68" ht="14.5" x14ac:dyDescent="0.35">
      <c r="A2878" s="136"/>
      <c r="B2878" s="136"/>
      <c r="C2878" s="136"/>
      <c r="D2878" s="127"/>
      <c r="E2878" s="127"/>
      <c r="F2878" s="127"/>
      <c r="G2878" s="127"/>
      <c r="H2878" s="127"/>
      <c r="I2878" s="127"/>
      <c r="J2878" s="127"/>
      <c r="K2878" s="127"/>
      <c r="L2878" s="127"/>
      <c r="M2878" s="127"/>
      <c r="N2878" s="127"/>
      <c r="O2878" s="127"/>
      <c r="P2878" s="127"/>
      <c r="Q2878" s="127"/>
      <c r="R2878" s="127"/>
      <c r="S2878" s="127"/>
      <c r="T2878" s="127"/>
      <c r="U2878" s="127"/>
      <c r="V2878" s="127"/>
      <c r="W2878" s="127"/>
      <c r="X2878" s="127"/>
      <c r="Y2878" s="127"/>
      <c r="Z2878" s="127"/>
      <c r="AA2878" s="127"/>
      <c r="AB2878" s="127"/>
      <c r="AC2878" s="127"/>
      <c r="AD2878" s="127"/>
      <c r="AE2878" s="127"/>
      <c r="AF2878" s="127"/>
      <c r="AG2878" s="127"/>
      <c r="AH2878" s="127"/>
      <c r="AI2878" s="127"/>
      <c r="AJ2878" s="127"/>
      <c r="AK2878" s="127"/>
      <c r="AL2878" s="127"/>
      <c r="AM2878" s="127"/>
      <c r="AN2878" s="127"/>
      <c r="AO2878" s="127"/>
      <c r="AP2878" s="127"/>
      <c r="AQ2878" s="127"/>
      <c r="AR2878" s="127"/>
      <c r="AS2878" s="127"/>
      <c r="AT2878" s="127"/>
      <c r="AU2878" s="127"/>
      <c r="AV2878" s="127"/>
      <c r="AW2878" s="127"/>
      <c r="AX2878" s="127"/>
      <c r="AY2878" s="127"/>
      <c r="AZ2878" s="127"/>
      <c r="BA2878" s="127"/>
      <c r="BB2878" s="127"/>
      <c r="BC2878" s="127"/>
      <c r="BD2878" s="127"/>
      <c r="BE2878" s="127"/>
      <c r="BF2878" s="127"/>
      <c r="BG2878" s="127"/>
      <c r="BH2878" s="127"/>
      <c r="BI2878" s="127"/>
      <c r="BJ2878" s="127"/>
      <c r="BK2878" s="127"/>
      <c r="BL2878" s="127"/>
      <c r="BM2878" s="127"/>
      <c r="BN2878" s="386"/>
      <c r="BO2878" s="127"/>
      <c r="BP2878" s="104"/>
    </row>
    <row r="2879" spans="1:68" ht="14.5" x14ac:dyDescent="0.35">
      <c r="A2879" s="136"/>
      <c r="B2879" s="136"/>
      <c r="C2879" s="136"/>
      <c r="D2879" s="127"/>
      <c r="E2879" s="127"/>
      <c r="F2879" s="127"/>
      <c r="G2879" s="127"/>
      <c r="H2879" s="127"/>
      <c r="I2879" s="127"/>
      <c r="J2879" s="127"/>
      <c r="K2879" s="127"/>
      <c r="L2879" s="127"/>
      <c r="M2879" s="127"/>
      <c r="N2879" s="127"/>
      <c r="O2879" s="127"/>
      <c r="P2879" s="127"/>
      <c r="Q2879" s="127"/>
      <c r="R2879" s="127"/>
      <c r="S2879" s="127"/>
      <c r="T2879" s="127"/>
      <c r="U2879" s="127"/>
      <c r="V2879" s="127"/>
      <c r="W2879" s="127"/>
      <c r="X2879" s="127"/>
      <c r="Y2879" s="127"/>
      <c r="Z2879" s="127"/>
      <c r="AA2879" s="127"/>
      <c r="AB2879" s="127"/>
      <c r="AC2879" s="127"/>
      <c r="AD2879" s="127"/>
      <c r="AE2879" s="127"/>
      <c r="AF2879" s="127"/>
      <c r="AG2879" s="127"/>
      <c r="AH2879" s="127"/>
      <c r="AI2879" s="127"/>
      <c r="AJ2879" s="127"/>
      <c r="AK2879" s="127"/>
      <c r="AL2879" s="127"/>
      <c r="AM2879" s="127"/>
      <c r="AN2879" s="127"/>
      <c r="AO2879" s="127"/>
      <c r="AP2879" s="127"/>
      <c r="AQ2879" s="127"/>
      <c r="AR2879" s="127"/>
      <c r="AS2879" s="127"/>
      <c r="AT2879" s="127"/>
      <c r="AU2879" s="127"/>
      <c r="AV2879" s="127"/>
      <c r="AW2879" s="127"/>
      <c r="AX2879" s="127"/>
      <c r="AY2879" s="127"/>
      <c r="AZ2879" s="127"/>
      <c r="BA2879" s="127"/>
      <c r="BB2879" s="127"/>
      <c r="BC2879" s="127"/>
      <c r="BD2879" s="127"/>
      <c r="BE2879" s="127"/>
      <c r="BF2879" s="127"/>
      <c r="BG2879" s="127"/>
      <c r="BH2879" s="127"/>
      <c r="BI2879" s="127"/>
      <c r="BJ2879" s="127"/>
      <c r="BK2879" s="127"/>
      <c r="BL2879" s="127"/>
      <c r="BM2879" s="127"/>
      <c r="BN2879" s="386"/>
      <c r="BO2879" s="127"/>
      <c r="BP2879" s="104"/>
    </row>
    <row r="2880" spans="1:68" ht="14.5" x14ac:dyDescent="0.35">
      <c r="A2880" s="136"/>
      <c r="B2880" s="136"/>
      <c r="C2880" s="136"/>
      <c r="D2880" s="127"/>
      <c r="E2880" s="127"/>
      <c r="F2880" s="127"/>
      <c r="G2880" s="127"/>
      <c r="H2880" s="127"/>
      <c r="I2880" s="127"/>
      <c r="J2880" s="127"/>
      <c r="K2880" s="127"/>
      <c r="L2880" s="127"/>
      <c r="M2880" s="127"/>
      <c r="N2880" s="127"/>
      <c r="O2880" s="127"/>
      <c r="P2880" s="127"/>
      <c r="Q2880" s="127"/>
      <c r="R2880" s="127"/>
      <c r="S2880" s="127"/>
      <c r="T2880" s="127"/>
      <c r="U2880" s="127"/>
      <c r="V2880" s="127"/>
      <c r="W2880" s="127"/>
      <c r="X2880" s="127"/>
      <c r="Y2880" s="127"/>
      <c r="Z2880" s="127"/>
      <c r="AA2880" s="127"/>
      <c r="AB2880" s="127"/>
      <c r="AC2880" s="127"/>
      <c r="AD2880" s="127"/>
      <c r="AE2880" s="127"/>
      <c r="AF2880" s="127"/>
      <c r="AG2880" s="127"/>
      <c r="AH2880" s="127"/>
      <c r="AI2880" s="127"/>
      <c r="AJ2880" s="127"/>
      <c r="AK2880" s="127"/>
      <c r="AL2880" s="127"/>
      <c r="AM2880" s="127"/>
      <c r="AN2880" s="127"/>
      <c r="AO2880" s="127"/>
      <c r="AP2880" s="127"/>
      <c r="AQ2880" s="127"/>
      <c r="AR2880" s="127"/>
      <c r="AS2880" s="127"/>
      <c r="AT2880" s="127"/>
      <c r="AU2880" s="127"/>
      <c r="AV2880" s="127"/>
      <c r="AW2880" s="127"/>
      <c r="AX2880" s="127"/>
      <c r="AY2880" s="127"/>
      <c r="AZ2880" s="127"/>
      <c r="BA2880" s="127"/>
      <c r="BB2880" s="127"/>
      <c r="BC2880" s="127"/>
      <c r="BD2880" s="127"/>
      <c r="BE2880" s="127"/>
      <c r="BF2880" s="127"/>
      <c r="BG2880" s="127"/>
      <c r="BH2880" s="127"/>
      <c r="BI2880" s="127"/>
      <c r="BJ2880" s="127"/>
      <c r="BK2880" s="127"/>
      <c r="BL2880" s="127"/>
      <c r="BM2880" s="127"/>
      <c r="BN2880" s="386"/>
      <c r="BO2880" s="127"/>
      <c r="BP2880" s="104"/>
    </row>
    <row r="2881" spans="1:68" ht="14.5" x14ac:dyDescent="0.35">
      <c r="A2881" s="136"/>
      <c r="B2881" s="136"/>
      <c r="C2881" s="136"/>
      <c r="D2881" s="127"/>
      <c r="E2881" s="127"/>
      <c r="F2881" s="127"/>
      <c r="G2881" s="127"/>
      <c r="H2881" s="127"/>
      <c r="I2881" s="127"/>
      <c r="J2881" s="127"/>
      <c r="K2881" s="127"/>
      <c r="L2881" s="127"/>
      <c r="M2881" s="127"/>
      <c r="N2881" s="127"/>
      <c r="O2881" s="127"/>
      <c r="P2881" s="127"/>
      <c r="Q2881" s="127"/>
      <c r="R2881" s="127"/>
      <c r="S2881" s="127"/>
      <c r="T2881" s="127"/>
      <c r="U2881" s="127"/>
      <c r="V2881" s="127"/>
      <c r="W2881" s="127"/>
      <c r="X2881" s="127"/>
      <c r="Y2881" s="127"/>
      <c r="Z2881" s="127"/>
      <c r="AA2881" s="127"/>
      <c r="AB2881" s="127"/>
      <c r="AC2881" s="127"/>
      <c r="AD2881" s="127"/>
      <c r="AE2881" s="127"/>
      <c r="AF2881" s="127"/>
      <c r="AG2881" s="127"/>
      <c r="AH2881" s="127"/>
      <c r="AI2881" s="127"/>
      <c r="AJ2881" s="127"/>
      <c r="AK2881" s="127"/>
      <c r="AL2881" s="127"/>
      <c r="AM2881" s="127"/>
      <c r="AN2881" s="127"/>
      <c r="AO2881" s="127"/>
      <c r="AP2881" s="127"/>
      <c r="AQ2881" s="127"/>
      <c r="AR2881" s="127"/>
      <c r="AS2881" s="127"/>
      <c r="AT2881" s="127"/>
      <c r="AU2881" s="127"/>
      <c r="AV2881" s="127"/>
      <c r="AW2881" s="127"/>
      <c r="AX2881" s="127"/>
      <c r="AY2881" s="127"/>
      <c r="AZ2881" s="127"/>
      <c r="BA2881" s="127"/>
      <c r="BB2881" s="127"/>
      <c r="BC2881" s="127"/>
      <c r="BD2881" s="127"/>
      <c r="BE2881" s="127"/>
      <c r="BF2881" s="127"/>
      <c r="BG2881" s="127"/>
      <c r="BH2881" s="127"/>
      <c r="BI2881" s="127"/>
      <c r="BJ2881" s="127"/>
      <c r="BK2881" s="127"/>
      <c r="BL2881" s="127"/>
      <c r="BM2881" s="127"/>
      <c r="BN2881" s="386"/>
      <c r="BO2881" s="127"/>
      <c r="BP2881" s="104"/>
    </row>
    <row r="2882" spans="1:68" ht="14.5" x14ac:dyDescent="0.35">
      <c r="A2882" s="136"/>
      <c r="B2882" s="136"/>
      <c r="C2882" s="136"/>
      <c r="D2882" s="127"/>
      <c r="E2882" s="127"/>
      <c r="F2882" s="127"/>
      <c r="G2882" s="127"/>
      <c r="H2882" s="127"/>
      <c r="I2882" s="127"/>
      <c r="J2882" s="127"/>
      <c r="K2882" s="127"/>
      <c r="L2882" s="127"/>
      <c r="M2882" s="127"/>
      <c r="N2882" s="127"/>
      <c r="O2882" s="127"/>
      <c r="P2882" s="127"/>
      <c r="Q2882" s="127"/>
      <c r="R2882" s="127"/>
      <c r="S2882" s="127"/>
      <c r="T2882" s="127"/>
      <c r="U2882" s="127"/>
      <c r="V2882" s="127"/>
      <c r="W2882" s="127"/>
      <c r="X2882" s="127"/>
      <c r="Y2882" s="127"/>
      <c r="Z2882" s="127"/>
      <c r="AA2882" s="127"/>
      <c r="AB2882" s="127"/>
      <c r="AC2882" s="127"/>
      <c r="AD2882" s="127"/>
      <c r="AE2882" s="127"/>
      <c r="AF2882" s="127"/>
      <c r="AG2882" s="127"/>
      <c r="AH2882" s="127"/>
      <c r="AI2882" s="127"/>
      <c r="AJ2882" s="127"/>
      <c r="AK2882" s="127"/>
      <c r="AL2882" s="127"/>
      <c r="AM2882" s="127"/>
      <c r="AN2882" s="127"/>
      <c r="AO2882" s="127"/>
      <c r="AP2882" s="127"/>
      <c r="AQ2882" s="127"/>
      <c r="AR2882" s="127"/>
      <c r="AS2882" s="127"/>
      <c r="AT2882" s="127"/>
      <c r="AU2882" s="127"/>
      <c r="AV2882" s="127"/>
      <c r="AW2882" s="127"/>
      <c r="AX2882" s="127"/>
      <c r="AY2882" s="127"/>
      <c r="AZ2882" s="127"/>
      <c r="BA2882" s="127"/>
      <c r="BB2882" s="127"/>
      <c r="BC2882" s="127"/>
      <c r="BD2882" s="127"/>
      <c r="BE2882" s="127"/>
      <c r="BF2882" s="127"/>
      <c r="BG2882" s="127"/>
      <c r="BH2882" s="127"/>
      <c r="BI2882" s="127"/>
      <c r="BJ2882" s="127"/>
      <c r="BK2882" s="127"/>
      <c r="BL2882" s="127"/>
      <c r="BM2882" s="127"/>
      <c r="BN2882" s="386"/>
      <c r="BO2882" s="127"/>
      <c r="BP2882" s="104"/>
    </row>
    <row r="2883" spans="1:68" ht="14.5" x14ac:dyDescent="0.35">
      <c r="A2883" s="136"/>
      <c r="B2883" s="136"/>
      <c r="C2883" s="136"/>
      <c r="D2883" s="127"/>
      <c r="E2883" s="127"/>
      <c r="F2883" s="127"/>
      <c r="G2883" s="127"/>
      <c r="H2883" s="127"/>
      <c r="I2883" s="127"/>
      <c r="J2883" s="127"/>
      <c r="K2883" s="127"/>
      <c r="L2883" s="127"/>
      <c r="M2883" s="127"/>
      <c r="N2883" s="127"/>
      <c r="O2883" s="127"/>
      <c r="P2883" s="127"/>
      <c r="Q2883" s="127"/>
      <c r="R2883" s="127"/>
      <c r="S2883" s="127"/>
      <c r="T2883" s="127"/>
      <c r="U2883" s="127"/>
      <c r="V2883" s="127"/>
      <c r="W2883" s="127"/>
      <c r="X2883" s="127"/>
      <c r="Y2883" s="127"/>
      <c r="Z2883" s="127"/>
      <c r="AA2883" s="127"/>
      <c r="AB2883" s="127"/>
      <c r="AC2883" s="127"/>
      <c r="AD2883" s="127"/>
      <c r="AE2883" s="127"/>
      <c r="AF2883" s="127"/>
      <c r="AG2883" s="127"/>
      <c r="AH2883" s="127"/>
      <c r="AI2883" s="127"/>
      <c r="AJ2883" s="127"/>
      <c r="AK2883" s="127"/>
      <c r="AL2883" s="127"/>
      <c r="AM2883" s="127"/>
      <c r="AN2883" s="127"/>
      <c r="AO2883" s="127"/>
      <c r="AP2883" s="127"/>
      <c r="AQ2883" s="127"/>
      <c r="AR2883" s="127"/>
      <c r="AS2883" s="127"/>
      <c r="AT2883" s="127"/>
      <c r="AU2883" s="127"/>
      <c r="AV2883" s="127"/>
      <c r="AW2883" s="127"/>
      <c r="AX2883" s="127"/>
      <c r="AY2883" s="127"/>
      <c r="AZ2883" s="127"/>
      <c r="BA2883" s="127"/>
      <c r="BB2883" s="127"/>
      <c r="BC2883" s="127"/>
      <c r="BD2883" s="127"/>
      <c r="BE2883" s="127"/>
      <c r="BF2883" s="127"/>
      <c r="BG2883" s="127"/>
      <c r="BH2883" s="127"/>
      <c r="BI2883" s="127"/>
      <c r="BJ2883" s="127"/>
      <c r="BK2883" s="127"/>
      <c r="BL2883" s="127"/>
      <c r="BM2883" s="127"/>
      <c r="BN2883" s="386"/>
      <c r="BO2883" s="127"/>
      <c r="BP2883" s="104"/>
    </row>
    <row r="2884" spans="1:68" ht="14.5" x14ac:dyDescent="0.35">
      <c r="A2884" s="136"/>
      <c r="B2884" s="136"/>
      <c r="C2884" s="136"/>
      <c r="D2884" s="127"/>
      <c r="E2884" s="127"/>
      <c r="F2884" s="127"/>
      <c r="G2884" s="127"/>
      <c r="H2884" s="127"/>
      <c r="I2884" s="127"/>
      <c r="J2884" s="127"/>
      <c r="K2884" s="127"/>
      <c r="L2884" s="127"/>
      <c r="M2884" s="127"/>
      <c r="N2884" s="127"/>
      <c r="O2884" s="127"/>
      <c r="P2884" s="127"/>
      <c r="Q2884" s="127"/>
      <c r="R2884" s="127"/>
      <c r="S2884" s="127"/>
      <c r="T2884" s="127"/>
      <c r="U2884" s="127"/>
      <c r="V2884" s="127"/>
      <c r="W2884" s="127"/>
      <c r="X2884" s="127"/>
      <c r="Y2884" s="127"/>
      <c r="Z2884" s="127"/>
      <c r="AA2884" s="127"/>
      <c r="AB2884" s="127"/>
      <c r="AC2884" s="127"/>
      <c r="AD2884" s="127"/>
      <c r="AE2884" s="127"/>
      <c r="AF2884" s="127"/>
      <c r="AG2884" s="127"/>
      <c r="AH2884" s="127"/>
      <c r="AI2884" s="127"/>
      <c r="AJ2884" s="127"/>
      <c r="AK2884" s="127"/>
      <c r="AL2884" s="127"/>
      <c r="AM2884" s="127"/>
      <c r="AN2884" s="127"/>
      <c r="AO2884" s="127"/>
      <c r="AP2884" s="127"/>
      <c r="AQ2884" s="127"/>
      <c r="AR2884" s="127"/>
      <c r="AS2884" s="127"/>
      <c r="AT2884" s="127"/>
      <c r="AU2884" s="127"/>
      <c r="AV2884" s="127"/>
      <c r="AW2884" s="127"/>
      <c r="AX2884" s="127"/>
      <c r="AY2884" s="127"/>
      <c r="AZ2884" s="127"/>
      <c r="BA2884" s="127"/>
      <c r="BB2884" s="127"/>
      <c r="BC2884" s="127"/>
      <c r="BD2884" s="127"/>
      <c r="BE2884" s="127"/>
      <c r="BF2884" s="127"/>
      <c r="BG2884" s="127"/>
      <c r="BH2884" s="127"/>
      <c r="BI2884" s="127"/>
      <c r="BJ2884" s="127"/>
      <c r="BK2884" s="127"/>
      <c r="BL2884" s="127"/>
      <c r="BM2884" s="127"/>
      <c r="BN2884" s="386"/>
      <c r="BO2884" s="127"/>
      <c r="BP2884" s="104"/>
    </row>
    <row r="2885" spans="1:68" ht="14.5" x14ac:dyDescent="0.35">
      <c r="A2885" s="136"/>
      <c r="B2885" s="136"/>
      <c r="C2885" s="136"/>
      <c r="D2885" s="127"/>
      <c r="E2885" s="127"/>
      <c r="F2885" s="127"/>
      <c r="G2885" s="127"/>
      <c r="H2885" s="127"/>
      <c r="I2885" s="127"/>
      <c r="J2885" s="127"/>
      <c r="K2885" s="127"/>
      <c r="L2885" s="127"/>
      <c r="M2885" s="127"/>
      <c r="N2885" s="127"/>
      <c r="O2885" s="127"/>
      <c r="P2885" s="127"/>
      <c r="Q2885" s="127"/>
      <c r="R2885" s="127"/>
      <c r="S2885" s="127"/>
      <c r="T2885" s="127"/>
      <c r="U2885" s="127"/>
      <c r="V2885" s="127"/>
      <c r="W2885" s="127"/>
      <c r="X2885" s="127"/>
      <c r="Y2885" s="127"/>
      <c r="Z2885" s="127"/>
      <c r="AA2885" s="127"/>
      <c r="AB2885" s="127"/>
      <c r="AC2885" s="127"/>
      <c r="AD2885" s="127"/>
      <c r="AE2885" s="127"/>
      <c r="AF2885" s="127"/>
      <c r="AG2885" s="127"/>
      <c r="AH2885" s="127"/>
      <c r="AI2885" s="127"/>
      <c r="AJ2885" s="127"/>
      <c r="AK2885" s="127"/>
      <c r="AL2885" s="127"/>
      <c r="AM2885" s="127"/>
      <c r="AN2885" s="127"/>
      <c r="AO2885" s="127"/>
      <c r="AP2885" s="127"/>
      <c r="AQ2885" s="127"/>
      <c r="AR2885" s="127"/>
      <c r="AS2885" s="127"/>
      <c r="AT2885" s="127"/>
      <c r="AU2885" s="127"/>
      <c r="AV2885" s="127"/>
      <c r="AW2885" s="127"/>
      <c r="AX2885" s="127"/>
      <c r="AY2885" s="127"/>
      <c r="AZ2885" s="127"/>
      <c r="BA2885" s="127"/>
      <c r="BB2885" s="127"/>
      <c r="BC2885" s="127"/>
      <c r="BD2885" s="127"/>
      <c r="BE2885" s="127"/>
      <c r="BF2885" s="127"/>
      <c r="BG2885" s="127"/>
      <c r="BH2885" s="127"/>
      <c r="BI2885" s="127"/>
      <c r="BJ2885" s="127"/>
      <c r="BK2885" s="127"/>
      <c r="BL2885" s="127"/>
      <c r="BM2885" s="127"/>
      <c r="BN2885" s="386"/>
      <c r="BO2885" s="127"/>
      <c r="BP2885" s="104"/>
    </row>
    <row r="2886" spans="1:68" ht="14.5" x14ac:dyDescent="0.35">
      <c r="A2886" s="136"/>
      <c r="B2886" s="136"/>
      <c r="C2886" s="136"/>
      <c r="D2886" s="127"/>
      <c r="E2886" s="127"/>
      <c r="F2886" s="127"/>
      <c r="G2886" s="127"/>
      <c r="H2886" s="127"/>
      <c r="I2886" s="127"/>
      <c r="J2886" s="127"/>
      <c r="K2886" s="127"/>
      <c r="L2886" s="127"/>
      <c r="M2886" s="127"/>
      <c r="N2886" s="127"/>
      <c r="O2886" s="127"/>
      <c r="P2886" s="127"/>
      <c r="Q2886" s="127"/>
      <c r="R2886" s="127"/>
      <c r="S2886" s="127"/>
      <c r="T2886" s="127"/>
      <c r="U2886" s="127"/>
      <c r="V2886" s="127"/>
      <c r="W2886" s="127"/>
      <c r="X2886" s="127"/>
      <c r="Y2886" s="127"/>
      <c r="Z2886" s="127"/>
      <c r="AA2886" s="127"/>
      <c r="AB2886" s="127"/>
      <c r="AC2886" s="127"/>
      <c r="AD2886" s="127"/>
      <c r="AE2886" s="127"/>
      <c r="AF2886" s="127"/>
      <c r="AG2886" s="127"/>
      <c r="AH2886" s="127"/>
      <c r="AI2886" s="127"/>
      <c r="AJ2886" s="127"/>
      <c r="AK2886" s="127"/>
      <c r="AL2886" s="127"/>
      <c r="AM2886" s="127"/>
      <c r="AN2886" s="127"/>
      <c r="AO2886" s="127"/>
      <c r="AP2886" s="127"/>
      <c r="AQ2886" s="127"/>
      <c r="AR2886" s="127"/>
      <c r="AS2886" s="127"/>
      <c r="AT2886" s="127"/>
      <c r="AU2886" s="127"/>
      <c r="AV2886" s="127"/>
      <c r="AW2886" s="127"/>
      <c r="AX2886" s="127"/>
      <c r="AY2886" s="127"/>
      <c r="AZ2886" s="127"/>
      <c r="BA2886" s="127"/>
      <c r="BB2886" s="127"/>
      <c r="BC2886" s="127"/>
      <c r="BD2886" s="127"/>
      <c r="BE2886" s="127"/>
      <c r="BF2886" s="127"/>
      <c r="BG2886" s="127"/>
      <c r="BH2886" s="127"/>
      <c r="BI2886" s="127"/>
      <c r="BJ2886" s="127"/>
      <c r="BK2886" s="127"/>
      <c r="BL2886" s="127"/>
      <c r="BM2886" s="127"/>
      <c r="BN2886" s="386"/>
      <c r="BO2886" s="127"/>
      <c r="BP2886" s="104"/>
    </row>
    <row r="2887" spans="1:68" ht="14.5" x14ac:dyDescent="0.35">
      <c r="A2887" s="136"/>
      <c r="B2887" s="136"/>
      <c r="C2887" s="136"/>
      <c r="D2887" s="127"/>
      <c r="E2887" s="127"/>
      <c r="F2887" s="127"/>
      <c r="G2887" s="127"/>
      <c r="H2887" s="127"/>
      <c r="I2887" s="127"/>
      <c r="J2887" s="127"/>
      <c r="K2887" s="127"/>
      <c r="L2887" s="127"/>
      <c r="M2887" s="127"/>
      <c r="N2887" s="127"/>
      <c r="O2887" s="127"/>
      <c r="P2887" s="127"/>
      <c r="Q2887" s="127"/>
      <c r="R2887" s="127"/>
      <c r="S2887" s="127"/>
      <c r="T2887" s="127"/>
      <c r="U2887" s="127"/>
      <c r="V2887" s="127"/>
      <c r="W2887" s="127"/>
      <c r="X2887" s="127"/>
      <c r="Y2887" s="127"/>
      <c r="Z2887" s="127"/>
      <c r="AA2887" s="127"/>
      <c r="AB2887" s="127"/>
      <c r="AC2887" s="127"/>
      <c r="AD2887" s="127"/>
      <c r="AE2887" s="127"/>
      <c r="AF2887" s="127"/>
      <c r="AG2887" s="127"/>
      <c r="AH2887" s="127"/>
      <c r="AI2887" s="127"/>
      <c r="AJ2887" s="127"/>
      <c r="AK2887" s="127"/>
      <c r="AL2887" s="127"/>
      <c r="AM2887" s="127"/>
      <c r="AN2887" s="127"/>
      <c r="AO2887" s="127"/>
      <c r="AP2887" s="127"/>
      <c r="AQ2887" s="127"/>
      <c r="AR2887" s="127"/>
      <c r="AS2887" s="127"/>
      <c r="AT2887" s="127"/>
      <c r="AU2887" s="127"/>
      <c r="AV2887" s="127"/>
      <c r="AW2887" s="127"/>
      <c r="AX2887" s="127"/>
      <c r="AY2887" s="127"/>
      <c r="AZ2887" s="127"/>
      <c r="BA2887" s="127"/>
      <c r="BB2887" s="127"/>
      <c r="BC2887" s="127"/>
      <c r="BD2887" s="127"/>
      <c r="BE2887" s="127"/>
      <c r="BF2887" s="127"/>
      <c r="BG2887" s="127"/>
      <c r="BH2887" s="127"/>
      <c r="BI2887" s="127"/>
      <c r="BJ2887" s="127"/>
      <c r="BK2887" s="127"/>
      <c r="BL2887" s="127"/>
      <c r="BM2887" s="127"/>
      <c r="BN2887" s="386"/>
      <c r="BO2887" s="127"/>
      <c r="BP2887" s="104"/>
    </row>
    <row r="2888" spans="1:68" ht="14.5" x14ac:dyDescent="0.35">
      <c r="A2888" s="136"/>
      <c r="B2888" s="136"/>
      <c r="C2888" s="136"/>
      <c r="D2888" s="127"/>
      <c r="E2888" s="127"/>
      <c r="F2888" s="127"/>
      <c r="G2888" s="127"/>
      <c r="H2888" s="127"/>
      <c r="I2888" s="127"/>
      <c r="J2888" s="127"/>
      <c r="K2888" s="127"/>
      <c r="L2888" s="127"/>
      <c r="M2888" s="127"/>
      <c r="N2888" s="127"/>
      <c r="O2888" s="127"/>
      <c r="P2888" s="127"/>
      <c r="Q2888" s="127"/>
      <c r="R2888" s="127"/>
      <c r="S2888" s="127"/>
      <c r="T2888" s="127"/>
      <c r="U2888" s="127"/>
      <c r="V2888" s="127"/>
      <c r="W2888" s="127"/>
      <c r="X2888" s="127"/>
      <c r="Y2888" s="127"/>
      <c r="Z2888" s="127"/>
      <c r="AA2888" s="127"/>
      <c r="AB2888" s="127"/>
      <c r="AC2888" s="127"/>
      <c r="AD2888" s="127"/>
      <c r="AE2888" s="127"/>
      <c r="AF2888" s="127"/>
      <c r="AG2888" s="127"/>
      <c r="AH2888" s="127"/>
      <c r="AI2888" s="127"/>
      <c r="AJ2888" s="127"/>
      <c r="AK2888" s="127"/>
      <c r="AL2888" s="127"/>
      <c r="AM2888" s="127"/>
      <c r="AN2888" s="127"/>
      <c r="AO2888" s="127"/>
      <c r="AP2888" s="127"/>
      <c r="AQ2888" s="127"/>
      <c r="AR2888" s="127"/>
      <c r="AS2888" s="127"/>
      <c r="AT2888" s="127"/>
      <c r="AU2888" s="127"/>
      <c r="AV2888" s="127"/>
      <c r="AW2888" s="127"/>
      <c r="AX2888" s="127"/>
      <c r="AY2888" s="127"/>
      <c r="AZ2888" s="127"/>
      <c r="BA2888" s="127"/>
      <c r="BB2888" s="127"/>
      <c r="BC2888" s="127"/>
      <c r="BD2888" s="127"/>
      <c r="BE2888" s="127"/>
      <c r="BF2888" s="127"/>
      <c r="BG2888" s="127"/>
      <c r="BH2888" s="127"/>
      <c r="BI2888" s="127"/>
      <c r="BJ2888" s="127"/>
      <c r="BK2888" s="127"/>
      <c r="BL2888" s="127"/>
      <c r="BM2888" s="127"/>
      <c r="BN2888" s="386"/>
      <c r="BO2888" s="127"/>
      <c r="BP2888" s="104"/>
    </row>
    <row r="2889" spans="1:68" ht="14.5" x14ac:dyDescent="0.35">
      <c r="A2889" s="136"/>
      <c r="B2889" s="136"/>
      <c r="C2889" s="136"/>
      <c r="D2889" s="127"/>
      <c r="E2889" s="127"/>
      <c r="F2889" s="127"/>
      <c r="G2889" s="127"/>
      <c r="H2889" s="127"/>
      <c r="I2889" s="127"/>
      <c r="J2889" s="127"/>
      <c r="K2889" s="127"/>
      <c r="L2889" s="127"/>
      <c r="M2889" s="127"/>
      <c r="N2889" s="127"/>
      <c r="O2889" s="127"/>
      <c r="P2889" s="127"/>
      <c r="Q2889" s="127"/>
      <c r="R2889" s="127"/>
      <c r="S2889" s="127"/>
      <c r="T2889" s="127"/>
      <c r="U2889" s="127"/>
      <c r="V2889" s="127"/>
      <c r="W2889" s="127"/>
      <c r="X2889" s="127"/>
      <c r="Y2889" s="127"/>
      <c r="Z2889" s="127"/>
      <c r="AA2889" s="127"/>
      <c r="AB2889" s="127"/>
      <c r="AC2889" s="127"/>
      <c r="AD2889" s="127"/>
      <c r="AE2889" s="127"/>
      <c r="AF2889" s="127"/>
      <c r="AG2889" s="127"/>
      <c r="AH2889" s="127"/>
      <c r="AI2889" s="127"/>
      <c r="AJ2889" s="127"/>
      <c r="AK2889" s="127"/>
      <c r="AL2889" s="127"/>
      <c r="AM2889" s="127"/>
      <c r="AN2889" s="127"/>
      <c r="AO2889" s="127"/>
      <c r="AP2889" s="127"/>
      <c r="AQ2889" s="127"/>
      <c r="AR2889" s="127"/>
      <c r="AS2889" s="127"/>
      <c r="AT2889" s="127"/>
      <c r="AU2889" s="127"/>
      <c r="AV2889" s="127"/>
      <c r="AW2889" s="127"/>
      <c r="AX2889" s="127"/>
      <c r="AY2889" s="127"/>
      <c r="AZ2889" s="127"/>
      <c r="BA2889" s="127"/>
      <c r="BB2889" s="127"/>
      <c r="BC2889" s="127"/>
      <c r="BD2889" s="127"/>
      <c r="BE2889" s="127"/>
      <c r="BF2889" s="127"/>
      <c r="BG2889" s="127"/>
      <c r="BH2889" s="127"/>
      <c r="BI2889" s="127"/>
      <c r="BJ2889" s="127"/>
      <c r="BK2889" s="127"/>
      <c r="BL2889" s="127"/>
      <c r="BM2889" s="127"/>
      <c r="BN2889" s="386"/>
      <c r="BO2889" s="127"/>
      <c r="BP2889" s="104"/>
    </row>
    <row r="2890" spans="1:68" ht="14.5" x14ac:dyDescent="0.35">
      <c r="A2890" s="136"/>
      <c r="B2890" s="136"/>
      <c r="C2890" s="136"/>
      <c r="D2890" s="127"/>
      <c r="E2890" s="127"/>
      <c r="F2890" s="127"/>
      <c r="G2890" s="127"/>
      <c r="H2890" s="127"/>
      <c r="I2890" s="127"/>
      <c r="J2890" s="127"/>
      <c r="K2890" s="127"/>
      <c r="L2890" s="127"/>
      <c r="M2890" s="127"/>
      <c r="N2890" s="127"/>
      <c r="O2890" s="127"/>
      <c r="P2890" s="127"/>
      <c r="Q2890" s="127"/>
      <c r="R2890" s="127"/>
      <c r="S2890" s="127"/>
      <c r="T2890" s="127"/>
      <c r="U2890" s="127"/>
      <c r="V2890" s="127"/>
      <c r="W2890" s="127"/>
      <c r="X2890" s="127"/>
      <c r="Y2890" s="127"/>
      <c r="Z2890" s="127"/>
      <c r="AA2890" s="127"/>
      <c r="AB2890" s="127"/>
      <c r="AC2890" s="127"/>
      <c r="AD2890" s="127"/>
      <c r="AE2890" s="127"/>
      <c r="AF2890" s="127"/>
      <c r="AG2890" s="127"/>
      <c r="AH2890" s="127"/>
      <c r="AI2890" s="127"/>
      <c r="AJ2890" s="127"/>
      <c r="AK2890" s="127"/>
      <c r="AL2890" s="127"/>
      <c r="AM2890" s="127"/>
      <c r="AN2890" s="127"/>
      <c r="AO2890" s="127"/>
      <c r="AP2890" s="127"/>
      <c r="AQ2890" s="127"/>
      <c r="AR2890" s="127"/>
      <c r="AS2890" s="127"/>
      <c r="AT2890" s="127"/>
      <c r="AU2890" s="127"/>
      <c r="AV2890" s="127"/>
      <c r="AW2890" s="127"/>
      <c r="AX2890" s="127"/>
      <c r="AY2890" s="127"/>
      <c r="AZ2890" s="127"/>
      <c r="BA2890" s="127"/>
      <c r="BB2890" s="127"/>
      <c r="BC2890" s="127"/>
      <c r="BD2890" s="127"/>
      <c r="BE2890" s="127"/>
      <c r="BF2890" s="127"/>
      <c r="BG2890" s="127"/>
      <c r="BH2890" s="127"/>
      <c r="BI2890" s="127"/>
      <c r="BJ2890" s="127"/>
      <c r="BK2890" s="127"/>
      <c r="BL2890" s="127"/>
      <c r="BM2890" s="127"/>
      <c r="BN2890" s="386"/>
      <c r="BO2890" s="127"/>
      <c r="BP2890" s="104"/>
    </row>
    <row r="2891" spans="1:68" ht="14.5" x14ac:dyDescent="0.35">
      <c r="A2891" s="136"/>
      <c r="B2891" s="136"/>
      <c r="C2891" s="136"/>
      <c r="D2891" s="127"/>
      <c r="E2891" s="127"/>
      <c r="F2891" s="127"/>
      <c r="G2891" s="127"/>
      <c r="H2891" s="127"/>
      <c r="I2891" s="127"/>
      <c r="J2891" s="127"/>
      <c r="K2891" s="127"/>
      <c r="L2891" s="127"/>
      <c r="M2891" s="127"/>
      <c r="N2891" s="127"/>
      <c r="O2891" s="127"/>
      <c r="P2891" s="127"/>
      <c r="Q2891" s="127"/>
      <c r="R2891" s="127"/>
      <c r="S2891" s="127"/>
      <c r="T2891" s="127"/>
      <c r="U2891" s="127"/>
      <c r="V2891" s="127"/>
      <c r="W2891" s="127"/>
      <c r="X2891" s="127"/>
      <c r="Y2891" s="127"/>
      <c r="Z2891" s="127"/>
      <c r="AA2891" s="127"/>
      <c r="AB2891" s="127"/>
      <c r="AC2891" s="127"/>
      <c r="AD2891" s="127"/>
      <c r="AE2891" s="127"/>
      <c r="AF2891" s="127"/>
      <c r="AG2891" s="127"/>
      <c r="AH2891" s="127"/>
      <c r="AI2891" s="127"/>
      <c r="AJ2891" s="127"/>
      <c r="AK2891" s="127"/>
      <c r="AL2891" s="127"/>
      <c r="AM2891" s="127"/>
      <c r="AN2891" s="127"/>
      <c r="AO2891" s="127"/>
      <c r="AP2891" s="127"/>
      <c r="AQ2891" s="127"/>
      <c r="AR2891" s="127"/>
      <c r="AS2891" s="127"/>
      <c r="AT2891" s="127"/>
      <c r="AU2891" s="127"/>
      <c r="AV2891" s="127"/>
      <c r="AW2891" s="127"/>
      <c r="AX2891" s="127"/>
      <c r="AY2891" s="127"/>
      <c r="AZ2891" s="127"/>
      <c r="BA2891" s="127"/>
      <c r="BB2891" s="127"/>
      <c r="BC2891" s="127"/>
      <c r="BD2891" s="127"/>
      <c r="BE2891" s="127"/>
      <c r="BF2891" s="127"/>
      <c r="BG2891" s="127"/>
      <c r="BH2891" s="127"/>
      <c r="BI2891" s="127"/>
      <c r="BJ2891" s="127"/>
      <c r="BK2891" s="127"/>
      <c r="BL2891" s="127"/>
      <c r="BM2891" s="127"/>
      <c r="BN2891" s="386"/>
      <c r="BO2891" s="127"/>
      <c r="BP2891" s="104"/>
    </row>
    <row r="2892" spans="1:68" ht="14.5" x14ac:dyDescent="0.35">
      <c r="A2892" s="136"/>
      <c r="B2892" s="136"/>
      <c r="C2892" s="136"/>
      <c r="D2892" s="127"/>
      <c r="E2892" s="127"/>
      <c r="F2892" s="127"/>
      <c r="G2892" s="127"/>
      <c r="H2892" s="127"/>
      <c r="I2892" s="127"/>
      <c r="J2892" s="127"/>
      <c r="K2892" s="127"/>
      <c r="L2892" s="127"/>
      <c r="M2892" s="127"/>
      <c r="N2892" s="127"/>
      <c r="O2892" s="127"/>
      <c r="P2892" s="127"/>
      <c r="Q2892" s="127"/>
      <c r="R2892" s="127"/>
      <c r="S2892" s="127"/>
      <c r="T2892" s="127"/>
      <c r="U2892" s="127"/>
      <c r="V2892" s="127"/>
      <c r="W2892" s="127"/>
      <c r="X2892" s="127"/>
      <c r="Y2892" s="127"/>
      <c r="Z2892" s="127"/>
      <c r="AA2892" s="127"/>
      <c r="AB2892" s="127"/>
      <c r="AC2892" s="127"/>
      <c r="AD2892" s="127"/>
      <c r="AE2892" s="127"/>
      <c r="AF2892" s="127"/>
      <c r="AG2892" s="127"/>
      <c r="AH2892" s="127"/>
      <c r="AI2892" s="127"/>
      <c r="AJ2892" s="127"/>
      <c r="AK2892" s="127"/>
      <c r="AL2892" s="127"/>
      <c r="AM2892" s="127"/>
      <c r="AN2892" s="127"/>
      <c r="AO2892" s="127"/>
      <c r="AP2892" s="127"/>
      <c r="AQ2892" s="127"/>
      <c r="AR2892" s="127"/>
      <c r="AS2892" s="127"/>
      <c r="AT2892" s="127"/>
      <c r="AU2892" s="127"/>
      <c r="AV2892" s="127"/>
      <c r="AW2892" s="127"/>
      <c r="AX2892" s="127"/>
      <c r="AY2892" s="127"/>
      <c r="AZ2892" s="127"/>
      <c r="BA2892" s="127"/>
      <c r="BB2892" s="127"/>
      <c r="BC2892" s="127"/>
      <c r="BD2892" s="127"/>
      <c r="BE2892" s="127"/>
      <c r="BF2892" s="127"/>
      <c r="BG2892" s="127"/>
      <c r="BH2892" s="127"/>
      <c r="BI2892" s="127"/>
      <c r="BJ2892" s="127"/>
      <c r="BK2892" s="127"/>
      <c r="BL2892" s="127"/>
      <c r="BM2892" s="127"/>
      <c r="BN2892" s="386"/>
      <c r="BO2892" s="127"/>
      <c r="BP2892" s="104"/>
    </row>
    <row r="2893" spans="1:68" ht="14.5" x14ac:dyDescent="0.35">
      <c r="A2893" s="136"/>
      <c r="B2893" s="136"/>
      <c r="C2893" s="136"/>
      <c r="D2893" s="127"/>
      <c r="E2893" s="127"/>
      <c r="F2893" s="127"/>
      <c r="G2893" s="127"/>
      <c r="H2893" s="127"/>
      <c r="I2893" s="127"/>
      <c r="J2893" s="127"/>
      <c r="K2893" s="127"/>
      <c r="L2893" s="127"/>
      <c r="M2893" s="127"/>
      <c r="N2893" s="127"/>
      <c r="O2893" s="127"/>
      <c r="P2893" s="127"/>
      <c r="Q2893" s="127"/>
      <c r="R2893" s="127"/>
      <c r="S2893" s="127"/>
      <c r="T2893" s="127"/>
      <c r="U2893" s="127"/>
      <c r="V2893" s="127"/>
      <c r="W2893" s="127"/>
      <c r="X2893" s="127"/>
      <c r="Y2893" s="127"/>
      <c r="Z2893" s="127"/>
      <c r="AA2893" s="127"/>
      <c r="AB2893" s="127"/>
      <c r="AC2893" s="127"/>
      <c r="AD2893" s="127"/>
      <c r="AE2893" s="127"/>
      <c r="AF2893" s="127"/>
      <c r="AG2893" s="127"/>
      <c r="AH2893" s="127"/>
      <c r="AI2893" s="127"/>
      <c r="AJ2893" s="127"/>
      <c r="AK2893" s="127"/>
      <c r="AL2893" s="127"/>
      <c r="AM2893" s="127"/>
      <c r="AN2893" s="127"/>
      <c r="AO2893" s="127"/>
      <c r="AP2893" s="127"/>
      <c r="AQ2893" s="127"/>
      <c r="AR2893" s="127"/>
      <c r="AS2893" s="127"/>
      <c r="AT2893" s="127"/>
      <c r="AU2893" s="127"/>
      <c r="AV2893" s="127"/>
      <c r="AW2893" s="127"/>
      <c r="AX2893" s="127"/>
      <c r="AY2893" s="127"/>
      <c r="AZ2893" s="127"/>
      <c r="BA2893" s="127"/>
      <c r="BB2893" s="127"/>
      <c r="BC2893" s="127"/>
      <c r="BD2893" s="127"/>
      <c r="BE2893" s="127"/>
      <c r="BF2893" s="127"/>
      <c r="BG2893" s="127"/>
      <c r="BH2893" s="127"/>
      <c r="BI2893" s="127"/>
      <c r="BJ2893" s="127"/>
      <c r="BK2893" s="127"/>
      <c r="BL2893" s="127"/>
      <c r="BM2893" s="127"/>
      <c r="BN2893" s="386"/>
      <c r="BO2893" s="127"/>
      <c r="BP2893" s="104"/>
    </row>
    <row r="2894" spans="1:68" ht="14.5" x14ac:dyDescent="0.35">
      <c r="A2894" s="136"/>
      <c r="B2894" s="136"/>
      <c r="C2894" s="136"/>
      <c r="D2894" s="127"/>
      <c r="E2894" s="127"/>
      <c r="F2894" s="127"/>
      <c r="G2894" s="127"/>
      <c r="H2894" s="127"/>
      <c r="I2894" s="127"/>
      <c r="J2894" s="127"/>
      <c r="K2894" s="127"/>
      <c r="L2894" s="127"/>
      <c r="M2894" s="127"/>
      <c r="N2894" s="127"/>
      <c r="O2894" s="127"/>
      <c r="P2894" s="127"/>
      <c r="Q2894" s="127"/>
      <c r="R2894" s="127"/>
      <c r="S2894" s="127"/>
      <c r="T2894" s="127"/>
      <c r="U2894" s="127"/>
      <c r="V2894" s="127"/>
      <c r="W2894" s="127"/>
      <c r="X2894" s="127"/>
      <c r="Y2894" s="127"/>
      <c r="Z2894" s="127"/>
      <c r="AA2894" s="127"/>
      <c r="AB2894" s="127"/>
      <c r="AC2894" s="127"/>
      <c r="AD2894" s="127"/>
      <c r="AE2894" s="127"/>
      <c r="AF2894" s="127"/>
      <c r="AG2894" s="127"/>
      <c r="AH2894" s="127"/>
      <c r="AI2894" s="127"/>
      <c r="AJ2894" s="127"/>
      <c r="AK2894" s="127"/>
      <c r="AL2894" s="127"/>
      <c r="AM2894" s="127"/>
      <c r="AN2894" s="127"/>
      <c r="AO2894" s="127"/>
      <c r="AP2894" s="127"/>
      <c r="AQ2894" s="127"/>
      <c r="AR2894" s="127"/>
      <c r="AS2894" s="127"/>
      <c r="AT2894" s="127"/>
      <c r="AU2894" s="127"/>
      <c r="AV2894" s="127"/>
      <c r="AW2894" s="127"/>
      <c r="AX2894" s="127"/>
      <c r="AY2894" s="127"/>
      <c r="AZ2894" s="127"/>
      <c r="BA2894" s="127"/>
      <c r="BB2894" s="127"/>
      <c r="BC2894" s="127"/>
      <c r="BD2894" s="127"/>
      <c r="BE2894" s="127"/>
      <c r="BF2894" s="127"/>
      <c r="BG2894" s="127"/>
      <c r="BH2894" s="127"/>
      <c r="BI2894" s="127"/>
      <c r="BJ2894" s="127"/>
      <c r="BK2894" s="127"/>
      <c r="BL2894" s="127"/>
      <c r="BM2894" s="127"/>
      <c r="BN2894" s="386"/>
      <c r="BO2894" s="127"/>
      <c r="BP2894" s="104"/>
    </row>
    <row r="2895" spans="1:68" ht="14.5" x14ac:dyDescent="0.35">
      <c r="A2895" s="136"/>
      <c r="B2895" s="136"/>
      <c r="C2895" s="136"/>
      <c r="D2895" s="127"/>
      <c r="E2895" s="127"/>
      <c r="F2895" s="127"/>
      <c r="G2895" s="127"/>
      <c r="H2895" s="127"/>
      <c r="I2895" s="127"/>
      <c r="J2895" s="127"/>
      <c r="K2895" s="127"/>
      <c r="L2895" s="127"/>
      <c r="M2895" s="127"/>
      <c r="N2895" s="127"/>
      <c r="O2895" s="127"/>
      <c r="P2895" s="127"/>
      <c r="Q2895" s="127"/>
      <c r="R2895" s="127"/>
      <c r="S2895" s="127"/>
      <c r="T2895" s="127"/>
      <c r="U2895" s="127"/>
      <c r="V2895" s="127"/>
      <c r="W2895" s="127"/>
      <c r="X2895" s="127"/>
      <c r="Y2895" s="127"/>
      <c r="Z2895" s="127"/>
      <c r="AA2895" s="127"/>
      <c r="AB2895" s="127"/>
      <c r="AC2895" s="127"/>
      <c r="AD2895" s="127"/>
      <c r="AE2895" s="127"/>
      <c r="AF2895" s="127"/>
      <c r="AG2895" s="127"/>
      <c r="AH2895" s="127"/>
      <c r="AI2895" s="127"/>
      <c r="AJ2895" s="127"/>
      <c r="AK2895" s="127"/>
      <c r="AL2895" s="127"/>
      <c r="AM2895" s="127"/>
      <c r="AN2895" s="127"/>
      <c r="AO2895" s="127"/>
      <c r="AP2895" s="127"/>
      <c r="AQ2895" s="127"/>
      <c r="AR2895" s="127"/>
      <c r="AS2895" s="127"/>
      <c r="AT2895" s="127"/>
      <c r="AU2895" s="127"/>
      <c r="AV2895" s="127"/>
      <c r="AW2895" s="127"/>
      <c r="AX2895" s="127"/>
      <c r="AY2895" s="127"/>
      <c r="AZ2895" s="127"/>
      <c r="BA2895" s="127"/>
      <c r="BB2895" s="127"/>
      <c r="BC2895" s="127"/>
      <c r="BD2895" s="127"/>
      <c r="BE2895" s="127"/>
      <c r="BF2895" s="127"/>
      <c r="BG2895" s="127"/>
      <c r="BH2895" s="127"/>
      <c r="BI2895" s="127"/>
      <c r="BJ2895" s="127"/>
      <c r="BK2895" s="127"/>
      <c r="BL2895" s="127"/>
      <c r="BM2895" s="127"/>
      <c r="BN2895" s="386"/>
      <c r="BO2895" s="127"/>
      <c r="BP2895" s="104"/>
    </row>
    <row r="2896" spans="1:68" ht="14.5" x14ac:dyDescent="0.35">
      <c r="A2896" s="136"/>
      <c r="B2896" s="136"/>
      <c r="C2896" s="136"/>
      <c r="D2896" s="127"/>
      <c r="E2896" s="127"/>
      <c r="F2896" s="127"/>
      <c r="G2896" s="127"/>
      <c r="H2896" s="127"/>
      <c r="I2896" s="127"/>
      <c r="J2896" s="127"/>
      <c r="K2896" s="127"/>
      <c r="L2896" s="127"/>
      <c r="M2896" s="127"/>
      <c r="N2896" s="127"/>
      <c r="O2896" s="127"/>
      <c r="P2896" s="127"/>
      <c r="Q2896" s="127"/>
      <c r="R2896" s="127"/>
      <c r="S2896" s="127"/>
      <c r="T2896" s="127"/>
      <c r="U2896" s="127"/>
      <c r="V2896" s="127"/>
      <c r="W2896" s="127"/>
      <c r="X2896" s="127"/>
      <c r="Y2896" s="127"/>
      <c r="Z2896" s="127"/>
      <c r="AA2896" s="127"/>
      <c r="AB2896" s="127"/>
      <c r="AC2896" s="127"/>
      <c r="AD2896" s="127"/>
      <c r="AE2896" s="127"/>
      <c r="AF2896" s="127"/>
      <c r="AG2896" s="127"/>
      <c r="AH2896" s="127"/>
      <c r="AI2896" s="127"/>
      <c r="AJ2896" s="127"/>
      <c r="AK2896" s="127"/>
      <c r="AL2896" s="127"/>
      <c r="AM2896" s="127"/>
      <c r="AN2896" s="127"/>
      <c r="AO2896" s="127"/>
      <c r="AP2896" s="127"/>
      <c r="AQ2896" s="127"/>
      <c r="AR2896" s="127"/>
      <c r="AS2896" s="127"/>
      <c r="AT2896" s="127"/>
      <c r="AU2896" s="127"/>
      <c r="AV2896" s="127"/>
      <c r="AW2896" s="127"/>
      <c r="AX2896" s="127"/>
      <c r="AY2896" s="127"/>
      <c r="AZ2896" s="127"/>
      <c r="BA2896" s="127"/>
      <c r="BB2896" s="127"/>
      <c r="BC2896" s="127"/>
      <c r="BD2896" s="127"/>
      <c r="BE2896" s="127"/>
      <c r="BF2896" s="127"/>
      <c r="BG2896" s="127"/>
      <c r="BH2896" s="127"/>
      <c r="BI2896" s="127"/>
      <c r="BJ2896" s="127"/>
      <c r="BK2896" s="127"/>
      <c r="BL2896" s="127"/>
      <c r="BM2896" s="127"/>
      <c r="BN2896" s="386"/>
      <c r="BO2896" s="127"/>
      <c r="BP2896" s="104"/>
    </row>
    <row r="2897" spans="1:68" ht="14.5" x14ac:dyDescent="0.35">
      <c r="A2897" s="136"/>
      <c r="B2897" s="136"/>
      <c r="C2897" s="136"/>
      <c r="D2897" s="127"/>
      <c r="E2897" s="127"/>
      <c r="F2897" s="127"/>
      <c r="G2897" s="127"/>
      <c r="H2897" s="127"/>
      <c r="I2897" s="127"/>
      <c r="J2897" s="127"/>
      <c r="K2897" s="127"/>
      <c r="L2897" s="127"/>
      <c r="M2897" s="127"/>
      <c r="N2897" s="127"/>
      <c r="O2897" s="127"/>
      <c r="P2897" s="127"/>
      <c r="Q2897" s="127"/>
      <c r="R2897" s="127"/>
      <c r="S2897" s="127"/>
      <c r="T2897" s="127"/>
      <c r="U2897" s="127"/>
      <c r="V2897" s="127"/>
      <c r="W2897" s="127"/>
      <c r="X2897" s="127"/>
      <c r="Y2897" s="127"/>
      <c r="Z2897" s="127"/>
      <c r="AA2897" s="127"/>
      <c r="AB2897" s="127"/>
      <c r="AC2897" s="127"/>
      <c r="AD2897" s="127"/>
      <c r="AE2897" s="127"/>
      <c r="AF2897" s="127"/>
      <c r="AG2897" s="127"/>
      <c r="AH2897" s="127"/>
      <c r="AI2897" s="127"/>
      <c r="AJ2897" s="127"/>
      <c r="AK2897" s="127"/>
      <c r="AL2897" s="127"/>
      <c r="AM2897" s="127"/>
      <c r="AN2897" s="127"/>
      <c r="AO2897" s="127"/>
      <c r="AP2897" s="127"/>
      <c r="AQ2897" s="127"/>
      <c r="AR2897" s="127"/>
      <c r="AS2897" s="127"/>
      <c r="AT2897" s="127"/>
      <c r="AU2897" s="127"/>
      <c r="AV2897" s="127"/>
      <c r="AW2897" s="127"/>
      <c r="AX2897" s="127"/>
      <c r="AY2897" s="127"/>
      <c r="AZ2897" s="127"/>
      <c r="BA2897" s="127"/>
      <c r="BB2897" s="127"/>
      <c r="BC2897" s="127"/>
      <c r="BD2897" s="127"/>
      <c r="BE2897" s="127"/>
      <c r="BF2897" s="127"/>
      <c r="BG2897" s="127"/>
      <c r="BH2897" s="127"/>
      <c r="BI2897" s="127"/>
      <c r="BJ2897" s="127"/>
      <c r="BK2897" s="127"/>
      <c r="BL2897" s="127"/>
      <c r="BM2897" s="127"/>
      <c r="BN2897" s="386"/>
      <c r="BO2897" s="127"/>
      <c r="BP2897" s="104"/>
    </row>
    <row r="2898" spans="1:68" ht="14.5" x14ac:dyDescent="0.35">
      <c r="A2898" s="136"/>
      <c r="B2898" s="136"/>
      <c r="C2898" s="136"/>
      <c r="D2898" s="127"/>
      <c r="E2898" s="127"/>
      <c r="F2898" s="127"/>
      <c r="G2898" s="127"/>
      <c r="H2898" s="127"/>
      <c r="I2898" s="127"/>
      <c r="J2898" s="127"/>
      <c r="K2898" s="127"/>
      <c r="L2898" s="127"/>
      <c r="M2898" s="127"/>
      <c r="N2898" s="127"/>
      <c r="O2898" s="127"/>
      <c r="P2898" s="127"/>
      <c r="Q2898" s="127"/>
      <c r="R2898" s="127"/>
      <c r="S2898" s="127"/>
      <c r="T2898" s="127"/>
      <c r="U2898" s="127"/>
      <c r="V2898" s="127"/>
      <c r="W2898" s="127"/>
      <c r="X2898" s="127"/>
      <c r="Y2898" s="127"/>
      <c r="Z2898" s="127"/>
      <c r="AA2898" s="127"/>
      <c r="AB2898" s="127"/>
      <c r="AC2898" s="127"/>
      <c r="AD2898" s="127"/>
      <c r="AE2898" s="127"/>
      <c r="AF2898" s="127"/>
      <c r="AG2898" s="127"/>
      <c r="AH2898" s="127"/>
      <c r="AI2898" s="127"/>
      <c r="AJ2898" s="127"/>
      <c r="AK2898" s="127"/>
      <c r="AL2898" s="127"/>
      <c r="AM2898" s="127"/>
      <c r="AN2898" s="127"/>
      <c r="AO2898" s="127"/>
      <c r="AP2898" s="127"/>
      <c r="AQ2898" s="127"/>
      <c r="AR2898" s="127"/>
      <c r="AS2898" s="127"/>
      <c r="AT2898" s="127"/>
      <c r="AU2898" s="127"/>
      <c r="AV2898" s="127"/>
      <c r="AW2898" s="127"/>
      <c r="AX2898" s="127"/>
      <c r="AY2898" s="127"/>
      <c r="AZ2898" s="127"/>
      <c r="BA2898" s="127"/>
      <c r="BB2898" s="127"/>
      <c r="BC2898" s="127"/>
      <c r="BD2898" s="127"/>
      <c r="BE2898" s="127"/>
      <c r="BF2898" s="127"/>
      <c r="BG2898" s="127"/>
      <c r="BH2898" s="127"/>
      <c r="BI2898" s="127"/>
      <c r="BJ2898" s="127"/>
      <c r="BK2898" s="127"/>
      <c r="BL2898" s="127"/>
      <c r="BM2898" s="127"/>
      <c r="BN2898" s="386"/>
      <c r="BO2898" s="127"/>
      <c r="BP2898" s="104"/>
    </row>
    <row r="2899" spans="1:68" ht="14.5" x14ac:dyDescent="0.35">
      <c r="A2899" s="136"/>
      <c r="B2899" s="136"/>
      <c r="C2899" s="136"/>
      <c r="D2899" s="127"/>
      <c r="E2899" s="127"/>
      <c r="F2899" s="127"/>
      <c r="G2899" s="127"/>
      <c r="H2899" s="127"/>
      <c r="I2899" s="127"/>
      <c r="J2899" s="127"/>
      <c r="K2899" s="127"/>
      <c r="L2899" s="127"/>
      <c r="M2899" s="127"/>
      <c r="N2899" s="127"/>
      <c r="O2899" s="127"/>
      <c r="P2899" s="127"/>
      <c r="Q2899" s="127"/>
      <c r="R2899" s="127"/>
      <c r="S2899" s="127"/>
      <c r="T2899" s="127"/>
      <c r="U2899" s="127"/>
      <c r="V2899" s="127"/>
      <c r="W2899" s="127"/>
      <c r="X2899" s="127"/>
      <c r="Y2899" s="127"/>
      <c r="Z2899" s="127"/>
      <c r="AA2899" s="127"/>
      <c r="AB2899" s="127"/>
      <c r="AC2899" s="127"/>
      <c r="AD2899" s="127"/>
      <c r="AE2899" s="127"/>
      <c r="AF2899" s="127"/>
      <c r="AG2899" s="127"/>
      <c r="AH2899" s="127"/>
      <c r="AI2899" s="127"/>
      <c r="AJ2899" s="127"/>
      <c r="AK2899" s="127"/>
      <c r="AL2899" s="127"/>
      <c r="AM2899" s="127"/>
      <c r="AN2899" s="127"/>
      <c r="AO2899" s="127"/>
      <c r="AP2899" s="127"/>
      <c r="AQ2899" s="127"/>
      <c r="AR2899" s="127"/>
      <c r="AS2899" s="127"/>
      <c r="AT2899" s="127"/>
      <c r="AU2899" s="127"/>
      <c r="AV2899" s="127"/>
      <c r="AW2899" s="127"/>
      <c r="AX2899" s="127"/>
      <c r="AY2899" s="127"/>
      <c r="AZ2899" s="127"/>
      <c r="BA2899" s="127"/>
      <c r="BB2899" s="127"/>
      <c r="BC2899" s="127"/>
      <c r="BD2899" s="127"/>
      <c r="BE2899" s="127"/>
      <c r="BF2899" s="127"/>
      <c r="BG2899" s="127"/>
      <c r="BH2899" s="127"/>
      <c r="BI2899" s="127"/>
      <c r="BJ2899" s="127"/>
      <c r="BK2899" s="127"/>
      <c r="BL2899" s="127"/>
      <c r="BM2899" s="127"/>
      <c r="BN2899" s="386"/>
      <c r="BO2899" s="127"/>
      <c r="BP2899" s="104"/>
    </row>
    <row r="2900" spans="1:68" ht="14.5" x14ac:dyDescent="0.35">
      <c r="A2900" s="136"/>
      <c r="B2900" s="136"/>
      <c r="C2900" s="136"/>
      <c r="D2900" s="127"/>
      <c r="E2900" s="127"/>
      <c r="F2900" s="127"/>
      <c r="G2900" s="127"/>
      <c r="H2900" s="127"/>
      <c r="I2900" s="127"/>
      <c r="J2900" s="127"/>
      <c r="K2900" s="127"/>
      <c r="L2900" s="127"/>
      <c r="M2900" s="127"/>
      <c r="N2900" s="127"/>
      <c r="O2900" s="127"/>
      <c r="P2900" s="127"/>
      <c r="Q2900" s="127"/>
      <c r="R2900" s="127"/>
      <c r="S2900" s="127"/>
      <c r="T2900" s="127"/>
      <c r="U2900" s="127"/>
      <c r="V2900" s="127"/>
      <c r="W2900" s="127"/>
      <c r="X2900" s="127"/>
      <c r="Y2900" s="127"/>
      <c r="Z2900" s="127"/>
      <c r="AA2900" s="127"/>
      <c r="AB2900" s="127"/>
      <c r="AC2900" s="127"/>
      <c r="AD2900" s="127"/>
      <c r="AE2900" s="127"/>
      <c r="AF2900" s="127"/>
      <c r="AG2900" s="127"/>
      <c r="AH2900" s="127"/>
      <c r="AI2900" s="127"/>
      <c r="AJ2900" s="127"/>
      <c r="AK2900" s="127"/>
      <c r="AL2900" s="127"/>
      <c r="AM2900" s="127"/>
      <c r="AN2900" s="127"/>
      <c r="AO2900" s="127"/>
      <c r="AP2900" s="127"/>
      <c r="AQ2900" s="127"/>
      <c r="AR2900" s="127"/>
      <c r="AS2900" s="127"/>
      <c r="AT2900" s="127"/>
      <c r="AU2900" s="127"/>
      <c r="AV2900" s="127"/>
      <c r="AW2900" s="127"/>
      <c r="AX2900" s="127"/>
      <c r="AY2900" s="127"/>
      <c r="AZ2900" s="127"/>
      <c r="BA2900" s="127"/>
      <c r="BB2900" s="127"/>
      <c r="BC2900" s="127"/>
      <c r="BD2900" s="127"/>
      <c r="BE2900" s="127"/>
      <c r="BF2900" s="127"/>
      <c r="BG2900" s="127"/>
      <c r="BH2900" s="127"/>
      <c r="BI2900" s="127"/>
      <c r="BJ2900" s="127"/>
      <c r="BK2900" s="127"/>
      <c r="BL2900" s="127"/>
      <c r="BM2900" s="127"/>
      <c r="BN2900" s="386"/>
      <c r="BO2900" s="127"/>
      <c r="BP2900" s="104"/>
    </row>
    <row r="2901" spans="1:68" ht="14.5" x14ac:dyDescent="0.35">
      <c r="A2901" s="136"/>
      <c r="B2901" s="136"/>
      <c r="C2901" s="136"/>
      <c r="D2901" s="127"/>
      <c r="E2901" s="127"/>
      <c r="F2901" s="127"/>
      <c r="G2901" s="127"/>
      <c r="H2901" s="127"/>
      <c r="I2901" s="127"/>
      <c r="J2901" s="127"/>
      <c r="K2901" s="127"/>
      <c r="L2901" s="127"/>
      <c r="M2901" s="127"/>
      <c r="N2901" s="127"/>
      <c r="O2901" s="127"/>
      <c r="P2901" s="127"/>
      <c r="Q2901" s="127"/>
      <c r="R2901" s="127"/>
      <c r="S2901" s="127"/>
      <c r="T2901" s="127"/>
      <c r="U2901" s="127"/>
      <c r="V2901" s="127"/>
      <c r="W2901" s="127"/>
      <c r="X2901" s="127"/>
      <c r="Y2901" s="127"/>
      <c r="Z2901" s="127"/>
      <c r="AA2901" s="127"/>
      <c r="AB2901" s="127"/>
      <c r="AC2901" s="127"/>
      <c r="AD2901" s="127"/>
      <c r="AE2901" s="127"/>
      <c r="AF2901" s="127"/>
      <c r="AG2901" s="127"/>
      <c r="AH2901" s="127"/>
      <c r="AI2901" s="127"/>
      <c r="AJ2901" s="127"/>
      <c r="AK2901" s="127"/>
      <c r="AL2901" s="127"/>
      <c r="AM2901" s="127"/>
      <c r="AN2901" s="127"/>
      <c r="AO2901" s="127"/>
      <c r="AP2901" s="127"/>
      <c r="AQ2901" s="127"/>
      <c r="AR2901" s="127"/>
      <c r="AS2901" s="127"/>
      <c r="AT2901" s="127"/>
      <c r="AU2901" s="127"/>
      <c r="AV2901" s="127"/>
      <c r="AW2901" s="127"/>
      <c r="AX2901" s="127"/>
      <c r="AY2901" s="127"/>
      <c r="AZ2901" s="127"/>
      <c r="BA2901" s="127"/>
      <c r="BB2901" s="127"/>
      <c r="BC2901" s="127"/>
      <c r="BD2901" s="127"/>
      <c r="BE2901" s="127"/>
      <c r="BF2901" s="127"/>
      <c r="BG2901" s="127"/>
      <c r="BH2901" s="127"/>
      <c r="BI2901" s="127"/>
      <c r="BJ2901" s="127"/>
      <c r="BK2901" s="127"/>
      <c r="BL2901" s="127"/>
      <c r="BM2901" s="127"/>
      <c r="BN2901" s="386"/>
      <c r="BO2901" s="127"/>
      <c r="BP2901" s="104"/>
    </row>
    <row r="2902" spans="1:68" ht="14.5" x14ac:dyDescent="0.35">
      <c r="A2902" s="136"/>
      <c r="B2902" s="136"/>
      <c r="C2902" s="136"/>
      <c r="D2902" s="127"/>
      <c r="E2902" s="127"/>
      <c r="F2902" s="127"/>
      <c r="G2902" s="127"/>
      <c r="H2902" s="127"/>
      <c r="I2902" s="127"/>
      <c r="J2902" s="127"/>
      <c r="K2902" s="127"/>
      <c r="L2902" s="127"/>
      <c r="M2902" s="127"/>
      <c r="N2902" s="127"/>
      <c r="O2902" s="127"/>
      <c r="P2902" s="127"/>
      <c r="Q2902" s="127"/>
      <c r="R2902" s="127"/>
      <c r="S2902" s="127"/>
      <c r="T2902" s="127"/>
      <c r="U2902" s="127"/>
      <c r="V2902" s="127"/>
      <c r="W2902" s="127"/>
      <c r="X2902" s="127"/>
      <c r="Y2902" s="127"/>
      <c r="Z2902" s="127"/>
      <c r="AA2902" s="127"/>
      <c r="AB2902" s="127"/>
      <c r="AC2902" s="127"/>
      <c r="AD2902" s="127"/>
      <c r="AE2902" s="127"/>
      <c r="AF2902" s="127"/>
      <c r="AG2902" s="127"/>
      <c r="AH2902" s="127"/>
      <c r="AI2902" s="127"/>
      <c r="AJ2902" s="127"/>
      <c r="AK2902" s="127"/>
      <c r="AL2902" s="127"/>
      <c r="AM2902" s="127"/>
      <c r="AN2902" s="127"/>
      <c r="AO2902" s="127"/>
      <c r="AP2902" s="127"/>
      <c r="AQ2902" s="127"/>
      <c r="AR2902" s="127"/>
      <c r="AS2902" s="127"/>
      <c r="AT2902" s="127"/>
      <c r="AU2902" s="127"/>
      <c r="AV2902" s="127"/>
      <c r="AW2902" s="127"/>
      <c r="AX2902" s="127"/>
      <c r="AY2902" s="127"/>
      <c r="AZ2902" s="127"/>
      <c r="BA2902" s="127"/>
      <c r="BB2902" s="127"/>
      <c r="BC2902" s="127"/>
      <c r="BD2902" s="127"/>
      <c r="BE2902" s="127"/>
      <c r="BF2902" s="127"/>
      <c r="BG2902" s="127"/>
      <c r="BH2902" s="127"/>
      <c r="BI2902" s="127"/>
      <c r="BJ2902" s="127"/>
      <c r="BK2902" s="127"/>
      <c r="BL2902" s="127"/>
      <c r="BM2902" s="127"/>
      <c r="BN2902" s="386"/>
      <c r="BO2902" s="127"/>
      <c r="BP2902" s="104"/>
    </row>
    <row r="2903" spans="1:68" ht="14.5" x14ac:dyDescent="0.35">
      <c r="A2903" s="136"/>
      <c r="B2903" s="136"/>
      <c r="C2903" s="136"/>
      <c r="D2903" s="127"/>
      <c r="E2903" s="127"/>
      <c r="F2903" s="127"/>
      <c r="G2903" s="127"/>
      <c r="H2903" s="127"/>
      <c r="I2903" s="127"/>
      <c r="J2903" s="127"/>
      <c r="K2903" s="127"/>
      <c r="L2903" s="127"/>
      <c r="M2903" s="127"/>
      <c r="N2903" s="127"/>
      <c r="O2903" s="127"/>
      <c r="P2903" s="127"/>
      <c r="Q2903" s="127"/>
      <c r="R2903" s="127"/>
      <c r="S2903" s="127"/>
      <c r="T2903" s="127"/>
      <c r="U2903" s="127"/>
      <c r="V2903" s="127"/>
      <c r="W2903" s="127"/>
      <c r="X2903" s="127"/>
      <c r="Y2903" s="127"/>
      <c r="Z2903" s="127"/>
      <c r="AA2903" s="127"/>
      <c r="AB2903" s="127"/>
      <c r="AC2903" s="127"/>
      <c r="AD2903" s="127"/>
      <c r="AE2903" s="127"/>
      <c r="AF2903" s="127"/>
      <c r="AG2903" s="127"/>
      <c r="AH2903" s="127"/>
      <c r="AI2903" s="127"/>
      <c r="AJ2903" s="127"/>
      <c r="AK2903" s="127"/>
      <c r="AL2903" s="127"/>
      <c r="AM2903" s="127"/>
      <c r="AN2903" s="127"/>
      <c r="AO2903" s="127"/>
      <c r="AP2903" s="127"/>
      <c r="AQ2903" s="127"/>
      <c r="AR2903" s="127"/>
      <c r="AS2903" s="127"/>
      <c r="AT2903" s="127"/>
      <c r="AU2903" s="127"/>
      <c r="AV2903" s="127"/>
      <c r="AW2903" s="127"/>
      <c r="AX2903" s="127"/>
      <c r="AY2903" s="127"/>
      <c r="AZ2903" s="127"/>
      <c r="BA2903" s="127"/>
      <c r="BB2903" s="127"/>
      <c r="BC2903" s="127"/>
      <c r="BD2903" s="127"/>
      <c r="BE2903" s="127"/>
      <c r="BF2903" s="127"/>
      <c r="BG2903" s="127"/>
      <c r="BH2903" s="127"/>
      <c r="BI2903" s="127"/>
      <c r="BJ2903" s="127"/>
      <c r="BK2903" s="127"/>
      <c r="BL2903" s="127"/>
      <c r="BM2903" s="127"/>
      <c r="BN2903" s="386"/>
      <c r="BO2903" s="127"/>
      <c r="BP2903" s="104"/>
    </row>
    <row r="2904" spans="1:68" ht="14.5" x14ac:dyDescent="0.35">
      <c r="A2904" s="136"/>
      <c r="B2904" s="136"/>
      <c r="C2904" s="136"/>
      <c r="D2904" s="127"/>
      <c r="E2904" s="127"/>
      <c r="F2904" s="127"/>
      <c r="G2904" s="127"/>
      <c r="H2904" s="127"/>
      <c r="I2904" s="127"/>
      <c r="J2904" s="127"/>
      <c r="K2904" s="127"/>
      <c r="L2904" s="127"/>
      <c r="M2904" s="127"/>
      <c r="N2904" s="127"/>
      <c r="O2904" s="127"/>
      <c r="P2904" s="127"/>
      <c r="Q2904" s="127"/>
      <c r="R2904" s="127"/>
      <c r="S2904" s="127"/>
      <c r="T2904" s="127"/>
      <c r="U2904" s="127"/>
      <c r="V2904" s="127"/>
      <c r="W2904" s="127"/>
      <c r="X2904" s="127"/>
      <c r="Y2904" s="127"/>
      <c r="Z2904" s="127"/>
      <c r="AA2904" s="127"/>
      <c r="AB2904" s="127"/>
      <c r="AC2904" s="127"/>
      <c r="AD2904" s="127"/>
      <c r="AE2904" s="127"/>
      <c r="AF2904" s="127"/>
      <c r="AG2904" s="127"/>
      <c r="AH2904" s="127"/>
      <c r="AI2904" s="127"/>
      <c r="AJ2904" s="127"/>
      <c r="AK2904" s="127"/>
      <c r="AL2904" s="127"/>
      <c r="AM2904" s="127"/>
      <c r="AN2904" s="127"/>
      <c r="AO2904" s="127"/>
      <c r="AP2904" s="127"/>
      <c r="AQ2904" s="127"/>
      <c r="AR2904" s="127"/>
      <c r="AS2904" s="127"/>
      <c r="AT2904" s="127"/>
      <c r="AU2904" s="127"/>
      <c r="AV2904" s="127"/>
      <c r="AW2904" s="127"/>
      <c r="AX2904" s="127"/>
      <c r="AY2904" s="127"/>
      <c r="AZ2904" s="127"/>
      <c r="BA2904" s="127"/>
      <c r="BB2904" s="127"/>
      <c r="BC2904" s="127"/>
      <c r="BD2904" s="127"/>
      <c r="BE2904" s="127"/>
      <c r="BF2904" s="127"/>
      <c r="BG2904" s="127"/>
      <c r="BH2904" s="127"/>
      <c r="BI2904" s="127"/>
      <c r="BJ2904" s="127"/>
      <c r="BK2904" s="127"/>
      <c r="BL2904" s="127"/>
      <c r="BM2904" s="127"/>
      <c r="BN2904" s="386"/>
      <c r="BO2904" s="127"/>
      <c r="BP2904" s="104"/>
    </row>
    <row r="2905" spans="1:68" ht="14.5" x14ac:dyDescent="0.35">
      <c r="A2905" s="136"/>
      <c r="B2905" s="136"/>
      <c r="C2905" s="136"/>
      <c r="D2905" s="127"/>
      <c r="E2905" s="127"/>
      <c r="F2905" s="127"/>
      <c r="G2905" s="127"/>
      <c r="H2905" s="127"/>
      <c r="I2905" s="127"/>
      <c r="J2905" s="127"/>
      <c r="K2905" s="127"/>
      <c r="L2905" s="127"/>
      <c r="M2905" s="127"/>
      <c r="N2905" s="127"/>
      <c r="O2905" s="127"/>
      <c r="P2905" s="127"/>
      <c r="Q2905" s="127"/>
      <c r="R2905" s="127"/>
      <c r="S2905" s="127"/>
      <c r="T2905" s="127"/>
      <c r="U2905" s="127"/>
      <c r="V2905" s="127"/>
      <c r="W2905" s="127"/>
      <c r="X2905" s="127"/>
      <c r="Y2905" s="127"/>
      <c r="Z2905" s="127"/>
      <c r="AA2905" s="127"/>
      <c r="AB2905" s="127"/>
      <c r="AC2905" s="127"/>
      <c r="AD2905" s="127"/>
      <c r="AE2905" s="127"/>
      <c r="AF2905" s="127"/>
      <c r="AG2905" s="127"/>
      <c r="AH2905" s="127"/>
      <c r="AI2905" s="127"/>
      <c r="AJ2905" s="127"/>
      <c r="AK2905" s="127"/>
      <c r="AL2905" s="127"/>
      <c r="AM2905" s="127"/>
      <c r="AN2905" s="127"/>
      <c r="AO2905" s="127"/>
      <c r="AP2905" s="127"/>
      <c r="AQ2905" s="127"/>
      <c r="AR2905" s="127"/>
      <c r="AS2905" s="127"/>
      <c r="AT2905" s="127"/>
      <c r="AU2905" s="127"/>
      <c r="AV2905" s="127"/>
      <c r="AW2905" s="127"/>
      <c r="AX2905" s="127"/>
      <c r="AY2905" s="127"/>
      <c r="AZ2905" s="127"/>
      <c r="BA2905" s="127"/>
      <c r="BB2905" s="127"/>
      <c r="BC2905" s="127"/>
      <c r="BD2905" s="127"/>
      <c r="BE2905" s="127"/>
      <c r="BF2905" s="127"/>
      <c r="BG2905" s="127"/>
      <c r="BH2905" s="127"/>
      <c r="BI2905" s="127"/>
      <c r="BJ2905" s="127"/>
      <c r="BK2905" s="127"/>
      <c r="BL2905" s="127"/>
      <c r="BM2905" s="127"/>
      <c r="BN2905" s="386"/>
      <c r="BO2905" s="127"/>
      <c r="BP2905" s="104"/>
    </row>
    <row r="2906" spans="1:68" ht="14.5" x14ac:dyDescent="0.35">
      <c r="A2906" s="136"/>
      <c r="B2906" s="136"/>
      <c r="C2906" s="136"/>
      <c r="D2906" s="127"/>
      <c r="E2906" s="127"/>
      <c r="F2906" s="127"/>
      <c r="G2906" s="127"/>
      <c r="H2906" s="127"/>
      <c r="I2906" s="127"/>
      <c r="J2906" s="127"/>
      <c r="K2906" s="127"/>
      <c r="L2906" s="127"/>
      <c r="M2906" s="127"/>
      <c r="N2906" s="127"/>
      <c r="O2906" s="127"/>
      <c r="P2906" s="127"/>
      <c r="Q2906" s="127"/>
      <c r="R2906" s="127"/>
      <c r="S2906" s="127"/>
      <c r="T2906" s="127"/>
      <c r="U2906" s="127"/>
      <c r="V2906" s="127"/>
      <c r="W2906" s="127"/>
      <c r="X2906" s="127"/>
      <c r="Y2906" s="127"/>
      <c r="Z2906" s="127"/>
      <c r="AA2906" s="127"/>
      <c r="AB2906" s="127"/>
      <c r="AC2906" s="127"/>
      <c r="AD2906" s="127"/>
      <c r="AE2906" s="127"/>
      <c r="AF2906" s="127"/>
      <c r="AG2906" s="127"/>
      <c r="AH2906" s="127"/>
      <c r="AI2906" s="127"/>
      <c r="AJ2906" s="127"/>
      <c r="AK2906" s="127"/>
      <c r="AL2906" s="127"/>
      <c r="AM2906" s="127"/>
      <c r="AN2906" s="127"/>
      <c r="AO2906" s="127"/>
      <c r="AP2906" s="127"/>
      <c r="AQ2906" s="127"/>
      <c r="AR2906" s="127"/>
      <c r="AS2906" s="127"/>
      <c r="AT2906" s="127"/>
      <c r="AU2906" s="127"/>
      <c r="AV2906" s="127"/>
      <c r="AW2906" s="127"/>
      <c r="AX2906" s="127"/>
      <c r="AY2906" s="127"/>
      <c r="AZ2906" s="127"/>
      <c r="BA2906" s="127"/>
      <c r="BB2906" s="127"/>
      <c r="BC2906" s="127"/>
      <c r="BD2906" s="127"/>
      <c r="BE2906" s="127"/>
      <c r="BF2906" s="127"/>
      <c r="BG2906" s="127"/>
      <c r="BH2906" s="127"/>
      <c r="BI2906" s="127"/>
      <c r="BJ2906" s="127"/>
      <c r="BK2906" s="127"/>
      <c r="BL2906" s="127"/>
      <c r="BM2906" s="127"/>
      <c r="BN2906" s="386"/>
      <c r="BO2906" s="127"/>
      <c r="BP2906" s="104"/>
    </row>
    <row r="2907" spans="1:68" ht="14.5" x14ac:dyDescent="0.35">
      <c r="A2907" s="136"/>
      <c r="B2907" s="136"/>
      <c r="C2907" s="136"/>
      <c r="D2907" s="127"/>
      <c r="E2907" s="127"/>
      <c r="F2907" s="127"/>
      <c r="G2907" s="127"/>
      <c r="H2907" s="127"/>
      <c r="I2907" s="127"/>
      <c r="J2907" s="127"/>
      <c r="K2907" s="127"/>
      <c r="L2907" s="127"/>
      <c r="M2907" s="127"/>
      <c r="N2907" s="127"/>
      <c r="O2907" s="127"/>
      <c r="P2907" s="127"/>
      <c r="Q2907" s="127"/>
      <c r="R2907" s="127"/>
      <c r="S2907" s="127"/>
      <c r="T2907" s="127"/>
      <c r="U2907" s="127"/>
      <c r="V2907" s="127"/>
      <c r="W2907" s="127"/>
      <c r="X2907" s="127"/>
      <c r="Y2907" s="127"/>
      <c r="Z2907" s="127"/>
      <c r="AA2907" s="127"/>
      <c r="AB2907" s="127"/>
      <c r="AC2907" s="127"/>
      <c r="AD2907" s="127"/>
      <c r="AE2907" s="127"/>
      <c r="AF2907" s="127"/>
      <c r="AG2907" s="127"/>
      <c r="AH2907" s="127"/>
      <c r="AI2907" s="127"/>
      <c r="AJ2907" s="127"/>
      <c r="AK2907" s="127"/>
      <c r="AL2907" s="127"/>
      <c r="AM2907" s="127"/>
      <c r="AN2907" s="127"/>
      <c r="AO2907" s="127"/>
      <c r="AP2907" s="127"/>
      <c r="AQ2907" s="127"/>
      <c r="AR2907" s="127"/>
      <c r="AS2907" s="127"/>
      <c r="AT2907" s="127"/>
      <c r="AU2907" s="127"/>
      <c r="AV2907" s="127"/>
      <c r="AW2907" s="127"/>
      <c r="AX2907" s="127"/>
      <c r="AY2907" s="127"/>
      <c r="AZ2907" s="127"/>
      <c r="BA2907" s="127"/>
      <c r="BB2907" s="127"/>
      <c r="BC2907" s="127"/>
      <c r="BD2907" s="127"/>
      <c r="BE2907" s="127"/>
      <c r="BF2907" s="127"/>
      <c r="BG2907" s="127"/>
      <c r="BH2907" s="127"/>
      <c r="BI2907" s="127"/>
      <c r="BJ2907" s="127"/>
      <c r="BK2907" s="127"/>
      <c r="BL2907" s="127"/>
      <c r="BM2907" s="127"/>
      <c r="BN2907" s="386"/>
      <c r="BO2907" s="127"/>
      <c r="BP2907" s="104"/>
    </row>
    <row r="2908" spans="1:68" ht="14.5" x14ac:dyDescent="0.35">
      <c r="A2908" s="136"/>
      <c r="B2908" s="136"/>
      <c r="C2908" s="136"/>
      <c r="D2908" s="127"/>
      <c r="E2908" s="127"/>
      <c r="F2908" s="127"/>
      <c r="G2908" s="127"/>
      <c r="H2908" s="127"/>
      <c r="I2908" s="127"/>
      <c r="J2908" s="127"/>
      <c r="K2908" s="127"/>
      <c r="L2908" s="127"/>
      <c r="M2908" s="127"/>
      <c r="N2908" s="127"/>
      <c r="O2908" s="127"/>
      <c r="P2908" s="127"/>
      <c r="Q2908" s="127"/>
      <c r="R2908" s="127"/>
      <c r="S2908" s="127"/>
      <c r="T2908" s="127"/>
      <c r="U2908" s="127"/>
      <c r="V2908" s="127"/>
      <c r="W2908" s="127"/>
      <c r="X2908" s="127"/>
      <c r="Y2908" s="127"/>
      <c r="Z2908" s="127"/>
      <c r="AA2908" s="127"/>
      <c r="AB2908" s="127"/>
      <c r="AC2908" s="127"/>
      <c r="AD2908" s="127"/>
      <c r="AE2908" s="127"/>
      <c r="AF2908" s="127"/>
      <c r="AG2908" s="127"/>
      <c r="AH2908" s="127"/>
      <c r="AI2908" s="127"/>
      <c r="AJ2908" s="127"/>
      <c r="AK2908" s="127"/>
      <c r="AL2908" s="127"/>
      <c r="AM2908" s="127"/>
      <c r="AN2908" s="127"/>
      <c r="AO2908" s="127"/>
      <c r="AP2908" s="127"/>
      <c r="AQ2908" s="127"/>
      <c r="AR2908" s="127"/>
      <c r="AS2908" s="127"/>
      <c r="AT2908" s="127"/>
      <c r="AU2908" s="127"/>
      <c r="AV2908" s="127"/>
      <c r="AW2908" s="127"/>
      <c r="AX2908" s="127"/>
      <c r="AY2908" s="127"/>
      <c r="AZ2908" s="127"/>
      <c r="BA2908" s="127"/>
      <c r="BB2908" s="127"/>
      <c r="BC2908" s="127"/>
      <c r="BD2908" s="127"/>
      <c r="BE2908" s="127"/>
      <c r="BF2908" s="127"/>
      <c r="BG2908" s="127"/>
      <c r="BH2908" s="127"/>
      <c r="BI2908" s="127"/>
      <c r="BJ2908" s="127"/>
      <c r="BK2908" s="127"/>
      <c r="BL2908" s="127"/>
      <c r="BM2908" s="127"/>
      <c r="BN2908" s="386"/>
      <c r="BO2908" s="127"/>
      <c r="BP2908" s="104"/>
    </row>
    <row r="2909" spans="1:68" ht="14.5" x14ac:dyDescent="0.35">
      <c r="A2909" s="136"/>
      <c r="B2909" s="136"/>
      <c r="C2909" s="136"/>
      <c r="D2909" s="127"/>
      <c r="E2909" s="127"/>
      <c r="F2909" s="127"/>
      <c r="G2909" s="127"/>
      <c r="H2909" s="127"/>
      <c r="I2909" s="127"/>
      <c r="J2909" s="127"/>
      <c r="K2909" s="127"/>
      <c r="L2909" s="127"/>
      <c r="M2909" s="127"/>
      <c r="N2909" s="127"/>
      <c r="O2909" s="127"/>
      <c r="P2909" s="127"/>
      <c r="Q2909" s="127"/>
      <c r="R2909" s="127"/>
      <c r="S2909" s="127"/>
      <c r="T2909" s="127"/>
      <c r="U2909" s="127"/>
      <c r="V2909" s="127"/>
      <c r="W2909" s="127"/>
      <c r="X2909" s="127"/>
      <c r="Y2909" s="127"/>
      <c r="Z2909" s="127"/>
      <c r="AA2909" s="127"/>
      <c r="AB2909" s="127"/>
      <c r="AC2909" s="127"/>
      <c r="AD2909" s="127"/>
      <c r="AE2909" s="127"/>
      <c r="AF2909" s="127"/>
      <c r="AG2909" s="127"/>
      <c r="AH2909" s="127"/>
      <c r="AI2909" s="127"/>
      <c r="AJ2909" s="127"/>
      <c r="AK2909" s="127"/>
      <c r="AL2909" s="127"/>
      <c r="AM2909" s="127"/>
      <c r="AN2909" s="127"/>
      <c r="AO2909" s="127"/>
      <c r="AP2909" s="127"/>
      <c r="AQ2909" s="127"/>
      <c r="AR2909" s="127"/>
      <c r="AS2909" s="127"/>
      <c r="AT2909" s="127"/>
      <c r="AU2909" s="127"/>
      <c r="AV2909" s="127"/>
      <c r="AW2909" s="127"/>
      <c r="AX2909" s="127"/>
      <c r="AY2909" s="127"/>
      <c r="AZ2909" s="127"/>
      <c r="BA2909" s="127"/>
      <c r="BB2909" s="127"/>
      <c r="BC2909" s="127"/>
      <c r="BD2909" s="127"/>
      <c r="BE2909" s="127"/>
      <c r="BF2909" s="127"/>
      <c r="BG2909" s="127"/>
      <c r="BH2909" s="127"/>
      <c r="BI2909" s="127"/>
      <c r="BJ2909" s="127"/>
      <c r="BK2909" s="127"/>
      <c r="BL2909" s="127"/>
      <c r="BM2909" s="127"/>
      <c r="BN2909" s="386"/>
      <c r="BO2909" s="127"/>
      <c r="BP2909" s="104"/>
    </row>
    <row r="2910" spans="1:68" ht="14.5" x14ac:dyDescent="0.35">
      <c r="A2910" s="136"/>
      <c r="B2910" s="136"/>
      <c r="C2910" s="136"/>
      <c r="D2910" s="127"/>
      <c r="E2910" s="127"/>
      <c r="F2910" s="127"/>
      <c r="G2910" s="127"/>
      <c r="H2910" s="127"/>
      <c r="I2910" s="127"/>
      <c r="J2910" s="127"/>
      <c r="K2910" s="127"/>
      <c r="L2910" s="127"/>
      <c r="M2910" s="127"/>
      <c r="N2910" s="127"/>
      <c r="O2910" s="127"/>
      <c r="P2910" s="127"/>
      <c r="Q2910" s="127"/>
      <c r="R2910" s="127"/>
      <c r="S2910" s="127"/>
      <c r="T2910" s="127"/>
      <c r="U2910" s="127"/>
      <c r="V2910" s="127"/>
      <c r="W2910" s="127"/>
      <c r="X2910" s="127"/>
      <c r="Y2910" s="127"/>
      <c r="Z2910" s="127"/>
      <c r="AA2910" s="127"/>
      <c r="AB2910" s="127"/>
      <c r="AC2910" s="127"/>
      <c r="AD2910" s="127"/>
      <c r="AE2910" s="127"/>
      <c r="AF2910" s="127"/>
      <c r="AG2910" s="127"/>
      <c r="AH2910" s="127"/>
      <c r="AI2910" s="127"/>
      <c r="AJ2910" s="127"/>
      <c r="AK2910" s="127"/>
      <c r="AL2910" s="127"/>
      <c r="AM2910" s="127"/>
      <c r="AN2910" s="127"/>
      <c r="AO2910" s="127"/>
      <c r="AP2910" s="127"/>
      <c r="AQ2910" s="127"/>
      <c r="AR2910" s="127"/>
      <c r="AS2910" s="127"/>
      <c r="AT2910" s="127"/>
      <c r="AU2910" s="127"/>
      <c r="AV2910" s="127"/>
      <c r="AW2910" s="127"/>
      <c r="AX2910" s="127"/>
      <c r="AY2910" s="127"/>
      <c r="AZ2910" s="127"/>
      <c r="BA2910" s="127"/>
      <c r="BB2910" s="127"/>
      <c r="BC2910" s="127"/>
      <c r="BD2910" s="127"/>
      <c r="BE2910" s="127"/>
      <c r="BF2910" s="127"/>
      <c r="BG2910" s="127"/>
      <c r="BH2910" s="127"/>
      <c r="BI2910" s="127"/>
      <c r="BJ2910" s="127"/>
      <c r="BK2910" s="127"/>
      <c r="BL2910" s="127"/>
      <c r="BM2910" s="127"/>
      <c r="BN2910" s="386"/>
      <c r="BO2910" s="127"/>
      <c r="BP2910" s="104"/>
    </row>
    <row r="2911" spans="1:68" ht="14.5" x14ac:dyDescent="0.35">
      <c r="A2911" s="136"/>
      <c r="B2911" s="136"/>
      <c r="C2911" s="136"/>
      <c r="D2911" s="127"/>
      <c r="E2911" s="127"/>
      <c r="F2911" s="127"/>
      <c r="G2911" s="127"/>
      <c r="H2911" s="127"/>
      <c r="I2911" s="127"/>
      <c r="J2911" s="127"/>
      <c r="K2911" s="127"/>
      <c r="L2911" s="127"/>
      <c r="M2911" s="127"/>
      <c r="N2911" s="127"/>
      <c r="O2911" s="127"/>
      <c r="P2911" s="127"/>
      <c r="Q2911" s="127"/>
      <c r="R2911" s="127"/>
      <c r="S2911" s="127"/>
      <c r="T2911" s="127"/>
      <c r="U2911" s="127"/>
      <c r="V2911" s="127"/>
      <c r="W2911" s="127"/>
      <c r="X2911" s="127"/>
      <c r="Y2911" s="127"/>
      <c r="Z2911" s="127"/>
      <c r="AA2911" s="127"/>
      <c r="AB2911" s="127"/>
      <c r="AC2911" s="127"/>
      <c r="AD2911" s="127"/>
      <c r="AE2911" s="127"/>
      <c r="AF2911" s="127"/>
      <c r="AG2911" s="127"/>
      <c r="AH2911" s="127"/>
      <c r="AI2911" s="127"/>
      <c r="AJ2911" s="127"/>
      <c r="AK2911" s="127"/>
      <c r="AL2911" s="127"/>
      <c r="AM2911" s="127"/>
      <c r="AN2911" s="127"/>
      <c r="AO2911" s="127"/>
      <c r="AP2911" s="127"/>
      <c r="AQ2911" s="127"/>
      <c r="AR2911" s="127"/>
      <c r="AS2911" s="127"/>
      <c r="AT2911" s="127"/>
      <c r="AU2911" s="127"/>
      <c r="AV2911" s="127"/>
      <c r="AW2911" s="127"/>
      <c r="AX2911" s="127"/>
      <c r="AY2911" s="127"/>
      <c r="AZ2911" s="127"/>
      <c r="BA2911" s="127"/>
      <c r="BB2911" s="127"/>
      <c r="BC2911" s="127"/>
      <c r="BD2911" s="127"/>
      <c r="BE2911" s="127"/>
      <c r="BF2911" s="127"/>
      <c r="BG2911" s="127"/>
      <c r="BH2911" s="127"/>
      <c r="BI2911" s="127"/>
      <c r="BJ2911" s="127"/>
      <c r="BK2911" s="127"/>
      <c r="BL2911" s="127"/>
      <c r="BM2911" s="127"/>
      <c r="BN2911" s="386"/>
      <c r="BO2911" s="127"/>
      <c r="BP2911" s="104"/>
    </row>
    <row r="2912" spans="1:68" ht="14.5" x14ac:dyDescent="0.35">
      <c r="A2912" s="136"/>
      <c r="B2912" s="136"/>
      <c r="C2912" s="136"/>
      <c r="D2912" s="127"/>
      <c r="E2912" s="127"/>
      <c r="F2912" s="127"/>
      <c r="G2912" s="127"/>
      <c r="H2912" s="127"/>
      <c r="I2912" s="127"/>
      <c r="J2912" s="127"/>
      <c r="K2912" s="127"/>
      <c r="L2912" s="127"/>
      <c r="M2912" s="127"/>
      <c r="N2912" s="127"/>
      <c r="O2912" s="127"/>
      <c r="P2912" s="127"/>
      <c r="Q2912" s="127"/>
      <c r="R2912" s="127"/>
      <c r="S2912" s="127"/>
      <c r="T2912" s="127"/>
      <c r="U2912" s="127"/>
      <c r="V2912" s="127"/>
      <c r="W2912" s="127"/>
      <c r="X2912" s="127"/>
      <c r="Y2912" s="127"/>
      <c r="Z2912" s="127"/>
      <c r="AA2912" s="127"/>
      <c r="AB2912" s="127"/>
      <c r="AC2912" s="127"/>
      <c r="AD2912" s="127"/>
      <c r="AE2912" s="127"/>
      <c r="AF2912" s="127"/>
      <c r="AG2912" s="127"/>
      <c r="AH2912" s="127"/>
      <c r="AI2912" s="127"/>
      <c r="AJ2912" s="127"/>
      <c r="AK2912" s="127"/>
      <c r="AL2912" s="127"/>
      <c r="AM2912" s="127"/>
      <c r="AN2912" s="127"/>
      <c r="AO2912" s="127"/>
      <c r="AP2912" s="127"/>
      <c r="AQ2912" s="127"/>
      <c r="AR2912" s="127"/>
      <c r="AS2912" s="127"/>
      <c r="AT2912" s="127"/>
      <c r="AU2912" s="127"/>
      <c r="AV2912" s="127"/>
      <c r="AW2912" s="127"/>
      <c r="AX2912" s="127"/>
      <c r="AY2912" s="127"/>
      <c r="AZ2912" s="127"/>
      <c r="BA2912" s="127"/>
      <c r="BB2912" s="127"/>
      <c r="BC2912" s="127"/>
      <c r="BD2912" s="127"/>
      <c r="BE2912" s="127"/>
      <c r="BF2912" s="127"/>
      <c r="BG2912" s="127"/>
      <c r="BH2912" s="127"/>
      <c r="BI2912" s="127"/>
      <c r="BJ2912" s="127"/>
      <c r="BK2912" s="127"/>
      <c r="BL2912" s="127"/>
      <c r="BM2912" s="127"/>
      <c r="BN2912" s="386"/>
      <c r="BO2912" s="127"/>
      <c r="BP2912" s="104"/>
    </row>
    <row r="2913" spans="1:68" ht="14.5" x14ac:dyDescent="0.35">
      <c r="A2913" s="136"/>
      <c r="B2913" s="136"/>
      <c r="C2913" s="136"/>
      <c r="D2913" s="127"/>
      <c r="E2913" s="127"/>
      <c r="F2913" s="127"/>
      <c r="G2913" s="127"/>
      <c r="H2913" s="127"/>
      <c r="I2913" s="127"/>
      <c r="J2913" s="127"/>
      <c r="K2913" s="127"/>
      <c r="L2913" s="127"/>
      <c r="M2913" s="127"/>
      <c r="N2913" s="127"/>
      <c r="O2913" s="127"/>
      <c r="P2913" s="127"/>
      <c r="Q2913" s="127"/>
      <c r="R2913" s="127"/>
      <c r="S2913" s="127"/>
      <c r="T2913" s="127"/>
      <c r="U2913" s="127"/>
      <c r="V2913" s="127"/>
      <c r="W2913" s="127"/>
      <c r="X2913" s="127"/>
      <c r="Y2913" s="127"/>
      <c r="Z2913" s="127"/>
      <c r="AA2913" s="127"/>
      <c r="AB2913" s="127"/>
      <c r="AC2913" s="127"/>
      <c r="AD2913" s="127"/>
      <c r="AE2913" s="127"/>
      <c r="AF2913" s="127"/>
      <c r="AG2913" s="127"/>
      <c r="AH2913" s="127"/>
      <c r="AI2913" s="127"/>
      <c r="AJ2913" s="127"/>
      <c r="AK2913" s="127"/>
      <c r="AL2913" s="127"/>
      <c r="AM2913" s="127"/>
      <c r="AN2913" s="127"/>
      <c r="AO2913" s="127"/>
      <c r="AP2913" s="127"/>
      <c r="AQ2913" s="127"/>
      <c r="AR2913" s="127"/>
      <c r="AS2913" s="127"/>
      <c r="AT2913" s="127"/>
      <c r="AU2913" s="127"/>
      <c r="AV2913" s="127"/>
      <c r="AW2913" s="127"/>
      <c r="AX2913" s="127"/>
      <c r="AY2913" s="127"/>
      <c r="AZ2913" s="127"/>
      <c r="BA2913" s="127"/>
      <c r="BB2913" s="127"/>
      <c r="BC2913" s="127"/>
      <c r="BD2913" s="127"/>
      <c r="BE2913" s="127"/>
      <c r="BF2913" s="127"/>
      <c r="BG2913" s="127"/>
      <c r="BH2913" s="127"/>
      <c r="BI2913" s="127"/>
      <c r="BJ2913" s="127"/>
      <c r="BK2913" s="127"/>
      <c r="BL2913" s="127"/>
      <c r="BM2913" s="127"/>
      <c r="BN2913" s="386"/>
      <c r="BO2913" s="127"/>
      <c r="BP2913" s="104"/>
    </row>
    <row r="2914" spans="1:68" ht="14.5" x14ac:dyDescent="0.35">
      <c r="A2914" s="136"/>
      <c r="B2914" s="136"/>
      <c r="C2914" s="136"/>
      <c r="D2914" s="127"/>
      <c r="E2914" s="127"/>
      <c r="F2914" s="127"/>
      <c r="G2914" s="127"/>
      <c r="H2914" s="127"/>
      <c r="I2914" s="127"/>
      <c r="J2914" s="127"/>
      <c r="K2914" s="127"/>
      <c r="L2914" s="127"/>
      <c r="M2914" s="127"/>
      <c r="N2914" s="127"/>
      <c r="O2914" s="127"/>
      <c r="P2914" s="127"/>
      <c r="Q2914" s="127"/>
      <c r="R2914" s="127"/>
      <c r="S2914" s="127"/>
      <c r="T2914" s="127"/>
      <c r="U2914" s="127"/>
      <c r="V2914" s="127"/>
      <c r="W2914" s="127"/>
      <c r="X2914" s="127"/>
      <c r="Y2914" s="127"/>
      <c r="Z2914" s="127"/>
      <c r="AA2914" s="127"/>
      <c r="AB2914" s="127"/>
      <c r="AC2914" s="127"/>
      <c r="AD2914" s="127"/>
      <c r="AE2914" s="127"/>
      <c r="AF2914" s="127"/>
      <c r="AG2914" s="127"/>
      <c r="AH2914" s="127"/>
      <c r="AI2914" s="127"/>
      <c r="AJ2914" s="127"/>
      <c r="AK2914" s="127"/>
      <c r="AL2914" s="127"/>
      <c r="AM2914" s="127"/>
      <c r="AN2914" s="127"/>
      <c r="AO2914" s="127"/>
      <c r="AP2914" s="127"/>
      <c r="AQ2914" s="127"/>
      <c r="AR2914" s="127"/>
      <c r="AS2914" s="127"/>
      <c r="AT2914" s="127"/>
      <c r="AU2914" s="127"/>
      <c r="AV2914" s="127"/>
      <c r="AW2914" s="127"/>
      <c r="AX2914" s="127"/>
      <c r="AY2914" s="127"/>
      <c r="AZ2914" s="127"/>
      <c r="BA2914" s="127"/>
      <c r="BB2914" s="127"/>
      <c r="BC2914" s="127"/>
      <c r="BD2914" s="127"/>
      <c r="BE2914" s="127"/>
      <c r="BF2914" s="127"/>
      <c r="BG2914" s="127"/>
      <c r="BH2914" s="127"/>
      <c r="BI2914" s="127"/>
      <c r="BJ2914" s="127"/>
      <c r="BK2914" s="127"/>
      <c r="BL2914" s="127"/>
      <c r="BM2914" s="127"/>
      <c r="BN2914" s="386"/>
      <c r="BO2914" s="127"/>
      <c r="BP2914" s="104"/>
    </row>
    <row r="2915" spans="1:68" ht="14.5" x14ac:dyDescent="0.35">
      <c r="A2915" s="136"/>
      <c r="B2915" s="136"/>
      <c r="C2915" s="136"/>
      <c r="D2915" s="127"/>
      <c r="E2915" s="127"/>
      <c r="F2915" s="127"/>
      <c r="G2915" s="127"/>
      <c r="H2915" s="127"/>
      <c r="I2915" s="127"/>
      <c r="J2915" s="127"/>
      <c r="K2915" s="127"/>
      <c r="L2915" s="127"/>
      <c r="M2915" s="127"/>
      <c r="N2915" s="127"/>
      <c r="O2915" s="127"/>
      <c r="P2915" s="127"/>
      <c r="Q2915" s="127"/>
      <c r="R2915" s="127"/>
      <c r="S2915" s="127"/>
      <c r="T2915" s="127"/>
      <c r="U2915" s="127"/>
      <c r="V2915" s="127"/>
      <c r="W2915" s="127"/>
      <c r="X2915" s="127"/>
      <c r="Y2915" s="127"/>
      <c r="Z2915" s="127"/>
      <c r="AA2915" s="127"/>
      <c r="AB2915" s="127"/>
      <c r="AC2915" s="127"/>
      <c r="AD2915" s="127"/>
      <c r="AE2915" s="127"/>
      <c r="AF2915" s="127"/>
      <c r="AG2915" s="127"/>
      <c r="AH2915" s="127"/>
      <c r="AI2915" s="127"/>
      <c r="AJ2915" s="127"/>
      <c r="AK2915" s="127"/>
      <c r="AL2915" s="127"/>
      <c r="AM2915" s="127"/>
      <c r="AN2915" s="127"/>
      <c r="AO2915" s="127"/>
      <c r="AP2915" s="127"/>
      <c r="AQ2915" s="127"/>
      <c r="AR2915" s="127"/>
      <c r="AS2915" s="127"/>
      <c r="AT2915" s="127"/>
      <c r="AU2915" s="127"/>
      <c r="AV2915" s="127"/>
      <c r="AW2915" s="127"/>
      <c r="AX2915" s="127"/>
      <c r="AY2915" s="127"/>
      <c r="AZ2915" s="127"/>
      <c r="BA2915" s="127"/>
      <c r="BB2915" s="127"/>
      <c r="BC2915" s="127"/>
      <c r="BD2915" s="127"/>
      <c r="BE2915" s="127"/>
      <c r="BF2915" s="127"/>
      <c r="BG2915" s="127"/>
      <c r="BH2915" s="127"/>
      <c r="BI2915" s="127"/>
      <c r="BJ2915" s="127"/>
      <c r="BK2915" s="127"/>
      <c r="BL2915" s="127"/>
      <c r="BM2915" s="127"/>
      <c r="BN2915" s="386"/>
      <c r="BO2915" s="127"/>
      <c r="BP2915" s="104"/>
    </row>
    <row r="2916" spans="1:68" ht="14.5" x14ac:dyDescent="0.35">
      <c r="A2916" s="136"/>
      <c r="B2916" s="136"/>
      <c r="C2916" s="136"/>
      <c r="D2916" s="127"/>
      <c r="E2916" s="127"/>
      <c r="F2916" s="127"/>
      <c r="G2916" s="127"/>
      <c r="H2916" s="127"/>
      <c r="I2916" s="127"/>
      <c r="J2916" s="127"/>
      <c r="K2916" s="127"/>
      <c r="L2916" s="127"/>
      <c r="M2916" s="127"/>
      <c r="N2916" s="127"/>
      <c r="O2916" s="127"/>
      <c r="P2916" s="127"/>
      <c r="Q2916" s="127"/>
      <c r="R2916" s="127"/>
      <c r="S2916" s="127"/>
      <c r="T2916" s="127"/>
      <c r="U2916" s="127"/>
      <c r="V2916" s="127"/>
      <c r="W2916" s="127"/>
      <c r="X2916" s="127"/>
      <c r="Y2916" s="127"/>
      <c r="Z2916" s="127"/>
      <c r="AA2916" s="127"/>
      <c r="AB2916" s="127"/>
      <c r="AC2916" s="127"/>
      <c r="AD2916" s="127"/>
      <c r="AE2916" s="127"/>
      <c r="AF2916" s="127"/>
      <c r="AG2916" s="127"/>
      <c r="AH2916" s="127"/>
      <c r="AI2916" s="127"/>
      <c r="AJ2916" s="127"/>
      <c r="AK2916" s="127"/>
      <c r="AL2916" s="127"/>
      <c r="AM2916" s="127"/>
      <c r="AN2916" s="127"/>
      <c r="AO2916" s="127"/>
      <c r="AP2916" s="127"/>
      <c r="AQ2916" s="127"/>
      <c r="AR2916" s="127"/>
      <c r="AS2916" s="127"/>
      <c r="AT2916" s="127"/>
      <c r="AU2916" s="127"/>
      <c r="AV2916" s="127"/>
      <c r="AW2916" s="127"/>
      <c r="AX2916" s="127"/>
      <c r="AY2916" s="127"/>
      <c r="AZ2916" s="127"/>
      <c r="BA2916" s="127"/>
      <c r="BB2916" s="127"/>
      <c r="BC2916" s="127"/>
      <c r="BD2916" s="127"/>
      <c r="BE2916" s="127"/>
      <c r="BF2916" s="127"/>
      <c r="BG2916" s="127"/>
      <c r="BH2916" s="127"/>
      <c r="BI2916" s="127"/>
      <c r="BJ2916" s="127"/>
      <c r="BK2916" s="127"/>
      <c r="BL2916" s="127"/>
      <c r="BM2916" s="127"/>
      <c r="BN2916" s="386"/>
      <c r="BO2916" s="127"/>
      <c r="BP2916" s="104"/>
    </row>
    <row r="2917" spans="1:68" ht="14.5" x14ac:dyDescent="0.35">
      <c r="A2917" s="136"/>
      <c r="B2917" s="136"/>
      <c r="C2917" s="136"/>
      <c r="D2917" s="127"/>
      <c r="E2917" s="127"/>
      <c r="F2917" s="127"/>
      <c r="G2917" s="127"/>
      <c r="H2917" s="127"/>
      <c r="I2917" s="127"/>
      <c r="J2917" s="127"/>
      <c r="K2917" s="127"/>
      <c r="L2917" s="127"/>
      <c r="M2917" s="127"/>
      <c r="N2917" s="127"/>
      <c r="O2917" s="127"/>
      <c r="P2917" s="127"/>
      <c r="Q2917" s="127"/>
      <c r="R2917" s="127"/>
      <c r="S2917" s="127"/>
      <c r="T2917" s="127"/>
      <c r="U2917" s="127"/>
      <c r="V2917" s="127"/>
      <c r="W2917" s="127"/>
      <c r="X2917" s="127"/>
      <c r="Y2917" s="127"/>
      <c r="Z2917" s="127"/>
      <c r="AA2917" s="127"/>
      <c r="AB2917" s="127"/>
      <c r="AC2917" s="127"/>
      <c r="AD2917" s="127"/>
      <c r="AE2917" s="127"/>
      <c r="AF2917" s="127"/>
      <c r="AG2917" s="127"/>
      <c r="AH2917" s="127"/>
      <c r="AI2917" s="127"/>
      <c r="AJ2917" s="127"/>
      <c r="AK2917" s="127"/>
      <c r="AL2917" s="127"/>
      <c r="AM2917" s="127"/>
      <c r="AN2917" s="127"/>
      <c r="AO2917" s="127"/>
      <c r="AP2917" s="127"/>
      <c r="AQ2917" s="127"/>
      <c r="AR2917" s="127"/>
      <c r="AS2917" s="127"/>
      <c r="AT2917" s="127"/>
      <c r="AU2917" s="127"/>
      <c r="AV2917" s="127"/>
      <c r="AW2917" s="127"/>
      <c r="AX2917" s="127"/>
      <c r="AY2917" s="127"/>
      <c r="AZ2917" s="127"/>
      <c r="BA2917" s="127"/>
      <c r="BB2917" s="127"/>
      <c r="BC2917" s="127"/>
      <c r="BD2917" s="127"/>
      <c r="BE2917" s="127"/>
      <c r="BF2917" s="127"/>
      <c r="BG2917" s="127"/>
      <c r="BH2917" s="127"/>
      <c r="BI2917" s="127"/>
      <c r="BJ2917" s="127"/>
      <c r="BK2917" s="127"/>
      <c r="BL2917" s="127"/>
      <c r="BM2917" s="127"/>
      <c r="BN2917" s="386"/>
      <c r="BO2917" s="127"/>
      <c r="BP2917" s="104"/>
    </row>
    <row r="2918" spans="1:68" ht="14.5" x14ac:dyDescent="0.35">
      <c r="A2918" s="136"/>
      <c r="B2918" s="136"/>
      <c r="C2918" s="136"/>
      <c r="D2918" s="127"/>
      <c r="E2918" s="127"/>
      <c r="F2918" s="127"/>
      <c r="G2918" s="127"/>
      <c r="H2918" s="127"/>
      <c r="I2918" s="127"/>
      <c r="J2918" s="127"/>
      <c r="K2918" s="127"/>
      <c r="L2918" s="127"/>
      <c r="M2918" s="127"/>
      <c r="N2918" s="127"/>
      <c r="O2918" s="127"/>
      <c r="P2918" s="127"/>
      <c r="Q2918" s="127"/>
      <c r="R2918" s="127"/>
      <c r="S2918" s="127"/>
      <c r="T2918" s="127"/>
      <c r="U2918" s="127"/>
      <c r="V2918" s="127"/>
      <c r="W2918" s="127"/>
      <c r="X2918" s="127"/>
      <c r="Y2918" s="127"/>
      <c r="Z2918" s="127"/>
      <c r="AA2918" s="127"/>
      <c r="AB2918" s="127"/>
      <c r="AC2918" s="127"/>
      <c r="AD2918" s="127"/>
      <c r="AE2918" s="127"/>
      <c r="AF2918" s="127"/>
      <c r="AG2918" s="127"/>
      <c r="AH2918" s="127"/>
      <c r="AI2918" s="127"/>
      <c r="AJ2918" s="127"/>
      <c r="AK2918" s="127"/>
      <c r="AL2918" s="127"/>
      <c r="AM2918" s="127"/>
      <c r="AN2918" s="127"/>
      <c r="AO2918" s="127"/>
      <c r="AP2918" s="127"/>
      <c r="AQ2918" s="127"/>
      <c r="AR2918" s="127"/>
      <c r="AS2918" s="127"/>
      <c r="AT2918" s="127"/>
      <c r="AU2918" s="127"/>
      <c r="AV2918" s="127"/>
      <c r="AW2918" s="127"/>
      <c r="AX2918" s="127"/>
      <c r="AY2918" s="127"/>
      <c r="AZ2918" s="127"/>
      <c r="BA2918" s="127"/>
      <c r="BB2918" s="127"/>
      <c r="BC2918" s="127"/>
      <c r="BD2918" s="127"/>
      <c r="BE2918" s="127"/>
      <c r="BF2918" s="127"/>
      <c r="BG2918" s="127"/>
      <c r="BH2918" s="127"/>
      <c r="BI2918" s="127"/>
      <c r="BJ2918" s="127"/>
      <c r="BK2918" s="127"/>
      <c r="BL2918" s="127"/>
      <c r="BM2918" s="127"/>
      <c r="BN2918" s="386"/>
      <c r="BO2918" s="127"/>
      <c r="BP2918" s="104"/>
    </row>
    <row r="2919" spans="1:68" ht="14.5" x14ac:dyDescent="0.35">
      <c r="A2919" s="136"/>
      <c r="B2919" s="136"/>
      <c r="C2919" s="136"/>
      <c r="D2919" s="127"/>
      <c r="E2919" s="127"/>
      <c r="F2919" s="127"/>
      <c r="G2919" s="127"/>
      <c r="H2919" s="127"/>
      <c r="I2919" s="127"/>
      <c r="J2919" s="127"/>
      <c r="K2919" s="127"/>
      <c r="L2919" s="127"/>
      <c r="M2919" s="127"/>
      <c r="N2919" s="127"/>
      <c r="O2919" s="127"/>
      <c r="P2919" s="127"/>
      <c r="Q2919" s="127"/>
      <c r="R2919" s="127"/>
      <c r="S2919" s="127"/>
      <c r="T2919" s="127"/>
      <c r="U2919" s="127"/>
      <c r="V2919" s="127"/>
      <c r="W2919" s="127"/>
      <c r="X2919" s="127"/>
      <c r="Y2919" s="127"/>
      <c r="Z2919" s="127"/>
      <c r="AA2919" s="127"/>
      <c r="AB2919" s="127"/>
      <c r="AC2919" s="127"/>
      <c r="AD2919" s="127"/>
      <c r="AE2919" s="127"/>
      <c r="AF2919" s="127"/>
      <c r="AG2919" s="127"/>
      <c r="AH2919" s="127"/>
      <c r="AI2919" s="127"/>
      <c r="AJ2919" s="127"/>
      <c r="AK2919" s="127"/>
      <c r="AL2919" s="127"/>
      <c r="AM2919" s="127"/>
      <c r="AN2919" s="127"/>
      <c r="AO2919" s="127"/>
      <c r="AP2919" s="127"/>
      <c r="AQ2919" s="127"/>
      <c r="AR2919" s="127"/>
      <c r="AS2919" s="127"/>
      <c r="AT2919" s="127"/>
      <c r="AU2919" s="127"/>
      <c r="AV2919" s="127"/>
      <c r="AW2919" s="127"/>
      <c r="AX2919" s="127"/>
      <c r="AY2919" s="127"/>
      <c r="AZ2919" s="127"/>
      <c r="BA2919" s="127"/>
      <c r="BB2919" s="127"/>
      <c r="BC2919" s="127"/>
      <c r="BD2919" s="127"/>
      <c r="BE2919" s="127"/>
      <c r="BF2919" s="127"/>
      <c r="BG2919" s="127"/>
      <c r="BH2919" s="127"/>
      <c r="BI2919" s="127"/>
      <c r="BJ2919" s="127"/>
      <c r="BK2919" s="127"/>
      <c r="BL2919" s="127"/>
      <c r="BM2919" s="127"/>
      <c r="BN2919" s="386"/>
      <c r="BO2919" s="127"/>
      <c r="BP2919" s="104"/>
    </row>
    <row r="2920" spans="1:68" ht="14.5" x14ac:dyDescent="0.35">
      <c r="A2920" s="136"/>
      <c r="B2920" s="136"/>
      <c r="C2920" s="136"/>
      <c r="D2920" s="127"/>
      <c r="E2920" s="127"/>
      <c r="F2920" s="127"/>
      <c r="G2920" s="127"/>
      <c r="H2920" s="127"/>
      <c r="I2920" s="127"/>
      <c r="J2920" s="127"/>
      <c r="K2920" s="127"/>
      <c r="L2920" s="127"/>
      <c r="M2920" s="127"/>
      <c r="N2920" s="127"/>
      <c r="O2920" s="127"/>
      <c r="P2920" s="127"/>
      <c r="Q2920" s="127"/>
      <c r="R2920" s="127"/>
      <c r="S2920" s="127"/>
      <c r="T2920" s="127"/>
      <c r="U2920" s="127"/>
      <c r="V2920" s="127"/>
      <c r="W2920" s="127"/>
      <c r="X2920" s="127"/>
      <c r="Y2920" s="127"/>
      <c r="Z2920" s="127"/>
      <c r="AA2920" s="127"/>
      <c r="AB2920" s="127"/>
      <c r="AC2920" s="127"/>
      <c r="AD2920" s="127"/>
      <c r="AE2920" s="127"/>
      <c r="AF2920" s="127"/>
      <c r="AG2920" s="127"/>
      <c r="AH2920" s="127"/>
      <c r="AI2920" s="127"/>
      <c r="AJ2920" s="127"/>
      <c r="AK2920" s="127"/>
      <c r="AL2920" s="127"/>
      <c r="AM2920" s="127"/>
      <c r="AN2920" s="127"/>
      <c r="AO2920" s="127"/>
      <c r="AP2920" s="127"/>
      <c r="AQ2920" s="127"/>
      <c r="AR2920" s="127"/>
      <c r="AS2920" s="127"/>
      <c r="AT2920" s="127"/>
      <c r="AU2920" s="127"/>
      <c r="AV2920" s="127"/>
      <c r="AW2920" s="127"/>
      <c r="AX2920" s="127"/>
      <c r="AY2920" s="127"/>
      <c r="AZ2920" s="127"/>
      <c r="BA2920" s="127"/>
      <c r="BB2920" s="127"/>
      <c r="BC2920" s="127"/>
      <c r="BD2920" s="127"/>
      <c r="BE2920" s="127"/>
      <c r="BF2920" s="127"/>
      <c r="BG2920" s="127"/>
      <c r="BH2920" s="127"/>
      <c r="BI2920" s="127"/>
      <c r="BJ2920" s="127"/>
      <c r="BK2920" s="127"/>
      <c r="BL2920" s="127"/>
      <c r="BM2920" s="127"/>
      <c r="BN2920" s="386"/>
      <c r="BO2920" s="127"/>
      <c r="BP2920" s="104"/>
    </row>
    <row r="2921" spans="1:68" ht="14.5" x14ac:dyDescent="0.35">
      <c r="A2921" s="136"/>
      <c r="B2921" s="136"/>
      <c r="C2921" s="136"/>
      <c r="D2921" s="127"/>
      <c r="E2921" s="127"/>
      <c r="F2921" s="127"/>
      <c r="G2921" s="127"/>
      <c r="H2921" s="127"/>
      <c r="I2921" s="127"/>
      <c r="J2921" s="127"/>
      <c r="K2921" s="127"/>
      <c r="L2921" s="127"/>
      <c r="M2921" s="127"/>
      <c r="N2921" s="127"/>
      <c r="O2921" s="127"/>
      <c r="P2921" s="127"/>
      <c r="Q2921" s="127"/>
      <c r="R2921" s="127"/>
      <c r="S2921" s="127"/>
      <c r="T2921" s="127"/>
      <c r="U2921" s="127"/>
      <c r="V2921" s="127"/>
      <c r="W2921" s="127"/>
      <c r="X2921" s="127"/>
      <c r="Y2921" s="127"/>
      <c r="Z2921" s="127"/>
      <c r="AA2921" s="127"/>
      <c r="AB2921" s="127"/>
      <c r="AC2921" s="127"/>
      <c r="AD2921" s="127"/>
      <c r="AE2921" s="127"/>
      <c r="AF2921" s="127"/>
      <c r="AG2921" s="127"/>
      <c r="AH2921" s="127"/>
      <c r="AI2921" s="127"/>
      <c r="AJ2921" s="127"/>
      <c r="AK2921" s="127"/>
      <c r="AL2921" s="127"/>
      <c r="AM2921" s="127"/>
      <c r="AN2921" s="127"/>
      <c r="AO2921" s="127"/>
      <c r="AP2921" s="127"/>
      <c r="AQ2921" s="127"/>
      <c r="AR2921" s="127"/>
      <c r="AS2921" s="127"/>
      <c r="AT2921" s="127"/>
      <c r="AU2921" s="127"/>
      <c r="AV2921" s="127"/>
      <c r="AW2921" s="127"/>
      <c r="AX2921" s="127"/>
      <c r="AY2921" s="127"/>
      <c r="AZ2921" s="127"/>
      <c r="BA2921" s="127"/>
      <c r="BB2921" s="127"/>
      <c r="BC2921" s="127"/>
      <c r="BD2921" s="127"/>
      <c r="BE2921" s="127"/>
      <c r="BF2921" s="127"/>
      <c r="BG2921" s="127"/>
      <c r="BH2921" s="127"/>
      <c r="BI2921" s="127"/>
      <c r="BJ2921" s="127"/>
      <c r="BK2921" s="127"/>
      <c r="BL2921" s="127"/>
      <c r="BM2921" s="127"/>
      <c r="BN2921" s="386"/>
      <c r="BO2921" s="127"/>
      <c r="BP2921" s="104"/>
    </row>
    <row r="2922" spans="1:68" ht="14.5" x14ac:dyDescent="0.35">
      <c r="A2922" s="136"/>
      <c r="B2922" s="136"/>
      <c r="C2922" s="136"/>
      <c r="D2922" s="127"/>
      <c r="E2922" s="127"/>
      <c r="F2922" s="127"/>
      <c r="G2922" s="127"/>
      <c r="H2922" s="127"/>
      <c r="I2922" s="127"/>
      <c r="J2922" s="127"/>
      <c r="K2922" s="127"/>
      <c r="L2922" s="127"/>
      <c r="M2922" s="127"/>
      <c r="N2922" s="127"/>
      <c r="O2922" s="127"/>
      <c r="P2922" s="127"/>
      <c r="Q2922" s="127"/>
      <c r="R2922" s="127"/>
      <c r="S2922" s="127"/>
      <c r="T2922" s="127"/>
      <c r="U2922" s="127"/>
      <c r="V2922" s="127"/>
      <c r="W2922" s="127"/>
      <c r="X2922" s="127"/>
      <c r="Y2922" s="127"/>
      <c r="Z2922" s="127"/>
      <c r="AA2922" s="127"/>
      <c r="AB2922" s="127"/>
      <c r="AC2922" s="127"/>
      <c r="AD2922" s="127"/>
      <c r="AE2922" s="127"/>
      <c r="AF2922" s="127"/>
      <c r="AG2922" s="127"/>
      <c r="AH2922" s="127"/>
      <c r="AI2922" s="127"/>
      <c r="AJ2922" s="127"/>
      <c r="AK2922" s="127"/>
      <c r="AL2922" s="127"/>
      <c r="AM2922" s="127"/>
      <c r="AN2922" s="127"/>
      <c r="AO2922" s="127"/>
      <c r="AP2922" s="127"/>
      <c r="AQ2922" s="127"/>
      <c r="AR2922" s="127"/>
      <c r="AS2922" s="127"/>
      <c r="AT2922" s="127"/>
      <c r="AU2922" s="127"/>
      <c r="AV2922" s="127"/>
      <c r="AW2922" s="127"/>
      <c r="AX2922" s="127"/>
      <c r="AY2922" s="127"/>
      <c r="AZ2922" s="127"/>
      <c r="BA2922" s="127"/>
      <c r="BB2922" s="127"/>
      <c r="BC2922" s="127"/>
      <c r="BD2922" s="127"/>
      <c r="BE2922" s="127"/>
      <c r="BF2922" s="127"/>
      <c r="BG2922" s="127"/>
      <c r="BH2922" s="127"/>
      <c r="BI2922" s="127"/>
      <c r="BJ2922" s="127"/>
      <c r="BK2922" s="127"/>
      <c r="BL2922" s="127"/>
      <c r="BM2922" s="127"/>
      <c r="BN2922" s="386"/>
      <c r="BO2922" s="127"/>
      <c r="BP2922" s="104"/>
    </row>
    <row r="2923" spans="1:68" ht="14.5" x14ac:dyDescent="0.35">
      <c r="A2923" s="136"/>
      <c r="B2923" s="136"/>
      <c r="C2923" s="136"/>
      <c r="D2923" s="127"/>
      <c r="E2923" s="127"/>
      <c r="F2923" s="127"/>
      <c r="G2923" s="127"/>
      <c r="H2923" s="127"/>
      <c r="I2923" s="127"/>
      <c r="J2923" s="127"/>
      <c r="K2923" s="127"/>
      <c r="L2923" s="127"/>
      <c r="M2923" s="127"/>
      <c r="N2923" s="127"/>
      <c r="O2923" s="127"/>
      <c r="P2923" s="127"/>
      <c r="Q2923" s="127"/>
      <c r="R2923" s="127"/>
      <c r="S2923" s="127"/>
      <c r="T2923" s="127"/>
      <c r="U2923" s="127"/>
      <c r="V2923" s="127"/>
      <c r="W2923" s="127"/>
      <c r="X2923" s="127"/>
      <c r="Y2923" s="127"/>
      <c r="Z2923" s="127"/>
      <c r="AA2923" s="127"/>
      <c r="AB2923" s="127"/>
      <c r="AC2923" s="127"/>
      <c r="AD2923" s="127"/>
      <c r="AE2923" s="127"/>
      <c r="AF2923" s="127"/>
      <c r="AG2923" s="127"/>
      <c r="AH2923" s="127"/>
      <c r="AI2923" s="127"/>
      <c r="AJ2923" s="127"/>
      <c r="AK2923" s="127"/>
      <c r="AL2923" s="127"/>
      <c r="AM2923" s="127"/>
      <c r="AN2923" s="127"/>
      <c r="AO2923" s="127"/>
      <c r="AP2923" s="127"/>
      <c r="AQ2923" s="127"/>
      <c r="AR2923" s="127"/>
      <c r="AS2923" s="127"/>
      <c r="AT2923" s="127"/>
      <c r="AU2923" s="127"/>
      <c r="AV2923" s="127"/>
      <c r="AW2923" s="127"/>
      <c r="AX2923" s="127"/>
      <c r="AY2923" s="127"/>
      <c r="AZ2923" s="127"/>
      <c r="BA2923" s="127"/>
      <c r="BB2923" s="127"/>
      <c r="BC2923" s="127"/>
      <c r="BD2923" s="127"/>
      <c r="BE2923" s="127"/>
      <c r="BF2923" s="127"/>
      <c r="BG2923" s="127"/>
      <c r="BH2923" s="127"/>
      <c r="BI2923" s="127"/>
      <c r="BJ2923" s="127"/>
      <c r="BK2923" s="127"/>
      <c r="BL2923" s="127"/>
      <c r="BM2923" s="127"/>
      <c r="BN2923" s="386"/>
      <c r="BO2923" s="127"/>
      <c r="BP2923" s="104"/>
    </row>
  </sheetData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BR2923"/>
  <sheetViews>
    <sheetView zoomScale="80" zoomScaleNormal="80" workbookViewId="0">
      <pane xSplit="3" ySplit="5" topLeftCell="V55" activePane="bottomRight" state="frozen"/>
      <selection activeCell="BN30" sqref="BN30"/>
      <selection pane="topRight" activeCell="BN30" sqref="BN30"/>
      <selection pane="bottomLeft" activeCell="BN30" sqref="BN30"/>
      <selection pane="bottomRight" activeCell="AC66" sqref="AC66"/>
    </sheetView>
  </sheetViews>
  <sheetFormatPr defaultColWidth="9" defaultRowHeight="13" x14ac:dyDescent="0.3"/>
  <cols>
    <col min="1" max="1" width="18.33203125" style="145" bestFit="1" customWidth="1"/>
    <col min="2" max="2" width="23.33203125" style="138" customWidth="1"/>
    <col min="3" max="3" width="16.25" style="324" bestFit="1" customWidth="1"/>
    <col min="4" max="4" width="12.58203125" style="138" customWidth="1"/>
    <col min="5" max="5" width="10" style="138" customWidth="1"/>
    <col min="6" max="6" width="10.25" style="138" customWidth="1"/>
    <col min="7" max="7" width="9.83203125" style="138" customWidth="1"/>
    <col min="8" max="8" width="8.58203125" style="138" customWidth="1"/>
    <col min="9" max="10" width="11.33203125" style="138" bestFit="1" customWidth="1"/>
    <col min="11" max="11" width="7.33203125" style="138" bestFit="1" customWidth="1"/>
    <col min="12" max="12" width="11.33203125" style="138" bestFit="1" customWidth="1"/>
    <col min="13" max="13" width="7.5" style="138" customWidth="1"/>
    <col min="14" max="14" width="11.5" style="138" bestFit="1" customWidth="1"/>
    <col min="15" max="15" width="11.75" style="138" bestFit="1" customWidth="1"/>
    <col min="16" max="16" width="7.33203125" style="138" bestFit="1" customWidth="1"/>
    <col min="17" max="17" width="11.75" style="138" bestFit="1" customWidth="1"/>
    <col min="18" max="18" width="7.33203125" style="138" bestFit="1" customWidth="1"/>
    <col min="19" max="20" width="11.33203125" style="138" bestFit="1" customWidth="1"/>
    <col min="21" max="21" width="7.33203125" style="138" bestFit="1" customWidth="1"/>
    <col min="22" max="22" width="11.33203125" style="138" bestFit="1" customWidth="1"/>
    <col min="23" max="23" width="7.33203125" style="138" bestFit="1" customWidth="1"/>
    <col min="24" max="24" width="11.5" style="138" bestFit="1" customWidth="1"/>
    <col min="25" max="25" width="11.75" style="138" bestFit="1" customWidth="1"/>
    <col min="26" max="26" width="7.5" style="138" customWidth="1"/>
    <col min="27" max="27" width="11.75" style="138" bestFit="1" customWidth="1"/>
    <col min="28" max="28" width="7.5" style="138" customWidth="1"/>
    <col min="29" max="29" width="11.5" style="138" bestFit="1" customWidth="1"/>
    <col min="30" max="30" width="11.75" style="138" bestFit="1" customWidth="1"/>
    <col min="31" max="31" width="7.75" style="138" customWidth="1"/>
    <col min="32" max="32" width="11.75" style="138" bestFit="1" customWidth="1"/>
    <col min="33" max="33" width="7.33203125" style="138" bestFit="1" customWidth="1"/>
    <col min="34" max="34" width="11.33203125" style="138" bestFit="1" customWidth="1"/>
    <col min="35" max="35" width="11.75" style="138" bestFit="1" customWidth="1"/>
    <col min="36" max="36" width="7.33203125" style="138" bestFit="1" customWidth="1"/>
    <col min="37" max="37" width="11.33203125" style="138" bestFit="1" customWidth="1"/>
    <col min="38" max="38" width="7.33203125" style="138" bestFit="1" customWidth="1"/>
    <col min="39" max="39" width="11.25" style="138" bestFit="1" customWidth="1"/>
    <col min="40" max="40" width="11.75" style="138" bestFit="1" customWidth="1"/>
    <col min="41" max="41" width="7.33203125" style="138" bestFit="1" customWidth="1"/>
    <col min="42" max="42" width="11.25" style="138" bestFit="1" customWidth="1"/>
    <col min="43" max="43" width="7.33203125" style="138" bestFit="1" customWidth="1"/>
    <col min="44" max="44" width="11.5" style="138" bestFit="1" customWidth="1"/>
    <col min="45" max="45" width="11.75" style="138" bestFit="1" customWidth="1"/>
    <col min="46" max="46" width="7.33203125" style="138" bestFit="1" customWidth="1"/>
    <col min="47" max="47" width="11.75" style="138" bestFit="1" customWidth="1"/>
    <col min="48" max="48" width="7.5" style="138" customWidth="1"/>
    <col min="49" max="49" width="10.83203125" style="138" bestFit="1" customWidth="1"/>
    <col min="50" max="50" width="11.33203125" style="138" bestFit="1" customWidth="1"/>
    <col min="51" max="51" width="7.5" style="138" customWidth="1"/>
    <col min="52" max="52" width="10.83203125" style="138" bestFit="1" customWidth="1"/>
    <col min="53" max="53" width="7.33203125" style="138" bestFit="1" customWidth="1"/>
    <col min="54" max="54" width="11.08203125" style="138" bestFit="1" customWidth="1"/>
    <col min="55" max="55" width="11.58203125" style="138" bestFit="1" customWidth="1"/>
    <col min="56" max="56" width="7.5" style="138" customWidth="1"/>
    <col min="57" max="57" width="11.08203125" style="138" bestFit="1" customWidth="1"/>
    <col min="58" max="58" width="7.5" style="138" customWidth="1"/>
    <col min="59" max="59" width="11.25" style="138" bestFit="1" customWidth="1"/>
    <col min="60" max="60" width="11.75" style="138" bestFit="1" customWidth="1"/>
    <col min="61" max="61" width="7.33203125" style="138" bestFit="1" customWidth="1"/>
    <col min="62" max="62" width="11.25" style="138" bestFit="1" customWidth="1"/>
    <col min="63" max="63" width="7.33203125" style="138" bestFit="1" customWidth="1"/>
    <col min="64" max="64" width="11.5" style="138" bestFit="1" customWidth="1"/>
    <col min="65" max="65" width="11.75" style="138" bestFit="1" customWidth="1"/>
    <col min="66" max="66" width="7.33203125" style="138" bestFit="1" customWidth="1"/>
    <col min="67" max="67" width="11.75" style="138" bestFit="1" customWidth="1"/>
    <col min="68" max="68" width="7.33203125" style="138" bestFit="1" customWidth="1"/>
    <col min="69" max="69" width="9.25" style="70" bestFit="1" customWidth="1"/>
    <col min="70" max="16384" width="9" style="69"/>
  </cols>
  <sheetData>
    <row r="1" spans="1:70" ht="14" x14ac:dyDescent="0.3">
      <c r="A1" s="137"/>
      <c r="B1" s="137"/>
    </row>
    <row r="2" spans="1:70" s="72" customFormat="1" ht="14" x14ac:dyDescent="0.3">
      <c r="A2" s="387" t="s">
        <v>11</v>
      </c>
      <c r="B2" s="387" t="s">
        <v>134</v>
      </c>
      <c r="C2" s="325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73"/>
    </row>
    <row r="4" spans="1:70" ht="14.5" thickBot="1" x14ac:dyDescent="0.35">
      <c r="A4" s="387"/>
      <c r="B4" s="387"/>
      <c r="C4" s="387"/>
      <c r="D4" s="388" t="s">
        <v>6</v>
      </c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/>
      <c r="AB4" s="388"/>
      <c r="AC4" s="388"/>
      <c r="AD4" s="388"/>
      <c r="AE4" s="388"/>
      <c r="AF4" s="388"/>
      <c r="AG4" s="388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 s="87"/>
      <c r="BR4" s="87"/>
    </row>
    <row r="5" spans="1:70" s="74" customFormat="1" ht="45" customHeight="1" x14ac:dyDescent="0.3">
      <c r="A5" s="394" t="s">
        <v>13</v>
      </c>
      <c r="B5" s="394" t="s">
        <v>5</v>
      </c>
      <c r="C5" s="394" t="s">
        <v>8</v>
      </c>
      <c r="D5" s="391" t="s">
        <v>267</v>
      </c>
      <c r="E5" s="391" t="s">
        <v>268</v>
      </c>
      <c r="F5" s="391" t="s">
        <v>79</v>
      </c>
      <c r="G5" s="391" t="s">
        <v>127</v>
      </c>
      <c r="H5" s="391" t="s">
        <v>80</v>
      </c>
      <c r="I5" s="391" t="s">
        <v>269</v>
      </c>
      <c r="J5" s="391" t="s">
        <v>276</v>
      </c>
      <c r="K5" s="391" t="s">
        <v>82</v>
      </c>
      <c r="L5" s="391" t="s">
        <v>128</v>
      </c>
      <c r="M5" s="391" t="s">
        <v>83</v>
      </c>
      <c r="N5" s="391" t="s">
        <v>270</v>
      </c>
      <c r="O5" s="391" t="s">
        <v>271</v>
      </c>
      <c r="P5" s="391" t="s">
        <v>84</v>
      </c>
      <c r="Q5" s="391" t="s">
        <v>131</v>
      </c>
      <c r="R5" s="391" t="s">
        <v>85</v>
      </c>
      <c r="S5" s="391" t="s">
        <v>272</v>
      </c>
      <c r="T5" s="391" t="s">
        <v>275</v>
      </c>
      <c r="U5" s="391" t="s">
        <v>86</v>
      </c>
      <c r="V5" s="391" t="s">
        <v>130</v>
      </c>
      <c r="W5" s="391" t="s">
        <v>87</v>
      </c>
      <c r="X5" s="391" t="s">
        <v>273</v>
      </c>
      <c r="Y5" s="391" t="s">
        <v>274</v>
      </c>
      <c r="Z5" s="391" t="s">
        <v>88</v>
      </c>
      <c r="AA5" s="391" t="s">
        <v>132</v>
      </c>
      <c r="AB5" s="391" t="s">
        <v>89</v>
      </c>
      <c r="AC5" s="391" t="s">
        <v>277</v>
      </c>
      <c r="AD5" s="391" t="s">
        <v>278</v>
      </c>
      <c r="AE5" s="391" t="s">
        <v>90</v>
      </c>
      <c r="AF5" s="391" t="s">
        <v>129</v>
      </c>
      <c r="AG5" s="391" t="s">
        <v>91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 s="129"/>
      <c r="BR5" s="129"/>
    </row>
    <row r="6" spans="1:70" ht="14" x14ac:dyDescent="0.3">
      <c r="A6" s="137" t="s">
        <v>49</v>
      </c>
      <c r="B6" s="137" t="s">
        <v>71</v>
      </c>
      <c r="C6" s="137" t="s">
        <v>19</v>
      </c>
      <c r="D6" s="378">
        <v>2013.9645977011501</v>
      </c>
      <c r="E6" s="378">
        <v>70</v>
      </c>
      <c r="F6" s="378">
        <v>3.4757314046086933</v>
      </c>
      <c r="G6" s="378">
        <v>2393.2709802371542</v>
      </c>
      <c r="H6" s="378">
        <v>-97.075132712591383</v>
      </c>
      <c r="I6" s="378">
        <v>1905.7977011494256</v>
      </c>
      <c r="J6" s="378">
        <v>1859.8574285714285</v>
      </c>
      <c r="K6" s="378">
        <v>97.589446532006548</v>
      </c>
      <c r="L6" s="378">
        <v>2128.8388373487373</v>
      </c>
      <c r="M6" s="378">
        <v>-12.63512315062323</v>
      </c>
      <c r="N6" s="378">
        <v>1674.0114942528739</v>
      </c>
      <c r="O6" s="378">
        <v>2375.7142857142858</v>
      </c>
      <c r="P6" s="378">
        <v>141.91744165858242</v>
      </c>
      <c r="Q6" s="378">
        <v>1856.2884622357592</v>
      </c>
      <c r="R6" s="378">
        <v>27.981956147748576</v>
      </c>
      <c r="S6" s="378">
        <v>2039.7186206896552</v>
      </c>
      <c r="T6" s="378">
        <v>1370.8579999999999</v>
      </c>
      <c r="U6" s="378">
        <v>67.208191664029385</v>
      </c>
      <c r="V6" s="378">
        <v>4207.0381328168241</v>
      </c>
      <c r="W6" s="378">
        <v>-67.415127775841157</v>
      </c>
      <c r="X6" s="378">
        <v>1977.9089655172411</v>
      </c>
      <c r="Y6" s="378">
        <v>1184.001</v>
      </c>
      <c r="Z6" s="378">
        <v>59.861248451865585</v>
      </c>
      <c r="AA6" s="378">
        <v>6674.4819734345347</v>
      </c>
      <c r="AB6" s="378">
        <v>-82.260780616196044</v>
      </c>
      <c r="AC6" s="378">
        <v>9611.4013793103459</v>
      </c>
      <c r="AD6" s="378">
        <v>6860.4307142857142</v>
      </c>
      <c r="AE6" s="378">
        <v>71.378048252709391</v>
      </c>
      <c r="AF6" s="378">
        <v>17259.918386073012</v>
      </c>
      <c r="AG6" s="378">
        <v>-60.252241286254396</v>
      </c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 s="87"/>
      <c r="BR6" s="87"/>
    </row>
    <row r="7" spans="1:70" ht="14" x14ac:dyDescent="0.3">
      <c r="A7" s="137"/>
      <c r="B7" s="137"/>
      <c r="C7" s="137" t="s">
        <v>22</v>
      </c>
      <c r="D7" s="378">
        <v>769.48800000000028</v>
      </c>
      <c r="E7" s="378">
        <v>576.71428571428578</v>
      </c>
      <c r="F7" s="378">
        <v>74.94779460034276</v>
      </c>
      <c r="G7" s="378">
        <v>1168.201</v>
      </c>
      <c r="H7" s="378">
        <v>-50.632272552900929</v>
      </c>
      <c r="I7" s="378">
        <v>728.16000000000008</v>
      </c>
      <c r="J7" s="378">
        <v>403</v>
      </c>
      <c r="K7" s="378">
        <v>55.344979125466921</v>
      </c>
      <c r="L7" s="378">
        <v>1177.1538461538462</v>
      </c>
      <c r="M7" s="378">
        <v>-65.764882702738021</v>
      </c>
      <c r="N7" s="378">
        <v>639.60000000000014</v>
      </c>
      <c r="O7" s="378">
        <v>387.786</v>
      </c>
      <c r="P7" s="378">
        <v>60.629455909943701</v>
      </c>
      <c r="Q7" s="378">
        <v>1450.558359621451</v>
      </c>
      <c r="R7" s="378">
        <v>-73.266432375654318</v>
      </c>
      <c r="S7" s="378">
        <v>779.32799999999997</v>
      </c>
      <c r="T7" s="378">
        <v>701.92928571428581</v>
      </c>
      <c r="U7" s="378">
        <v>90.068531570055981</v>
      </c>
      <c r="V7" s="378">
        <v>2589.1154556299334</v>
      </c>
      <c r="W7" s="378">
        <v>-72.889224225672621</v>
      </c>
      <c r="X7" s="378">
        <v>755.71199999999988</v>
      </c>
      <c r="Y7" s="378">
        <v>1199.715857142857</v>
      </c>
      <c r="Z7" s="378">
        <v>158.75305104892567</v>
      </c>
      <c r="AA7" s="378">
        <v>3706.7857142857142</v>
      </c>
      <c r="AB7" s="378">
        <v>-67.634604489835255</v>
      </c>
      <c r="AC7" s="378">
        <v>3672.2880000000005</v>
      </c>
      <c r="AD7" s="378">
        <v>3269.1454285714281</v>
      </c>
      <c r="AE7" s="378">
        <v>89.022032819087926</v>
      </c>
      <c r="AF7" s="378">
        <v>10091.814375690945</v>
      </c>
      <c r="AG7" s="378">
        <v>-67.605969483088089</v>
      </c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s="87"/>
      <c r="BR7" s="87"/>
    </row>
    <row r="8" spans="1:70" ht="14" x14ac:dyDescent="0.3">
      <c r="A8" s="137"/>
      <c r="B8" s="137"/>
      <c r="C8" s="137" t="s">
        <v>23</v>
      </c>
      <c r="D8" s="378">
        <v>624.03600000000017</v>
      </c>
      <c r="E8" s="378">
        <v>327</v>
      </c>
      <c r="F8" s="378">
        <v>52.400823029440595</v>
      </c>
      <c r="G8" s="378">
        <v>51</v>
      </c>
      <c r="H8" s="378">
        <v>541.17647058823525</v>
      </c>
      <c r="I8" s="378">
        <v>590.5200000000001</v>
      </c>
      <c r="J8" s="378">
        <v>255</v>
      </c>
      <c r="K8" s="378">
        <v>43.182280024385285</v>
      </c>
      <c r="L8" s="378">
        <v>94</v>
      </c>
      <c r="M8" s="378">
        <v>171.27659574468089</v>
      </c>
      <c r="N8" s="378">
        <v>518.70000000000005</v>
      </c>
      <c r="O8" s="378">
        <v>150</v>
      </c>
      <c r="P8" s="378">
        <v>28.91844997108155</v>
      </c>
      <c r="Q8" s="378">
        <v>170.7528589580686</v>
      </c>
      <c r="R8" s="378">
        <v>-12.153740256357779</v>
      </c>
      <c r="S8" s="378">
        <v>632.01600000000008</v>
      </c>
      <c r="T8" s="378">
        <v>245.64371428571428</v>
      </c>
      <c r="U8" s="378">
        <v>38.866692344135949</v>
      </c>
      <c r="V8" s="378">
        <v>411</v>
      </c>
      <c r="W8" s="378">
        <v>-40.232672923183877</v>
      </c>
      <c r="X8" s="378">
        <v>612.86399999999992</v>
      </c>
      <c r="Y8" s="378">
        <v>352</v>
      </c>
      <c r="Z8" s="378">
        <v>57.435254803675868</v>
      </c>
      <c r="AA8" s="378">
        <v>456</v>
      </c>
      <c r="AB8" s="378">
        <v>-22.807017543859644</v>
      </c>
      <c r="AC8" s="378">
        <v>2978.1360000000004</v>
      </c>
      <c r="AD8" s="378">
        <v>1329.6437142857142</v>
      </c>
      <c r="AE8" s="378">
        <v>44.646843337097906</v>
      </c>
      <c r="AF8" s="378">
        <v>1182.7528589580686</v>
      </c>
      <c r="AG8" s="378">
        <v>12.419403953675271</v>
      </c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 s="87"/>
      <c r="BR8" s="87"/>
    </row>
    <row r="9" spans="1:70" ht="14" x14ac:dyDescent="0.3">
      <c r="A9" s="137"/>
      <c r="B9" s="387"/>
      <c r="C9" s="387" t="s">
        <v>24</v>
      </c>
      <c r="D9" s="378">
        <v>624.03600000000017</v>
      </c>
      <c r="E9" s="378">
        <v>509.42857142857144</v>
      </c>
      <c r="F9" s="378">
        <v>81.6344844573985</v>
      </c>
      <c r="G9" s="378">
        <v>928.26482213438737</v>
      </c>
      <c r="H9" s="378">
        <v>-45.120340738839275</v>
      </c>
      <c r="I9" s="378">
        <v>590.5200000000001</v>
      </c>
      <c r="J9" s="378">
        <v>28</v>
      </c>
      <c r="K9" s="378">
        <v>4.7415836889521099</v>
      </c>
      <c r="L9" s="378">
        <v>-29.603015075376884</v>
      </c>
      <c r="M9" s="378">
        <v>-194.5849601086403</v>
      </c>
      <c r="N9" s="378">
        <v>518.70000000000005</v>
      </c>
      <c r="O9" s="378">
        <v>155</v>
      </c>
      <c r="P9" s="378">
        <v>29.882398303450934</v>
      </c>
      <c r="Q9" s="378">
        <v>482.11236216274722</v>
      </c>
      <c r="R9" s="378">
        <v>-67.849818389913736</v>
      </c>
      <c r="S9" s="378">
        <v>632.01600000000008</v>
      </c>
      <c r="T9" s="378">
        <v>66</v>
      </c>
      <c r="U9" s="378">
        <v>10.442773600668337</v>
      </c>
      <c r="V9" s="378">
        <v>280.86105925065527</v>
      </c>
      <c r="W9" s="378">
        <v>-76.500836329504082</v>
      </c>
      <c r="X9" s="378">
        <v>612.86399999999992</v>
      </c>
      <c r="Y9" s="378">
        <v>217</v>
      </c>
      <c r="Z9" s="378">
        <v>35.407529239766085</v>
      </c>
      <c r="AA9" s="378">
        <v>848.55651938194626</v>
      </c>
      <c r="AB9" s="378">
        <v>-74.427160119156952</v>
      </c>
      <c r="AC9" s="378">
        <v>2978.1360000000004</v>
      </c>
      <c r="AD9" s="378">
        <v>975.42857142857144</v>
      </c>
      <c r="AE9" s="378">
        <v>32.752989501774643</v>
      </c>
      <c r="AF9" s="378">
        <v>2510.1917478543592</v>
      </c>
      <c r="AG9" s="378">
        <v>-61.141272483970987</v>
      </c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 s="87"/>
      <c r="BR9" s="87"/>
    </row>
    <row r="10" spans="1:70" ht="14" x14ac:dyDescent="0.3">
      <c r="A10" s="137"/>
      <c r="B10" s="389" t="s">
        <v>72</v>
      </c>
      <c r="C10" s="389"/>
      <c r="D10" s="379">
        <v>4031.5245977011505</v>
      </c>
      <c r="E10" s="379">
        <v>1483.1428571428573</v>
      </c>
      <c r="F10" s="379">
        <v>36.78863470133787</v>
      </c>
      <c r="G10" s="379">
        <v>4540.7368023715417</v>
      </c>
      <c r="H10" s="379">
        <v>-67.336956055937009</v>
      </c>
      <c r="I10" s="379">
        <v>3814.9977011494257</v>
      </c>
      <c r="J10" s="379">
        <v>2545.8574285714285</v>
      </c>
      <c r="K10" s="379">
        <v>66.732869270258902</v>
      </c>
      <c r="L10" s="379">
        <v>3370.3896684272067</v>
      </c>
      <c r="M10" s="379">
        <v>-24.464003304417503</v>
      </c>
      <c r="N10" s="379">
        <v>3351.0114942528735</v>
      </c>
      <c r="O10" s="379">
        <v>3068.5002857142858</v>
      </c>
      <c r="P10" s="379">
        <v>91.569375126790632</v>
      </c>
      <c r="Q10" s="379">
        <v>3959.7120429780257</v>
      </c>
      <c r="R10" s="379">
        <v>-22.506984032946917</v>
      </c>
      <c r="S10" s="379">
        <v>4083.0786206896555</v>
      </c>
      <c r="T10" s="379">
        <v>2384.431</v>
      </c>
      <c r="U10" s="379">
        <v>58.397871349272634</v>
      </c>
      <c r="V10" s="379">
        <v>7488.0146476974132</v>
      </c>
      <c r="W10" s="379">
        <v>-68.156699576793443</v>
      </c>
      <c r="X10" s="379">
        <v>3959.3489655172411</v>
      </c>
      <c r="Y10" s="379">
        <v>2952.716857142857</v>
      </c>
      <c r="Z10" s="379">
        <v>74.575817460361705</v>
      </c>
      <c r="AA10" s="379">
        <v>11685.824207102194</v>
      </c>
      <c r="AB10" s="379">
        <v>-74.732489511965184</v>
      </c>
      <c r="AC10" s="379">
        <v>19239.961379310349</v>
      </c>
      <c r="AD10" s="379">
        <v>12434.648428571427</v>
      </c>
      <c r="AE10" s="379">
        <v>64.629279567800992</v>
      </c>
      <c r="AF10" s="379">
        <v>31044.677368576384</v>
      </c>
      <c r="AG10" s="379">
        <v>-59.945956980188001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 s="87"/>
      <c r="BR10" s="87"/>
    </row>
    <row r="11" spans="1:70" ht="14" x14ac:dyDescent="0.3">
      <c r="A11" s="137"/>
      <c r="B11" s="137" t="s">
        <v>73</v>
      </c>
      <c r="C11" s="137" t="s">
        <v>20</v>
      </c>
      <c r="D11" s="378">
        <v>624.03600000000017</v>
      </c>
      <c r="E11" s="378">
        <v>1334.1428571428571</v>
      </c>
      <c r="F11" s="378">
        <v>213.79261086585657</v>
      </c>
      <c r="G11" s="378">
        <v>1325.9596837944664</v>
      </c>
      <c r="H11" s="378">
        <v>0.61715099247763305</v>
      </c>
      <c r="I11" s="378">
        <v>590.5200000000001</v>
      </c>
      <c r="J11" s="378">
        <v>549</v>
      </c>
      <c r="K11" s="378">
        <v>92.968908758382426</v>
      </c>
      <c r="L11" s="378">
        <v>683.68251453770165</v>
      </c>
      <c r="M11" s="378">
        <v>-19.699569854989264</v>
      </c>
      <c r="N11" s="378">
        <v>518.70000000000005</v>
      </c>
      <c r="O11" s="378">
        <v>566.5</v>
      </c>
      <c r="P11" s="378">
        <v>109.21534605745131</v>
      </c>
      <c r="Q11" s="378">
        <v>265.73296187415491</v>
      </c>
      <c r="R11" s="378">
        <v>113.18394075187464</v>
      </c>
      <c r="S11" s="378">
        <v>632.01600000000008</v>
      </c>
      <c r="T11" s="378">
        <v>672</v>
      </c>
      <c r="U11" s="378">
        <v>106.3264221158958</v>
      </c>
      <c r="V11" s="378">
        <v>503.80437188710567</v>
      </c>
      <c r="W11" s="378">
        <v>33.385106898314916</v>
      </c>
      <c r="X11" s="378">
        <v>612.86399999999992</v>
      </c>
      <c r="Y11" s="378">
        <v>849.21428571428578</v>
      </c>
      <c r="Z11" s="378">
        <v>138.56488319011819</v>
      </c>
      <c r="AA11" s="378">
        <v>1903.550284629981</v>
      </c>
      <c r="AB11" s="378">
        <v>-55.387872200110586</v>
      </c>
      <c r="AC11" s="378">
        <v>2978.1360000000004</v>
      </c>
      <c r="AD11" s="378">
        <v>3970.8571428571427</v>
      </c>
      <c r="AE11" s="378">
        <v>133.33364033264908</v>
      </c>
      <c r="AF11" s="378">
        <v>4682.7298167234094</v>
      </c>
      <c r="AG11" s="378">
        <v>-15.202087280883873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 s="87"/>
      <c r="BR11" s="87"/>
    </row>
    <row r="12" spans="1:70" ht="14" x14ac:dyDescent="0.3">
      <c r="A12" s="137"/>
      <c r="B12" s="387"/>
      <c r="C12" s="387" t="s">
        <v>21</v>
      </c>
      <c r="D12" s="378">
        <v>11044.968000000001</v>
      </c>
      <c r="E12" s="378">
        <v>10340.857714285714</v>
      </c>
      <c r="F12" s="378">
        <v>93.62505816481962</v>
      </c>
      <c r="G12" s="378">
        <v>12387.741172595521</v>
      </c>
      <c r="H12" s="378">
        <v>-16.523460006074188</v>
      </c>
      <c r="I12" s="378">
        <v>10451.760000000002</v>
      </c>
      <c r="J12" s="378">
        <v>6285.7884285714281</v>
      </c>
      <c r="K12" s="378">
        <v>60.140956437685396</v>
      </c>
      <c r="L12" s="378">
        <v>6984.2686218168765</v>
      </c>
      <c r="M12" s="378">
        <v>-10.000763588381957</v>
      </c>
      <c r="N12" s="378">
        <v>9180.6000000000022</v>
      </c>
      <c r="O12" s="378">
        <v>4766.93</v>
      </c>
      <c r="P12" s="378">
        <v>51.92394832581747</v>
      </c>
      <c r="Q12" s="378">
        <v>8746.0520173282493</v>
      </c>
      <c r="R12" s="378">
        <v>-45.49620799698598</v>
      </c>
      <c r="S12" s="378">
        <v>11186.207999999999</v>
      </c>
      <c r="T12" s="378">
        <v>7448.5720000000001</v>
      </c>
      <c r="U12" s="378">
        <v>66.587104405711045</v>
      </c>
      <c r="V12" s="378">
        <v>17400.828184222726</v>
      </c>
      <c r="W12" s="378">
        <v>-57.194152363658212</v>
      </c>
      <c r="X12" s="378">
        <v>10847.232</v>
      </c>
      <c r="Y12" s="378">
        <v>6241.5029999999997</v>
      </c>
      <c r="Z12" s="378">
        <v>57.540052614344376</v>
      </c>
      <c r="AA12" s="378">
        <v>42141.228652751422</v>
      </c>
      <c r="AB12" s="378">
        <v>-85.189081572749799</v>
      </c>
      <c r="AC12" s="378">
        <v>52710.768000000004</v>
      </c>
      <c r="AD12" s="378">
        <v>35083.651142857147</v>
      </c>
      <c r="AE12" s="378">
        <v>66.558793343434388</v>
      </c>
      <c r="AF12" s="378">
        <v>87660.118648714793</v>
      </c>
      <c r="AG12" s="378">
        <v>-59.977636713623689</v>
      </c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 s="87"/>
      <c r="BR12" s="87"/>
    </row>
    <row r="13" spans="1:70" ht="14" x14ac:dyDescent="0.3">
      <c r="A13" s="137"/>
      <c r="B13" s="389" t="s">
        <v>75</v>
      </c>
      <c r="C13" s="389"/>
      <c r="D13" s="379">
        <v>11669.004000000001</v>
      </c>
      <c r="E13" s="379">
        <v>11675.000571428571</v>
      </c>
      <c r="F13" s="379">
        <v>100.05138888827675</v>
      </c>
      <c r="G13" s="379">
        <v>13713.700856389987</v>
      </c>
      <c r="H13" s="379">
        <v>-14.86615689164222</v>
      </c>
      <c r="I13" s="379">
        <v>11042.280000000002</v>
      </c>
      <c r="J13" s="379">
        <v>6834.7884285714281</v>
      </c>
      <c r="K13" s="379">
        <v>61.896532496653109</v>
      </c>
      <c r="L13" s="379">
        <v>7667.951136354578</v>
      </c>
      <c r="M13" s="379">
        <v>-10.865519262805904</v>
      </c>
      <c r="N13" s="379">
        <v>9699.3000000000029</v>
      </c>
      <c r="O13" s="379">
        <v>5333.43</v>
      </c>
      <c r="P13" s="379">
        <v>54.987782623488293</v>
      </c>
      <c r="Q13" s="379">
        <v>9011.7849792024044</v>
      </c>
      <c r="R13" s="379">
        <v>-40.817163166802054</v>
      </c>
      <c r="S13" s="379">
        <v>11818.223999999998</v>
      </c>
      <c r="T13" s="379">
        <v>8120.5720000000001</v>
      </c>
      <c r="U13" s="379">
        <v>68.712287057683128</v>
      </c>
      <c r="V13" s="379">
        <v>17904.632556109831</v>
      </c>
      <c r="W13" s="379">
        <v>-54.645413836047076</v>
      </c>
      <c r="X13" s="379">
        <v>11460.096</v>
      </c>
      <c r="Y13" s="379">
        <v>7090.717285714285</v>
      </c>
      <c r="Z13" s="379">
        <v>61.873105475855404</v>
      </c>
      <c r="AA13" s="379">
        <v>44044.778937381401</v>
      </c>
      <c r="AB13" s="379">
        <v>-83.901117324722691</v>
      </c>
      <c r="AC13" s="379">
        <v>55688.904000000002</v>
      </c>
      <c r="AD13" s="379">
        <v>39054.508285714292</v>
      </c>
      <c r="AE13" s="379">
        <v>70.129784356528688</v>
      </c>
      <c r="AF13" s="379">
        <v>92342.848465438205</v>
      </c>
      <c r="AG13" s="379">
        <v>-57.707056978720466</v>
      </c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 s="87"/>
      <c r="BR13" s="87"/>
    </row>
    <row r="14" spans="1:70" ht="14" x14ac:dyDescent="0.3">
      <c r="A14" s="137"/>
      <c r="B14" s="137" t="s">
        <v>118</v>
      </c>
      <c r="C14" s="137" t="s">
        <v>28</v>
      </c>
      <c r="D14" s="378">
        <v>624.03600000000017</v>
      </c>
      <c r="E14" s="378">
        <v>219</v>
      </c>
      <c r="F14" s="378">
        <v>35.094129184854708</v>
      </c>
      <c r="G14" s="378">
        <v>854.9061923583663</v>
      </c>
      <c r="H14" s="378">
        <v>-74.383154320609037</v>
      </c>
      <c r="I14" s="378">
        <v>590.5200000000001</v>
      </c>
      <c r="J14" s="378">
        <v>27</v>
      </c>
      <c r="K14" s="378">
        <v>4.572241414346677</v>
      </c>
      <c r="L14" s="378">
        <v>488.53980341840207</v>
      </c>
      <c r="M14" s="378">
        <v>-94.473326469803268</v>
      </c>
      <c r="N14" s="378">
        <v>518.70000000000005</v>
      </c>
      <c r="O14" s="378">
        <v>63</v>
      </c>
      <c r="P14" s="378">
        <v>12.145748987854251</v>
      </c>
      <c r="Q14" s="378">
        <v>446.71002241775307</v>
      </c>
      <c r="R14" s="378">
        <v>-85.896891307917912</v>
      </c>
      <c r="S14" s="378">
        <v>632.01600000000008</v>
      </c>
      <c r="T14" s="378">
        <v>104</v>
      </c>
      <c r="U14" s="378">
        <v>16.455279613174348</v>
      </c>
      <c r="V14" s="378">
        <v>1528.2080610536793</v>
      </c>
      <c r="W14" s="378">
        <v>-93.194643932954165</v>
      </c>
      <c r="X14" s="378">
        <v>612.86399999999992</v>
      </c>
      <c r="Y14" s="378">
        <v>173</v>
      </c>
      <c r="Z14" s="378">
        <v>28.228122389306606</v>
      </c>
      <c r="AA14" s="378">
        <v>1883.3757115749524</v>
      </c>
      <c r="AB14" s="378">
        <v>-90.814365984611186</v>
      </c>
      <c r="AC14" s="378">
        <v>2978.1360000000004</v>
      </c>
      <c r="AD14" s="378">
        <v>586</v>
      </c>
      <c r="AE14" s="378">
        <v>19.676737395471527</v>
      </c>
      <c r="AF14" s="378">
        <v>5201.7397908231524</v>
      </c>
      <c r="AG14" s="378">
        <v>-88.73453837437593</v>
      </c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 s="87"/>
      <c r="BR14" s="87"/>
    </row>
    <row r="15" spans="1:70" ht="14" x14ac:dyDescent="0.3">
      <c r="A15" s="137"/>
      <c r="B15" s="137"/>
      <c r="C15" s="137" t="s">
        <v>30</v>
      </c>
      <c r="D15" s="378">
        <v>866.22229885057504</v>
      </c>
      <c r="E15" s="378">
        <v>1263.8571428571429</v>
      </c>
      <c r="F15" s="378">
        <v>145.904480239565</v>
      </c>
      <c r="G15" s="378">
        <v>892.5281949934124</v>
      </c>
      <c r="H15" s="378">
        <v>41.604170035936079</v>
      </c>
      <c r="I15" s="378">
        <v>819.69885057471276</v>
      </c>
      <c r="J15" s="378">
        <v>923.85714285714289</v>
      </c>
      <c r="K15" s="378">
        <v>112.70689744281111</v>
      </c>
      <c r="L15" s="378">
        <v>1057.0394558347407</v>
      </c>
      <c r="M15" s="378">
        <v>-12.599559291987276</v>
      </c>
      <c r="N15" s="378">
        <v>720.00574712643697</v>
      </c>
      <c r="O15" s="378">
        <v>742</v>
      </c>
      <c r="P15" s="378">
        <v>103.0547329603052</v>
      </c>
      <c r="Q15" s="378">
        <v>610.70042403311027</v>
      </c>
      <c r="R15" s="378">
        <v>21.499833764610443</v>
      </c>
      <c r="S15" s="378">
        <v>877.29931034482752</v>
      </c>
      <c r="T15" s="378">
        <v>1034.8571428571429</v>
      </c>
      <c r="U15" s="378">
        <v>117.95941597747139</v>
      </c>
      <c r="V15" s="378">
        <v>1899.1529606298873</v>
      </c>
      <c r="W15" s="378">
        <v>-45.509542184853061</v>
      </c>
      <c r="X15" s="378">
        <v>850.71448275862076</v>
      </c>
      <c r="Y15" s="378">
        <v>971.14285714285711</v>
      </c>
      <c r="Z15" s="378">
        <v>114.15614484353458</v>
      </c>
      <c r="AA15" s="378">
        <v>6515.3223095689891</v>
      </c>
      <c r="AB15" s="378">
        <v>-85.094477126380241</v>
      </c>
      <c r="AC15" s="378">
        <v>4133.9406896551727</v>
      </c>
      <c r="AD15" s="378">
        <v>4935.7142857142862</v>
      </c>
      <c r="AE15" s="378">
        <v>119.39489838510461</v>
      </c>
      <c r="AF15" s="378">
        <v>10974.743345060138</v>
      </c>
      <c r="AG15" s="378">
        <v>-55.02660854537514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 s="87"/>
      <c r="BR15" s="87"/>
    </row>
    <row r="16" spans="1:70" ht="14" x14ac:dyDescent="0.3">
      <c r="A16" s="137"/>
      <c r="B16" s="137"/>
      <c r="C16" s="137" t="s">
        <v>95</v>
      </c>
      <c r="D16" s="378">
        <v>624.03600000000017</v>
      </c>
      <c r="E16" s="378">
        <v>56</v>
      </c>
      <c r="F16" s="378">
        <v>8.9738412527482367</v>
      </c>
      <c r="G16" s="378">
        <v>166.83333333333334</v>
      </c>
      <c r="H16" s="378">
        <v>-66.433566433566426</v>
      </c>
      <c r="I16" s="378">
        <v>590.5200000000001</v>
      </c>
      <c r="J16" s="378">
        <v>129</v>
      </c>
      <c r="K16" s="378">
        <v>21.84515342410079</v>
      </c>
      <c r="L16" s="378">
        <v>189.15</v>
      </c>
      <c r="M16" s="378">
        <v>-31.800158604282316</v>
      </c>
      <c r="N16" s="378">
        <v>518.70000000000005</v>
      </c>
      <c r="O16" s="378">
        <v>100</v>
      </c>
      <c r="P16" s="378">
        <v>19.278966647387698</v>
      </c>
      <c r="Q16" s="378">
        <v>223.858</v>
      </c>
      <c r="R16" s="378">
        <v>-55.328824522688492</v>
      </c>
      <c r="S16" s="378">
        <v>632.01600000000008</v>
      </c>
      <c r="T16" s="378">
        <v>166.572</v>
      </c>
      <c r="U16" s="378">
        <v>26.355661881977671</v>
      </c>
      <c r="V16" s="378">
        <v>875.16655618869231</v>
      </c>
      <c r="W16" s="378">
        <v>-80.966822963915234</v>
      </c>
      <c r="X16" s="378">
        <v>612.86399999999992</v>
      </c>
      <c r="Y16" s="378">
        <v>138</v>
      </c>
      <c r="Z16" s="378">
        <v>22.517230576441108</v>
      </c>
      <c r="AA16" s="378">
        <v>1407.4478178368122</v>
      </c>
      <c r="AB16" s="378">
        <v>-90.195018369341739</v>
      </c>
      <c r="AC16" s="378">
        <v>2978.1360000000004</v>
      </c>
      <c r="AD16" s="378">
        <v>589.572</v>
      </c>
      <c r="AE16" s="378">
        <v>19.796678190653481</v>
      </c>
      <c r="AF16" s="378">
        <v>2862.455707358838</v>
      </c>
      <c r="AG16" s="378">
        <v>-79.40327955173872</v>
      </c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 s="87"/>
      <c r="BR16" s="87"/>
    </row>
    <row r="17" spans="1:70" ht="14" x14ac:dyDescent="0.3">
      <c r="A17" s="137"/>
      <c r="B17" s="137"/>
      <c r="C17" s="137" t="s">
        <v>113</v>
      </c>
      <c r="D17" s="378">
        <v>624.03600000000017</v>
      </c>
      <c r="E17" s="378">
        <v>116</v>
      </c>
      <c r="F17" s="378">
        <v>18.58867116640706</v>
      </c>
      <c r="G17" s="378">
        <v>221</v>
      </c>
      <c r="H17" s="378">
        <v>-47.511312217194572</v>
      </c>
      <c r="I17" s="378">
        <v>590.5200000000001</v>
      </c>
      <c r="J17" s="378">
        <v>63.5</v>
      </c>
      <c r="K17" s="378">
        <v>10.753234437444963</v>
      </c>
      <c r="L17" s="378">
        <v>82.785046728971963</v>
      </c>
      <c r="M17" s="378">
        <v>-23.295326258749157</v>
      </c>
      <c r="N17" s="378">
        <v>518.70000000000005</v>
      </c>
      <c r="O17" s="378">
        <v>95</v>
      </c>
      <c r="P17" s="378">
        <v>18.315018315018314</v>
      </c>
      <c r="Q17" s="378">
        <v>28</v>
      </c>
      <c r="R17" s="378">
        <v>239.28571428571428</v>
      </c>
      <c r="S17" s="378">
        <v>632.01600000000008</v>
      </c>
      <c r="T17" s="378">
        <v>62</v>
      </c>
      <c r="U17" s="378">
        <v>9.8098782309308614</v>
      </c>
      <c r="V17" s="378">
        <v>758.70887330710252</v>
      </c>
      <c r="W17" s="378">
        <v>-91.828222631725538</v>
      </c>
      <c r="X17" s="378">
        <v>612.86399999999992</v>
      </c>
      <c r="Y17" s="378">
        <v>128</v>
      </c>
      <c r="Z17" s="378">
        <v>20.885547201336678</v>
      </c>
      <c r="AA17" s="378">
        <v>1085.8571428571427</v>
      </c>
      <c r="AB17" s="378">
        <v>-88.21207735824234</v>
      </c>
      <c r="AC17" s="378">
        <v>2978.1360000000004</v>
      </c>
      <c r="AD17" s="378">
        <v>464.5</v>
      </c>
      <c r="AE17" s="378">
        <v>15.597004300676664</v>
      </c>
      <c r="AF17" s="378">
        <v>2176.3510628932172</v>
      </c>
      <c r="AG17" s="378">
        <v>-78.656936010015826</v>
      </c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 s="87"/>
      <c r="BR17" s="87"/>
    </row>
    <row r="18" spans="1:70" ht="14" x14ac:dyDescent="0.3">
      <c r="A18" s="387"/>
      <c r="B18" s="321" t="s">
        <v>120</v>
      </c>
      <c r="C18" s="321"/>
      <c r="D18" s="379">
        <v>2738.3302988505752</v>
      </c>
      <c r="E18" s="379">
        <v>1654.8571428571429</v>
      </c>
      <c r="F18" s="379">
        <v>60.433072794460742</v>
      </c>
      <c r="G18" s="379">
        <v>2135.2677206851122</v>
      </c>
      <c r="H18" s="379">
        <v>-22.498845141246576</v>
      </c>
      <c r="I18" s="379">
        <v>2591.2588505747131</v>
      </c>
      <c r="J18" s="379">
        <v>1143.3571428571429</v>
      </c>
      <c r="K18" s="379">
        <v>44.123617468920898</v>
      </c>
      <c r="L18" s="379">
        <v>1817.5143059821148</v>
      </c>
      <c r="M18" s="379">
        <v>-37.092261717339461</v>
      </c>
      <c r="N18" s="379">
        <v>2276.1057471264371</v>
      </c>
      <c r="O18" s="379">
        <v>1000</v>
      </c>
      <c r="P18" s="379">
        <v>43.934689821089854</v>
      </c>
      <c r="Q18" s="379">
        <v>1309.2684464508632</v>
      </c>
      <c r="R18" s="379">
        <v>-23.621469477036683</v>
      </c>
      <c r="S18" s="379">
        <v>2773.3473103448277</v>
      </c>
      <c r="T18" s="379">
        <v>1367.4291428571428</v>
      </c>
      <c r="U18" s="379">
        <v>49.306090793479513</v>
      </c>
      <c r="V18" s="379">
        <v>5061.2364511793612</v>
      </c>
      <c r="W18" s="379">
        <v>-72.982310626121688</v>
      </c>
      <c r="X18" s="379">
        <v>2689.3064827586209</v>
      </c>
      <c r="Y18" s="379">
        <v>1410.1428571428571</v>
      </c>
      <c r="Z18" s="379">
        <v>52.435186029684843</v>
      </c>
      <c r="AA18" s="379">
        <v>10892.002981837897</v>
      </c>
      <c r="AB18" s="379">
        <v>-87.053411025554894</v>
      </c>
      <c r="AC18" s="379">
        <v>13068.348689655175</v>
      </c>
      <c r="AD18" s="379">
        <v>6575.7862857142864</v>
      </c>
      <c r="AE18" s="379">
        <v>50.318417742554104</v>
      </c>
      <c r="AF18" s="379">
        <v>21215.289906135346</v>
      </c>
      <c r="AG18" s="379">
        <v>-69.004494801588336</v>
      </c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s="87"/>
      <c r="BR18" s="87"/>
    </row>
    <row r="19" spans="1:70" ht="14" x14ac:dyDescent="0.3">
      <c r="A19" s="390" t="s">
        <v>66</v>
      </c>
      <c r="B19" s="390"/>
      <c r="C19" s="390"/>
      <c r="D19" s="380">
        <v>18438.858896551727</v>
      </c>
      <c r="E19" s="380">
        <v>14813.000571428571</v>
      </c>
      <c r="F19" s="380">
        <v>80.33577703769275</v>
      </c>
      <c r="G19" s="380">
        <v>20389.705379446637</v>
      </c>
      <c r="H19" s="380">
        <v>-27.350590429028628</v>
      </c>
      <c r="I19" s="380">
        <v>17448.536551724141</v>
      </c>
      <c r="J19" s="380">
        <v>10524.002999999999</v>
      </c>
      <c r="K19" s="380">
        <v>60.314531071433017</v>
      </c>
      <c r="L19" s="380">
        <v>12855.855110763898</v>
      </c>
      <c r="M19" s="380">
        <v>-18.13844423939949</v>
      </c>
      <c r="N19" s="380">
        <v>15326.417241379315</v>
      </c>
      <c r="O19" s="380">
        <v>9401.9302857142866</v>
      </c>
      <c r="P19" s="380">
        <v>61.344606098353559</v>
      </c>
      <c r="Q19" s="380">
        <v>14280.765468631293</v>
      </c>
      <c r="R19" s="380">
        <v>-34.163681167047471</v>
      </c>
      <c r="S19" s="380">
        <v>18674.649931034481</v>
      </c>
      <c r="T19" s="380">
        <v>11872.432142857144</v>
      </c>
      <c r="U19" s="380">
        <v>63.575125567022958</v>
      </c>
      <c r="V19" s="380">
        <v>30453.883654986606</v>
      </c>
      <c r="W19" s="380">
        <v>-61.015047284738941</v>
      </c>
      <c r="X19" s="380">
        <v>18108.751448275863</v>
      </c>
      <c r="Y19" s="380">
        <v>11453.576999999999</v>
      </c>
      <c r="Z19" s="380">
        <v>63.248849776943082</v>
      </c>
      <c r="AA19" s="380">
        <v>66622.606126321494</v>
      </c>
      <c r="AB19" s="380">
        <v>-82.808272347852693</v>
      </c>
      <c r="AC19" s="380">
        <v>87997.214068965521</v>
      </c>
      <c r="AD19" s="380">
        <v>58064.942999999999</v>
      </c>
      <c r="AE19" s="380">
        <v>65.984978745455678</v>
      </c>
      <c r="AF19" s="380">
        <v>144602.81574014993</v>
      </c>
      <c r="AG19" s="380">
        <v>-59.845219677919545</v>
      </c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 s="87"/>
      <c r="BR19" s="87"/>
    </row>
    <row r="20" spans="1:70" ht="14" x14ac:dyDescent="0.3">
      <c r="A20" s="137" t="s">
        <v>53</v>
      </c>
      <c r="B20" s="137" t="s">
        <v>50</v>
      </c>
      <c r="C20" s="137" t="s">
        <v>25</v>
      </c>
      <c r="D20" s="378">
        <v>1632.4324904214566</v>
      </c>
      <c r="E20" s="378">
        <v>963.5</v>
      </c>
      <c r="F20" s="378">
        <v>59.022348896721994</v>
      </c>
      <c r="G20" s="378">
        <v>3143.6681159420291</v>
      </c>
      <c r="H20" s="378">
        <v>-69.35109036752506</v>
      </c>
      <c r="I20" s="378">
        <v>1544.7570881226056</v>
      </c>
      <c r="J20" s="378">
        <v>651.5</v>
      </c>
      <c r="K20" s="378">
        <v>42.174915720360246</v>
      </c>
      <c r="L20" s="378">
        <v>3423.1434081502648</v>
      </c>
      <c r="M20" s="378">
        <v>-80.967785385537042</v>
      </c>
      <c r="N20" s="378">
        <v>1356.8812260536401</v>
      </c>
      <c r="O20" s="378">
        <v>563</v>
      </c>
      <c r="P20" s="378">
        <v>41.492209427750133</v>
      </c>
      <c r="Q20" s="378">
        <v>3303.5943202062522</v>
      </c>
      <c r="R20" s="378">
        <v>-82.957955928291753</v>
      </c>
      <c r="S20" s="378">
        <v>1653.3075862068968</v>
      </c>
      <c r="T20" s="378">
        <v>738</v>
      </c>
      <c r="U20" s="378">
        <v>44.63779191222109</v>
      </c>
      <c r="V20" s="378">
        <v>15765.44090147673</v>
      </c>
      <c r="W20" s="378">
        <v>-95.318874970817518</v>
      </c>
      <c r="X20" s="378">
        <v>1603.2073563218389</v>
      </c>
      <c r="Y20" s="378">
        <v>804.14400000000001</v>
      </c>
      <c r="Z20" s="378">
        <v>50.158452481462454</v>
      </c>
      <c r="AA20" s="378">
        <v>15337.341555977229</v>
      </c>
      <c r="AB20" s="378">
        <v>-94.756953171675235</v>
      </c>
      <c r="AC20" s="378">
        <v>7790.5857471264371</v>
      </c>
      <c r="AD20" s="378">
        <v>3720.1440000000002</v>
      </c>
      <c r="AE20" s="378">
        <v>47.75178812930951</v>
      </c>
      <c r="AF20" s="378">
        <v>40973.188301752518</v>
      </c>
      <c r="AG20" s="378">
        <v>-90.92054059205131</v>
      </c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 s="87"/>
      <c r="BR20" s="87"/>
    </row>
    <row r="21" spans="1:70" ht="14" x14ac:dyDescent="0.3">
      <c r="A21" s="137"/>
      <c r="B21" s="137"/>
      <c r="C21" s="137" t="s">
        <v>26</v>
      </c>
      <c r="D21" s="378">
        <v>1529.5920000000003</v>
      </c>
      <c r="E21" s="378">
        <v>1425.5</v>
      </c>
      <c r="F21" s="378">
        <v>93.19478658361183</v>
      </c>
      <c r="G21" s="378">
        <v>2041.7043478260871</v>
      </c>
      <c r="H21" s="378">
        <v>-30.180880423857317</v>
      </c>
      <c r="I21" s="378">
        <v>1447.4400000000003</v>
      </c>
      <c r="J21" s="378">
        <v>916</v>
      </c>
      <c r="K21" s="378">
        <v>63.284143038744254</v>
      </c>
      <c r="L21" s="378">
        <v>1589.2451666145132</v>
      </c>
      <c r="M21" s="378">
        <v>-42.362574432030051</v>
      </c>
      <c r="N21" s="378">
        <v>1271.4000000000001</v>
      </c>
      <c r="O21" s="378">
        <v>1245.5</v>
      </c>
      <c r="P21" s="378">
        <v>97.962875570237529</v>
      </c>
      <c r="Q21" s="378">
        <v>895.10723617904773</v>
      </c>
      <c r="R21" s="378">
        <v>39.145339201666729</v>
      </c>
      <c r="S21" s="378">
        <v>1549.1519999999996</v>
      </c>
      <c r="T21" s="378">
        <v>1299.393</v>
      </c>
      <c r="U21" s="378">
        <v>83.877695668339868</v>
      </c>
      <c r="V21" s="378">
        <v>2152.436740848098</v>
      </c>
      <c r="W21" s="378">
        <v>-39.631535954547203</v>
      </c>
      <c r="X21" s="378">
        <v>1502.2079999999996</v>
      </c>
      <c r="Y21" s="378">
        <v>1283.0719999999999</v>
      </c>
      <c r="Z21" s="378">
        <v>85.41240627130199</v>
      </c>
      <c r="AA21" s="378">
        <v>9339.4762808349151</v>
      </c>
      <c r="AB21" s="378">
        <v>-86.261842083876488</v>
      </c>
      <c r="AC21" s="378">
        <v>7299.7920000000013</v>
      </c>
      <c r="AD21" s="378">
        <v>6169.4650000000001</v>
      </c>
      <c r="AE21" s="378">
        <v>84.515627294585926</v>
      </c>
      <c r="AF21" s="378">
        <v>16017.96977230266</v>
      </c>
      <c r="AG21" s="378">
        <v>-61.484101370525252</v>
      </c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 s="87"/>
      <c r="BR21" s="87"/>
    </row>
    <row r="22" spans="1:70" ht="14" x14ac:dyDescent="0.3">
      <c r="A22" s="137"/>
      <c r="B22" s="137"/>
      <c r="C22" s="137" t="s">
        <v>70</v>
      </c>
      <c r="D22" s="378">
        <v>744.92241379310371</v>
      </c>
      <c r="E22" s="378">
        <v>330</v>
      </c>
      <c r="F22" s="378">
        <v>44.299915520014792</v>
      </c>
      <c r="G22" s="378">
        <v>820.2</v>
      </c>
      <c r="H22" s="378">
        <v>-59.765910753474763</v>
      </c>
      <c r="I22" s="378">
        <v>704.91379310344837</v>
      </c>
      <c r="J22" s="378">
        <v>277</v>
      </c>
      <c r="K22" s="378">
        <v>39.295585177938115</v>
      </c>
      <c r="L22" s="378">
        <v>574.88165184898855</v>
      </c>
      <c r="M22" s="378">
        <v>-51.816169622201976</v>
      </c>
      <c r="N22" s="378">
        <v>619.18103448275883</v>
      </c>
      <c r="O22" s="378">
        <v>281.5</v>
      </c>
      <c r="P22" s="378">
        <v>45.463278802645306</v>
      </c>
      <c r="Q22" s="378">
        <v>702.90027919794045</v>
      </c>
      <c r="R22" s="378">
        <v>-59.95164487326543</v>
      </c>
      <c r="S22" s="378">
        <v>754.44827586206907</v>
      </c>
      <c r="T22" s="378">
        <v>186.215</v>
      </c>
      <c r="U22" s="378">
        <v>24.682275241098765</v>
      </c>
      <c r="V22" s="378">
        <v>2295.930841834318</v>
      </c>
      <c r="W22" s="378">
        <v>-91.889346290098842</v>
      </c>
      <c r="X22" s="378">
        <v>731.58620689655163</v>
      </c>
      <c r="Y22" s="378">
        <v>292.5</v>
      </c>
      <c r="Z22" s="378">
        <v>39.981617647058833</v>
      </c>
      <c r="AA22" s="378">
        <v>2805.4981024667932</v>
      </c>
      <c r="AB22" s="378">
        <v>-89.574043919587282</v>
      </c>
      <c r="AC22" s="378">
        <v>3555.0517241379316</v>
      </c>
      <c r="AD22" s="378">
        <v>1367.2149999999999</v>
      </c>
      <c r="AE22" s="378">
        <v>38.45837152570649</v>
      </c>
      <c r="AF22" s="378">
        <v>7199.4108753480396</v>
      </c>
      <c r="AG22" s="378">
        <v>-81.009348908234031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 s="87"/>
      <c r="BR22" s="87"/>
    </row>
    <row r="23" spans="1:70" ht="14" x14ac:dyDescent="0.3">
      <c r="A23" s="137"/>
      <c r="B23" s="137"/>
      <c r="C23" s="137" t="s">
        <v>114</v>
      </c>
      <c r="D23" s="378">
        <v>624.03600000000017</v>
      </c>
      <c r="E23" s="378">
        <v>209</v>
      </c>
      <c r="F23" s="378">
        <v>33.491657532578238</v>
      </c>
      <c r="G23" s="378">
        <v>386.33992094861662</v>
      </c>
      <c r="H23" s="378">
        <v>-45.902561794074323</v>
      </c>
      <c r="I23" s="378">
        <v>590.5200000000001</v>
      </c>
      <c r="J23" s="378">
        <v>541.57142857142856</v>
      </c>
      <c r="K23" s="378">
        <v>91.710937575599218</v>
      </c>
      <c r="L23" s="378">
        <v>290.53101175660231</v>
      </c>
      <c r="M23" s="378">
        <v>86.407442460958322</v>
      </c>
      <c r="N23" s="378">
        <v>518.70000000000005</v>
      </c>
      <c r="O23" s="378">
        <v>221</v>
      </c>
      <c r="P23" s="378">
        <v>42.606516290726816</v>
      </c>
      <c r="Q23" s="378">
        <v>304.47470095955828</v>
      </c>
      <c r="R23" s="378">
        <v>-27.415972721702673</v>
      </c>
      <c r="S23" s="378">
        <v>632.01600000000008</v>
      </c>
      <c r="T23" s="378">
        <v>221.15</v>
      </c>
      <c r="U23" s="378">
        <v>34.99120275436065</v>
      </c>
      <c r="V23" s="378">
        <v>1058.3731062534589</v>
      </c>
      <c r="W23" s="378">
        <v>-79.104722267287173</v>
      </c>
      <c r="X23" s="378">
        <v>612.86399999999992</v>
      </c>
      <c r="Y23" s="378">
        <v>304</v>
      </c>
      <c r="Z23" s="378">
        <v>49.603174603174608</v>
      </c>
      <c r="AA23" s="378">
        <v>1780.6546489563568</v>
      </c>
      <c r="AB23" s="378">
        <v>-82.927627197212288</v>
      </c>
      <c r="AC23" s="378">
        <v>2978.1360000000004</v>
      </c>
      <c r="AD23" s="378">
        <v>1496.7214285714285</v>
      </c>
      <c r="AE23" s="378">
        <v>50.256987208489754</v>
      </c>
      <c r="AF23" s="378">
        <v>3820.3733888745928</v>
      </c>
      <c r="AG23" s="378">
        <v>-60.822640191922879</v>
      </c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 s="87"/>
      <c r="BR23" s="87"/>
    </row>
    <row r="24" spans="1:70" ht="14" x14ac:dyDescent="0.3">
      <c r="A24" s="137"/>
      <c r="B24" s="137"/>
      <c r="C24" s="137" t="s">
        <v>115</v>
      </c>
      <c r="D24" s="378">
        <v>624.03600000000017</v>
      </c>
      <c r="E24" s="378">
        <v>271.5</v>
      </c>
      <c r="F24" s="378">
        <v>43.507105359306181</v>
      </c>
      <c r="G24" s="378">
        <v>669.00988142292488</v>
      </c>
      <c r="H24" s="378">
        <v>-59.417639777974053</v>
      </c>
      <c r="I24" s="378">
        <v>590.5200000000001</v>
      </c>
      <c r="J24" s="378">
        <v>248</v>
      </c>
      <c r="K24" s="378">
        <v>41.996884102147256</v>
      </c>
      <c r="L24" s="378">
        <v>182.5</v>
      </c>
      <c r="M24" s="378">
        <v>35.890410958904113</v>
      </c>
      <c r="N24" s="378">
        <v>518.70000000000005</v>
      </c>
      <c r="O24" s="378">
        <v>273</v>
      </c>
      <c r="P24" s="378">
        <v>52.631578947368418</v>
      </c>
      <c r="Q24" s="378">
        <v>416.80114358322749</v>
      </c>
      <c r="R24" s="378">
        <v>-34.501139403547029</v>
      </c>
      <c r="S24" s="378">
        <v>632.01600000000008</v>
      </c>
      <c r="T24" s="378">
        <v>303</v>
      </c>
      <c r="U24" s="378">
        <v>47.941824257613725</v>
      </c>
      <c r="V24" s="378">
        <v>1072.6290322580644</v>
      </c>
      <c r="W24" s="378">
        <v>-71.751650301490159</v>
      </c>
      <c r="X24" s="378">
        <v>612.86399999999992</v>
      </c>
      <c r="Y24" s="378">
        <v>480.28571428571428</v>
      </c>
      <c r="Z24" s="378">
        <v>78.36742153001552</v>
      </c>
      <c r="AA24" s="378">
        <v>2102.3434535104361</v>
      </c>
      <c r="AB24" s="378">
        <v>-77.15474541118644</v>
      </c>
      <c r="AC24" s="378">
        <v>2978.1360000000004</v>
      </c>
      <c r="AD24" s="378">
        <v>1575.7857142857142</v>
      </c>
      <c r="AE24" s="378">
        <v>52.911811760299528</v>
      </c>
      <c r="AF24" s="378">
        <v>4443.2835107746532</v>
      </c>
      <c r="AG24" s="378">
        <v>-64.535557758928874</v>
      </c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 s="87"/>
      <c r="BR24" s="87"/>
    </row>
    <row r="25" spans="1:70" ht="14" x14ac:dyDescent="0.3">
      <c r="A25" s="137"/>
      <c r="B25" s="321" t="s">
        <v>59</v>
      </c>
      <c r="C25" s="321"/>
      <c r="D25" s="379">
        <v>5155.0189042145612</v>
      </c>
      <c r="E25" s="379">
        <v>3199.5</v>
      </c>
      <c r="F25" s="379">
        <v>62.065727778111572</v>
      </c>
      <c r="G25" s="379">
        <v>7060.9222661396579</v>
      </c>
      <c r="H25" s="379">
        <v>-54.687222441988041</v>
      </c>
      <c r="I25" s="379">
        <v>4878.1508812260554</v>
      </c>
      <c r="J25" s="379">
        <v>2634.0714285714284</v>
      </c>
      <c r="K25" s="379">
        <v>53.997334086341155</v>
      </c>
      <c r="L25" s="379">
        <v>6060.301238370369</v>
      </c>
      <c r="M25" s="379">
        <v>-56.535635359278984</v>
      </c>
      <c r="N25" s="379">
        <v>4284.8622605363989</v>
      </c>
      <c r="O25" s="379">
        <v>2584</v>
      </c>
      <c r="P25" s="379">
        <v>60.30532238570774</v>
      </c>
      <c r="Q25" s="379">
        <v>5622.8776801260265</v>
      </c>
      <c r="R25" s="379">
        <v>-54.044883296446081</v>
      </c>
      <c r="S25" s="379">
        <v>5220.9398620689644</v>
      </c>
      <c r="T25" s="379">
        <v>2747.7580000000003</v>
      </c>
      <c r="U25" s="379">
        <v>52.629566181425297</v>
      </c>
      <c r="V25" s="379">
        <v>22344.81062267067</v>
      </c>
      <c r="W25" s="379">
        <v>-87.702925540965779</v>
      </c>
      <c r="X25" s="379">
        <v>5062.7295632183896</v>
      </c>
      <c r="Y25" s="379">
        <v>3164.0017142857141</v>
      </c>
      <c r="Z25" s="379">
        <v>62.495965363679247</v>
      </c>
      <c r="AA25" s="379">
        <v>31365.314041745729</v>
      </c>
      <c r="AB25" s="379">
        <v>-89.91241818884842</v>
      </c>
      <c r="AC25" s="379">
        <v>24601.701471264372</v>
      </c>
      <c r="AD25" s="379">
        <v>14329.331142857143</v>
      </c>
      <c r="AE25" s="379">
        <v>58.245285024673159</v>
      </c>
      <c r="AF25" s="379">
        <v>72454.225849052469</v>
      </c>
      <c r="AG25" s="379">
        <v>-80.222918711863457</v>
      </c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87"/>
      <c r="BR25" s="87"/>
    </row>
    <row r="26" spans="1:70" ht="14" x14ac:dyDescent="0.3">
      <c r="A26" s="137"/>
      <c r="B26" s="137" t="s">
        <v>52</v>
      </c>
      <c r="C26" s="137" t="s">
        <v>31</v>
      </c>
      <c r="D26" s="378">
        <v>3181.1760000000008</v>
      </c>
      <c r="E26" s="378">
        <v>3427.5</v>
      </c>
      <c r="F26" s="378">
        <v>107.74317422236302</v>
      </c>
      <c r="G26" s="378">
        <v>3937.899209486166</v>
      </c>
      <c r="H26" s="378">
        <v>-12.961205514266197</v>
      </c>
      <c r="I26" s="378">
        <v>3010.32</v>
      </c>
      <c r="J26" s="378">
        <v>4496</v>
      </c>
      <c r="K26" s="378">
        <v>149.35289271572458</v>
      </c>
      <c r="L26" s="378">
        <v>2626.4380860689739</v>
      </c>
      <c r="M26" s="378">
        <v>71.182409509192922</v>
      </c>
      <c r="N26" s="378">
        <v>2644.2000000000007</v>
      </c>
      <c r="O26" s="378">
        <v>3042.636</v>
      </c>
      <c r="P26" s="378">
        <v>115.06830043113226</v>
      </c>
      <c r="Q26" s="378">
        <v>2097.0400301538753</v>
      </c>
      <c r="R26" s="378">
        <v>45.091937027865868</v>
      </c>
      <c r="S26" s="378">
        <v>3221.8559999999998</v>
      </c>
      <c r="T26" s="378">
        <v>3477.5</v>
      </c>
      <c r="U26" s="378">
        <v>107.93468112789648</v>
      </c>
      <c r="V26" s="378">
        <v>10275.054092684186</v>
      </c>
      <c r="W26" s="378">
        <v>-66.155895933667438</v>
      </c>
      <c r="X26" s="378">
        <v>3124.2239999999993</v>
      </c>
      <c r="Y26" s="378">
        <v>1661.58</v>
      </c>
      <c r="Z26" s="378">
        <v>53.183766592920364</v>
      </c>
      <c r="AA26" s="378">
        <v>12097.954459203036</v>
      </c>
      <c r="AB26" s="378">
        <v>-86.265612045381616</v>
      </c>
      <c r="AC26" s="378">
        <v>15181.776000000002</v>
      </c>
      <c r="AD26" s="378">
        <v>16105.216</v>
      </c>
      <c r="AE26" s="378">
        <v>106.08255582219101</v>
      </c>
      <c r="AF26" s="378">
        <v>31034.385877596233</v>
      </c>
      <c r="AG26" s="378">
        <v>-48.105253110143288</v>
      </c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 s="87"/>
      <c r="BR26" s="87"/>
    </row>
    <row r="27" spans="1:70" ht="14" x14ac:dyDescent="0.3">
      <c r="A27" s="137"/>
      <c r="B27" s="137"/>
      <c r="C27" s="137" t="s">
        <v>32</v>
      </c>
      <c r="D27" s="378">
        <v>886.78800000000012</v>
      </c>
      <c r="E27" s="378">
        <v>941.44</v>
      </c>
      <c r="F27" s="378">
        <v>106.1629160520891</v>
      </c>
      <c r="G27" s="378">
        <v>1437.9197628458496</v>
      </c>
      <c r="H27" s="378">
        <v>-34.527640253253409</v>
      </c>
      <c r="I27" s="378">
        <v>839.1600000000002</v>
      </c>
      <c r="J27" s="378">
        <v>772</v>
      </c>
      <c r="K27" s="378">
        <v>91.996758663425311</v>
      </c>
      <c r="L27" s="378">
        <v>821.19849246231161</v>
      </c>
      <c r="M27" s="378">
        <v>-5.9910597637354499</v>
      </c>
      <c r="N27" s="378">
        <v>737.10000000000014</v>
      </c>
      <c r="O27" s="378">
        <v>571.21</v>
      </c>
      <c r="P27" s="378">
        <v>77.494234160900817</v>
      </c>
      <c r="Q27" s="378">
        <v>1274.3241291679446</v>
      </c>
      <c r="R27" s="378">
        <v>-55.175454429089001</v>
      </c>
      <c r="S27" s="378">
        <v>898.12799999999993</v>
      </c>
      <c r="T27" s="378">
        <v>644.92999999999995</v>
      </c>
      <c r="U27" s="378">
        <v>71.808250048990786</v>
      </c>
      <c r="V27" s="378">
        <v>3589.9520849930368</v>
      </c>
      <c r="W27" s="378">
        <v>-82.035136271150236</v>
      </c>
      <c r="X27" s="378">
        <v>870.91199999999981</v>
      </c>
      <c r="Y27" s="378">
        <v>422.36</v>
      </c>
      <c r="Z27" s="378">
        <v>48.496288947677847</v>
      </c>
      <c r="AA27" s="378">
        <v>4158.426311195446</v>
      </c>
      <c r="AB27" s="378">
        <v>-89.84327319055987</v>
      </c>
      <c r="AC27" s="378">
        <v>4232.0879999999997</v>
      </c>
      <c r="AD27" s="378">
        <v>3351.94</v>
      </c>
      <c r="AE27" s="378">
        <v>79.202984436996587</v>
      </c>
      <c r="AF27" s="378">
        <v>11281.82078066459</v>
      </c>
      <c r="AG27" s="378">
        <v>-70.289015707954334</v>
      </c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s="87"/>
      <c r="BR27" s="87"/>
    </row>
    <row r="28" spans="1:70" ht="14" x14ac:dyDescent="0.3">
      <c r="A28" s="137"/>
      <c r="B28" s="137"/>
      <c r="C28" s="137" t="s">
        <v>33</v>
      </c>
      <c r="D28" s="378">
        <v>624.03600000000017</v>
      </c>
      <c r="E28" s="378">
        <v>619</v>
      </c>
      <c r="F28" s="378">
        <v>99.192995275913546</v>
      </c>
      <c r="G28" s="378">
        <v>1004.2</v>
      </c>
      <c r="H28" s="378">
        <v>-38.358892650866359</v>
      </c>
      <c r="I28" s="378">
        <v>590.5200000000001</v>
      </c>
      <c r="J28" s="378">
        <v>777</v>
      </c>
      <c r="K28" s="378">
        <v>131.57894736842104</v>
      </c>
      <c r="L28" s="378">
        <v>909.17757009345792</v>
      </c>
      <c r="M28" s="378">
        <v>-14.538146830862857</v>
      </c>
      <c r="N28" s="378">
        <v>518.70000000000005</v>
      </c>
      <c r="O28" s="378">
        <v>758.64300000000003</v>
      </c>
      <c r="P28" s="378">
        <v>146.25853094274146</v>
      </c>
      <c r="Q28" s="378">
        <v>411.5</v>
      </c>
      <c r="R28" s="378">
        <v>84.360388821385186</v>
      </c>
      <c r="S28" s="378">
        <v>632.01600000000008</v>
      </c>
      <c r="T28" s="378">
        <v>661</v>
      </c>
      <c r="U28" s="378">
        <v>104.58595984911774</v>
      </c>
      <c r="V28" s="378">
        <v>3582.2432116859345</v>
      </c>
      <c r="W28" s="378">
        <v>-81.547874866684182</v>
      </c>
      <c r="X28" s="378">
        <v>612.86399999999992</v>
      </c>
      <c r="Y28" s="378">
        <v>452.57428571428574</v>
      </c>
      <c r="Z28" s="378">
        <v>73.84579379997615</v>
      </c>
      <c r="AA28" s="378">
        <v>3796.8273244781785</v>
      </c>
      <c r="AB28" s="378">
        <v>-88.080198359389811</v>
      </c>
      <c r="AC28" s="378">
        <v>2978.1360000000004</v>
      </c>
      <c r="AD28" s="378">
        <v>3268.2172857142859</v>
      </c>
      <c r="AE28" s="378">
        <v>109.74036396303882</v>
      </c>
      <c r="AF28" s="378">
        <v>9703.9481062575705</v>
      </c>
      <c r="AG28" s="378">
        <v>-66.320746463938917</v>
      </c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s="87"/>
      <c r="BR28" s="87"/>
    </row>
    <row r="29" spans="1:70" ht="14" x14ac:dyDescent="0.3">
      <c r="A29" s="137"/>
      <c r="B29" s="387"/>
      <c r="C29" s="387" t="s">
        <v>34</v>
      </c>
      <c r="D29" s="378">
        <v>2148.9360000000006</v>
      </c>
      <c r="E29" s="378">
        <v>2470.4290000000001</v>
      </c>
      <c r="F29" s="378">
        <v>114.96056653153001</v>
      </c>
      <c r="G29" s="378">
        <v>2734.5699604743086</v>
      </c>
      <c r="H29" s="378">
        <v>-9.6593235606410843</v>
      </c>
      <c r="I29" s="378">
        <v>2033.5200000000002</v>
      </c>
      <c r="J29" s="378">
        <v>2199.5</v>
      </c>
      <c r="K29" s="378">
        <v>108.16220150281285</v>
      </c>
      <c r="L29" s="378">
        <v>1372.0712211910259</v>
      </c>
      <c r="M29" s="378">
        <v>60.305089563115018</v>
      </c>
      <c r="N29" s="378">
        <v>1786.2000000000003</v>
      </c>
      <c r="O29" s="378">
        <v>2037.5</v>
      </c>
      <c r="P29" s="378">
        <v>114.0689732392789</v>
      </c>
      <c r="Q29" s="378">
        <v>2346.4517153748411</v>
      </c>
      <c r="R29" s="378">
        <v>-13.166762109378695</v>
      </c>
      <c r="S29" s="378">
        <v>2176.4160000000002</v>
      </c>
      <c r="T29" s="378">
        <v>2176</v>
      </c>
      <c r="U29" s="378">
        <v>99.98088600708688</v>
      </c>
      <c r="V29" s="378">
        <v>11286.760777683854</v>
      </c>
      <c r="W29" s="378">
        <v>-80.72077504909663</v>
      </c>
      <c r="X29" s="378">
        <v>2110.4639999999995</v>
      </c>
      <c r="Y29" s="378">
        <v>1164.5</v>
      </c>
      <c r="Z29" s="378">
        <v>55.177439653081038</v>
      </c>
      <c r="AA29" s="378">
        <v>9041.7409867172682</v>
      </c>
      <c r="AB29" s="378">
        <v>-87.12084319036893</v>
      </c>
      <c r="AC29" s="378">
        <v>10255.536</v>
      </c>
      <c r="AD29" s="378">
        <v>10047.929</v>
      </c>
      <c r="AE29" s="378">
        <v>97.975659195189792</v>
      </c>
      <c r="AF29" s="378">
        <v>26781.594661441297</v>
      </c>
      <c r="AG29" s="378">
        <v>-62.48196148504006</v>
      </c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 s="87"/>
      <c r="BR29" s="87"/>
    </row>
    <row r="30" spans="1:70" ht="14" x14ac:dyDescent="0.3">
      <c r="A30" s="137"/>
      <c r="B30" s="389" t="s">
        <v>61</v>
      </c>
      <c r="C30" s="389"/>
      <c r="D30" s="379">
        <v>6840.9360000000015</v>
      </c>
      <c r="E30" s="379">
        <v>7458.3690000000006</v>
      </c>
      <c r="F30" s="379">
        <v>109.02556316854883</v>
      </c>
      <c r="G30" s="379">
        <v>9114.588932806324</v>
      </c>
      <c r="H30" s="379">
        <v>-18.171087528095299</v>
      </c>
      <c r="I30" s="379">
        <v>6473.5200000000013</v>
      </c>
      <c r="J30" s="379">
        <v>8244.5</v>
      </c>
      <c r="K30" s="379">
        <v>127.35729556717207</v>
      </c>
      <c r="L30" s="379">
        <v>5728.8853698157691</v>
      </c>
      <c r="M30" s="379">
        <v>43.911065901902134</v>
      </c>
      <c r="N30" s="379">
        <v>5686.2000000000007</v>
      </c>
      <c r="O30" s="379">
        <v>6409.9889999999996</v>
      </c>
      <c r="P30" s="379">
        <v>112.72886989553653</v>
      </c>
      <c r="Q30" s="379">
        <v>6129.315874696661</v>
      </c>
      <c r="R30" s="379">
        <v>4.5791917245124694</v>
      </c>
      <c r="S30" s="379">
        <v>6928.4160000000002</v>
      </c>
      <c r="T30" s="379">
        <v>6959.43</v>
      </c>
      <c r="U30" s="379">
        <v>100.44763478405454</v>
      </c>
      <c r="V30" s="379">
        <v>28734.01016704701</v>
      </c>
      <c r="W30" s="379">
        <v>-75.779816462996607</v>
      </c>
      <c r="X30" s="379">
        <v>6718.4639999999981</v>
      </c>
      <c r="Y30" s="379">
        <v>3701.014285714286</v>
      </c>
      <c r="Z30" s="379">
        <v>55.087208708929403</v>
      </c>
      <c r="AA30" s="379">
        <v>29094.949081593928</v>
      </c>
      <c r="AB30" s="379">
        <v>-87.279529944062958</v>
      </c>
      <c r="AC30" s="379">
        <v>32647.536</v>
      </c>
      <c r="AD30" s="379">
        <v>32773.302285714286</v>
      </c>
      <c r="AE30" s="379">
        <v>100.38522443382644</v>
      </c>
      <c r="AF30" s="379">
        <v>78801.749425959686</v>
      </c>
      <c r="AG30" s="379">
        <v>-58.410438188929639</v>
      </c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 s="87"/>
      <c r="BR30" s="87"/>
    </row>
    <row r="31" spans="1:70" ht="14" x14ac:dyDescent="0.3">
      <c r="A31" s="137"/>
      <c r="B31" s="137" t="s">
        <v>58</v>
      </c>
      <c r="C31" s="387" t="s">
        <v>45</v>
      </c>
      <c r="D31" s="378">
        <v>4264.3993888505765</v>
      </c>
      <c r="E31" s="378">
        <v>5404.1266765527034</v>
      </c>
      <c r="F31" s="378">
        <v>126.72656061911049</v>
      </c>
      <c r="G31" s="378">
        <v>6973.5467629891373</v>
      </c>
      <c r="H31" s="378">
        <v>-22.505335373469535</v>
      </c>
      <c r="I31" s="378">
        <v>4035.3651505747134</v>
      </c>
      <c r="J31" s="378">
        <v>3923.1131413769103</v>
      </c>
      <c r="K31" s="378">
        <v>97.218293636157895</v>
      </c>
      <c r="L31" s="378">
        <v>3908.0493345129653</v>
      </c>
      <c r="M31" s="378">
        <v>0.38545590330481616</v>
      </c>
      <c r="N31" s="378">
        <v>3544.5774971264377</v>
      </c>
      <c r="O31" s="378">
        <v>2749.073301514486</v>
      </c>
      <c r="P31" s="378">
        <v>77.557150428877321</v>
      </c>
      <c r="Q31" s="378">
        <v>9621.8773552400507</v>
      </c>
      <c r="R31" s="378">
        <v>-71.4289301347481</v>
      </c>
      <c r="S31" s="378">
        <v>4318.9313503448284</v>
      </c>
      <c r="T31" s="378">
        <v>3530.7571965223483</v>
      </c>
      <c r="U31" s="378">
        <v>81.750713547240082</v>
      </c>
      <c r="V31" s="378">
        <v>19007.269709649794</v>
      </c>
      <c r="W31" s="378">
        <v>-81.424174800182797</v>
      </c>
      <c r="X31" s="378">
        <v>4188.0546427586214</v>
      </c>
      <c r="Y31" s="378">
        <v>2961.8685268163504</v>
      </c>
      <c r="Z31" s="378">
        <v>70.721821453251223</v>
      </c>
      <c r="AA31" s="378">
        <v>18416.213340589631</v>
      </c>
      <c r="AB31" s="378">
        <v>-83.917060081573098</v>
      </c>
      <c r="AC31" s="378">
        <v>20351.328029655175</v>
      </c>
      <c r="AD31" s="378">
        <v>18568.938842782798</v>
      </c>
      <c r="AE31" s="378">
        <v>91.241902325611633</v>
      </c>
      <c r="AF31" s="378">
        <v>57926.956502981579</v>
      </c>
      <c r="AG31" s="378">
        <v>-67.944218091577056</v>
      </c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 s="87"/>
      <c r="BR31" s="87"/>
    </row>
    <row r="32" spans="1:70" ht="14" x14ac:dyDescent="0.3">
      <c r="A32" s="137"/>
      <c r="B32" s="387"/>
      <c r="C32" s="137" t="s">
        <v>116</v>
      </c>
      <c r="D32" s="378">
        <v>624.03600000000017</v>
      </c>
      <c r="E32" s="378">
        <v>632.23746811668821</v>
      </c>
      <c r="F32" s="378">
        <v>101.31426201640419</v>
      </c>
      <c r="G32" s="378">
        <v>332</v>
      </c>
      <c r="H32" s="378">
        <v>90.432972324303677</v>
      </c>
      <c r="I32" s="378">
        <v>590.5200000000001</v>
      </c>
      <c r="J32" s="378">
        <v>285.00440676598998</v>
      </c>
      <c r="K32" s="378">
        <v>48.263294514324656</v>
      </c>
      <c r="L32" s="378">
        <v>417</v>
      </c>
      <c r="M32" s="378">
        <v>-31.653619480577945</v>
      </c>
      <c r="N32" s="378">
        <v>518.70000000000005</v>
      </c>
      <c r="O32" s="378">
        <v>261.6789863585438</v>
      </c>
      <c r="P32" s="378">
        <v>50.449004503285863</v>
      </c>
      <c r="Q32" s="378">
        <v>448</v>
      </c>
      <c r="R32" s="378">
        <v>-41.589511973539338</v>
      </c>
      <c r="S32" s="378">
        <v>632.01600000000008</v>
      </c>
      <c r="T32" s="378">
        <v>436.73648732390569</v>
      </c>
      <c r="U32" s="378">
        <v>69.102125155677328</v>
      </c>
      <c r="V32" s="378">
        <v>500</v>
      </c>
      <c r="W32" s="378">
        <v>-12.652702535218864</v>
      </c>
      <c r="X32" s="378">
        <v>612.86399999999992</v>
      </c>
      <c r="Y32" s="378">
        <v>442.39786449017322</v>
      </c>
      <c r="Z32" s="378">
        <v>72.185324067031729</v>
      </c>
      <c r="AA32" s="378">
        <v>1230.1204933586337</v>
      </c>
      <c r="AB32" s="378">
        <v>-64.036217030879513</v>
      </c>
      <c r="AC32" s="378">
        <v>2978.1360000000004</v>
      </c>
      <c r="AD32" s="378">
        <v>2058.055213055301</v>
      </c>
      <c r="AE32" s="378">
        <v>69.10548118203134</v>
      </c>
      <c r="AF32" s="378">
        <v>2927.1204933586337</v>
      </c>
      <c r="AG32" s="378">
        <v>-29.690109521461849</v>
      </c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 s="87"/>
      <c r="BR32" s="87"/>
    </row>
    <row r="33" spans="1:70" ht="14" x14ac:dyDescent="0.3">
      <c r="A33" s="137"/>
      <c r="B33" s="389" t="s">
        <v>65</v>
      </c>
      <c r="C33" s="389"/>
      <c r="D33" s="379">
        <v>4888.4353888505766</v>
      </c>
      <c r="E33" s="379">
        <v>6036.3641446693919</v>
      </c>
      <c r="F33" s="379">
        <v>123.48253918701637</v>
      </c>
      <c r="G33" s="379">
        <v>7305.5467629891373</v>
      </c>
      <c r="H33" s="379">
        <v>-17.372862832794283</v>
      </c>
      <c r="I33" s="379">
        <v>4625.8851505747134</v>
      </c>
      <c r="J33" s="379">
        <v>4208.1175481429</v>
      </c>
      <c r="K33" s="379">
        <v>90.968915378715977</v>
      </c>
      <c r="L33" s="379">
        <v>4325.0493345129653</v>
      </c>
      <c r="M33" s="379">
        <v>-2.7035942789594287</v>
      </c>
      <c r="N33" s="379">
        <v>4063.277497126438</v>
      </c>
      <c r="O33" s="379">
        <v>3010.7522878730297</v>
      </c>
      <c r="P33" s="379">
        <v>74.096644642219076</v>
      </c>
      <c r="Q33" s="379">
        <v>10069.877355240051</v>
      </c>
      <c r="R33" s="379">
        <v>-70.101400626231779</v>
      </c>
      <c r="S33" s="379">
        <v>4950.947350344828</v>
      </c>
      <c r="T33" s="379">
        <v>3967.493683846254</v>
      </c>
      <c r="U33" s="379">
        <v>80.136050801871747</v>
      </c>
      <c r="V33" s="379">
        <v>19507.269709649794</v>
      </c>
      <c r="W33" s="379">
        <v>-79.661460866132245</v>
      </c>
      <c r="X33" s="379">
        <v>4800.918642758621</v>
      </c>
      <c r="Y33" s="379">
        <v>3404.2663913065235</v>
      </c>
      <c r="Z33" s="379">
        <v>70.90864571182199</v>
      </c>
      <c r="AA33" s="379">
        <v>19646.333833948265</v>
      </c>
      <c r="AB33" s="379">
        <v>-82.672256207801709</v>
      </c>
      <c r="AC33" s="379">
        <v>23329.464029655173</v>
      </c>
      <c r="AD33" s="379">
        <v>20626.994055838099</v>
      </c>
      <c r="AE33" s="379">
        <v>88.4160648938105</v>
      </c>
      <c r="AF33" s="379">
        <v>60854.076996340213</v>
      </c>
      <c r="AG33" s="379">
        <v>-66.104170708104547</v>
      </c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 s="87"/>
      <c r="BR33" s="87"/>
    </row>
    <row r="34" spans="1:70" ht="14" x14ac:dyDescent="0.3">
      <c r="A34" s="137"/>
      <c r="B34" s="387" t="s">
        <v>74</v>
      </c>
      <c r="C34" s="387" t="s">
        <v>43</v>
      </c>
      <c r="D34" s="378">
        <v>13053.144000000004</v>
      </c>
      <c r="E34" s="378">
        <v>13757.33460744683</v>
      </c>
      <c r="F34" s="378">
        <v>105.39479689679993</v>
      </c>
      <c r="G34" s="378">
        <v>14062.567840424013</v>
      </c>
      <c r="H34" s="378">
        <v>-2.1705369633828013</v>
      </c>
      <c r="I34" s="378">
        <v>12352.080000000002</v>
      </c>
      <c r="J34" s="378">
        <v>8842.9413877620427</v>
      </c>
      <c r="K34" s="378">
        <v>71.590706891163606</v>
      </c>
      <c r="L34" s="378">
        <v>11276.877603916966</v>
      </c>
      <c r="M34" s="378">
        <v>-21.583423192511276</v>
      </c>
      <c r="N34" s="378">
        <v>10849.800000000003</v>
      </c>
      <c r="O34" s="378">
        <v>11663.836959587008</v>
      </c>
      <c r="P34" s="378">
        <v>107.50278308896942</v>
      </c>
      <c r="Q34" s="378">
        <v>12917.712760431428</v>
      </c>
      <c r="R34" s="378">
        <v>-9.7066394345382747</v>
      </c>
      <c r="S34" s="378">
        <v>13220.063999999998</v>
      </c>
      <c r="T34" s="378">
        <v>10175.314636454095</v>
      </c>
      <c r="U34" s="378">
        <v>76.96872448162199</v>
      </c>
      <c r="V34" s="378">
        <v>34850.728077434083</v>
      </c>
      <c r="W34" s="378">
        <v>-70.803150471216028</v>
      </c>
      <c r="X34" s="378">
        <v>12819.455999999998</v>
      </c>
      <c r="Y34" s="378">
        <v>9627.3243535370839</v>
      </c>
      <c r="Z34" s="378">
        <v>75.099320544780397</v>
      </c>
      <c r="AA34" s="378">
        <v>34810.994972661625</v>
      </c>
      <c r="AB34" s="378">
        <v>-72.344012685940811</v>
      </c>
      <c r="AC34" s="378">
        <v>62294.544000000009</v>
      </c>
      <c r="AD34" s="378">
        <v>54066.751944787073</v>
      </c>
      <c r="AE34" s="378">
        <v>86.792114482428943</v>
      </c>
      <c r="AF34" s="378">
        <v>107918.88125486812</v>
      </c>
      <c r="AG34" s="378">
        <v>-49.900562982023899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 s="87"/>
      <c r="BR34" s="87"/>
    </row>
    <row r="35" spans="1:70" ht="14" x14ac:dyDescent="0.3">
      <c r="A35" s="137"/>
      <c r="B35" s="389" t="s">
        <v>76</v>
      </c>
      <c r="C35" s="389"/>
      <c r="D35" s="379">
        <v>13053.144000000004</v>
      </c>
      <c r="E35" s="379">
        <v>13757.33460744683</v>
      </c>
      <c r="F35" s="379">
        <v>105.39479689679993</v>
      </c>
      <c r="G35" s="379">
        <v>14062.567840424013</v>
      </c>
      <c r="H35" s="379">
        <v>-2.1705369633828013</v>
      </c>
      <c r="I35" s="379">
        <v>12352.080000000002</v>
      </c>
      <c r="J35" s="379">
        <v>8842.9413877620427</v>
      </c>
      <c r="K35" s="379">
        <v>71.590706891163606</v>
      </c>
      <c r="L35" s="379">
        <v>11276.877603916966</v>
      </c>
      <c r="M35" s="379">
        <v>-21.583423192511276</v>
      </c>
      <c r="N35" s="379">
        <v>10849.800000000003</v>
      </c>
      <c r="O35" s="379">
        <v>11663.836959587008</v>
      </c>
      <c r="P35" s="379">
        <v>107.50278308896942</v>
      </c>
      <c r="Q35" s="379">
        <v>12917.712760431428</v>
      </c>
      <c r="R35" s="379">
        <v>-9.7066394345382747</v>
      </c>
      <c r="S35" s="379">
        <v>13220.063999999998</v>
      </c>
      <c r="T35" s="379">
        <v>10175.314636454095</v>
      </c>
      <c r="U35" s="379">
        <v>76.96872448162199</v>
      </c>
      <c r="V35" s="379">
        <v>34850.728077434083</v>
      </c>
      <c r="W35" s="379">
        <v>-70.803150471216028</v>
      </c>
      <c r="X35" s="379">
        <v>12819.455999999998</v>
      </c>
      <c r="Y35" s="379">
        <v>9627.3243535370839</v>
      </c>
      <c r="Z35" s="379">
        <v>75.099320544780397</v>
      </c>
      <c r="AA35" s="379">
        <v>34810.994972661625</v>
      </c>
      <c r="AB35" s="379">
        <v>-72.344012685940811</v>
      </c>
      <c r="AC35" s="379">
        <v>62294.544000000009</v>
      </c>
      <c r="AD35" s="379">
        <v>54066.751944787073</v>
      </c>
      <c r="AE35" s="379">
        <v>86.792114482428943</v>
      </c>
      <c r="AF35" s="379">
        <v>107918.88125486812</v>
      </c>
      <c r="AG35" s="379">
        <v>-49.900562982023899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s="87"/>
      <c r="BR35" s="87"/>
    </row>
    <row r="36" spans="1:70" ht="14" x14ac:dyDescent="0.3">
      <c r="A36" s="137"/>
      <c r="B36" s="137" t="s">
        <v>119</v>
      </c>
      <c r="C36" s="137" t="s">
        <v>44</v>
      </c>
      <c r="D36" s="378">
        <v>1577.3808888888893</v>
      </c>
      <c r="E36" s="378">
        <v>839.39694868488743</v>
      </c>
      <c r="F36" s="378">
        <v>53.214601152937796</v>
      </c>
      <c r="G36" s="378">
        <v>1159.115789599658</v>
      </c>
      <c r="H36" s="378">
        <v>-27.582994191218546</v>
      </c>
      <c r="I36" s="378">
        <v>1492.6622222222222</v>
      </c>
      <c r="J36" s="378">
        <v>1305.305178721449</v>
      </c>
      <c r="K36" s="378">
        <v>87.448128537624356</v>
      </c>
      <c r="L36" s="378">
        <v>1231.2528018708272</v>
      </c>
      <c r="M36" s="378">
        <v>6.0143925551359558</v>
      </c>
      <c r="N36" s="378">
        <v>1311.1222222222225</v>
      </c>
      <c r="O36" s="378">
        <v>864.65781889539403</v>
      </c>
      <c r="P36" s="378">
        <v>65.94791883169249</v>
      </c>
      <c r="Q36" s="378">
        <v>1843.954657818605</v>
      </c>
      <c r="R36" s="378">
        <v>-53.108509733190367</v>
      </c>
      <c r="S36" s="378">
        <v>1597.5520000000001</v>
      </c>
      <c r="T36" s="378">
        <v>1057.3292223240505</v>
      </c>
      <c r="U36" s="378">
        <v>66.184338433055729</v>
      </c>
      <c r="V36" s="378">
        <v>7017.2647863953443</v>
      </c>
      <c r="W36" s="378">
        <v>-84.932459376850971</v>
      </c>
      <c r="X36" s="378">
        <v>1549.141333333333</v>
      </c>
      <c r="Y36" s="378">
        <v>1023.5614262979109</v>
      </c>
      <c r="Z36" s="378">
        <v>66.072823975039356</v>
      </c>
      <c r="AA36" s="378">
        <v>4884.3400114033484</v>
      </c>
      <c r="AB36" s="378">
        <v>-79.044017740201809</v>
      </c>
      <c r="AC36" s="378">
        <v>7527.858666666667</v>
      </c>
      <c r="AD36" s="378">
        <v>5090.250594923692</v>
      </c>
      <c r="AE36" s="378">
        <v>67.618838507998362</v>
      </c>
      <c r="AF36" s="378">
        <v>16135.928047087784</v>
      </c>
      <c r="AG36" s="378">
        <v>-68.453933482664596</v>
      </c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 s="87"/>
      <c r="BR36" s="87"/>
    </row>
    <row r="37" spans="1:70" ht="14" x14ac:dyDescent="0.3">
      <c r="A37" s="137"/>
      <c r="B37" s="137"/>
      <c r="C37" s="137" t="s">
        <v>96</v>
      </c>
      <c r="D37" s="378">
        <v>624.03600000000017</v>
      </c>
      <c r="E37" s="378">
        <v>527.16218400959485</v>
      </c>
      <c r="F37" s="378">
        <v>84.47624560275284</v>
      </c>
      <c r="G37" s="378">
        <v>620.06996047430835</v>
      </c>
      <c r="H37" s="378">
        <v>-14.983434513364557</v>
      </c>
      <c r="I37" s="378">
        <v>590.5200000000001</v>
      </c>
      <c r="J37" s="378">
        <v>286.32108328795783</v>
      </c>
      <c r="K37" s="378">
        <v>48.486263511474263</v>
      </c>
      <c r="L37" s="378">
        <v>372.29759718513765</v>
      </c>
      <c r="M37" s="378">
        <v>-23.093491482950682</v>
      </c>
      <c r="N37" s="378">
        <v>518.70000000000005</v>
      </c>
      <c r="O37" s="378">
        <v>503.76537514871615</v>
      </c>
      <c r="P37" s="378">
        <v>97.120758656008505</v>
      </c>
      <c r="Q37" s="378">
        <v>1605.602287166455</v>
      </c>
      <c r="R37" s="378">
        <v>-68.624523073036073</v>
      </c>
      <c r="S37" s="378">
        <v>632.01600000000008</v>
      </c>
      <c r="T37" s="378">
        <v>499.45582532732516</v>
      </c>
      <c r="U37" s="378">
        <v>79.025819809518296</v>
      </c>
      <c r="V37" s="378">
        <v>4452.5</v>
      </c>
      <c r="W37" s="378">
        <v>-88.782575512019648</v>
      </c>
      <c r="X37" s="378">
        <v>612.86399999999992</v>
      </c>
      <c r="Y37" s="378">
        <v>505.77640756152766</v>
      </c>
      <c r="Z37" s="378">
        <v>82.526695573818614</v>
      </c>
      <c r="AA37" s="378">
        <v>1421</v>
      </c>
      <c r="AB37" s="378">
        <v>-64.407008616359775</v>
      </c>
      <c r="AC37" s="378">
        <v>2978.1360000000004</v>
      </c>
      <c r="AD37" s="378">
        <v>2322.4808753351217</v>
      </c>
      <c r="AE37" s="378">
        <v>77.984379334426691</v>
      </c>
      <c r="AF37" s="378">
        <v>8471.4698448259005</v>
      </c>
      <c r="AG37" s="378">
        <v>-72.584676356327719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 s="87"/>
      <c r="BR37" s="87"/>
    </row>
    <row r="38" spans="1:70" ht="14" x14ac:dyDescent="0.3">
      <c r="A38" s="137"/>
      <c r="B38" s="137"/>
      <c r="C38" s="137" t="s">
        <v>117</v>
      </c>
      <c r="D38" s="378">
        <v>624.03600000000017</v>
      </c>
      <c r="E38" s="378">
        <v>276.5</v>
      </c>
      <c r="F38" s="378">
        <v>44.308341185444419</v>
      </c>
      <c r="G38" s="378">
        <v>853.5</v>
      </c>
      <c r="H38" s="378">
        <v>-67.603983596953725</v>
      </c>
      <c r="I38" s="378">
        <v>590.5200000000001</v>
      </c>
      <c r="J38" s="378">
        <v>268.5</v>
      </c>
      <c r="K38" s="378">
        <v>45.468400731558624</v>
      </c>
      <c r="L38" s="378">
        <v>312</v>
      </c>
      <c r="M38" s="378">
        <v>-13.942307692307693</v>
      </c>
      <c r="N38" s="378">
        <v>518.70000000000005</v>
      </c>
      <c r="O38" s="378">
        <v>145</v>
      </c>
      <c r="P38" s="378">
        <v>27.954501638712163</v>
      </c>
      <c r="Q38" s="378">
        <v>278.35278654048369</v>
      </c>
      <c r="R38" s="378">
        <v>-47.907832430155622</v>
      </c>
      <c r="S38" s="378">
        <v>632.01600000000008</v>
      </c>
      <c r="T38" s="378">
        <v>264</v>
      </c>
      <c r="U38" s="378">
        <v>41.771094402673349</v>
      </c>
      <c r="V38" s="378">
        <v>2933.5</v>
      </c>
      <c r="W38" s="378">
        <v>-91.000511334583265</v>
      </c>
      <c r="X38" s="378">
        <v>612.86399999999992</v>
      </c>
      <c r="Y38" s="378">
        <v>259.5</v>
      </c>
      <c r="Z38" s="378">
        <v>42.342183583959908</v>
      </c>
      <c r="AA38" s="378">
        <v>3635.5</v>
      </c>
      <c r="AB38" s="378">
        <v>-92.862054738000268</v>
      </c>
      <c r="AC38" s="378">
        <v>2978.1360000000004</v>
      </c>
      <c r="AD38" s="378">
        <v>1213.5</v>
      </c>
      <c r="AE38" s="378">
        <v>40.746963872704264</v>
      </c>
      <c r="AF38" s="378">
        <v>8012.852786540484</v>
      </c>
      <c r="AG38" s="378">
        <v>-84.855580998088897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 s="87"/>
      <c r="BR38" s="87"/>
    </row>
    <row r="39" spans="1:70" ht="14" x14ac:dyDescent="0.3">
      <c r="A39" s="387"/>
      <c r="B39" s="321" t="s">
        <v>121</v>
      </c>
      <c r="C39" s="321"/>
      <c r="D39" s="379">
        <v>2825.4528888888894</v>
      </c>
      <c r="E39" s="379">
        <v>1643.0591326944823</v>
      </c>
      <c r="F39" s="379">
        <v>58.152062600506341</v>
      </c>
      <c r="G39" s="379">
        <v>2632.6857500739661</v>
      </c>
      <c r="H39" s="379">
        <v>-37.590001668512095</v>
      </c>
      <c r="I39" s="379">
        <v>2673.7022222222222</v>
      </c>
      <c r="J39" s="379">
        <v>1860.1262620094069</v>
      </c>
      <c r="K39" s="379">
        <v>69.571182854588059</v>
      </c>
      <c r="L39" s="379">
        <v>1915.5503990559648</v>
      </c>
      <c r="M39" s="379">
        <v>-2.8933792122552546</v>
      </c>
      <c r="N39" s="379">
        <v>2348.5222222222228</v>
      </c>
      <c r="O39" s="379">
        <v>1513.4231940441102</v>
      </c>
      <c r="P39" s="379">
        <v>64.441510483646894</v>
      </c>
      <c r="Q39" s="379">
        <v>3727.9097315255435</v>
      </c>
      <c r="R39" s="379">
        <v>-59.402901276131921</v>
      </c>
      <c r="S39" s="379">
        <v>2861.5840000000003</v>
      </c>
      <c r="T39" s="379">
        <v>1820.7850476513756</v>
      </c>
      <c r="U39" s="379">
        <v>63.628572414836519</v>
      </c>
      <c r="V39" s="379">
        <v>14403.264786395344</v>
      </c>
      <c r="W39" s="379">
        <v>-87.35852548256139</v>
      </c>
      <c r="X39" s="379">
        <v>2774.8693333333331</v>
      </c>
      <c r="Y39" s="379">
        <v>1788.8378338594384</v>
      </c>
      <c r="Z39" s="379">
        <v>64.465660143736699</v>
      </c>
      <c r="AA39" s="379">
        <v>9940.8400114033484</v>
      </c>
      <c r="AB39" s="379">
        <v>-82.005164233531318</v>
      </c>
      <c r="AC39" s="379">
        <v>13484.130666666668</v>
      </c>
      <c r="AD39" s="379">
        <v>8626.2314702588137</v>
      </c>
      <c r="AE39" s="379">
        <v>63.97321179616879</v>
      </c>
      <c r="AF39" s="379">
        <v>32620.250678454169</v>
      </c>
      <c r="AG39" s="379">
        <v>-73.555594175870397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 s="87"/>
      <c r="BR39" s="87"/>
    </row>
    <row r="40" spans="1:70" ht="14" x14ac:dyDescent="0.3">
      <c r="A40" s="390" t="s">
        <v>67</v>
      </c>
      <c r="B40" s="390"/>
      <c r="C40" s="390"/>
      <c r="D40" s="380">
        <v>32762.987181954031</v>
      </c>
      <c r="E40" s="380">
        <v>32094.626884810703</v>
      </c>
      <c r="F40" s="380">
        <v>97.960014166499889</v>
      </c>
      <c r="G40" s="380">
        <v>40176.311552433101</v>
      </c>
      <c r="H40" s="380">
        <v>-20.115546587882235</v>
      </c>
      <c r="I40" s="380">
        <v>31003.338254022994</v>
      </c>
      <c r="J40" s="380">
        <v>25789.756626485778</v>
      </c>
      <c r="K40" s="380">
        <v>83.183805612091817</v>
      </c>
      <c r="L40" s="380">
        <v>29306.663945672033</v>
      </c>
      <c r="M40" s="380">
        <v>-12.000367307946775</v>
      </c>
      <c r="N40" s="380">
        <v>27232.66197988507</v>
      </c>
      <c r="O40" s="380">
        <v>25182.001441504151</v>
      </c>
      <c r="P40" s="380">
        <v>92.46984911025001</v>
      </c>
      <c r="Q40" s="380">
        <v>38467.693402019708</v>
      </c>
      <c r="R40" s="380">
        <v>-34.537272151124114</v>
      </c>
      <c r="S40" s="380">
        <v>33181.951212413791</v>
      </c>
      <c r="T40" s="380">
        <v>25670.781367951724</v>
      </c>
      <c r="U40" s="380">
        <v>77.36368848118839</v>
      </c>
      <c r="V40" s="380">
        <v>119840.08336319691</v>
      </c>
      <c r="W40" s="380">
        <v>-78.579135922200749</v>
      </c>
      <c r="X40" s="380">
        <v>32176.437539310344</v>
      </c>
      <c r="Y40" s="380">
        <v>21685.444578703045</v>
      </c>
      <c r="Z40" s="380">
        <v>67.395418004897778</v>
      </c>
      <c r="AA40" s="380">
        <v>124858.43194135287</v>
      </c>
      <c r="AB40" s="380">
        <v>-82.63197427556284</v>
      </c>
      <c r="AC40" s="380">
        <v>156357.37616758622</v>
      </c>
      <c r="AD40" s="380">
        <v>130422.61089945541</v>
      </c>
      <c r="AE40" s="380">
        <v>83.413148836462</v>
      </c>
      <c r="AF40" s="380">
        <v>352649.18420467468</v>
      </c>
      <c r="AG40" s="380">
        <v>-63.016329899189785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 s="87"/>
      <c r="BR40" s="87"/>
    </row>
    <row r="41" spans="1:70" ht="14" x14ac:dyDescent="0.3">
      <c r="A41" s="137" t="s">
        <v>55</v>
      </c>
      <c r="B41" s="137" t="s">
        <v>54</v>
      </c>
      <c r="C41" s="387" t="s">
        <v>35</v>
      </c>
      <c r="D41" s="378">
        <v>4869.1454712643699</v>
      </c>
      <c r="E41" s="378">
        <v>6432.3461536216164</v>
      </c>
      <c r="F41" s="378">
        <v>132.1042098984841</v>
      </c>
      <c r="G41" s="378">
        <v>5379.4267135206519</v>
      </c>
      <c r="H41" s="378">
        <v>19.573078994729244</v>
      </c>
      <c r="I41" s="378">
        <v>4607.6312643678175</v>
      </c>
      <c r="J41" s="378">
        <v>5277.8594244483338</v>
      </c>
      <c r="K41" s="378">
        <v>114.54604593174784</v>
      </c>
      <c r="L41" s="378">
        <v>3656.4468371123321</v>
      </c>
      <c r="M41" s="378">
        <v>44.343939883904</v>
      </c>
      <c r="N41" s="378">
        <v>4047.2436781609208</v>
      </c>
      <c r="O41" s="378">
        <v>4065.2162406833982</v>
      </c>
      <c r="P41" s="378">
        <v>100.44406919749996</v>
      </c>
      <c r="Q41" s="378">
        <v>6750.4656728837435</v>
      </c>
      <c r="R41" s="378">
        <v>-39.778728791805392</v>
      </c>
      <c r="S41" s="378">
        <v>4931.4107586206901</v>
      </c>
      <c r="T41" s="378">
        <v>4690.5435391872043</v>
      </c>
      <c r="U41" s="378">
        <v>95.115652878592172</v>
      </c>
      <c r="V41" s="378">
        <v>18705.218638486185</v>
      </c>
      <c r="W41" s="378">
        <v>-74.92387750263255</v>
      </c>
      <c r="X41" s="378">
        <v>4781.9740689655173</v>
      </c>
      <c r="Y41" s="378">
        <v>4488.8306256978021</v>
      </c>
      <c r="Z41" s="378">
        <v>93.869823653578891</v>
      </c>
      <c r="AA41" s="378">
        <v>35078.378968100675</v>
      </c>
      <c r="AB41" s="378">
        <v>-87.203426276397138</v>
      </c>
      <c r="AC41" s="378">
        <v>23237.405241379311</v>
      </c>
      <c r="AD41" s="378">
        <v>24954.795983638356</v>
      </c>
      <c r="AE41" s="378">
        <v>107.39063042719096</v>
      </c>
      <c r="AF41" s="378">
        <v>69569.936830103572</v>
      </c>
      <c r="AG41" s="378">
        <v>-64.129914269463342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 s="87"/>
      <c r="BR41" s="87"/>
    </row>
    <row r="42" spans="1:70" ht="14" x14ac:dyDescent="0.3">
      <c r="A42" s="137"/>
      <c r="B42" s="387"/>
      <c r="C42" s="137" t="s">
        <v>109</v>
      </c>
      <c r="D42" s="378">
        <v>624.03600000000017</v>
      </c>
      <c r="E42" s="378">
        <v>14</v>
      </c>
      <c r="F42" s="378">
        <v>2.2434603131870592</v>
      </c>
      <c r="G42" s="378">
        <v>218</v>
      </c>
      <c r="H42" s="378">
        <v>-93.577981651376149</v>
      </c>
      <c r="I42" s="378">
        <v>590.5200000000001</v>
      </c>
      <c r="J42" s="378">
        <v>168</v>
      </c>
      <c r="K42" s="378">
        <v>28.449502133712656</v>
      </c>
      <c r="L42" s="378">
        <v>49.570093457943926</v>
      </c>
      <c r="M42" s="378">
        <v>238.91402714932127</v>
      </c>
      <c r="N42" s="378">
        <v>518.70000000000005</v>
      </c>
      <c r="O42" s="378">
        <v>40</v>
      </c>
      <c r="P42" s="378">
        <v>7.7115866589550794</v>
      </c>
      <c r="Q42" s="378">
        <v>85.411146161934809</v>
      </c>
      <c r="R42" s="378">
        <v>-53.167704922069291</v>
      </c>
      <c r="S42" s="378">
        <v>632.01600000000008</v>
      </c>
      <c r="T42" s="378">
        <v>137</v>
      </c>
      <c r="U42" s="378">
        <v>21.676666413508517</v>
      </c>
      <c r="V42" s="378">
        <v>164.2360265633647</v>
      </c>
      <c r="W42" s="378">
        <v>-16.583466571420402</v>
      </c>
      <c r="X42" s="378">
        <v>612.86399999999992</v>
      </c>
      <c r="Y42" s="378">
        <v>25</v>
      </c>
      <c r="Z42" s="378">
        <v>4.0792084377610704</v>
      </c>
      <c r="AA42" s="378">
        <v>205</v>
      </c>
      <c r="AB42" s="378">
        <v>-87.804878048780495</v>
      </c>
      <c r="AC42" s="378">
        <v>2978.1360000000004</v>
      </c>
      <c r="AD42" s="378">
        <v>384</v>
      </c>
      <c r="AE42" s="378">
        <v>12.893971262561548</v>
      </c>
      <c r="AF42" s="378">
        <v>722.21726618324351</v>
      </c>
      <c r="AG42" s="378">
        <v>-46.830404369954486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 s="87"/>
      <c r="BR42" s="87"/>
    </row>
    <row r="43" spans="1:70" ht="14" x14ac:dyDescent="0.3">
      <c r="A43" s="137"/>
      <c r="B43" s="389" t="s">
        <v>62</v>
      </c>
      <c r="C43" s="389"/>
      <c r="D43" s="379">
        <v>5493.18147126437</v>
      </c>
      <c r="E43" s="379">
        <v>6446.3461536216164</v>
      </c>
      <c r="F43" s="379">
        <v>117.35177851566326</v>
      </c>
      <c r="G43" s="379">
        <v>5597.4267135206519</v>
      </c>
      <c r="H43" s="379">
        <v>15.166244839800925</v>
      </c>
      <c r="I43" s="379">
        <v>5198.1512643678179</v>
      </c>
      <c r="J43" s="379">
        <v>5445.8594244483338</v>
      </c>
      <c r="K43" s="379">
        <v>104.76531265603025</v>
      </c>
      <c r="L43" s="379">
        <v>3706.0169305702761</v>
      </c>
      <c r="M43" s="379">
        <v>46.946425946584469</v>
      </c>
      <c r="N43" s="379">
        <v>4565.9436781609211</v>
      </c>
      <c r="O43" s="379">
        <v>4105.2162406833977</v>
      </c>
      <c r="P43" s="379">
        <v>89.909480494006104</v>
      </c>
      <c r="Q43" s="379">
        <v>6835.8768190456785</v>
      </c>
      <c r="R43" s="379">
        <v>-39.946017908840759</v>
      </c>
      <c r="S43" s="379">
        <v>5563.4267586206897</v>
      </c>
      <c r="T43" s="379">
        <v>4827.5435391872043</v>
      </c>
      <c r="U43" s="379">
        <v>86.772842505867217</v>
      </c>
      <c r="V43" s="379">
        <v>18869.45466504955</v>
      </c>
      <c r="W43" s="379">
        <v>-74.416094026665775</v>
      </c>
      <c r="X43" s="379">
        <v>5394.8380689655169</v>
      </c>
      <c r="Y43" s="379">
        <v>4513.8306256978021</v>
      </c>
      <c r="Z43" s="379">
        <v>83.669436746659358</v>
      </c>
      <c r="AA43" s="379">
        <v>35283.378968100675</v>
      </c>
      <c r="AB43" s="379">
        <v>-87.206920772019288</v>
      </c>
      <c r="AC43" s="379">
        <v>26215.541241379309</v>
      </c>
      <c r="AD43" s="379">
        <v>25338.795983638356</v>
      </c>
      <c r="AE43" s="379">
        <v>96.65562785956493</v>
      </c>
      <c r="AF43" s="379">
        <v>70292.154096286817</v>
      </c>
      <c r="AG43" s="379">
        <v>-63.952170324828792</v>
      </c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 s="87"/>
      <c r="BR43" s="87"/>
    </row>
    <row r="44" spans="1:70" ht="14" x14ac:dyDescent="0.3">
      <c r="A44" s="137"/>
      <c r="B44" s="137" t="s">
        <v>56</v>
      </c>
      <c r="C44" s="137" t="s">
        <v>38</v>
      </c>
      <c r="D44" s="378">
        <v>4869.1454712643699</v>
      </c>
      <c r="E44" s="378">
        <v>3765.638457864964</v>
      </c>
      <c r="F44" s="378">
        <v>77.33674173606363</v>
      </c>
      <c r="G44" s="378">
        <v>4738.181069868363</v>
      </c>
      <c r="H44" s="378">
        <v>-20.525653149646686</v>
      </c>
      <c r="I44" s="378">
        <v>4607.6312643678175</v>
      </c>
      <c r="J44" s="378">
        <v>5072.536152649639</v>
      </c>
      <c r="K44" s="378">
        <v>110.0898891774841</v>
      </c>
      <c r="L44" s="378">
        <v>4413.4471512008759</v>
      </c>
      <c r="M44" s="378">
        <v>14.933655686109859</v>
      </c>
      <c r="N44" s="378">
        <v>4047.2436781609208</v>
      </c>
      <c r="O44" s="378">
        <v>2348.2454538850106</v>
      </c>
      <c r="P44" s="378">
        <v>58.020856677254976</v>
      </c>
      <c r="Q44" s="378">
        <v>3517.0795854008848</v>
      </c>
      <c r="R44" s="378">
        <v>-33.233087370772353</v>
      </c>
      <c r="S44" s="378">
        <v>4931.4107586206901</v>
      </c>
      <c r="T44" s="378">
        <v>3639.1328194870521</v>
      </c>
      <c r="U44" s="378">
        <v>73.794964516501025</v>
      </c>
      <c r="V44" s="378">
        <v>7613.2136446014902</v>
      </c>
      <c r="W44" s="378">
        <v>-52.19978067911503</v>
      </c>
      <c r="X44" s="378">
        <v>4781.9740689655173</v>
      </c>
      <c r="Y44" s="378">
        <v>2785.4472891196688</v>
      </c>
      <c r="Z44" s="378">
        <v>58.248899909284617</v>
      </c>
      <c r="AA44" s="378">
        <v>13149.17803886404</v>
      </c>
      <c r="AB44" s="378">
        <v>-78.816567234188085</v>
      </c>
      <c r="AC44" s="378">
        <v>23237.405241379311</v>
      </c>
      <c r="AD44" s="378">
        <v>17611.000173006334</v>
      </c>
      <c r="AE44" s="378">
        <v>75.787292040877588</v>
      </c>
      <c r="AF44" s="378">
        <v>33431.099489935652</v>
      </c>
      <c r="AG44" s="378">
        <v>-47.321504701608504</v>
      </c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 s="87"/>
      <c r="BR44" s="87"/>
    </row>
    <row r="45" spans="1:70" ht="14" x14ac:dyDescent="0.3">
      <c r="A45" s="137"/>
      <c r="B45" s="137"/>
      <c r="C45" s="387" t="s">
        <v>39</v>
      </c>
      <c r="D45" s="378">
        <v>624.03600000000017</v>
      </c>
      <c r="E45" s="378">
        <v>803.92363061046592</v>
      </c>
      <c r="F45" s="378">
        <v>128.82648286484525</v>
      </c>
      <c r="G45" s="378">
        <v>789.88922155688624</v>
      </c>
      <c r="H45" s="378">
        <v>1.7767566223928952</v>
      </c>
      <c r="I45" s="378">
        <v>590.5200000000001</v>
      </c>
      <c r="J45" s="378">
        <v>711.27056690980078</v>
      </c>
      <c r="K45" s="378">
        <v>120.44817566040112</v>
      </c>
      <c r="L45" s="378">
        <v>951.57334913169984</v>
      </c>
      <c r="M45" s="378">
        <v>-25.253206433447588</v>
      </c>
      <c r="N45" s="378">
        <v>518.70000000000005</v>
      </c>
      <c r="O45" s="378">
        <v>823.7959134827953</v>
      </c>
      <c r="P45" s="378">
        <v>158.81933940289093</v>
      </c>
      <c r="Q45" s="378">
        <v>839.99137337013724</v>
      </c>
      <c r="R45" s="378">
        <v>-1.9280507396598665</v>
      </c>
      <c r="S45" s="378">
        <v>632.01600000000008</v>
      </c>
      <c r="T45" s="378">
        <v>860.22580325147055</v>
      </c>
      <c r="U45" s="378">
        <v>136.10823195163897</v>
      </c>
      <c r="V45" s="378">
        <v>992.65219853291478</v>
      </c>
      <c r="W45" s="378">
        <v>-13.340664079237726</v>
      </c>
      <c r="X45" s="378">
        <v>612.86399999999992</v>
      </c>
      <c r="Y45" s="378">
        <v>751.28084912551617</v>
      </c>
      <c r="Z45" s="378">
        <v>122.58524715524428</v>
      </c>
      <c r="AA45" s="378">
        <v>2105.9954740730182</v>
      </c>
      <c r="AB45" s="378">
        <v>-64.326568676212261</v>
      </c>
      <c r="AC45" s="378">
        <v>2978.1360000000004</v>
      </c>
      <c r="AD45" s="378">
        <v>3950.4967633800488</v>
      </c>
      <c r="AE45" s="378">
        <v>132.64997848923113</v>
      </c>
      <c r="AF45" s="378">
        <v>5680.1016166646559</v>
      </c>
      <c r="AG45" s="378">
        <v>-30.450244907770283</v>
      </c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s="87"/>
      <c r="BR45" s="87"/>
    </row>
    <row r="46" spans="1:70" ht="14" x14ac:dyDescent="0.3">
      <c r="A46" s="137"/>
      <c r="B46" s="387"/>
      <c r="C46" s="137" t="s">
        <v>223</v>
      </c>
      <c r="D46" s="378">
        <v>624.03600000000017</v>
      </c>
      <c r="E46" s="378">
        <v>1719</v>
      </c>
      <c r="F46" s="378">
        <v>275.46487702632533</v>
      </c>
      <c r="G46" s="378">
        <v>20</v>
      </c>
      <c r="H46" s="378">
        <v>8495</v>
      </c>
      <c r="I46" s="378">
        <v>590.5200000000001</v>
      </c>
      <c r="J46" s="378">
        <v>398</v>
      </c>
      <c r="K46" s="378">
        <v>67.398225292962124</v>
      </c>
      <c r="L46" s="378">
        <v>33</v>
      </c>
      <c r="M46" s="378">
        <v>1106.060606060606</v>
      </c>
      <c r="N46" s="378">
        <v>518.70000000000005</v>
      </c>
      <c r="O46" s="378">
        <v>353</v>
      </c>
      <c r="P46" s="378">
        <v>68.05475226527858</v>
      </c>
      <c r="Q46" s="378">
        <v>36</v>
      </c>
      <c r="R46" s="378">
        <v>880.55555555555554</v>
      </c>
      <c r="S46" s="378">
        <v>632.01600000000008</v>
      </c>
      <c r="T46" s="378">
        <v>755</v>
      </c>
      <c r="U46" s="378">
        <v>119.4590010379484</v>
      </c>
      <c r="V46" s="378">
        <v>40</v>
      </c>
      <c r="W46" s="378">
        <v>1787.5</v>
      </c>
      <c r="X46" s="378">
        <v>612.86399999999992</v>
      </c>
      <c r="Y46" s="378">
        <v>371</v>
      </c>
      <c r="Z46" s="378">
        <v>60.535453216374279</v>
      </c>
      <c r="AA46" s="378">
        <v>164</v>
      </c>
      <c r="AB46" s="378">
        <v>126.21951219512195</v>
      </c>
      <c r="AC46" s="378">
        <v>2978.1360000000004</v>
      </c>
      <c r="AD46" s="378">
        <v>3596</v>
      </c>
      <c r="AE46" s="378">
        <v>120.74666838586282</v>
      </c>
      <c r="AF46" s="378">
        <v>293</v>
      </c>
      <c r="AG46" s="378">
        <v>1127.3037542662116</v>
      </c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 s="87"/>
      <c r="BR46" s="87"/>
    </row>
    <row r="47" spans="1:70" ht="14" x14ac:dyDescent="0.3">
      <c r="A47" s="137"/>
      <c r="B47" s="389" t="s">
        <v>63</v>
      </c>
      <c r="C47" s="389"/>
      <c r="D47" s="379">
        <v>6117.21747126437</v>
      </c>
      <c r="E47" s="379">
        <v>6288.5620884754298</v>
      </c>
      <c r="F47" s="379">
        <v>102.80102216434105</v>
      </c>
      <c r="G47" s="379">
        <v>5548.0702914252488</v>
      </c>
      <c r="H47" s="379">
        <v>13.346835172485811</v>
      </c>
      <c r="I47" s="379">
        <v>5788.6712643678184</v>
      </c>
      <c r="J47" s="379">
        <v>6181.8067195594394</v>
      </c>
      <c r="K47" s="379">
        <v>106.79146279408829</v>
      </c>
      <c r="L47" s="379">
        <v>5398.0205003325755</v>
      </c>
      <c r="M47" s="379">
        <v>14.519882226800974</v>
      </c>
      <c r="N47" s="379">
        <v>5084.6436781609209</v>
      </c>
      <c r="O47" s="379">
        <v>3525.0413673678058</v>
      </c>
      <c r="P47" s="379">
        <v>69.327205414771342</v>
      </c>
      <c r="Q47" s="379">
        <v>4393.0709587710217</v>
      </c>
      <c r="R47" s="379">
        <v>-19.759061475438813</v>
      </c>
      <c r="S47" s="379">
        <v>6195.4427586206893</v>
      </c>
      <c r="T47" s="379">
        <v>5254.3586227385222</v>
      </c>
      <c r="U47" s="379">
        <v>84.810058416362764</v>
      </c>
      <c r="V47" s="379">
        <v>8645.8658431344047</v>
      </c>
      <c r="W47" s="379">
        <v>-39.22692396492647</v>
      </c>
      <c r="X47" s="379">
        <v>6007.7020689655164</v>
      </c>
      <c r="Y47" s="379">
        <v>3907.7281382451847</v>
      </c>
      <c r="Z47" s="379">
        <v>65.045305066502209</v>
      </c>
      <c r="AA47" s="379">
        <v>15419.173512937057</v>
      </c>
      <c r="AB47" s="379">
        <v>-74.656695218025106</v>
      </c>
      <c r="AC47" s="379">
        <v>29193.677241379308</v>
      </c>
      <c r="AD47" s="379">
        <v>25157.496936386382</v>
      </c>
      <c r="AE47" s="379">
        <v>86.174471028021017</v>
      </c>
      <c r="AF47" s="379">
        <v>39404.201106600311</v>
      </c>
      <c r="AG47" s="379">
        <v>-36.155292507193003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 s="87"/>
      <c r="BR47" s="87"/>
    </row>
    <row r="48" spans="1:70" ht="14" x14ac:dyDescent="0.3">
      <c r="A48" s="137"/>
      <c r="B48" s="137" t="s">
        <v>57</v>
      </c>
      <c r="C48" s="137" t="s">
        <v>40</v>
      </c>
      <c r="D48" s="378">
        <v>5215.4150712643695</v>
      </c>
      <c r="E48" s="378">
        <v>6483.5890936224387</v>
      </c>
      <c r="F48" s="378">
        <v>124.31587908209626</v>
      </c>
      <c r="G48" s="378">
        <v>8443.1059884030838</v>
      </c>
      <c r="H48" s="378">
        <v>-23.208483909501012</v>
      </c>
      <c r="I48" s="378">
        <v>4935.3032643678171</v>
      </c>
      <c r="J48" s="378">
        <v>3957.9813559059858</v>
      </c>
      <c r="K48" s="378">
        <v>80.19732818613285</v>
      </c>
      <c r="L48" s="378">
        <v>5913.1368519954885</v>
      </c>
      <c r="M48" s="378">
        <v>-33.06460758522276</v>
      </c>
      <c r="N48" s="378">
        <v>4335.063678160921</v>
      </c>
      <c r="O48" s="378">
        <v>3140.2349143231777</v>
      </c>
      <c r="P48" s="378">
        <v>72.438034304847179</v>
      </c>
      <c r="Q48" s="378">
        <v>6656.7875867300754</v>
      </c>
      <c r="R48" s="378">
        <v>-52.826571774904522</v>
      </c>
      <c r="S48" s="378">
        <v>5282.1083586206896</v>
      </c>
      <c r="T48" s="378">
        <v>4215.5344717101343</v>
      </c>
      <c r="U48" s="378">
        <v>79.807799944697308</v>
      </c>
      <c r="V48" s="378">
        <v>16813.630383721484</v>
      </c>
      <c r="W48" s="378">
        <v>-74.927874733159925</v>
      </c>
      <c r="X48" s="378">
        <v>5122.0444689655169</v>
      </c>
      <c r="Y48" s="378">
        <v>3452.6951607429855</v>
      </c>
      <c r="Z48" s="378">
        <v>67.408535432733473</v>
      </c>
      <c r="AA48" s="378">
        <v>30416.657750253122</v>
      </c>
      <c r="AB48" s="378">
        <v>-88.64867011657698</v>
      </c>
      <c r="AC48" s="378">
        <v>24889.934841379312</v>
      </c>
      <c r="AD48" s="378">
        <v>21250.034996304723</v>
      </c>
      <c r="AE48" s="378">
        <v>85.376016979267916</v>
      </c>
      <c r="AF48" s="378">
        <v>68243.318561103253</v>
      </c>
      <c r="AG48" s="378">
        <v>-68.86136922359951</v>
      </c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 s="87"/>
      <c r="BR48" s="87"/>
    </row>
    <row r="49" spans="1:70" ht="14" x14ac:dyDescent="0.3">
      <c r="A49" s="137"/>
      <c r="B49" s="137"/>
      <c r="C49" s="137" t="s">
        <v>41</v>
      </c>
      <c r="D49" s="378">
        <v>1014.9023708812265</v>
      </c>
      <c r="E49" s="378">
        <v>1457.8225605964919</v>
      </c>
      <c r="F49" s="378">
        <v>143.6416548451536</v>
      </c>
      <c r="G49" s="378">
        <v>800.08301127872608</v>
      </c>
      <c r="H49" s="378">
        <v>82.208913330947865</v>
      </c>
      <c r="I49" s="378">
        <v>960.39354789272056</v>
      </c>
      <c r="J49" s="378">
        <v>950.43078889285323</v>
      </c>
      <c r="K49" s="378">
        <v>98.962637866348913</v>
      </c>
      <c r="L49" s="378">
        <v>543.53310205171124</v>
      </c>
      <c r="M49" s="378">
        <v>74.861620259225759</v>
      </c>
      <c r="N49" s="378">
        <v>843.58892720306551</v>
      </c>
      <c r="O49" s="378">
        <v>947.53282773413594</v>
      </c>
      <c r="P49" s="378">
        <v>112.32162931247785</v>
      </c>
      <c r="Q49" s="378">
        <v>1103.1967246214765</v>
      </c>
      <c r="R49" s="378">
        <v>-14.110257346961504</v>
      </c>
      <c r="S49" s="378">
        <v>1027.8806620689656</v>
      </c>
      <c r="T49" s="378">
        <v>1229.6311340087864</v>
      </c>
      <c r="U49" s="378">
        <v>119.62781083299377</v>
      </c>
      <c r="V49" s="378">
        <v>2648.7686398790456</v>
      </c>
      <c r="W49" s="378">
        <v>-53.577254143837315</v>
      </c>
      <c r="X49" s="378">
        <v>996.73276321839091</v>
      </c>
      <c r="Y49" s="378">
        <v>1177.1720594998098</v>
      </c>
      <c r="Z49" s="378">
        <v>118.10307666608561</v>
      </c>
      <c r="AA49" s="378">
        <v>3438.1216615669473</v>
      </c>
      <c r="AB49" s="378">
        <v>-65.761186619460531</v>
      </c>
      <c r="AC49" s="378">
        <v>4843.4982712643687</v>
      </c>
      <c r="AD49" s="378">
        <v>5762.5893707320774</v>
      </c>
      <c r="AE49" s="378">
        <v>118.97577015605675</v>
      </c>
      <c r="AF49" s="378">
        <v>8533.703139397905</v>
      </c>
      <c r="AG49" s="378">
        <v>-32.472582223680945</v>
      </c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 s="87"/>
      <c r="BR49" s="87"/>
    </row>
    <row r="50" spans="1:70" ht="14" x14ac:dyDescent="0.3">
      <c r="A50" s="137"/>
      <c r="B50" s="387"/>
      <c r="C50" s="387" t="s">
        <v>42</v>
      </c>
      <c r="D50" s="378">
        <v>890.0951708812263</v>
      </c>
      <c r="E50" s="378">
        <v>556.25180033926802</v>
      </c>
      <c r="F50" s="378">
        <v>62.49351962987943</v>
      </c>
      <c r="G50" s="378">
        <v>1310.0228217482108</v>
      </c>
      <c r="H50" s="378">
        <v>-57.53877023325775</v>
      </c>
      <c r="I50" s="378">
        <v>842.28954789272052</v>
      </c>
      <c r="J50" s="378">
        <v>448.43988538591657</v>
      </c>
      <c r="K50" s="378">
        <v>53.240585319839766</v>
      </c>
      <c r="L50" s="378">
        <v>896.01726815052029</v>
      </c>
      <c r="M50" s="378">
        <v>-49.95187020094528</v>
      </c>
      <c r="N50" s="378">
        <v>739.84892720306539</v>
      </c>
      <c r="O50" s="378">
        <v>505.36711918804377</v>
      </c>
      <c r="P50" s="378">
        <v>68.306798943203219</v>
      </c>
      <c r="Q50" s="378">
        <v>1117.3340045961133</v>
      </c>
      <c r="R50" s="378">
        <v>-54.770273068819684</v>
      </c>
      <c r="S50" s="378">
        <v>901.47746206896556</v>
      </c>
      <c r="T50" s="378">
        <v>678.06675535410682</v>
      </c>
      <c r="U50" s="378">
        <v>75.217272076651525</v>
      </c>
      <c r="V50" s="378">
        <v>1551.6393835000895</v>
      </c>
      <c r="W50" s="378">
        <v>-56.299977780625355</v>
      </c>
      <c r="X50" s="378">
        <v>874.15996321839089</v>
      </c>
      <c r="Y50" s="378">
        <v>616.93742139816595</v>
      </c>
      <c r="Z50" s="378">
        <v>70.574888733955518</v>
      </c>
      <c r="AA50" s="378">
        <v>4093.589185211631</v>
      </c>
      <c r="AB50" s="378">
        <v>-84.929180885397727</v>
      </c>
      <c r="AC50" s="378">
        <v>4247.8710712643688</v>
      </c>
      <c r="AD50" s="378">
        <v>2805.0629816655019</v>
      </c>
      <c r="AE50" s="378">
        <v>66.034560244564616</v>
      </c>
      <c r="AF50" s="378">
        <v>8968.6026632065659</v>
      </c>
      <c r="AG50" s="378">
        <v>-68.723522637777322</v>
      </c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 s="87"/>
      <c r="BR50" s="87"/>
    </row>
    <row r="51" spans="1:70" ht="14" x14ac:dyDescent="0.3">
      <c r="A51" s="137"/>
      <c r="B51" s="389" t="s">
        <v>64</v>
      </c>
      <c r="C51" s="389"/>
      <c r="D51" s="379">
        <v>7120.4126130268223</v>
      </c>
      <c r="E51" s="379">
        <v>8497.6634545581983</v>
      </c>
      <c r="F51" s="379">
        <v>119.34228978544994</v>
      </c>
      <c r="G51" s="379">
        <v>10553.211821430021</v>
      </c>
      <c r="H51" s="379">
        <v>-19.477940949670852</v>
      </c>
      <c r="I51" s="379">
        <v>6737.9863601532579</v>
      </c>
      <c r="J51" s="379">
        <v>5356.8520301847557</v>
      </c>
      <c r="K51" s="379">
        <v>79.502268836040088</v>
      </c>
      <c r="L51" s="379">
        <v>7352.6872221977201</v>
      </c>
      <c r="M51" s="379">
        <v>-27.144296115133926</v>
      </c>
      <c r="N51" s="379">
        <v>5918.501532567052</v>
      </c>
      <c r="O51" s="379">
        <v>4593.1348612453576</v>
      </c>
      <c r="P51" s="379">
        <v>77.60638120935252</v>
      </c>
      <c r="Q51" s="379">
        <v>8877.3183159476648</v>
      </c>
      <c r="R51" s="379">
        <v>-48.25988324656538</v>
      </c>
      <c r="S51" s="379">
        <v>7211.4664827586212</v>
      </c>
      <c r="T51" s="379">
        <v>6123.2323610730282</v>
      </c>
      <c r="U51" s="379">
        <v>84.909669561837759</v>
      </c>
      <c r="V51" s="379">
        <v>21014.038407100619</v>
      </c>
      <c r="W51" s="379">
        <v>-70.861229800531845</v>
      </c>
      <c r="X51" s="379">
        <v>6992.9371954022981</v>
      </c>
      <c r="Y51" s="379">
        <v>5246.8046416409616</v>
      </c>
      <c r="Z51" s="379">
        <v>75.030055254759318</v>
      </c>
      <c r="AA51" s="379">
        <v>37948.368597031702</v>
      </c>
      <c r="AB51" s="379">
        <v>-86.17383345946692</v>
      </c>
      <c r="AC51" s="379">
        <v>33981.304183908047</v>
      </c>
      <c r="AD51" s="379">
        <v>29817.6873487023</v>
      </c>
      <c r="AE51" s="379">
        <v>87.747330671383011</v>
      </c>
      <c r="AF51" s="379">
        <v>85745.624363707713</v>
      </c>
      <c r="AG51" s="379">
        <v>-65.22541229366476</v>
      </c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 s="87"/>
      <c r="BR51" s="87"/>
    </row>
    <row r="52" spans="1:70" ht="14" x14ac:dyDescent="0.3">
      <c r="A52" s="137"/>
      <c r="B52" s="137" t="s">
        <v>138</v>
      </c>
      <c r="C52" s="137" t="s">
        <v>36</v>
      </c>
      <c r="D52" s="378">
        <v>624.03600000000017</v>
      </c>
      <c r="E52" s="378">
        <v>482.71428571428572</v>
      </c>
      <c r="F52" s="378">
        <v>77.353595900602784</v>
      </c>
      <c r="G52" s="378">
        <v>881.69333333333338</v>
      </c>
      <c r="H52" s="378">
        <v>-45.251453372190738</v>
      </c>
      <c r="I52" s="378">
        <v>590.5200000000001</v>
      </c>
      <c r="J52" s="378">
        <v>587.71428571428578</v>
      </c>
      <c r="K52" s="378">
        <v>99.524873960964186</v>
      </c>
      <c r="L52" s="378">
        <v>882.35</v>
      </c>
      <c r="M52" s="378">
        <v>-33.392158926244036</v>
      </c>
      <c r="N52" s="378">
        <v>518.70000000000005</v>
      </c>
      <c r="O52" s="378">
        <v>352</v>
      </c>
      <c r="P52" s="378">
        <v>67.861962598804695</v>
      </c>
      <c r="Q52" s="378">
        <v>591.94241379310347</v>
      </c>
      <c r="R52" s="378">
        <v>-40.534756118518054</v>
      </c>
      <c r="S52" s="378">
        <v>632.01600000000008</v>
      </c>
      <c r="T52" s="378">
        <v>1125.7142857142858</v>
      </c>
      <c r="U52" s="378">
        <v>178.11483976897512</v>
      </c>
      <c r="V52" s="378">
        <v>648</v>
      </c>
      <c r="W52" s="378">
        <v>73.721340388007064</v>
      </c>
      <c r="X52" s="378">
        <v>612.86399999999992</v>
      </c>
      <c r="Y52" s="378">
        <v>398.42857142857144</v>
      </c>
      <c r="Z52" s="378">
        <v>65.010927616660709</v>
      </c>
      <c r="AA52" s="378">
        <v>913.89563567362427</v>
      </c>
      <c r="AB52" s="378">
        <v>-56.403274523256329</v>
      </c>
      <c r="AC52" s="378">
        <v>2978.1360000000004</v>
      </c>
      <c r="AD52" s="378">
        <v>2946.5714285714289</v>
      </c>
      <c r="AE52" s="378">
        <v>98.940123237200339</v>
      </c>
      <c r="AF52" s="378">
        <v>3917.8813828000611</v>
      </c>
      <c r="AG52" s="378">
        <v>-24.791714177279388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 s="87"/>
      <c r="BR52" s="87"/>
    </row>
    <row r="53" spans="1:70" ht="14" x14ac:dyDescent="0.3">
      <c r="A53" s="137"/>
      <c r="B53" s="137"/>
      <c r="C53" s="137" t="s">
        <v>37</v>
      </c>
      <c r="D53" s="378">
        <v>671.39044444444471</v>
      </c>
      <c r="E53" s="378">
        <v>1748.5714285714284</v>
      </c>
      <c r="F53" s="378">
        <v>260.44032098465721</v>
      </c>
      <c r="G53" s="378">
        <v>840.16666666666663</v>
      </c>
      <c r="H53" s="378">
        <v>108.12197126420497</v>
      </c>
      <c r="I53" s="378">
        <v>635.33111111111123</v>
      </c>
      <c r="J53" s="378">
        <v>944</v>
      </c>
      <c r="K53" s="378">
        <v>148.58394048247806</v>
      </c>
      <c r="L53" s="378">
        <v>527.60317460317458</v>
      </c>
      <c r="M53" s="378">
        <v>78.922350251210958</v>
      </c>
      <c r="N53" s="378">
        <v>558.06111111111125</v>
      </c>
      <c r="O53" s="378">
        <v>841</v>
      </c>
      <c r="P53" s="378">
        <v>150.7003414600153</v>
      </c>
      <c r="Q53" s="378">
        <v>977</v>
      </c>
      <c r="R53" s="378">
        <v>-13.920163766632541</v>
      </c>
      <c r="S53" s="378">
        <v>679.97600000000011</v>
      </c>
      <c r="T53" s="378">
        <v>1361.5</v>
      </c>
      <c r="U53" s="378">
        <v>200.22765509370916</v>
      </c>
      <c r="V53" s="378">
        <v>942.75806451612902</v>
      </c>
      <c r="W53" s="378">
        <v>44.416690903491798</v>
      </c>
      <c r="X53" s="378">
        <v>659.37066666666658</v>
      </c>
      <c r="Y53" s="378">
        <v>1141</v>
      </c>
      <c r="Z53" s="378">
        <v>173.04379125145596</v>
      </c>
      <c r="AA53" s="378">
        <v>1297.7872446377417</v>
      </c>
      <c r="AB53" s="378">
        <v>-12.081120791220798</v>
      </c>
      <c r="AC53" s="378">
        <v>3204.1293333333342</v>
      </c>
      <c r="AD53" s="378">
        <v>6036.0714285714284</v>
      </c>
      <c r="AE53" s="378">
        <v>188.38413811130263</v>
      </c>
      <c r="AF53" s="378">
        <v>4585.3151504237121</v>
      </c>
      <c r="AG53" s="378">
        <v>31.639183579642463</v>
      </c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R53" s="75"/>
    </row>
    <row r="54" spans="1:70" ht="14" x14ac:dyDescent="0.3">
      <c r="A54" s="137"/>
      <c r="B54" s="137"/>
      <c r="C54" s="137" t="s">
        <v>81</v>
      </c>
      <c r="D54" s="378">
        <v>792.75624521072825</v>
      </c>
      <c r="E54" s="378">
        <v>1271.3926411005925</v>
      </c>
      <c r="F54" s="378">
        <v>160.3762378135078</v>
      </c>
      <c r="G54" s="378">
        <v>779.1699881201157</v>
      </c>
      <c r="H54" s="378">
        <v>63.172691516013117</v>
      </c>
      <c r="I54" s="378">
        <v>750.17854406130277</v>
      </c>
      <c r="J54" s="378">
        <v>1214.7518052848368</v>
      </c>
      <c r="K54" s="378">
        <v>161.92835890885866</v>
      </c>
      <c r="L54" s="378">
        <v>979.87979062984186</v>
      </c>
      <c r="M54" s="378">
        <v>23.969472265983285</v>
      </c>
      <c r="N54" s="378">
        <v>658.94061302682007</v>
      </c>
      <c r="O54" s="378">
        <v>735.20354105186379</v>
      </c>
      <c r="P54" s="378">
        <v>111.57356619358043</v>
      </c>
      <c r="Q54" s="378">
        <v>474.5240793290435</v>
      </c>
      <c r="R54" s="378">
        <v>54.93492808445248</v>
      </c>
      <c r="S54" s="378">
        <v>802.89379310344839</v>
      </c>
      <c r="T54" s="378">
        <v>760.65976618093327</v>
      </c>
      <c r="U54" s="378">
        <v>94.739774141326123</v>
      </c>
      <c r="V54" s="378">
        <v>1119.0866979984767</v>
      </c>
      <c r="W54" s="378">
        <v>-32.028522227866858</v>
      </c>
      <c r="X54" s="378">
        <v>778.56367816091938</v>
      </c>
      <c r="Y54" s="378">
        <v>581.69917784829181</v>
      </c>
      <c r="Z54" s="378">
        <v>74.714399626546907</v>
      </c>
      <c r="AA54" s="378">
        <v>2731.4776646888618</v>
      </c>
      <c r="AB54" s="378">
        <v>-78.703864748073926</v>
      </c>
      <c r="AC54" s="378">
        <v>3783.332873563219</v>
      </c>
      <c r="AD54" s="378">
        <v>4563.7069314665187</v>
      </c>
      <c r="AE54" s="378">
        <v>120.62662958779853</v>
      </c>
      <c r="AF54" s="378">
        <v>6084.1382207663391</v>
      </c>
      <c r="AG54" s="378">
        <v>-24.990084612316906</v>
      </c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R54" s="75"/>
    </row>
    <row r="55" spans="1:70" ht="14" x14ac:dyDescent="0.3">
      <c r="A55" s="137"/>
      <c r="B55" s="137"/>
      <c r="C55" s="137" t="s">
        <v>110</v>
      </c>
      <c r="D55" s="378">
        <v>624.03600000000017</v>
      </c>
      <c r="E55" s="378">
        <v>189</v>
      </c>
      <c r="F55" s="378">
        <v>30.286714228025296</v>
      </c>
      <c r="G55" s="378">
        <v>243</v>
      </c>
      <c r="H55" s="378">
        <v>-22.222222222222229</v>
      </c>
      <c r="I55" s="378">
        <v>590.5200000000001</v>
      </c>
      <c r="J55" s="378">
        <v>305</v>
      </c>
      <c r="K55" s="378">
        <v>51.649393754656906</v>
      </c>
      <c r="L55" s="378">
        <v>156.24481074481074</v>
      </c>
      <c r="M55" s="378">
        <v>95.206483048032851</v>
      </c>
      <c r="N55" s="378">
        <v>518.70000000000005</v>
      </c>
      <c r="O55" s="378">
        <v>236.5</v>
      </c>
      <c r="P55" s="378">
        <v>45.59475612107191</v>
      </c>
      <c r="Q55" s="378">
        <v>102</v>
      </c>
      <c r="R55" s="378">
        <v>131.8627450980392</v>
      </c>
      <c r="S55" s="378">
        <v>632.01600000000008</v>
      </c>
      <c r="T55" s="378">
        <v>292</v>
      </c>
      <c r="U55" s="378">
        <v>46.201361990835672</v>
      </c>
      <c r="V55" s="378">
        <v>67</v>
      </c>
      <c r="W55" s="378">
        <v>335.82089552238801</v>
      </c>
      <c r="X55" s="378">
        <v>612.86399999999992</v>
      </c>
      <c r="Y55" s="378">
        <v>327</v>
      </c>
      <c r="Z55" s="378">
        <v>53.356046365914793</v>
      </c>
      <c r="AA55" s="378">
        <v>143</v>
      </c>
      <c r="AB55" s="378">
        <v>128.67132867132869</v>
      </c>
      <c r="AC55" s="378">
        <v>2978.1360000000004</v>
      </c>
      <c r="AD55" s="378">
        <v>1349.5</v>
      </c>
      <c r="AE55" s="378">
        <v>45.313578694861476</v>
      </c>
      <c r="AF55" s="378">
        <v>711.24481074481071</v>
      </c>
      <c r="AG55" s="378">
        <v>89.737763933463754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R55" s="75"/>
    </row>
    <row r="56" spans="1:70" ht="14" x14ac:dyDescent="0.3">
      <c r="A56" s="387"/>
      <c r="B56" s="321" t="s">
        <v>139</v>
      </c>
      <c r="C56" s="321"/>
      <c r="D56" s="379">
        <v>2712.218689655173</v>
      </c>
      <c r="E56" s="379">
        <v>3691.678355386307</v>
      </c>
      <c r="F56" s="379">
        <v>136.11285732477793</v>
      </c>
      <c r="G56" s="379">
        <v>2744.0299881201158</v>
      </c>
      <c r="H56" s="379">
        <v>34.534912933491938</v>
      </c>
      <c r="I56" s="379">
        <v>2566.5496551724141</v>
      </c>
      <c r="J56" s="379">
        <v>3051.4660909991226</v>
      </c>
      <c r="K56" s="379">
        <v>118.8937094924093</v>
      </c>
      <c r="L56" s="379">
        <v>2546.0777759778275</v>
      </c>
      <c r="M56" s="379">
        <v>19.849680940214</v>
      </c>
      <c r="N56" s="379">
        <v>2254.4017241379315</v>
      </c>
      <c r="O56" s="379">
        <v>2164.7035410518638</v>
      </c>
      <c r="P56" s="379">
        <v>96.021197902500376</v>
      </c>
      <c r="Q56" s="379">
        <v>2145.4664931221469</v>
      </c>
      <c r="R56" s="379">
        <v>0.89663707130296189</v>
      </c>
      <c r="S56" s="379">
        <v>2746.9017931034487</v>
      </c>
      <c r="T56" s="379">
        <v>3539.8740518952191</v>
      </c>
      <c r="U56" s="379">
        <v>128.86787801379208</v>
      </c>
      <c r="V56" s="379">
        <v>2776.8447625146055</v>
      </c>
      <c r="W56" s="379">
        <v>27.478283974709598</v>
      </c>
      <c r="X56" s="379">
        <v>2663.6623448275859</v>
      </c>
      <c r="Y56" s="379">
        <v>2448.1277492768631</v>
      </c>
      <c r="Z56" s="379">
        <v>91.908336431257624</v>
      </c>
      <c r="AA56" s="379">
        <v>5086.160545000228</v>
      </c>
      <c r="AB56" s="379">
        <v>-51.866880181684209</v>
      </c>
      <c r="AC56" s="379">
        <v>12943.734206896554</v>
      </c>
      <c r="AD56" s="379">
        <v>14895.849788609376</v>
      </c>
      <c r="AE56" s="379">
        <v>115.0815487285942</v>
      </c>
      <c r="AF56" s="379">
        <v>15298.579564734924</v>
      </c>
      <c r="AG56" s="379">
        <v>-2.6324651541760744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R56" s="75"/>
    </row>
    <row r="57" spans="1:70" ht="14" x14ac:dyDescent="0.3">
      <c r="A57" s="390" t="s">
        <v>68</v>
      </c>
      <c r="B57" s="390"/>
      <c r="C57" s="390"/>
      <c r="D57" s="380">
        <v>21443.030245210735</v>
      </c>
      <c r="E57" s="380">
        <v>24924.250052041549</v>
      </c>
      <c r="F57" s="380">
        <v>116.23473812712797</v>
      </c>
      <c r="G57" s="380">
        <v>24442.738814496039</v>
      </c>
      <c r="H57" s="380">
        <v>1.9699561542585542</v>
      </c>
      <c r="I57" s="380">
        <v>20291.358544061306</v>
      </c>
      <c r="J57" s="380">
        <v>20035.984265191652</v>
      </c>
      <c r="K57" s="380">
        <v>98.741462882758114</v>
      </c>
      <c r="L57" s="380">
        <v>19002.802429078398</v>
      </c>
      <c r="M57" s="380">
        <v>5.4369972006458482</v>
      </c>
      <c r="N57" s="380">
        <v>17823.490613026828</v>
      </c>
      <c r="O57" s="380">
        <v>14388.096010348425</v>
      </c>
      <c r="P57" s="380">
        <v>80.725466872535407</v>
      </c>
      <c r="Q57" s="380">
        <v>22251.732586886508</v>
      </c>
      <c r="R57" s="380">
        <v>-35.33943501178112</v>
      </c>
      <c r="S57" s="380">
        <v>21717.237793103443</v>
      </c>
      <c r="T57" s="380">
        <v>19745.008574893971</v>
      </c>
      <c r="U57" s="380">
        <v>90.91860006784205</v>
      </c>
      <c r="V57" s="380">
        <v>51306.203677799182</v>
      </c>
      <c r="W57" s="380">
        <v>-61.515358456665766</v>
      </c>
      <c r="X57" s="380">
        <v>21059.139678160922</v>
      </c>
      <c r="Y57" s="380">
        <v>16116.491154860811</v>
      </c>
      <c r="Z57" s="380">
        <v>76.529675006497044</v>
      </c>
      <c r="AA57" s="380">
        <v>93737.081623069666</v>
      </c>
      <c r="AB57" s="380">
        <v>-82.806706934116477</v>
      </c>
      <c r="AC57" s="380">
        <v>102334.25687356322</v>
      </c>
      <c r="AD57" s="380">
        <v>95209.830057336425</v>
      </c>
      <c r="AE57" s="380">
        <v>93.038082227900347</v>
      </c>
      <c r="AF57" s="380">
        <v>210740.55913132976</v>
      </c>
      <c r="AG57" s="380">
        <v>-54.82130708498152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R57" s="75"/>
    </row>
    <row r="58" spans="1:70" ht="14" x14ac:dyDescent="0.3">
      <c r="A58" s="137" t="s">
        <v>136</v>
      </c>
      <c r="B58" s="137" t="s">
        <v>136</v>
      </c>
      <c r="C58" s="137" t="s">
        <v>69</v>
      </c>
      <c r="D58" s="378">
        <v>0</v>
      </c>
      <c r="E58" s="378">
        <v>1268.7142857142862</v>
      </c>
      <c r="F58" s="378">
        <v>0</v>
      </c>
      <c r="G58" s="378">
        <v>269</v>
      </c>
      <c r="H58" s="378">
        <v>371.64099840679785</v>
      </c>
      <c r="I58" s="378">
        <v>0</v>
      </c>
      <c r="J58" s="378">
        <v>860.28571428571422</v>
      </c>
      <c r="K58" s="378">
        <v>0</v>
      </c>
      <c r="L58" s="378">
        <v>-279</v>
      </c>
      <c r="M58" s="378">
        <v>-408.34613415258576</v>
      </c>
      <c r="N58" s="378">
        <v>0</v>
      </c>
      <c r="O58" s="378">
        <v>-1092.1428571428571</v>
      </c>
      <c r="P58" s="378">
        <v>0</v>
      </c>
      <c r="Q58" s="378">
        <v>-215</v>
      </c>
      <c r="R58" s="378">
        <v>407.97342192691031</v>
      </c>
      <c r="S58" s="378">
        <v>0</v>
      </c>
      <c r="T58" s="378">
        <v>-183.85714285714289</v>
      </c>
      <c r="U58" s="378">
        <v>0</v>
      </c>
      <c r="V58" s="378">
        <v>-113</v>
      </c>
      <c r="W58" s="378">
        <v>62.705436156763625</v>
      </c>
      <c r="X58" s="378">
        <v>0</v>
      </c>
      <c r="Y58" s="378">
        <v>1946.8571428571431</v>
      </c>
      <c r="Z58" s="378">
        <v>0</v>
      </c>
      <c r="AA58" s="378">
        <v>-198.71428571428572</v>
      </c>
      <c r="AB58" s="378">
        <v>-1079.726815240834</v>
      </c>
      <c r="AC58" s="378">
        <v>0</v>
      </c>
      <c r="AD58" s="378">
        <v>2799.8571428571436</v>
      </c>
      <c r="AE58" s="378">
        <v>0</v>
      </c>
      <c r="AF58" s="378">
        <v>-536.71428571428578</v>
      </c>
      <c r="AG58" s="378">
        <v>-621.66622305030614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R58" s="75"/>
    </row>
    <row r="59" spans="1:70" ht="14" x14ac:dyDescent="0.3">
      <c r="A59" s="137"/>
      <c r="B59" s="137"/>
      <c r="C59" s="137" t="s">
        <v>135</v>
      </c>
      <c r="D59" s="378">
        <v>891.48000000000013</v>
      </c>
      <c r="E59" s="378">
        <v>669</v>
      </c>
      <c r="F59" s="378">
        <v>75.043747476107143</v>
      </c>
      <c r="G59" s="378">
        <v>299</v>
      </c>
      <c r="H59" s="378">
        <v>123.7458193979933</v>
      </c>
      <c r="I59" s="378">
        <v>843.6</v>
      </c>
      <c r="J59" s="378">
        <v>605</v>
      </c>
      <c r="K59" s="378">
        <v>71.716453295400669</v>
      </c>
      <c r="L59" s="378">
        <v>279</v>
      </c>
      <c r="M59" s="378">
        <v>116.84587813620072</v>
      </c>
      <c r="N59" s="378">
        <v>741.00000000000011</v>
      </c>
      <c r="O59" s="378">
        <v>766</v>
      </c>
      <c r="P59" s="378">
        <v>103.37381916329284</v>
      </c>
      <c r="Q59" s="378">
        <v>215</v>
      </c>
      <c r="R59" s="378">
        <v>256.27906976744185</v>
      </c>
      <c r="S59" s="378">
        <v>902.87999999999965</v>
      </c>
      <c r="T59" s="378">
        <v>1021</v>
      </c>
      <c r="U59" s="378">
        <v>113.08258018784339</v>
      </c>
      <c r="V59" s="378">
        <v>113</v>
      </c>
      <c r="W59" s="378">
        <v>803.53982300884968</v>
      </c>
      <c r="X59" s="378">
        <v>875.51999999999987</v>
      </c>
      <c r="Y59" s="378">
        <v>852</v>
      </c>
      <c r="Z59" s="378">
        <v>97.313596491228083</v>
      </c>
      <c r="AA59" s="378">
        <v>275</v>
      </c>
      <c r="AB59" s="378">
        <v>209.81818181818181</v>
      </c>
      <c r="AC59" s="378">
        <v>4254.4800000000005</v>
      </c>
      <c r="AD59" s="378">
        <v>3913</v>
      </c>
      <c r="AE59" s="378">
        <v>91.973637201256082</v>
      </c>
      <c r="AF59" s="378">
        <v>1181</v>
      </c>
      <c r="AG59" s="378">
        <v>231.32938187976288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R59" s="75"/>
    </row>
    <row r="60" spans="1:70" ht="14" x14ac:dyDescent="0.3">
      <c r="A60" s="387"/>
      <c r="B60" s="321" t="s">
        <v>137</v>
      </c>
      <c r="C60" s="321"/>
      <c r="D60" s="379">
        <v>891.48000000000013</v>
      </c>
      <c r="E60" s="379">
        <v>1937.7142857142862</v>
      </c>
      <c r="F60" s="379">
        <v>217.35925491478059</v>
      </c>
      <c r="G60" s="379">
        <v>568</v>
      </c>
      <c r="H60" s="379">
        <v>241.14688128772644</v>
      </c>
      <c r="I60" s="379">
        <v>843.6</v>
      </c>
      <c r="J60" s="379">
        <v>1465.2857142857142</v>
      </c>
      <c r="K60" s="379">
        <v>173.6943710627921</v>
      </c>
      <c r="L60" s="379">
        <v>0</v>
      </c>
      <c r="M60" s="379">
        <v>0</v>
      </c>
      <c r="N60" s="379">
        <v>741.00000000000011</v>
      </c>
      <c r="O60" s="379">
        <v>-326.14285714285711</v>
      </c>
      <c r="P60" s="379">
        <v>-44.013880855986109</v>
      </c>
      <c r="Q60" s="379">
        <v>0</v>
      </c>
      <c r="R60" s="379">
        <v>0</v>
      </c>
      <c r="S60" s="379">
        <v>902.87999999999965</v>
      </c>
      <c r="T60" s="379">
        <v>837.14285714285711</v>
      </c>
      <c r="U60" s="379">
        <v>92.71917166654012</v>
      </c>
      <c r="V60" s="379">
        <v>0</v>
      </c>
      <c r="W60" s="379">
        <v>0</v>
      </c>
      <c r="X60" s="379">
        <v>875.51999999999987</v>
      </c>
      <c r="Y60" s="379">
        <v>2798.8571428571431</v>
      </c>
      <c r="Z60" s="379">
        <v>319.67940685045954</v>
      </c>
      <c r="AA60" s="379">
        <v>76.285714285714278</v>
      </c>
      <c r="AB60" s="379">
        <v>3568.9138576779033</v>
      </c>
      <c r="AC60" s="379">
        <v>4254.4800000000005</v>
      </c>
      <c r="AD60" s="379">
        <v>6712.8571428571431</v>
      </c>
      <c r="AE60" s="379">
        <v>157.78325771556436</v>
      </c>
      <c r="AF60" s="379">
        <v>644.28571428571422</v>
      </c>
      <c r="AG60" s="379">
        <v>941.90687361419077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R60" s="75"/>
    </row>
    <row r="61" spans="1:70" ht="14" x14ac:dyDescent="0.3">
      <c r="A61" s="390" t="s">
        <v>137</v>
      </c>
      <c r="B61" s="390"/>
      <c r="C61" s="390"/>
      <c r="D61" s="380">
        <v>891.48000000000013</v>
      </c>
      <c r="E61" s="380">
        <v>1937.7142857142862</v>
      </c>
      <c r="F61" s="380">
        <v>217.35925491478059</v>
      </c>
      <c r="G61" s="380">
        <v>568</v>
      </c>
      <c r="H61" s="380">
        <v>241.14688128772644</v>
      </c>
      <c r="I61" s="380">
        <v>843.6</v>
      </c>
      <c r="J61" s="380">
        <v>1465.2857142857142</v>
      </c>
      <c r="K61" s="380">
        <v>173.6943710627921</v>
      </c>
      <c r="L61" s="380">
        <v>0</v>
      </c>
      <c r="M61" s="380">
        <v>0</v>
      </c>
      <c r="N61" s="380">
        <v>741.00000000000011</v>
      </c>
      <c r="O61" s="380">
        <v>-326.14285714285711</v>
      </c>
      <c r="P61" s="380">
        <v>-44.013880855986109</v>
      </c>
      <c r="Q61" s="380">
        <v>0</v>
      </c>
      <c r="R61" s="380">
        <v>0</v>
      </c>
      <c r="S61" s="380">
        <v>902.87999999999965</v>
      </c>
      <c r="T61" s="380">
        <v>837.14285714285711</v>
      </c>
      <c r="U61" s="380">
        <v>92.71917166654012</v>
      </c>
      <c r="V61" s="380">
        <v>0</v>
      </c>
      <c r="W61" s="380">
        <v>0</v>
      </c>
      <c r="X61" s="380">
        <v>875.51999999999987</v>
      </c>
      <c r="Y61" s="380">
        <v>2798.8571428571431</v>
      </c>
      <c r="Z61" s="380">
        <v>319.67940685045954</v>
      </c>
      <c r="AA61" s="380">
        <v>76.285714285714278</v>
      </c>
      <c r="AB61" s="380">
        <v>3568.9138576779033</v>
      </c>
      <c r="AC61" s="380">
        <v>4254.4800000000005</v>
      </c>
      <c r="AD61" s="380">
        <v>6712.8571428571431</v>
      </c>
      <c r="AE61" s="380">
        <v>157.78325771556436</v>
      </c>
      <c r="AF61" s="380">
        <v>644.28571428571422</v>
      </c>
      <c r="AG61" s="380">
        <v>941.90687361419077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R61" s="75"/>
    </row>
    <row r="62" spans="1:70" ht="14" x14ac:dyDescent="0.3">
      <c r="A62" s="137" t="s">
        <v>140</v>
      </c>
      <c r="B62" s="137" t="s">
        <v>51</v>
      </c>
      <c r="C62" s="137" t="s">
        <v>27</v>
      </c>
      <c r="D62" s="378">
        <v>4550.2812260536411</v>
      </c>
      <c r="E62" s="378">
        <v>3983.9184998345172</v>
      </c>
      <c r="F62" s="378">
        <v>87.553236864212067</v>
      </c>
      <c r="G62" s="378">
        <v>4097.9362931499145</v>
      </c>
      <c r="H62" s="378">
        <v>-2.782322250982503</v>
      </c>
      <c r="I62" s="378">
        <v>4305.8927203065141</v>
      </c>
      <c r="J62" s="378">
        <v>3110.4335893031266</v>
      </c>
      <c r="K62" s="378">
        <v>72.236671727430107</v>
      </c>
      <c r="L62" s="378">
        <v>2311.4367781861611</v>
      </c>
      <c r="M62" s="378">
        <v>34.567106427369282</v>
      </c>
      <c r="N62" s="378">
        <v>3782.2030651341001</v>
      </c>
      <c r="O62" s="378">
        <v>3094.1331195759999</v>
      </c>
      <c r="P62" s="378">
        <v>81.807694253621349</v>
      </c>
      <c r="Q62" s="378">
        <v>2484.153125657554</v>
      </c>
      <c r="R62" s="378">
        <v>24.554846785339961</v>
      </c>
      <c r="S62" s="378">
        <v>4608.4689655172415</v>
      </c>
      <c r="T62" s="378">
        <v>4187.9320341917592</v>
      </c>
      <c r="U62" s="378">
        <v>90.87469321216787</v>
      </c>
      <c r="V62" s="378">
        <v>4242.8802072658409</v>
      </c>
      <c r="W62" s="378">
        <v>-1.2950677461971196</v>
      </c>
      <c r="X62" s="378">
        <v>4468.8183908045985</v>
      </c>
      <c r="Y62" s="378">
        <v>3175.2797636962632</v>
      </c>
      <c r="Z62" s="378">
        <v>71.054124066217938</v>
      </c>
      <c r="AA62" s="378">
        <v>9967.5049569816401</v>
      </c>
      <c r="AB62" s="378">
        <v>-68.143685130829354</v>
      </c>
      <c r="AC62" s="378">
        <v>21715.664367816098</v>
      </c>
      <c r="AD62" s="378">
        <v>17551.697006601666</v>
      </c>
      <c r="AE62" s="378">
        <v>80.825051950122798</v>
      </c>
      <c r="AF62" s="378">
        <v>23103.911361241113</v>
      </c>
      <c r="AG62" s="378">
        <v>-24.031490892722985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R62" s="75"/>
    </row>
    <row r="63" spans="1:70" ht="14" x14ac:dyDescent="0.3">
      <c r="A63" s="137"/>
      <c r="B63" s="137"/>
      <c r="C63" s="137" t="s">
        <v>29</v>
      </c>
      <c r="D63" s="378">
        <v>827.69157088122643</v>
      </c>
      <c r="E63" s="378">
        <v>933</v>
      </c>
      <c r="F63" s="378">
        <v>112.72314867320127</v>
      </c>
      <c r="G63" s="378">
        <v>661.43662714097502</v>
      </c>
      <c r="H63" s="378">
        <v>41.056597369402311</v>
      </c>
      <c r="I63" s="378">
        <v>783.2375478927205</v>
      </c>
      <c r="J63" s="378">
        <v>490.5</v>
      </c>
      <c r="K63" s="378">
        <v>62.624678977620135</v>
      </c>
      <c r="L63" s="378">
        <v>429.25702075702071</v>
      </c>
      <c r="M63" s="378">
        <v>14.267205026716539</v>
      </c>
      <c r="N63" s="378">
        <v>687.97892720306527</v>
      </c>
      <c r="O63" s="378">
        <v>513.5</v>
      </c>
      <c r="P63" s="378">
        <v>74.638914027149312</v>
      </c>
      <c r="Q63" s="378">
        <v>408.52400739693246</v>
      </c>
      <c r="R63" s="378">
        <v>25.696407237352432</v>
      </c>
      <c r="S63" s="378">
        <v>838.27586206896558</v>
      </c>
      <c r="T63" s="378">
        <v>763.71428571428578</v>
      </c>
      <c r="U63" s="378">
        <v>91.105365223012285</v>
      </c>
      <c r="V63" s="378">
        <v>1657.3312030276525</v>
      </c>
      <c r="W63" s="378">
        <v>-53.919030528169984</v>
      </c>
      <c r="X63" s="378">
        <v>812.87356321839093</v>
      </c>
      <c r="Y63" s="378">
        <v>589.71428571428578</v>
      </c>
      <c r="Z63" s="378">
        <v>72.546864899806067</v>
      </c>
      <c r="AA63" s="378">
        <v>7624.4459203036049</v>
      </c>
      <c r="AB63" s="378">
        <v>-92.265480116477718</v>
      </c>
      <c r="AC63" s="378">
        <v>3950.0574712643684</v>
      </c>
      <c r="AD63" s="378">
        <v>3290.4285714285716</v>
      </c>
      <c r="AE63" s="378">
        <v>83.300777149840883</v>
      </c>
      <c r="AF63" s="378">
        <v>10780.994778626184</v>
      </c>
      <c r="AG63" s="378">
        <v>-69.479360309569969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R63" s="75"/>
    </row>
    <row r="64" spans="1:70" ht="14" x14ac:dyDescent="0.3">
      <c r="A64" s="137"/>
      <c r="B64" s="137"/>
      <c r="C64" s="137" t="s">
        <v>111</v>
      </c>
      <c r="D64" s="378">
        <v>624.03600000000017</v>
      </c>
      <c r="E64" s="378">
        <v>79.090706170369202</v>
      </c>
      <c r="F64" s="378">
        <v>12.674061459654441</v>
      </c>
      <c r="G64" s="378">
        <v>157.03333333333333</v>
      </c>
      <c r="H64" s="378">
        <v>-49.634447354891194</v>
      </c>
      <c r="I64" s="378">
        <v>590.5200000000001</v>
      </c>
      <c r="J64" s="378">
        <v>158.95680473372781</v>
      </c>
      <c r="K64" s="378">
        <v>26.918106877621042</v>
      </c>
      <c r="L64" s="378">
        <v>88.614551388383163</v>
      </c>
      <c r="M64" s="378">
        <v>79.38002533810274</v>
      </c>
      <c r="N64" s="378">
        <v>518.70000000000005</v>
      </c>
      <c r="O64" s="378">
        <v>120</v>
      </c>
      <c r="P64" s="378">
        <v>23.13475997686524</v>
      </c>
      <c r="Q64" s="378">
        <v>68.417265824771036</v>
      </c>
      <c r="R64" s="378">
        <v>75.394322695299849</v>
      </c>
      <c r="S64" s="378">
        <v>632.01600000000008</v>
      </c>
      <c r="T64" s="378">
        <v>222.79173724825898</v>
      </c>
      <c r="U64" s="378">
        <v>35.250964730047812</v>
      </c>
      <c r="V64" s="378">
        <v>286.46861182705555</v>
      </c>
      <c r="W64" s="378">
        <v>-22.228220457618249</v>
      </c>
      <c r="X64" s="378">
        <v>612.86399999999992</v>
      </c>
      <c r="Y64" s="378">
        <v>72.751074168451296</v>
      </c>
      <c r="Z64" s="378">
        <v>11.870671824165118</v>
      </c>
      <c r="AA64" s="378">
        <v>1690.4200687286234</v>
      </c>
      <c r="AB64" s="378">
        <v>-95.69627245237524</v>
      </c>
      <c r="AC64" s="378">
        <v>2978.1360000000004</v>
      </c>
      <c r="AD64" s="378">
        <v>653.59032232080733</v>
      </c>
      <c r="AE64" s="378">
        <v>21.946288628887576</v>
      </c>
      <c r="AF64" s="378">
        <v>2290.9538311021661</v>
      </c>
      <c r="AG64" s="378">
        <v>-71.470820867377824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R64" s="75"/>
    </row>
    <row r="65" spans="1:70" ht="14" x14ac:dyDescent="0.3">
      <c r="A65" s="137"/>
      <c r="B65" s="137"/>
      <c r="C65" s="137" t="s">
        <v>112</v>
      </c>
      <c r="D65" s="378">
        <v>726.26527203065166</v>
      </c>
      <c r="E65" s="378">
        <v>1223.5</v>
      </c>
      <c r="F65" s="378">
        <v>168.46461577036038</v>
      </c>
      <c r="G65" s="378">
        <v>341</v>
      </c>
      <c r="H65" s="378">
        <v>258.79765395894424</v>
      </c>
      <c r="I65" s="378">
        <v>687.25869731800776</v>
      </c>
      <c r="J65" s="378">
        <v>124.5</v>
      </c>
      <c r="K65" s="378">
        <v>18.115449173048656</v>
      </c>
      <c r="L65" s="378">
        <v>354.56616415410383</v>
      </c>
      <c r="M65" s="378">
        <v>-64.886666414709282</v>
      </c>
      <c r="N65" s="378">
        <v>603.67318007662846</v>
      </c>
      <c r="O65" s="378">
        <v>201.5</v>
      </c>
      <c r="P65" s="378">
        <v>33.378988275480815</v>
      </c>
      <c r="Q65" s="378">
        <v>330.30114358322743</v>
      </c>
      <c r="R65" s="378">
        <v>-38.995064378507927</v>
      </c>
      <c r="S65" s="378">
        <v>735.55255172413786</v>
      </c>
      <c r="T65" s="378">
        <v>240</v>
      </c>
      <c r="U65" s="378">
        <v>32.628532038593178</v>
      </c>
      <c r="V65" s="378">
        <v>452.89428189676329</v>
      </c>
      <c r="W65" s="378">
        <v>-47.007500515383477</v>
      </c>
      <c r="X65" s="378">
        <v>713.26308045977009</v>
      </c>
      <c r="Y65" s="378">
        <v>417.5</v>
      </c>
      <c r="Z65" s="378">
        <v>58.533802104390297</v>
      </c>
      <c r="AA65" s="378">
        <v>725.65464895635671</v>
      </c>
      <c r="AB65" s="378">
        <v>-42.465744469431513</v>
      </c>
      <c r="AC65" s="378">
        <v>3466.0127816091963</v>
      </c>
      <c r="AD65" s="378">
        <v>2207</v>
      </c>
      <c r="AE65" s="378">
        <v>63.675472049913694</v>
      </c>
      <c r="AF65" s="378">
        <v>2204.4162385904515</v>
      </c>
      <c r="AG65" s="378">
        <v>0.11720841846096164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R65" s="75"/>
    </row>
    <row r="66" spans="1:70" ht="14" x14ac:dyDescent="0.3">
      <c r="A66" s="387"/>
      <c r="B66" s="321" t="s">
        <v>60</v>
      </c>
      <c r="C66" s="321"/>
      <c r="D66" s="379">
        <v>6728.2740689655193</v>
      </c>
      <c r="E66" s="379">
        <v>6219.5092060048864</v>
      </c>
      <c r="F66" s="379">
        <v>92.438404593128325</v>
      </c>
      <c r="G66" s="379">
        <v>5257.4062536242236</v>
      </c>
      <c r="H66" s="379">
        <v>18.299954501660068</v>
      </c>
      <c r="I66" s="379">
        <v>6366.9089655172429</v>
      </c>
      <c r="J66" s="379">
        <v>3884.3903940368546</v>
      </c>
      <c r="K66" s="379">
        <v>61.009045599276746</v>
      </c>
      <c r="L66" s="379">
        <v>3183.8745144856684</v>
      </c>
      <c r="M66" s="379">
        <v>22.001993997063963</v>
      </c>
      <c r="N66" s="379">
        <v>5592.555172413794</v>
      </c>
      <c r="O66" s="379">
        <v>3929.1331195759999</v>
      </c>
      <c r="P66" s="379">
        <v>70.256492755889127</v>
      </c>
      <c r="Q66" s="379">
        <v>3291.3955424624851</v>
      </c>
      <c r="R66" s="379">
        <v>19.375902072115792</v>
      </c>
      <c r="S66" s="379">
        <v>6814.3133793103452</v>
      </c>
      <c r="T66" s="379">
        <v>5414.4380571543043</v>
      </c>
      <c r="U66" s="379">
        <v>79.456839680922954</v>
      </c>
      <c r="V66" s="379">
        <v>6639.5743040173129</v>
      </c>
      <c r="W66" s="379">
        <v>-18.452030066471778</v>
      </c>
      <c r="X66" s="379">
        <v>6607.819034482759</v>
      </c>
      <c r="Y66" s="379">
        <v>4255.2451235790004</v>
      </c>
      <c r="Z66" s="379">
        <v>64.397119554471701</v>
      </c>
      <c r="AA66" s="379">
        <v>20008.025594970226</v>
      </c>
      <c r="AB66" s="379">
        <v>-78.732308675930938</v>
      </c>
      <c r="AC66" s="379">
        <v>32109.870620689664</v>
      </c>
      <c r="AD66" s="379">
        <v>23702.715900351046</v>
      </c>
      <c r="AE66" s="379">
        <v>73.817537854165138</v>
      </c>
      <c r="AF66" s="379">
        <v>38380.27620955991</v>
      </c>
      <c r="AG66" s="379">
        <v>-38.242456174801923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R66" s="75"/>
    </row>
    <row r="67" spans="1:70" ht="14" x14ac:dyDescent="0.3">
      <c r="A67" s="390" t="s">
        <v>141</v>
      </c>
      <c r="B67" s="390"/>
      <c r="C67" s="390"/>
      <c r="D67" s="380">
        <v>6728.2740689655193</v>
      </c>
      <c r="E67" s="380">
        <v>6219.5092060048864</v>
      </c>
      <c r="F67" s="380">
        <v>92.438404593128325</v>
      </c>
      <c r="G67" s="380">
        <v>5257.4062536242236</v>
      </c>
      <c r="H67" s="380">
        <v>18.299954501660068</v>
      </c>
      <c r="I67" s="380">
        <v>6366.9089655172429</v>
      </c>
      <c r="J67" s="380">
        <v>3884.3903940368546</v>
      </c>
      <c r="K67" s="380">
        <v>61.009045599276746</v>
      </c>
      <c r="L67" s="380">
        <v>3183.8745144856684</v>
      </c>
      <c r="M67" s="380">
        <v>22.001993997063963</v>
      </c>
      <c r="N67" s="380">
        <v>5592.555172413794</v>
      </c>
      <c r="O67" s="380">
        <v>3929.1331195759999</v>
      </c>
      <c r="P67" s="380">
        <v>70.256492755889127</v>
      </c>
      <c r="Q67" s="380">
        <v>3291.3955424624851</v>
      </c>
      <c r="R67" s="380">
        <v>19.375902072115792</v>
      </c>
      <c r="S67" s="380">
        <v>6814.3133793103452</v>
      </c>
      <c r="T67" s="380">
        <v>5414.4380571543043</v>
      </c>
      <c r="U67" s="380">
        <v>79.456839680922954</v>
      </c>
      <c r="V67" s="380">
        <v>6639.5743040173129</v>
      </c>
      <c r="W67" s="380">
        <v>-18.452030066471778</v>
      </c>
      <c r="X67" s="380">
        <v>6607.819034482759</v>
      </c>
      <c r="Y67" s="380">
        <v>4255.2451235790004</v>
      </c>
      <c r="Z67" s="380">
        <v>64.397119554471701</v>
      </c>
      <c r="AA67" s="380">
        <v>20008.025594970226</v>
      </c>
      <c r="AB67" s="380">
        <v>-78.732308675930938</v>
      </c>
      <c r="AC67" s="380">
        <v>32109.870620689664</v>
      </c>
      <c r="AD67" s="380">
        <v>23702.715900351046</v>
      </c>
      <c r="AE67" s="380">
        <v>73.817537854165138</v>
      </c>
      <c r="AF67" s="380">
        <v>38380.27620955991</v>
      </c>
      <c r="AG67" s="380">
        <v>-38.242456174801923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R67" s="75"/>
    </row>
    <row r="68" spans="1:70" ht="14" x14ac:dyDescent="0.3">
      <c r="A68" s="387" t="s">
        <v>1</v>
      </c>
      <c r="B68" s="387"/>
      <c r="C68" s="387"/>
      <c r="D68" s="388">
        <v>80264.630392682026</v>
      </c>
      <c r="E68" s="388">
        <v>79989.101000000024</v>
      </c>
      <c r="F68" s="388">
        <v>99.656723775673171</v>
      </c>
      <c r="G68" s="388">
        <v>90834.162000000011</v>
      </c>
      <c r="H68" s="388">
        <v>-11.939407774797345</v>
      </c>
      <c r="I68" s="388">
        <v>75953.742315325682</v>
      </c>
      <c r="J68" s="388">
        <v>61699.42</v>
      </c>
      <c r="K68" s="388">
        <v>81.232890071238174</v>
      </c>
      <c r="L68" s="388">
        <v>64349.195999999996</v>
      </c>
      <c r="M68" s="388">
        <v>-4.1178074703528011</v>
      </c>
      <c r="N68" s="388">
        <v>66716.12500670497</v>
      </c>
      <c r="O68" s="388">
        <v>52575.018000000004</v>
      </c>
      <c r="P68" s="388">
        <v>78.804064226925973</v>
      </c>
      <c r="Q68" s="388">
        <v>78291.587</v>
      </c>
      <c r="R68" s="388">
        <v>-32.847167857256508</v>
      </c>
      <c r="S68" s="388">
        <v>81291.032315862103</v>
      </c>
      <c r="T68" s="388">
        <v>63539.802999999993</v>
      </c>
      <c r="U68" s="388">
        <v>78.163360938893661</v>
      </c>
      <c r="V68" s="388">
        <v>208239.74500000005</v>
      </c>
      <c r="W68" s="388">
        <v>-69.487187472305067</v>
      </c>
      <c r="X68" s="388">
        <v>78827.667700229911</v>
      </c>
      <c r="Y68" s="388">
        <v>56309.615000000005</v>
      </c>
      <c r="Z68" s="388">
        <v>71.433820944870703</v>
      </c>
      <c r="AA68" s="388">
        <v>305302.43099999998</v>
      </c>
      <c r="AB68" s="388">
        <v>-81.55611967596812</v>
      </c>
      <c r="AC68" s="388">
        <v>383053.19773080462</v>
      </c>
      <c r="AD68" s="388">
        <v>314112.95699999994</v>
      </c>
      <c r="AE68" s="388">
        <v>82.002436961966495</v>
      </c>
      <c r="AF68" s="388">
        <v>747017.12099999993</v>
      </c>
      <c r="AG68" s="388">
        <v>-57.951036439498175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R68" s="75"/>
    </row>
    <row r="69" spans="1:70" ht="14" x14ac:dyDescent="0.3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R69" s="75"/>
    </row>
    <row r="70" spans="1:70" ht="14" x14ac:dyDescent="0.3">
      <c r="A70" s="87"/>
      <c r="B70" s="87"/>
      <c r="C70" s="87"/>
      <c r="D70" s="87"/>
      <c r="E70" s="87"/>
      <c r="F70" s="87"/>
      <c r="G70" s="87"/>
      <c r="H70" s="87"/>
      <c r="I70" s="87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41"/>
      <c r="BJ70" s="141"/>
      <c r="BK70" s="141"/>
      <c r="BL70" s="141"/>
      <c r="BM70" s="141"/>
      <c r="BN70" s="141"/>
      <c r="BO70" s="141"/>
      <c r="BP70" s="141"/>
      <c r="BR70" s="75"/>
    </row>
    <row r="71" spans="1:70" ht="14" x14ac:dyDescent="0.3">
      <c r="A71" s="87"/>
      <c r="B71" s="87"/>
      <c r="C71" s="87"/>
      <c r="D71" s="87"/>
      <c r="E71" s="87"/>
      <c r="F71" s="87"/>
      <c r="G71" s="87"/>
      <c r="H71" s="87"/>
      <c r="I71" s="87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41"/>
      <c r="BJ71" s="141"/>
      <c r="BK71" s="141"/>
      <c r="BL71" s="141"/>
      <c r="BM71" s="141"/>
      <c r="BN71" s="141"/>
      <c r="BO71" s="141"/>
      <c r="BP71" s="141"/>
      <c r="BR71" s="75"/>
    </row>
    <row r="72" spans="1:70" ht="14" x14ac:dyDescent="0.3">
      <c r="A72" s="87"/>
      <c r="B72" s="87"/>
      <c r="C72" s="87"/>
      <c r="D72" s="87"/>
      <c r="E72" s="87"/>
      <c r="F72" s="87"/>
      <c r="G72" s="87"/>
      <c r="H72" s="87"/>
      <c r="I72" s="87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41"/>
      <c r="BJ72" s="141"/>
      <c r="BK72" s="141"/>
      <c r="BL72" s="141"/>
      <c r="BM72" s="141"/>
      <c r="BN72" s="141"/>
      <c r="BO72" s="141"/>
      <c r="BP72" s="141"/>
      <c r="BR72" s="75"/>
    </row>
    <row r="73" spans="1:70" ht="14" x14ac:dyDescent="0.3">
      <c r="A73" s="87"/>
      <c r="B73" s="87"/>
      <c r="C73" s="87"/>
      <c r="D73" s="87"/>
      <c r="E73" s="87"/>
      <c r="F73" s="87"/>
      <c r="G73" s="87"/>
      <c r="H73" s="87"/>
      <c r="I73" s="87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41"/>
      <c r="BJ73" s="141"/>
      <c r="BK73" s="141"/>
      <c r="BL73" s="141"/>
      <c r="BM73" s="141"/>
      <c r="BN73" s="141"/>
      <c r="BO73" s="141"/>
      <c r="BP73" s="141"/>
      <c r="BR73" s="75"/>
    </row>
    <row r="74" spans="1:70" ht="14" x14ac:dyDescent="0.3">
      <c r="A74" s="87"/>
      <c r="B74" s="87"/>
      <c r="C74" s="87"/>
      <c r="D74" s="87"/>
      <c r="E74" s="87"/>
      <c r="F74" s="87"/>
      <c r="G74" s="87"/>
      <c r="H74" s="87"/>
      <c r="I74" s="87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41"/>
      <c r="BJ74" s="141"/>
      <c r="BK74" s="141"/>
      <c r="BL74" s="141"/>
      <c r="BM74" s="141"/>
      <c r="BN74" s="141"/>
      <c r="BO74" s="141"/>
      <c r="BP74" s="141"/>
      <c r="BR74" s="75"/>
    </row>
    <row r="75" spans="1:70" ht="14" x14ac:dyDescent="0.3">
      <c r="A75" s="87"/>
      <c r="B75" s="87"/>
      <c r="C75" s="87"/>
      <c r="D75" s="87"/>
      <c r="E75" s="87"/>
      <c r="F75" s="87"/>
      <c r="G75" s="87"/>
      <c r="H75" s="87"/>
      <c r="I75" s="87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41"/>
      <c r="BJ75" s="141"/>
      <c r="BK75" s="141"/>
      <c r="BL75" s="141"/>
      <c r="BM75" s="141"/>
      <c r="BN75" s="141"/>
      <c r="BO75" s="141"/>
      <c r="BP75" s="141"/>
      <c r="BR75" s="75"/>
    </row>
    <row r="76" spans="1:70" ht="14" x14ac:dyDescent="0.3">
      <c r="A76" s="87"/>
      <c r="B76" s="87"/>
      <c r="C76" s="87"/>
      <c r="D76" s="87"/>
      <c r="E76" s="87"/>
      <c r="F76" s="87"/>
      <c r="G76" s="87"/>
      <c r="H76" s="87"/>
      <c r="I76" s="87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41"/>
      <c r="BJ76" s="141"/>
      <c r="BK76" s="141"/>
      <c r="BL76" s="141"/>
      <c r="BM76" s="141"/>
      <c r="BN76" s="141"/>
      <c r="BO76" s="141"/>
      <c r="BP76" s="141"/>
      <c r="BR76" s="75"/>
    </row>
    <row r="77" spans="1:70" ht="14" x14ac:dyDescent="0.3">
      <c r="A77" s="87"/>
      <c r="B77" s="87"/>
      <c r="C77" s="87"/>
      <c r="D77" s="87"/>
      <c r="E77" s="87"/>
      <c r="F77" s="87"/>
      <c r="G77" s="87"/>
      <c r="H77" s="87"/>
      <c r="I77" s="87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41"/>
      <c r="BJ77" s="141"/>
      <c r="BK77" s="141"/>
      <c r="BL77" s="141"/>
      <c r="BM77" s="141"/>
      <c r="BN77" s="141"/>
      <c r="BO77" s="141"/>
      <c r="BP77" s="141"/>
      <c r="BR77" s="75"/>
    </row>
    <row r="78" spans="1:70" ht="14" x14ac:dyDescent="0.3">
      <c r="A78" s="87"/>
      <c r="B78" s="87"/>
      <c r="C78" s="87"/>
      <c r="D78" s="87"/>
      <c r="E78" s="87"/>
      <c r="F78" s="87"/>
      <c r="G78" s="87"/>
      <c r="H78" s="87"/>
      <c r="I78" s="87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41"/>
      <c r="BJ78" s="141"/>
      <c r="BK78" s="141"/>
      <c r="BL78" s="141"/>
      <c r="BM78" s="141"/>
      <c r="BN78" s="141"/>
      <c r="BO78" s="141"/>
      <c r="BP78" s="141"/>
      <c r="BR78" s="75"/>
    </row>
    <row r="79" spans="1:70" ht="14" x14ac:dyDescent="0.3">
      <c r="A79" s="87"/>
      <c r="B79" s="87"/>
      <c r="C79" s="87"/>
      <c r="D79" s="87"/>
      <c r="E79" s="87"/>
      <c r="F79" s="87"/>
      <c r="G79" s="87"/>
      <c r="H79" s="87"/>
      <c r="I79" s="87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41"/>
      <c r="BJ79" s="141"/>
      <c r="BK79" s="141"/>
      <c r="BL79" s="141"/>
      <c r="BM79" s="141"/>
      <c r="BN79" s="141"/>
      <c r="BO79" s="141"/>
      <c r="BP79" s="141"/>
      <c r="BR79" s="75"/>
    </row>
    <row r="80" spans="1:70" ht="14" x14ac:dyDescent="0.3">
      <c r="A80" s="87"/>
      <c r="B80" s="87"/>
      <c r="C80" s="87"/>
      <c r="D80" s="87"/>
      <c r="E80" s="87"/>
      <c r="F80" s="87"/>
      <c r="G80" s="87"/>
      <c r="H80" s="87"/>
      <c r="I80" s="87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41"/>
      <c r="BJ80" s="141"/>
      <c r="BK80" s="141"/>
      <c r="BL80" s="141"/>
      <c r="BM80" s="141"/>
      <c r="BN80" s="141"/>
      <c r="BO80" s="141"/>
      <c r="BP80" s="141"/>
      <c r="BR80" s="75"/>
    </row>
    <row r="81" spans="1:70" ht="14" x14ac:dyDescent="0.3">
      <c r="A81" s="87"/>
      <c r="B81" s="87"/>
      <c r="C81" s="87"/>
      <c r="D81" s="87"/>
      <c r="E81" s="87"/>
      <c r="F81" s="87"/>
      <c r="G81" s="87"/>
      <c r="H81" s="87"/>
      <c r="I81" s="87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41"/>
      <c r="BJ81" s="141"/>
      <c r="BK81" s="141"/>
      <c r="BL81" s="141"/>
      <c r="BM81" s="141"/>
      <c r="BN81" s="141"/>
      <c r="BO81" s="141"/>
      <c r="BP81" s="141"/>
      <c r="BR81" s="75"/>
    </row>
    <row r="82" spans="1:70" ht="14" x14ac:dyDescent="0.3">
      <c r="A82" s="87"/>
      <c r="B82" s="87"/>
      <c r="C82" s="87"/>
      <c r="D82" s="87"/>
      <c r="E82" s="87"/>
      <c r="F82" s="87"/>
      <c r="G82" s="87"/>
      <c r="H82" s="87"/>
      <c r="I82" s="87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41"/>
      <c r="BJ82" s="141"/>
      <c r="BK82" s="141"/>
      <c r="BL82" s="141"/>
      <c r="BM82" s="141"/>
      <c r="BN82" s="141"/>
      <c r="BO82" s="141"/>
      <c r="BP82" s="141"/>
      <c r="BR82" s="75"/>
    </row>
    <row r="83" spans="1:70" ht="14" x14ac:dyDescent="0.3">
      <c r="A83" s="87"/>
      <c r="B83" s="87"/>
      <c r="C83" s="87"/>
      <c r="D83" s="87"/>
      <c r="E83" s="87"/>
      <c r="F83" s="87"/>
      <c r="G83" s="87"/>
      <c r="H83" s="87"/>
      <c r="I83" s="87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41"/>
      <c r="BJ83" s="141"/>
      <c r="BK83" s="141"/>
      <c r="BL83" s="141"/>
      <c r="BM83" s="141"/>
      <c r="BN83" s="141"/>
      <c r="BO83" s="141"/>
      <c r="BP83" s="141"/>
      <c r="BR83" s="75"/>
    </row>
    <row r="84" spans="1:70" ht="14" x14ac:dyDescent="0.3">
      <c r="A84" s="87"/>
      <c r="B84" s="87"/>
      <c r="C84" s="87"/>
      <c r="D84" s="87"/>
      <c r="E84" s="87"/>
      <c r="F84" s="87"/>
      <c r="G84" s="87"/>
      <c r="H84" s="87"/>
      <c r="I84" s="87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41"/>
      <c r="BJ84" s="141"/>
      <c r="BK84" s="141"/>
      <c r="BL84" s="141"/>
      <c r="BM84" s="141"/>
      <c r="BN84" s="141"/>
      <c r="BO84" s="141"/>
      <c r="BP84" s="141"/>
      <c r="BR84" s="75"/>
    </row>
    <row r="85" spans="1:70" ht="14" x14ac:dyDescent="0.3">
      <c r="A85" s="87"/>
      <c r="B85" s="87"/>
      <c r="C85" s="87"/>
      <c r="D85" s="87"/>
      <c r="E85" s="87"/>
      <c r="F85" s="87"/>
      <c r="G85" s="87"/>
      <c r="H85" s="87"/>
      <c r="I85" s="87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41"/>
      <c r="BJ85" s="141"/>
      <c r="BK85" s="141"/>
      <c r="BL85" s="141"/>
      <c r="BM85" s="141"/>
      <c r="BN85" s="141"/>
      <c r="BO85" s="141"/>
      <c r="BP85" s="141"/>
      <c r="BR85" s="75"/>
    </row>
    <row r="86" spans="1:70" ht="14" x14ac:dyDescent="0.3">
      <c r="A86" s="87"/>
      <c r="B86" s="87"/>
      <c r="C86" s="87"/>
      <c r="D86" s="87"/>
      <c r="E86" s="87"/>
      <c r="F86" s="87"/>
      <c r="G86" s="87"/>
      <c r="H86" s="87"/>
      <c r="I86" s="87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41"/>
      <c r="BJ86" s="141"/>
      <c r="BK86" s="141"/>
      <c r="BL86" s="141"/>
      <c r="BM86" s="141"/>
      <c r="BN86" s="141"/>
      <c r="BO86" s="141"/>
      <c r="BP86" s="141"/>
      <c r="BR86" s="75"/>
    </row>
    <row r="87" spans="1:70" ht="14" x14ac:dyDescent="0.3">
      <c r="A87" s="87"/>
      <c r="B87" s="87"/>
      <c r="C87" s="87"/>
      <c r="D87" s="87"/>
      <c r="E87" s="87"/>
      <c r="F87" s="87"/>
      <c r="G87" s="87"/>
      <c r="H87" s="87"/>
      <c r="I87" s="87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41"/>
      <c r="BJ87" s="141"/>
      <c r="BK87" s="141"/>
      <c r="BL87" s="141"/>
      <c r="BM87" s="141"/>
      <c r="BN87" s="141"/>
      <c r="BO87" s="141"/>
      <c r="BP87" s="141"/>
      <c r="BR87" s="75"/>
    </row>
    <row r="88" spans="1:70" ht="14" x14ac:dyDescent="0.3">
      <c r="A88" s="87"/>
      <c r="B88" s="87"/>
      <c r="C88" s="87"/>
      <c r="D88" s="87"/>
      <c r="E88" s="87"/>
      <c r="F88" s="87"/>
      <c r="G88" s="87"/>
      <c r="H88" s="87"/>
      <c r="I88" s="87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41"/>
      <c r="BJ88" s="141"/>
      <c r="BK88" s="141"/>
      <c r="BL88" s="141"/>
      <c r="BM88" s="141"/>
      <c r="BN88" s="141"/>
      <c r="BO88" s="141"/>
      <c r="BP88" s="141"/>
      <c r="BR88" s="75"/>
    </row>
    <row r="89" spans="1:70" ht="14" x14ac:dyDescent="0.3">
      <c r="A89" s="87"/>
      <c r="B89" s="87"/>
      <c r="C89" s="87"/>
      <c r="D89" s="87"/>
      <c r="E89" s="87"/>
      <c r="F89" s="87"/>
      <c r="G89" s="87"/>
      <c r="H89" s="87"/>
      <c r="I89" s="87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41"/>
      <c r="BJ89" s="141"/>
      <c r="BK89" s="141"/>
      <c r="BL89" s="141"/>
      <c r="BM89" s="141"/>
      <c r="BN89" s="141"/>
      <c r="BO89" s="141"/>
      <c r="BP89" s="141"/>
      <c r="BR89" s="75"/>
    </row>
    <row r="90" spans="1:70" ht="14" x14ac:dyDescent="0.3">
      <c r="A90" s="87"/>
      <c r="B90" s="87"/>
      <c r="C90" s="87"/>
      <c r="D90" s="87"/>
      <c r="E90" s="87"/>
      <c r="F90" s="87"/>
      <c r="G90" s="87"/>
      <c r="H90" s="87"/>
      <c r="I90" s="87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41"/>
      <c r="BJ90" s="141"/>
      <c r="BK90" s="141"/>
      <c r="BL90" s="141"/>
      <c r="BM90" s="141"/>
      <c r="BN90" s="141"/>
      <c r="BO90" s="141"/>
      <c r="BP90" s="141"/>
      <c r="BR90" s="75"/>
    </row>
    <row r="91" spans="1:70" ht="14" x14ac:dyDescent="0.3">
      <c r="A91" s="87"/>
      <c r="B91" s="87"/>
      <c r="C91" s="87"/>
      <c r="D91" s="87"/>
      <c r="E91" s="87"/>
      <c r="F91" s="87"/>
      <c r="G91" s="87"/>
      <c r="H91" s="87"/>
      <c r="I91" s="87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41"/>
      <c r="BJ91" s="141"/>
      <c r="BK91" s="141"/>
      <c r="BL91" s="141"/>
      <c r="BM91" s="141"/>
      <c r="BN91" s="141"/>
      <c r="BO91" s="141"/>
      <c r="BP91" s="141"/>
      <c r="BR91" s="75"/>
    </row>
    <row r="92" spans="1:70" ht="14" x14ac:dyDescent="0.3">
      <c r="A92" s="87"/>
      <c r="B92" s="87"/>
      <c r="C92" s="87"/>
      <c r="D92" s="87"/>
      <c r="E92" s="87"/>
      <c r="F92" s="87"/>
      <c r="G92" s="87"/>
      <c r="H92" s="87"/>
      <c r="I92" s="87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41"/>
      <c r="BJ92" s="141"/>
      <c r="BK92" s="141"/>
      <c r="BL92" s="141"/>
      <c r="BM92" s="141"/>
      <c r="BN92" s="141"/>
      <c r="BO92" s="141"/>
      <c r="BP92" s="141"/>
      <c r="BR92" s="75"/>
    </row>
    <row r="93" spans="1:70" ht="14" x14ac:dyDescent="0.3">
      <c r="A93" s="87"/>
      <c r="B93" s="87"/>
      <c r="C93" s="87"/>
      <c r="D93" s="87"/>
      <c r="E93" s="87"/>
      <c r="F93" s="87"/>
      <c r="G93" s="87"/>
      <c r="H93" s="87"/>
      <c r="I93" s="87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41"/>
      <c r="BJ93" s="141"/>
      <c r="BK93" s="141"/>
      <c r="BL93" s="141"/>
      <c r="BM93" s="141"/>
      <c r="BN93" s="141"/>
      <c r="BO93" s="141"/>
      <c r="BP93" s="141"/>
      <c r="BR93" s="75"/>
    </row>
    <row r="94" spans="1:70" ht="14" x14ac:dyDescent="0.3">
      <c r="A94" s="87"/>
      <c r="B94" s="87"/>
      <c r="C94" s="87"/>
      <c r="D94" s="87"/>
      <c r="E94" s="87"/>
      <c r="F94" s="87"/>
      <c r="G94" s="87"/>
      <c r="H94" s="87"/>
      <c r="I94" s="87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41"/>
      <c r="BJ94" s="141"/>
      <c r="BK94" s="141"/>
      <c r="BL94" s="141"/>
      <c r="BM94" s="141"/>
      <c r="BN94" s="141"/>
      <c r="BO94" s="141"/>
      <c r="BP94" s="141"/>
      <c r="BR94" s="75"/>
    </row>
    <row r="95" spans="1:70" ht="14" x14ac:dyDescent="0.3">
      <c r="A95" s="87"/>
      <c r="B95" s="87"/>
      <c r="C95" s="87"/>
      <c r="D95" s="87"/>
      <c r="E95" s="87"/>
      <c r="F95" s="87"/>
      <c r="G95" s="87"/>
      <c r="H95" s="87"/>
      <c r="I95" s="87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41"/>
      <c r="BJ95" s="141"/>
      <c r="BK95" s="141"/>
      <c r="BL95" s="141"/>
      <c r="BM95" s="141"/>
      <c r="BN95" s="141"/>
      <c r="BO95" s="141"/>
      <c r="BP95" s="141"/>
      <c r="BR95" s="75"/>
    </row>
    <row r="96" spans="1:70" ht="14" x14ac:dyDescent="0.3">
      <c r="A96" s="87"/>
      <c r="B96" s="87"/>
      <c r="C96" s="87"/>
      <c r="D96" s="87"/>
      <c r="E96" s="87"/>
      <c r="F96" s="87"/>
      <c r="G96" s="87"/>
      <c r="H96" s="87"/>
      <c r="I96" s="87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41"/>
      <c r="BJ96" s="141"/>
      <c r="BK96" s="141"/>
      <c r="BL96" s="141"/>
      <c r="BM96" s="141"/>
      <c r="BN96" s="141"/>
      <c r="BO96" s="141"/>
      <c r="BP96" s="141"/>
      <c r="BR96" s="75"/>
    </row>
    <row r="97" spans="1:70" ht="14" x14ac:dyDescent="0.3">
      <c r="A97" s="87"/>
      <c r="B97" s="87"/>
      <c r="C97" s="87"/>
      <c r="D97" s="87"/>
      <c r="E97" s="87"/>
      <c r="F97" s="87"/>
      <c r="G97" s="87"/>
      <c r="H97" s="87"/>
      <c r="I97" s="87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41"/>
      <c r="BJ97" s="141"/>
      <c r="BK97" s="141"/>
      <c r="BL97" s="141"/>
      <c r="BM97" s="141"/>
      <c r="BN97" s="141"/>
      <c r="BO97" s="141"/>
      <c r="BP97" s="141"/>
      <c r="BR97" s="75"/>
    </row>
    <row r="98" spans="1:70" ht="14" x14ac:dyDescent="0.3">
      <c r="A98" s="87"/>
      <c r="B98" s="87"/>
      <c r="C98" s="87"/>
      <c r="D98" s="87"/>
      <c r="E98" s="87"/>
      <c r="F98" s="87"/>
      <c r="G98" s="87"/>
      <c r="H98" s="87"/>
      <c r="I98" s="87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41"/>
      <c r="BJ98" s="141"/>
      <c r="BK98" s="141"/>
      <c r="BL98" s="141"/>
      <c r="BM98" s="141"/>
      <c r="BN98" s="141"/>
      <c r="BO98" s="141"/>
      <c r="BP98" s="141"/>
      <c r="BR98" s="75"/>
    </row>
    <row r="99" spans="1:70" ht="14" x14ac:dyDescent="0.3">
      <c r="A99" s="87"/>
      <c r="B99" s="87"/>
      <c r="C99" s="87"/>
      <c r="D99" s="87"/>
      <c r="E99" s="87"/>
      <c r="F99" s="87"/>
      <c r="G99" s="87"/>
      <c r="H99" s="87"/>
      <c r="I99" s="87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41"/>
      <c r="BJ99" s="141"/>
      <c r="BK99" s="141"/>
      <c r="BL99" s="141"/>
      <c r="BM99" s="141"/>
      <c r="BN99" s="141"/>
      <c r="BO99" s="141"/>
      <c r="BP99" s="141"/>
      <c r="BR99" s="75"/>
    </row>
    <row r="100" spans="1:70" ht="14" x14ac:dyDescent="0.3">
      <c r="A100" s="87"/>
      <c r="B100" s="87"/>
      <c r="C100" s="87"/>
      <c r="D100" s="87"/>
      <c r="E100" s="87"/>
      <c r="F100" s="87"/>
      <c r="G100" s="87"/>
      <c r="H100" s="87"/>
      <c r="I100" s="87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41"/>
      <c r="BJ100" s="141"/>
      <c r="BK100" s="141"/>
      <c r="BL100" s="141"/>
      <c r="BM100" s="141"/>
      <c r="BN100" s="141"/>
      <c r="BO100" s="141"/>
      <c r="BP100" s="141"/>
      <c r="BR100" s="75"/>
    </row>
    <row r="101" spans="1:70" ht="14" x14ac:dyDescent="0.3">
      <c r="A101" s="87"/>
      <c r="B101" s="87"/>
      <c r="C101" s="87"/>
      <c r="D101" s="87"/>
      <c r="E101" s="87"/>
      <c r="F101" s="87"/>
      <c r="G101" s="87"/>
      <c r="H101" s="87"/>
      <c r="I101" s="87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41"/>
      <c r="BJ101" s="141"/>
      <c r="BK101" s="141"/>
      <c r="BL101" s="141"/>
      <c r="BM101" s="141"/>
      <c r="BN101" s="141"/>
      <c r="BO101" s="141"/>
      <c r="BP101" s="141"/>
      <c r="BR101" s="75"/>
    </row>
    <row r="102" spans="1:70" ht="14" x14ac:dyDescent="0.3">
      <c r="A102" s="87"/>
      <c r="B102" s="87"/>
      <c r="C102" s="87"/>
      <c r="D102" s="87"/>
      <c r="E102" s="87"/>
      <c r="F102" s="87"/>
      <c r="G102" s="87"/>
      <c r="H102" s="87"/>
      <c r="I102" s="87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41"/>
      <c r="BJ102" s="141"/>
      <c r="BK102" s="141"/>
      <c r="BL102" s="141"/>
      <c r="BM102" s="141"/>
      <c r="BN102" s="141"/>
      <c r="BO102" s="141"/>
      <c r="BP102" s="141"/>
      <c r="BR102" s="75"/>
    </row>
    <row r="103" spans="1:70" ht="14" x14ac:dyDescent="0.3">
      <c r="A103" s="87"/>
      <c r="B103" s="87"/>
      <c r="C103" s="87"/>
      <c r="D103" s="87"/>
      <c r="E103" s="87"/>
      <c r="F103" s="87"/>
      <c r="G103" s="87"/>
      <c r="H103" s="87"/>
      <c r="I103" s="87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41"/>
      <c r="BJ103" s="141"/>
      <c r="BK103" s="141"/>
      <c r="BL103" s="141"/>
      <c r="BM103" s="141"/>
      <c r="BN103" s="141"/>
      <c r="BO103" s="141"/>
      <c r="BP103" s="141"/>
      <c r="BR103" s="75"/>
    </row>
    <row r="104" spans="1:70" ht="14" x14ac:dyDescent="0.3">
      <c r="A104" s="87"/>
      <c r="B104" s="87"/>
      <c r="C104" s="87"/>
      <c r="D104" s="87"/>
      <c r="E104" s="87"/>
      <c r="F104" s="87"/>
      <c r="G104" s="87"/>
      <c r="H104" s="87"/>
      <c r="I104" s="87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41"/>
      <c r="BJ104" s="141"/>
      <c r="BK104" s="141"/>
      <c r="BL104" s="141"/>
      <c r="BM104" s="141"/>
      <c r="BN104" s="141"/>
      <c r="BO104" s="141"/>
      <c r="BP104" s="141"/>
      <c r="BR104" s="75"/>
    </row>
    <row r="105" spans="1:70" ht="14" x14ac:dyDescent="0.3">
      <c r="A105" s="87"/>
      <c r="B105" s="87"/>
      <c r="C105" s="87"/>
      <c r="D105" s="87"/>
      <c r="E105" s="87"/>
      <c r="F105" s="87"/>
      <c r="G105" s="87"/>
      <c r="H105" s="87"/>
      <c r="I105" s="87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41"/>
      <c r="BJ105" s="141"/>
      <c r="BK105" s="141"/>
      <c r="BL105" s="141"/>
      <c r="BM105" s="141"/>
      <c r="BN105" s="141"/>
      <c r="BO105" s="141"/>
      <c r="BP105" s="141"/>
      <c r="BR105" s="75"/>
    </row>
    <row r="106" spans="1:70" ht="14" x14ac:dyDescent="0.3">
      <c r="A106" s="87"/>
      <c r="B106" s="87"/>
      <c r="C106" s="87"/>
      <c r="D106" s="87"/>
      <c r="E106" s="87"/>
      <c r="F106" s="87"/>
      <c r="G106" s="87"/>
      <c r="H106" s="87"/>
      <c r="I106" s="87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41"/>
      <c r="BJ106" s="141"/>
      <c r="BK106" s="141"/>
      <c r="BL106" s="141"/>
      <c r="BM106" s="141"/>
      <c r="BN106" s="141"/>
      <c r="BO106" s="141"/>
      <c r="BP106" s="141"/>
      <c r="BR106" s="75"/>
    </row>
    <row r="107" spans="1:70" ht="14" x14ac:dyDescent="0.3">
      <c r="A107" s="87"/>
      <c r="B107" s="87"/>
      <c r="C107" s="87"/>
      <c r="D107" s="87"/>
      <c r="E107" s="87"/>
      <c r="F107" s="87"/>
      <c r="G107" s="87"/>
      <c r="H107" s="87"/>
      <c r="I107" s="87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41"/>
      <c r="BJ107" s="141"/>
      <c r="BK107" s="141"/>
      <c r="BL107" s="141"/>
      <c r="BM107" s="141"/>
      <c r="BN107" s="141"/>
      <c r="BO107" s="141"/>
      <c r="BP107" s="141"/>
      <c r="BR107" s="75"/>
    </row>
    <row r="108" spans="1:70" ht="14" x14ac:dyDescent="0.3">
      <c r="A108" s="87"/>
      <c r="B108" s="87"/>
      <c r="C108" s="87"/>
      <c r="D108" s="87"/>
      <c r="E108" s="87"/>
      <c r="F108" s="87"/>
      <c r="G108" s="87"/>
      <c r="H108" s="87"/>
      <c r="I108" s="87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41"/>
      <c r="BJ108" s="141"/>
      <c r="BK108" s="141"/>
      <c r="BL108" s="141"/>
      <c r="BM108" s="141"/>
      <c r="BN108" s="141"/>
      <c r="BO108" s="141"/>
      <c r="BP108" s="141"/>
      <c r="BR108" s="75"/>
    </row>
    <row r="109" spans="1:70" ht="14" x14ac:dyDescent="0.3">
      <c r="A109" s="87"/>
      <c r="B109" s="87"/>
      <c r="C109" s="87"/>
      <c r="D109" s="87"/>
      <c r="E109" s="87"/>
      <c r="F109" s="87"/>
      <c r="G109" s="87"/>
      <c r="H109" s="87"/>
      <c r="I109" s="87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L109" s="141"/>
      <c r="BM109" s="141"/>
      <c r="BN109" s="141"/>
      <c r="BO109" s="141"/>
      <c r="BP109" s="141"/>
      <c r="BR109" s="75"/>
    </row>
    <row r="110" spans="1:70" ht="14" x14ac:dyDescent="0.3">
      <c r="A110" s="87"/>
      <c r="B110" s="87"/>
      <c r="C110" s="87"/>
      <c r="D110" s="87"/>
      <c r="E110" s="87"/>
      <c r="F110" s="87"/>
      <c r="G110" s="87"/>
      <c r="H110" s="87"/>
      <c r="I110" s="87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  <c r="BA110" s="141"/>
      <c r="BB110" s="141"/>
      <c r="BC110" s="141"/>
      <c r="BD110" s="141"/>
      <c r="BE110" s="141"/>
      <c r="BF110" s="141"/>
      <c r="BG110" s="141"/>
      <c r="BH110" s="141"/>
      <c r="BI110" s="141"/>
      <c r="BJ110" s="141"/>
      <c r="BK110" s="141"/>
      <c r="BL110" s="141"/>
      <c r="BM110" s="141"/>
      <c r="BN110" s="141"/>
      <c r="BO110" s="141"/>
      <c r="BP110" s="141"/>
      <c r="BR110" s="75"/>
    </row>
    <row r="111" spans="1:70" ht="14" x14ac:dyDescent="0.3">
      <c r="A111" s="87"/>
      <c r="B111" s="87"/>
      <c r="C111" s="87"/>
      <c r="D111" s="87"/>
      <c r="E111" s="87"/>
      <c r="F111" s="87"/>
      <c r="G111" s="87"/>
      <c r="H111" s="87"/>
      <c r="I111" s="87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  <c r="BA111" s="141"/>
      <c r="BB111" s="141"/>
      <c r="BC111" s="141"/>
      <c r="BD111" s="141"/>
      <c r="BE111" s="141"/>
      <c r="BF111" s="141"/>
      <c r="BG111" s="141"/>
      <c r="BH111" s="141"/>
      <c r="BI111" s="141"/>
      <c r="BJ111" s="141"/>
      <c r="BK111" s="141"/>
      <c r="BL111" s="141"/>
      <c r="BM111" s="141"/>
      <c r="BN111" s="141"/>
      <c r="BO111" s="141"/>
      <c r="BP111" s="141"/>
      <c r="BR111" s="75"/>
    </row>
    <row r="112" spans="1:70" ht="14" x14ac:dyDescent="0.3">
      <c r="A112" s="137"/>
      <c r="B112" s="137"/>
      <c r="C112" s="326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  <c r="BA112" s="141"/>
      <c r="BB112" s="141"/>
      <c r="BC112" s="141"/>
      <c r="BD112" s="141"/>
      <c r="BE112" s="141"/>
      <c r="BF112" s="141"/>
      <c r="BG112" s="141"/>
      <c r="BH112" s="141"/>
      <c r="BI112" s="141"/>
      <c r="BJ112" s="141"/>
      <c r="BK112" s="141"/>
      <c r="BL112" s="141"/>
      <c r="BM112" s="141"/>
      <c r="BN112" s="141"/>
      <c r="BO112" s="141"/>
      <c r="BP112" s="141"/>
      <c r="BR112" s="75"/>
    </row>
    <row r="113" spans="1:70" ht="14" x14ac:dyDescent="0.3">
      <c r="A113" s="137"/>
      <c r="B113" s="137"/>
      <c r="C113" s="326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  <c r="BA113" s="141"/>
      <c r="BB113" s="141"/>
      <c r="BC113" s="141"/>
      <c r="BD113" s="141"/>
      <c r="BE113" s="141"/>
      <c r="BF113" s="141"/>
      <c r="BG113" s="141"/>
      <c r="BH113" s="141"/>
      <c r="BI113" s="141"/>
      <c r="BJ113" s="141"/>
      <c r="BK113" s="141"/>
      <c r="BL113" s="141"/>
      <c r="BM113" s="141"/>
      <c r="BN113" s="141"/>
      <c r="BO113" s="141"/>
      <c r="BP113" s="141"/>
      <c r="BR113" s="75"/>
    </row>
    <row r="114" spans="1:70" ht="14" x14ac:dyDescent="0.3">
      <c r="A114" s="137"/>
      <c r="B114" s="137"/>
      <c r="C114" s="326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R114" s="75"/>
    </row>
    <row r="115" spans="1:70" ht="14" x14ac:dyDescent="0.3">
      <c r="A115" s="137"/>
      <c r="B115" s="137"/>
      <c r="C115" s="326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R115" s="75"/>
    </row>
    <row r="116" spans="1:70" ht="14" x14ac:dyDescent="0.3">
      <c r="A116" s="137"/>
      <c r="B116" s="137"/>
      <c r="C116" s="326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R116" s="75"/>
    </row>
    <row r="117" spans="1:70" ht="14" x14ac:dyDescent="0.3">
      <c r="A117" s="137"/>
      <c r="B117" s="137"/>
      <c r="C117" s="326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R117" s="75"/>
    </row>
    <row r="118" spans="1:70" ht="14" x14ac:dyDescent="0.3">
      <c r="A118" s="137"/>
      <c r="B118" s="137"/>
      <c r="C118" s="326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R118" s="75"/>
    </row>
    <row r="119" spans="1:70" ht="14" x14ac:dyDescent="0.3">
      <c r="A119" s="137"/>
      <c r="B119" s="137"/>
      <c r="C119" s="326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R119" s="75"/>
    </row>
    <row r="120" spans="1:70" ht="14" x14ac:dyDescent="0.3">
      <c r="A120" s="137"/>
      <c r="B120" s="137"/>
      <c r="C120" s="326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R120" s="75"/>
    </row>
    <row r="121" spans="1:70" ht="14" x14ac:dyDescent="0.3">
      <c r="A121" s="137"/>
      <c r="B121" s="137"/>
      <c r="C121" s="326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R121" s="75"/>
    </row>
    <row r="122" spans="1:70" ht="14" x14ac:dyDescent="0.3">
      <c r="A122" s="137"/>
      <c r="B122" s="137"/>
      <c r="C122" s="326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R122" s="75"/>
    </row>
    <row r="123" spans="1:70" ht="14" x14ac:dyDescent="0.3">
      <c r="A123" s="137"/>
      <c r="B123" s="137"/>
      <c r="C123" s="326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R123" s="75"/>
    </row>
    <row r="124" spans="1:70" ht="14" x14ac:dyDescent="0.3">
      <c r="A124" s="137"/>
      <c r="B124" s="137"/>
      <c r="C124" s="326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R124" s="75"/>
    </row>
    <row r="125" spans="1:70" ht="14" x14ac:dyDescent="0.3">
      <c r="A125" s="137"/>
      <c r="B125" s="137"/>
      <c r="C125" s="326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R125" s="75"/>
    </row>
    <row r="126" spans="1:70" ht="14" x14ac:dyDescent="0.3">
      <c r="A126" s="137"/>
      <c r="B126" s="137"/>
      <c r="C126" s="326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R126" s="75"/>
    </row>
    <row r="127" spans="1:70" ht="14" x14ac:dyDescent="0.3">
      <c r="A127" s="137"/>
      <c r="B127" s="137"/>
      <c r="C127" s="326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R127" s="75"/>
    </row>
    <row r="128" spans="1:70" ht="14" x14ac:dyDescent="0.3">
      <c r="A128" s="137"/>
      <c r="B128" s="137"/>
      <c r="C128" s="326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R128" s="75"/>
    </row>
    <row r="129" spans="1:70" ht="14" x14ac:dyDescent="0.3">
      <c r="A129" s="137"/>
      <c r="B129" s="137"/>
      <c r="C129" s="326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R129" s="75"/>
    </row>
    <row r="130" spans="1:70" ht="14" x14ac:dyDescent="0.3">
      <c r="A130" s="137"/>
      <c r="B130" s="137"/>
      <c r="C130" s="326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R130" s="75"/>
    </row>
    <row r="131" spans="1:70" ht="14" x14ac:dyDescent="0.3">
      <c r="A131" s="137"/>
      <c r="B131" s="137"/>
      <c r="C131" s="326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R131" s="75"/>
    </row>
    <row r="132" spans="1:70" ht="14" x14ac:dyDescent="0.3">
      <c r="A132" s="137"/>
      <c r="B132" s="137"/>
      <c r="C132" s="326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R132" s="75"/>
    </row>
    <row r="133" spans="1:70" ht="14" x14ac:dyDescent="0.3">
      <c r="A133" s="137"/>
      <c r="B133" s="137"/>
      <c r="C133" s="326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R133" s="75"/>
    </row>
    <row r="134" spans="1:70" ht="14" x14ac:dyDescent="0.3">
      <c r="A134" s="137"/>
      <c r="B134" s="137"/>
      <c r="C134" s="326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R134" s="75"/>
    </row>
    <row r="135" spans="1:70" ht="14" x14ac:dyDescent="0.3">
      <c r="A135" s="137"/>
      <c r="B135" s="137"/>
      <c r="C135" s="326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R135" s="75"/>
    </row>
    <row r="136" spans="1:70" ht="14" x14ac:dyDescent="0.3">
      <c r="A136" s="137"/>
      <c r="B136" s="137"/>
      <c r="C136" s="326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R136" s="75"/>
    </row>
    <row r="137" spans="1:70" ht="14" x14ac:dyDescent="0.3">
      <c r="A137" s="137"/>
      <c r="B137" s="137"/>
      <c r="C137" s="326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R137" s="75"/>
    </row>
    <row r="138" spans="1:70" ht="14" x14ac:dyDescent="0.3">
      <c r="A138" s="137"/>
      <c r="B138" s="137"/>
      <c r="C138" s="326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R138" s="75"/>
    </row>
    <row r="139" spans="1:70" ht="14" x14ac:dyDescent="0.3">
      <c r="A139" s="137"/>
      <c r="B139" s="137"/>
      <c r="C139" s="326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R139" s="75"/>
    </row>
    <row r="140" spans="1:70" ht="14" x14ac:dyDescent="0.3">
      <c r="A140" s="137"/>
      <c r="B140" s="137"/>
      <c r="C140" s="326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R140" s="75"/>
    </row>
    <row r="141" spans="1:70" ht="14" x14ac:dyDescent="0.3">
      <c r="A141" s="137"/>
      <c r="B141" s="137"/>
      <c r="C141" s="326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R141" s="75"/>
    </row>
    <row r="142" spans="1:70" ht="14" x14ac:dyDescent="0.3">
      <c r="A142" s="137"/>
      <c r="B142" s="137"/>
      <c r="C142" s="326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R142" s="75"/>
    </row>
    <row r="143" spans="1:70" ht="14" x14ac:dyDescent="0.3">
      <c r="A143" s="137"/>
      <c r="B143" s="137"/>
      <c r="C143" s="326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R143" s="75"/>
    </row>
    <row r="144" spans="1:70" ht="14" x14ac:dyDescent="0.3">
      <c r="A144" s="137"/>
      <c r="B144" s="137"/>
      <c r="C144" s="326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R144" s="75"/>
    </row>
    <row r="145" spans="1:70" ht="14" x14ac:dyDescent="0.3">
      <c r="A145" s="137"/>
      <c r="B145" s="137"/>
      <c r="C145" s="326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R145" s="75"/>
    </row>
    <row r="146" spans="1:70" ht="14" x14ac:dyDescent="0.3">
      <c r="A146" s="137"/>
      <c r="B146" s="137"/>
      <c r="C146" s="326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R146" s="75"/>
    </row>
    <row r="147" spans="1:70" ht="14" x14ac:dyDescent="0.3">
      <c r="A147" s="137"/>
      <c r="B147" s="137"/>
      <c r="C147" s="326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R147" s="75"/>
    </row>
    <row r="148" spans="1:70" ht="14" x14ac:dyDescent="0.3">
      <c r="A148" s="137"/>
      <c r="B148" s="137"/>
      <c r="C148" s="326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R148" s="75"/>
    </row>
    <row r="149" spans="1:70" ht="14" x14ac:dyDescent="0.3">
      <c r="A149" s="137"/>
      <c r="B149" s="137"/>
      <c r="C149" s="326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R149" s="75"/>
    </row>
    <row r="150" spans="1:70" ht="14" x14ac:dyDescent="0.3">
      <c r="A150" s="137"/>
      <c r="B150" s="137"/>
      <c r="C150" s="326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R150" s="75"/>
    </row>
    <row r="151" spans="1:70" ht="14" x14ac:dyDescent="0.3">
      <c r="A151" s="137"/>
      <c r="B151" s="137"/>
      <c r="C151" s="326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R151" s="75"/>
    </row>
    <row r="152" spans="1:70" ht="14" x14ac:dyDescent="0.3">
      <c r="A152" s="137"/>
      <c r="B152" s="137"/>
      <c r="C152" s="326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R152" s="75"/>
    </row>
    <row r="153" spans="1:70" ht="14" x14ac:dyDescent="0.3">
      <c r="A153" s="137"/>
      <c r="B153" s="137"/>
      <c r="C153" s="326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R153" s="75"/>
    </row>
    <row r="154" spans="1:70" ht="14" x14ac:dyDescent="0.3">
      <c r="A154" s="137"/>
      <c r="B154" s="137"/>
      <c r="C154" s="326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R154" s="75"/>
    </row>
    <row r="155" spans="1:70" ht="14" x14ac:dyDescent="0.3">
      <c r="A155" s="137"/>
      <c r="B155" s="137"/>
      <c r="C155" s="326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R155" s="75"/>
    </row>
    <row r="156" spans="1:70" ht="14" x14ac:dyDescent="0.3">
      <c r="A156" s="137"/>
      <c r="B156" s="137"/>
      <c r="C156" s="326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R156" s="75"/>
    </row>
    <row r="157" spans="1:70" ht="14" x14ac:dyDescent="0.3">
      <c r="A157" s="137"/>
      <c r="B157" s="137"/>
      <c r="C157" s="326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R157" s="75"/>
    </row>
    <row r="158" spans="1:70" ht="14" x14ac:dyDescent="0.3">
      <c r="A158" s="137"/>
      <c r="B158" s="137"/>
      <c r="C158" s="326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R158" s="75"/>
    </row>
    <row r="159" spans="1:70" ht="14" x14ac:dyDescent="0.3">
      <c r="A159" s="137"/>
      <c r="B159" s="137"/>
      <c r="C159" s="326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R159" s="75"/>
    </row>
    <row r="160" spans="1:70" ht="14" x14ac:dyDescent="0.3">
      <c r="A160" s="137"/>
      <c r="B160" s="137"/>
      <c r="C160" s="326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R160" s="75"/>
    </row>
    <row r="161" spans="1:70" ht="14" x14ac:dyDescent="0.3">
      <c r="A161" s="137"/>
      <c r="B161" s="137"/>
      <c r="C161" s="326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R161" s="75"/>
    </row>
    <row r="162" spans="1:70" ht="14" x14ac:dyDescent="0.3">
      <c r="A162" s="137"/>
      <c r="B162" s="137"/>
      <c r="C162" s="326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R162" s="75"/>
    </row>
    <row r="163" spans="1:70" ht="14" x14ac:dyDescent="0.3">
      <c r="A163" s="137"/>
      <c r="B163" s="137"/>
      <c r="C163" s="326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R163" s="75"/>
    </row>
    <row r="164" spans="1:70" ht="14" x14ac:dyDescent="0.3">
      <c r="A164" s="137"/>
      <c r="B164" s="137"/>
      <c r="C164" s="326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R164" s="75"/>
    </row>
    <row r="165" spans="1:70" ht="14" x14ac:dyDescent="0.3">
      <c r="A165" s="137"/>
      <c r="B165" s="137"/>
      <c r="C165" s="326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R165" s="75"/>
    </row>
    <row r="166" spans="1:70" ht="14" x14ac:dyDescent="0.3">
      <c r="A166" s="137"/>
      <c r="B166" s="137"/>
      <c r="C166" s="326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R166" s="75"/>
    </row>
    <row r="167" spans="1:70" ht="14" x14ac:dyDescent="0.3">
      <c r="A167" s="137"/>
      <c r="B167" s="137"/>
      <c r="C167" s="326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R167" s="75"/>
    </row>
    <row r="168" spans="1:70" ht="14" x14ac:dyDescent="0.3">
      <c r="A168" s="137"/>
      <c r="B168" s="137"/>
      <c r="C168" s="326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R168" s="75"/>
    </row>
    <row r="169" spans="1:70" ht="14" x14ac:dyDescent="0.3">
      <c r="A169" s="137"/>
      <c r="B169" s="137"/>
      <c r="C169" s="326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R169" s="75"/>
    </row>
    <row r="170" spans="1:70" ht="14" x14ac:dyDescent="0.3">
      <c r="A170" s="137"/>
      <c r="B170" s="137"/>
      <c r="C170" s="326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R170" s="75"/>
    </row>
    <row r="171" spans="1:70" ht="14" x14ac:dyDescent="0.3">
      <c r="A171" s="137"/>
      <c r="B171" s="137"/>
      <c r="C171" s="326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R171" s="75"/>
    </row>
    <row r="172" spans="1:70" ht="14" x14ac:dyDescent="0.3">
      <c r="A172" s="137"/>
      <c r="B172" s="137"/>
      <c r="C172" s="326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R172" s="75"/>
    </row>
    <row r="173" spans="1:70" ht="14" x14ac:dyDescent="0.3">
      <c r="A173" s="137"/>
      <c r="B173" s="137"/>
      <c r="C173" s="326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R173" s="75"/>
    </row>
    <row r="174" spans="1:70" ht="14" x14ac:dyDescent="0.3">
      <c r="A174" s="137"/>
      <c r="B174" s="137"/>
      <c r="C174" s="326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R174" s="75"/>
    </row>
    <row r="175" spans="1:70" ht="14" x14ac:dyDescent="0.3">
      <c r="A175" s="137"/>
      <c r="B175" s="137"/>
      <c r="C175" s="326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R175" s="75"/>
    </row>
    <row r="176" spans="1:70" ht="14" x14ac:dyDescent="0.3">
      <c r="A176" s="137"/>
      <c r="B176" s="137"/>
      <c r="C176" s="326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R176" s="75"/>
    </row>
    <row r="177" spans="1:70" ht="14" x14ac:dyDescent="0.3">
      <c r="A177" s="137"/>
      <c r="B177" s="137"/>
      <c r="C177" s="326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R177" s="75"/>
    </row>
    <row r="178" spans="1:70" ht="14" x14ac:dyDescent="0.3">
      <c r="A178" s="137"/>
      <c r="B178" s="137"/>
      <c r="C178" s="326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R178" s="75"/>
    </row>
    <row r="179" spans="1:70" ht="14" x14ac:dyDescent="0.3">
      <c r="A179" s="137"/>
      <c r="B179" s="137"/>
      <c r="C179" s="326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R179" s="75"/>
    </row>
    <row r="180" spans="1:70" ht="14" x14ac:dyDescent="0.3">
      <c r="A180" s="137"/>
      <c r="B180" s="137"/>
      <c r="C180" s="326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R180" s="75"/>
    </row>
    <row r="181" spans="1:70" ht="14" x14ac:dyDescent="0.3">
      <c r="A181" s="137"/>
      <c r="B181" s="137"/>
      <c r="C181" s="326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R181" s="75"/>
    </row>
    <row r="182" spans="1:70" ht="14" x14ac:dyDescent="0.3">
      <c r="A182" s="137"/>
      <c r="B182" s="137"/>
      <c r="C182" s="326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R182" s="75"/>
    </row>
    <row r="183" spans="1:70" ht="14" x14ac:dyDescent="0.3">
      <c r="A183" s="137"/>
      <c r="B183" s="137"/>
      <c r="C183" s="326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R183" s="75"/>
    </row>
    <row r="184" spans="1:70" ht="14" x14ac:dyDescent="0.3">
      <c r="A184" s="137"/>
      <c r="B184" s="137"/>
      <c r="C184" s="326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R184" s="75"/>
    </row>
    <row r="185" spans="1:70" ht="14" x14ac:dyDescent="0.3">
      <c r="A185" s="137"/>
      <c r="B185" s="137"/>
      <c r="C185" s="326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R185" s="75"/>
    </row>
    <row r="186" spans="1:70" ht="14" x14ac:dyDescent="0.3">
      <c r="A186" s="137"/>
      <c r="B186" s="137"/>
      <c r="C186" s="326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R186" s="75"/>
    </row>
    <row r="187" spans="1:70" ht="14" x14ac:dyDescent="0.3">
      <c r="A187" s="137"/>
      <c r="B187" s="137"/>
      <c r="C187" s="326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R187" s="75"/>
    </row>
    <row r="188" spans="1:70" ht="14" x14ac:dyDescent="0.3">
      <c r="A188" s="137"/>
      <c r="B188" s="137"/>
      <c r="C188" s="326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R188" s="75"/>
    </row>
    <row r="189" spans="1:70" ht="14" x14ac:dyDescent="0.3">
      <c r="A189" s="137"/>
      <c r="B189" s="137"/>
      <c r="C189" s="326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R189" s="75"/>
    </row>
    <row r="190" spans="1:70" ht="14" x14ac:dyDescent="0.3">
      <c r="A190" s="137"/>
      <c r="B190" s="137"/>
      <c r="C190" s="326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R190" s="75"/>
    </row>
    <row r="191" spans="1:70" ht="14" x14ac:dyDescent="0.3">
      <c r="A191" s="137"/>
      <c r="B191" s="137"/>
      <c r="C191" s="326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R191" s="75"/>
    </row>
    <row r="192" spans="1:70" ht="14" x14ac:dyDescent="0.3">
      <c r="A192" s="137"/>
      <c r="B192" s="137"/>
      <c r="C192" s="326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R192" s="75"/>
    </row>
    <row r="193" spans="1:70" ht="14" x14ac:dyDescent="0.3">
      <c r="A193" s="137"/>
      <c r="B193" s="137"/>
      <c r="C193" s="326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R193" s="75"/>
    </row>
    <row r="194" spans="1:70" ht="14" x14ac:dyDescent="0.3">
      <c r="A194" s="137"/>
      <c r="B194" s="137"/>
      <c r="C194" s="326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R194" s="75"/>
    </row>
    <row r="195" spans="1:70" ht="14" x14ac:dyDescent="0.3">
      <c r="A195" s="137"/>
      <c r="B195" s="137"/>
      <c r="C195" s="326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R195" s="75"/>
    </row>
    <row r="196" spans="1:70" ht="14" x14ac:dyDescent="0.3">
      <c r="A196" s="137"/>
      <c r="B196" s="137"/>
      <c r="C196" s="326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R196" s="75"/>
    </row>
    <row r="197" spans="1:70" ht="14" x14ac:dyDescent="0.3">
      <c r="A197" s="137"/>
      <c r="B197" s="137"/>
      <c r="C197" s="326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R197" s="75"/>
    </row>
    <row r="198" spans="1:70" ht="14" x14ac:dyDescent="0.3">
      <c r="A198" s="137"/>
      <c r="B198" s="137"/>
      <c r="C198" s="326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R198" s="75"/>
    </row>
    <row r="199" spans="1:70" ht="14" x14ac:dyDescent="0.3">
      <c r="A199" s="137"/>
      <c r="B199" s="137"/>
      <c r="C199" s="326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R199" s="75"/>
    </row>
    <row r="200" spans="1:70" ht="14" x14ac:dyDescent="0.3">
      <c r="A200" s="137"/>
      <c r="B200" s="137"/>
      <c r="C200" s="326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R200" s="75"/>
    </row>
    <row r="201" spans="1:70" ht="14" x14ac:dyDescent="0.3">
      <c r="A201" s="137"/>
      <c r="B201" s="137"/>
      <c r="C201" s="326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R201" s="75"/>
    </row>
    <row r="202" spans="1:70" ht="14" x14ac:dyDescent="0.3">
      <c r="A202" s="137"/>
      <c r="B202" s="137"/>
      <c r="C202" s="326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R202" s="75"/>
    </row>
    <row r="203" spans="1:70" ht="14" x14ac:dyDescent="0.3">
      <c r="A203" s="137"/>
      <c r="B203" s="137"/>
      <c r="C203" s="326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R203" s="75"/>
    </row>
    <row r="204" spans="1:70" ht="14" x14ac:dyDescent="0.3">
      <c r="A204" s="137"/>
      <c r="B204" s="137"/>
      <c r="C204" s="326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R204" s="75"/>
    </row>
    <row r="205" spans="1:70" ht="14" x14ac:dyDescent="0.3">
      <c r="A205" s="137"/>
      <c r="B205" s="137"/>
      <c r="C205" s="326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R205" s="75"/>
    </row>
    <row r="206" spans="1:70" ht="14" x14ac:dyDescent="0.3">
      <c r="A206" s="137"/>
      <c r="B206" s="137"/>
      <c r="C206" s="326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R206" s="75"/>
    </row>
    <row r="207" spans="1:70" ht="14" x14ac:dyDescent="0.3">
      <c r="A207" s="137"/>
      <c r="B207" s="137"/>
      <c r="C207" s="326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R207" s="75"/>
    </row>
    <row r="208" spans="1:70" ht="14" x14ac:dyDescent="0.3">
      <c r="A208" s="137"/>
      <c r="B208" s="137"/>
      <c r="C208" s="326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R208" s="75"/>
    </row>
    <row r="209" spans="1:70" ht="14" x14ac:dyDescent="0.3">
      <c r="A209" s="137"/>
      <c r="B209" s="137"/>
      <c r="C209" s="326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R209" s="75"/>
    </row>
    <row r="210" spans="1:70" ht="14" x14ac:dyDescent="0.3">
      <c r="A210" s="137"/>
      <c r="B210" s="137"/>
      <c r="C210" s="326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R210" s="75"/>
    </row>
    <row r="211" spans="1:70" ht="14" x14ac:dyDescent="0.3">
      <c r="A211" s="137"/>
      <c r="B211" s="137"/>
      <c r="C211" s="326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R211" s="75"/>
    </row>
    <row r="212" spans="1:70" ht="14" x14ac:dyDescent="0.3">
      <c r="A212" s="137"/>
      <c r="B212" s="137"/>
      <c r="C212" s="326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R212" s="75"/>
    </row>
    <row r="213" spans="1:70" ht="14" x14ac:dyDescent="0.3">
      <c r="A213" s="137"/>
      <c r="B213" s="137"/>
      <c r="C213" s="326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R213" s="75"/>
    </row>
    <row r="214" spans="1:70" ht="14" x14ac:dyDescent="0.3">
      <c r="A214" s="137"/>
      <c r="B214" s="137"/>
      <c r="C214" s="326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R214" s="75"/>
    </row>
    <row r="215" spans="1:70" ht="14" x14ac:dyDescent="0.3">
      <c r="A215" s="137"/>
      <c r="B215" s="137"/>
      <c r="C215" s="326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R215" s="75"/>
    </row>
    <row r="216" spans="1:70" ht="14" x14ac:dyDescent="0.3">
      <c r="A216" s="137"/>
      <c r="B216" s="137"/>
      <c r="C216" s="326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R216" s="75"/>
    </row>
    <row r="217" spans="1:70" ht="14" x14ac:dyDescent="0.3">
      <c r="A217" s="137"/>
      <c r="B217" s="137"/>
      <c r="C217" s="326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R217" s="75"/>
    </row>
    <row r="218" spans="1:70" ht="14" x14ac:dyDescent="0.3">
      <c r="A218" s="137"/>
      <c r="B218" s="137"/>
      <c r="C218" s="326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R218" s="75"/>
    </row>
    <row r="219" spans="1:70" ht="14" x14ac:dyDescent="0.3">
      <c r="A219" s="137"/>
      <c r="B219" s="137"/>
      <c r="C219" s="326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R219" s="75"/>
    </row>
    <row r="220" spans="1:70" ht="14" x14ac:dyDescent="0.3">
      <c r="A220" s="137"/>
      <c r="B220" s="137"/>
      <c r="C220" s="326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R220" s="75"/>
    </row>
    <row r="221" spans="1:70" ht="14" x14ac:dyDescent="0.3">
      <c r="A221" s="137"/>
      <c r="B221" s="137"/>
      <c r="C221" s="326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R221" s="75"/>
    </row>
    <row r="222" spans="1:70" ht="14" x14ac:dyDescent="0.3">
      <c r="A222" s="137"/>
      <c r="B222" s="137"/>
      <c r="C222" s="326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R222" s="75"/>
    </row>
    <row r="223" spans="1:70" ht="14" x14ac:dyDescent="0.3">
      <c r="A223" s="137"/>
      <c r="B223" s="137"/>
      <c r="C223" s="326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R223" s="75"/>
    </row>
    <row r="224" spans="1:70" ht="14" x14ac:dyDescent="0.3">
      <c r="A224" s="137"/>
      <c r="B224" s="137"/>
      <c r="C224" s="326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R224" s="75"/>
    </row>
    <row r="225" spans="1:70" ht="14" x14ac:dyDescent="0.3">
      <c r="A225" s="137"/>
      <c r="B225" s="137"/>
      <c r="C225" s="326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R225" s="75"/>
    </row>
    <row r="226" spans="1:70" ht="14" x14ac:dyDescent="0.3">
      <c r="A226" s="137"/>
      <c r="B226" s="137"/>
      <c r="C226" s="326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R226" s="75"/>
    </row>
    <row r="227" spans="1:70" ht="14" x14ac:dyDescent="0.3">
      <c r="A227" s="137"/>
      <c r="B227" s="137"/>
      <c r="C227" s="326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R227" s="75"/>
    </row>
    <row r="228" spans="1:70" ht="14" x14ac:dyDescent="0.3">
      <c r="A228" s="137"/>
      <c r="B228" s="137"/>
      <c r="C228" s="326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R228" s="75"/>
    </row>
    <row r="229" spans="1:70" ht="14" x14ac:dyDescent="0.3">
      <c r="A229" s="137"/>
      <c r="B229" s="137"/>
      <c r="C229" s="326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R229" s="75"/>
    </row>
    <row r="230" spans="1:70" ht="14" x14ac:dyDescent="0.3">
      <c r="A230" s="137"/>
      <c r="B230" s="137"/>
      <c r="C230" s="326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R230" s="75"/>
    </row>
    <row r="231" spans="1:70" ht="14" x14ac:dyDescent="0.3">
      <c r="A231" s="137"/>
      <c r="B231" s="137"/>
      <c r="C231" s="326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R231" s="75"/>
    </row>
    <row r="232" spans="1:70" ht="14" x14ac:dyDescent="0.3">
      <c r="A232" s="137"/>
      <c r="B232" s="137"/>
      <c r="C232" s="326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R232" s="75"/>
    </row>
    <row r="233" spans="1:70" ht="14" x14ac:dyDescent="0.3">
      <c r="A233" s="137"/>
      <c r="B233" s="137"/>
      <c r="C233" s="326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R233" s="75"/>
    </row>
    <row r="234" spans="1:70" ht="14" x14ac:dyDescent="0.3">
      <c r="A234" s="137"/>
      <c r="B234" s="137"/>
      <c r="C234" s="326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R234" s="75"/>
    </row>
    <row r="235" spans="1:70" ht="14" x14ac:dyDescent="0.3">
      <c r="A235" s="137"/>
      <c r="B235" s="137"/>
      <c r="C235" s="326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R235" s="75"/>
    </row>
    <row r="236" spans="1:70" ht="14" x14ac:dyDescent="0.3">
      <c r="A236" s="137"/>
      <c r="B236" s="137"/>
      <c r="C236" s="326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R236" s="75"/>
    </row>
    <row r="237" spans="1:70" ht="14" x14ac:dyDescent="0.3">
      <c r="A237" s="137"/>
      <c r="B237" s="137"/>
      <c r="C237" s="326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R237" s="75"/>
    </row>
    <row r="238" spans="1:70" ht="14" x14ac:dyDescent="0.3">
      <c r="A238" s="137"/>
      <c r="B238" s="137"/>
      <c r="C238" s="326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R238" s="75"/>
    </row>
    <row r="239" spans="1:70" ht="14" x14ac:dyDescent="0.3">
      <c r="A239" s="137"/>
      <c r="B239" s="137"/>
      <c r="C239" s="326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R239" s="75"/>
    </row>
    <row r="240" spans="1:70" ht="14" x14ac:dyDescent="0.3">
      <c r="A240" s="137"/>
      <c r="B240" s="137"/>
      <c r="C240" s="326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R240" s="75"/>
    </row>
    <row r="241" spans="1:70" ht="14" x14ac:dyDescent="0.3">
      <c r="A241" s="137"/>
      <c r="B241" s="137"/>
      <c r="C241" s="326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R241" s="75"/>
    </row>
    <row r="242" spans="1:70" ht="14" x14ac:dyDescent="0.3">
      <c r="A242" s="137"/>
      <c r="B242" s="137"/>
      <c r="C242" s="326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R242" s="75"/>
    </row>
    <row r="243" spans="1:70" ht="14" x14ac:dyDescent="0.3">
      <c r="A243" s="137"/>
      <c r="B243" s="137"/>
      <c r="C243" s="326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R243" s="75"/>
    </row>
    <row r="244" spans="1:70" ht="14" x14ac:dyDescent="0.3">
      <c r="A244" s="137"/>
      <c r="B244" s="137"/>
      <c r="C244" s="326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R244" s="75"/>
    </row>
    <row r="245" spans="1:70" ht="14" x14ac:dyDescent="0.3">
      <c r="A245" s="137"/>
      <c r="B245" s="137"/>
      <c r="C245" s="326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R245" s="75"/>
    </row>
    <row r="246" spans="1:70" ht="14" x14ac:dyDescent="0.3">
      <c r="A246" s="137"/>
      <c r="B246" s="137"/>
      <c r="C246" s="326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R246" s="75"/>
    </row>
    <row r="247" spans="1:70" ht="14" x14ac:dyDescent="0.3">
      <c r="A247" s="137"/>
      <c r="B247" s="137"/>
      <c r="C247" s="326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R247" s="75"/>
    </row>
    <row r="248" spans="1:70" ht="14" x14ac:dyDescent="0.3">
      <c r="A248" s="137"/>
      <c r="B248" s="137"/>
      <c r="C248" s="326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R248" s="75"/>
    </row>
    <row r="249" spans="1:70" ht="14" x14ac:dyDescent="0.3">
      <c r="A249" s="137"/>
      <c r="B249" s="137"/>
      <c r="C249" s="326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R249" s="75"/>
    </row>
    <row r="250" spans="1:70" ht="14" x14ac:dyDescent="0.3">
      <c r="A250" s="137"/>
      <c r="B250" s="137"/>
      <c r="C250" s="326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R250" s="75"/>
    </row>
    <row r="251" spans="1:70" ht="14" x14ac:dyDescent="0.3">
      <c r="A251" s="137"/>
      <c r="B251" s="137"/>
      <c r="C251" s="326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R251" s="75"/>
    </row>
    <row r="252" spans="1:70" ht="14" x14ac:dyDescent="0.3">
      <c r="A252" s="137"/>
      <c r="B252" s="137"/>
      <c r="C252" s="326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R252" s="75"/>
    </row>
    <row r="253" spans="1:70" ht="14" x14ac:dyDescent="0.3">
      <c r="A253" s="137"/>
      <c r="B253" s="137"/>
      <c r="C253" s="326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R253" s="75"/>
    </row>
    <row r="254" spans="1:70" ht="14" x14ac:dyDescent="0.3">
      <c r="A254" s="137"/>
      <c r="B254" s="137"/>
      <c r="C254" s="326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R254" s="75"/>
    </row>
    <row r="255" spans="1:70" ht="14" x14ac:dyDescent="0.3">
      <c r="A255" s="137"/>
      <c r="B255" s="137"/>
      <c r="C255" s="326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R255" s="75"/>
    </row>
    <row r="256" spans="1:70" ht="14" x14ac:dyDescent="0.3">
      <c r="A256" s="137"/>
      <c r="B256" s="137"/>
      <c r="C256" s="326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R256" s="75"/>
    </row>
    <row r="257" spans="1:70" ht="14" x14ac:dyDescent="0.3">
      <c r="A257" s="137"/>
      <c r="B257" s="137"/>
      <c r="C257" s="326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R257" s="75"/>
    </row>
    <row r="258" spans="1:70" ht="14" x14ac:dyDescent="0.3">
      <c r="A258" s="137"/>
      <c r="B258" s="137"/>
      <c r="C258" s="326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R258" s="75"/>
    </row>
    <row r="259" spans="1:70" ht="14" x14ac:dyDescent="0.3">
      <c r="A259" s="137"/>
      <c r="B259" s="137"/>
      <c r="C259" s="326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R259" s="75"/>
    </row>
    <row r="260" spans="1:70" ht="14" x14ac:dyDescent="0.3">
      <c r="A260" s="137"/>
      <c r="B260" s="137"/>
      <c r="C260" s="326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R260" s="75"/>
    </row>
    <row r="261" spans="1:70" ht="14" x14ac:dyDescent="0.3">
      <c r="A261" s="137"/>
      <c r="B261" s="137"/>
      <c r="C261" s="326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R261" s="75"/>
    </row>
    <row r="262" spans="1:70" ht="14" x14ac:dyDescent="0.3">
      <c r="A262" s="137"/>
      <c r="B262" s="137"/>
      <c r="C262" s="326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R262" s="75"/>
    </row>
    <row r="263" spans="1:70" ht="14" x14ac:dyDescent="0.3">
      <c r="A263" s="137"/>
      <c r="B263" s="137"/>
      <c r="C263" s="326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R263" s="75"/>
    </row>
    <row r="264" spans="1:70" ht="14" x14ac:dyDescent="0.3">
      <c r="A264" s="137"/>
      <c r="B264" s="137"/>
      <c r="C264" s="326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R264" s="75"/>
    </row>
    <row r="265" spans="1:70" ht="14" x14ac:dyDescent="0.3">
      <c r="A265" s="137"/>
      <c r="B265" s="137"/>
      <c r="C265" s="326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R265" s="75"/>
    </row>
    <row r="266" spans="1:70" ht="14" x14ac:dyDescent="0.3">
      <c r="A266" s="137"/>
      <c r="B266" s="137"/>
      <c r="C266" s="326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R266" s="75"/>
    </row>
    <row r="267" spans="1:70" ht="14" x14ac:dyDescent="0.3">
      <c r="A267" s="137"/>
      <c r="B267" s="137"/>
      <c r="C267" s="326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R267" s="75"/>
    </row>
    <row r="268" spans="1:70" ht="14" x14ac:dyDescent="0.3">
      <c r="A268" s="137"/>
      <c r="B268" s="137"/>
      <c r="C268" s="326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R268" s="75"/>
    </row>
    <row r="269" spans="1:70" ht="14" x14ac:dyDescent="0.3">
      <c r="A269" s="137"/>
      <c r="B269" s="137"/>
      <c r="C269" s="326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R269" s="75"/>
    </row>
    <row r="270" spans="1:70" ht="14" x14ac:dyDescent="0.3">
      <c r="A270" s="137"/>
      <c r="B270" s="137"/>
      <c r="C270" s="326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R270" s="75"/>
    </row>
    <row r="271" spans="1:70" ht="14" x14ac:dyDescent="0.3">
      <c r="A271" s="137"/>
      <c r="B271" s="137"/>
      <c r="C271" s="326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R271" s="75"/>
    </row>
    <row r="272" spans="1:70" ht="14" x14ac:dyDescent="0.3">
      <c r="A272" s="137"/>
      <c r="B272" s="137"/>
      <c r="C272" s="326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R272" s="75"/>
    </row>
    <row r="273" spans="1:70" ht="14" x14ac:dyDescent="0.3">
      <c r="A273" s="137"/>
      <c r="B273" s="137"/>
      <c r="C273" s="326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R273" s="75"/>
    </row>
    <row r="274" spans="1:70" ht="14" x14ac:dyDescent="0.3">
      <c r="A274" s="137"/>
      <c r="B274" s="137"/>
      <c r="C274" s="326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R274" s="75"/>
    </row>
    <row r="275" spans="1:70" ht="14" x14ac:dyDescent="0.3">
      <c r="A275" s="137"/>
      <c r="B275" s="137"/>
      <c r="C275" s="326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R275" s="75"/>
    </row>
    <row r="276" spans="1:70" ht="14" x14ac:dyDescent="0.3">
      <c r="A276" s="137"/>
      <c r="B276" s="137"/>
      <c r="C276" s="326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R276" s="75"/>
    </row>
    <row r="277" spans="1:70" ht="14" x14ac:dyDescent="0.3">
      <c r="A277" s="137"/>
      <c r="B277" s="137"/>
      <c r="C277" s="326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R277" s="75"/>
    </row>
    <row r="278" spans="1:70" ht="14" x14ac:dyDescent="0.3">
      <c r="A278" s="137"/>
      <c r="B278" s="137"/>
      <c r="C278" s="326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R278" s="75"/>
    </row>
    <row r="279" spans="1:70" ht="14" x14ac:dyDescent="0.3">
      <c r="A279" s="137"/>
      <c r="B279" s="137"/>
      <c r="C279" s="326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R279" s="75"/>
    </row>
    <row r="280" spans="1:70" ht="14" x14ac:dyDescent="0.3">
      <c r="A280" s="137"/>
      <c r="B280" s="137"/>
      <c r="C280" s="326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R280" s="75"/>
    </row>
    <row r="281" spans="1:70" ht="14" x14ac:dyDescent="0.3">
      <c r="A281" s="137"/>
      <c r="B281" s="137"/>
      <c r="C281" s="326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R281" s="75"/>
    </row>
    <row r="282" spans="1:70" ht="14" x14ac:dyDescent="0.3">
      <c r="A282" s="137"/>
      <c r="B282" s="137"/>
      <c r="C282" s="326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R282" s="75"/>
    </row>
    <row r="283" spans="1:70" ht="14" x14ac:dyDescent="0.3">
      <c r="A283" s="137"/>
      <c r="B283" s="137"/>
      <c r="C283" s="326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R283" s="75"/>
    </row>
    <row r="284" spans="1:70" ht="14" x14ac:dyDescent="0.3">
      <c r="A284" s="137"/>
      <c r="B284" s="137"/>
      <c r="C284" s="326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R284" s="75"/>
    </row>
    <row r="285" spans="1:70" ht="14" x14ac:dyDescent="0.3">
      <c r="A285" s="137"/>
      <c r="B285" s="137"/>
      <c r="C285" s="326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R285" s="75"/>
    </row>
    <row r="286" spans="1:70" ht="14" x14ac:dyDescent="0.3">
      <c r="A286" s="137"/>
      <c r="B286" s="137"/>
      <c r="C286" s="326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R286" s="75"/>
    </row>
    <row r="287" spans="1:70" ht="14" x14ac:dyDescent="0.3">
      <c r="A287" s="137"/>
      <c r="B287" s="137"/>
      <c r="C287" s="326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R287" s="75"/>
    </row>
    <row r="288" spans="1:70" ht="14" x14ac:dyDescent="0.3">
      <c r="A288" s="137"/>
      <c r="B288" s="137"/>
      <c r="C288" s="326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R288" s="75"/>
    </row>
    <row r="289" spans="1:70" ht="14" x14ac:dyDescent="0.3">
      <c r="A289" s="137"/>
      <c r="B289" s="137"/>
      <c r="C289" s="326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R289" s="75"/>
    </row>
    <row r="290" spans="1:70" ht="14" x14ac:dyDescent="0.3">
      <c r="A290" s="137"/>
      <c r="B290" s="137"/>
      <c r="C290" s="326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R290" s="75"/>
    </row>
    <row r="291" spans="1:70" ht="14" x14ac:dyDescent="0.3">
      <c r="A291" s="137"/>
      <c r="B291" s="137"/>
      <c r="C291" s="326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R291" s="75"/>
    </row>
    <row r="292" spans="1:70" ht="14" x14ac:dyDescent="0.3">
      <c r="A292" s="137"/>
      <c r="B292" s="137"/>
      <c r="C292" s="326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R292" s="75"/>
    </row>
    <row r="293" spans="1:70" ht="14" x14ac:dyDescent="0.3">
      <c r="A293" s="137"/>
      <c r="B293" s="137"/>
      <c r="C293" s="326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R293" s="75"/>
    </row>
    <row r="294" spans="1:70" ht="14" x14ac:dyDescent="0.3">
      <c r="A294" s="137"/>
      <c r="B294" s="137"/>
      <c r="C294" s="326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R294" s="75"/>
    </row>
    <row r="295" spans="1:70" ht="14" x14ac:dyDescent="0.3">
      <c r="A295" s="137"/>
      <c r="B295" s="137"/>
      <c r="C295" s="326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R295" s="75"/>
    </row>
    <row r="296" spans="1:70" ht="14" x14ac:dyDescent="0.3">
      <c r="A296" s="137"/>
      <c r="B296" s="137"/>
      <c r="C296" s="326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R296" s="75"/>
    </row>
    <row r="297" spans="1:70" ht="14" x14ac:dyDescent="0.3">
      <c r="A297" s="137"/>
      <c r="B297" s="137"/>
      <c r="C297" s="326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R297" s="75"/>
    </row>
    <row r="298" spans="1:70" ht="14" x14ac:dyDescent="0.3">
      <c r="A298" s="137"/>
      <c r="B298" s="137"/>
      <c r="C298" s="326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R298" s="75"/>
    </row>
    <row r="299" spans="1:70" ht="14" x14ac:dyDescent="0.3">
      <c r="A299" s="137"/>
      <c r="B299" s="137"/>
      <c r="C299" s="326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R299" s="75"/>
    </row>
    <row r="300" spans="1:70" ht="14" x14ac:dyDescent="0.3">
      <c r="A300" s="137"/>
      <c r="B300" s="137"/>
      <c r="C300" s="326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R300" s="75"/>
    </row>
    <row r="301" spans="1:70" ht="14" x14ac:dyDescent="0.3">
      <c r="A301" s="137"/>
      <c r="B301" s="137"/>
      <c r="C301" s="326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R301" s="75"/>
    </row>
    <row r="302" spans="1:70" ht="14" x14ac:dyDescent="0.3">
      <c r="A302" s="137"/>
      <c r="B302" s="137"/>
      <c r="C302" s="326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R302" s="75"/>
    </row>
    <row r="303" spans="1:70" ht="14" x14ac:dyDescent="0.3">
      <c r="A303" s="137"/>
      <c r="B303" s="137"/>
      <c r="C303" s="326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R303" s="75"/>
    </row>
    <row r="304" spans="1:70" ht="14" x14ac:dyDescent="0.3">
      <c r="A304" s="137"/>
      <c r="B304" s="137"/>
      <c r="C304" s="326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R304" s="75"/>
    </row>
    <row r="305" spans="1:70" ht="14" x14ac:dyDescent="0.3">
      <c r="A305" s="137"/>
      <c r="B305" s="137"/>
      <c r="C305" s="326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R305" s="75"/>
    </row>
    <row r="306" spans="1:70" ht="14" x14ac:dyDescent="0.3">
      <c r="A306" s="137"/>
      <c r="B306" s="137"/>
      <c r="C306" s="326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R306" s="75"/>
    </row>
    <row r="307" spans="1:70" ht="14" x14ac:dyDescent="0.3">
      <c r="A307" s="137"/>
      <c r="B307" s="137"/>
      <c r="C307" s="326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R307" s="75"/>
    </row>
    <row r="308" spans="1:70" ht="14" x14ac:dyDescent="0.3">
      <c r="A308" s="137"/>
      <c r="B308" s="137"/>
      <c r="C308" s="326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R308" s="75"/>
    </row>
    <row r="309" spans="1:70" ht="14" x14ac:dyDescent="0.3">
      <c r="A309" s="137"/>
      <c r="B309" s="137"/>
      <c r="C309" s="326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R309" s="75"/>
    </row>
    <row r="310" spans="1:70" ht="14" x14ac:dyDescent="0.3">
      <c r="A310" s="137"/>
      <c r="B310" s="137"/>
      <c r="C310" s="326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R310" s="75"/>
    </row>
    <row r="311" spans="1:70" ht="14" x14ac:dyDescent="0.3">
      <c r="A311" s="137"/>
      <c r="B311" s="137"/>
      <c r="C311" s="326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R311" s="75"/>
    </row>
    <row r="312" spans="1:70" ht="14" x14ac:dyDescent="0.3">
      <c r="A312" s="137"/>
      <c r="B312" s="137"/>
      <c r="C312" s="326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R312" s="75"/>
    </row>
    <row r="313" spans="1:70" ht="14" x14ac:dyDescent="0.3">
      <c r="A313" s="137"/>
      <c r="B313" s="137"/>
      <c r="C313" s="326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R313" s="75"/>
    </row>
    <row r="314" spans="1:70" ht="14" x14ac:dyDescent="0.3">
      <c r="A314" s="137"/>
      <c r="B314" s="137"/>
      <c r="C314" s="326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R314" s="75"/>
    </row>
    <row r="315" spans="1:70" ht="14" x14ac:dyDescent="0.3">
      <c r="A315" s="137"/>
      <c r="B315" s="137"/>
      <c r="C315" s="326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R315" s="75"/>
    </row>
    <row r="316" spans="1:70" ht="14" x14ac:dyDescent="0.3">
      <c r="A316" s="137"/>
      <c r="B316" s="137"/>
      <c r="C316" s="326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R316" s="75"/>
    </row>
    <row r="317" spans="1:70" ht="14" x14ac:dyDescent="0.3">
      <c r="A317" s="137"/>
      <c r="B317" s="137"/>
      <c r="C317" s="326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R317" s="75"/>
    </row>
    <row r="318" spans="1:70" ht="14" x14ac:dyDescent="0.3">
      <c r="A318" s="137"/>
      <c r="B318" s="137"/>
      <c r="C318" s="326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R318" s="75"/>
    </row>
    <row r="319" spans="1:70" ht="14" x14ac:dyDescent="0.3">
      <c r="A319" s="137"/>
      <c r="B319" s="137"/>
      <c r="C319" s="326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R319" s="75"/>
    </row>
    <row r="320" spans="1:70" ht="14" x14ac:dyDescent="0.3">
      <c r="A320" s="137"/>
      <c r="B320" s="137"/>
      <c r="C320" s="326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R320" s="75"/>
    </row>
    <row r="321" spans="1:70" ht="14" x14ac:dyDescent="0.3">
      <c r="A321" s="137"/>
      <c r="B321" s="137"/>
      <c r="C321" s="326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R321" s="75"/>
    </row>
    <row r="322" spans="1:70" ht="14" x14ac:dyDescent="0.3">
      <c r="A322" s="137"/>
      <c r="B322" s="137"/>
      <c r="C322" s="326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R322" s="75"/>
    </row>
    <row r="323" spans="1:70" ht="14" x14ac:dyDescent="0.3">
      <c r="A323" s="137"/>
      <c r="B323" s="137"/>
      <c r="C323" s="326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R323" s="75"/>
    </row>
    <row r="324" spans="1:70" ht="14" x14ac:dyDescent="0.3">
      <c r="A324" s="137"/>
      <c r="B324" s="137"/>
      <c r="C324" s="326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R324" s="75"/>
    </row>
    <row r="325" spans="1:70" ht="14" x14ac:dyDescent="0.3">
      <c r="A325" s="137"/>
      <c r="B325" s="137"/>
      <c r="C325" s="326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R325" s="75"/>
    </row>
    <row r="326" spans="1:70" ht="14" x14ac:dyDescent="0.3">
      <c r="A326" s="137"/>
      <c r="B326" s="137"/>
      <c r="C326" s="326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R326" s="75"/>
    </row>
    <row r="327" spans="1:70" ht="14" x14ac:dyDescent="0.3">
      <c r="A327" s="137"/>
      <c r="B327" s="137"/>
      <c r="C327" s="326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R327" s="75"/>
    </row>
    <row r="328" spans="1:70" ht="14" x14ac:dyDescent="0.3">
      <c r="A328" s="137"/>
      <c r="B328" s="137"/>
      <c r="C328" s="326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R328" s="75"/>
    </row>
    <row r="329" spans="1:70" ht="14" x14ac:dyDescent="0.3">
      <c r="A329" s="137"/>
      <c r="B329" s="137"/>
      <c r="C329" s="326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</row>
    <row r="330" spans="1:70" ht="14" x14ac:dyDescent="0.3">
      <c r="A330" s="137"/>
      <c r="B330" s="137"/>
      <c r="C330" s="326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</row>
    <row r="331" spans="1:70" ht="14.5" x14ac:dyDescent="0.3">
      <c r="A331" s="143"/>
      <c r="B331" s="143"/>
      <c r="C331" s="327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144"/>
      <c r="AH331" s="144"/>
      <c r="AI331" s="144"/>
      <c r="AJ331" s="144"/>
      <c r="AK331" s="144"/>
      <c r="AL331" s="144"/>
      <c r="AM331" s="144"/>
      <c r="AN331" s="144"/>
      <c r="AO331" s="144"/>
      <c r="AP331" s="144"/>
      <c r="AQ331" s="144"/>
      <c r="AR331" s="144"/>
      <c r="AS331" s="144"/>
      <c r="AT331" s="144"/>
      <c r="AU331" s="144"/>
      <c r="AV331" s="144"/>
      <c r="AW331" s="144"/>
      <c r="AX331" s="144"/>
      <c r="AY331" s="144"/>
      <c r="AZ331" s="144"/>
      <c r="BA331" s="144"/>
      <c r="BB331" s="144"/>
      <c r="BC331" s="144"/>
      <c r="BD331" s="144"/>
      <c r="BE331" s="144"/>
      <c r="BF331" s="144"/>
      <c r="BG331" s="144"/>
      <c r="BH331" s="144"/>
      <c r="BI331" s="144"/>
      <c r="BJ331" s="144"/>
      <c r="BK331" s="144"/>
      <c r="BL331" s="144"/>
      <c r="BM331" s="144"/>
      <c r="BN331" s="144"/>
      <c r="BO331" s="144"/>
      <c r="BP331" s="144"/>
    </row>
    <row r="332" spans="1:70" ht="14.5" x14ac:dyDescent="0.3">
      <c r="A332" s="143"/>
      <c r="B332" s="143"/>
      <c r="C332" s="327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144"/>
      <c r="AH332" s="144"/>
      <c r="AI332" s="144"/>
      <c r="AJ332" s="144"/>
      <c r="AK332" s="144"/>
      <c r="AL332" s="144"/>
      <c r="AM332" s="144"/>
      <c r="AN332" s="144"/>
      <c r="AO332" s="144"/>
      <c r="AP332" s="144"/>
      <c r="AQ332" s="144"/>
      <c r="AR332" s="144"/>
      <c r="AS332" s="144"/>
      <c r="AT332" s="144"/>
      <c r="AU332" s="144"/>
      <c r="AV332" s="144"/>
      <c r="AW332" s="144"/>
      <c r="AX332" s="144"/>
      <c r="AY332" s="144"/>
      <c r="AZ332" s="144"/>
      <c r="BA332" s="144"/>
      <c r="BB332" s="144"/>
      <c r="BC332" s="144"/>
      <c r="BD332" s="144"/>
      <c r="BE332" s="144"/>
      <c r="BF332" s="144"/>
      <c r="BG332" s="144"/>
      <c r="BH332" s="144"/>
      <c r="BI332" s="144"/>
      <c r="BJ332" s="144"/>
      <c r="BK332" s="144"/>
      <c r="BL332" s="144"/>
      <c r="BM332" s="144"/>
      <c r="BN332" s="144"/>
      <c r="BO332" s="144"/>
      <c r="BP332" s="144"/>
    </row>
    <row r="333" spans="1:70" ht="14.5" x14ac:dyDescent="0.3">
      <c r="A333" s="143"/>
      <c r="B333" s="143"/>
      <c r="C333" s="327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144"/>
      <c r="AH333" s="144"/>
      <c r="AI333" s="144"/>
      <c r="AJ333" s="144"/>
      <c r="AK333" s="144"/>
      <c r="AL333" s="144"/>
      <c r="AM333" s="144"/>
      <c r="AN333" s="144"/>
      <c r="AO333" s="144"/>
      <c r="AP333" s="144"/>
      <c r="AQ333" s="144"/>
      <c r="AR333" s="144"/>
      <c r="AS333" s="144"/>
      <c r="AT333" s="144"/>
      <c r="AU333" s="144"/>
      <c r="AV333" s="144"/>
      <c r="AW333" s="144"/>
      <c r="AX333" s="144"/>
      <c r="AY333" s="144"/>
      <c r="AZ333" s="144"/>
      <c r="BA333" s="144"/>
      <c r="BB333" s="144"/>
      <c r="BC333" s="144"/>
      <c r="BD333" s="144"/>
      <c r="BE333" s="144"/>
      <c r="BF333" s="144"/>
      <c r="BG333" s="144"/>
      <c r="BH333" s="144"/>
      <c r="BI333" s="144"/>
      <c r="BJ333" s="144"/>
      <c r="BK333" s="144"/>
      <c r="BL333" s="144"/>
      <c r="BM333" s="144"/>
      <c r="BN333" s="144"/>
      <c r="BO333" s="144"/>
      <c r="BP333" s="144"/>
    </row>
    <row r="334" spans="1:70" ht="14.5" x14ac:dyDescent="0.3">
      <c r="A334" s="143"/>
      <c r="B334" s="143"/>
      <c r="C334" s="327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144"/>
      <c r="AH334" s="144"/>
      <c r="AI334" s="144"/>
      <c r="AJ334" s="144"/>
      <c r="AK334" s="144"/>
      <c r="AL334" s="144"/>
      <c r="AM334" s="144"/>
      <c r="AN334" s="144"/>
      <c r="AO334" s="144"/>
      <c r="AP334" s="144"/>
      <c r="AQ334" s="144"/>
      <c r="AR334" s="144"/>
      <c r="AS334" s="144"/>
      <c r="AT334" s="144"/>
      <c r="AU334" s="144"/>
      <c r="AV334" s="144"/>
      <c r="AW334" s="144"/>
      <c r="AX334" s="144"/>
      <c r="AY334" s="144"/>
      <c r="AZ334" s="144"/>
      <c r="BA334" s="144"/>
      <c r="BB334" s="144"/>
      <c r="BC334" s="144"/>
      <c r="BD334" s="144"/>
      <c r="BE334" s="144"/>
      <c r="BF334" s="144"/>
      <c r="BG334" s="144"/>
      <c r="BH334" s="144"/>
      <c r="BI334" s="144"/>
      <c r="BJ334" s="144"/>
      <c r="BK334" s="144"/>
      <c r="BL334" s="144"/>
      <c r="BM334" s="144"/>
      <c r="BN334" s="144"/>
      <c r="BO334" s="144"/>
      <c r="BP334" s="144"/>
    </row>
    <row r="335" spans="1:70" ht="14.5" x14ac:dyDescent="0.3">
      <c r="A335" s="143"/>
      <c r="B335" s="143"/>
      <c r="C335" s="327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144"/>
      <c r="AH335" s="144"/>
      <c r="AI335" s="144"/>
      <c r="AJ335" s="144"/>
      <c r="AK335" s="144"/>
      <c r="AL335" s="144"/>
      <c r="AM335" s="144"/>
      <c r="AN335" s="144"/>
      <c r="AO335" s="144"/>
      <c r="AP335" s="144"/>
      <c r="AQ335" s="144"/>
      <c r="AR335" s="144"/>
      <c r="AS335" s="144"/>
      <c r="AT335" s="144"/>
      <c r="AU335" s="144"/>
      <c r="AV335" s="144"/>
      <c r="AW335" s="144"/>
      <c r="AX335" s="144"/>
      <c r="AY335" s="144"/>
      <c r="AZ335" s="144"/>
      <c r="BA335" s="144"/>
      <c r="BB335" s="144"/>
      <c r="BC335" s="144"/>
      <c r="BD335" s="144"/>
      <c r="BE335" s="144"/>
      <c r="BF335" s="144"/>
      <c r="BG335" s="144"/>
      <c r="BH335" s="144"/>
      <c r="BI335" s="144"/>
      <c r="BJ335" s="144"/>
      <c r="BK335" s="144"/>
      <c r="BL335" s="144"/>
      <c r="BM335" s="144"/>
      <c r="BN335" s="144"/>
      <c r="BO335" s="144"/>
      <c r="BP335" s="144"/>
    </row>
    <row r="336" spans="1:70" ht="14.5" x14ac:dyDescent="0.3">
      <c r="A336" s="143"/>
      <c r="B336" s="143"/>
      <c r="C336" s="327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144"/>
      <c r="AH336" s="144"/>
      <c r="AI336" s="144"/>
      <c r="AJ336" s="144"/>
      <c r="AK336" s="144"/>
      <c r="AL336" s="144"/>
      <c r="AM336" s="144"/>
      <c r="AN336" s="144"/>
      <c r="AO336" s="144"/>
      <c r="AP336" s="144"/>
      <c r="AQ336" s="144"/>
      <c r="AR336" s="144"/>
      <c r="AS336" s="144"/>
      <c r="AT336" s="144"/>
      <c r="AU336" s="144"/>
      <c r="AV336" s="144"/>
      <c r="AW336" s="144"/>
      <c r="AX336" s="144"/>
      <c r="AY336" s="144"/>
      <c r="AZ336" s="144"/>
      <c r="BA336" s="144"/>
      <c r="BB336" s="144"/>
      <c r="BC336" s="144"/>
      <c r="BD336" s="144"/>
      <c r="BE336" s="144"/>
      <c r="BF336" s="144"/>
      <c r="BG336" s="144"/>
      <c r="BH336" s="144"/>
      <c r="BI336" s="144"/>
      <c r="BJ336" s="144"/>
      <c r="BK336" s="144"/>
      <c r="BL336" s="144"/>
      <c r="BM336" s="144"/>
      <c r="BN336" s="144"/>
      <c r="BO336" s="144"/>
      <c r="BP336" s="144"/>
    </row>
    <row r="337" spans="1:68" ht="14.5" x14ac:dyDescent="0.3">
      <c r="A337" s="143"/>
      <c r="B337" s="143"/>
      <c r="C337" s="327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144"/>
      <c r="AH337" s="144"/>
      <c r="AI337" s="144"/>
      <c r="AJ337" s="144"/>
      <c r="AK337" s="144"/>
      <c r="AL337" s="144"/>
      <c r="AM337" s="144"/>
      <c r="AN337" s="144"/>
      <c r="AO337" s="144"/>
      <c r="AP337" s="144"/>
      <c r="AQ337" s="144"/>
      <c r="AR337" s="144"/>
      <c r="AS337" s="144"/>
      <c r="AT337" s="144"/>
      <c r="AU337" s="144"/>
      <c r="AV337" s="144"/>
      <c r="AW337" s="144"/>
      <c r="AX337" s="144"/>
      <c r="AY337" s="144"/>
      <c r="AZ337" s="144"/>
      <c r="BA337" s="144"/>
      <c r="BB337" s="144"/>
      <c r="BC337" s="144"/>
      <c r="BD337" s="144"/>
      <c r="BE337" s="144"/>
      <c r="BF337" s="144"/>
      <c r="BG337" s="144"/>
      <c r="BH337" s="144"/>
      <c r="BI337" s="144"/>
      <c r="BJ337" s="144"/>
      <c r="BK337" s="144"/>
      <c r="BL337" s="144"/>
      <c r="BM337" s="144"/>
      <c r="BN337" s="144"/>
      <c r="BO337" s="144"/>
      <c r="BP337" s="144"/>
    </row>
    <row r="338" spans="1:68" ht="14.5" x14ac:dyDescent="0.3">
      <c r="A338" s="143"/>
      <c r="B338" s="143"/>
      <c r="C338" s="327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144"/>
      <c r="AH338" s="144"/>
      <c r="AI338" s="144"/>
      <c r="AJ338" s="144"/>
      <c r="AK338" s="144"/>
      <c r="AL338" s="144"/>
      <c r="AM338" s="144"/>
      <c r="AN338" s="144"/>
      <c r="AO338" s="144"/>
      <c r="AP338" s="144"/>
      <c r="AQ338" s="144"/>
      <c r="AR338" s="144"/>
      <c r="AS338" s="144"/>
      <c r="AT338" s="144"/>
      <c r="AU338" s="144"/>
      <c r="AV338" s="144"/>
      <c r="AW338" s="144"/>
      <c r="AX338" s="144"/>
      <c r="AY338" s="144"/>
      <c r="AZ338" s="144"/>
      <c r="BA338" s="144"/>
      <c r="BB338" s="144"/>
      <c r="BC338" s="144"/>
      <c r="BD338" s="144"/>
      <c r="BE338" s="144"/>
      <c r="BF338" s="144"/>
      <c r="BG338" s="144"/>
      <c r="BH338" s="144"/>
      <c r="BI338" s="144"/>
      <c r="BJ338" s="144"/>
      <c r="BK338" s="144"/>
      <c r="BL338" s="144"/>
      <c r="BM338" s="144"/>
      <c r="BN338" s="144"/>
      <c r="BO338" s="144"/>
      <c r="BP338" s="144"/>
    </row>
    <row r="339" spans="1:68" ht="14.5" x14ac:dyDescent="0.3">
      <c r="A339" s="143"/>
      <c r="B339" s="143"/>
      <c r="C339" s="327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144"/>
      <c r="AH339" s="144"/>
      <c r="AI339" s="144"/>
      <c r="AJ339" s="144"/>
      <c r="AK339" s="144"/>
      <c r="AL339" s="144"/>
      <c r="AM339" s="144"/>
      <c r="AN339" s="144"/>
      <c r="AO339" s="144"/>
      <c r="AP339" s="144"/>
      <c r="AQ339" s="144"/>
      <c r="AR339" s="144"/>
      <c r="AS339" s="144"/>
      <c r="AT339" s="144"/>
      <c r="AU339" s="144"/>
      <c r="AV339" s="144"/>
      <c r="AW339" s="144"/>
      <c r="AX339" s="144"/>
      <c r="AY339" s="144"/>
      <c r="AZ339" s="144"/>
      <c r="BA339" s="144"/>
      <c r="BB339" s="144"/>
      <c r="BC339" s="144"/>
      <c r="BD339" s="144"/>
      <c r="BE339" s="144"/>
      <c r="BF339" s="144"/>
      <c r="BG339" s="144"/>
      <c r="BH339" s="144"/>
      <c r="BI339" s="144"/>
      <c r="BJ339" s="144"/>
      <c r="BK339" s="144"/>
      <c r="BL339" s="144"/>
      <c r="BM339" s="144"/>
      <c r="BN339" s="144"/>
      <c r="BO339" s="144"/>
      <c r="BP339" s="144"/>
    </row>
    <row r="340" spans="1:68" ht="14.5" x14ac:dyDescent="0.3">
      <c r="A340" s="143"/>
      <c r="B340" s="143"/>
      <c r="C340" s="327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144"/>
      <c r="AH340" s="144"/>
      <c r="AI340" s="144"/>
      <c r="AJ340" s="144"/>
      <c r="AK340" s="144"/>
      <c r="AL340" s="144"/>
      <c r="AM340" s="144"/>
      <c r="AN340" s="144"/>
      <c r="AO340" s="144"/>
      <c r="AP340" s="144"/>
      <c r="AQ340" s="144"/>
      <c r="AR340" s="144"/>
      <c r="AS340" s="144"/>
      <c r="AT340" s="144"/>
      <c r="AU340" s="144"/>
      <c r="AV340" s="144"/>
      <c r="AW340" s="144"/>
      <c r="AX340" s="144"/>
      <c r="AY340" s="144"/>
      <c r="AZ340" s="144"/>
      <c r="BA340" s="144"/>
      <c r="BB340" s="144"/>
      <c r="BC340" s="144"/>
      <c r="BD340" s="144"/>
      <c r="BE340" s="144"/>
      <c r="BF340" s="144"/>
      <c r="BG340" s="144"/>
      <c r="BH340" s="144"/>
      <c r="BI340" s="144"/>
      <c r="BJ340" s="144"/>
      <c r="BK340" s="144"/>
      <c r="BL340" s="144"/>
      <c r="BM340" s="144"/>
      <c r="BN340" s="144"/>
      <c r="BO340" s="144"/>
      <c r="BP340" s="144"/>
    </row>
    <row r="341" spans="1:68" ht="14.5" x14ac:dyDescent="0.3">
      <c r="A341" s="143"/>
      <c r="B341" s="143"/>
      <c r="C341" s="327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144"/>
      <c r="AH341" s="144"/>
      <c r="AI341" s="144"/>
      <c r="AJ341" s="144"/>
      <c r="AK341" s="144"/>
      <c r="AL341" s="144"/>
      <c r="AM341" s="144"/>
      <c r="AN341" s="144"/>
      <c r="AO341" s="144"/>
      <c r="AP341" s="144"/>
      <c r="AQ341" s="144"/>
      <c r="AR341" s="144"/>
      <c r="AS341" s="144"/>
      <c r="AT341" s="144"/>
      <c r="AU341" s="144"/>
      <c r="AV341" s="144"/>
      <c r="AW341" s="144"/>
      <c r="AX341" s="144"/>
      <c r="AY341" s="144"/>
      <c r="AZ341" s="144"/>
      <c r="BA341" s="144"/>
      <c r="BB341" s="144"/>
      <c r="BC341" s="144"/>
      <c r="BD341" s="144"/>
      <c r="BE341" s="144"/>
      <c r="BF341" s="144"/>
      <c r="BG341" s="144"/>
      <c r="BH341" s="144"/>
      <c r="BI341" s="144"/>
      <c r="BJ341" s="144"/>
      <c r="BK341" s="144"/>
      <c r="BL341" s="144"/>
      <c r="BM341" s="144"/>
      <c r="BN341" s="144"/>
      <c r="BO341" s="144"/>
      <c r="BP341" s="144"/>
    </row>
    <row r="342" spans="1:68" ht="14.5" x14ac:dyDescent="0.3">
      <c r="A342" s="143"/>
      <c r="B342" s="143"/>
      <c r="C342" s="327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144"/>
      <c r="AH342" s="144"/>
      <c r="AI342" s="144"/>
      <c r="AJ342" s="144"/>
      <c r="AK342" s="144"/>
      <c r="AL342" s="144"/>
      <c r="AM342" s="144"/>
      <c r="AN342" s="144"/>
      <c r="AO342" s="144"/>
      <c r="AP342" s="144"/>
      <c r="AQ342" s="144"/>
      <c r="AR342" s="144"/>
      <c r="AS342" s="144"/>
      <c r="AT342" s="144"/>
      <c r="AU342" s="144"/>
      <c r="AV342" s="144"/>
      <c r="AW342" s="144"/>
      <c r="AX342" s="144"/>
      <c r="AY342" s="144"/>
      <c r="AZ342" s="144"/>
      <c r="BA342" s="144"/>
      <c r="BB342" s="144"/>
      <c r="BC342" s="144"/>
      <c r="BD342" s="144"/>
      <c r="BE342" s="144"/>
      <c r="BF342" s="144"/>
      <c r="BG342" s="144"/>
      <c r="BH342" s="144"/>
      <c r="BI342" s="144"/>
      <c r="BJ342" s="144"/>
      <c r="BK342" s="144"/>
      <c r="BL342" s="144"/>
      <c r="BM342" s="144"/>
      <c r="BN342" s="144"/>
      <c r="BO342" s="144"/>
      <c r="BP342" s="144"/>
    </row>
    <row r="343" spans="1:68" ht="14.5" x14ac:dyDescent="0.3">
      <c r="A343" s="143"/>
      <c r="B343" s="143"/>
      <c r="C343" s="327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  <c r="AF343" s="144"/>
      <c r="AG343" s="144"/>
      <c r="AH343" s="144"/>
      <c r="AI343" s="144"/>
      <c r="AJ343" s="144"/>
      <c r="AK343" s="144"/>
      <c r="AL343" s="144"/>
      <c r="AM343" s="144"/>
      <c r="AN343" s="144"/>
      <c r="AO343" s="144"/>
      <c r="AP343" s="144"/>
      <c r="AQ343" s="144"/>
      <c r="AR343" s="144"/>
      <c r="AS343" s="144"/>
      <c r="AT343" s="144"/>
      <c r="AU343" s="144"/>
      <c r="AV343" s="144"/>
      <c r="AW343" s="144"/>
      <c r="AX343" s="144"/>
      <c r="AY343" s="144"/>
      <c r="AZ343" s="144"/>
      <c r="BA343" s="144"/>
      <c r="BB343" s="144"/>
      <c r="BC343" s="144"/>
      <c r="BD343" s="144"/>
      <c r="BE343" s="144"/>
      <c r="BF343" s="144"/>
      <c r="BG343" s="144"/>
      <c r="BH343" s="144"/>
      <c r="BI343" s="144"/>
      <c r="BJ343" s="144"/>
      <c r="BK343" s="144"/>
      <c r="BL343" s="144"/>
      <c r="BM343" s="144"/>
      <c r="BN343" s="144"/>
      <c r="BO343" s="144"/>
      <c r="BP343" s="144"/>
    </row>
    <row r="344" spans="1:68" ht="14.5" x14ac:dyDescent="0.3">
      <c r="A344" s="143"/>
      <c r="B344" s="143"/>
      <c r="C344" s="327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  <c r="AA344" s="144"/>
      <c r="AB344" s="144"/>
      <c r="AC344" s="144"/>
      <c r="AD344" s="144"/>
      <c r="AE344" s="144"/>
      <c r="AF344" s="144"/>
      <c r="AG344" s="144"/>
      <c r="AH344" s="144"/>
      <c r="AI344" s="144"/>
      <c r="AJ344" s="144"/>
      <c r="AK344" s="144"/>
      <c r="AL344" s="144"/>
      <c r="AM344" s="144"/>
      <c r="AN344" s="144"/>
      <c r="AO344" s="144"/>
      <c r="AP344" s="144"/>
      <c r="AQ344" s="144"/>
      <c r="AR344" s="144"/>
      <c r="AS344" s="144"/>
      <c r="AT344" s="144"/>
      <c r="AU344" s="144"/>
      <c r="AV344" s="144"/>
      <c r="AW344" s="144"/>
      <c r="AX344" s="144"/>
      <c r="AY344" s="144"/>
      <c r="AZ344" s="144"/>
      <c r="BA344" s="144"/>
      <c r="BB344" s="144"/>
      <c r="BC344" s="144"/>
      <c r="BD344" s="144"/>
      <c r="BE344" s="144"/>
      <c r="BF344" s="144"/>
      <c r="BG344" s="144"/>
      <c r="BH344" s="144"/>
      <c r="BI344" s="144"/>
      <c r="BJ344" s="144"/>
      <c r="BK344" s="144"/>
      <c r="BL344" s="144"/>
      <c r="BM344" s="144"/>
      <c r="BN344" s="144"/>
      <c r="BO344" s="144"/>
      <c r="BP344" s="144"/>
    </row>
    <row r="345" spans="1:68" ht="14.5" x14ac:dyDescent="0.3">
      <c r="A345" s="143"/>
      <c r="B345" s="143"/>
      <c r="C345" s="327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  <c r="AF345" s="144"/>
      <c r="AG345" s="144"/>
      <c r="AH345" s="144"/>
      <c r="AI345" s="144"/>
      <c r="AJ345" s="144"/>
      <c r="AK345" s="144"/>
      <c r="AL345" s="144"/>
      <c r="AM345" s="144"/>
      <c r="AN345" s="144"/>
      <c r="AO345" s="144"/>
      <c r="AP345" s="144"/>
      <c r="AQ345" s="144"/>
      <c r="AR345" s="144"/>
      <c r="AS345" s="144"/>
      <c r="AT345" s="144"/>
      <c r="AU345" s="144"/>
      <c r="AV345" s="144"/>
      <c r="AW345" s="144"/>
      <c r="AX345" s="144"/>
      <c r="AY345" s="144"/>
      <c r="AZ345" s="144"/>
      <c r="BA345" s="144"/>
      <c r="BB345" s="144"/>
      <c r="BC345" s="144"/>
      <c r="BD345" s="144"/>
      <c r="BE345" s="144"/>
      <c r="BF345" s="144"/>
      <c r="BG345" s="144"/>
      <c r="BH345" s="144"/>
      <c r="BI345" s="144"/>
      <c r="BJ345" s="144"/>
      <c r="BK345" s="144"/>
      <c r="BL345" s="144"/>
      <c r="BM345" s="144"/>
      <c r="BN345" s="144"/>
      <c r="BO345" s="144"/>
      <c r="BP345" s="144"/>
    </row>
    <row r="346" spans="1:68" ht="14.5" x14ac:dyDescent="0.3">
      <c r="A346" s="143"/>
      <c r="B346" s="143"/>
      <c r="C346" s="327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  <c r="AF346" s="144"/>
      <c r="AG346" s="144"/>
      <c r="AH346" s="144"/>
      <c r="AI346" s="144"/>
      <c r="AJ346" s="144"/>
      <c r="AK346" s="144"/>
      <c r="AL346" s="144"/>
      <c r="AM346" s="144"/>
      <c r="AN346" s="144"/>
      <c r="AO346" s="144"/>
      <c r="AP346" s="144"/>
      <c r="AQ346" s="144"/>
      <c r="AR346" s="144"/>
      <c r="AS346" s="144"/>
      <c r="AT346" s="144"/>
      <c r="AU346" s="144"/>
      <c r="AV346" s="144"/>
      <c r="AW346" s="144"/>
      <c r="AX346" s="144"/>
      <c r="AY346" s="144"/>
      <c r="AZ346" s="144"/>
      <c r="BA346" s="144"/>
      <c r="BB346" s="144"/>
      <c r="BC346" s="144"/>
      <c r="BD346" s="144"/>
      <c r="BE346" s="144"/>
      <c r="BF346" s="144"/>
      <c r="BG346" s="144"/>
      <c r="BH346" s="144"/>
      <c r="BI346" s="144"/>
      <c r="BJ346" s="144"/>
      <c r="BK346" s="144"/>
      <c r="BL346" s="144"/>
      <c r="BM346" s="144"/>
      <c r="BN346" s="144"/>
      <c r="BO346" s="144"/>
      <c r="BP346" s="144"/>
    </row>
    <row r="347" spans="1:68" ht="14.5" x14ac:dyDescent="0.3">
      <c r="A347" s="143"/>
      <c r="B347" s="143"/>
      <c r="C347" s="327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  <c r="AF347" s="144"/>
      <c r="AG347" s="144"/>
      <c r="AH347" s="144"/>
      <c r="AI347" s="144"/>
      <c r="AJ347" s="144"/>
      <c r="AK347" s="144"/>
      <c r="AL347" s="144"/>
      <c r="AM347" s="144"/>
      <c r="AN347" s="144"/>
      <c r="AO347" s="144"/>
      <c r="AP347" s="144"/>
      <c r="AQ347" s="144"/>
      <c r="AR347" s="144"/>
      <c r="AS347" s="144"/>
      <c r="AT347" s="144"/>
      <c r="AU347" s="144"/>
      <c r="AV347" s="144"/>
      <c r="AW347" s="144"/>
      <c r="AX347" s="144"/>
      <c r="AY347" s="144"/>
      <c r="AZ347" s="144"/>
      <c r="BA347" s="144"/>
      <c r="BB347" s="144"/>
      <c r="BC347" s="144"/>
      <c r="BD347" s="144"/>
      <c r="BE347" s="144"/>
      <c r="BF347" s="144"/>
      <c r="BG347" s="144"/>
      <c r="BH347" s="144"/>
      <c r="BI347" s="144"/>
      <c r="BJ347" s="144"/>
      <c r="BK347" s="144"/>
      <c r="BL347" s="144"/>
      <c r="BM347" s="144"/>
      <c r="BN347" s="144"/>
      <c r="BO347" s="144"/>
      <c r="BP347" s="144"/>
    </row>
    <row r="348" spans="1:68" ht="14.5" x14ac:dyDescent="0.3">
      <c r="A348" s="143"/>
      <c r="B348" s="143"/>
      <c r="C348" s="327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  <c r="AF348" s="144"/>
      <c r="AG348" s="144"/>
      <c r="AH348" s="144"/>
      <c r="AI348" s="144"/>
      <c r="AJ348" s="144"/>
      <c r="AK348" s="144"/>
      <c r="AL348" s="144"/>
      <c r="AM348" s="144"/>
      <c r="AN348" s="144"/>
      <c r="AO348" s="144"/>
      <c r="AP348" s="144"/>
      <c r="AQ348" s="144"/>
      <c r="AR348" s="144"/>
      <c r="AS348" s="144"/>
      <c r="AT348" s="144"/>
      <c r="AU348" s="144"/>
      <c r="AV348" s="144"/>
      <c r="AW348" s="144"/>
      <c r="AX348" s="144"/>
      <c r="AY348" s="144"/>
      <c r="AZ348" s="144"/>
      <c r="BA348" s="144"/>
      <c r="BB348" s="144"/>
      <c r="BC348" s="144"/>
      <c r="BD348" s="144"/>
      <c r="BE348" s="144"/>
      <c r="BF348" s="144"/>
      <c r="BG348" s="144"/>
      <c r="BH348" s="144"/>
      <c r="BI348" s="144"/>
      <c r="BJ348" s="144"/>
      <c r="BK348" s="144"/>
      <c r="BL348" s="144"/>
      <c r="BM348" s="144"/>
      <c r="BN348" s="144"/>
      <c r="BO348" s="144"/>
      <c r="BP348" s="144"/>
    </row>
    <row r="349" spans="1:68" ht="14.5" x14ac:dyDescent="0.3">
      <c r="A349" s="143"/>
      <c r="B349" s="143"/>
      <c r="C349" s="327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  <c r="AF349" s="144"/>
      <c r="AG349" s="144"/>
      <c r="AH349" s="144"/>
      <c r="AI349" s="144"/>
      <c r="AJ349" s="144"/>
      <c r="AK349" s="144"/>
      <c r="AL349" s="144"/>
      <c r="AM349" s="144"/>
      <c r="AN349" s="144"/>
      <c r="AO349" s="144"/>
      <c r="AP349" s="144"/>
      <c r="AQ349" s="144"/>
      <c r="AR349" s="144"/>
      <c r="AS349" s="144"/>
      <c r="AT349" s="144"/>
      <c r="AU349" s="144"/>
      <c r="AV349" s="144"/>
      <c r="AW349" s="144"/>
      <c r="AX349" s="144"/>
      <c r="AY349" s="144"/>
      <c r="AZ349" s="144"/>
      <c r="BA349" s="144"/>
      <c r="BB349" s="144"/>
      <c r="BC349" s="144"/>
      <c r="BD349" s="144"/>
      <c r="BE349" s="144"/>
      <c r="BF349" s="144"/>
      <c r="BG349" s="144"/>
      <c r="BH349" s="144"/>
      <c r="BI349" s="144"/>
      <c r="BJ349" s="144"/>
      <c r="BK349" s="144"/>
      <c r="BL349" s="144"/>
      <c r="BM349" s="144"/>
      <c r="BN349" s="144"/>
      <c r="BO349" s="144"/>
      <c r="BP349" s="144"/>
    </row>
    <row r="350" spans="1:68" ht="14.5" x14ac:dyDescent="0.3">
      <c r="A350" s="143"/>
      <c r="B350" s="143"/>
      <c r="C350" s="327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  <c r="AF350" s="144"/>
      <c r="AG350" s="144"/>
      <c r="AH350" s="144"/>
      <c r="AI350" s="144"/>
      <c r="AJ350" s="144"/>
      <c r="AK350" s="144"/>
      <c r="AL350" s="144"/>
      <c r="AM350" s="144"/>
      <c r="AN350" s="144"/>
      <c r="AO350" s="144"/>
      <c r="AP350" s="144"/>
      <c r="AQ350" s="144"/>
      <c r="AR350" s="144"/>
      <c r="AS350" s="144"/>
      <c r="AT350" s="144"/>
      <c r="AU350" s="144"/>
      <c r="AV350" s="144"/>
      <c r="AW350" s="144"/>
      <c r="AX350" s="144"/>
      <c r="AY350" s="144"/>
      <c r="AZ350" s="144"/>
      <c r="BA350" s="144"/>
      <c r="BB350" s="144"/>
      <c r="BC350" s="144"/>
      <c r="BD350" s="144"/>
      <c r="BE350" s="144"/>
      <c r="BF350" s="144"/>
      <c r="BG350" s="144"/>
      <c r="BH350" s="144"/>
      <c r="BI350" s="144"/>
      <c r="BJ350" s="144"/>
      <c r="BK350" s="144"/>
      <c r="BL350" s="144"/>
      <c r="BM350" s="144"/>
      <c r="BN350" s="144"/>
      <c r="BO350" s="144"/>
      <c r="BP350" s="144"/>
    </row>
    <row r="351" spans="1:68" ht="14.5" x14ac:dyDescent="0.3">
      <c r="A351" s="143"/>
      <c r="B351" s="143"/>
      <c r="C351" s="327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  <c r="AF351" s="144"/>
      <c r="AG351" s="144"/>
      <c r="AH351" s="144"/>
      <c r="AI351" s="144"/>
      <c r="AJ351" s="144"/>
      <c r="AK351" s="144"/>
      <c r="AL351" s="144"/>
      <c r="AM351" s="144"/>
      <c r="AN351" s="144"/>
      <c r="AO351" s="144"/>
      <c r="AP351" s="144"/>
      <c r="AQ351" s="144"/>
      <c r="AR351" s="144"/>
      <c r="AS351" s="144"/>
      <c r="AT351" s="144"/>
      <c r="AU351" s="144"/>
      <c r="AV351" s="144"/>
      <c r="AW351" s="144"/>
      <c r="AX351" s="144"/>
      <c r="AY351" s="144"/>
      <c r="AZ351" s="144"/>
      <c r="BA351" s="144"/>
      <c r="BB351" s="144"/>
      <c r="BC351" s="144"/>
      <c r="BD351" s="144"/>
      <c r="BE351" s="144"/>
      <c r="BF351" s="144"/>
      <c r="BG351" s="144"/>
      <c r="BH351" s="144"/>
      <c r="BI351" s="144"/>
      <c r="BJ351" s="144"/>
      <c r="BK351" s="144"/>
      <c r="BL351" s="144"/>
      <c r="BM351" s="144"/>
      <c r="BN351" s="144"/>
      <c r="BO351" s="144"/>
      <c r="BP351" s="144"/>
    </row>
    <row r="352" spans="1:68" ht="14.5" x14ac:dyDescent="0.3">
      <c r="A352" s="143"/>
      <c r="B352" s="143"/>
      <c r="C352" s="327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  <c r="AA352" s="144"/>
      <c r="AB352" s="144"/>
      <c r="AC352" s="144"/>
      <c r="AD352" s="144"/>
      <c r="AE352" s="144"/>
      <c r="AF352" s="144"/>
      <c r="AG352" s="144"/>
      <c r="AH352" s="144"/>
      <c r="AI352" s="144"/>
      <c r="AJ352" s="144"/>
      <c r="AK352" s="144"/>
      <c r="AL352" s="144"/>
      <c r="AM352" s="144"/>
      <c r="AN352" s="144"/>
      <c r="AO352" s="144"/>
      <c r="AP352" s="144"/>
      <c r="AQ352" s="144"/>
      <c r="AR352" s="144"/>
      <c r="AS352" s="144"/>
      <c r="AT352" s="144"/>
      <c r="AU352" s="144"/>
      <c r="AV352" s="144"/>
      <c r="AW352" s="144"/>
      <c r="AX352" s="144"/>
      <c r="AY352" s="144"/>
      <c r="AZ352" s="144"/>
      <c r="BA352" s="144"/>
      <c r="BB352" s="144"/>
      <c r="BC352" s="144"/>
      <c r="BD352" s="144"/>
      <c r="BE352" s="144"/>
      <c r="BF352" s="144"/>
      <c r="BG352" s="144"/>
      <c r="BH352" s="144"/>
      <c r="BI352" s="144"/>
      <c r="BJ352" s="144"/>
      <c r="BK352" s="144"/>
      <c r="BL352" s="144"/>
      <c r="BM352" s="144"/>
      <c r="BN352" s="144"/>
      <c r="BO352" s="144"/>
      <c r="BP352" s="144"/>
    </row>
    <row r="353" spans="1:68" ht="14.5" x14ac:dyDescent="0.3">
      <c r="A353" s="143"/>
      <c r="B353" s="143"/>
      <c r="C353" s="327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  <c r="AF353" s="144"/>
      <c r="AG353" s="144"/>
      <c r="AH353" s="144"/>
      <c r="AI353" s="144"/>
      <c r="AJ353" s="144"/>
      <c r="AK353" s="144"/>
      <c r="AL353" s="144"/>
      <c r="AM353" s="144"/>
      <c r="AN353" s="144"/>
      <c r="AO353" s="144"/>
      <c r="AP353" s="144"/>
      <c r="AQ353" s="144"/>
      <c r="AR353" s="144"/>
      <c r="AS353" s="144"/>
      <c r="AT353" s="144"/>
      <c r="AU353" s="144"/>
      <c r="AV353" s="144"/>
      <c r="AW353" s="144"/>
      <c r="AX353" s="144"/>
      <c r="AY353" s="144"/>
      <c r="AZ353" s="144"/>
      <c r="BA353" s="144"/>
      <c r="BB353" s="144"/>
      <c r="BC353" s="144"/>
      <c r="BD353" s="144"/>
      <c r="BE353" s="144"/>
      <c r="BF353" s="144"/>
      <c r="BG353" s="144"/>
      <c r="BH353" s="144"/>
      <c r="BI353" s="144"/>
      <c r="BJ353" s="144"/>
      <c r="BK353" s="144"/>
      <c r="BL353" s="144"/>
      <c r="BM353" s="144"/>
      <c r="BN353" s="144"/>
      <c r="BO353" s="144"/>
      <c r="BP353" s="144"/>
    </row>
    <row r="354" spans="1:68" ht="14.5" x14ac:dyDescent="0.3">
      <c r="A354" s="143"/>
      <c r="B354" s="143"/>
      <c r="C354" s="327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  <c r="AA354" s="144"/>
      <c r="AB354" s="144"/>
      <c r="AC354" s="144"/>
      <c r="AD354" s="144"/>
      <c r="AE354" s="144"/>
      <c r="AF354" s="144"/>
      <c r="AG354" s="144"/>
      <c r="AH354" s="144"/>
      <c r="AI354" s="144"/>
      <c r="AJ354" s="144"/>
      <c r="AK354" s="144"/>
      <c r="AL354" s="144"/>
      <c r="AM354" s="144"/>
      <c r="AN354" s="144"/>
      <c r="AO354" s="144"/>
      <c r="AP354" s="144"/>
      <c r="AQ354" s="144"/>
      <c r="AR354" s="144"/>
      <c r="AS354" s="144"/>
      <c r="AT354" s="144"/>
      <c r="AU354" s="144"/>
      <c r="AV354" s="144"/>
      <c r="AW354" s="144"/>
      <c r="AX354" s="144"/>
      <c r="AY354" s="144"/>
      <c r="AZ354" s="144"/>
      <c r="BA354" s="144"/>
      <c r="BB354" s="144"/>
      <c r="BC354" s="144"/>
      <c r="BD354" s="144"/>
      <c r="BE354" s="144"/>
      <c r="BF354" s="144"/>
      <c r="BG354" s="144"/>
      <c r="BH354" s="144"/>
      <c r="BI354" s="144"/>
      <c r="BJ354" s="144"/>
      <c r="BK354" s="144"/>
      <c r="BL354" s="144"/>
      <c r="BM354" s="144"/>
      <c r="BN354" s="144"/>
      <c r="BO354" s="144"/>
      <c r="BP354" s="144"/>
    </row>
    <row r="355" spans="1:68" ht="14.5" x14ac:dyDescent="0.3">
      <c r="A355" s="143"/>
      <c r="B355" s="143"/>
      <c r="C355" s="327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  <c r="AA355" s="144"/>
      <c r="AB355" s="144"/>
      <c r="AC355" s="144"/>
      <c r="AD355" s="144"/>
      <c r="AE355" s="144"/>
      <c r="AF355" s="144"/>
      <c r="AG355" s="144"/>
      <c r="AH355" s="144"/>
      <c r="AI355" s="144"/>
      <c r="AJ355" s="144"/>
      <c r="AK355" s="144"/>
      <c r="AL355" s="144"/>
      <c r="AM355" s="144"/>
      <c r="AN355" s="144"/>
      <c r="AO355" s="144"/>
      <c r="AP355" s="144"/>
      <c r="AQ355" s="144"/>
      <c r="AR355" s="144"/>
      <c r="AS355" s="144"/>
      <c r="AT355" s="144"/>
      <c r="AU355" s="144"/>
      <c r="AV355" s="144"/>
      <c r="AW355" s="144"/>
      <c r="AX355" s="144"/>
      <c r="AY355" s="144"/>
      <c r="AZ355" s="144"/>
      <c r="BA355" s="144"/>
      <c r="BB355" s="144"/>
      <c r="BC355" s="144"/>
      <c r="BD355" s="144"/>
      <c r="BE355" s="144"/>
      <c r="BF355" s="144"/>
      <c r="BG355" s="144"/>
      <c r="BH355" s="144"/>
      <c r="BI355" s="144"/>
      <c r="BJ355" s="144"/>
      <c r="BK355" s="144"/>
      <c r="BL355" s="144"/>
      <c r="BM355" s="144"/>
      <c r="BN355" s="144"/>
      <c r="BO355" s="144"/>
      <c r="BP355" s="144"/>
    </row>
    <row r="356" spans="1:68" ht="14.5" x14ac:dyDescent="0.3">
      <c r="A356" s="143"/>
      <c r="B356" s="143"/>
      <c r="C356" s="327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  <c r="AA356" s="144"/>
      <c r="AB356" s="144"/>
      <c r="AC356" s="144"/>
      <c r="AD356" s="144"/>
      <c r="AE356" s="144"/>
      <c r="AF356" s="144"/>
      <c r="AG356" s="144"/>
      <c r="AH356" s="144"/>
      <c r="AI356" s="144"/>
      <c r="AJ356" s="144"/>
      <c r="AK356" s="144"/>
      <c r="AL356" s="144"/>
      <c r="AM356" s="144"/>
      <c r="AN356" s="144"/>
      <c r="AO356" s="144"/>
      <c r="AP356" s="144"/>
      <c r="AQ356" s="144"/>
      <c r="AR356" s="144"/>
      <c r="AS356" s="144"/>
      <c r="AT356" s="144"/>
      <c r="AU356" s="144"/>
      <c r="AV356" s="144"/>
      <c r="AW356" s="144"/>
      <c r="AX356" s="144"/>
      <c r="AY356" s="144"/>
      <c r="AZ356" s="144"/>
      <c r="BA356" s="144"/>
      <c r="BB356" s="144"/>
      <c r="BC356" s="144"/>
      <c r="BD356" s="144"/>
      <c r="BE356" s="144"/>
      <c r="BF356" s="144"/>
      <c r="BG356" s="144"/>
      <c r="BH356" s="144"/>
      <c r="BI356" s="144"/>
      <c r="BJ356" s="144"/>
      <c r="BK356" s="144"/>
      <c r="BL356" s="144"/>
      <c r="BM356" s="144"/>
      <c r="BN356" s="144"/>
      <c r="BO356" s="144"/>
      <c r="BP356" s="144"/>
    </row>
    <row r="357" spans="1:68" ht="14.5" x14ac:dyDescent="0.3">
      <c r="A357" s="143"/>
      <c r="B357" s="143"/>
      <c r="C357" s="327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  <c r="AA357" s="144"/>
      <c r="AB357" s="144"/>
      <c r="AC357" s="144"/>
      <c r="AD357" s="144"/>
      <c r="AE357" s="144"/>
      <c r="AF357" s="144"/>
      <c r="AG357" s="144"/>
      <c r="AH357" s="144"/>
      <c r="AI357" s="144"/>
      <c r="AJ357" s="144"/>
      <c r="AK357" s="144"/>
      <c r="AL357" s="144"/>
      <c r="AM357" s="144"/>
      <c r="AN357" s="144"/>
      <c r="AO357" s="144"/>
      <c r="AP357" s="144"/>
      <c r="AQ357" s="144"/>
      <c r="AR357" s="144"/>
      <c r="AS357" s="144"/>
      <c r="AT357" s="144"/>
      <c r="AU357" s="144"/>
      <c r="AV357" s="144"/>
      <c r="AW357" s="144"/>
      <c r="AX357" s="144"/>
      <c r="AY357" s="144"/>
      <c r="AZ357" s="144"/>
      <c r="BA357" s="144"/>
      <c r="BB357" s="144"/>
      <c r="BC357" s="144"/>
      <c r="BD357" s="144"/>
      <c r="BE357" s="144"/>
      <c r="BF357" s="144"/>
      <c r="BG357" s="144"/>
      <c r="BH357" s="144"/>
      <c r="BI357" s="144"/>
      <c r="BJ357" s="144"/>
      <c r="BK357" s="144"/>
      <c r="BL357" s="144"/>
      <c r="BM357" s="144"/>
      <c r="BN357" s="144"/>
      <c r="BO357" s="144"/>
      <c r="BP357" s="144"/>
    </row>
    <row r="358" spans="1:68" ht="14.5" x14ac:dyDescent="0.3">
      <c r="A358" s="143"/>
      <c r="B358" s="143"/>
      <c r="C358" s="327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  <c r="AA358" s="144"/>
      <c r="AB358" s="144"/>
      <c r="AC358" s="144"/>
      <c r="AD358" s="144"/>
      <c r="AE358" s="144"/>
      <c r="AF358" s="144"/>
      <c r="AG358" s="144"/>
      <c r="AH358" s="144"/>
      <c r="AI358" s="144"/>
      <c r="AJ358" s="144"/>
      <c r="AK358" s="144"/>
      <c r="AL358" s="144"/>
      <c r="AM358" s="144"/>
      <c r="AN358" s="144"/>
      <c r="AO358" s="144"/>
      <c r="AP358" s="144"/>
      <c r="AQ358" s="144"/>
      <c r="AR358" s="144"/>
      <c r="AS358" s="144"/>
      <c r="AT358" s="144"/>
      <c r="AU358" s="144"/>
      <c r="AV358" s="144"/>
      <c r="AW358" s="144"/>
      <c r="AX358" s="144"/>
      <c r="AY358" s="144"/>
      <c r="AZ358" s="144"/>
      <c r="BA358" s="144"/>
      <c r="BB358" s="144"/>
      <c r="BC358" s="144"/>
      <c r="BD358" s="144"/>
      <c r="BE358" s="144"/>
      <c r="BF358" s="144"/>
      <c r="BG358" s="144"/>
      <c r="BH358" s="144"/>
      <c r="BI358" s="144"/>
      <c r="BJ358" s="144"/>
      <c r="BK358" s="144"/>
      <c r="BL358" s="144"/>
      <c r="BM358" s="144"/>
      <c r="BN358" s="144"/>
      <c r="BO358" s="144"/>
      <c r="BP358" s="144"/>
    </row>
    <row r="359" spans="1:68" ht="14.5" x14ac:dyDescent="0.3">
      <c r="A359" s="143"/>
      <c r="B359" s="143"/>
      <c r="C359" s="327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  <c r="AB359" s="144"/>
      <c r="AC359" s="144"/>
      <c r="AD359" s="144"/>
      <c r="AE359" s="144"/>
      <c r="AF359" s="144"/>
      <c r="AG359" s="144"/>
      <c r="AH359" s="144"/>
      <c r="AI359" s="144"/>
      <c r="AJ359" s="144"/>
      <c r="AK359" s="144"/>
      <c r="AL359" s="144"/>
      <c r="AM359" s="144"/>
      <c r="AN359" s="144"/>
      <c r="AO359" s="144"/>
      <c r="AP359" s="144"/>
      <c r="AQ359" s="144"/>
      <c r="AR359" s="144"/>
      <c r="AS359" s="144"/>
      <c r="AT359" s="144"/>
      <c r="AU359" s="144"/>
      <c r="AV359" s="144"/>
      <c r="AW359" s="144"/>
      <c r="AX359" s="144"/>
      <c r="AY359" s="144"/>
      <c r="AZ359" s="144"/>
      <c r="BA359" s="144"/>
      <c r="BB359" s="144"/>
      <c r="BC359" s="144"/>
      <c r="BD359" s="144"/>
      <c r="BE359" s="144"/>
      <c r="BF359" s="144"/>
      <c r="BG359" s="144"/>
      <c r="BH359" s="144"/>
      <c r="BI359" s="144"/>
      <c r="BJ359" s="144"/>
      <c r="BK359" s="144"/>
      <c r="BL359" s="144"/>
      <c r="BM359" s="144"/>
      <c r="BN359" s="144"/>
      <c r="BO359" s="144"/>
      <c r="BP359" s="144"/>
    </row>
    <row r="360" spans="1:68" ht="14.5" x14ac:dyDescent="0.3">
      <c r="A360" s="143"/>
      <c r="B360" s="143"/>
      <c r="C360" s="327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  <c r="AA360" s="144"/>
      <c r="AB360" s="144"/>
      <c r="AC360" s="144"/>
      <c r="AD360" s="144"/>
      <c r="AE360" s="144"/>
      <c r="AF360" s="144"/>
      <c r="AG360" s="144"/>
      <c r="AH360" s="144"/>
      <c r="AI360" s="144"/>
      <c r="AJ360" s="144"/>
      <c r="AK360" s="144"/>
      <c r="AL360" s="144"/>
      <c r="AM360" s="144"/>
      <c r="AN360" s="144"/>
      <c r="AO360" s="144"/>
      <c r="AP360" s="144"/>
      <c r="AQ360" s="144"/>
      <c r="AR360" s="144"/>
      <c r="AS360" s="144"/>
      <c r="AT360" s="144"/>
      <c r="AU360" s="144"/>
      <c r="AV360" s="144"/>
      <c r="AW360" s="144"/>
      <c r="AX360" s="144"/>
      <c r="AY360" s="144"/>
      <c r="AZ360" s="144"/>
      <c r="BA360" s="144"/>
      <c r="BB360" s="144"/>
      <c r="BC360" s="144"/>
      <c r="BD360" s="144"/>
      <c r="BE360" s="144"/>
      <c r="BF360" s="144"/>
      <c r="BG360" s="144"/>
      <c r="BH360" s="144"/>
      <c r="BI360" s="144"/>
      <c r="BJ360" s="144"/>
      <c r="BK360" s="144"/>
      <c r="BL360" s="144"/>
      <c r="BM360" s="144"/>
      <c r="BN360" s="144"/>
      <c r="BO360" s="144"/>
      <c r="BP360" s="144"/>
    </row>
    <row r="361" spans="1:68" ht="14.5" x14ac:dyDescent="0.3">
      <c r="A361" s="143"/>
      <c r="B361" s="143"/>
      <c r="C361" s="327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  <c r="AA361" s="144"/>
      <c r="AB361" s="144"/>
      <c r="AC361" s="144"/>
      <c r="AD361" s="144"/>
      <c r="AE361" s="144"/>
      <c r="AF361" s="144"/>
      <c r="AG361" s="144"/>
      <c r="AH361" s="144"/>
      <c r="AI361" s="144"/>
      <c r="AJ361" s="144"/>
      <c r="AK361" s="144"/>
      <c r="AL361" s="144"/>
      <c r="AM361" s="144"/>
      <c r="AN361" s="144"/>
      <c r="AO361" s="144"/>
      <c r="AP361" s="144"/>
      <c r="AQ361" s="144"/>
      <c r="AR361" s="144"/>
      <c r="AS361" s="144"/>
      <c r="AT361" s="144"/>
      <c r="AU361" s="144"/>
      <c r="AV361" s="144"/>
      <c r="AW361" s="144"/>
      <c r="AX361" s="144"/>
      <c r="AY361" s="144"/>
      <c r="AZ361" s="144"/>
      <c r="BA361" s="144"/>
      <c r="BB361" s="144"/>
      <c r="BC361" s="144"/>
      <c r="BD361" s="144"/>
      <c r="BE361" s="144"/>
      <c r="BF361" s="144"/>
      <c r="BG361" s="144"/>
      <c r="BH361" s="144"/>
      <c r="BI361" s="144"/>
      <c r="BJ361" s="144"/>
      <c r="BK361" s="144"/>
      <c r="BL361" s="144"/>
      <c r="BM361" s="144"/>
      <c r="BN361" s="144"/>
      <c r="BO361" s="144"/>
      <c r="BP361" s="144"/>
    </row>
    <row r="362" spans="1:68" ht="14.5" x14ac:dyDescent="0.3">
      <c r="A362" s="143"/>
      <c r="B362" s="143"/>
      <c r="C362" s="327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  <c r="AF362" s="144"/>
      <c r="AG362" s="144"/>
      <c r="AH362" s="144"/>
      <c r="AI362" s="144"/>
      <c r="AJ362" s="144"/>
      <c r="AK362" s="144"/>
      <c r="AL362" s="144"/>
      <c r="AM362" s="144"/>
      <c r="AN362" s="144"/>
      <c r="AO362" s="144"/>
      <c r="AP362" s="144"/>
      <c r="AQ362" s="144"/>
      <c r="AR362" s="144"/>
      <c r="AS362" s="144"/>
      <c r="AT362" s="144"/>
      <c r="AU362" s="144"/>
      <c r="AV362" s="144"/>
      <c r="AW362" s="144"/>
      <c r="AX362" s="144"/>
      <c r="AY362" s="144"/>
      <c r="AZ362" s="144"/>
      <c r="BA362" s="144"/>
      <c r="BB362" s="144"/>
      <c r="BC362" s="144"/>
      <c r="BD362" s="144"/>
      <c r="BE362" s="144"/>
      <c r="BF362" s="144"/>
      <c r="BG362" s="144"/>
      <c r="BH362" s="144"/>
      <c r="BI362" s="144"/>
      <c r="BJ362" s="144"/>
      <c r="BK362" s="144"/>
      <c r="BL362" s="144"/>
      <c r="BM362" s="144"/>
      <c r="BN362" s="144"/>
      <c r="BO362" s="144"/>
      <c r="BP362" s="144"/>
    </row>
    <row r="363" spans="1:68" ht="14.5" x14ac:dyDescent="0.3">
      <c r="A363" s="143"/>
      <c r="B363" s="143"/>
      <c r="C363" s="327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  <c r="AA363" s="144"/>
      <c r="AB363" s="144"/>
      <c r="AC363" s="144"/>
      <c r="AD363" s="144"/>
      <c r="AE363" s="144"/>
      <c r="AF363" s="144"/>
      <c r="AG363" s="144"/>
      <c r="AH363" s="144"/>
      <c r="AI363" s="144"/>
      <c r="AJ363" s="144"/>
      <c r="AK363" s="144"/>
      <c r="AL363" s="144"/>
      <c r="AM363" s="144"/>
      <c r="AN363" s="144"/>
      <c r="AO363" s="144"/>
      <c r="AP363" s="144"/>
      <c r="AQ363" s="144"/>
      <c r="AR363" s="144"/>
      <c r="AS363" s="144"/>
      <c r="AT363" s="144"/>
      <c r="AU363" s="144"/>
      <c r="AV363" s="144"/>
      <c r="AW363" s="144"/>
      <c r="AX363" s="144"/>
      <c r="AY363" s="144"/>
      <c r="AZ363" s="144"/>
      <c r="BA363" s="144"/>
      <c r="BB363" s="144"/>
      <c r="BC363" s="144"/>
      <c r="BD363" s="144"/>
      <c r="BE363" s="144"/>
      <c r="BF363" s="144"/>
      <c r="BG363" s="144"/>
      <c r="BH363" s="144"/>
      <c r="BI363" s="144"/>
      <c r="BJ363" s="144"/>
      <c r="BK363" s="144"/>
      <c r="BL363" s="144"/>
      <c r="BM363" s="144"/>
      <c r="BN363" s="144"/>
      <c r="BO363" s="144"/>
      <c r="BP363" s="144"/>
    </row>
    <row r="364" spans="1:68" ht="14.5" x14ac:dyDescent="0.3">
      <c r="A364" s="143"/>
      <c r="B364" s="143"/>
      <c r="C364" s="327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  <c r="AE364" s="144"/>
      <c r="AF364" s="144"/>
      <c r="AG364" s="144"/>
      <c r="AH364" s="144"/>
      <c r="AI364" s="144"/>
      <c r="AJ364" s="144"/>
      <c r="AK364" s="144"/>
      <c r="AL364" s="144"/>
      <c r="AM364" s="144"/>
      <c r="AN364" s="144"/>
      <c r="AO364" s="144"/>
      <c r="AP364" s="144"/>
      <c r="AQ364" s="144"/>
      <c r="AR364" s="144"/>
      <c r="AS364" s="144"/>
      <c r="AT364" s="144"/>
      <c r="AU364" s="144"/>
      <c r="AV364" s="144"/>
      <c r="AW364" s="144"/>
      <c r="AX364" s="144"/>
      <c r="AY364" s="144"/>
      <c r="AZ364" s="144"/>
      <c r="BA364" s="144"/>
      <c r="BB364" s="144"/>
      <c r="BC364" s="144"/>
      <c r="BD364" s="144"/>
      <c r="BE364" s="144"/>
      <c r="BF364" s="144"/>
      <c r="BG364" s="144"/>
      <c r="BH364" s="144"/>
      <c r="BI364" s="144"/>
      <c r="BJ364" s="144"/>
      <c r="BK364" s="144"/>
      <c r="BL364" s="144"/>
      <c r="BM364" s="144"/>
      <c r="BN364" s="144"/>
      <c r="BO364" s="144"/>
      <c r="BP364" s="144"/>
    </row>
    <row r="365" spans="1:68" ht="14.5" x14ac:dyDescent="0.3">
      <c r="A365" s="143"/>
      <c r="B365" s="143"/>
      <c r="C365" s="327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  <c r="AA365" s="144"/>
      <c r="AB365" s="144"/>
      <c r="AC365" s="144"/>
      <c r="AD365" s="144"/>
      <c r="AE365" s="144"/>
      <c r="AF365" s="144"/>
      <c r="AG365" s="144"/>
      <c r="AH365" s="144"/>
      <c r="AI365" s="144"/>
      <c r="AJ365" s="144"/>
      <c r="AK365" s="144"/>
      <c r="AL365" s="144"/>
      <c r="AM365" s="144"/>
      <c r="AN365" s="144"/>
      <c r="AO365" s="144"/>
      <c r="AP365" s="144"/>
      <c r="AQ365" s="144"/>
      <c r="AR365" s="144"/>
      <c r="AS365" s="144"/>
      <c r="AT365" s="144"/>
      <c r="AU365" s="144"/>
      <c r="AV365" s="144"/>
      <c r="AW365" s="144"/>
      <c r="AX365" s="144"/>
      <c r="AY365" s="144"/>
      <c r="AZ365" s="144"/>
      <c r="BA365" s="144"/>
      <c r="BB365" s="144"/>
      <c r="BC365" s="144"/>
      <c r="BD365" s="144"/>
      <c r="BE365" s="144"/>
      <c r="BF365" s="144"/>
      <c r="BG365" s="144"/>
      <c r="BH365" s="144"/>
      <c r="BI365" s="144"/>
      <c r="BJ365" s="144"/>
      <c r="BK365" s="144"/>
      <c r="BL365" s="144"/>
      <c r="BM365" s="144"/>
      <c r="BN365" s="144"/>
      <c r="BO365" s="144"/>
      <c r="BP365" s="144"/>
    </row>
    <row r="366" spans="1:68" ht="14.5" x14ac:dyDescent="0.3">
      <c r="A366" s="143"/>
      <c r="B366" s="143"/>
      <c r="C366" s="327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  <c r="AF366" s="144"/>
      <c r="AG366" s="144"/>
      <c r="AH366" s="144"/>
      <c r="AI366" s="144"/>
      <c r="AJ366" s="144"/>
      <c r="AK366" s="144"/>
      <c r="AL366" s="144"/>
      <c r="AM366" s="144"/>
      <c r="AN366" s="144"/>
      <c r="AO366" s="144"/>
      <c r="AP366" s="144"/>
      <c r="AQ366" s="144"/>
      <c r="AR366" s="144"/>
      <c r="AS366" s="144"/>
      <c r="AT366" s="144"/>
      <c r="AU366" s="144"/>
      <c r="AV366" s="144"/>
      <c r="AW366" s="144"/>
      <c r="AX366" s="144"/>
      <c r="AY366" s="144"/>
      <c r="AZ366" s="144"/>
      <c r="BA366" s="144"/>
      <c r="BB366" s="144"/>
      <c r="BC366" s="144"/>
      <c r="BD366" s="144"/>
      <c r="BE366" s="144"/>
      <c r="BF366" s="144"/>
      <c r="BG366" s="144"/>
      <c r="BH366" s="144"/>
      <c r="BI366" s="144"/>
      <c r="BJ366" s="144"/>
      <c r="BK366" s="144"/>
      <c r="BL366" s="144"/>
      <c r="BM366" s="144"/>
      <c r="BN366" s="144"/>
      <c r="BO366" s="144"/>
      <c r="BP366" s="144"/>
    </row>
    <row r="367" spans="1:68" ht="14.5" x14ac:dyDescent="0.3">
      <c r="A367" s="143"/>
      <c r="B367" s="143"/>
      <c r="C367" s="327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  <c r="AA367" s="144"/>
      <c r="AB367" s="144"/>
      <c r="AC367" s="144"/>
      <c r="AD367" s="144"/>
      <c r="AE367" s="144"/>
      <c r="AF367" s="144"/>
      <c r="AG367" s="144"/>
      <c r="AH367" s="144"/>
      <c r="AI367" s="144"/>
      <c r="AJ367" s="144"/>
      <c r="AK367" s="144"/>
      <c r="AL367" s="144"/>
      <c r="AM367" s="144"/>
      <c r="AN367" s="144"/>
      <c r="AO367" s="144"/>
      <c r="AP367" s="144"/>
      <c r="AQ367" s="144"/>
      <c r="AR367" s="144"/>
      <c r="AS367" s="144"/>
      <c r="AT367" s="144"/>
      <c r="AU367" s="144"/>
      <c r="AV367" s="144"/>
      <c r="AW367" s="144"/>
      <c r="AX367" s="144"/>
      <c r="AY367" s="144"/>
      <c r="AZ367" s="144"/>
      <c r="BA367" s="144"/>
      <c r="BB367" s="144"/>
      <c r="BC367" s="144"/>
      <c r="BD367" s="144"/>
      <c r="BE367" s="144"/>
      <c r="BF367" s="144"/>
      <c r="BG367" s="144"/>
      <c r="BH367" s="144"/>
      <c r="BI367" s="144"/>
      <c r="BJ367" s="144"/>
      <c r="BK367" s="144"/>
      <c r="BL367" s="144"/>
      <c r="BM367" s="144"/>
      <c r="BN367" s="144"/>
      <c r="BO367" s="144"/>
      <c r="BP367" s="144"/>
    </row>
    <row r="368" spans="1:68" ht="14.5" x14ac:dyDescent="0.3">
      <c r="A368" s="143"/>
      <c r="B368" s="143"/>
      <c r="C368" s="327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  <c r="AA368" s="144"/>
      <c r="AB368" s="144"/>
      <c r="AC368" s="144"/>
      <c r="AD368" s="144"/>
      <c r="AE368" s="144"/>
      <c r="AF368" s="144"/>
      <c r="AG368" s="144"/>
      <c r="AH368" s="144"/>
      <c r="AI368" s="144"/>
      <c r="AJ368" s="144"/>
      <c r="AK368" s="144"/>
      <c r="AL368" s="144"/>
      <c r="AM368" s="144"/>
      <c r="AN368" s="144"/>
      <c r="AO368" s="144"/>
      <c r="AP368" s="144"/>
      <c r="AQ368" s="144"/>
      <c r="AR368" s="144"/>
      <c r="AS368" s="144"/>
      <c r="AT368" s="144"/>
      <c r="AU368" s="144"/>
      <c r="AV368" s="144"/>
      <c r="AW368" s="144"/>
      <c r="AX368" s="144"/>
      <c r="AY368" s="144"/>
      <c r="AZ368" s="144"/>
      <c r="BA368" s="144"/>
      <c r="BB368" s="144"/>
      <c r="BC368" s="144"/>
      <c r="BD368" s="144"/>
      <c r="BE368" s="144"/>
      <c r="BF368" s="144"/>
      <c r="BG368" s="144"/>
      <c r="BH368" s="144"/>
      <c r="BI368" s="144"/>
      <c r="BJ368" s="144"/>
      <c r="BK368" s="144"/>
      <c r="BL368" s="144"/>
      <c r="BM368" s="144"/>
      <c r="BN368" s="144"/>
      <c r="BO368" s="144"/>
      <c r="BP368" s="144"/>
    </row>
    <row r="369" spans="1:68" ht="14.5" x14ac:dyDescent="0.3">
      <c r="A369" s="143"/>
      <c r="B369" s="143"/>
      <c r="C369" s="327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  <c r="AA369" s="144"/>
      <c r="AB369" s="144"/>
      <c r="AC369" s="144"/>
      <c r="AD369" s="144"/>
      <c r="AE369" s="144"/>
      <c r="AF369" s="144"/>
      <c r="AG369" s="144"/>
      <c r="AH369" s="144"/>
      <c r="AI369" s="144"/>
      <c r="AJ369" s="144"/>
      <c r="AK369" s="144"/>
      <c r="AL369" s="144"/>
      <c r="AM369" s="144"/>
      <c r="AN369" s="144"/>
      <c r="AO369" s="144"/>
      <c r="AP369" s="144"/>
      <c r="AQ369" s="144"/>
      <c r="AR369" s="144"/>
      <c r="AS369" s="144"/>
      <c r="AT369" s="144"/>
      <c r="AU369" s="144"/>
      <c r="AV369" s="144"/>
      <c r="AW369" s="144"/>
      <c r="AX369" s="144"/>
      <c r="AY369" s="144"/>
      <c r="AZ369" s="144"/>
      <c r="BA369" s="144"/>
      <c r="BB369" s="144"/>
      <c r="BC369" s="144"/>
      <c r="BD369" s="144"/>
      <c r="BE369" s="144"/>
      <c r="BF369" s="144"/>
      <c r="BG369" s="144"/>
      <c r="BH369" s="144"/>
      <c r="BI369" s="144"/>
      <c r="BJ369" s="144"/>
      <c r="BK369" s="144"/>
      <c r="BL369" s="144"/>
      <c r="BM369" s="144"/>
      <c r="BN369" s="144"/>
      <c r="BO369" s="144"/>
      <c r="BP369" s="144"/>
    </row>
    <row r="370" spans="1:68" ht="14.5" x14ac:dyDescent="0.3">
      <c r="A370" s="143"/>
      <c r="B370" s="143"/>
      <c r="C370" s="327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  <c r="AF370" s="144"/>
      <c r="AG370" s="144"/>
      <c r="AH370" s="144"/>
      <c r="AI370" s="144"/>
      <c r="AJ370" s="144"/>
      <c r="AK370" s="144"/>
      <c r="AL370" s="144"/>
      <c r="AM370" s="144"/>
      <c r="AN370" s="144"/>
      <c r="AO370" s="144"/>
      <c r="AP370" s="144"/>
      <c r="AQ370" s="144"/>
      <c r="AR370" s="144"/>
      <c r="AS370" s="144"/>
      <c r="AT370" s="144"/>
      <c r="AU370" s="144"/>
      <c r="AV370" s="144"/>
      <c r="AW370" s="144"/>
      <c r="AX370" s="144"/>
      <c r="AY370" s="144"/>
      <c r="AZ370" s="144"/>
      <c r="BA370" s="144"/>
      <c r="BB370" s="144"/>
      <c r="BC370" s="144"/>
      <c r="BD370" s="144"/>
      <c r="BE370" s="144"/>
      <c r="BF370" s="144"/>
      <c r="BG370" s="144"/>
      <c r="BH370" s="144"/>
      <c r="BI370" s="144"/>
      <c r="BJ370" s="144"/>
      <c r="BK370" s="144"/>
      <c r="BL370" s="144"/>
      <c r="BM370" s="144"/>
      <c r="BN370" s="144"/>
      <c r="BO370" s="144"/>
      <c r="BP370" s="144"/>
    </row>
    <row r="371" spans="1:68" ht="14.5" x14ac:dyDescent="0.3">
      <c r="A371" s="143"/>
      <c r="B371" s="143"/>
      <c r="C371" s="327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  <c r="AA371" s="144"/>
      <c r="AB371" s="144"/>
      <c r="AC371" s="144"/>
      <c r="AD371" s="144"/>
      <c r="AE371" s="144"/>
      <c r="AF371" s="144"/>
      <c r="AG371" s="144"/>
      <c r="AH371" s="144"/>
      <c r="AI371" s="144"/>
      <c r="AJ371" s="144"/>
      <c r="AK371" s="144"/>
      <c r="AL371" s="144"/>
      <c r="AM371" s="144"/>
      <c r="AN371" s="144"/>
      <c r="AO371" s="144"/>
      <c r="AP371" s="144"/>
      <c r="AQ371" s="144"/>
      <c r="AR371" s="144"/>
      <c r="AS371" s="144"/>
      <c r="AT371" s="144"/>
      <c r="AU371" s="144"/>
      <c r="AV371" s="144"/>
      <c r="AW371" s="144"/>
      <c r="AX371" s="144"/>
      <c r="AY371" s="144"/>
      <c r="AZ371" s="144"/>
      <c r="BA371" s="144"/>
      <c r="BB371" s="144"/>
      <c r="BC371" s="144"/>
      <c r="BD371" s="144"/>
      <c r="BE371" s="144"/>
      <c r="BF371" s="144"/>
      <c r="BG371" s="144"/>
      <c r="BH371" s="144"/>
      <c r="BI371" s="144"/>
      <c r="BJ371" s="144"/>
      <c r="BK371" s="144"/>
      <c r="BL371" s="144"/>
      <c r="BM371" s="144"/>
      <c r="BN371" s="144"/>
      <c r="BO371" s="144"/>
      <c r="BP371" s="144"/>
    </row>
    <row r="372" spans="1:68" ht="14.5" x14ac:dyDescent="0.3">
      <c r="A372" s="143"/>
      <c r="B372" s="143"/>
      <c r="C372" s="327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  <c r="AA372" s="144"/>
      <c r="AB372" s="144"/>
      <c r="AC372" s="144"/>
      <c r="AD372" s="144"/>
      <c r="AE372" s="144"/>
      <c r="AF372" s="144"/>
      <c r="AG372" s="144"/>
      <c r="AH372" s="144"/>
      <c r="AI372" s="144"/>
      <c r="AJ372" s="144"/>
      <c r="AK372" s="144"/>
      <c r="AL372" s="144"/>
      <c r="AM372" s="144"/>
      <c r="AN372" s="144"/>
      <c r="AO372" s="144"/>
      <c r="AP372" s="144"/>
      <c r="AQ372" s="144"/>
      <c r="AR372" s="144"/>
      <c r="AS372" s="144"/>
      <c r="AT372" s="144"/>
      <c r="AU372" s="144"/>
      <c r="AV372" s="144"/>
      <c r="AW372" s="144"/>
      <c r="AX372" s="144"/>
      <c r="AY372" s="144"/>
      <c r="AZ372" s="144"/>
      <c r="BA372" s="144"/>
      <c r="BB372" s="144"/>
      <c r="BC372" s="144"/>
      <c r="BD372" s="144"/>
      <c r="BE372" s="144"/>
      <c r="BF372" s="144"/>
      <c r="BG372" s="144"/>
      <c r="BH372" s="144"/>
      <c r="BI372" s="144"/>
      <c r="BJ372" s="144"/>
      <c r="BK372" s="144"/>
      <c r="BL372" s="144"/>
      <c r="BM372" s="144"/>
      <c r="BN372" s="144"/>
      <c r="BO372" s="144"/>
      <c r="BP372" s="144"/>
    </row>
    <row r="373" spans="1:68" ht="14.5" x14ac:dyDescent="0.3">
      <c r="A373" s="143"/>
      <c r="B373" s="143"/>
      <c r="C373" s="327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  <c r="AA373" s="144"/>
      <c r="AB373" s="144"/>
      <c r="AC373" s="144"/>
      <c r="AD373" s="144"/>
      <c r="AE373" s="144"/>
      <c r="AF373" s="144"/>
      <c r="AG373" s="144"/>
      <c r="AH373" s="144"/>
      <c r="AI373" s="144"/>
      <c r="AJ373" s="144"/>
      <c r="AK373" s="144"/>
      <c r="AL373" s="144"/>
      <c r="AM373" s="144"/>
      <c r="AN373" s="144"/>
      <c r="AO373" s="144"/>
      <c r="AP373" s="144"/>
      <c r="AQ373" s="144"/>
      <c r="AR373" s="144"/>
      <c r="AS373" s="144"/>
      <c r="AT373" s="144"/>
      <c r="AU373" s="144"/>
      <c r="AV373" s="144"/>
      <c r="AW373" s="144"/>
      <c r="AX373" s="144"/>
      <c r="AY373" s="144"/>
      <c r="AZ373" s="144"/>
      <c r="BA373" s="144"/>
      <c r="BB373" s="144"/>
      <c r="BC373" s="144"/>
      <c r="BD373" s="144"/>
      <c r="BE373" s="144"/>
      <c r="BF373" s="144"/>
      <c r="BG373" s="144"/>
      <c r="BH373" s="144"/>
      <c r="BI373" s="144"/>
      <c r="BJ373" s="144"/>
      <c r="BK373" s="144"/>
      <c r="BL373" s="144"/>
      <c r="BM373" s="144"/>
      <c r="BN373" s="144"/>
      <c r="BO373" s="144"/>
      <c r="BP373" s="144"/>
    </row>
    <row r="374" spans="1:68" ht="14.5" x14ac:dyDescent="0.3">
      <c r="A374" s="143"/>
      <c r="B374" s="143"/>
      <c r="C374" s="327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  <c r="AA374" s="144"/>
      <c r="AB374" s="144"/>
      <c r="AC374" s="144"/>
      <c r="AD374" s="144"/>
      <c r="AE374" s="144"/>
      <c r="AF374" s="144"/>
      <c r="AG374" s="144"/>
      <c r="AH374" s="144"/>
      <c r="AI374" s="144"/>
      <c r="AJ374" s="144"/>
      <c r="AK374" s="144"/>
      <c r="AL374" s="144"/>
      <c r="AM374" s="144"/>
      <c r="AN374" s="144"/>
      <c r="AO374" s="144"/>
      <c r="AP374" s="144"/>
      <c r="AQ374" s="144"/>
      <c r="AR374" s="144"/>
      <c r="AS374" s="144"/>
      <c r="AT374" s="144"/>
      <c r="AU374" s="144"/>
      <c r="AV374" s="144"/>
      <c r="AW374" s="144"/>
      <c r="AX374" s="144"/>
      <c r="AY374" s="144"/>
      <c r="AZ374" s="144"/>
      <c r="BA374" s="144"/>
      <c r="BB374" s="144"/>
      <c r="BC374" s="144"/>
      <c r="BD374" s="144"/>
      <c r="BE374" s="144"/>
      <c r="BF374" s="144"/>
      <c r="BG374" s="144"/>
      <c r="BH374" s="144"/>
      <c r="BI374" s="144"/>
      <c r="BJ374" s="144"/>
      <c r="BK374" s="144"/>
      <c r="BL374" s="144"/>
      <c r="BM374" s="144"/>
      <c r="BN374" s="144"/>
      <c r="BO374" s="144"/>
      <c r="BP374" s="144"/>
    </row>
    <row r="375" spans="1:68" ht="14.5" x14ac:dyDescent="0.3">
      <c r="A375" s="143"/>
      <c r="B375" s="143"/>
      <c r="C375" s="327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  <c r="AA375" s="144"/>
      <c r="AB375" s="144"/>
      <c r="AC375" s="144"/>
      <c r="AD375" s="144"/>
      <c r="AE375" s="144"/>
      <c r="AF375" s="144"/>
      <c r="AG375" s="144"/>
      <c r="AH375" s="144"/>
      <c r="AI375" s="144"/>
      <c r="AJ375" s="144"/>
      <c r="AK375" s="144"/>
      <c r="AL375" s="144"/>
      <c r="AM375" s="144"/>
      <c r="AN375" s="144"/>
      <c r="AO375" s="144"/>
      <c r="AP375" s="144"/>
      <c r="AQ375" s="144"/>
      <c r="AR375" s="144"/>
      <c r="AS375" s="144"/>
      <c r="AT375" s="144"/>
      <c r="AU375" s="144"/>
      <c r="AV375" s="144"/>
      <c r="AW375" s="144"/>
      <c r="AX375" s="144"/>
      <c r="AY375" s="144"/>
      <c r="AZ375" s="144"/>
      <c r="BA375" s="144"/>
      <c r="BB375" s="144"/>
      <c r="BC375" s="144"/>
      <c r="BD375" s="144"/>
      <c r="BE375" s="144"/>
      <c r="BF375" s="144"/>
      <c r="BG375" s="144"/>
      <c r="BH375" s="144"/>
      <c r="BI375" s="144"/>
      <c r="BJ375" s="144"/>
      <c r="BK375" s="144"/>
      <c r="BL375" s="144"/>
      <c r="BM375" s="144"/>
      <c r="BN375" s="144"/>
      <c r="BO375" s="144"/>
      <c r="BP375" s="144"/>
    </row>
    <row r="376" spans="1:68" ht="14.5" x14ac:dyDescent="0.3">
      <c r="A376" s="143"/>
      <c r="B376" s="143"/>
      <c r="C376" s="327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  <c r="AA376" s="144"/>
      <c r="AB376" s="144"/>
      <c r="AC376" s="144"/>
      <c r="AD376" s="144"/>
      <c r="AE376" s="144"/>
      <c r="AF376" s="144"/>
      <c r="AG376" s="144"/>
      <c r="AH376" s="144"/>
      <c r="AI376" s="144"/>
      <c r="AJ376" s="144"/>
      <c r="AK376" s="144"/>
      <c r="AL376" s="144"/>
      <c r="AM376" s="144"/>
      <c r="AN376" s="144"/>
      <c r="AO376" s="144"/>
      <c r="AP376" s="144"/>
      <c r="AQ376" s="144"/>
      <c r="AR376" s="144"/>
      <c r="AS376" s="144"/>
      <c r="AT376" s="144"/>
      <c r="AU376" s="144"/>
      <c r="AV376" s="144"/>
      <c r="AW376" s="144"/>
      <c r="AX376" s="144"/>
      <c r="AY376" s="144"/>
      <c r="AZ376" s="144"/>
      <c r="BA376" s="144"/>
      <c r="BB376" s="144"/>
      <c r="BC376" s="144"/>
      <c r="BD376" s="144"/>
      <c r="BE376" s="144"/>
      <c r="BF376" s="144"/>
      <c r="BG376" s="144"/>
      <c r="BH376" s="144"/>
      <c r="BI376" s="144"/>
      <c r="BJ376" s="144"/>
      <c r="BK376" s="144"/>
      <c r="BL376" s="144"/>
      <c r="BM376" s="144"/>
      <c r="BN376" s="144"/>
      <c r="BO376" s="144"/>
      <c r="BP376" s="144"/>
    </row>
    <row r="377" spans="1:68" ht="14.5" x14ac:dyDescent="0.3">
      <c r="A377" s="143"/>
      <c r="B377" s="143"/>
      <c r="C377" s="327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  <c r="AA377" s="144"/>
      <c r="AB377" s="144"/>
      <c r="AC377" s="144"/>
      <c r="AD377" s="144"/>
      <c r="AE377" s="144"/>
      <c r="AF377" s="144"/>
      <c r="AG377" s="144"/>
      <c r="AH377" s="144"/>
      <c r="AI377" s="144"/>
      <c r="AJ377" s="144"/>
      <c r="AK377" s="144"/>
      <c r="AL377" s="144"/>
      <c r="AM377" s="144"/>
      <c r="AN377" s="144"/>
      <c r="AO377" s="144"/>
      <c r="AP377" s="144"/>
      <c r="AQ377" s="144"/>
      <c r="AR377" s="144"/>
      <c r="AS377" s="144"/>
      <c r="AT377" s="144"/>
      <c r="AU377" s="144"/>
      <c r="AV377" s="144"/>
      <c r="AW377" s="144"/>
      <c r="AX377" s="144"/>
      <c r="AY377" s="144"/>
      <c r="AZ377" s="144"/>
      <c r="BA377" s="144"/>
      <c r="BB377" s="144"/>
      <c r="BC377" s="144"/>
      <c r="BD377" s="144"/>
      <c r="BE377" s="144"/>
      <c r="BF377" s="144"/>
      <c r="BG377" s="144"/>
      <c r="BH377" s="144"/>
      <c r="BI377" s="144"/>
      <c r="BJ377" s="144"/>
      <c r="BK377" s="144"/>
      <c r="BL377" s="144"/>
      <c r="BM377" s="144"/>
      <c r="BN377" s="144"/>
      <c r="BO377" s="144"/>
      <c r="BP377" s="144"/>
    </row>
    <row r="378" spans="1:68" ht="14.5" x14ac:dyDescent="0.3">
      <c r="A378" s="143"/>
      <c r="B378" s="143"/>
      <c r="C378" s="327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  <c r="AA378" s="144"/>
      <c r="AB378" s="144"/>
      <c r="AC378" s="144"/>
      <c r="AD378" s="144"/>
      <c r="AE378" s="144"/>
      <c r="AF378" s="144"/>
      <c r="AG378" s="144"/>
      <c r="AH378" s="144"/>
      <c r="AI378" s="144"/>
      <c r="AJ378" s="144"/>
      <c r="AK378" s="144"/>
      <c r="AL378" s="144"/>
      <c r="AM378" s="144"/>
      <c r="AN378" s="144"/>
      <c r="AO378" s="144"/>
      <c r="AP378" s="144"/>
      <c r="AQ378" s="144"/>
      <c r="AR378" s="144"/>
      <c r="AS378" s="144"/>
      <c r="AT378" s="144"/>
      <c r="AU378" s="144"/>
      <c r="AV378" s="144"/>
      <c r="AW378" s="144"/>
      <c r="AX378" s="144"/>
      <c r="AY378" s="144"/>
      <c r="AZ378" s="144"/>
      <c r="BA378" s="144"/>
      <c r="BB378" s="144"/>
      <c r="BC378" s="144"/>
      <c r="BD378" s="144"/>
      <c r="BE378" s="144"/>
      <c r="BF378" s="144"/>
      <c r="BG378" s="144"/>
      <c r="BH378" s="144"/>
      <c r="BI378" s="144"/>
      <c r="BJ378" s="144"/>
      <c r="BK378" s="144"/>
      <c r="BL378" s="144"/>
      <c r="BM378" s="144"/>
      <c r="BN378" s="144"/>
      <c r="BO378" s="144"/>
      <c r="BP378" s="144"/>
    </row>
    <row r="379" spans="1:68" ht="14.5" x14ac:dyDescent="0.3">
      <c r="A379" s="143"/>
      <c r="B379" s="143"/>
      <c r="C379" s="327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  <c r="AA379" s="144"/>
      <c r="AB379" s="144"/>
      <c r="AC379" s="144"/>
      <c r="AD379" s="144"/>
      <c r="AE379" s="144"/>
      <c r="AF379" s="144"/>
      <c r="AG379" s="144"/>
      <c r="AH379" s="144"/>
      <c r="AI379" s="144"/>
      <c r="AJ379" s="144"/>
      <c r="AK379" s="144"/>
      <c r="AL379" s="144"/>
      <c r="AM379" s="144"/>
      <c r="AN379" s="144"/>
      <c r="AO379" s="144"/>
      <c r="AP379" s="144"/>
      <c r="AQ379" s="144"/>
      <c r="AR379" s="144"/>
      <c r="AS379" s="144"/>
      <c r="AT379" s="144"/>
      <c r="AU379" s="144"/>
      <c r="AV379" s="144"/>
      <c r="AW379" s="144"/>
      <c r="AX379" s="144"/>
      <c r="AY379" s="144"/>
      <c r="AZ379" s="144"/>
      <c r="BA379" s="144"/>
      <c r="BB379" s="144"/>
      <c r="BC379" s="144"/>
      <c r="BD379" s="144"/>
      <c r="BE379" s="144"/>
      <c r="BF379" s="144"/>
      <c r="BG379" s="144"/>
      <c r="BH379" s="144"/>
      <c r="BI379" s="144"/>
      <c r="BJ379" s="144"/>
      <c r="BK379" s="144"/>
      <c r="BL379" s="144"/>
      <c r="BM379" s="144"/>
      <c r="BN379" s="144"/>
      <c r="BO379" s="144"/>
      <c r="BP379" s="144"/>
    </row>
    <row r="380" spans="1:68" ht="14.5" x14ac:dyDescent="0.3">
      <c r="A380" s="143"/>
      <c r="B380" s="143"/>
      <c r="C380" s="327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  <c r="AA380" s="144"/>
      <c r="AB380" s="144"/>
      <c r="AC380" s="144"/>
      <c r="AD380" s="144"/>
      <c r="AE380" s="144"/>
      <c r="AF380" s="144"/>
      <c r="AG380" s="144"/>
      <c r="AH380" s="144"/>
      <c r="AI380" s="144"/>
      <c r="AJ380" s="144"/>
      <c r="AK380" s="144"/>
      <c r="AL380" s="144"/>
      <c r="AM380" s="144"/>
      <c r="AN380" s="144"/>
      <c r="AO380" s="144"/>
      <c r="AP380" s="144"/>
      <c r="AQ380" s="144"/>
      <c r="AR380" s="144"/>
      <c r="AS380" s="144"/>
      <c r="AT380" s="144"/>
      <c r="AU380" s="144"/>
      <c r="AV380" s="144"/>
      <c r="AW380" s="144"/>
      <c r="AX380" s="144"/>
      <c r="AY380" s="144"/>
      <c r="AZ380" s="144"/>
      <c r="BA380" s="144"/>
      <c r="BB380" s="144"/>
      <c r="BC380" s="144"/>
      <c r="BD380" s="144"/>
      <c r="BE380" s="144"/>
      <c r="BF380" s="144"/>
      <c r="BG380" s="144"/>
      <c r="BH380" s="144"/>
      <c r="BI380" s="144"/>
      <c r="BJ380" s="144"/>
      <c r="BK380" s="144"/>
      <c r="BL380" s="144"/>
      <c r="BM380" s="144"/>
      <c r="BN380" s="144"/>
      <c r="BO380" s="144"/>
      <c r="BP380" s="144"/>
    </row>
    <row r="381" spans="1:68" ht="14.5" x14ac:dyDescent="0.3">
      <c r="A381" s="143"/>
      <c r="B381" s="143"/>
      <c r="C381" s="327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  <c r="AF381" s="144"/>
      <c r="AG381" s="144"/>
      <c r="AH381" s="144"/>
      <c r="AI381" s="144"/>
      <c r="AJ381" s="144"/>
      <c r="AK381" s="144"/>
      <c r="AL381" s="144"/>
      <c r="AM381" s="144"/>
      <c r="AN381" s="144"/>
      <c r="AO381" s="144"/>
      <c r="AP381" s="144"/>
      <c r="AQ381" s="144"/>
      <c r="AR381" s="144"/>
      <c r="AS381" s="144"/>
      <c r="AT381" s="144"/>
      <c r="AU381" s="144"/>
      <c r="AV381" s="144"/>
      <c r="AW381" s="144"/>
      <c r="AX381" s="144"/>
      <c r="AY381" s="144"/>
      <c r="AZ381" s="144"/>
      <c r="BA381" s="144"/>
      <c r="BB381" s="144"/>
      <c r="BC381" s="144"/>
      <c r="BD381" s="144"/>
      <c r="BE381" s="144"/>
      <c r="BF381" s="144"/>
      <c r="BG381" s="144"/>
      <c r="BH381" s="144"/>
      <c r="BI381" s="144"/>
      <c r="BJ381" s="144"/>
      <c r="BK381" s="144"/>
      <c r="BL381" s="144"/>
      <c r="BM381" s="144"/>
      <c r="BN381" s="144"/>
      <c r="BO381" s="144"/>
      <c r="BP381" s="144"/>
    </row>
    <row r="382" spans="1:68" ht="14.5" x14ac:dyDescent="0.3">
      <c r="A382" s="143"/>
      <c r="B382" s="143"/>
      <c r="C382" s="327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  <c r="AA382" s="144"/>
      <c r="AB382" s="144"/>
      <c r="AC382" s="144"/>
      <c r="AD382" s="144"/>
      <c r="AE382" s="144"/>
      <c r="AF382" s="144"/>
      <c r="AG382" s="144"/>
      <c r="AH382" s="144"/>
      <c r="AI382" s="144"/>
      <c r="AJ382" s="144"/>
      <c r="AK382" s="144"/>
      <c r="AL382" s="144"/>
      <c r="AM382" s="144"/>
      <c r="AN382" s="144"/>
      <c r="AO382" s="144"/>
      <c r="AP382" s="144"/>
      <c r="AQ382" s="144"/>
      <c r="AR382" s="144"/>
      <c r="AS382" s="144"/>
      <c r="AT382" s="144"/>
      <c r="AU382" s="144"/>
      <c r="AV382" s="144"/>
      <c r="AW382" s="144"/>
      <c r="AX382" s="144"/>
      <c r="AY382" s="144"/>
      <c r="AZ382" s="144"/>
      <c r="BA382" s="144"/>
      <c r="BB382" s="144"/>
      <c r="BC382" s="144"/>
      <c r="BD382" s="144"/>
      <c r="BE382" s="144"/>
      <c r="BF382" s="144"/>
      <c r="BG382" s="144"/>
      <c r="BH382" s="144"/>
      <c r="BI382" s="144"/>
      <c r="BJ382" s="144"/>
      <c r="BK382" s="144"/>
      <c r="BL382" s="144"/>
      <c r="BM382" s="144"/>
      <c r="BN382" s="144"/>
      <c r="BO382" s="144"/>
      <c r="BP382" s="144"/>
    </row>
    <row r="383" spans="1:68" ht="14.5" x14ac:dyDescent="0.3">
      <c r="A383" s="143"/>
      <c r="B383" s="143"/>
      <c r="C383" s="327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  <c r="AF383" s="144"/>
      <c r="AG383" s="144"/>
      <c r="AH383" s="144"/>
      <c r="AI383" s="144"/>
      <c r="AJ383" s="144"/>
      <c r="AK383" s="144"/>
      <c r="AL383" s="144"/>
      <c r="AM383" s="144"/>
      <c r="AN383" s="144"/>
      <c r="AO383" s="144"/>
      <c r="AP383" s="144"/>
      <c r="AQ383" s="144"/>
      <c r="AR383" s="144"/>
      <c r="AS383" s="144"/>
      <c r="AT383" s="144"/>
      <c r="AU383" s="144"/>
      <c r="AV383" s="144"/>
      <c r="AW383" s="144"/>
      <c r="AX383" s="144"/>
      <c r="AY383" s="144"/>
      <c r="AZ383" s="144"/>
      <c r="BA383" s="144"/>
      <c r="BB383" s="144"/>
      <c r="BC383" s="144"/>
      <c r="BD383" s="144"/>
      <c r="BE383" s="144"/>
      <c r="BF383" s="144"/>
      <c r="BG383" s="144"/>
      <c r="BH383" s="144"/>
      <c r="BI383" s="144"/>
      <c r="BJ383" s="144"/>
      <c r="BK383" s="144"/>
      <c r="BL383" s="144"/>
      <c r="BM383" s="144"/>
      <c r="BN383" s="144"/>
      <c r="BO383" s="144"/>
      <c r="BP383" s="144"/>
    </row>
    <row r="384" spans="1:68" ht="14.5" x14ac:dyDescent="0.3">
      <c r="A384" s="143"/>
      <c r="B384" s="143"/>
      <c r="C384" s="327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  <c r="AA384" s="144"/>
      <c r="AB384" s="144"/>
      <c r="AC384" s="144"/>
      <c r="AD384" s="144"/>
      <c r="AE384" s="144"/>
      <c r="AF384" s="144"/>
      <c r="AG384" s="144"/>
      <c r="AH384" s="144"/>
      <c r="AI384" s="144"/>
      <c r="AJ384" s="144"/>
      <c r="AK384" s="144"/>
      <c r="AL384" s="144"/>
      <c r="AM384" s="144"/>
      <c r="AN384" s="144"/>
      <c r="AO384" s="144"/>
      <c r="AP384" s="144"/>
      <c r="AQ384" s="144"/>
      <c r="AR384" s="144"/>
      <c r="AS384" s="144"/>
      <c r="AT384" s="144"/>
      <c r="AU384" s="144"/>
      <c r="AV384" s="144"/>
      <c r="AW384" s="144"/>
      <c r="AX384" s="144"/>
      <c r="AY384" s="144"/>
      <c r="AZ384" s="144"/>
      <c r="BA384" s="144"/>
      <c r="BB384" s="144"/>
      <c r="BC384" s="144"/>
      <c r="BD384" s="144"/>
      <c r="BE384" s="144"/>
      <c r="BF384" s="144"/>
      <c r="BG384" s="144"/>
      <c r="BH384" s="144"/>
      <c r="BI384" s="144"/>
      <c r="BJ384" s="144"/>
      <c r="BK384" s="144"/>
      <c r="BL384" s="144"/>
      <c r="BM384" s="144"/>
      <c r="BN384" s="144"/>
      <c r="BO384" s="144"/>
      <c r="BP384" s="144"/>
    </row>
    <row r="385" spans="1:68" ht="14.5" x14ac:dyDescent="0.3">
      <c r="A385" s="143"/>
      <c r="B385" s="143"/>
      <c r="C385" s="327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  <c r="AA385" s="144"/>
      <c r="AB385" s="144"/>
      <c r="AC385" s="144"/>
      <c r="AD385" s="144"/>
      <c r="AE385" s="144"/>
      <c r="AF385" s="144"/>
      <c r="AG385" s="144"/>
      <c r="AH385" s="144"/>
      <c r="AI385" s="144"/>
      <c r="AJ385" s="144"/>
      <c r="AK385" s="144"/>
      <c r="AL385" s="144"/>
      <c r="AM385" s="144"/>
      <c r="AN385" s="144"/>
      <c r="AO385" s="144"/>
      <c r="AP385" s="144"/>
      <c r="AQ385" s="144"/>
      <c r="AR385" s="144"/>
      <c r="AS385" s="144"/>
      <c r="AT385" s="144"/>
      <c r="AU385" s="144"/>
      <c r="AV385" s="144"/>
      <c r="AW385" s="144"/>
      <c r="AX385" s="144"/>
      <c r="AY385" s="144"/>
      <c r="AZ385" s="144"/>
      <c r="BA385" s="144"/>
      <c r="BB385" s="144"/>
      <c r="BC385" s="144"/>
      <c r="BD385" s="144"/>
      <c r="BE385" s="144"/>
      <c r="BF385" s="144"/>
      <c r="BG385" s="144"/>
      <c r="BH385" s="144"/>
      <c r="BI385" s="144"/>
      <c r="BJ385" s="144"/>
      <c r="BK385" s="144"/>
      <c r="BL385" s="144"/>
      <c r="BM385" s="144"/>
      <c r="BN385" s="144"/>
      <c r="BO385" s="144"/>
      <c r="BP385" s="144"/>
    </row>
    <row r="386" spans="1:68" ht="14.5" x14ac:dyDescent="0.3">
      <c r="A386" s="143"/>
      <c r="B386" s="143"/>
      <c r="C386" s="327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  <c r="AA386" s="144"/>
      <c r="AB386" s="144"/>
      <c r="AC386" s="144"/>
      <c r="AD386" s="144"/>
      <c r="AE386" s="144"/>
      <c r="AF386" s="144"/>
      <c r="AG386" s="144"/>
      <c r="AH386" s="144"/>
      <c r="AI386" s="144"/>
      <c r="AJ386" s="144"/>
      <c r="AK386" s="144"/>
      <c r="AL386" s="144"/>
      <c r="AM386" s="144"/>
      <c r="AN386" s="144"/>
      <c r="AO386" s="144"/>
      <c r="AP386" s="144"/>
      <c r="AQ386" s="144"/>
      <c r="AR386" s="144"/>
      <c r="AS386" s="144"/>
      <c r="AT386" s="144"/>
      <c r="AU386" s="144"/>
      <c r="AV386" s="144"/>
      <c r="AW386" s="144"/>
      <c r="AX386" s="144"/>
      <c r="AY386" s="144"/>
      <c r="AZ386" s="144"/>
      <c r="BA386" s="144"/>
      <c r="BB386" s="144"/>
      <c r="BC386" s="144"/>
      <c r="BD386" s="144"/>
      <c r="BE386" s="144"/>
      <c r="BF386" s="144"/>
      <c r="BG386" s="144"/>
      <c r="BH386" s="144"/>
      <c r="BI386" s="144"/>
      <c r="BJ386" s="144"/>
      <c r="BK386" s="144"/>
      <c r="BL386" s="144"/>
      <c r="BM386" s="144"/>
      <c r="BN386" s="144"/>
      <c r="BO386" s="144"/>
      <c r="BP386" s="144"/>
    </row>
    <row r="387" spans="1:68" ht="14.5" x14ac:dyDescent="0.3">
      <c r="A387" s="143"/>
      <c r="B387" s="143"/>
      <c r="C387" s="327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  <c r="AA387" s="144"/>
      <c r="AB387" s="144"/>
      <c r="AC387" s="144"/>
      <c r="AD387" s="144"/>
      <c r="AE387" s="144"/>
      <c r="AF387" s="144"/>
      <c r="AG387" s="144"/>
      <c r="AH387" s="144"/>
      <c r="AI387" s="144"/>
      <c r="AJ387" s="144"/>
      <c r="AK387" s="144"/>
      <c r="AL387" s="144"/>
      <c r="AM387" s="144"/>
      <c r="AN387" s="144"/>
      <c r="AO387" s="144"/>
      <c r="AP387" s="144"/>
      <c r="AQ387" s="144"/>
      <c r="AR387" s="144"/>
      <c r="AS387" s="144"/>
      <c r="AT387" s="144"/>
      <c r="AU387" s="144"/>
      <c r="AV387" s="144"/>
      <c r="AW387" s="144"/>
      <c r="AX387" s="144"/>
      <c r="AY387" s="144"/>
      <c r="AZ387" s="144"/>
      <c r="BA387" s="144"/>
      <c r="BB387" s="144"/>
      <c r="BC387" s="144"/>
      <c r="BD387" s="144"/>
      <c r="BE387" s="144"/>
      <c r="BF387" s="144"/>
      <c r="BG387" s="144"/>
      <c r="BH387" s="144"/>
      <c r="BI387" s="144"/>
      <c r="BJ387" s="144"/>
      <c r="BK387" s="144"/>
      <c r="BL387" s="144"/>
      <c r="BM387" s="144"/>
      <c r="BN387" s="144"/>
      <c r="BO387" s="144"/>
      <c r="BP387" s="144"/>
    </row>
    <row r="388" spans="1:68" ht="14.5" x14ac:dyDescent="0.3">
      <c r="A388" s="143"/>
      <c r="B388" s="143"/>
      <c r="C388" s="327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  <c r="AA388" s="144"/>
      <c r="AB388" s="144"/>
      <c r="AC388" s="144"/>
      <c r="AD388" s="144"/>
      <c r="AE388" s="144"/>
      <c r="AF388" s="144"/>
      <c r="AG388" s="144"/>
      <c r="AH388" s="144"/>
      <c r="AI388" s="144"/>
      <c r="AJ388" s="144"/>
      <c r="AK388" s="144"/>
      <c r="AL388" s="144"/>
      <c r="AM388" s="144"/>
      <c r="AN388" s="144"/>
      <c r="AO388" s="144"/>
      <c r="AP388" s="144"/>
      <c r="AQ388" s="144"/>
      <c r="AR388" s="144"/>
      <c r="AS388" s="144"/>
      <c r="AT388" s="144"/>
      <c r="AU388" s="144"/>
      <c r="AV388" s="144"/>
      <c r="AW388" s="144"/>
      <c r="AX388" s="144"/>
      <c r="AY388" s="144"/>
      <c r="AZ388" s="144"/>
      <c r="BA388" s="144"/>
      <c r="BB388" s="144"/>
      <c r="BC388" s="144"/>
      <c r="BD388" s="144"/>
      <c r="BE388" s="144"/>
      <c r="BF388" s="144"/>
      <c r="BG388" s="144"/>
      <c r="BH388" s="144"/>
      <c r="BI388" s="144"/>
      <c r="BJ388" s="144"/>
      <c r="BK388" s="144"/>
      <c r="BL388" s="144"/>
      <c r="BM388" s="144"/>
      <c r="BN388" s="144"/>
      <c r="BO388" s="144"/>
      <c r="BP388" s="144"/>
    </row>
    <row r="389" spans="1:68" ht="14.5" x14ac:dyDescent="0.3">
      <c r="A389" s="143"/>
      <c r="B389" s="143"/>
      <c r="C389" s="327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  <c r="AA389" s="144"/>
      <c r="AB389" s="144"/>
      <c r="AC389" s="144"/>
      <c r="AD389" s="144"/>
      <c r="AE389" s="144"/>
      <c r="AF389" s="144"/>
      <c r="AG389" s="144"/>
      <c r="AH389" s="144"/>
      <c r="AI389" s="144"/>
      <c r="AJ389" s="144"/>
      <c r="AK389" s="144"/>
      <c r="AL389" s="144"/>
      <c r="AM389" s="144"/>
      <c r="AN389" s="144"/>
      <c r="AO389" s="144"/>
      <c r="AP389" s="144"/>
      <c r="AQ389" s="144"/>
      <c r="AR389" s="144"/>
      <c r="AS389" s="144"/>
      <c r="AT389" s="144"/>
      <c r="AU389" s="144"/>
      <c r="AV389" s="144"/>
      <c r="AW389" s="144"/>
      <c r="AX389" s="144"/>
      <c r="AY389" s="144"/>
      <c r="AZ389" s="144"/>
      <c r="BA389" s="144"/>
      <c r="BB389" s="144"/>
      <c r="BC389" s="144"/>
      <c r="BD389" s="144"/>
      <c r="BE389" s="144"/>
      <c r="BF389" s="144"/>
      <c r="BG389" s="144"/>
      <c r="BH389" s="144"/>
      <c r="BI389" s="144"/>
      <c r="BJ389" s="144"/>
      <c r="BK389" s="144"/>
      <c r="BL389" s="144"/>
      <c r="BM389" s="144"/>
      <c r="BN389" s="144"/>
      <c r="BO389" s="144"/>
      <c r="BP389" s="144"/>
    </row>
    <row r="390" spans="1:68" ht="14.5" x14ac:dyDescent="0.3">
      <c r="A390" s="143"/>
      <c r="B390" s="143"/>
      <c r="C390" s="327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  <c r="AB390" s="144"/>
      <c r="AC390" s="144"/>
      <c r="AD390" s="144"/>
      <c r="AE390" s="144"/>
      <c r="AF390" s="144"/>
      <c r="AG390" s="144"/>
      <c r="AH390" s="144"/>
      <c r="AI390" s="144"/>
      <c r="AJ390" s="144"/>
      <c r="AK390" s="144"/>
      <c r="AL390" s="144"/>
      <c r="AM390" s="144"/>
      <c r="AN390" s="144"/>
      <c r="AO390" s="144"/>
      <c r="AP390" s="144"/>
      <c r="AQ390" s="144"/>
      <c r="AR390" s="144"/>
      <c r="AS390" s="144"/>
      <c r="AT390" s="144"/>
      <c r="AU390" s="144"/>
      <c r="AV390" s="144"/>
      <c r="AW390" s="144"/>
      <c r="AX390" s="144"/>
      <c r="AY390" s="144"/>
      <c r="AZ390" s="144"/>
      <c r="BA390" s="144"/>
      <c r="BB390" s="144"/>
      <c r="BC390" s="144"/>
      <c r="BD390" s="144"/>
      <c r="BE390" s="144"/>
      <c r="BF390" s="144"/>
      <c r="BG390" s="144"/>
      <c r="BH390" s="144"/>
      <c r="BI390" s="144"/>
      <c r="BJ390" s="144"/>
      <c r="BK390" s="144"/>
      <c r="BL390" s="144"/>
      <c r="BM390" s="144"/>
      <c r="BN390" s="144"/>
      <c r="BO390" s="144"/>
      <c r="BP390" s="144"/>
    </row>
    <row r="391" spans="1:68" ht="14.5" x14ac:dyDescent="0.3">
      <c r="A391" s="143"/>
      <c r="B391" s="143"/>
      <c r="C391" s="327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  <c r="AA391" s="144"/>
      <c r="AB391" s="144"/>
      <c r="AC391" s="144"/>
      <c r="AD391" s="144"/>
      <c r="AE391" s="144"/>
      <c r="AF391" s="144"/>
      <c r="AG391" s="144"/>
      <c r="AH391" s="144"/>
      <c r="AI391" s="144"/>
      <c r="AJ391" s="144"/>
      <c r="AK391" s="144"/>
      <c r="AL391" s="144"/>
      <c r="AM391" s="144"/>
      <c r="AN391" s="144"/>
      <c r="AO391" s="144"/>
      <c r="AP391" s="144"/>
      <c r="AQ391" s="144"/>
      <c r="AR391" s="144"/>
      <c r="AS391" s="144"/>
      <c r="AT391" s="144"/>
      <c r="AU391" s="144"/>
      <c r="AV391" s="144"/>
      <c r="AW391" s="144"/>
      <c r="AX391" s="144"/>
      <c r="AY391" s="144"/>
      <c r="AZ391" s="144"/>
      <c r="BA391" s="144"/>
      <c r="BB391" s="144"/>
      <c r="BC391" s="144"/>
      <c r="BD391" s="144"/>
      <c r="BE391" s="144"/>
      <c r="BF391" s="144"/>
      <c r="BG391" s="144"/>
      <c r="BH391" s="144"/>
      <c r="BI391" s="144"/>
      <c r="BJ391" s="144"/>
      <c r="BK391" s="144"/>
      <c r="BL391" s="144"/>
      <c r="BM391" s="144"/>
      <c r="BN391" s="144"/>
      <c r="BO391" s="144"/>
      <c r="BP391" s="144"/>
    </row>
    <row r="392" spans="1:68" ht="14.5" x14ac:dyDescent="0.3">
      <c r="A392" s="143"/>
      <c r="B392" s="143"/>
      <c r="C392" s="327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  <c r="AA392" s="144"/>
      <c r="AB392" s="144"/>
      <c r="AC392" s="144"/>
      <c r="AD392" s="144"/>
      <c r="AE392" s="144"/>
      <c r="AF392" s="144"/>
      <c r="AG392" s="144"/>
      <c r="AH392" s="144"/>
      <c r="AI392" s="144"/>
      <c r="AJ392" s="144"/>
      <c r="AK392" s="144"/>
      <c r="AL392" s="144"/>
      <c r="AM392" s="144"/>
      <c r="AN392" s="144"/>
      <c r="AO392" s="144"/>
      <c r="AP392" s="144"/>
      <c r="AQ392" s="144"/>
      <c r="AR392" s="144"/>
      <c r="AS392" s="144"/>
      <c r="AT392" s="144"/>
      <c r="AU392" s="144"/>
      <c r="AV392" s="144"/>
      <c r="AW392" s="144"/>
      <c r="AX392" s="144"/>
      <c r="AY392" s="144"/>
      <c r="AZ392" s="144"/>
      <c r="BA392" s="144"/>
      <c r="BB392" s="144"/>
      <c r="BC392" s="144"/>
      <c r="BD392" s="144"/>
      <c r="BE392" s="144"/>
      <c r="BF392" s="144"/>
      <c r="BG392" s="144"/>
      <c r="BH392" s="144"/>
      <c r="BI392" s="144"/>
      <c r="BJ392" s="144"/>
      <c r="BK392" s="144"/>
      <c r="BL392" s="144"/>
      <c r="BM392" s="144"/>
      <c r="BN392" s="144"/>
      <c r="BO392" s="144"/>
      <c r="BP392" s="144"/>
    </row>
    <row r="393" spans="1:68" ht="14.5" x14ac:dyDescent="0.3">
      <c r="A393" s="143"/>
      <c r="B393" s="143"/>
      <c r="C393" s="327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  <c r="AA393" s="144"/>
      <c r="AB393" s="144"/>
      <c r="AC393" s="144"/>
      <c r="AD393" s="144"/>
      <c r="AE393" s="144"/>
      <c r="AF393" s="144"/>
      <c r="AG393" s="144"/>
      <c r="AH393" s="144"/>
      <c r="AI393" s="144"/>
      <c r="AJ393" s="144"/>
      <c r="AK393" s="144"/>
      <c r="AL393" s="144"/>
      <c r="AM393" s="144"/>
      <c r="AN393" s="144"/>
      <c r="AO393" s="144"/>
      <c r="AP393" s="144"/>
      <c r="AQ393" s="144"/>
      <c r="AR393" s="144"/>
      <c r="AS393" s="144"/>
      <c r="AT393" s="144"/>
      <c r="AU393" s="144"/>
      <c r="AV393" s="144"/>
      <c r="AW393" s="144"/>
      <c r="AX393" s="144"/>
      <c r="AY393" s="144"/>
      <c r="AZ393" s="144"/>
      <c r="BA393" s="144"/>
      <c r="BB393" s="144"/>
      <c r="BC393" s="144"/>
      <c r="BD393" s="144"/>
      <c r="BE393" s="144"/>
      <c r="BF393" s="144"/>
      <c r="BG393" s="144"/>
      <c r="BH393" s="144"/>
      <c r="BI393" s="144"/>
      <c r="BJ393" s="144"/>
      <c r="BK393" s="144"/>
      <c r="BL393" s="144"/>
      <c r="BM393" s="144"/>
      <c r="BN393" s="144"/>
      <c r="BO393" s="144"/>
      <c r="BP393" s="144"/>
    </row>
    <row r="394" spans="1:68" ht="14.5" x14ac:dyDescent="0.3">
      <c r="A394" s="143"/>
      <c r="B394" s="143"/>
      <c r="C394" s="327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  <c r="AB394" s="144"/>
      <c r="AC394" s="144"/>
      <c r="AD394" s="144"/>
      <c r="AE394" s="144"/>
      <c r="AF394" s="144"/>
      <c r="AG394" s="144"/>
      <c r="AH394" s="144"/>
      <c r="AI394" s="144"/>
      <c r="AJ394" s="144"/>
      <c r="AK394" s="144"/>
      <c r="AL394" s="144"/>
      <c r="AM394" s="144"/>
      <c r="AN394" s="144"/>
      <c r="AO394" s="144"/>
      <c r="AP394" s="144"/>
      <c r="AQ394" s="144"/>
      <c r="AR394" s="144"/>
      <c r="AS394" s="144"/>
      <c r="AT394" s="144"/>
      <c r="AU394" s="144"/>
      <c r="AV394" s="144"/>
      <c r="AW394" s="144"/>
      <c r="AX394" s="144"/>
      <c r="AY394" s="144"/>
      <c r="AZ394" s="144"/>
      <c r="BA394" s="144"/>
      <c r="BB394" s="144"/>
      <c r="BC394" s="144"/>
      <c r="BD394" s="144"/>
      <c r="BE394" s="144"/>
      <c r="BF394" s="144"/>
      <c r="BG394" s="144"/>
      <c r="BH394" s="144"/>
      <c r="BI394" s="144"/>
      <c r="BJ394" s="144"/>
      <c r="BK394" s="144"/>
      <c r="BL394" s="144"/>
      <c r="BM394" s="144"/>
      <c r="BN394" s="144"/>
      <c r="BO394" s="144"/>
      <c r="BP394" s="144"/>
    </row>
    <row r="395" spans="1:68" ht="14.5" x14ac:dyDescent="0.3">
      <c r="A395" s="143"/>
      <c r="B395" s="143"/>
      <c r="C395" s="327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  <c r="AA395" s="144"/>
      <c r="AB395" s="144"/>
      <c r="AC395" s="144"/>
      <c r="AD395" s="144"/>
      <c r="AE395" s="144"/>
      <c r="AF395" s="144"/>
      <c r="AG395" s="144"/>
      <c r="AH395" s="144"/>
      <c r="AI395" s="144"/>
      <c r="AJ395" s="144"/>
      <c r="AK395" s="144"/>
      <c r="AL395" s="144"/>
      <c r="AM395" s="144"/>
      <c r="AN395" s="144"/>
      <c r="AO395" s="144"/>
      <c r="AP395" s="144"/>
      <c r="AQ395" s="144"/>
      <c r="AR395" s="144"/>
      <c r="AS395" s="144"/>
      <c r="AT395" s="144"/>
      <c r="AU395" s="144"/>
      <c r="AV395" s="144"/>
      <c r="AW395" s="144"/>
      <c r="AX395" s="144"/>
      <c r="AY395" s="144"/>
      <c r="AZ395" s="144"/>
      <c r="BA395" s="144"/>
      <c r="BB395" s="144"/>
      <c r="BC395" s="144"/>
      <c r="BD395" s="144"/>
      <c r="BE395" s="144"/>
      <c r="BF395" s="144"/>
      <c r="BG395" s="144"/>
      <c r="BH395" s="144"/>
      <c r="BI395" s="144"/>
      <c r="BJ395" s="144"/>
      <c r="BK395" s="144"/>
      <c r="BL395" s="144"/>
      <c r="BM395" s="144"/>
      <c r="BN395" s="144"/>
      <c r="BO395" s="144"/>
      <c r="BP395" s="144"/>
    </row>
    <row r="396" spans="1:68" ht="14.5" x14ac:dyDescent="0.3">
      <c r="A396" s="143"/>
      <c r="B396" s="143"/>
      <c r="C396" s="327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  <c r="AA396" s="144"/>
      <c r="AB396" s="144"/>
      <c r="AC396" s="144"/>
      <c r="AD396" s="144"/>
      <c r="AE396" s="144"/>
      <c r="AF396" s="144"/>
      <c r="AG396" s="144"/>
      <c r="AH396" s="144"/>
      <c r="AI396" s="144"/>
      <c r="AJ396" s="144"/>
      <c r="AK396" s="144"/>
      <c r="AL396" s="144"/>
      <c r="AM396" s="144"/>
      <c r="AN396" s="144"/>
      <c r="AO396" s="144"/>
      <c r="AP396" s="144"/>
      <c r="AQ396" s="144"/>
      <c r="AR396" s="144"/>
      <c r="AS396" s="144"/>
      <c r="AT396" s="144"/>
      <c r="AU396" s="144"/>
      <c r="AV396" s="144"/>
      <c r="AW396" s="144"/>
      <c r="AX396" s="144"/>
      <c r="AY396" s="144"/>
      <c r="AZ396" s="144"/>
      <c r="BA396" s="144"/>
      <c r="BB396" s="144"/>
      <c r="BC396" s="144"/>
      <c r="BD396" s="144"/>
      <c r="BE396" s="144"/>
      <c r="BF396" s="144"/>
      <c r="BG396" s="144"/>
      <c r="BH396" s="144"/>
      <c r="BI396" s="144"/>
      <c r="BJ396" s="144"/>
      <c r="BK396" s="144"/>
      <c r="BL396" s="144"/>
      <c r="BM396" s="144"/>
      <c r="BN396" s="144"/>
      <c r="BO396" s="144"/>
      <c r="BP396" s="144"/>
    </row>
    <row r="397" spans="1:68" ht="14.5" x14ac:dyDescent="0.3">
      <c r="A397" s="143"/>
      <c r="B397" s="143"/>
      <c r="C397" s="327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  <c r="AA397" s="144"/>
      <c r="AB397" s="144"/>
      <c r="AC397" s="144"/>
      <c r="AD397" s="144"/>
      <c r="AE397" s="144"/>
      <c r="AF397" s="144"/>
      <c r="AG397" s="144"/>
      <c r="AH397" s="144"/>
      <c r="AI397" s="144"/>
      <c r="AJ397" s="144"/>
      <c r="AK397" s="144"/>
      <c r="AL397" s="144"/>
      <c r="AM397" s="144"/>
      <c r="AN397" s="144"/>
      <c r="AO397" s="144"/>
      <c r="AP397" s="144"/>
      <c r="AQ397" s="144"/>
      <c r="AR397" s="144"/>
      <c r="AS397" s="144"/>
      <c r="AT397" s="144"/>
      <c r="AU397" s="144"/>
      <c r="AV397" s="144"/>
      <c r="AW397" s="144"/>
      <c r="AX397" s="144"/>
      <c r="AY397" s="144"/>
      <c r="AZ397" s="144"/>
      <c r="BA397" s="144"/>
      <c r="BB397" s="144"/>
      <c r="BC397" s="144"/>
      <c r="BD397" s="144"/>
      <c r="BE397" s="144"/>
      <c r="BF397" s="144"/>
      <c r="BG397" s="144"/>
      <c r="BH397" s="144"/>
      <c r="BI397" s="144"/>
      <c r="BJ397" s="144"/>
      <c r="BK397" s="144"/>
      <c r="BL397" s="144"/>
      <c r="BM397" s="144"/>
      <c r="BN397" s="144"/>
      <c r="BO397" s="144"/>
      <c r="BP397" s="144"/>
    </row>
    <row r="398" spans="1:68" ht="14.5" x14ac:dyDescent="0.3">
      <c r="A398" s="143"/>
      <c r="B398" s="143"/>
      <c r="C398" s="327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  <c r="AA398" s="144"/>
      <c r="AB398" s="144"/>
      <c r="AC398" s="144"/>
      <c r="AD398" s="144"/>
      <c r="AE398" s="144"/>
      <c r="AF398" s="144"/>
      <c r="AG398" s="144"/>
      <c r="AH398" s="144"/>
      <c r="AI398" s="144"/>
      <c r="AJ398" s="144"/>
      <c r="AK398" s="144"/>
      <c r="AL398" s="144"/>
      <c r="AM398" s="144"/>
      <c r="AN398" s="144"/>
      <c r="AO398" s="144"/>
      <c r="AP398" s="144"/>
      <c r="AQ398" s="144"/>
      <c r="AR398" s="144"/>
      <c r="AS398" s="144"/>
      <c r="AT398" s="144"/>
      <c r="AU398" s="144"/>
      <c r="AV398" s="144"/>
      <c r="AW398" s="144"/>
      <c r="AX398" s="144"/>
      <c r="AY398" s="144"/>
      <c r="AZ398" s="144"/>
      <c r="BA398" s="144"/>
      <c r="BB398" s="144"/>
      <c r="BC398" s="144"/>
      <c r="BD398" s="144"/>
      <c r="BE398" s="144"/>
      <c r="BF398" s="144"/>
      <c r="BG398" s="144"/>
      <c r="BH398" s="144"/>
      <c r="BI398" s="144"/>
      <c r="BJ398" s="144"/>
      <c r="BK398" s="144"/>
      <c r="BL398" s="144"/>
      <c r="BM398" s="144"/>
      <c r="BN398" s="144"/>
      <c r="BO398" s="144"/>
      <c r="BP398" s="144"/>
    </row>
    <row r="399" spans="1:68" ht="14.5" x14ac:dyDescent="0.3">
      <c r="A399" s="143"/>
      <c r="B399" s="143"/>
      <c r="C399" s="327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  <c r="AA399" s="144"/>
      <c r="AB399" s="144"/>
      <c r="AC399" s="144"/>
      <c r="AD399" s="144"/>
      <c r="AE399" s="144"/>
      <c r="AF399" s="144"/>
      <c r="AG399" s="144"/>
      <c r="AH399" s="144"/>
      <c r="AI399" s="144"/>
      <c r="AJ399" s="144"/>
      <c r="AK399" s="144"/>
      <c r="AL399" s="144"/>
      <c r="AM399" s="144"/>
      <c r="AN399" s="144"/>
      <c r="AO399" s="144"/>
      <c r="AP399" s="144"/>
      <c r="AQ399" s="144"/>
      <c r="AR399" s="144"/>
      <c r="AS399" s="144"/>
      <c r="AT399" s="144"/>
      <c r="AU399" s="144"/>
      <c r="AV399" s="144"/>
      <c r="AW399" s="144"/>
      <c r="AX399" s="144"/>
      <c r="AY399" s="144"/>
      <c r="AZ399" s="144"/>
      <c r="BA399" s="144"/>
      <c r="BB399" s="144"/>
      <c r="BC399" s="144"/>
      <c r="BD399" s="144"/>
      <c r="BE399" s="144"/>
      <c r="BF399" s="144"/>
      <c r="BG399" s="144"/>
      <c r="BH399" s="144"/>
      <c r="BI399" s="144"/>
      <c r="BJ399" s="144"/>
      <c r="BK399" s="144"/>
      <c r="BL399" s="144"/>
      <c r="BM399" s="144"/>
      <c r="BN399" s="144"/>
      <c r="BO399" s="144"/>
      <c r="BP399" s="144"/>
    </row>
    <row r="400" spans="1:68" ht="14.5" x14ac:dyDescent="0.3">
      <c r="A400" s="143"/>
      <c r="B400" s="143"/>
      <c r="C400" s="327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  <c r="AA400" s="144"/>
      <c r="AB400" s="144"/>
      <c r="AC400" s="144"/>
      <c r="AD400" s="144"/>
      <c r="AE400" s="144"/>
      <c r="AF400" s="144"/>
      <c r="AG400" s="144"/>
      <c r="AH400" s="144"/>
      <c r="AI400" s="144"/>
      <c r="AJ400" s="144"/>
      <c r="AK400" s="144"/>
      <c r="AL400" s="144"/>
      <c r="AM400" s="144"/>
      <c r="AN400" s="144"/>
      <c r="AO400" s="144"/>
      <c r="AP400" s="144"/>
      <c r="AQ400" s="144"/>
      <c r="AR400" s="144"/>
      <c r="AS400" s="144"/>
      <c r="AT400" s="144"/>
      <c r="AU400" s="144"/>
      <c r="AV400" s="144"/>
      <c r="AW400" s="144"/>
      <c r="AX400" s="144"/>
      <c r="AY400" s="144"/>
      <c r="AZ400" s="144"/>
      <c r="BA400" s="144"/>
      <c r="BB400" s="144"/>
      <c r="BC400" s="144"/>
      <c r="BD400" s="144"/>
      <c r="BE400" s="144"/>
      <c r="BF400" s="144"/>
      <c r="BG400" s="144"/>
      <c r="BH400" s="144"/>
      <c r="BI400" s="144"/>
      <c r="BJ400" s="144"/>
      <c r="BK400" s="144"/>
      <c r="BL400" s="144"/>
      <c r="BM400" s="144"/>
      <c r="BN400" s="144"/>
      <c r="BO400" s="144"/>
      <c r="BP400" s="144"/>
    </row>
    <row r="401" spans="1:68" ht="14.5" x14ac:dyDescent="0.3">
      <c r="A401" s="143"/>
      <c r="B401" s="143"/>
      <c r="C401" s="327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  <c r="AA401" s="144"/>
      <c r="AB401" s="144"/>
      <c r="AC401" s="144"/>
      <c r="AD401" s="144"/>
      <c r="AE401" s="144"/>
      <c r="AF401" s="144"/>
      <c r="AG401" s="144"/>
      <c r="AH401" s="144"/>
      <c r="AI401" s="144"/>
      <c r="AJ401" s="144"/>
      <c r="AK401" s="144"/>
      <c r="AL401" s="144"/>
      <c r="AM401" s="144"/>
      <c r="AN401" s="144"/>
      <c r="AO401" s="144"/>
      <c r="AP401" s="144"/>
      <c r="AQ401" s="144"/>
      <c r="AR401" s="144"/>
      <c r="AS401" s="144"/>
      <c r="AT401" s="144"/>
      <c r="AU401" s="144"/>
      <c r="AV401" s="144"/>
      <c r="AW401" s="144"/>
      <c r="AX401" s="144"/>
      <c r="AY401" s="144"/>
      <c r="AZ401" s="144"/>
      <c r="BA401" s="144"/>
      <c r="BB401" s="144"/>
      <c r="BC401" s="144"/>
      <c r="BD401" s="144"/>
      <c r="BE401" s="144"/>
      <c r="BF401" s="144"/>
      <c r="BG401" s="144"/>
      <c r="BH401" s="144"/>
      <c r="BI401" s="144"/>
      <c r="BJ401" s="144"/>
      <c r="BK401" s="144"/>
      <c r="BL401" s="144"/>
      <c r="BM401" s="144"/>
      <c r="BN401" s="144"/>
      <c r="BO401" s="144"/>
      <c r="BP401" s="144"/>
    </row>
    <row r="402" spans="1:68" ht="14.5" x14ac:dyDescent="0.3">
      <c r="A402" s="143"/>
      <c r="B402" s="143"/>
      <c r="C402" s="327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  <c r="AA402" s="144"/>
      <c r="AB402" s="144"/>
      <c r="AC402" s="144"/>
      <c r="AD402" s="144"/>
      <c r="AE402" s="144"/>
      <c r="AF402" s="144"/>
      <c r="AG402" s="144"/>
      <c r="AH402" s="144"/>
      <c r="AI402" s="144"/>
      <c r="AJ402" s="144"/>
      <c r="AK402" s="144"/>
      <c r="AL402" s="144"/>
      <c r="AM402" s="144"/>
      <c r="AN402" s="144"/>
      <c r="AO402" s="144"/>
      <c r="AP402" s="144"/>
      <c r="AQ402" s="144"/>
      <c r="AR402" s="144"/>
      <c r="AS402" s="144"/>
      <c r="AT402" s="144"/>
      <c r="AU402" s="144"/>
      <c r="AV402" s="144"/>
      <c r="AW402" s="144"/>
      <c r="AX402" s="144"/>
      <c r="AY402" s="144"/>
      <c r="AZ402" s="144"/>
      <c r="BA402" s="144"/>
      <c r="BB402" s="144"/>
      <c r="BC402" s="144"/>
      <c r="BD402" s="144"/>
      <c r="BE402" s="144"/>
      <c r="BF402" s="144"/>
      <c r="BG402" s="144"/>
      <c r="BH402" s="144"/>
      <c r="BI402" s="144"/>
      <c r="BJ402" s="144"/>
      <c r="BK402" s="144"/>
      <c r="BL402" s="144"/>
      <c r="BM402" s="144"/>
      <c r="BN402" s="144"/>
      <c r="BO402" s="144"/>
      <c r="BP402" s="144"/>
    </row>
    <row r="403" spans="1:68" ht="14.5" x14ac:dyDescent="0.3">
      <c r="A403" s="143"/>
      <c r="B403" s="143"/>
      <c r="C403" s="327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  <c r="AB403" s="144"/>
      <c r="AC403" s="144"/>
      <c r="AD403" s="144"/>
      <c r="AE403" s="144"/>
      <c r="AF403" s="144"/>
      <c r="AG403" s="144"/>
      <c r="AH403" s="144"/>
      <c r="AI403" s="144"/>
      <c r="AJ403" s="144"/>
      <c r="AK403" s="144"/>
      <c r="AL403" s="144"/>
      <c r="AM403" s="144"/>
      <c r="AN403" s="144"/>
      <c r="AO403" s="144"/>
      <c r="AP403" s="144"/>
      <c r="AQ403" s="144"/>
      <c r="AR403" s="144"/>
      <c r="AS403" s="144"/>
      <c r="AT403" s="144"/>
      <c r="AU403" s="144"/>
      <c r="AV403" s="144"/>
      <c r="AW403" s="144"/>
      <c r="AX403" s="144"/>
      <c r="AY403" s="144"/>
      <c r="AZ403" s="144"/>
      <c r="BA403" s="144"/>
      <c r="BB403" s="144"/>
      <c r="BC403" s="144"/>
      <c r="BD403" s="144"/>
      <c r="BE403" s="144"/>
      <c r="BF403" s="144"/>
      <c r="BG403" s="144"/>
      <c r="BH403" s="144"/>
      <c r="BI403" s="144"/>
      <c r="BJ403" s="144"/>
      <c r="BK403" s="144"/>
      <c r="BL403" s="144"/>
      <c r="BM403" s="144"/>
      <c r="BN403" s="144"/>
      <c r="BO403" s="144"/>
      <c r="BP403" s="144"/>
    </row>
    <row r="404" spans="1:68" ht="14.5" x14ac:dyDescent="0.3">
      <c r="A404" s="143"/>
      <c r="B404" s="143"/>
      <c r="C404" s="327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  <c r="AA404" s="144"/>
      <c r="AB404" s="144"/>
      <c r="AC404" s="144"/>
      <c r="AD404" s="144"/>
      <c r="AE404" s="144"/>
      <c r="AF404" s="144"/>
      <c r="AG404" s="144"/>
      <c r="AH404" s="144"/>
      <c r="AI404" s="144"/>
      <c r="AJ404" s="144"/>
      <c r="AK404" s="144"/>
      <c r="AL404" s="144"/>
      <c r="AM404" s="144"/>
      <c r="AN404" s="144"/>
      <c r="AO404" s="144"/>
      <c r="AP404" s="144"/>
      <c r="AQ404" s="144"/>
      <c r="AR404" s="144"/>
      <c r="AS404" s="144"/>
      <c r="AT404" s="144"/>
      <c r="AU404" s="144"/>
      <c r="AV404" s="144"/>
      <c r="AW404" s="144"/>
      <c r="AX404" s="144"/>
      <c r="AY404" s="144"/>
      <c r="AZ404" s="144"/>
      <c r="BA404" s="144"/>
      <c r="BB404" s="144"/>
      <c r="BC404" s="144"/>
      <c r="BD404" s="144"/>
      <c r="BE404" s="144"/>
      <c r="BF404" s="144"/>
      <c r="BG404" s="144"/>
      <c r="BH404" s="144"/>
      <c r="BI404" s="144"/>
      <c r="BJ404" s="144"/>
      <c r="BK404" s="144"/>
      <c r="BL404" s="144"/>
      <c r="BM404" s="144"/>
      <c r="BN404" s="144"/>
      <c r="BO404" s="144"/>
      <c r="BP404" s="144"/>
    </row>
    <row r="405" spans="1:68" ht="14.5" x14ac:dyDescent="0.3">
      <c r="A405" s="143"/>
      <c r="B405" s="143"/>
      <c r="C405" s="327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  <c r="AA405" s="144"/>
      <c r="AB405" s="144"/>
      <c r="AC405" s="144"/>
      <c r="AD405" s="144"/>
      <c r="AE405" s="144"/>
      <c r="AF405" s="144"/>
      <c r="AG405" s="144"/>
      <c r="AH405" s="144"/>
      <c r="AI405" s="144"/>
      <c r="AJ405" s="144"/>
      <c r="AK405" s="144"/>
      <c r="AL405" s="144"/>
      <c r="AM405" s="144"/>
      <c r="AN405" s="144"/>
      <c r="AO405" s="144"/>
      <c r="AP405" s="144"/>
      <c r="AQ405" s="144"/>
      <c r="AR405" s="144"/>
      <c r="AS405" s="144"/>
      <c r="AT405" s="144"/>
      <c r="AU405" s="144"/>
      <c r="AV405" s="144"/>
      <c r="AW405" s="144"/>
      <c r="AX405" s="144"/>
      <c r="AY405" s="144"/>
      <c r="AZ405" s="144"/>
      <c r="BA405" s="144"/>
      <c r="BB405" s="144"/>
      <c r="BC405" s="144"/>
      <c r="BD405" s="144"/>
      <c r="BE405" s="144"/>
      <c r="BF405" s="144"/>
      <c r="BG405" s="144"/>
      <c r="BH405" s="144"/>
      <c r="BI405" s="144"/>
      <c r="BJ405" s="144"/>
      <c r="BK405" s="144"/>
      <c r="BL405" s="144"/>
      <c r="BM405" s="144"/>
      <c r="BN405" s="144"/>
      <c r="BO405" s="144"/>
      <c r="BP405" s="144"/>
    </row>
    <row r="406" spans="1:68" ht="14.5" x14ac:dyDescent="0.3">
      <c r="A406" s="143"/>
      <c r="B406" s="143"/>
      <c r="C406" s="327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  <c r="AA406" s="144"/>
      <c r="AB406" s="144"/>
      <c r="AC406" s="144"/>
      <c r="AD406" s="144"/>
      <c r="AE406" s="144"/>
      <c r="AF406" s="144"/>
      <c r="AG406" s="144"/>
      <c r="AH406" s="144"/>
      <c r="AI406" s="144"/>
      <c r="AJ406" s="144"/>
      <c r="AK406" s="144"/>
      <c r="AL406" s="144"/>
      <c r="AM406" s="144"/>
      <c r="AN406" s="144"/>
      <c r="AO406" s="144"/>
      <c r="AP406" s="144"/>
      <c r="AQ406" s="144"/>
      <c r="AR406" s="144"/>
      <c r="AS406" s="144"/>
      <c r="AT406" s="144"/>
      <c r="AU406" s="144"/>
      <c r="AV406" s="144"/>
      <c r="AW406" s="144"/>
      <c r="AX406" s="144"/>
      <c r="AY406" s="144"/>
      <c r="AZ406" s="144"/>
      <c r="BA406" s="144"/>
      <c r="BB406" s="144"/>
      <c r="BC406" s="144"/>
      <c r="BD406" s="144"/>
      <c r="BE406" s="144"/>
      <c r="BF406" s="144"/>
      <c r="BG406" s="144"/>
      <c r="BH406" s="144"/>
      <c r="BI406" s="144"/>
      <c r="BJ406" s="144"/>
      <c r="BK406" s="144"/>
      <c r="BL406" s="144"/>
      <c r="BM406" s="144"/>
      <c r="BN406" s="144"/>
      <c r="BO406" s="144"/>
      <c r="BP406" s="144"/>
    </row>
    <row r="407" spans="1:68" ht="14.5" x14ac:dyDescent="0.3">
      <c r="A407" s="143"/>
      <c r="B407" s="143"/>
      <c r="C407" s="327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  <c r="AA407" s="144"/>
      <c r="AB407" s="144"/>
      <c r="AC407" s="144"/>
      <c r="AD407" s="144"/>
      <c r="AE407" s="144"/>
      <c r="AF407" s="144"/>
      <c r="AG407" s="144"/>
      <c r="AH407" s="144"/>
      <c r="AI407" s="144"/>
      <c r="AJ407" s="144"/>
      <c r="AK407" s="144"/>
      <c r="AL407" s="144"/>
      <c r="AM407" s="144"/>
      <c r="AN407" s="144"/>
      <c r="AO407" s="144"/>
      <c r="AP407" s="144"/>
      <c r="AQ407" s="144"/>
      <c r="AR407" s="144"/>
      <c r="AS407" s="144"/>
      <c r="AT407" s="144"/>
      <c r="AU407" s="144"/>
      <c r="AV407" s="144"/>
      <c r="AW407" s="144"/>
      <c r="AX407" s="144"/>
      <c r="AY407" s="144"/>
      <c r="AZ407" s="144"/>
      <c r="BA407" s="144"/>
      <c r="BB407" s="144"/>
      <c r="BC407" s="144"/>
      <c r="BD407" s="144"/>
      <c r="BE407" s="144"/>
      <c r="BF407" s="144"/>
      <c r="BG407" s="144"/>
      <c r="BH407" s="144"/>
      <c r="BI407" s="144"/>
      <c r="BJ407" s="144"/>
      <c r="BK407" s="144"/>
      <c r="BL407" s="144"/>
      <c r="BM407" s="144"/>
      <c r="BN407" s="144"/>
      <c r="BO407" s="144"/>
      <c r="BP407" s="144"/>
    </row>
    <row r="408" spans="1:68" ht="14.5" x14ac:dyDescent="0.3">
      <c r="A408" s="143"/>
      <c r="B408" s="143"/>
      <c r="C408" s="327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  <c r="AA408" s="144"/>
      <c r="AB408" s="144"/>
      <c r="AC408" s="144"/>
      <c r="AD408" s="144"/>
      <c r="AE408" s="144"/>
      <c r="AF408" s="144"/>
      <c r="AG408" s="144"/>
      <c r="AH408" s="144"/>
      <c r="AI408" s="144"/>
      <c r="AJ408" s="144"/>
      <c r="AK408" s="144"/>
      <c r="AL408" s="144"/>
      <c r="AM408" s="144"/>
      <c r="AN408" s="144"/>
      <c r="AO408" s="144"/>
      <c r="AP408" s="144"/>
      <c r="AQ408" s="144"/>
      <c r="AR408" s="144"/>
      <c r="AS408" s="144"/>
      <c r="AT408" s="144"/>
      <c r="AU408" s="144"/>
      <c r="AV408" s="144"/>
      <c r="AW408" s="144"/>
      <c r="AX408" s="144"/>
      <c r="AY408" s="144"/>
      <c r="AZ408" s="144"/>
      <c r="BA408" s="144"/>
      <c r="BB408" s="144"/>
      <c r="BC408" s="144"/>
      <c r="BD408" s="144"/>
      <c r="BE408" s="144"/>
      <c r="BF408" s="144"/>
      <c r="BG408" s="144"/>
      <c r="BH408" s="144"/>
      <c r="BI408" s="144"/>
      <c r="BJ408" s="144"/>
      <c r="BK408" s="144"/>
      <c r="BL408" s="144"/>
      <c r="BM408" s="144"/>
      <c r="BN408" s="144"/>
      <c r="BO408" s="144"/>
      <c r="BP408" s="144"/>
    </row>
    <row r="409" spans="1:68" ht="14.5" x14ac:dyDescent="0.3">
      <c r="A409" s="143"/>
      <c r="B409" s="143"/>
      <c r="C409" s="327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  <c r="AA409" s="144"/>
      <c r="AB409" s="144"/>
      <c r="AC409" s="144"/>
      <c r="AD409" s="144"/>
      <c r="AE409" s="144"/>
      <c r="AF409" s="144"/>
      <c r="AG409" s="144"/>
      <c r="AH409" s="144"/>
      <c r="AI409" s="144"/>
      <c r="AJ409" s="144"/>
      <c r="AK409" s="144"/>
      <c r="AL409" s="144"/>
      <c r="AM409" s="144"/>
      <c r="AN409" s="144"/>
      <c r="AO409" s="144"/>
      <c r="AP409" s="144"/>
      <c r="AQ409" s="144"/>
      <c r="AR409" s="144"/>
      <c r="AS409" s="144"/>
      <c r="AT409" s="144"/>
      <c r="AU409" s="144"/>
      <c r="AV409" s="144"/>
      <c r="AW409" s="144"/>
      <c r="AX409" s="144"/>
      <c r="AY409" s="144"/>
      <c r="AZ409" s="144"/>
      <c r="BA409" s="144"/>
      <c r="BB409" s="144"/>
      <c r="BC409" s="144"/>
      <c r="BD409" s="144"/>
      <c r="BE409" s="144"/>
      <c r="BF409" s="144"/>
      <c r="BG409" s="144"/>
      <c r="BH409" s="144"/>
      <c r="BI409" s="144"/>
      <c r="BJ409" s="144"/>
      <c r="BK409" s="144"/>
      <c r="BL409" s="144"/>
      <c r="BM409" s="144"/>
      <c r="BN409" s="144"/>
      <c r="BO409" s="144"/>
      <c r="BP409" s="144"/>
    </row>
    <row r="410" spans="1:68" ht="14.5" x14ac:dyDescent="0.3">
      <c r="A410" s="143"/>
      <c r="B410" s="143"/>
      <c r="C410" s="327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  <c r="AA410" s="144"/>
      <c r="AB410" s="144"/>
      <c r="AC410" s="144"/>
      <c r="AD410" s="144"/>
      <c r="AE410" s="144"/>
      <c r="AF410" s="144"/>
      <c r="AG410" s="144"/>
      <c r="AH410" s="144"/>
      <c r="AI410" s="144"/>
      <c r="AJ410" s="144"/>
      <c r="AK410" s="144"/>
      <c r="AL410" s="144"/>
      <c r="AM410" s="144"/>
      <c r="AN410" s="144"/>
      <c r="AO410" s="144"/>
      <c r="AP410" s="144"/>
      <c r="AQ410" s="144"/>
      <c r="AR410" s="144"/>
      <c r="AS410" s="144"/>
      <c r="AT410" s="144"/>
      <c r="AU410" s="144"/>
      <c r="AV410" s="144"/>
      <c r="AW410" s="144"/>
      <c r="AX410" s="144"/>
      <c r="AY410" s="144"/>
      <c r="AZ410" s="144"/>
      <c r="BA410" s="144"/>
      <c r="BB410" s="144"/>
      <c r="BC410" s="144"/>
      <c r="BD410" s="144"/>
      <c r="BE410" s="144"/>
      <c r="BF410" s="144"/>
      <c r="BG410" s="144"/>
      <c r="BH410" s="144"/>
      <c r="BI410" s="144"/>
      <c r="BJ410" s="144"/>
      <c r="BK410" s="144"/>
      <c r="BL410" s="144"/>
      <c r="BM410" s="144"/>
      <c r="BN410" s="144"/>
      <c r="BO410" s="144"/>
      <c r="BP410" s="144"/>
    </row>
    <row r="411" spans="1:68" ht="14.5" x14ac:dyDescent="0.3">
      <c r="A411" s="143"/>
      <c r="B411" s="143"/>
      <c r="C411" s="327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  <c r="AA411" s="144"/>
      <c r="AB411" s="144"/>
      <c r="AC411" s="144"/>
      <c r="AD411" s="144"/>
      <c r="AE411" s="144"/>
      <c r="AF411" s="144"/>
      <c r="AG411" s="144"/>
      <c r="AH411" s="144"/>
      <c r="AI411" s="144"/>
      <c r="AJ411" s="144"/>
      <c r="AK411" s="144"/>
      <c r="AL411" s="144"/>
      <c r="AM411" s="144"/>
      <c r="AN411" s="144"/>
      <c r="AO411" s="144"/>
      <c r="AP411" s="144"/>
      <c r="AQ411" s="144"/>
      <c r="AR411" s="144"/>
      <c r="AS411" s="144"/>
      <c r="AT411" s="144"/>
      <c r="AU411" s="144"/>
      <c r="AV411" s="144"/>
      <c r="AW411" s="144"/>
      <c r="AX411" s="144"/>
      <c r="AY411" s="144"/>
      <c r="AZ411" s="144"/>
      <c r="BA411" s="144"/>
      <c r="BB411" s="144"/>
      <c r="BC411" s="144"/>
      <c r="BD411" s="144"/>
      <c r="BE411" s="144"/>
      <c r="BF411" s="144"/>
      <c r="BG411" s="144"/>
      <c r="BH411" s="144"/>
      <c r="BI411" s="144"/>
      <c r="BJ411" s="144"/>
      <c r="BK411" s="144"/>
      <c r="BL411" s="144"/>
      <c r="BM411" s="144"/>
      <c r="BN411" s="144"/>
      <c r="BO411" s="144"/>
      <c r="BP411" s="144"/>
    </row>
    <row r="412" spans="1:68" ht="14.5" x14ac:dyDescent="0.3">
      <c r="A412" s="143"/>
      <c r="B412" s="143"/>
      <c r="C412" s="327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  <c r="AA412" s="144"/>
      <c r="AB412" s="144"/>
      <c r="AC412" s="144"/>
      <c r="AD412" s="144"/>
      <c r="AE412" s="144"/>
      <c r="AF412" s="144"/>
      <c r="AG412" s="144"/>
      <c r="AH412" s="144"/>
      <c r="AI412" s="144"/>
      <c r="AJ412" s="144"/>
      <c r="AK412" s="144"/>
      <c r="AL412" s="144"/>
      <c r="AM412" s="144"/>
      <c r="AN412" s="144"/>
      <c r="AO412" s="144"/>
      <c r="AP412" s="144"/>
      <c r="AQ412" s="144"/>
      <c r="AR412" s="144"/>
      <c r="AS412" s="144"/>
      <c r="AT412" s="144"/>
      <c r="AU412" s="144"/>
      <c r="AV412" s="144"/>
      <c r="AW412" s="144"/>
      <c r="AX412" s="144"/>
      <c r="AY412" s="144"/>
      <c r="AZ412" s="144"/>
      <c r="BA412" s="144"/>
      <c r="BB412" s="144"/>
      <c r="BC412" s="144"/>
      <c r="BD412" s="144"/>
      <c r="BE412" s="144"/>
      <c r="BF412" s="144"/>
      <c r="BG412" s="144"/>
      <c r="BH412" s="144"/>
      <c r="BI412" s="144"/>
      <c r="BJ412" s="144"/>
      <c r="BK412" s="144"/>
      <c r="BL412" s="144"/>
      <c r="BM412" s="144"/>
      <c r="BN412" s="144"/>
      <c r="BO412" s="144"/>
      <c r="BP412" s="144"/>
    </row>
    <row r="413" spans="1:68" ht="14.5" x14ac:dyDescent="0.3">
      <c r="A413" s="143"/>
      <c r="B413" s="143"/>
      <c r="C413" s="327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  <c r="AA413" s="144"/>
      <c r="AB413" s="144"/>
      <c r="AC413" s="144"/>
      <c r="AD413" s="144"/>
      <c r="AE413" s="144"/>
      <c r="AF413" s="144"/>
      <c r="AG413" s="144"/>
      <c r="AH413" s="144"/>
      <c r="AI413" s="144"/>
      <c r="AJ413" s="144"/>
      <c r="AK413" s="144"/>
      <c r="AL413" s="144"/>
      <c r="AM413" s="144"/>
      <c r="AN413" s="144"/>
      <c r="AO413" s="144"/>
      <c r="AP413" s="144"/>
      <c r="AQ413" s="144"/>
      <c r="AR413" s="144"/>
      <c r="AS413" s="144"/>
      <c r="AT413" s="144"/>
      <c r="AU413" s="144"/>
      <c r="AV413" s="144"/>
      <c r="AW413" s="144"/>
      <c r="AX413" s="144"/>
      <c r="AY413" s="144"/>
      <c r="AZ413" s="144"/>
      <c r="BA413" s="144"/>
      <c r="BB413" s="144"/>
      <c r="BC413" s="144"/>
      <c r="BD413" s="144"/>
      <c r="BE413" s="144"/>
      <c r="BF413" s="144"/>
      <c r="BG413" s="144"/>
      <c r="BH413" s="144"/>
      <c r="BI413" s="144"/>
      <c r="BJ413" s="144"/>
      <c r="BK413" s="144"/>
      <c r="BL413" s="144"/>
      <c r="BM413" s="144"/>
      <c r="BN413" s="144"/>
      <c r="BO413" s="144"/>
      <c r="BP413" s="144"/>
    </row>
    <row r="414" spans="1:68" ht="14.5" x14ac:dyDescent="0.3">
      <c r="A414" s="143"/>
      <c r="B414" s="143"/>
      <c r="C414" s="327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  <c r="AA414" s="144"/>
      <c r="AB414" s="144"/>
      <c r="AC414" s="144"/>
      <c r="AD414" s="144"/>
      <c r="AE414" s="144"/>
      <c r="AF414" s="144"/>
      <c r="AG414" s="144"/>
      <c r="AH414" s="144"/>
      <c r="AI414" s="144"/>
      <c r="AJ414" s="144"/>
      <c r="AK414" s="144"/>
      <c r="AL414" s="144"/>
      <c r="AM414" s="144"/>
      <c r="AN414" s="144"/>
      <c r="AO414" s="144"/>
      <c r="AP414" s="144"/>
      <c r="AQ414" s="144"/>
      <c r="AR414" s="144"/>
      <c r="AS414" s="144"/>
      <c r="AT414" s="144"/>
      <c r="AU414" s="144"/>
      <c r="AV414" s="144"/>
      <c r="AW414" s="144"/>
      <c r="AX414" s="144"/>
      <c r="AY414" s="144"/>
      <c r="AZ414" s="144"/>
      <c r="BA414" s="144"/>
      <c r="BB414" s="144"/>
      <c r="BC414" s="144"/>
      <c r="BD414" s="144"/>
      <c r="BE414" s="144"/>
      <c r="BF414" s="144"/>
      <c r="BG414" s="144"/>
      <c r="BH414" s="144"/>
      <c r="BI414" s="144"/>
      <c r="BJ414" s="144"/>
      <c r="BK414" s="144"/>
      <c r="BL414" s="144"/>
      <c r="BM414" s="144"/>
      <c r="BN414" s="144"/>
      <c r="BO414" s="144"/>
      <c r="BP414" s="144"/>
    </row>
    <row r="415" spans="1:68" ht="14.5" x14ac:dyDescent="0.3">
      <c r="A415" s="143"/>
      <c r="B415" s="143"/>
      <c r="C415" s="327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  <c r="AA415" s="144"/>
      <c r="AB415" s="144"/>
      <c r="AC415" s="144"/>
      <c r="AD415" s="144"/>
      <c r="AE415" s="144"/>
      <c r="AF415" s="144"/>
      <c r="AG415" s="144"/>
      <c r="AH415" s="144"/>
      <c r="AI415" s="144"/>
      <c r="AJ415" s="144"/>
      <c r="AK415" s="144"/>
      <c r="AL415" s="144"/>
      <c r="AM415" s="144"/>
      <c r="AN415" s="144"/>
      <c r="AO415" s="144"/>
      <c r="AP415" s="144"/>
      <c r="AQ415" s="144"/>
      <c r="AR415" s="144"/>
      <c r="AS415" s="144"/>
      <c r="AT415" s="144"/>
      <c r="AU415" s="144"/>
      <c r="AV415" s="144"/>
      <c r="AW415" s="144"/>
      <c r="AX415" s="144"/>
      <c r="AY415" s="144"/>
      <c r="AZ415" s="144"/>
      <c r="BA415" s="144"/>
      <c r="BB415" s="144"/>
      <c r="BC415" s="144"/>
      <c r="BD415" s="144"/>
      <c r="BE415" s="144"/>
      <c r="BF415" s="144"/>
      <c r="BG415" s="144"/>
      <c r="BH415" s="144"/>
      <c r="BI415" s="144"/>
      <c r="BJ415" s="144"/>
      <c r="BK415" s="144"/>
      <c r="BL415" s="144"/>
      <c r="BM415" s="144"/>
      <c r="BN415" s="144"/>
      <c r="BO415" s="144"/>
      <c r="BP415" s="144"/>
    </row>
    <row r="416" spans="1:68" ht="14.5" x14ac:dyDescent="0.3">
      <c r="A416" s="143"/>
      <c r="B416" s="143"/>
      <c r="C416" s="327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</row>
    <row r="417" spans="1:68" ht="14.5" x14ac:dyDescent="0.3">
      <c r="A417" s="143"/>
      <c r="B417" s="143"/>
      <c r="C417" s="327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  <c r="AA417" s="144"/>
      <c r="AB417" s="144"/>
      <c r="AC417" s="144"/>
      <c r="AD417" s="144"/>
      <c r="AE417" s="144"/>
      <c r="AF417" s="144"/>
      <c r="AG417" s="144"/>
      <c r="AH417" s="144"/>
      <c r="AI417" s="144"/>
      <c r="AJ417" s="144"/>
      <c r="AK417" s="144"/>
      <c r="AL417" s="144"/>
      <c r="AM417" s="144"/>
      <c r="AN417" s="144"/>
      <c r="AO417" s="144"/>
      <c r="AP417" s="144"/>
      <c r="AQ417" s="144"/>
      <c r="AR417" s="144"/>
      <c r="AS417" s="144"/>
      <c r="AT417" s="144"/>
      <c r="AU417" s="144"/>
      <c r="AV417" s="144"/>
      <c r="AW417" s="144"/>
      <c r="AX417" s="144"/>
      <c r="AY417" s="144"/>
      <c r="AZ417" s="144"/>
      <c r="BA417" s="144"/>
      <c r="BB417" s="144"/>
      <c r="BC417" s="144"/>
      <c r="BD417" s="144"/>
      <c r="BE417" s="144"/>
      <c r="BF417" s="144"/>
      <c r="BG417" s="144"/>
      <c r="BH417" s="144"/>
      <c r="BI417" s="144"/>
      <c r="BJ417" s="144"/>
      <c r="BK417" s="144"/>
      <c r="BL417" s="144"/>
      <c r="BM417" s="144"/>
      <c r="BN417" s="144"/>
      <c r="BO417" s="144"/>
      <c r="BP417" s="144"/>
    </row>
    <row r="418" spans="1:68" ht="14.5" x14ac:dyDescent="0.3">
      <c r="A418" s="143"/>
      <c r="B418" s="143"/>
      <c r="C418" s="327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  <c r="AA418" s="144"/>
      <c r="AB418" s="144"/>
      <c r="AC418" s="144"/>
      <c r="AD418" s="144"/>
      <c r="AE418" s="144"/>
      <c r="AF418" s="144"/>
      <c r="AG418" s="144"/>
      <c r="AH418" s="144"/>
      <c r="AI418" s="144"/>
      <c r="AJ418" s="144"/>
      <c r="AK418" s="144"/>
      <c r="AL418" s="144"/>
      <c r="AM418" s="144"/>
      <c r="AN418" s="144"/>
      <c r="AO418" s="144"/>
      <c r="AP418" s="144"/>
      <c r="AQ418" s="144"/>
      <c r="AR418" s="144"/>
      <c r="AS418" s="144"/>
      <c r="AT418" s="144"/>
      <c r="AU418" s="144"/>
      <c r="AV418" s="144"/>
      <c r="AW418" s="144"/>
      <c r="AX418" s="144"/>
      <c r="AY418" s="144"/>
      <c r="AZ418" s="144"/>
      <c r="BA418" s="144"/>
      <c r="BB418" s="144"/>
      <c r="BC418" s="144"/>
      <c r="BD418" s="144"/>
      <c r="BE418" s="144"/>
      <c r="BF418" s="144"/>
      <c r="BG418" s="144"/>
      <c r="BH418" s="144"/>
      <c r="BI418" s="144"/>
      <c r="BJ418" s="144"/>
      <c r="BK418" s="144"/>
      <c r="BL418" s="144"/>
      <c r="BM418" s="144"/>
      <c r="BN418" s="144"/>
      <c r="BO418" s="144"/>
      <c r="BP418" s="144"/>
    </row>
    <row r="419" spans="1:68" ht="14.5" x14ac:dyDescent="0.3">
      <c r="A419" s="143"/>
      <c r="B419" s="143"/>
      <c r="C419" s="327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  <c r="AA419" s="144"/>
      <c r="AB419" s="144"/>
      <c r="AC419" s="144"/>
      <c r="AD419" s="144"/>
      <c r="AE419" s="144"/>
      <c r="AF419" s="144"/>
      <c r="AG419" s="144"/>
      <c r="AH419" s="144"/>
      <c r="AI419" s="144"/>
      <c r="AJ419" s="144"/>
      <c r="AK419" s="144"/>
      <c r="AL419" s="144"/>
      <c r="AM419" s="144"/>
      <c r="AN419" s="144"/>
      <c r="AO419" s="144"/>
      <c r="AP419" s="144"/>
      <c r="AQ419" s="144"/>
      <c r="AR419" s="144"/>
      <c r="AS419" s="144"/>
      <c r="AT419" s="144"/>
      <c r="AU419" s="144"/>
      <c r="AV419" s="144"/>
      <c r="AW419" s="144"/>
      <c r="AX419" s="144"/>
      <c r="AY419" s="144"/>
      <c r="AZ419" s="144"/>
      <c r="BA419" s="144"/>
      <c r="BB419" s="144"/>
      <c r="BC419" s="144"/>
      <c r="BD419" s="144"/>
      <c r="BE419" s="144"/>
      <c r="BF419" s="144"/>
      <c r="BG419" s="144"/>
      <c r="BH419" s="144"/>
      <c r="BI419" s="144"/>
      <c r="BJ419" s="144"/>
      <c r="BK419" s="144"/>
      <c r="BL419" s="144"/>
      <c r="BM419" s="144"/>
      <c r="BN419" s="144"/>
      <c r="BO419" s="144"/>
      <c r="BP419" s="144"/>
    </row>
    <row r="420" spans="1:68" ht="14.5" x14ac:dyDescent="0.3">
      <c r="A420" s="143"/>
      <c r="B420" s="143"/>
      <c r="C420" s="327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  <c r="AA420" s="144"/>
      <c r="AB420" s="144"/>
      <c r="AC420" s="144"/>
      <c r="AD420" s="144"/>
      <c r="AE420" s="144"/>
      <c r="AF420" s="144"/>
      <c r="AG420" s="144"/>
      <c r="AH420" s="144"/>
      <c r="AI420" s="144"/>
      <c r="AJ420" s="144"/>
      <c r="AK420" s="144"/>
      <c r="AL420" s="144"/>
      <c r="AM420" s="144"/>
      <c r="AN420" s="144"/>
      <c r="AO420" s="144"/>
      <c r="AP420" s="144"/>
      <c r="AQ420" s="144"/>
      <c r="AR420" s="144"/>
      <c r="AS420" s="144"/>
      <c r="AT420" s="144"/>
      <c r="AU420" s="144"/>
      <c r="AV420" s="144"/>
      <c r="AW420" s="144"/>
      <c r="AX420" s="144"/>
      <c r="AY420" s="144"/>
      <c r="AZ420" s="144"/>
      <c r="BA420" s="144"/>
      <c r="BB420" s="144"/>
      <c r="BC420" s="144"/>
      <c r="BD420" s="144"/>
      <c r="BE420" s="144"/>
      <c r="BF420" s="144"/>
      <c r="BG420" s="144"/>
      <c r="BH420" s="144"/>
      <c r="BI420" s="144"/>
      <c r="BJ420" s="144"/>
      <c r="BK420" s="144"/>
      <c r="BL420" s="144"/>
      <c r="BM420" s="144"/>
      <c r="BN420" s="144"/>
      <c r="BO420" s="144"/>
      <c r="BP420" s="144"/>
    </row>
    <row r="421" spans="1:68" ht="14.5" x14ac:dyDescent="0.3">
      <c r="A421" s="143"/>
      <c r="B421" s="143"/>
      <c r="C421" s="327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  <c r="AA421" s="144"/>
      <c r="AB421" s="144"/>
      <c r="AC421" s="144"/>
      <c r="AD421" s="144"/>
      <c r="AE421" s="144"/>
      <c r="AF421" s="144"/>
      <c r="AG421" s="144"/>
      <c r="AH421" s="144"/>
      <c r="AI421" s="144"/>
      <c r="AJ421" s="144"/>
      <c r="AK421" s="144"/>
      <c r="AL421" s="144"/>
      <c r="AM421" s="144"/>
      <c r="AN421" s="144"/>
      <c r="AO421" s="144"/>
      <c r="AP421" s="144"/>
      <c r="AQ421" s="144"/>
      <c r="AR421" s="144"/>
      <c r="AS421" s="144"/>
      <c r="AT421" s="144"/>
      <c r="AU421" s="144"/>
      <c r="AV421" s="144"/>
      <c r="AW421" s="144"/>
      <c r="AX421" s="144"/>
      <c r="AY421" s="144"/>
      <c r="AZ421" s="144"/>
      <c r="BA421" s="144"/>
      <c r="BB421" s="144"/>
      <c r="BC421" s="144"/>
      <c r="BD421" s="144"/>
      <c r="BE421" s="144"/>
      <c r="BF421" s="144"/>
      <c r="BG421" s="144"/>
      <c r="BH421" s="144"/>
      <c r="BI421" s="144"/>
      <c r="BJ421" s="144"/>
      <c r="BK421" s="144"/>
      <c r="BL421" s="144"/>
      <c r="BM421" s="144"/>
      <c r="BN421" s="144"/>
      <c r="BO421" s="144"/>
      <c r="BP421" s="144"/>
    </row>
    <row r="422" spans="1:68" ht="14.5" x14ac:dyDescent="0.3">
      <c r="A422" s="143"/>
      <c r="B422" s="143"/>
      <c r="C422" s="327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  <c r="AA422" s="144"/>
      <c r="AB422" s="144"/>
      <c r="AC422" s="144"/>
      <c r="AD422" s="144"/>
      <c r="AE422" s="144"/>
      <c r="AF422" s="144"/>
      <c r="AG422" s="144"/>
      <c r="AH422" s="144"/>
      <c r="AI422" s="144"/>
      <c r="AJ422" s="144"/>
      <c r="AK422" s="144"/>
      <c r="AL422" s="144"/>
      <c r="AM422" s="144"/>
      <c r="AN422" s="144"/>
      <c r="AO422" s="144"/>
      <c r="AP422" s="144"/>
      <c r="AQ422" s="144"/>
      <c r="AR422" s="144"/>
      <c r="AS422" s="144"/>
      <c r="AT422" s="144"/>
      <c r="AU422" s="144"/>
      <c r="AV422" s="144"/>
      <c r="AW422" s="144"/>
      <c r="AX422" s="144"/>
      <c r="AY422" s="144"/>
      <c r="AZ422" s="144"/>
      <c r="BA422" s="144"/>
      <c r="BB422" s="144"/>
      <c r="BC422" s="144"/>
      <c r="BD422" s="144"/>
      <c r="BE422" s="144"/>
      <c r="BF422" s="144"/>
      <c r="BG422" s="144"/>
      <c r="BH422" s="144"/>
      <c r="BI422" s="144"/>
      <c r="BJ422" s="144"/>
      <c r="BK422" s="144"/>
      <c r="BL422" s="144"/>
      <c r="BM422" s="144"/>
      <c r="BN422" s="144"/>
      <c r="BO422" s="144"/>
      <c r="BP422" s="144"/>
    </row>
    <row r="423" spans="1:68" ht="14.5" x14ac:dyDescent="0.3">
      <c r="A423" s="143"/>
      <c r="B423" s="143"/>
      <c r="C423" s="327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  <c r="AA423" s="144"/>
      <c r="AB423" s="144"/>
      <c r="AC423" s="144"/>
      <c r="AD423" s="144"/>
      <c r="AE423" s="144"/>
      <c r="AF423" s="144"/>
      <c r="AG423" s="144"/>
      <c r="AH423" s="144"/>
      <c r="AI423" s="144"/>
      <c r="AJ423" s="144"/>
      <c r="AK423" s="144"/>
      <c r="AL423" s="144"/>
      <c r="AM423" s="144"/>
      <c r="AN423" s="144"/>
      <c r="AO423" s="144"/>
      <c r="AP423" s="144"/>
      <c r="AQ423" s="144"/>
      <c r="AR423" s="144"/>
      <c r="AS423" s="144"/>
      <c r="AT423" s="144"/>
      <c r="AU423" s="144"/>
      <c r="AV423" s="144"/>
      <c r="AW423" s="144"/>
      <c r="AX423" s="144"/>
      <c r="AY423" s="144"/>
      <c r="AZ423" s="144"/>
      <c r="BA423" s="144"/>
      <c r="BB423" s="144"/>
      <c r="BC423" s="144"/>
      <c r="BD423" s="144"/>
      <c r="BE423" s="144"/>
      <c r="BF423" s="144"/>
      <c r="BG423" s="144"/>
      <c r="BH423" s="144"/>
      <c r="BI423" s="144"/>
      <c r="BJ423" s="144"/>
      <c r="BK423" s="144"/>
      <c r="BL423" s="144"/>
      <c r="BM423" s="144"/>
      <c r="BN423" s="144"/>
      <c r="BO423" s="144"/>
      <c r="BP423" s="144"/>
    </row>
    <row r="424" spans="1:68" ht="14.5" x14ac:dyDescent="0.3">
      <c r="A424" s="143"/>
      <c r="B424" s="143"/>
      <c r="C424" s="327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  <c r="AA424" s="144"/>
      <c r="AB424" s="144"/>
      <c r="AC424" s="144"/>
      <c r="AD424" s="144"/>
      <c r="AE424" s="144"/>
      <c r="AF424" s="144"/>
      <c r="AG424" s="144"/>
      <c r="AH424" s="144"/>
      <c r="AI424" s="144"/>
      <c r="AJ424" s="144"/>
      <c r="AK424" s="144"/>
      <c r="AL424" s="144"/>
      <c r="AM424" s="144"/>
      <c r="AN424" s="144"/>
      <c r="AO424" s="144"/>
      <c r="AP424" s="144"/>
      <c r="AQ424" s="144"/>
      <c r="AR424" s="144"/>
      <c r="AS424" s="144"/>
      <c r="AT424" s="144"/>
      <c r="AU424" s="144"/>
      <c r="AV424" s="144"/>
      <c r="AW424" s="144"/>
      <c r="AX424" s="144"/>
      <c r="AY424" s="144"/>
      <c r="AZ424" s="144"/>
      <c r="BA424" s="144"/>
      <c r="BB424" s="144"/>
      <c r="BC424" s="144"/>
      <c r="BD424" s="144"/>
      <c r="BE424" s="144"/>
      <c r="BF424" s="144"/>
      <c r="BG424" s="144"/>
      <c r="BH424" s="144"/>
      <c r="BI424" s="144"/>
      <c r="BJ424" s="144"/>
      <c r="BK424" s="144"/>
      <c r="BL424" s="144"/>
      <c r="BM424" s="144"/>
      <c r="BN424" s="144"/>
      <c r="BO424" s="144"/>
      <c r="BP424" s="144"/>
    </row>
    <row r="425" spans="1:68" ht="14.5" x14ac:dyDescent="0.3">
      <c r="A425" s="143"/>
      <c r="B425" s="143"/>
      <c r="C425" s="327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  <c r="AA425" s="144"/>
      <c r="AB425" s="144"/>
      <c r="AC425" s="144"/>
      <c r="AD425" s="144"/>
      <c r="AE425" s="144"/>
      <c r="AF425" s="144"/>
      <c r="AG425" s="144"/>
      <c r="AH425" s="144"/>
      <c r="AI425" s="144"/>
      <c r="AJ425" s="144"/>
      <c r="AK425" s="144"/>
      <c r="AL425" s="144"/>
      <c r="AM425" s="144"/>
      <c r="AN425" s="144"/>
      <c r="AO425" s="144"/>
      <c r="AP425" s="144"/>
      <c r="AQ425" s="144"/>
      <c r="AR425" s="144"/>
      <c r="AS425" s="144"/>
      <c r="AT425" s="144"/>
      <c r="AU425" s="144"/>
      <c r="AV425" s="144"/>
      <c r="AW425" s="144"/>
      <c r="AX425" s="144"/>
      <c r="AY425" s="144"/>
      <c r="AZ425" s="144"/>
      <c r="BA425" s="144"/>
      <c r="BB425" s="144"/>
      <c r="BC425" s="144"/>
      <c r="BD425" s="144"/>
      <c r="BE425" s="144"/>
      <c r="BF425" s="144"/>
      <c r="BG425" s="144"/>
      <c r="BH425" s="144"/>
      <c r="BI425" s="144"/>
      <c r="BJ425" s="144"/>
      <c r="BK425" s="144"/>
      <c r="BL425" s="144"/>
      <c r="BM425" s="144"/>
      <c r="BN425" s="144"/>
      <c r="BO425" s="144"/>
      <c r="BP425" s="144"/>
    </row>
    <row r="426" spans="1:68" ht="14.5" x14ac:dyDescent="0.3">
      <c r="A426" s="143"/>
      <c r="B426" s="143"/>
      <c r="C426" s="327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  <c r="AA426" s="144"/>
      <c r="AB426" s="144"/>
      <c r="AC426" s="144"/>
      <c r="AD426" s="144"/>
      <c r="AE426" s="144"/>
      <c r="AF426" s="144"/>
      <c r="AG426" s="144"/>
      <c r="AH426" s="144"/>
      <c r="AI426" s="144"/>
      <c r="AJ426" s="144"/>
      <c r="AK426" s="144"/>
      <c r="AL426" s="144"/>
      <c r="AM426" s="144"/>
      <c r="AN426" s="144"/>
      <c r="AO426" s="144"/>
      <c r="AP426" s="144"/>
      <c r="AQ426" s="144"/>
      <c r="AR426" s="144"/>
      <c r="AS426" s="144"/>
      <c r="AT426" s="144"/>
      <c r="AU426" s="144"/>
      <c r="AV426" s="144"/>
      <c r="AW426" s="144"/>
      <c r="AX426" s="144"/>
      <c r="AY426" s="144"/>
      <c r="AZ426" s="144"/>
      <c r="BA426" s="144"/>
      <c r="BB426" s="144"/>
      <c r="BC426" s="144"/>
      <c r="BD426" s="144"/>
      <c r="BE426" s="144"/>
      <c r="BF426" s="144"/>
      <c r="BG426" s="144"/>
      <c r="BH426" s="144"/>
      <c r="BI426" s="144"/>
      <c r="BJ426" s="144"/>
      <c r="BK426" s="144"/>
      <c r="BL426" s="144"/>
      <c r="BM426" s="144"/>
      <c r="BN426" s="144"/>
      <c r="BO426" s="144"/>
      <c r="BP426" s="144"/>
    </row>
    <row r="427" spans="1:68" ht="14.5" x14ac:dyDescent="0.3">
      <c r="A427" s="143"/>
      <c r="B427" s="143"/>
      <c r="C427" s="327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  <c r="AA427" s="144"/>
      <c r="AB427" s="144"/>
      <c r="AC427" s="144"/>
      <c r="AD427" s="144"/>
      <c r="AE427" s="144"/>
      <c r="AF427" s="144"/>
      <c r="AG427" s="144"/>
      <c r="AH427" s="144"/>
      <c r="AI427" s="144"/>
      <c r="AJ427" s="144"/>
      <c r="AK427" s="144"/>
      <c r="AL427" s="144"/>
      <c r="AM427" s="144"/>
      <c r="AN427" s="144"/>
      <c r="AO427" s="144"/>
      <c r="AP427" s="144"/>
      <c r="AQ427" s="144"/>
      <c r="AR427" s="144"/>
      <c r="AS427" s="144"/>
      <c r="AT427" s="144"/>
      <c r="AU427" s="144"/>
      <c r="AV427" s="144"/>
      <c r="AW427" s="144"/>
      <c r="AX427" s="144"/>
      <c r="AY427" s="144"/>
      <c r="AZ427" s="144"/>
      <c r="BA427" s="144"/>
      <c r="BB427" s="144"/>
      <c r="BC427" s="144"/>
      <c r="BD427" s="144"/>
      <c r="BE427" s="144"/>
      <c r="BF427" s="144"/>
      <c r="BG427" s="144"/>
      <c r="BH427" s="144"/>
      <c r="BI427" s="144"/>
      <c r="BJ427" s="144"/>
      <c r="BK427" s="144"/>
      <c r="BL427" s="144"/>
      <c r="BM427" s="144"/>
      <c r="BN427" s="144"/>
      <c r="BO427" s="144"/>
      <c r="BP427" s="144"/>
    </row>
    <row r="428" spans="1:68" ht="14.5" x14ac:dyDescent="0.3">
      <c r="A428" s="143"/>
      <c r="B428" s="143"/>
      <c r="C428" s="327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  <c r="AA428" s="144"/>
      <c r="AB428" s="144"/>
      <c r="AC428" s="144"/>
      <c r="AD428" s="144"/>
      <c r="AE428" s="144"/>
      <c r="AF428" s="144"/>
      <c r="AG428" s="144"/>
      <c r="AH428" s="144"/>
      <c r="AI428" s="144"/>
      <c r="AJ428" s="144"/>
      <c r="AK428" s="144"/>
      <c r="AL428" s="144"/>
      <c r="AM428" s="144"/>
      <c r="AN428" s="144"/>
      <c r="AO428" s="144"/>
      <c r="AP428" s="144"/>
      <c r="AQ428" s="144"/>
      <c r="AR428" s="144"/>
      <c r="AS428" s="144"/>
      <c r="AT428" s="144"/>
      <c r="AU428" s="144"/>
      <c r="AV428" s="144"/>
      <c r="AW428" s="144"/>
      <c r="AX428" s="144"/>
      <c r="AY428" s="144"/>
      <c r="AZ428" s="144"/>
      <c r="BA428" s="144"/>
      <c r="BB428" s="144"/>
      <c r="BC428" s="144"/>
      <c r="BD428" s="144"/>
      <c r="BE428" s="144"/>
      <c r="BF428" s="144"/>
      <c r="BG428" s="144"/>
      <c r="BH428" s="144"/>
      <c r="BI428" s="144"/>
      <c r="BJ428" s="144"/>
      <c r="BK428" s="144"/>
      <c r="BL428" s="144"/>
      <c r="BM428" s="144"/>
      <c r="BN428" s="144"/>
      <c r="BO428" s="144"/>
      <c r="BP428" s="144"/>
    </row>
    <row r="429" spans="1:68" ht="14.5" x14ac:dyDescent="0.3">
      <c r="A429" s="143"/>
      <c r="B429" s="143"/>
      <c r="C429" s="327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  <c r="AA429" s="144"/>
      <c r="AB429" s="144"/>
      <c r="AC429" s="144"/>
      <c r="AD429" s="144"/>
      <c r="AE429" s="144"/>
      <c r="AF429" s="144"/>
      <c r="AG429" s="144"/>
      <c r="AH429" s="144"/>
      <c r="AI429" s="144"/>
      <c r="AJ429" s="144"/>
      <c r="AK429" s="144"/>
      <c r="AL429" s="144"/>
      <c r="AM429" s="144"/>
      <c r="AN429" s="144"/>
      <c r="AO429" s="144"/>
      <c r="AP429" s="144"/>
      <c r="AQ429" s="144"/>
      <c r="AR429" s="144"/>
      <c r="AS429" s="144"/>
      <c r="AT429" s="144"/>
      <c r="AU429" s="144"/>
      <c r="AV429" s="144"/>
      <c r="AW429" s="144"/>
      <c r="AX429" s="144"/>
      <c r="AY429" s="144"/>
      <c r="AZ429" s="144"/>
      <c r="BA429" s="144"/>
      <c r="BB429" s="144"/>
      <c r="BC429" s="144"/>
      <c r="BD429" s="144"/>
      <c r="BE429" s="144"/>
      <c r="BF429" s="144"/>
      <c r="BG429" s="144"/>
      <c r="BH429" s="144"/>
      <c r="BI429" s="144"/>
      <c r="BJ429" s="144"/>
      <c r="BK429" s="144"/>
      <c r="BL429" s="144"/>
      <c r="BM429" s="144"/>
      <c r="BN429" s="144"/>
      <c r="BO429" s="144"/>
      <c r="BP429" s="144"/>
    </row>
    <row r="430" spans="1:68" ht="14.5" x14ac:dyDescent="0.3">
      <c r="A430" s="143"/>
      <c r="B430" s="143"/>
      <c r="C430" s="327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  <c r="AA430" s="144"/>
      <c r="AB430" s="144"/>
      <c r="AC430" s="144"/>
      <c r="AD430" s="144"/>
      <c r="AE430" s="144"/>
      <c r="AF430" s="144"/>
      <c r="AG430" s="144"/>
      <c r="AH430" s="144"/>
      <c r="AI430" s="144"/>
      <c r="AJ430" s="144"/>
      <c r="AK430" s="144"/>
      <c r="AL430" s="144"/>
      <c r="AM430" s="144"/>
      <c r="AN430" s="144"/>
      <c r="AO430" s="144"/>
      <c r="AP430" s="144"/>
      <c r="AQ430" s="144"/>
      <c r="AR430" s="144"/>
      <c r="AS430" s="144"/>
      <c r="AT430" s="144"/>
      <c r="AU430" s="144"/>
      <c r="AV430" s="144"/>
      <c r="AW430" s="144"/>
      <c r="AX430" s="144"/>
      <c r="AY430" s="144"/>
      <c r="AZ430" s="144"/>
      <c r="BA430" s="144"/>
      <c r="BB430" s="144"/>
      <c r="BC430" s="144"/>
      <c r="BD430" s="144"/>
      <c r="BE430" s="144"/>
      <c r="BF430" s="144"/>
      <c r="BG430" s="144"/>
      <c r="BH430" s="144"/>
      <c r="BI430" s="144"/>
      <c r="BJ430" s="144"/>
      <c r="BK430" s="144"/>
      <c r="BL430" s="144"/>
      <c r="BM430" s="144"/>
      <c r="BN430" s="144"/>
      <c r="BO430" s="144"/>
      <c r="BP430" s="144"/>
    </row>
    <row r="431" spans="1:68" ht="14.5" x14ac:dyDescent="0.3">
      <c r="A431" s="143"/>
      <c r="B431" s="143"/>
      <c r="C431" s="327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  <c r="AA431" s="144"/>
      <c r="AB431" s="144"/>
      <c r="AC431" s="144"/>
      <c r="AD431" s="144"/>
      <c r="AE431" s="144"/>
      <c r="AF431" s="144"/>
      <c r="AG431" s="144"/>
      <c r="AH431" s="144"/>
      <c r="AI431" s="144"/>
      <c r="AJ431" s="144"/>
      <c r="AK431" s="144"/>
      <c r="AL431" s="144"/>
      <c r="AM431" s="144"/>
      <c r="AN431" s="144"/>
      <c r="AO431" s="144"/>
      <c r="AP431" s="144"/>
      <c r="AQ431" s="144"/>
      <c r="AR431" s="144"/>
      <c r="AS431" s="144"/>
      <c r="AT431" s="144"/>
      <c r="AU431" s="144"/>
      <c r="AV431" s="144"/>
      <c r="AW431" s="144"/>
      <c r="AX431" s="144"/>
      <c r="AY431" s="144"/>
      <c r="AZ431" s="144"/>
      <c r="BA431" s="144"/>
      <c r="BB431" s="144"/>
      <c r="BC431" s="144"/>
      <c r="BD431" s="144"/>
      <c r="BE431" s="144"/>
      <c r="BF431" s="144"/>
      <c r="BG431" s="144"/>
      <c r="BH431" s="144"/>
      <c r="BI431" s="144"/>
      <c r="BJ431" s="144"/>
      <c r="BK431" s="144"/>
      <c r="BL431" s="144"/>
      <c r="BM431" s="144"/>
      <c r="BN431" s="144"/>
      <c r="BO431" s="144"/>
      <c r="BP431" s="144"/>
    </row>
    <row r="432" spans="1:68" ht="14.5" x14ac:dyDescent="0.3">
      <c r="A432" s="143"/>
      <c r="B432" s="143"/>
      <c r="C432" s="327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  <c r="AA432" s="144"/>
      <c r="AB432" s="144"/>
      <c r="AC432" s="144"/>
      <c r="AD432" s="144"/>
      <c r="AE432" s="144"/>
      <c r="AF432" s="144"/>
      <c r="AG432" s="144"/>
      <c r="AH432" s="144"/>
      <c r="AI432" s="144"/>
      <c r="AJ432" s="144"/>
      <c r="AK432" s="144"/>
      <c r="AL432" s="144"/>
      <c r="AM432" s="144"/>
      <c r="AN432" s="144"/>
      <c r="AO432" s="144"/>
      <c r="AP432" s="144"/>
      <c r="AQ432" s="144"/>
      <c r="AR432" s="144"/>
      <c r="AS432" s="144"/>
      <c r="AT432" s="144"/>
      <c r="AU432" s="144"/>
      <c r="AV432" s="144"/>
      <c r="AW432" s="144"/>
      <c r="AX432" s="144"/>
      <c r="AY432" s="144"/>
      <c r="AZ432" s="144"/>
      <c r="BA432" s="144"/>
      <c r="BB432" s="144"/>
      <c r="BC432" s="144"/>
      <c r="BD432" s="144"/>
      <c r="BE432" s="144"/>
      <c r="BF432" s="144"/>
      <c r="BG432" s="144"/>
      <c r="BH432" s="144"/>
      <c r="BI432" s="144"/>
      <c r="BJ432" s="144"/>
      <c r="BK432" s="144"/>
      <c r="BL432" s="144"/>
      <c r="BM432" s="144"/>
      <c r="BN432" s="144"/>
      <c r="BO432" s="144"/>
      <c r="BP432" s="144"/>
    </row>
    <row r="433" spans="1:68" ht="14.5" x14ac:dyDescent="0.3">
      <c r="A433" s="143"/>
      <c r="B433" s="143"/>
      <c r="C433" s="327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  <c r="AA433" s="144"/>
      <c r="AB433" s="144"/>
      <c r="AC433" s="144"/>
      <c r="AD433" s="144"/>
      <c r="AE433" s="144"/>
      <c r="AF433" s="144"/>
      <c r="AG433" s="144"/>
      <c r="AH433" s="144"/>
      <c r="AI433" s="144"/>
      <c r="AJ433" s="144"/>
      <c r="AK433" s="144"/>
      <c r="AL433" s="144"/>
      <c r="AM433" s="144"/>
      <c r="AN433" s="144"/>
      <c r="AO433" s="144"/>
      <c r="AP433" s="144"/>
      <c r="AQ433" s="144"/>
      <c r="AR433" s="144"/>
      <c r="AS433" s="144"/>
      <c r="AT433" s="144"/>
      <c r="AU433" s="144"/>
      <c r="AV433" s="144"/>
      <c r="AW433" s="144"/>
      <c r="AX433" s="144"/>
      <c r="AY433" s="144"/>
      <c r="AZ433" s="144"/>
      <c r="BA433" s="144"/>
      <c r="BB433" s="144"/>
      <c r="BC433" s="144"/>
      <c r="BD433" s="144"/>
      <c r="BE433" s="144"/>
      <c r="BF433" s="144"/>
      <c r="BG433" s="144"/>
      <c r="BH433" s="144"/>
      <c r="BI433" s="144"/>
      <c r="BJ433" s="144"/>
      <c r="BK433" s="144"/>
      <c r="BL433" s="144"/>
      <c r="BM433" s="144"/>
      <c r="BN433" s="144"/>
      <c r="BO433" s="144"/>
      <c r="BP433" s="144"/>
    </row>
    <row r="434" spans="1:68" ht="14.5" x14ac:dyDescent="0.3">
      <c r="A434" s="143"/>
      <c r="B434" s="143"/>
      <c r="C434" s="327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  <c r="AA434" s="144"/>
      <c r="AB434" s="144"/>
      <c r="AC434" s="144"/>
      <c r="AD434" s="144"/>
      <c r="AE434" s="144"/>
      <c r="AF434" s="144"/>
      <c r="AG434" s="144"/>
      <c r="AH434" s="144"/>
      <c r="AI434" s="144"/>
      <c r="AJ434" s="144"/>
      <c r="AK434" s="144"/>
      <c r="AL434" s="144"/>
      <c r="AM434" s="144"/>
      <c r="AN434" s="144"/>
      <c r="AO434" s="144"/>
      <c r="AP434" s="144"/>
      <c r="AQ434" s="144"/>
      <c r="AR434" s="144"/>
      <c r="AS434" s="144"/>
      <c r="AT434" s="144"/>
      <c r="AU434" s="144"/>
      <c r="AV434" s="144"/>
      <c r="AW434" s="144"/>
      <c r="AX434" s="144"/>
      <c r="AY434" s="144"/>
      <c r="AZ434" s="144"/>
      <c r="BA434" s="144"/>
      <c r="BB434" s="144"/>
      <c r="BC434" s="144"/>
      <c r="BD434" s="144"/>
      <c r="BE434" s="144"/>
      <c r="BF434" s="144"/>
      <c r="BG434" s="144"/>
      <c r="BH434" s="144"/>
      <c r="BI434" s="144"/>
      <c r="BJ434" s="144"/>
      <c r="BK434" s="144"/>
      <c r="BL434" s="144"/>
      <c r="BM434" s="144"/>
      <c r="BN434" s="144"/>
      <c r="BO434" s="144"/>
      <c r="BP434" s="144"/>
    </row>
    <row r="435" spans="1:68" ht="14.5" x14ac:dyDescent="0.3">
      <c r="A435" s="143"/>
      <c r="B435" s="143"/>
      <c r="C435" s="327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  <c r="AA435" s="144"/>
      <c r="AB435" s="144"/>
      <c r="AC435" s="144"/>
      <c r="AD435" s="144"/>
      <c r="AE435" s="144"/>
      <c r="AF435" s="144"/>
      <c r="AG435" s="144"/>
      <c r="AH435" s="144"/>
      <c r="AI435" s="144"/>
      <c r="AJ435" s="144"/>
      <c r="AK435" s="144"/>
      <c r="AL435" s="144"/>
      <c r="AM435" s="144"/>
      <c r="AN435" s="144"/>
      <c r="AO435" s="144"/>
      <c r="AP435" s="144"/>
      <c r="AQ435" s="144"/>
      <c r="AR435" s="144"/>
      <c r="AS435" s="144"/>
      <c r="AT435" s="144"/>
      <c r="AU435" s="144"/>
      <c r="AV435" s="144"/>
      <c r="AW435" s="144"/>
      <c r="AX435" s="144"/>
      <c r="AY435" s="144"/>
      <c r="AZ435" s="144"/>
      <c r="BA435" s="144"/>
      <c r="BB435" s="144"/>
      <c r="BC435" s="144"/>
      <c r="BD435" s="144"/>
      <c r="BE435" s="144"/>
      <c r="BF435" s="144"/>
      <c r="BG435" s="144"/>
      <c r="BH435" s="144"/>
      <c r="BI435" s="144"/>
      <c r="BJ435" s="144"/>
      <c r="BK435" s="144"/>
      <c r="BL435" s="144"/>
      <c r="BM435" s="144"/>
      <c r="BN435" s="144"/>
      <c r="BO435" s="144"/>
      <c r="BP435" s="144"/>
    </row>
    <row r="436" spans="1:68" ht="14.5" x14ac:dyDescent="0.3">
      <c r="A436" s="143"/>
      <c r="B436" s="143"/>
      <c r="C436" s="327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  <c r="AA436" s="144"/>
      <c r="AB436" s="144"/>
      <c r="AC436" s="144"/>
      <c r="AD436" s="144"/>
      <c r="AE436" s="144"/>
      <c r="AF436" s="144"/>
      <c r="AG436" s="144"/>
      <c r="AH436" s="144"/>
      <c r="AI436" s="144"/>
      <c r="AJ436" s="144"/>
      <c r="AK436" s="144"/>
      <c r="AL436" s="144"/>
      <c r="AM436" s="144"/>
      <c r="AN436" s="144"/>
      <c r="AO436" s="144"/>
      <c r="AP436" s="144"/>
      <c r="AQ436" s="144"/>
      <c r="AR436" s="144"/>
      <c r="AS436" s="144"/>
      <c r="AT436" s="144"/>
      <c r="AU436" s="144"/>
      <c r="AV436" s="144"/>
      <c r="AW436" s="144"/>
      <c r="AX436" s="144"/>
      <c r="AY436" s="144"/>
      <c r="AZ436" s="144"/>
      <c r="BA436" s="144"/>
      <c r="BB436" s="144"/>
      <c r="BC436" s="144"/>
      <c r="BD436" s="144"/>
      <c r="BE436" s="144"/>
      <c r="BF436" s="144"/>
      <c r="BG436" s="144"/>
      <c r="BH436" s="144"/>
      <c r="BI436" s="144"/>
      <c r="BJ436" s="144"/>
      <c r="BK436" s="144"/>
      <c r="BL436" s="144"/>
      <c r="BM436" s="144"/>
      <c r="BN436" s="144"/>
      <c r="BO436" s="144"/>
      <c r="BP436" s="144"/>
    </row>
    <row r="437" spans="1:68" ht="14.5" x14ac:dyDescent="0.3">
      <c r="A437" s="143"/>
      <c r="B437" s="143"/>
      <c r="C437" s="327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  <c r="AA437" s="144"/>
      <c r="AB437" s="144"/>
      <c r="AC437" s="144"/>
      <c r="AD437" s="144"/>
      <c r="AE437" s="144"/>
      <c r="AF437" s="144"/>
      <c r="AG437" s="144"/>
      <c r="AH437" s="144"/>
      <c r="AI437" s="144"/>
      <c r="AJ437" s="144"/>
      <c r="AK437" s="144"/>
      <c r="AL437" s="144"/>
      <c r="AM437" s="144"/>
      <c r="AN437" s="144"/>
      <c r="AO437" s="144"/>
      <c r="AP437" s="144"/>
      <c r="AQ437" s="144"/>
      <c r="AR437" s="144"/>
      <c r="AS437" s="144"/>
      <c r="AT437" s="144"/>
      <c r="AU437" s="144"/>
      <c r="AV437" s="144"/>
      <c r="AW437" s="144"/>
      <c r="AX437" s="144"/>
      <c r="AY437" s="144"/>
      <c r="AZ437" s="144"/>
      <c r="BA437" s="144"/>
      <c r="BB437" s="144"/>
      <c r="BC437" s="144"/>
      <c r="BD437" s="144"/>
      <c r="BE437" s="144"/>
      <c r="BF437" s="144"/>
      <c r="BG437" s="144"/>
      <c r="BH437" s="144"/>
      <c r="BI437" s="144"/>
      <c r="BJ437" s="144"/>
      <c r="BK437" s="144"/>
      <c r="BL437" s="144"/>
      <c r="BM437" s="144"/>
      <c r="BN437" s="144"/>
      <c r="BO437" s="144"/>
      <c r="BP437" s="144"/>
    </row>
    <row r="438" spans="1:68" ht="14.5" x14ac:dyDescent="0.3">
      <c r="A438" s="143"/>
      <c r="B438" s="143"/>
      <c r="C438" s="327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  <c r="AA438" s="144"/>
      <c r="AB438" s="144"/>
      <c r="AC438" s="144"/>
      <c r="AD438" s="144"/>
      <c r="AE438" s="144"/>
      <c r="AF438" s="144"/>
      <c r="AG438" s="144"/>
      <c r="AH438" s="144"/>
      <c r="AI438" s="144"/>
      <c r="AJ438" s="144"/>
      <c r="AK438" s="144"/>
      <c r="AL438" s="144"/>
      <c r="AM438" s="144"/>
      <c r="AN438" s="144"/>
      <c r="AO438" s="144"/>
      <c r="AP438" s="144"/>
      <c r="AQ438" s="144"/>
      <c r="AR438" s="144"/>
      <c r="AS438" s="144"/>
      <c r="AT438" s="144"/>
      <c r="AU438" s="144"/>
      <c r="AV438" s="144"/>
      <c r="AW438" s="144"/>
      <c r="AX438" s="144"/>
      <c r="AY438" s="144"/>
      <c r="AZ438" s="144"/>
      <c r="BA438" s="144"/>
      <c r="BB438" s="144"/>
      <c r="BC438" s="144"/>
      <c r="BD438" s="144"/>
      <c r="BE438" s="144"/>
      <c r="BF438" s="144"/>
      <c r="BG438" s="144"/>
      <c r="BH438" s="144"/>
      <c r="BI438" s="144"/>
      <c r="BJ438" s="144"/>
      <c r="BK438" s="144"/>
      <c r="BL438" s="144"/>
      <c r="BM438" s="144"/>
      <c r="BN438" s="144"/>
      <c r="BO438" s="144"/>
      <c r="BP438" s="144"/>
    </row>
    <row r="439" spans="1:68" ht="14.5" x14ac:dyDescent="0.3">
      <c r="A439" s="143"/>
      <c r="B439" s="143"/>
      <c r="C439" s="327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  <c r="AA439" s="144"/>
      <c r="AB439" s="144"/>
      <c r="AC439" s="144"/>
      <c r="AD439" s="144"/>
      <c r="AE439" s="144"/>
      <c r="AF439" s="144"/>
      <c r="AG439" s="144"/>
      <c r="AH439" s="144"/>
      <c r="AI439" s="144"/>
      <c r="AJ439" s="144"/>
      <c r="AK439" s="144"/>
      <c r="AL439" s="144"/>
      <c r="AM439" s="144"/>
      <c r="AN439" s="144"/>
      <c r="AO439" s="144"/>
      <c r="AP439" s="144"/>
      <c r="AQ439" s="144"/>
      <c r="AR439" s="144"/>
      <c r="AS439" s="144"/>
      <c r="AT439" s="144"/>
      <c r="AU439" s="144"/>
      <c r="AV439" s="144"/>
      <c r="AW439" s="144"/>
      <c r="AX439" s="144"/>
      <c r="AY439" s="144"/>
      <c r="AZ439" s="144"/>
      <c r="BA439" s="144"/>
      <c r="BB439" s="144"/>
      <c r="BC439" s="144"/>
      <c r="BD439" s="144"/>
      <c r="BE439" s="144"/>
      <c r="BF439" s="144"/>
      <c r="BG439" s="144"/>
      <c r="BH439" s="144"/>
      <c r="BI439" s="144"/>
      <c r="BJ439" s="144"/>
      <c r="BK439" s="144"/>
      <c r="BL439" s="144"/>
      <c r="BM439" s="144"/>
      <c r="BN439" s="144"/>
      <c r="BO439" s="144"/>
      <c r="BP439" s="144"/>
    </row>
    <row r="440" spans="1:68" ht="14.5" x14ac:dyDescent="0.3">
      <c r="A440" s="143"/>
      <c r="B440" s="143"/>
      <c r="C440" s="327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  <c r="AA440" s="144"/>
      <c r="AB440" s="144"/>
      <c r="AC440" s="144"/>
      <c r="AD440" s="144"/>
      <c r="AE440" s="144"/>
      <c r="AF440" s="144"/>
      <c r="AG440" s="144"/>
      <c r="AH440" s="144"/>
      <c r="AI440" s="144"/>
      <c r="AJ440" s="144"/>
      <c r="AK440" s="144"/>
      <c r="AL440" s="144"/>
      <c r="AM440" s="144"/>
      <c r="AN440" s="144"/>
      <c r="AO440" s="144"/>
      <c r="AP440" s="144"/>
      <c r="AQ440" s="144"/>
      <c r="AR440" s="144"/>
      <c r="AS440" s="144"/>
      <c r="AT440" s="144"/>
      <c r="AU440" s="144"/>
      <c r="AV440" s="144"/>
      <c r="AW440" s="144"/>
      <c r="AX440" s="144"/>
      <c r="AY440" s="144"/>
      <c r="AZ440" s="144"/>
      <c r="BA440" s="144"/>
      <c r="BB440" s="144"/>
      <c r="BC440" s="144"/>
      <c r="BD440" s="144"/>
      <c r="BE440" s="144"/>
      <c r="BF440" s="144"/>
      <c r="BG440" s="144"/>
      <c r="BH440" s="144"/>
      <c r="BI440" s="144"/>
      <c r="BJ440" s="144"/>
      <c r="BK440" s="144"/>
      <c r="BL440" s="144"/>
      <c r="BM440" s="144"/>
      <c r="BN440" s="144"/>
      <c r="BO440" s="144"/>
      <c r="BP440" s="144"/>
    </row>
    <row r="441" spans="1:68" ht="14.5" x14ac:dyDescent="0.3">
      <c r="A441" s="143"/>
      <c r="B441" s="143"/>
      <c r="C441" s="327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  <c r="AA441" s="144"/>
      <c r="AB441" s="144"/>
      <c r="AC441" s="144"/>
      <c r="AD441" s="144"/>
      <c r="AE441" s="144"/>
      <c r="AF441" s="144"/>
      <c r="AG441" s="144"/>
      <c r="AH441" s="144"/>
      <c r="AI441" s="144"/>
      <c r="AJ441" s="144"/>
      <c r="AK441" s="144"/>
      <c r="AL441" s="144"/>
      <c r="AM441" s="144"/>
      <c r="AN441" s="144"/>
      <c r="AO441" s="144"/>
      <c r="AP441" s="144"/>
      <c r="AQ441" s="144"/>
      <c r="AR441" s="144"/>
      <c r="AS441" s="144"/>
      <c r="AT441" s="144"/>
      <c r="AU441" s="144"/>
      <c r="AV441" s="144"/>
      <c r="AW441" s="144"/>
      <c r="AX441" s="144"/>
      <c r="AY441" s="144"/>
      <c r="AZ441" s="144"/>
      <c r="BA441" s="144"/>
      <c r="BB441" s="144"/>
      <c r="BC441" s="144"/>
      <c r="BD441" s="144"/>
      <c r="BE441" s="144"/>
      <c r="BF441" s="144"/>
      <c r="BG441" s="144"/>
      <c r="BH441" s="144"/>
      <c r="BI441" s="144"/>
      <c r="BJ441" s="144"/>
      <c r="BK441" s="144"/>
      <c r="BL441" s="144"/>
      <c r="BM441" s="144"/>
      <c r="BN441" s="144"/>
      <c r="BO441" s="144"/>
      <c r="BP441" s="144"/>
    </row>
    <row r="442" spans="1:68" ht="14.5" x14ac:dyDescent="0.3">
      <c r="A442" s="143"/>
      <c r="B442" s="143"/>
      <c r="C442" s="327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  <c r="AA442" s="144"/>
      <c r="AB442" s="144"/>
      <c r="AC442" s="144"/>
      <c r="AD442" s="144"/>
      <c r="AE442" s="144"/>
      <c r="AF442" s="144"/>
      <c r="AG442" s="144"/>
      <c r="AH442" s="144"/>
      <c r="AI442" s="144"/>
      <c r="AJ442" s="144"/>
      <c r="AK442" s="144"/>
      <c r="AL442" s="144"/>
      <c r="AM442" s="144"/>
      <c r="AN442" s="144"/>
      <c r="AO442" s="144"/>
      <c r="AP442" s="144"/>
      <c r="AQ442" s="144"/>
      <c r="AR442" s="144"/>
      <c r="AS442" s="144"/>
      <c r="AT442" s="144"/>
      <c r="AU442" s="144"/>
      <c r="AV442" s="144"/>
      <c r="AW442" s="144"/>
      <c r="AX442" s="144"/>
      <c r="AY442" s="144"/>
      <c r="AZ442" s="144"/>
      <c r="BA442" s="144"/>
      <c r="BB442" s="144"/>
      <c r="BC442" s="144"/>
      <c r="BD442" s="144"/>
      <c r="BE442" s="144"/>
      <c r="BF442" s="144"/>
      <c r="BG442" s="144"/>
      <c r="BH442" s="144"/>
      <c r="BI442" s="144"/>
      <c r="BJ442" s="144"/>
      <c r="BK442" s="144"/>
      <c r="BL442" s="144"/>
      <c r="BM442" s="144"/>
      <c r="BN442" s="144"/>
      <c r="BO442" s="144"/>
      <c r="BP442" s="144"/>
    </row>
    <row r="443" spans="1:68" ht="14.5" x14ac:dyDescent="0.3">
      <c r="A443" s="143"/>
      <c r="B443" s="143"/>
      <c r="C443" s="327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  <c r="AA443" s="144"/>
      <c r="AB443" s="144"/>
      <c r="AC443" s="144"/>
      <c r="AD443" s="144"/>
      <c r="AE443" s="144"/>
      <c r="AF443" s="144"/>
      <c r="AG443" s="144"/>
      <c r="AH443" s="144"/>
      <c r="AI443" s="144"/>
      <c r="AJ443" s="144"/>
      <c r="AK443" s="144"/>
      <c r="AL443" s="144"/>
      <c r="AM443" s="144"/>
      <c r="AN443" s="144"/>
      <c r="AO443" s="144"/>
      <c r="AP443" s="144"/>
      <c r="AQ443" s="144"/>
      <c r="AR443" s="144"/>
      <c r="AS443" s="144"/>
      <c r="AT443" s="144"/>
      <c r="AU443" s="144"/>
      <c r="AV443" s="144"/>
      <c r="AW443" s="144"/>
      <c r="AX443" s="144"/>
      <c r="AY443" s="144"/>
      <c r="AZ443" s="144"/>
      <c r="BA443" s="144"/>
      <c r="BB443" s="144"/>
      <c r="BC443" s="144"/>
      <c r="BD443" s="144"/>
      <c r="BE443" s="144"/>
      <c r="BF443" s="144"/>
      <c r="BG443" s="144"/>
      <c r="BH443" s="144"/>
      <c r="BI443" s="144"/>
      <c r="BJ443" s="144"/>
      <c r="BK443" s="144"/>
      <c r="BL443" s="144"/>
      <c r="BM443" s="144"/>
      <c r="BN443" s="144"/>
      <c r="BO443" s="144"/>
      <c r="BP443" s="144"/>
    </row>
    <row r="444" spans="1:68" ht="14.5" x14ac:dyDescent="0.3">
      <c r="A444" s="143"/>
      <c r="B444" s="143"/>
      <c r="C444" s="327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  <c r="AA444" s="144"/>
      <c r="AB444" s="144"/>
      <c r="AC444" s="144"/>
      <c r="AD444" s="144"/>
      <c r="AE444" s="144"/>
      <c r="AF444" s="144"/>
      <c r="AG444" s="144"/>
      <c r="AH444" s="144"/>
      <c r="AI444" s="144"/>
      <c r="AJ444" s="144"/>
      <c r="AK444" s="144"/>
      <c r="AL444" s="144"/>
      <c r="AM444" s="144"/>
      <c r="AN444" s="144"/>
      <c r="AO444" s="144"/>
      <c r="AP444" s="144"/>
      <c r="AQ444" s="144"/>
      <c r="AR444" s="144"/>
      <c r="AS444" s="144"/>
      <c r="AT444" s="144"/>
      <c r="AU444" s="144"/>
      <c r="AV444" s="144"/>
      <c r="AW444" s="144"/>
      <c r="AX444" s="144"/>
      <c r="AY444" s="144"/>
      <c r="AZ444" s="144"/>
      <c r="BA444" s="144"/>
      <c r="BB444" s="144"/>
      <c r="BC444" s="144"/>
      <c r="BD444" s="144"/>
      <c r="BE444" s="144"/>
      <c r="BF444" s="144"/>
      <c r="BG444" s="144"/>
      <c r="BH444" s="144"/>
      <c r="BI444" s="144"/>
      <c r="BJ444" s="144"/>
      <c r="BK444" s="144"/>
      <c r="BL444" s="144"/>
      <c r="BM444" s="144"/>
      <c r="BN444" s="144"/>
      <c r="BO444" s="144"/>
      <c r="BP444" s="144"/>
    </row>
    <row r="445" spans="1:68" ht="14.5" x14ac:dyDescent="0.3">
      <c r="A445" s="143"/>
      <c r="B445" s="143"/>
      <c r="C445" s="327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  <c r="AA445" s="144"/>
      <c r="AB445" s="144"/>
      <c r="AC445" s="144"/>
      <c r="AD445" s="144"/>
      <c r="AE445" s="144"/>
      <c r="AF445" s="144"/>
      <c r="AG445" s="144"/>
      <c r="AH445" s="144"/>
      <c r="AI445" s="144"/>
      <c r="AJ445" s="144"/>
      <c r="AK445" s="144"/>
      <c r="AL445" s="144"/>
      <c r="AM445" s="144"/>
      <c r="AN445" s="144"/>
      <c r="AO445" s="144"/>
      <c r="AP445" s="144"/>
      <c r="AQ445" s="144"/>
      <c r="AR445" s="144"/>
      <c r="AS445" s="144"/>
      <c r="AT445" s="144"/>
      <c r="AU445" s="144"/>
      <c r="AV445" s="144"/>
      <c r="AW445" s="144"/>
      <c r="AX445" s="144"/>
      <c r="AY445" s="144"/>
      <c r="AZ445" s="144"/>
      <c r="BA445" s="144"/>
      <c r="BB445" s="144"/>
      <c r="BC445" s="144"/>
      <c r="BD445" s="144"/>
      <c r="BE445" s="144"/>
      <c r="BF445" s="144"/>
      <c r="BG445" s="144"/>
      <c r="BH445" s="144"/>
      <c r="BI445" s="144"/>
      <c r="BJ445" s="144"/>
      <c r="BK445" s="144"/>
      <c r="BL445" s="144"/>
      <c r="BM445" s="144"/>
      <c r="BN445" s="144"/>
      <c r="BO445" s="144"/>
      <c r="BP445" s="144"/>
    </row>
    <row r="446" spans="1:68" ht="14.5" x14ac:dyDescent="0.3">
      <c r="A446" s="143"/>
      <c r="B446" s="143"/>
      <c r="C446" s="327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  <c r="AA446" s="144"/>
      <c r="AB446" s="144"/>
      <c r="AC446" s="144"/>
      <c r="AD446" s="144"/>
      <c r="AE446" s="144"/>
      <c r="AF446" s="144"/>
      <c r="AG446" s="144"/>
      <c r="AH446" s="144"/>
      <c r="AI446" s="144"/>
      <c r="AJ446" s="144"/>
      <c r="AK446" s="144"/>
      <c r="AL446" s="144"/>
      <c r="AM446" s="144"/>
      <c r="AN446" s="144"/>
      <c r="AO446" s="144"/>
      <c r="AP446" s="144"/>
      <c r="AQ446" s="144"/>
      <c r="AR446" s="144"/>
      <c r="AS446" s="144"/>
      <c r="AT446" s="144"/>
      <c r="AU446" s="144"/>
      <c r="AV446" s="144"/>
      <c r="AW446" s="144"/>
      <c r="AX446" s="144"/>
      <c r="AY446" s="144"/>
      <c r="AZ446" s="144"/>
      <c r="BA446" s="144"/>
      <c r="BB446" s="144"/>
      <c r="BC446" s="144"/>
      <c r="BD446" s="144"/>
      <c r="BE446" s="144"/>
      <c r="BF446" s="144"/>
      <c r="BG446" s="144"/>
      <c r="BH446" s="144"/>
      <c r="BI446" s="144"/>
      <c r="BJ446" s="144"/>
      <c r="BK446" s="144"/>
      <c r="BL446" s="144"/>
      <c r="BM446" s="144"/>
      <c r="BN446" s="144"/>
      <c r="BO446" s="144"/>
      <c r="BP446" s="144"/>
    </row>
    <row r="447" spans="1:68" ht="14.5" x14ac:dyDescent="0.3">
      <c r="A447" s="143"/>
      <c r="B447" s="143"/>
      <c r="C447" s="327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  <c r="AA447" s="144"/>
      <c r="AB447" s="144"/>
      <c r="AC447" s="144"/>
      <c r="AD447" s="144"/>
      <c r="AE447" s="144"/>
      <c r="AF447" s="144"/>
      <c r="AG447" s="144"/>
      <c r="AH447" s="144"/>
      <c r="AI447" s="144"/>
      <c r="AJ447" s="144"/>
      <c r="AK447" s="144"/>
      <c r="AL447" s="144"/>
      <c r="AM447" s="144"/>
      <c r="AN447" s="144"/>
      <c r="AO447" s="144"/>
      <c r="AP447" s="144"/>
      <c r="AQ447" s="144"/>
      <c r="AR447" s="144"/>
      <c r="AS447" s="144"/>
      <c r="AT447" s="144"/>
      <c r="AU447" s="144"/>
      <c r="AV447" s="144"/>
      <c r="AW447" s="144"/>
      <c r="AX447" s="144"/>
      <c r="AY447" s="144"/>
      <c r="AZ447" s="144"/>
      <c r="BA447" s="144"/>
      <c r="BB447" s="144"/>
      <c r="BC447" s="144"/>
      <c r="BD447" s="144"/>
      <c r="BE447" s="144"/>
      <c r="BF447" s="144"/>
      <c r="BG447" s="144"/>
      <c r="BH447" s="144"/>
      <c r="BI447" s="144"/>
      <c r="BJ447" s="144"/>
      <c r="BK447" s="144"/>
      <c r="BL447" s="144"/>
      <c r="BM447" s="144"/>
      <c r="BN447" s="144"/>
      <c r="BO447" s="144"/>
      <c r="BP447" s="144"/>
    </row>
    <row r="448" spans="1:68" ht="14.5" x14ac:dyDescent="0.3">
      <c r="A448" s="143"/>
      <c r="B448" s="143"/>
      <c r="C448" s="327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  <c r="AA448" s="144"/>
      <c r="AB448" s="144"/>
      <c r="AC448" s="144"/>
      <c r="AD448" s="144"/>
      <c r="AE448" s="144"/>
      <c r="AF448" s="144"/>
      <c r="AG448" s="144"/>
      <c r="AH448" s="144"/>
      <c r="AI448" s="144"/>
      <c r="AJ448" s="144"/>
      <c r="AK448" s="144"/>
      <c r="AL448" s="144"/>
      <c r="AM448" s="144"/>
      <c r="AN448" s="144"/>
      <c r="AO448" s="144"/>
      <c r="AP448" s="144"/>
      <c r="AQ448" s="144"/>
      <c r="AR448" s="144"/>
      <c r="AS448" s="144"/>
      <c r="AT448" s="144"/>
      <c r="AU448" s="144"/>
      <c r="AV448" s="144"/>
      <c r="AW448" s="144"/>
      <c r="AX448" s="144"/>
      <c r="AY448" s="144"/>
      <c r="AZ448" s="144"/>
      <c r="BA448" s="144"/>
      <c r="BB448" s="144"/>
      <c r="BC448" s="144"/>
      <c r="BD448" s="144"/>
      <c r="BE448" s="144"/>
      <c r="BF448" s="144"/>
      <c r="BG448" s="144"/>
      <c r="BH448" s="144"/>
      <c r="BI448" s="144"/>
      <c r="BJ448" s="144"/>
      <c r="BK448" s="144"/>
      <c r="BL448" s="144"/>
      <c r="BM448" s="144"/>
      <c r="BN448" s="144"/>
      <c r="BO448" s="144"/>
      <c r="BP448" s="144"/>
    </row>
    <row r="449" spans="1:68" ht="14.5" x14ac:dyDescent="0.3">
      <c r="A449" s="143"/>
      <c r="B449" s="143"/>
      <c r="C449" s="327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  <c r="AA449" s="144"/>
      <c r="AB449" s="144"/>
      <c r="AC449" s="144"/>
      <c r="AD449" s="144"/>
      <c r="AE449" s="144"/>
      <c r="AF449" s="144"/>
      <c r="AG449" s="144"/>
      <c r="AH449" s="144"/>
      <c r="AI449" s="144"/>
      <c r="AJ449" s="144"/>
      <c r="AK449" s="144"/>
      <c r="AL449" s="144"/>
      <c r="AM449" s="144"/>
      <c r="AN449" s="144"/>
      <c r="AO449" s="144"/>
      <c r="AP449" s="144"/>
      <c r="AQ449" s="144"/>
      <c r="AR449" s="144"/>
      <c r="AS449" s="144"/>
      <c r="AT449" s="144"/>
      <c r="AU449" s="144"/>
      <c r="AV449" s="144"/>
      <c r="AW449" s="144"/>
      <c r="AX449" s="144"/>
      <c r="AY449" s="144"/>
      <c r="AZ449" s="144"/>
      <c r="BA449" s="144"/>
      <c r="BB449" s="144"/>
      <c r="BC449" s="144"/>
      <c r="BD449" s="144"/>
      <c r="BE449" s="144"/>
      <c r="BF449" s="144"/>
      <c r="BG449" s="144"/>
      <c r="BH449" s="144"/>
      <c r="BI449" s="144"/>
      <c r="BJ449" s="144"/>
      <c r="BK449" s="144"/>
      <c r="BL449" s="144"/>
      <c r="BM449" s="144"/>
      <c r="BN449" s="144"/>
      <c r="BO449" s="144"/>
      <c r="BP449" s="144"/>
    </row>
    <row r="450" spans="1:68" ht="14.5" x14ac:dyDescent="0.3">
      <c r="A450" s="143"/>
      <c r="B450" s="143"/>
      <c r="C450" s="327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  <c r="AA450" s="144"/>
      <c r="AB450" s="144"/>
      <c r="AC450" s="144"/>
      <c r="AD450" s="144"/>
      <c r="AE450" s="144"/>
      <c r="AF450" s="144"/>
      <c r="AG450" s="144"/>
      <c r="AH450" s="144"/>
      <c r="AI450" s="144"/>
      <c r="AJ450" s="144"/>
      <c r="AK450" s="144"/>
      <c r="AL450" s="144"/>
      <c r="AM450" s="144"/>
      <c r="AN450" s="144"/>
      <c r="AO450" s="144"/>
      <c r="AP450" s="144"/>
      <c r="AQ450" s="144"/>
      <c r="AR450" s="144"/>
      <c r="AS450" s="144"/>
      <c r="AT450" s="144"/>
      <c r="AU450" s="144"/>
      <c r="AV450" s="144"/>
      <c r="AW450" s="144"/>
      <c r="AX450" s="144"/>
      <c r="AY450" s="144"/>
      <c r="AZ450" s="144"/>
      <c r="BA450" s="144"/>
      <c r="BB450" s="144"/>
      <c r="BC450" s="144"/>
      <c r="BD450" s="144"/>
      <c r="BE450" s="144"/>
      <c r="BF450" s="144"/>
      <c r="BG450" s="144"/>
      <c r="BH450" s="144"/>
      <c r="BI450" s="144"/>
      <c r="BJ450" s="144"/>
      <c r="BK450" s="144"/>
      <c r="BL450" s="144"/>
      <c r="BM450" s="144"/>
      <c r="BN450" s="144"/>
      <c r="BO450" s="144"/>
      <c r="BP450" s="144"/>
    </row>
    <row r="451" spans="1:68" ht="14.5" x14ac:dyDescent="0.3">
      <c r="A451" s="143"/>
      <c r="B451" s="143"/>
      <c r="C451" s="327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  <c r="AA451" s="144"/>
      <c r="AB451" s="144"/>
      <c r="AC451" s="144"/>
      <c r="AD451" s="144"/>
      <c r="AE451" s="144"/>
      <c r="AF451" s="144"/>
      <c r="AG451" s="144"/>
      <c r="AH451" s="144"/>
      <c r="AI451" s="144"/>
      <c r="AJ451" s="144"/>
      <c r="AK451" s="144"/>
      <c r="AL451" s="144"/>
      <c r="AM451" s="144"/>
      <c r="AN451" s="144"/>
      <c r="AO451" s="144"/>
      <c r="AP451" s="144"/>
      <c r="AQ451" s="144"/>
      <c r="AR451" s="144"/>
      <c r="AS451" s="144"/>
      <c r="AT451" s="144"/>
      <c r="AU451" s="144"/>
      <c r="AV451" s="144"/>
      <c r="AW451" s="144"/>
      <c r="AX451" s="144"/>
      <c r="AY451" s="144"/>
      <c r="AZ451" s="144"/>
      <c r="BA451" s="144"/>
      <c r="BB451" s="144"/>
      <c r="BC451" s="144"/>
      <c r="BD451" s="144"/>
      <c r="BE451" s="144"/>
      <c r="BF451" s="144"/>
      <c r="BG451" s="144"/>
      <c r="BH451" s="144"/>
      <c r="BI451" s="144"/>
      <c r="BJ451" s="144"/>
      <c r="BK451" s="144"/>
      <c r="BL451" s="144"/>
      <c r="BM451" s="144"/>
      <c r="BN451" s="144"/>
      <c r="BO451" s="144"/>
      <c r="BP451" s="144"/>
    </row>
    <row r="452" spans="1:68" ht="14.5" x14ac:dyDescent="0.3">
      <c r="A452" s="143"/>
      <c r="B452" s="143"/>
      <c r="C452" s="327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  <c r="AA452" s="144"/>
      <c r="AB452" s="144"/>
      <c r="AC452" s="144"/>
      <c r="AD452" s="144"/>
      <c r="AE452" s="144"/>
      <c r="AF452" s="144"/>
      <c r="AG452" s="144"/>
      <c r="AH452" s="144"/>
      <c r="AI452" s="144"/>
      <c r="AJ452" s="144"/>
      <c r="AK452" s="144"/>
      <c r="AL452" s="144"/>
      <c r="AM452" s="144"/>
      <c r="AN452" s="144"/>
      <c r="AO452" s="144"/>
      <c r="AP452" s="144"/>
      <c r="AQ452" s="144"/>
      <c r="AR452" s="144"/>
      <c r="AS452" s="144"/>
      <c r="AT452" s="144"/>
      <c r="AU452" s="144"/>
      <c r="AV452" s="144"/>
      <c r="AW452" s="144"/>
      <c r="AX452" s="144"/>
      <c r="AY452" s="144"/>
      <c r="AZ452" s="144"/>
      <c r="BA452" s="144"/>
      <c r="BB452" s="144"/>
      <c r="BC452" s="144"/>
      <c r="BD452" s="144"/>
      <c r="BE452" s="144"/>
      <c r="BF452" s="144"/>
      <c r="BG452" s="144"/>
      <c r="BH452" s="144"/>
      <c r="BI452" s="144"/>
      <c r="BJ452" s="144"/>
      <c r="BK452" s="144"/>
      <c r="BL452" s="144"/>
      <c r="BM452" s="144"/>
      <c r="BN452" s="144"/>
      <c r="BO452" s="144"/>
      <c r="BP452" s="144"/>
    </row>
    <row r="453" spans="1:68" ht="14.5" x14ac:dyDescent="0.3">
      <c r="A453" s="143"/>
      <c r="B453" s="143"/>
      <c r="C453" s="327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  <c r="AA453" s="144"/>
      <c r="AB453" s="144"/>
      <c r="AC453" s="144"/>
      <c r="AD453" s="144"/>
      <c r="AE453" s="144"/>
      <c r="AF453" s="144"/>
      <c r="AG453" s="144"/>
      <c r="AH453" s="144"/>
      <c r="AI453" s="144"/>
      <c r="AJ453" s="144"/>
      <c r="AK453" s="144"/>
      <c r="AL453" s="144"/>
      <c r="AM453" s="144"/>
      <c r="AN453" s="144"/>
      <c r="AO453" s="144"/>
      <c r="AP453" s="144"/>
      <c r="AQ453" s="144"/>
      <c r="AR453" s="144"/>
      <c r="AS453" s="144"/>
      <c r="AT453" s="144"/>
      <c r="AU453" s="144"/>
      <c r="AV453" s="144"/>
      <c r="AW453" s="144"/>
      <c r="AX453" s="144"/>
      <c r="AY453" s="144"/>
      <c r="AZ453" s="144"/>
      <c r="BA453" s="144"/>
      <c r="BB453" s="144"/>
      <c r="BC453" s="144"/>
      <c r="BD453" s="144"/>
      <c r="BE453" s="144"/>
      <c r="BF453" s="144"/>
      <c r="BG453" s="144"/>
      <c r="BH453" s="144"/>
      <c r="BI453" s="144"/>
      <c r="BJ453" s="144"/>
      <c r="BK453" s="144"/>
      <c r="BL453" s="144"/>
      <c r="BM453" s="144"/>
      <c r="BN453" s="144"/>
      <c r="BO453" s="144"/>
      <c r="BP453" s="144"/>
    </row>
    <row r="454" spans="1:68" ht="14.5" x14ac:dyDescent="0.3">
      <c r="A454" s="143"/>
      <c r="B454" s="143"/>
      <c r="C454" s="327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  <c r="AA454" s="144"/>
      <c r="AB454" s="144"/>
      <c r="AC454" s="144"/>
      <c r="AD454" s="144"/>
      <c r="AE454" s="144"/>
      <c r="AF454" s="144"/>
      <c r="AG454" s="144"/>
      <c r="AH454" s="144"/>
      <c r="AI454" s="144"/>
      <c r="AJ454" s="144"/>
      <c r="AK454" s="144"/>
      <c r="AL454" s="144"/>
      <c r="AM454" s="144"/>
      <c r="AN454" s="144"/>
      <c r="AO454" s="144"/>
      <c r="AP454" s="144"/>
      <c r="AQ454" s="144"/>
      <c r="AR454" s="144"/>
      <c r="AS454" s="144"/>
      <c r="AT454" s="144"/>
      <c r="AU454" s="144"/>
      <c r="AV454" s="144"/>
      <c r="AW454" s="144"/>
      <c r="AX454" s="144"/>
      <c r="AY454" s="144"/>
      <c r="AZ454" s="144"/>
      <c r="BA454" s="144"/>
      <c r="BB454" s="144"/>
      <c r="BC454" s="144"/>
      <c r="BD454" s="144"/>
      <c r="BE454" s="144"/>
      <c r="BF454" s="144"/>
      <c r="BG454" s="144"/>
      <c r="BH454" s="144"/>
      <c r="BI454" s="144"/>
      <c r="BJ454" s="144"/>
      <c r="BK454" s="144"/>
      <c r="BL454" s="144"/>
      <c r="BM454" s="144"/>
      <c r="BN454" s="144"/>
      <c r="BO454" s="144"/>
      <c r="BP454" s="144"/>
    </row>
    <row r="455" spans="1:68" ht="14.5" x14ac:dyDescent="0.3">
      <c r="A455" s="143"/>
      <c r="B455" s="143"/>
      <c r="C455" s="327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  <c r="AA455" s="144"/>
      <c r="AB455" s="144"/>
      <c r="AC455" s="144"/>
      <c r="AD455" s="144"/>
      <c r="AE455" s="144"/>
      <c r="AF455" s="144"/>
      <c r="AG455" s="144"/>
      <c r="AH455" s="144"/>
      <c r="AI455" s="144"/>
      <c r="AJ455" s="144"/>
      <c r="AK455" s="144"/>
      <c r="AL455" s="144"/>
      <c r="AM455" s="144"/>
      <c r="AN455" s="144"/>
      <c r="AO455" s="144"/>
      <c r="AP455" s="144"/>
      <c r="AQ455" s="144"/>
      <c r="AR455" s="144"/>
      <c r="AS455" s="144"/>
      <c r="AT455" s="144"/>
      <c r="AU455" s="144"/>
      <c r="AV455" s="144"/>
      <c r="AW455" s="144"/>
      <c r="AX455" s="144"/>
      <c r="AY455" s="144"/>
      <c r="AZ455" s="144"/>
      <c r="BA455" s="144"/>
      <c r="BB455" s="144"/>
      <c r="BC455" s="144"/>
      <c r="BD455" s="144"/>
      <c r="BE455" s="144"/>
      <c r="BF455" s="144"/>
      <c r="BG455" s="144"/>
      <c r="BH455" s="144"/>
      <c r="BI455" s="144"/>
      <c r="BJ455" s="144"/>
      <c r="BK455" s="144"/>
      <c r="BL455" s="144"/>
      <c r="BM455" s="144"/>
      <c r="BN455" s="144"/>
      <c r="BO455" s="144"/>
      <c r="BP455" s="144"/>
    </row>
    <row r="456" spans="1:68" ht="14.5" x14ac:dyDescent="0.3">
      <c r="A456" s="143"/>
      <c r="B456" s="143"/>
      <c r="C456" s="327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  <c r="AA456" s="144"/>
      <c r="AB456" s="144"/>
      <c r="AC456" s="144"/>
      <c r="AD456" s="144"/>
      <c r="AE456" s="144"/>
      <c r="AF456" s="144"/>
      <c r="AG456" s="144"/>
      <c r="AH456" s="144"/>
      <c r="AI456" s="144"/>
      <c r="AJ456" s="144"/>
      <c r="AK456" s="144"/>
      <c r="AL456" s="144"/>
      <c r="AM456" s="144"/>
      <c r="AN456" s="144"/>
      <c r="AO456" s="144"/>
      <c r="AP456" s="144"/>
      <c r="AQ456" s="144"/>
      <c r="AR456" s="144"/>
      <c r="AS456" s="144"/>
      <c r="AT456" s="144"/>
      <c r="AU456" s="144"/>
      <c r="AV456" s="144"/>
      <c r="AW456" s="144"/>
      <c r="AX456" s="144"/>
      <c r="AY456" s="144"/>
      <c r="AZ456" s="144"/>
      <c r="BA456" s="144"/>
      <c r="BB456" s="144"/>
      <c r="BC456" s="144"/>
      <c r="BD456" s="144"/>
      <c r="BE456" s="144"/>
      <c r="BF456" s="144"/>
      <c r="BG456" s="144"/>
      <c r="BH456" s="144"/>
      <c r="BI456" s="144"/>
      <c r="BJ456" s="144"/>
      <c r="BK456" s="144"/>
      <c r="BL456" s="144"/>
      <c r="BM456" s="144"/>
      <c r="BN456" s="144"/>
      <c r="BO456" s="144"/>
      <c r="BP456" s="144"/>
    </row>
    <row r="457" spans="1:68" ht="14.5" x14ac:dyDescent="0.3">
      <c r="A457" s="143"/>
      <c r="B457" s="143"/>
      <c r="C457" s="327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  <c r="AA457" s="144"/>
      <c r="AB457" s="144"/>
      <c r="AC457" s="144"/>
      <c r="AD457" s="144"/>
      <c r="AE457" s="144"/>
      <c r="AF457" s="144"/>
      <c r="AG457" s="144"/>
      <c r="AH457" s="144"/>
      <c r="AI457" s="144"/>
      <c r="AJ457" s="144"/>
      <c r="AK457" s="144"/>
      <c r="AL457" s="144"/>
      <c r="AM457" s="144"/>
      <c r="AN457" s="144"/>
      <c r="AO457" s="144"/>
      <c r="AP457" s="144"/>
      <c r="AQ457" s="144"/>
      <c r="AR457" s="144"/>
      <c r="AS457" s="144"/>
      <c r="AT457" s="144"/>
      <c r="AU457" s="144"/>
      <c r="AV457" s="144"/>
      <c r="AW457" s="144"/>
      <c r="AX457" s="144"/>
      <c r="AY457" s="144"/>
      <c r="AZ457" s="144"/>
      <c r="BA457" s="144"/>
      <c r="BB457" s="144"/>
      <c r="BC457" s="144"/>
      <c r="BD457" s="144"/>
      <c r="BE457" s="144"/>
      <c r="BF457" s="144"/>
      <c r="BG457" s="144"/>
      <c r="BH457" s="144"/>
      <c r="BI457" s="144"/>
      <c r="BJ457" s="144"/>
      <c r="BK457" s="144"/>
      <c r="BL457" s="144"/>
      <c r="BM457" s="144"/>
      <c r="BN457" s="144"/>
      <c r="BO457" s="144"/>
      <c r="BP457" s="144"/>
    </row>
    <row r="458" spans="1:68" ht="14.5" x14ac:dyDescent="0.3">
      <c r="A458" s="143"/>
      <c r="B458" s="143"/>
      <c r="C458" s="327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  <c r="AA458" s="144"/>
      <c r="AB458" s="144"/>
      <c r="AC458" s="144"/>
      <c r="AD458" s="144"/>
      <c r="AE458" s="144"/>
      <c r="AF458" s="144"/>
      <c r="AG458" s="144"/>
      <c r="AH458" s="144"/>
      <c r="AI458" s="144"/>
      <c r="AJ458" s="144"/>
      <c r="AK458" s="144"/>
      <c r="AL458" s="144"/>
      <c r="AM458" s="144"/>
      <c r="AN458" s="144"/>
      <c r="AO458" s="144"/>
      <c r="AP458" s="144"/>
      <c r="AQ458" s="144"/>
      <c r="AR458" s="144"/>
      <c r="AS458" s="144"/>
      <c r="AT458" s="144"/>
      <c r="AU458" s="144"/>
      <c r="AV458" s="144"/>
      <c r="AW458" s="144"/>
      <c r="AX458" s="144"/>
      <c r="AY458" s="144"/>
      <c r="AZ458" s="144"/>
      <c r="BA458" s="144"/>
      <c r="BB458" s="144"/>
      <c r="BC458" s="144"/>
      <c r="BD458" s="144"/>
      <c r="BE458" s="144"/>
      <c r="BF458" s="144"/>
      <c r="BG458" s="144"/>
      <c r="BH458" s="144"/>
      <c r="BI458" s="144"/>
      <c r="BJ458" s="144"/>
      <c r="BK458" s="144"/>
      <c r="BL458" s="144"/>
      <c r="BM458" s="144"/>
      <c r="BN458" s="144"/>
      <c r="BO458" s="144"/>
      <c r="BP458" s="144"/>
    </row>
    <row r="459" spans="1:68" ht="14.5" x14ac:dyDescent="0.3">
      <c r="A459" s="143"/>
      <c r="B459" s="143"/>
      <c r="C459" s="327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  <c r="AA459" s="144"/>
      <c r="AB459" s="144"/>
      <c r="AC459" s="144"/>
      <c r="AD459" s="144"/>
      <c r="AE459" s="144"/>
      <c r="AF459" s="144"/>
      <c r="AG459" s="144"/>
      <c r="AH459" s="144"/>
      <c r="AI459" s="144"/>
      <c r="AJ459" s="144"/>
      <c r="AK459" s="144"/>
      <c r="AL459" s="144"/>
      <c r="AM459" s="144"/>
      <c r="AN459" s="144"/>
      <c r="AO459" s="144"/>
      <c r="AP459" s="144"/>
      <c r="AQ459" s="144"/>
      <c r="AR459" s="144"/>
      <c r="AS459" s="144"/>
      <c r="AT459" s="144"/>
      <c r="AU459" s="144"/>
      <c r="AV459" s="144"/>
      <c r="AW459" s="144"/>
      <c r="AX459" s="144"/>
      <c r="AY459" s="144"/>
      <c r="AZ459" s="144"/>
      <c r="BA459" s="144"/>
      <c r="BB459" s="144"/>
      <c r="BC459" s="144"/>
      <c r="BD459" s="144"/>
      <c r="BE459" s="144"/>
      <c r="BF459" s="144"/>
      <c r="BG459" s="144"/>
      <c r="BH459" s="144"/>
      <c r="BI459" s="144"/>
      <c r="BJ459" s="144"/>
      <c r="BK459" s="144"/>
      <c r="BL459" s="144"/>
      <c r="BM459" s="144"/>
      <c r="BN459" s="144"/>
      <c r="BO459" s="144"/>
      <c r="BP459" s="144"/>
    </row>
    <row r="460" spans="1:68" ht="14.5" x14ac:dyDescent="0.3">
      <c r="A460" s="143"/>
      <c r="B460" s="143"/>
      <c r="C460" s="327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  <c r="AA460" s="144"/>
      <c r="AB460" s="144"/>
      <c r="AC460" s="144"/>
      <c r="AD460" s="144"/>
      <c r="AE460" s="144"/>
      <c r="AF460" s="144"/>
      <c r="AG460" s="144"/>
      <c r="AH460" s="144"/>
      <c r="AI460" s="144"/>
      <c r="AJ460" s="144"/>
      <c r="AK460" s="144"/>
      <c r="AL460" s="144"/>
      <c r="AM460" s="144"/>
      <c r="AN460" s="144"/>
      <c r="AO460" s="144"/>
      <c r="AP460" s="144"/>
      <c r="AQ460" s="144"/>
      <c r="AR460" s="144"/>
      <c r="AS460" s="144"/>
      <c r="AT460" s="144"/>
      <c r="AU460" s="144"/>
      <c r="AV460" s="144"/>
      <c r="AW460" s="144"/>
      <c r="AX460" s="144"/>
      <c r="AY460" s="144"/>
      <c r="AZ460" s="144"/>
      <c r="BA460" s="144"/>
      <c r="BB460" s="144"/>
      <c r="BC460" s="144"/>
      <c r="BD460" s="144"/>
      <c r="BE460" s="144"/>
      <c r="BF460" s="144"/>
      <c r="BG460" s="144"/>
      <c r="BH460" s="144"/>
      <c r="BI460" s="144"/>
      <c r="BJ460" s="144"/>
      <c r="BK460" s="144"/>
      <c r="BL460" s="144"/>
      <c r="BM460" s="144"/>
      <c r="BN460" s="144"/>
      <c r="BO460" s="144"/>
      <c r="BP460" s="144"/>
    </row>
    <row r="461" spans="1:68" ht="14.5" x14ac:dyDescent="0.3">
      <c r="A461" s="143"/>
      <c r="B461" s="143"/>
      <c r="C461" s="327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  <c r="AA461" s="144"/>
      <c r="AB461" s="144"/>
      <c r="AC461" s="144"/>
      <c r="AD461" s="144"/>
      <c r="AE461" s="144"/>
      <c r="AF461" s="144"/>
      <c r="AG461" s="144"/>
      <c r="AH461" s="144"/>
      <c r="AI461" s="144"/>
      <c r="AJ461" s="144"/>
      <c r="AK461" s="144"/>
      <c r="AL461" s="144"/>
      <c r="AM461" s="144"/>
      <c r="AN461" s="144"/>
      <c r="AO461" s="144"/>
      <c r="AP461" s="144"/>
      <c r="AQ461" s="144"/>
      <c r="AR461" s="144"/>
      <c r="AS461" s="144"/>
      <c r="AT461" s="144"/>
      <c r="AU461" s="144"/>
      <c r="AV461" s="144"/>
      <c r="AW461" s="144"/>
      <c r="AX461" s="144"/>
      <c r="AY461" s="144"/>
      <c r="AZ461" s="144"/>
      <c r="BA461" s="144"/>
      <c r="BB461" s="144"/>
      <c r="BC461" s="144"/>
      <c r="BD461" s="144"/>
      <c r="BE461" s="144"/>
      <c r="BF461" s="144"/>
      <c r="BG461" s="144"/>
      <c r="BH461" s="144"/>
      <c r="BI461" s="144"/>
      <c r="BJ461" s="144"/>
      <c r="BK461" s="144"/>
      <c r="BL461" s="144"/>
      <c r="BM461" s="144"/>
      <c r="BN461" s="144"/>
      <c r="BO461" s="144"/>
      <c r="BP461" s="144"/>
    </row>
    <row r="462" spans="1:68" ht="14.5" x14ac:dyDescent="0.3">
      <c r="A462" s="143"/>
      <c r="B462" s="143"/>
      <c r="C462" s="327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  <c r="AA462" s="144"/>
      <c r="AB462" s="144"/>
      <c r="AC462" s="144"/>
      <c r="AD462" s="144"/>
      <c r="AE462" s="144"/>
      <c r="AF462" s="144"/>
      <c r="AG462" s="144"/>
      <c r="AH462" s="144"/>
      <c r="AI462" s="144"/>
      <c r="AJ462" s="144"/>
      <c r="AK462" s="144"/>
      <c r="AL462" s="144"/>
      <c r="AM462" s="144"/>
      <c r="AN462" s="144"/>
      <c r="AO462" s="144"/>
      <c r="AP462" s="144"/>
      <c r="AQ462" s="144"/>
      <c r="AR462" s="144"/>
      <c r="AS462" s="144"/>
      <c r="AT462" s="144"/>
      <c r="AU462" s="144"/>
      <c r="AV462" s="144"/>
      <c r="AW462" s="144"/>
      <c r="AX462" s="144"/>
      <c r="AY462" s="144"/>
      <c r="AZ462" s="144"/>
      <c r="BA462" s="144"/>
      <c r="BB462" s="144"/>
      <c r="BC462" s="144"/>
      <c r="BD462" s="144"/>
      <c r="BE462" s="144"/>
      <c r="BF462" s="144"/>
      <c r="BG462" s="144"/>
      <c r="BH462" s="144"/>
      <c r="BI462" s="144"/>
      <c r="BJ462" s="144"/>
      <c r="BK462" s="144"/>
      <c r="BL462" s="144"/>
      <c r="BM462" s="144"/>
      <c r="BN462" s="144"/>
      <c r="BO462" s="144"/>
      <c r="BP462" s="144"/>
    </row>
    <row r="463" spans="1:68" ht="14.5" x14ac:dyDescent="0.3">
      <c r="A463" s="143"/>
      <c r="B463" s="143"/>
      <c r="C463" s="327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  <c r="AA463" s="144"/>
      <c r="AB463" s="144"/>
      <c r="AC463" s="144"/>
      <c r="AD463" s="144"/>
      <c r="AE463" s="144"/>
      <c r="AF463" s="144"/>
      <c r="AG463" s="144"/>
      <c r="AH463" s="144"/>
      <c r="AI463" s="144"/>
      <c r="AJ463" s="144"/>
      <c r="AK463" s="144"/>
      <c r="AL463" s="144"/>
      <c r="AM463" s="144"/>
      <c r="AN463" s="144"/>
      <c r="AO463" s="144"/>
      <c r="AP463" s="144"/>
      <c r="AQ463" s="144"/>
      <c r="AR463" s="144"/>
      <c r="AS463" s="144"/>
      <c r="AT463" s="144"/>
      <c r="AU463" s="144"/>
      <c r="AV463" s="144"/>
      <c r="AW463" s="144"/>
      <c r="AX463" s="144"/>
      <c r="AY463" s="144"/>
      <c r="AZ463" s="144"/>
      <c r="BA463" s="144"/>
      <c r="BB463" s="144"/>
      <c r="BC463" s="144"/>
      <c r="BD463" s="144"/>
      <c r="BE463" s="144"/>
      <c r="BF463" s="144"/>
      <c r="BG463" s="144"/>
      <c r="BH463" s="144"/>
      <c r="BI463" s="144"/>
      <c r="BJ463" s="144"/>
      <c r="BK463" s="144"/>
      <c r="BL463" s="144"/>
      <c r="BM463" s="144"/>
      <c r="BN463" s="144"/>
      <c r="BO463" s="144"/>
      <c r="BP463" s="144"/>
    </row>
    <row r="464" spans="1:68" ht="14.5" x14ac:dyDescent="0.3">
      <c r="A464" s="143"/>
      <c r="B464" s="143"/>
      <c r="C464" s="327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  <c r="AA464" s="144"/>
      <c r="AB464" s="144"/>
      <c r="AC464" s="144"/>
      <c r="AD464" s="144"/>
      <c r="AE464" s="144"/>
      <c r="AF464" s="144"/>
      <c r="AG464" s="144"/>
      <c r="AH464" s="144"/>
      <c r="AI464" s="144"/>
      <c r="AJ464" s="144"/>
      <c r="AK464" s="144"/>
      <c r="AL464" s="144"/>
      <c r="AM464" s="144"/>
      <c r="AN464" s="144"/>
      <c r="AO464" s="144"/>
      <c r="AP464" s="144"/>
      <c r="AQ464" s="144"/>
      <c r="AR464" s="144"/>
      <c r="AS464" s="144"/>
      <c r="AT464" s="144"/>
      <c r="AU464" s="144"/>
      <c r="AV464" s="144"/>
      <c r="AW464" s="144"/>
      <c r="AX464" s="144"/>
      <c r="AY464" s="144"/>
      <c r="AZ464" s="144"/>
      <c r="BA464" s="144"/>
      <c r="BB464" s="144"/>
      <c r="BC464" s="144"/>
      <c r="BD464" s="144"/>
      <c r="BE464" s="144"/>
      <c r="BF464" s="144"/>
      <c r="BG464" s="144"/>
      <c r="BH464" s="144"/>
      <c r="BI464" s="144"/>
      <c r="BJ464" s="144"/>
      <c r="BK464" s="144"/>
      <c r="BL464" s="144"/>
      <c r="BM464" s="144"/>
      <c r="BN464" s="144"/>
      <c r="BO464" s="144"/>
      <c r="BP464" s="144"/>
    </row>
    <row r="465" spans="1:68" ht="14.5" x14ac:dyDescent="0.3">
      <c r="A465" s="143"/>
      <c r="B465" s="143"/>
      <c r="C465" s="327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  <c r="AA465" s="144"/>
      <c r="AB465" s="144"/>
      <c r="AC465" s="144"/>
      <c r="AD465" s="144"/>
      <c r="AE465" s="144"/>
      <c r="AF465" s="144"/>
      <c r="AG465" s="144"/>
      <c r="AH465" s="144"/>
      <c r="AI465" s="144"/>
      <c r="AJ465" s="144"/>
      <c r="AK465" s="144"/>
      <c r="AL465" s="144"/>
      <c r="AM465" s="144"/>
      <c r="AN465" s="144"/>
      <c r="AO465" s="144"/>
      <c r="AP465" s="144"/>
      <c r="AQ465" s="144"/>
      <c r="AR465" s="144"/>
      <c r="AS465" s="144"/>
      <c r="AT465" s="144"/>
      <c r="AU465" s="144"/>
      <c r="AV465" s="144"/>
      <c r="AW465" s="144"/>
      <c r="AX465" s="144"/>
      <c r="AY465" s="144"/>
      <c r="AZ465" s="144"/>
      <c r="BA465" s="144"/>
      <c r="BB465" s="144"/>
      <c r="BC465" s="144"/>
      <c r="BD465" s="144"/>
      <c r="BE465" s="144"/>
      <c r="BF465" s="144"/>
      <c r="BG465" s="144"/>
      <c r="BH465" s="144"/>
      <c r="BI465" s="144"/>
      <c r="BJ465" s="144"/>
      <c r="BK465" s="144"/>
      <c r="BL465" s="144"/>
      <c r="BM465" s="144"/>
      <c r="BN465" s="144"/>
      <c r="BO465" s="144"/>
      <c r="BP465" s="144"/>
    </row>
    <row r="466" spans="1:68" ht="14.5" x14ac:dyDescent="0.3">
      <c r="A466" s="143"/>
      <c r="B466" s="143"/>
      <c r="C466" s="327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  <c r="AA466" s="144"/>
      <c r="AB466" s="144"/>
      <c r="AC466" s="144"/>
      <c r="AD466" s="144"/>
      <c r="AE466" s="144"/>
      <c r="AF466" s="144"/>
      <c r="AG466" s="144"/>
      <c r="AH466" s="144"/>
      <c r="AI466" s="144"/>
      <c r="AJ466" s="144"/>
      <c r="AK466" s="144"/>
      <c r="AL466" s="144"/>
      <c r="AM466" s="144"/>
      <c r="AN466" s="144"/>
      <c r="AO466" s="144"/>
      <c r="AP466" s="144"/>
      <c r="AQ466" s="144"/>
      <c r="AR466" s="144"/>
      <c r="AS466" s="144"/>
      <c r="AT466" s="144"/>
      <c r="AU466" s="144"/>
      <c r="AV466" s="144"/>
      <c r="AW466" s="144"/>
      <c r="AX466" s="144"/>
      <c r="AY466" s="144"/>
      <c r="AZ466" s="144"/>
      <c r="BA466" s="144"/>
      <c r="BB466" s="144"/>
      <c r="BC466" s="144"/>
      <c r="BD466" s="144"/>
      <c r="BE466" s="144"/>
      <c r="BF466" s="144"/>
      <c r="BG466" s="144"/>
      <c r="BH466" s="144"/>
      <c r="BI466" s="144"/>
      <c r="BJ466" s="144"/>
      <c r="BK466" s="144"/>
      <c r="BL466" s="144"/>
      <c r="BM466" s="144"/>
      <c r="BN466" s="144"/>
      <c r="BO466" s="144"/>
      <c r="BP466" s="144"/>
    </row>
    <row r="467" spans="1:68" ht="14.5" x14ac:dyDescent="0.3">
      <c r="A467" s="143"/>
      <c r="B467" s="143"/>
      <c r="C467" s="327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  <c r="AA467" s="144"/>
      <c r="AB467" s="144"/>
      <c r="AC467" s="144"/>
      <c r="AD467" s="144"/>
      <c r="AE467" s="144"/>
      <c r="AF467" s="144"/>
      <c r="AG467" s="144"/>
      <c r="AH467" s="144"/>
      <c r="AI467" s="144"/>
      <c r="AJ467" s="144"/>
      <c r="AK467" s="144"/>
      <c r="AL467" s="144"/>
      <c r="AM467" s="144"/>
      <c r="AN467" s="144"/>
      <c r="AO467" s="144"/>
      <c r="AP467" s="144"/>
      <c r="AQ467" s="144"/>
      <c r="AR467" s="144"/>
      <c r="AS467" s="144"/>
      <c r="AT467" s="144"/>
      <c r="AU467" s="144"/>
      <c r="AV467" s="144"/>
      <c r="AW467" s="144"/>
      <c r="AX467" s="144"/>
      <c r="AY467" s="144"/>
      <c r="AZ467" s="144"/>
      <c r="BA467" s="144"/>
      <c r="BB467" s="144"/>
      <c r="BC467" s="144"/>
      <c r="BD467" s="144"/>
      <c r="BE467" s="144"/>
      <c r="BF467" s="144"/>
      <c r="BG467" s="144"/>
      <c r="BH467" s="144"/>
      <c r="BI467" s="144"/>
      <c r="BJ467" s="144"/>
      <c r="BK467" s="144"/>
      <c r="BL467" s="144"/>
      <c r="BM467" s="144"/>
      <c r="BN467" s="144"/>
      <c r="BO467" s="144"/>
      <c r="BP467" s="144"/>
    </row>
    <row r="468" spans="1:68" ht="14.5" x14ac:dyDescent="0.3">
      <c r="A468" s="143"/>
      <c r="B468" s="143"/>
      <c r="C468" s="327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  <c r="AA468" s="144"/>
      <c r="AB468" s="144"/>
      <c r="AC468" s="144"/>
      <c r="AD468" s="144"/>
      <c r="AE468" s="144"/>
      <c r="AF468" s="144"/>
      <c r="AG468" s="144"/>
      <c r="AH468" s="144"/>
      <c r="AI468" s="144"/>
      <c r="AJ468" s="144"/>
      <c r="AK468" s="144"/>
      <c r="AL468" s="144"/>
      <c r="AM468" s="144"/>
      <c r="AN468" s="144"/>
      <c r="AO468" s="144"/>
      <c r="AP468" s="144"/>
      <c r="AQ468" s="144"/>
      <c r="AR468" s="144"/>
      <c r="AS468" s="144"/>
      <c r="AT468" s="144"/>
      <c r="AU468" s="144"/>
      <c r="AV468" s="144"/>
      <c r="AW468" s="144"/>
      <c r="AX468" s="144"/>
      <c r="AY468" s="144"/>
      <c r="AZ468" s="144"/>
      <c r="BA468" s="144"/>
      <c r="BB468" s="144"/>
      <c r="BC468" s="144"/>
      <c r="BD468" s="144"/>
      <c r="BE468" s="144"/>
      <c r="BF468" s="144"/>
      <c r="BG468" s="144"/>
      <c r="BH468" s="144"/>
      <c r="BI468" s="144"/>
      <c r="BJ468" s="144"/>
      <c r="BK468" s="144"/>
      <c r="BL468" s="144"/>
      <c r="BM468" s="144"/>
      <c r="BN468" s="144"/>
      <c r="BO468" s="144"/>
      <c r="BP468" s="144"/>
    </row>
    <row r="469" spans="1:68" ht="14.5" x14ac:dyDescent="0.3">
      <c r="A469" s="143"/>
      <c r="B469" s="143"/>
      <c r="C469" s="327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  <c r="AA469" s="144"/>
      <c r="AB469" s="144"/>
      <c r="AC469" s="144"/>
      <c r="AD469" s="144"/>
      <c r="AE469" s="144"/>
      <c r="AF469" s="144"/>
      <c r="AG469" s="144"/>
      <c r="AH469" s="144"/>
      <c r="AI469" s="144"/>
      <c r="AJ469" s="144"/>
      <c r="AK469" s="144"/>
      <c r="AL469" s="144"/>
      <c r="AM469" s="144"/>
      <c r="AN469" s="144"/>
      <c r="AO469" s="144"/>
      <c r="AP469" s="144"/>
      <c r="AQ469" s="144"/>
      <c r="AR469" s="144"/>
      <c r="AS469" s="144"/>
      <c r="AT469" s="144"/>
      <c r="AU469" s="144"/>
      <c r="AV469" s="144"/>
      <c r="AW469" s="144"/>
      <c r="AX469" s="144"/>
      <c r="AY469" s="144"/>
      <c r="AZ469" s="144"/>
      <c r="BA469" s="144"/>
      <c r="BB469" s="144"/>
      <c r="BC469" s="144"/>
      <c r="BD469" s="144"/>
      <c r="BE469" s="144"/>
      <c r="BF469" s="144"/>
      <c r="BG469" s="144"/>
      <c r="BH469" s="144"/>
      <c r="BI469" s="144"/>
      <c r="BJ469" s="144"/>
      <c r="BK469" s="144"/>
      <c r="BL469" s="144"/>
      <c r="BM469" s="144"/>
      <c r="BN469" s="144"/>
      <c r="BO469" s="144"/>
      <c r="BP469" s="144"/>
    </row>
    <row r="470" spans="1:68" ht="14.5" x14ac:dyDescent="0.3">
      <c r="A470" s="143"/>
      <c r="B470" s="143"/>
      <c r="C470" s="327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  <c r="AA470" s="144"/>
      <c r="AB470" s="144"/>
      <c r="AC470" s="144"/>
      <c r="AD470" s="144"/>
      <c r="AE470" s="144"/>
      <c r="AF470" s="144"/>
      <c r="AG470" s="144"/>
      <c r="AH470" s="144"/>
      <c r="AI470" s="144"/>
      <c r="AJ470" s="144"/>
      <c r="AK470" s="144"/>
      <c r="AL470" s="144"/>
      <c r="AM470" s="144"/>
      <c r="AN470" s="144"/>
      <c r="AO470" s="144"/>
      <c r="AP470" s="144"/>
      <c r="AQ470" s="144"/>
      <c r="AR470" s="144"/>
      <c r="AS470" s="144"/>
      <c r="AT470" s="144"/>
      <c r="AU470" s="144"/>
      <c r="AV470" s="144"/>
      <c r="AW470" s="144"/>
      <c r="AX470" s="144"/>
      <c r="AY470" s="144"/>
      <c r="AZ470" s="144"/>
      <c r="BA470" s="144"/>
      <c r="BB470" s="144"/>
      <c r="BC470" s="144"/>
      <c r="BD470" s="144"/>
      <c r="BE470" s="144"/>
      <c r="BF470" s="144"/>
      <c r="BG470" s="144"/>
      <c r="BH470" s="144"/>
      <c r="BI470" s="144"/>
      <c r="BJ470" s="144"/>
      <c r="BK470" s="144"/>
      <c r="BL470" s="144"/>
      <c r="BM470" s="144"/>
      <c r="BN470" s="144"/>
      <c r="BO470" s="144"/>
      <c r="BP470" s="144"/>
    </row>
    <row r="471" spans="1:68" ht="14.5" x14ac:dyDescent="0.3">
      <c r="A471" s="143"/>
      <c r="B471" s="143"/>
      <c r="C471" s="327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  <c r="AA471" s="144"/>
      <c r="AB471" s="144"/>
      <c r="AC471" s="144"/>
      <c r="AD471" s="144"/>
      <c r="AE471" s="144"/>
      <c r="AF471" s="144"/>
      <c r="AG471" s="144"/>
      <c r="AH471" s="144"/>
      <c r="AI471" s="144"/>
      <c r="AJ471" s="144"/>
      <c r="AK471" s="144"/>
      <c r="AL471" s="144"/>
      <c r="AM471" s="144"/>
      <c r="AN471" s="144"/>
      <c r="AO471" s="144"/>
      <c r="AP471" s="144"/>
      <c r="AQ471" s="144"/>
      <c r="AR471" s="144"/>
      <c r="AS471" s="144"/>
      <c r="AT471" s="144"/>
      <c r="AU471" s="144"/>
      <c r="AV471" s="144"/>
      <c r="AW471" s="144"/>
      <c r="AX471" s="144"/>
      <c r="AY471" s="144"/>
      <c r="AZ471" s="144"/>
      <c r="BA471" s="144"/>
      <c r="BB471" s="144"/>
      <c r="BC471" s="144"/>
      <c r="BD471" s="144"/>
      <c r="BE471" s="144"/>
      <c r="BF471" s="144"/>
      <c r="BG471" s="144"/>
      <c r="BH471" s="144"/>
      <c r="BI471" s="144"/>
      <c r="BJ471" s="144"/>
      <c r="BK471" s="144"/>
      <c r="BL471" s="144"/>
      <c r="BM471" s="144"/>
      <c r="BN471" s="144"/>
      <c r="BO471" s="144"/>
      <c r="BP471" s="144"/>
    </row>
    <row r="472" spans="1:68" ht="14.5" x14ac:dyDescent="0.3">
      <c r="A472" s="143"/>
      <c r="B472" s="143"/>
      <c r="C472" s="327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  <c r="AA472" s="144"/>
      <c r="AB472" s="144"/>
      <c r="AC472" s="144"/>
      <c r="AD472" s="144"/>
      <c r="AE472" s="144"/>
      <c r="AF472" s="144"/>
      <c r="AG472" s="144"/>
      <c r="AH472" s="144"/>
      <c r="AI472" s="144"/>
      <c r="AJ472" s="144"/>
      <c r="AK472" s="144"/>
      <c r="AL472" s="144"/>
      <c r="AM472" s="144"/>
      <c r="AN472" s="144"/>
      <c r="AO472" s="144"/>
      <c r="AP472" s="144"/>
      <c r="AQ472" s="144"/>
      <c r="AR472" s="144"/>
      <c r="AS472" s="144"/>
      <c r="AT472" s="144"/>
      <c r="AU472" s="144"/>
      <c r="AV472" s="144"/>
      <c r="AW472" s="144"/>
      <c r="AX472" s="144"/>
      <c r="AY472" s="144"/>
      <c r="AZ472" s="144"/>
      <c r="BA472" s="144"/>
      <c r="BB472" s="144"/>
      <c r="BC472" s="144"/>
      <c r="BD472" s="144"/>
      <c r="BE472" s="144"/>
      <c r="BF472" s="144"/>
      <c r="BG472" s="144"/>
      <c r="BH472" s="144"/>
      <c r="BI472" s="144"/>
      <c r="BJ472" s="144"/>
      <c r="BK472" s="144"/>
      <c r="BL472" s="144"/>
      <c r="BM472" s="144"/>
      <c r="BN472" s="144"/>
      <c r="BO472" s="144"/>
      <c r="BP472" s="144"/>
    </row>
    <row r="473" spans="1:68" ht="14.5" x14ac:dyDescent="0.3">
      <c r="A473" s="143"/>
      <c r="B473" s="143"/>
      <c r="C473" s="327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  <c r="AA473" s="144"/>
      <c r="AB473" s="144"/>
      <c r="AC473" s="144"/>
      <c r="AD473" s="144"/>
      <c r="AE473" s="144"/>
      <c r="AF473" s="144"/>
      <c r="AG473" s="144"/>
      <c r="AH473" s="144"/>
      <c r="AI473" s="144"/>
      <c r="AJ473" s="144"/>
      <c r="AK473" s="144"/>
      <c r="AL473" s="144"/>
      <c r="AM473" s="144"/>
      <c r="AN473" s="144"/>
      <c r="AO473" s="144"/>
      <c r="AP473" s="144"/>
      <c r="AQ473" s="144"/>
      <c r="AR473" s="144"/>
      <c r="AS473" s="144"/>
      <c r="AT473" s="144"/>
      <c r="AU473" s="144"/>
      <c r="AV473" s="144"/>
      <c r="AW473" s="144"/>
      <c r="AX473" s="144"/>
      <c r="AY473" s="144"/>
      <c r="AZ473" s="144"/>
      <c r="BA473" s="144"/>
      <c r="BB473" s="144"/>
      <c r="BC473" s="144"/>
      <c r="BD473" s="144"/>
      <c r="BE473" s="144"/>
      <c r="BF473" s="144"/>
      <c r="BG473" s="144"/>
      <c r="BH473" s="144"/>
      <c r="BI473" s="144"/>
      <c r="BJ473" s="144"/>
      <c r="BK473" s="144"/>
      <c r="BL473" s="144"/>
      <c r="BM473" s="144"/>
      <c r="BN473" s="144"/>
      <c r="BO473" s="144"/>
      <c r="BP473" s="144"/>
    </row>
    <row r="474" spans="1:68" ht="14.5" x14ac:dyDescent="0.3">
      <c r="A474" s="143"/>
      <c r="B474" s="143"/>
      <c r="C474" s="327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  <c r="AA474" s="144"/>
      <c r="AB474" s="144"/>
      <c r="AC474" s="144"/>
      <c r="AD474" s="144"/>
      <c r="AE474" s="144"/>
      <c r="AF474" s="144"/>
      <c r="AG474" s="144"/>
      <c r="AH474" s="144"/>
      <c r="AI474" s="144"/>
      <c r="AJ474" s="144"/>
      <c r="AK474" s="144"/>
      <c r="AL474" s="144"/>
      <c r="AM474" s="144"/>
      <c r="AN474" s="144"/>
      <c r="AO474" s="144"/>
      <c r="AP474" s="144"/>
      <c r="AQ474" s="144"/>
      <c r="AR474" s="144"/>
      <c r="AS474" s="144"/>
      <c r="AT474" s="144"/>
      <c r="AU474" s="144"/>
      <c r="AV474" s="144"/>
      <c r="AW474" s="144"/>
      <c r="AX474" s="144"/>
      <c r="AY474" s="144"/>
      <c r="AZ474" s="144"/>
      <c r="BA474" s="144"/>
      <c r="BB474" s="144"/>
      <c r="BC474" s="144"/>
      <c r="BD474" s="144"/>
      <c r="BE474" s="144"/>
      <c r="BF474" s="144"/>
      <c r="BG474" s="144"/>
      <c r="BH474" s="144"/>
      <c r="BI474" s="144"/>
      <c r="BJ474" s="144"/>
      <c r="BK474" s="144"/>
      <c r="BL474" s="144"/>
      <c r="BM474" s="144"/>
      <c r="BN474" s="144"/>
      <c r="BO474" s="144"/>
      <c r="BP474" s="144"/>
    </row>
    <row r="475" spans="1:68" ht="14.5" x14ac:dyDescent="0.3">
      <c r="A475" s="143"/>
      <c r="B475" s="143"/>
      <c r="C475" s="327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  <c r="AA475" s="144"/>
      <c r="AB475" s="144"/>
      <c r="AC475" s="144"/>
      <c r="AD475" s="144"/>
      <c r="AE475" s="144"/>
      <c r="AF475" s="144"/>
      <c r="AG475" s="144"/>
      <c r="AH475" s="144"/>
      <c r="AI475" s="144"/>
      <c r="AJ475" s="144"/>
      <c r="AK475" s="144"/>
      <c r="AL475" s="144"/>
      <c r="AM475" s="144"/>
      <c r="AN475" s="144"/>
      <c r="AO475" s="144"/>
      <c r="AP475" s="144"/>
      <c r="AQ475" s="144"/>
      <c r="AR475" s="144"/>
      <c r="AS475" s="144"/>
      <c r="AT475" s="144"/>
      <c r="AU475" s="144"/>
      <c r="AV475" s="144"/>
      <c r="AW475" s="144"/>
      <c r="AX475" s="144"/>
      <c r="AY475" s="144"/>
      <c r="AZ475" s="144"/>
      <c r="BA475" s="144"/>
      <c r="BB475" s="144"/>
      <c r="BC475" s="144"/>
      <c r="BD475" s="144"/>
      <c r="BE475" s="144"/>
      <c r="BF475" s="144"/>
      <c r="BG475" s="144"/>
      <c r="BH475" s="144"/>
      <c r="BI475" s="144"/>
      <c r="BJ475" s="144"/>
      <c r="BK475" s="144"/>
      <c r="BL475" s="144"/>
      <c r="BM475" s="144"/>
      <c r="BN475" s="144"/>
      <c r="BO475" s="144"/>
      <c r="BP475" s="144"/>
    </row>
    <row r="476" spans="1:68" ht="14.5" x14ac:dyDescent="0.3">
      <c r="A476" s="143"/>
      <c r="B476" s="143"/>
      <c r="C476" s="327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  <c r="AA476" s="144"/>
      <c r="AB476" s="144"/>
      <c r="AC476" s="144"/>
      <c r="AD476" s="144"/>
      <c r="AE476" s="144"/>
      <c r="AF476" s="144"/>
      <c r="AG476" s="144"/>
      <c r="AH476" s="144"/>
      <c r="AI476" s="144"/>
      <c r="AJ476" s="144"/>
      <c r="AK476" s="144"/>
      <c r="AL476" s="144"/>
      <c r="AM476" s="144"/>
      <c r="AN476" s="144"/>
      <c r="AO476" s="144"/>
      <c r="AP476" s="144"/>
      <c r="AQ476" s="144"/>
      <c r="AR476" s="144"/>
      <c r="AS476" s="144"/>
      <c r="AT476" s="144"/>
      <c r="AU476" s="144"/>
      <c r="AV476" s="144"/>
      <c r="AW476" s="144"/>
      <c r="AX476" s="144"/>
      <c r="AY476" s="144"/>
      <c r="AZ476" s="144"/>
      <c r="BA476" s="144"/>
      <c r="BB476" s="144"/>
      <c r="BC476" s="144"/>
      <c r="BD476" s="144"/>
      <c r="BE476" s="144"/>
      <c r="BF476" s="144"/>
      <c r="BG476" s="144"/>
      <c r="BH476" s="144"/>
      <c r="BI476" s="144"/>
      <c r="BJ476" s="144"/>
      <c r="BK476" s="144"/>
      <c r="BL476" s="144"/>
      <c r="BM476" s="144"/>
      <c r="BN476" s="144"/>
      <c r="BO476" s="144"/>
      <c r="BP476" s="144"/>
    </row>
    <row r="477" spans="1:68" ht="14.5" x14ac:dyDescent="0.3">
      <c r="A477" s="143"/>
      <c r="B477" s="143"/>
      <c r="C477" s="327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  <c r="AA477" s="144"/>
      <c r="AB477" s="144"/>
      <c r="AC477" s="144"/>
      <c r="AD477" s="144"/>
      <c r="AE477" s="144"/>
      <c r="AF477" s="144"/>
      <c r="AG477" s="144"/>
      <c r="AH477" s="144"/>
      <c r="AI477" s="144"/>
      <c r="AJ477" s="144"/>
      <c r="AK477" s="144"/>
      <c r="AL477" s="144"/>
      <c r="AM477" s="144"/>
      <c r="AN477" s="144"/>
      <c r="AO477" s="144"/>
      <c r="AP477" s="144"/>
      <c r="AQ477" s="144"/>
      <c r="AR477" s="144"/>
      <c r="AS477" s="144"/>
      <c r="AT477" s="144"/>
      <c r="AU477" s="144"/>
      <c r="AV477" s="144"/>
      <c r="AW477" s="144"/>
      <c r="AX477" s="144"/>
      <c r="AY477" s="144"/>
      <c r="AZ477" s="144"/>
      <c r="BA477" s="144"/>
      <c r="BB477" s="144"/>
      <c r="BC477" s="144"/>
      <c r="BD477" s="144"/>
      <c r="BE477" s="144"/>
      <c r="BF477" s="144"/>
      <c r="BG477" s="144"/>
      <c r="BH477" s="144"/>
      <c r="BI477" s="144"/>
      <c r="BJ477" s="144"/>
      <c r="BK477" s="144"/>
      <c r="BL477" s="144"/>
      <c r="BM477" s="144"/>
      <c r="BN477" s="144"/>
      <c r="BO477" s="144"/>
      <c r="BP477" s="144"/>
    </row>
    <row r="478" spans="1:68" ht="14.5" x14ac:dyDescent="0.3">
      <c r="A478" s="143"/>
      <c r="B478" s="143"/>
      <c r="C478" s="327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  <c r="AA478" s="144"/>
      <c r="AB478" s="144"/>
      <c r="AC478" s="144"/>
      <c r="AD478" s="144"/>
      <c r="AE478" s="144"/>
      <c r="AF478" s="144"/>
      <c r="AG478" s="144"/>
      <c r="AH478" s="144"/>
      <c r="AI478" s="144"/>
      <c r="AJ478" s="144"/>
      <c r="AK478" s="144"/>
      <c r="AL478" s="144"/>
      <c r="AM478" s="144"/>
      <c r="AN478" s="144"/>
      <c r="AO478" s="144"/>
      <c r="AP478" s="144"/>
      <c r="AQ478" s="144"/>
      <c r="AR478" s="144"/>
      <c r="AS478" s="144"/>
      <c r="AT478" s="144"/>
      <c r="AU478" s="144"/>
      <c r="AV478" s="144"/>
      <c r="AW478" s="144"/>
      <c r="AX478" s="144"/>
      <c r="AY478" s="144"/>
      <c r="AZ478" s="144"/>
      <c r="BA478" s="144"/>
      <c r="BB478" s="144"/>
      <c r="BC478" s="144"/>
      <c r="BD478" s="144"/>
      <c r="BE478" s="144"/>
      <c r="BF478" s="144"/>
      <c r="BG478" s="144"/>
      <c r="BH478" s="144"/>
      <c r="BI478" s="144"/>
      <c r="BJ478" s="144"/>
      <c r="BK478" s="144"/>
      <c r="BL478" s="144"/>
      <c r="BM478" s="144"/>
      <c r="BN478" s="144"/>
      <c r="BO478" s="144"/>
      <c r="BP478" s="144"/>
    </row>
    <row r="479" spans="1:68" ht="14.5" x14ac:dyDescent="0.3">
      <c r="A479" s="143"/>
      <c r="B479" s="143"/>
      <c r="C479" s="327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  <c r="AF479" s="144"/>
      <c r="AG479" s="144"/>
      <c r="AH479" s="144"/>
      <c r="AI479" s="144"/>
      <c r="AJ479" s="144"/>
      <c r="AK479" s="144"/>
      <c r="AL479" s="144"/>
      <c r="AM479" s="144"/>
      <c r="AN479" s="144"/>
      <c r="AO479" s="144"/>
      <c r="AP479" s="144"/>
      <c r="AQ479" s="144"/>
      <c r="AR479" s="144"/>
      <c r="AS479" s="144"/>
      <c r="AT479" s="144"/>
      <c r="AU479" s="144"/>
      <c r="AV479" s="144"/>
      <c r="AW479" s="144"/>
      <c r="AX479" s="144"/>
      <c r="AY479" s="144"/>
      <c r="AZ479" s="144"/>
      <c r="BA479" s="144"/>
      <c r="BB479" s="144"/>
      <c r="BC479" s="144"/>
      <c r="BD479" s="144"/>
      <c r="BE479" s="144"/>
      <c r="BF479" s="144"/>
      <c r="BG479" s="144"/>
      <c r="BH479" s="144"/>
      <c r="BI479" s="144"/>
      <c r="BJ479" s="144"/>
      <c r="BK479" s="144"/>
      <c r="BL479" s="144"/>
      <c r="BM479" s="144"/>
      <c r="BN479" s="144"/>
      <c r="BO479" s="144"/>
      <c r="BP479" s="144"/>
    </row>
    <row r="480" spans="1:68" ht="14.5" x14ac:dyDescent="0.3">
      <c r="A480" s="143"/>
      <c r="B480" s="143"/>
      <c r="C480" s="327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  <c r="AA480" s="144"/>
      <c r="AB480" s="144"/>
      <c r="AC480" s="144"/>
      <c r="AD480" s="144"/>
      <c r="AE480" s="144"/>
      <c r="AF480" s="144"/>
      <c r="AG480" s="144"/>
      <c r="AH480" s="144"/>
      <c r="AI480" s="144"/>
      <c r="AJ480" s="144"/>
      <c r="AK480" s="144"/>
      <c r="AL480" s="144"/>
      <c r="AM480" s="144"/>
      <c r="AN480" s="144"/>
      <c r="AO480" s="144"/>
      <c r="AP480" s="144"/>
      <c r="AQ480" s="144"/>
      <c r="AR480" s="144"/>
      <c r="AS480" s="144"/>
      <c r="AT480" s="144"/>
      <c r="AU480" s="144"/>
      <c r="AV480" s="144"/>
      <c r="AW480" s="144"/>
      <c r="AX480" s="144"/>
      <c r="AY480" s="144"/>
      <c r="AZ480" s="144"/>
      <c r="BA480" s="144"/>
      <c r="BB480" s="144"/>
      <c r="BC480" s="144"/>
      <c r="BD480" s="144"/>
      <c r="BE480" s="144"/>
      <c r="BF480" s="144"/>
      <c r="BG480" s="144"/>
      <c r="BH480" s="144"/>
      <c r="BI480" s="144"/>
      <c r="BJ480" s="144"/>
      <c r="BK480" s="144"/>
      <c r="BL480" s="144"/>
      <c r="BM480" s="144"/>
      <c r="BN480" s="144"/>
      <c r="BO480" s="144"/>
      <c r="BP480" s="144"/>
    </row>
    <row r="481" spans="1:68" ht="14.5" x14ac:dyDescent="0.3">
      <c r="A481" s="143"/>
      <c r="B481" s="143"/>
      <c r="C481" s="327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  <c r="AB481" s="144"/>
      <c r="AC481" s="144"/>
      <c r="AD481" s="144"/>
      <c r="AE481" s="144"/>
      <c r="AF481" s="144"/>
      <c r="AG481" s="144"/>
      <c r="AH481" s="144"/>
      <c r="AI481" s="144"/>
      <c r="AJ481" s="144"/>
      <c r="AK481" s="144"/>
      <c r="AL481" s="144"/>
      <c r="AM481" s="144"/>
      <c r="AN481" s="144"/>
      <c r="AO481" s="144"/>
      <c r="AP481" s="144"/>
      <c r="AQ481" s="144"/>
      <c r="AR481" s="144"/>
      <c r="AS481" s="144"/>
      <c r="AT481" s="144"/>
      <c r="AU481" s="144"/>
      <c r="AV481" s="144"/>
      <c r="AW481" s="144"/>
      <c r="AX481" s="144"/>
      <c r="AY481" s="144"/>
      <c r="AZ481" s="144"/>
      <c r="BA481" s="144"/>
      <c r="BB481" s="144"/>
      <c r="BC481" s="144"/>
      <c r="BD481" s="144"/>
      <c r="BE481" s="144"/>
      <c r="BF481" s="144"/>
      <c r="BG481" s="144"/>
      <c r="BH481" s="144"/>
      <c r="BI481" s="144"/>
      <c r="BJ481" s="144"/>
      <c r="BK481" s="144"/>
      <c r="BL481" s="144"/>
      <c r="BM481" s="144"/>
      <c r="BN481" s="144"/>
      <c r="BO481" s="144"/>
      <c r="BP481" s="144"/>
    </row>
    <row r="482" spans="1:68" ht="14.5" x14ac:dyDescent="0.3">
      <c r="A482" s="143"/>
      <c r="B482" s="143"/>
      <c r="C482" s="327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  <c r="AA482" s="144"/>
      <c r="AB482" s="144"/>
      <c r="AC482" s="144"/>
      <c r="AD482" s="144"/>
      <c r="AE482" s="144"/>
      <c r="AF482" s="144"/>
      <c r="AG482" s="144"/>
      <c r="AH482" s="144"/>
      <c r="AI482" s="144"/>
      <c r="AJ482" s="144"/>
      <c r="AK482" s="144"/>
      <c r="AL482" s="144"/>
      <c r="AM482" s="144"/>
      <c r="AN482" s="144"/>
      <c r="AO482" s="144"/>
      <c r="AP482" s="144"/>
      <c r="AQ482" s="144"/>
      <c r="AR482" s="144"/>
      <c r="AS482" s="144"/>
      <c r="AT482" s="144"/>
      <c r="AU482" s="144"/>
      <c r="AV482" s="144"/>
      <c r="AW482" s="144"/>
      <c r="AX482" s="144"/>
      <c r="AY482" s="144"/>
      <c r="AZ482" s="144"/>
      <c r="BA482" s="144"/>
      <c r="BB482" s="144"/>
      <c r="BC482" s="144"/>
      <c r="BD482" s="144"/>
      <c r="BE482" s="144"/>
      <c r="BF482" s="144"/>
      <c r="BG482" s="144"/>
      <c r="BH482" s="144"/>
      <c r="BI482" s="144"/>
      <c r="BJ482" s="144"/>
      <c r="BK482" s="144"/>
      <c r="BL482" s="144"/>
      <c r="BM482" s="144"/>
      <c r="BN482" s="144"/>
      <c r="BO482" s="144"/>
      <c r="BP482" s="144"/>
    </row>
    <row r="483" spans="1:68" ht="14.5" x14ac:dyDescent="0.3">
      <c r="A483" s="143"/>
      <c r="B483" s="143"/>
      <c r="C483" s="327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  <c r="AB483" s="144"/>
      <c r="AC483" s="144"/>
      <c r="AD483" s="144"/>
      <c r="AE483" s="144"/>
      <c r="AF483" s="144"/>
      <c r="AG483" s="144"/>
      <c r="AH483" s="144"/>
      <c r="AI483" s="144"/>
      <c r="AJ483" s="144"/>
      <c r="AK483" s="144"/>
      <c r="AL483" s="144"/>
      <c r="AM483" s="144"/>
      <c r="AN483" s="144"/>
      <c r="AO483" s="144"/>
      <c r="AP483" s="144"/>
      <c r="AQ483" s="144"/>
      <c r="AR483" s="144"/>
      <c r="AS483" s="144"/>
      <c r="AT483" s="144"/>
      <c r="AU483" s="144"/>
      <c r="AV483" s="144"/>
      <c r="AW483" s="144"/>
      <c r="AX483" s="144"/>
      <c r="AY483" s="144"/>
      <c r="AZ483" s="144"/>
      <c r="BA483" s="144"/>
      <c r="BB483" s="144"/>
      <c r="BC483" s="144"/>
      <c r="BD483" s="144"/>
      <c r="BE483" s="144"/>
      <c r="BF483" s="144"/>
      <c r="BG483" s="144"/>
      <c r="BH483" s="144"/>
      <c r="BI483" s="144"/>
      <c r="BJ483" s="144"/>
      <c r="BK483" s="144"/>
      <c r="BL483" s="144"/>
      <c r="BM483" s="144"/>
      <c r="BN483" s="144"/>
      <c r="BO483" s="144"/>
      <c r="BP483" s="144"/>
    </row>
    <row r="484" spans="1:68" ht="14.5" x14ac:dyDescent="0.3">
      <c r="A484" s="143"/>
      <c r="B484" s="143"/>
      <c r="C484" s="327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  <c r="AA484" s="144"/>
      <c r="AB484" s="144"/>
      <c r="AC484" s="144"/>
      <c r="AD484" s="144"/>
      <c r="AE484" s="144"/>
      <c r="AF484" s="144"/>
      <c r="AG484" s="144"/>
      <c r="AH484" s="144"/>
      <c r="AI484" s="144"/>
      <c r="AJ484" s="144"/>
      <c r="AK484" s="144"/>
      <c r="AL484" s="144"/>
      <c r="AM484" s="144"/>
      <c r="AN484" s="144"/>
      <c r="AO484" s="144"/>
      <c r="AP484" s="144"/>
      <c r="AQ484" s="144"/>
      <c r="AR484" s="144"/>
      <c r="AS484" s="144"/>
      <c r="AT484" s="144"/>
      <c r="AU484" s="144"/>
      <c r="AV484" s="144"/>
      <c r="AW484" s="144"/>
      <c r="AX484" s="144"/>
      <c r="AY484" s="144"/>
      <c r="AZ484" s="144"/>
      <c r="BA484" s="144"/>
      <c r="BB484" s="144"/>
      <c r="BC484" s="144"/>
      <c r="BD484" s="144"/>
      <c r="BE484" s="144"/>
      <c r="BF484" s="144"/>
      <c r="BG484" s="144"/>
      <c r="BH484" s="144"/>
      <c r="BI484" s="144"/>
      <c r="BJ484" s="144"/>
      <c r="BK484" s="144"/>
      <c r="BL484" s="144"/>
      <c r="BM484" s="144"/>
      <c r="BN484" s="144"/>
      <c r="BO484" s="144"/>
      <c r="BP484" s="144"/>
    </row>
    <row r="485" spans="1:68" ht="14.5" x14ac:dyDescent="0.3">
      <c r="A485" s="143"/>
      <c r="B485" s="143"/>
      <c r="C485" s="327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  <c r="AA485" s="144"/>
      <c r="AB485" s="144"/>
      <c r="AC485" s="144"/>
      <c r="AD485" s="144"/>
      <c r="AE485" s="144"/>
      <c r="AF485" s="144"/>
      <c r="AG485" s="144"/>
      <c r="AH485" s="144"/>
      <c r="AI485" s="144"/>
      <c r="AJ485" s="144"/>
      <c r="AK485" s="144"/>
      <c r="AL485" s="144"/>
      <c r="AM485" s="144"/>
      <c r="AN485" s="144"/>
      <c r="AO485" s="144"/>
      <c r="AP485" s="144"/>
      <c r="AQ485" s="144"/>
      <c r="AR485" s="144"/>
      <c r="AS485" s="144"/>
      <c r="AT485" s="144"/>
      <c r="AU485" s="144"/>
      <c r="AV485" s="144"/>
      <c r="AW485" s="144"/>
      <c r="AX485" s="144"/>
      <c r="AY485" s="144"/>
      <c r="AZ485" s="144"/>
      <c r="BA485" s="144"/>
      <c r="BB485" s="144"/>
      <c r="BC485" s="144"/>
      <c r="BD485" s="144"/>
      <c r="BE485" s="144"/>
      <c r="BF485" s="144"/>
      <c r="BG485" s="144"/>
      <c r="BH485" s="144"/>
      <c r="BI485" s="144"/>
      <c r="BJ485" s="144"/>
      <c r="BK485" s="144"/>
      <c r="BL485" s="144"/>
      <c r="BM485" s="144"/>
      <c r="BN485" s="144"/>
      <c r="BO485" s="144"/>
      <c r="BP485" s="144"/>
    </row>
    <row r="486" spans="1:68" ht="14.5" x14ac:dyDescent="0.3">
      <c r="A486" s="143"/>
      <c r="B486" s="143"/>
      <c r="C486" s="327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  <c r="AA486" s="144"/>
      <c r="AB486" s="144"/>
      <c r="AC486" s="144"/>
      <c r="AD486" s="144"/>
      <c r="AE486" s="144"/>
      <c r="AF486" s="144"/>
      <c r="AG486" s="144"/>
      <c r="AH486" s="144"/>
      <c r="AI486" s="144"/>
      <c r="AJ486" s="144"/>
      <c r="AK486" s="144"/>
      <c r="AL486" s="144"/>
      <c r="AM486" s="144"/>
      <c r="AN486" s="144"/>
      <c r="AO486" s="144"/>
      <c r="AP486" s="144"/>
      <c r="AQ486" s="144"/>
      <c r="AR486" s="144"/>
      <c r="AS486" s="144"/>
      <c r="AT486" s="144"/>
      <c r="AU486" s="144"/>
      <c r="AV486" s="144"/>
      <c r="AW486" s="144"/>
      <c r="AX486" s="144"/>
      <c r="AY486" s="144"/>
      <c r="AZ486" s="144"/>
      <c r="BA486" s="144"/>
      <c r="BB486" s="144"/>
      <c r="BC486" s="144"/>
      <c r="BD486" s="144"/>
      <c r="BE486" s="144"/>
      <c r="BF486" s="144"/>
      <c r="BG486" s="144"/>
      <c r="BH486" s="144"/>
      <c r="BI486" s="144"/>
      <c r="BJ486" s="144"/>
      <c r="BK486" s="144"/>
      <c r="BL486" s="144"/>
      <c r="BM486" s="144"/>
      <c r="BN486" s="144"/>
      <c r="BO486" s="144"/>
      <c r="BP486" s="144"/>
    </row>
    <row r="487" spans="1:68" ht="14.5" x14ac:dyDescent="0.3">
      <c r="A487" s="143"/>
      <c r="B487" s="143"/>
      <c r="C487" s="327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  <c r="AB487" s="144"/>
      <c r="AC487" s="144"/>
      <c r="AD487" s="144"/>
      <c r="AE487" s="144"/>
      <c r="AF487" s="144"/>
      <c r="AG487" s="144"/>
      <c r="AH487" s="144"/>
      <c r="AI487" s="144"/>
      <c r="AJ487" s="144"/>
      <c r="AK487" s="144"/>
      <c r="AL487" s="144"/>
      <c r="AM487" s="144"/>
      <c r="AN487" s="144"/>
      <c r="AO487" s="144"/>
      <c r="AP487" s="144"/>
      <c r="AQ487" s="144"/>
      <c r="AR487" s="144"/>
      <c r="AS487" s="144"/>
      <c r="AT487" s="144"/>
      <c r="AU487" s="144"/>
      <c r="AV487" s="144"/>
      <c r="AW487" s="144"/>
      <c r="AX487" s="144"/>
      <c r="AY487" s="144"/>
      <c r="AZ487" s="144"/>
      <c r="BA487" s="144"/>
      <c r="BB487" s="144"/>
      <c r="BC487" s="144"/>
      <c r="BD487" s="144"/>
      <c r="BE487" s="144"/>
      <c r="BF487" s="144"/>
      <c r="BG487" s="144"/>
      <c r="BH487" s="144"/>
      <c r="BI487" s="144"/>
      <c r="BJ487" s="144"/>
      <c r="BK487" s="144"/>
      <c r="BL487" s="144"/>
      <c r="BM487" s="144"/>
      <c r="BN487" s="144"/>
      <c r="BO487" s="144"/>
      <c r="BP487" s="144"/>
    </row>
    <row r="488" spans="1:68" ht="14.5" x14ac:dyDescent="0.3">
      <c r="A488" s="143"/>
      <c r="B488" s="143"/>
      <c r="C488" s="327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  <c r="AA488" s="144"/>
      <c r="AB488" s="144"/>
      <c r="AC488" s="144"/>
      <c r="AD488" s="144"/>
      <c r="AE488" s="144"/>
      <c r="AF488" s="144"/>
      <c r="AG488" s="144"/>
      <c r="AH488" s="144"/>
      <c r="AI488" s="144"/>
      <c r="AJ488" s="144"/>
      <c r="AK488" s="144"/>
      <c r="AL488" s="144"/>
      <c r="AM488" s="144"/>
      <c r="AN488" s="144"/>
      <c r="AO488" s="144"/>
      <c r="AP488" s="144"/>
      <c r="AQ488" s="144"/>
      <c r="AR488" s="144"/>
      <c r="AS488" s="144"/>
      <c r="AT488" s="144"/>
      <c r="AU488" s="144"/>
      <c r="AV488" s="144"/>
      <c r="AW488" s="144"/>
      <c r="AX488" s="144"/>
      <c r="AY488" s="144"/>
      <c r="AZ488" s="144"/>
      <c r="BA488" s="144"/>
      <c r="BB488" s="144"/>
      <c r="BC488" s="144"/>
      <c r="BD488" s="144"/>
      <c r="BE488" s="144"/>
      <c r="BF488" s="144"/>
      <c r="BG488" s="144"/>
      <c r="BH488" s="144"/>
      <c r="BI488" s="144"/>
      <c r="BJ488" s="144"/>
      <c r="BK488" s="144"/>
      <c r="BL488" s="144"/>
      <c r="BM488" s="144"/>
      <c r="BN488" s="144"/>
      <c r="BO488" s="144"/>
      <c r="BP488" s="144"/>
    </row>
    <row r="489" spans="1:68" ht="14.5" x14ac:dyDescent="0.3">
      <c r="A489" s="143"/>
      <c r="B489" s="143"/>
      <c r="C489" s="327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  <c r="AA489" s="144"/>
      <c r="AB489" s="144"/>
      <c r="AC489" s="144"/>
      <c r="AD489" s="144"/>
      <c r="AE489" s="144"/>
      <c r="AF489" s="144"/>
      <c r="AG489" s="144"/>
      <c r="AH489" s="144"/>
      <c r="AI489" s="144"/>
      <c r="AJ489" s="144"/>
      <c r="AK489" s="144"/>
      <c r="AL489" s="144"/>
      <c r="AM489" s="144"/>
      <c r="AN489" s="144"/>
      <c r="AO489" s="144"/>
      <c r="AP489" s="144"/>
      <c r="AQ489" s="144"/>
      <c r="AR489" s="144"/>
      <c r="AS489" s="144"/>
      <c r="AT489" s="144"/>
      <c r="AU489" s="144"/>
      <c r="AV489" s="144"/>
      <c r="AW489" s="144"/>
      <c r="AX489" s="144"/>
      <c r="AY489" s="144"/>
      <c r="AZ489" s="144"/>
      <c r="BA489" s="144"/>
      <c r="BB489" s="144"/>
      <c r="BC489" s="144"/>
      <c r="BD489" s="144"/>
      <c r="BE489" s="144"/>
      <c r="BF489" s="144"/>
      <c r="BG489" s="144"/>
      <c r="BH489" s="144"/>
      <c r="BI489" s="144"/>
      <c r="BJ489" s="144"/>
      <c r="BK489" s="144"/>
      <c r="BL489" s="144"/>
      <c r="BM489" s="144"/>
      <c r="BN489" s="144"/>
      <c r="BO489" s="144"/>
      <c r="BP489" s="144"/>
    </row>
    <row r="490" spans="1:68" ht="14.5" x14ac:dyDescent="0.3">
      <c r="A490" s="143"/>
      <c r="B490" s="143"/>
      <c r="C490" s="327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  <c r="AA490" s="144"/>
      <c r="AB490" s="144"/>
      <c r="AC490" s="144"/>
      <c r="AD490" s="144"/>
      <c r="AE490" s="144"/>
      <c r="AF490" s="144"/>
      <c r="AG490" s="144"/>
      <c r="AH490" s="144"/>
      <c r="AI490" s="144"/>
      <c r="AJ490" s="144"/>
      <c r="AK490" s="144"/>
      <c r="AL490" s="144"/>
      <c r="AM490" s="144"/>
      <c r="AN490" s="144"/>
      <c r="AO490" s="144"/>
      <c r="AP490" s="144"/>
      <c r="AQ490" s="144"/>
      <c r="AR490" s="144"/>
      <c r="AS490" s="144"/>
      <c r="AT490" s="144"/>
      <c r="AU490" s="144"/>
      <c r="AV490" s="144"/>
      <c r="AW490" s="144"/>
      <c r="AX490" s="144"/>
      <c r="AY490" s="144"/>
      <c r="AZ490" s="144"/>
      <c r="BA490" s="144"/>
      <c r="BB490" s="144"/>
      <c r="BC490" s="144"/>
      <c r="BD490" s="144"/>
      <c r="BE490" s="144"/>
      <c r="BF490" s="144"/>
      <c r="BG490" s="144"/>
      <c r="BH490" s="144"/>
      <c r="BI490" s="144"/>
      <c r="BJ490" s="144"/>
      <c r="BK490" s="144"/>
      <c r="BL490" s="144"/>
      <c r="BM490" s="144"/>
      <c r="BN490" s="144"/>
      <c r="BO490" s="144"/>
      <c r="BP490" s="144"/>
    </row>
    <row r="491" spans="1:68" ht="14.5" x14ac:dyDescent="0.3">
      <c r="A491" s="143"/>
      <c r="B491" s="143"/>
      <c r="C491" s="327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  <c r="AA491" s="144"/>
      <c r="AB491" s="144"/>
      <c r="AC491" s="144"/>
      <c r="AD491" s="144"/>
      <c r="AE491" s="144"/>
      <c r="AF491" s="144"/>
      <c r="AG491" s="144"/>
      <c r="AH491" s="144"/>
      <c r="AI491" s="144"/>
      <c r="AJ491" s="144"/>
      <c r="AK491" s="144"/>
      <c r="AL491" s="144"/>
      <c r="AM491" s="144"/>
      <c r="AN491" s="144"/>
      <c r="AO491" s="144"/>
      <c r="AP491" s="144"/>
      <c r="AQ491" s="144"/>
      <c r="AR491" s="144"/>
      <c r="AS491" s="144"/>
      <c r="AT491" s="144"/>
      <c r="AU491" s="144"/>
      <c r="AV491" s="144"/>
      <c r="AW491" s="144"/>
      <c r="AX491" s="144"/>
      <c r="AY491" s="144"/>
      <c r="AZ491" s="144"/>
      <c r="BA491" s="144"/>
      <c r="BB491" s="144"/>
      <c r="BC491" s="144"/>
      <c r="BD491" s="144"/>
      <c r="BE491" s="144"/>
      <c r="BF491" s="144"/>
      <c r="BG491" s="144"/>
      <c r="BH491" s="144"/>
      <c r="BI491" s="144"/>
      <c r="BJ491" s="144"/>
      <c r="BK491" s="144"/>
      <c r="BL491" s="144"/>
      <c r="BM491" s="144"/>
      <c r="BN491" s="144"/>
      <c r="BO491" s="144"/>
      <c r="BP491" s="144"/>
    </row>
    <row r="492" spans="1:68" ht="14.5" x14ac:dyDescent="0.3">
      <c r="A492" s="143"/>
      <c r="B492" s="143"/>
      <c r="C492" s="327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  <c r="AA492" s="144"/>
      <c r="AB492" s="144"/>
      <c r="AC492" s="144"/>
      <c r="AD492" s="144"/>
      <c r="AE492" s="144"/>
      <c r="AF492" s="144"/>
      <c r="AG492" s="144"/>
      <c r="AH492" s="144"/>
      <c r="AI492" s="144"/>
      <c r="AJ492" s="144"/>
      <c r="AK492" s="144"/>
      <c r="AL492" s="144"/>
      <c r="AM492" s="144"/>
      <c r="AN492" s="144"/>
      <c r="AO492" s="144"/>
      <c r="AP492" s="144"/>
      <c r="AQ492" s="144"/>
      <c r="AR492" s="144"/>
      <c r="AS492" s="144"/>
      <c r="AT492" s="144"/>
      <c r="AU492" s="144"/>
      <c r="AV492" s="144"/>
      <c r="AW492" s="144"/>
      <c r="AX492" s="144"/>
      <c r="AY492" s="144"/>
      <c r="AZ492" s="144"/>
      <c r="BA492" s="144"/>
      <c r="BB492" s="144"/>
      <c r="BC492" s="144"/>
      <c r="BD492" s="144"/>
      <c r="BE492" s="144"/>
      <c r="BF492" s="144"/>
      <c r="BG492" s="144"/>
      <c r="BH492" s="144"/>
      <c r="BI492" s="144"/>
      <c r="BJ492" s="144"/>
      <c r="BK492" s="144"/>
      <c r="BL492" s="144"/>
      <c r="BM492" s="144"/>
      <c r="BN492" s="144"/>
      <c r="BO492" s="144"/>
      <c r="BP492" s="144"/>
    </row>
    <row r="493" spans="1:68" ht="14.5" x14ac:dyDescent="0.3">
      <c r="A493" s="143"/>
      <c r="B493" s="143"/>
      <c r="C493" s="327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  <c r="AA493" s="144"/>
      <c r="AB493" s="144"/>
      <c r="AC493" s="144"/>
      <c r="AD493" s="144"/>
      <c r="AE493" s="144"/>
      <c r="AF493" s="144"/>
      <c r="AG493" s="144"/>
      <c r="AH493" s="144"/>
      <c r="AI493" s="144"/>
      <c r="AJ493" s="144"/>
      <c r="AK493" s="144"/>
      <c r="AL493" s="144"/>
      <c r="AM493" s="144"/>
      <c r="AN493" s="144"/>
      <c r="AO493" s="144"/>
      <c r="AP493" s="144"/>
      <c r="AQ493" s="144"/>
      <c r="AR493" s="144"/>
      <c r="AS493" s="144"/>
      <c r="AT493" s="144"/>
      <c r="AU493" s="144"/>
      <c r="AV493" s="144"/>
      <c r="AW493" s="144"/>
      <c r="AX493" s="144"/>
      <c r="AY493" s="144"/>
      <c r="AZ493" s="144"/>
      <c r="BA493" s="144"/>
      <c r="BB493" s="144"/>
      <c r="BC493" s="144"/>
      <c r="BD493" s="144"/>
      <c r="BE493" s="144"/>
      <c r="BF493" s="144"/>
      <c r="BG493" s="144"/>
      <c r="BH493" s="144"/>
      <c r="BI493" s="144"/>
      <c r="BJ493" s="144"/>
      <c r="BK493" s="144"/>
      <c r="BL493" s="144"/>
      <c r="BM493" s="144"/>
      <c r="BN493" s="144"/>
      <c r="BO493" s="144"/>
      <c r="BP493" s="144"/>
    </row>
    <row r="494" spans="1:68" ht="14.5" x14ac:dyDescent="0.3">
      <c r="A494" s="143"/>
      <c r="B494" s="143"/>
      <c r="C494" s="327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  <c r="AA494" s="144"/>
      <c r="AB494" s="144"/>
      <c r="AC494" s="144"/>
      <c r="AD494" s="144"/>
      <c r="AE494" s="144"/>
      <c r="AF494" s="144"/>
      <c r="AG494" s="144"/>
      <c r="AH494" s="144"/>
      <c r="AI494" s="144"/>
      <c r="AJ494" s="144"/>
      <c r="AK494" s="144"/>
      <c r="AL494" s="144"/>
      <c r="AM494" s="144"/>
      <c r="AN494" s="144"/>
      <c r="AO494" s="144"/>
      <c r="AP494" s="144"/>
      <c r="AQ494" s="144"/>
      <c r="AR494" s="144"/>
      <c r="AS494" s="144"/>
      <c r="AT494" s="144"/>
      <c r="AU494" s="144"/>
      <c r="AV494" s="144"/>
      <c r="AW494" s="144"/>
      <c r="AX494" s="144"/>
      <c r="AY494" s="144"/>
      <c r="AZ494" s="144"/>
      <c r="BA494" s="144"/>
      <c r="BB494" s="144"/>
      <c r="BC494" s="144"/>
      <c r="BD494" s="144"/>
      <c r="BE494" s="144"/>
      <c r="BF494" s="144"/>
      <c r="BG494" s="144"/>
      <c r="BH494" s="144"/>
      <c r="BI494" s="144"/>
      <c r="BJ494" s="144"/>
      <c r="BK494" s="144"/>
      <c r="BL494" s="144"/>
      <c r="BM494" s="144"/>
      <c r="BN494" s="144"/>
      <c r="BO494" s="144"/>
      <c r="BP494" s="144"/>
    </row>
    <row r="495" spans="1:68" ht="14.5" x14ac:dyDescent="0.3">
      <c r="A495" s="143"/>
      <c r="B495" s="143"/>
      <c r="C495" s="327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  <c r="AA495" s="144"/>
      <c r="AB495" s="144"/>
      <c r="AC495" s="144"/>
      <c r="AD495" s="144"/>
      <c r="AE495" s="144"/>
      <c r="AF495" s="144"/>
      <c r="AG495" s="144"/>
      <c r="AH495" s="144"/>
      <c r="AI495" s="144"/>
      <c r="AJ495" s="144"/>
      <c r="AK495" s="144"/>
      <c r="AL495" s="144"/>
      <c r="AM495" s="144"/>
      <c r="AN495" s="144"/>
      <c r="AO495" s="144"/>
      <c r="AP495" s="144"/>
      <c r="AQ495" s="144"/>
      <c r="AR495" s="144"/>
      <c r="AS495" s="144"/>
      <c r="AT495" s="144"/>
      <c r="AU495" s="144"/>
      <c r="AV495" s="144"/>
      <c r="AW495" s="144"/>
      <c r="AX495" s="144"/>
      <c r="AY495" s="144"/>
      <c r="AZ495" s="144"/>
      <c r="BA495" s="144"/>
      <c r="BB495" s="144"/>
      <c r="BC495" s="144"/>
      <c r="BD495" s="144"/>
      <c r="BE495" s="144"/>
      <c r="BF495" s="144"/>
      <c r="BG495" s="144"/>
      <c r="BH495" s="144"/>
      <c r="BI495" s="144"/>
      <c r="BJ495" s="144"/>
      <c r="BK495" s="144"/>
      <c r="BL495" s="144"/>
      <c r="BM495" s="144"/>
      <c r="BN495" s="144"/>
      <c r="BO495" s="144"/>
      <c r="BP495" s="144"/>
    </row>
    <row r="496" spans="1:68" ht="14.5" x14ac:dyDescent="0.3">
      <c r="A496" s="143"/>
      <c r="B496" s="143"/>
      <c r="C496" s="327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  <c r="AA496" s="144"/>
      <c r="AB496" s="144"/>
      <c r="AC496" s="144"/>
      <c r="AD496" s="144"/>
      <c r="AE496" s="144"/>
      <c r="AF496" s="144"/>
      <c r="AG496" s="144"/>
      <c r="AH496" s="144"/>
      <c r="AI496" s="144"/>
      <c r="AJ496" s="144"/>
      <c r="AK496" s="144"/>
      <c r="AL496" s="144"/>
      <c r="AM496" s="144"/>
      <c r="AN496" s="144"/>
      <c r="AO496" s="144"/>
      <c r="AP496" s="144"/>
      <c r="AQ496" s="144"/>
      <c r="AR496" s="144"/>
      <c r="AS496" s="144"/>
      <c r="AT496" s="144"/>
      <c r="AU496" s="144"/>
      <c r="AV496" s="144"/>
      <c r="AW496" s="144"/>
      <c r="AX496" s="144"/>
      <c r="AY496" s="144"/>
      <c r="AZ496" s="144"/>
      <c r="BA496" s="144"/>
      <c r="BB496" s="144"/>
      <c r="BC496" s="144"/>
      <c r="BD496" s="144"/>
      <c r="BE496" s="144"/>
      <c r="BF496" s="144"/>
      <c r="BG496" s="144"/>
      <c r="BH496" s="144"/>
      <c r="BI496" s="144"/>
      <c r="BJ496" s="144"/>
      <c r="BK496" s="144"/>
      <c r="BL496" s="144"/>
      <c r="BM496" s="144"/>
      <c r="BN496" s="144"/>
      <c r="BO496" s="144"/>
      <c r="BP496" s="144"/>
    </row>
    <row r="497" spans="1:68" ht="14.5" x14ac:dyDescent="0.3">
      <c r="A497" s="143"/>
      <c r="B497" s="143"/>
      <c r="C497" s="327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  <c r="AA497" s="144"/>
      <c r="AB497" s="144"/>
      <c r="AC497" s="144"/>
      <c r="AD497" s="144"/>
      <c r="AE497" s="144"/>
      <c r="AF497" s="144"/>
      <c r="AG497" s="144"/>
      <c r="AH497" s="144"/>
      <c r="AI497" s="144"/>
      <c r="AJ497" s="144"/>
      <c r="AK497" s="144"/>
      <c r="AL497" s="144"/>
      <c r="AM497" s="144"/>
      <c r="AN497" s="144"/>
      <c r="AO497" s="144"/>
      <c r="AP497" s="144"/>
      <c r="AQ497" s="144"/>
      <c r="AR497" s="144"/>
      <c r="AS497" s="144"/>
      <c r="AT497" s="144"/>
      <c r="AU497" s="144"/>
      <c r="AV497" s="144"/>
      <c r="AW497" s="144"/>
      <c r="AX497" s="144"/>
      <c r="AY497" s="144"/>
      <c r="AZ497" s="144"/>
      <c r="BA497" s="144"/>
      <c r="BB497" s="144"/>
      <c r="BC497" s="144"/>
      <c r="BD497" s="144"/>
      <c r="BE497" s="144"/>
      <c r="BF497" s="144"/>
      <c r="BG497" s="144"/>
      <c r="BH497" s="144"/>
      <c r="BI497" s="144"/>
      <c r="BJ497" s="144"/>
      <c r="BK497" s="144"/>
      <c r="BL497" s="144"/>
      <c r="BM497" s="144"/>
      <c r="BN497" s="144"/>
      <c r="BO497" s="144"/>
      <c r="BP497" s="144"/>
    </row>
    <row r="498" spans="1:68" ht="14.5" x14ac:dyDescent="0.3">
      <c r="A498" s="143"/>
      <c r="B498" s="143"/>
      <c r="C498" s="327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  <c r="AA498" s="144"/>
      <c r="AB498" s="144"/>
      <c r="AC498" s="144"/>
      <c r="AD498" s="144"/>
      <c r="AE498" s="144"/>
      <c r="AF498" s="144"/>
      <c r="AG498" s="144"/>
      <c r="AH498" s="144"/>
      <c r="AI498" s="144"/>
      <c r="AJ498" s="144"/>
      <c r="AK498" s="144"/>
      <c r="AL498" s="144"/>
      <c r="AM498" s="144"/>
      <c r="AN498" s="144"/>
      <c r="AO498" s="144"/>
      <c r="AP498" s="144"/>
      <c r="AQ498" s="144"/>
      <c r="AR498" s="144"/>
      <c r="AS498" s="144"/>
      <c r="AT498" s="144"/>
      <c r="AU498" s="144"/>
      <c r="AV498" s="144"/>
      <c r="AW498" s="144"/>
      <c r="AX498" s="144"/>
      <c r="AY498" s="144"/>
      <c r="AZ498" s="144"/>
      <c r="BA498" s="144"/>
      <c r="BB498" s="144"/>
      <c r="BC498" s="144"/>
      <c r="BD498" s="144"/>
      <c r="BE498" s="144"/>
      <c r="BF498" s="144"/>
      <c r="BG498" s="144"/>
      <c r="BH498" s="144"/>
      <c r="BI498" s="144"/>
      <c r="BJ498" s="144"/>
      <c r="BK498" s="144"/>
      <c r="BL498" s="144"/>
      <c r="BM498" s="144"/>
      <c r="BN498" s="144"/>
      <c r="BO498" s="144"/>
      <c r="BP498" s="144"/>
    </row>
    <row r="499" spans="1:68" ht="14.5" x14ac:dyDescent="0.3">
      <c r="A499" s="143"/>
      <c r="B499" s="143"/>
      <c r="C499" s="327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  <c r="AA499" s="144"/>
      <c r="AB499" s="144"/>
      <c r="AC499" s="144"/>
      <c r="AD499" s="144"/>
      <c r="AE499" s="144"/>
      <c r="AF499" s="144"/>
      <c r="AG499" s="144"/>
      <c r="AH499" s="144"/>
      <c r="AI499" s="144"/>
      <c r="AJ499" s="144"/>
      <c r="AK499" s="144"/>
      <c r="AL499" s="144"/>
      <c r="AM499" s="144"/>
      <c r="AN499" s="144"/>
      <c r="AO499" s="144"/>
      <c r="AP499" s="144"/>
      <c r="AQ499" s="144"/>
      <c r="AR499" s="144"/>
      <c r="AS499" s="144"/>
      <c r="AT499" s="144"/>
      <c r="AU499" s="144"/>
      <c r="AV499" s="144"/>
      <c r="AW499" s="144"/>
      <c r="AX499" s="144"/>
      <c r="AY499" s="144"/>
      <c r="AZ499" s="144"/>
      <c r="BA499" s="144"/>
      <c r="BB499" s="144"/>
      <c r="BC499" s="144"/>
      <c r="BD499" s="144"/>
      <c r="BE499" s="144"/>
      <c r="BF499" s="144"/>
      <c r="BG499" s="144"/>
      <c r="BH499" s="144"/>
      <c r="BI499" s="144"/>
      <c r="BJ499" s="144"/>
      <c r="BK499" s="144"/>
      <c r="BL499" s="144"/>
      <c r="BM499" s="144"/>
      <c r="BN499" s="144"/>
      <c r="BO499" s="144"/>
      <c r="BP499" s="144"/>
    </row>
    <row r="500" spans="1:68" ht="14.5" x14ac:dyDescent="0.3">
      <c r="A500" s="143"/>
      <c r="B500" s="143"/>
      <c r="C500" s="327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  <c r="AA500" s="144"/>
      <c r="AB500" s="144"/>
      <c r="AC500" s="144"/>
      <c r="AD500" s="144"/>
      <c r="AE500" s="144"/>
      <c r="AF500" s="144"/>
      <c r="AG500" s="144"/>
      <c r="AH500" s="144"/>
      <c r="AI500" s="144"/>
      <c r="AJ500" s="144"/>
      <c r="AK500" s="144"/>
      <c r="AL500" s="144"/>
      <c r="AM500" s="144"/>
      <c r="AN500" s="144"/>
      <c r="AO500" s="144"/>
      <c r="AP500" s="144"/>
      <c r="AQ500" s="144"/>
      <c r="AR500" s="144"/>
      <c r="AS500" s="144"/>
      <c r="AT500" s="144"/>
      <c r="AU500" s="144"/>
      <c r="AV500" s="144"/>
      <c r="AW500" s="144"/>
      <c r="AX500" s="144"/>
      <c r="AY500" s="144"/>
      <c r="AZ500" s="144"/>
      <c r="BA500" s="144"/>
      <c r="BB500" s="144"/>
      <c r="BC500" s="144"/>
      <c r="BD500" s="144"/>
      <c r="BE500" s="144"/>
      <c r="BF500" s="144"/>
      <c r="BG500" s="144"/>
      <c r="BH500" s="144"/>
      <c r="BI500" s="144"/>
      <c r="BJ500" s="144"/>
      <c r="BK500" s="144"/>
      <c r="BL500" s="144"/>
      <c r="BM500" s="144"/>
      <c r="BN500" s="144"/>
      <c r="BO500" s="144"/>
      <c r="BP500" s="144"/>
    </row>
    <row r="501" spans="1:68" ht="14.5" x14ac:dyDescent="0.3">
      <c r="A501" s="143"/>
      <c r="B501" s="143"/>
      <c r="C501" s="327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  <c r="AA501" s="144"/>
      <c r="AB501" s="144"/>
      <c r="AC501" s="144"/>
      <c r="AD501" s="144"/>
      <c r="AE501" s="144"/>
      <c r="AF501" s="144"/>
      <c r="AG501" s="144"/>
      <c r="AH501" s="144"/>
      <c r="AI501" s="144"/>
      <c r="AJ501" s="144"/>
      <c r="AK501" s="144"/>
      <c r="AL501" s="144"/>
      <c r="AM501" s="144"/>
      <c r="AN501" s="144"/>
      <c r="AO501" s="144"/>
      <c r="AP501" s="144"/>
      <c r="AQ501" s="144"/>
      <c r="AR501" s="144"/>
      <c r="AS501" s="144"/>
      <c r="AT501" s="144"/>
      <c r="AU501" s="144"/>
      <c r="AV501" s="144"/>
      <c r="AW501" s="144"/>
      <c r="AX501" s="144"/>
      <c r="AY501" s="144"/>
      <c r="AZ501" s="144"/>
      <c r="BA501" s="144"/>
      <c r="BB501" s="144"/>
      <c r="BC501" s="144"/>
      <c r="BD501" s="144"/>
      <c r="BE501" s="144"/>
      <c r="BF501" s="144"/>
      <c r="BG501" s="144"/>
      <c r="BH501" s="144"/>
      <c r="BI501" s="144"/>
      <c r="BJ501" s="144"/>
      <c r="BK501" s="144"/>
      <c r="BL501" s="144"/>
      <c r="BM501" s="144"/>
      <c r="BN501" s="144"/>
      <c r="BO501" s="144"/>
      <c r="BP501" s="144"/>
    </row>
    <row r="502" spans="1:68" ht="14.5" x14ac:dyDescent="0.3">
      <c r="A502" s="143"/>
      <c r="B502" s="143"/>
      <c r="C502" s="327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  <c r="AA502" s="144"/>
      <c r="AB502" s="144"/>
      <c r="AC502" s="144"/>
      <c r="AD502" s="144"/>
      <c r="AE502" s="144"/>
      <c r="AF502" s="144"/>
      <c r="AG502" s="144"/>
      <c r="AH502" s="144"/>
      <c r="AI502" s="144"/>
      <c r="AJ502" s="144"/>
      <c r="AK502" s="144"/>
      <c r="AL502" s="144"/>
      <c r="AM502" s="144"/>
      <c r="AN502" s="144"/>
      <c r="AO502" s="144"/>
      <c r="AP502" s="144"/>
      <c r="AQ502" s="144"/>
      <c r="AR502" s="144"/>
      <c r="AS502" s="144"/>
      <c r="AT502" s="144"/>
      <c r="AU502" s="144"/>
      <c r="AV502" s="144"/>
      <c r="AW502" s="144"/>
      <c r="AX502" s="144"/>
      <c r="AY502" s="144"/>
      <c r="AZ502" s="144"/>
      <c r="BA502" s="144"/>
      <c r="BB502" s="144"/>
      <c r="BC502" s="144"/>
      <c r="BD502" s="144"/>
      <c r="BE502" s="144"/>
      <c r="BF502" s="144"/>
      <c r="BG502" s="144"/>
      <c r="BH502" s="144"/>
      <c r="BI502" s="144"/>
      <c r="BJ502" s="144"/>
      <c r="BK502" s="144"/>
      <c r="BL502" s="144"/>
      <c r="BM502" s="144"/>
      <c r="BN502" s="144"/>
      <c r="BO502" s="144"/>
      <c r="BP502" s="144"/>
    </row>
    <row r="503" spans="1:68" ht="14.5" x14ac:dyDescent="0.3">
      <c r="A503" s="143"/>
      <c r="B503" s="143"/>
      <c r="C503" s="327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  <c r="AA503" s="144"/>
      <c r="AB503" s="144"/>
      <c r="AC503" s="144"/>
      <c r="AD503" s="144"/>
      <c r="AE503" s="144"/>
      <c r="AF503" s="144"/>
      <c r="AG503" s="144"/>
      <c r="AH503" s="144"/>
      <c r="AI503" s="144"/>
      <c r="AJ503" s="144"/>
      <c r="AK503" s="144"/>
      <c r="AL503" s="144"/>
      <c r="AM503" s="144"/>
      <c r="AN503" s="144"/>
      <c r="AO503" s="144"/>
      <c r="AP503" s="144"/>
      <c r="AQ503" s="144"/>
      <c r="AR503" s="144"/>
      <c r="AS503" s="144"/>
      <c r="AT503" s="144"/>
      <c r="AU503" s="144"/>
      <c r="AV503" s="144"/>
      <c r="AW503" s="144"/>
      <c r="AX503" s="144"/>
      <c r="AY503" s="144"/>
      <c r="AZ503" s="144"/>
      <c r="BA503" s="144"/>
      <c r="BB503" s="144"/>
      <c r="BC503" s="144"/>
      <c r="BD503" s="144"/>
      <c r="BE503" s="144"/>
      <c r="BF503" s="144"/>
      <c r="BG503" s="144"/>
      <c r="BH503" s="144"/>
      <c r="BI503" s="144"/>
      <c r="BJ503" s="144"/>
      <c r="BK503" s="144"/>
      <c r="BL503" s="144"/>
      <c r="BM503" s="144"/>
      <c r="BN503" s="144"/>
      <c r="BO503" s="144"/>
      <c r="BP503" s="144"/>
    </row>
    <row r="504" spans="1:68" ht="14.5" x14ac:dyDescent="0.3">
      <c r="A504" s="143"/>
      <c r="B504" s="143"/>
      <c r="C504" s="327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  <c r="AA504" s="144"/>
      <c r="AB504" s="144"/>
      <c r="AC504" s="144"/>
      <c r="AD504" s="144"/>
      <c r="AE504" s="144"/>
      <c r="AF504" s="144"/>
      <c r="AG504" s="144"/>
      <c r="AH504" s="144"/>
      <c r="AI504" s="144"/>
      <c r="AJ504" s="144"/>
      <c r="AK504" s="144"/>
      <c r="AL504" s="144"/>
      <c r="AM504" s="144"/>
      <c r="AN504" s="144"/>
      <c r="AO504" s="144"/>
      <c r="AP504" s="144"/>
      <c r="AQ504" s="144"/>
      <c r="AR504" s="144"/>
      <c r="AS504" s="144"/>
      <c r="AT504" s="144"/>
      <c r="AU504" s="144"/>
      <c r="AV504" s="144"/>
      <c r="AW504" s="144"/>
      <c r="AX504" s="144"/>
      <c r="AY504" s="144"/>
      <c r="AZ504" s="144"/>
      <c r="BA504" s="144"/>
      <c r="BB504" s="144"/>
      <c r="BC504" s="144"/>
      <c r="BD504" s="144"/>
      <c r="BE504" s="144"/>
      <c r="BF504" s="144"/>
      <c r="BG504" s="144"/>
      <c r="BH504" s="144"/>
      <c r="BI504" s="144"/>
      <c r="BJ504" s="144"/>
      <c r="BK504" s="144"/>
      <c r="BL504" s="144"/>
      <c r="BM504" s="144"/>
      <c r="BN504" s="144"/>
      <c r="BO504" s="144"/>
      <c r="BP504" s="144"/>
    </row>
    <row r="505" spans="1:68" ht="14.5" x14ac:dyDescent="0.3">
      <c r="A505" s="143"/>
      <c r="B505" s="143"/>
      <c r="C505" s="327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  <c r="AA505" s="144"/>
      <c r="AB505" s="144"/>
      <c r="AC505" s="144"/>
      <c r="AD505" s="144"/>
      <c r="AE505" s="144"/>
      <c r="AF505" s="144"/>
      <c r="AG505" s="144"/>
      <c r="AH505" s="144"/>
      <c r="AI505" s="144"/>
      <c r="AJ505" s="144"/>
      <c r="AK505" s="144"/>
      <c r="AL505" s="144"/>
      <c r="AM505" s="144"/>
      <c r="AN505" s="144"/>
      <c r="AO505" s="144"/>
      <c r="AP505" s="144"/>
      <c r="AQ505" s="144"/>
      <c r="AR505" s="144"/>
      <c r="AS505" s="144"/>
      <c r="AT505" s="144"/>
      <c r="AU505" s="144"/>
      <c r="AV505" s="144"/>
      <c r="AW505" s="144"/>
      <c r="AX505" s="144"/>
      <c r="AY505" s="144"/>
      <c r="AZ505" s="144"/>
      <c r="BA505" s="144"/>
      <c r="BB505" s="144"/>
      <c r="BC505" s="144"/>
      <c r="BD505" s="144"/>
      <c r="BE505" s="144"/>
      <c r="BF505" s="144"/>
      <c r="BG505" s="144"/>
      <c r="BH505" s="144"/>
      <c r="BI505" s="144"/>
      <c r="BJ505" s="144"/>
      <c r="BK505" s="144"/>
      <c r="BL505" s="144"/>
      <c r="BM505" s="144"/>
      <c r="BN505" s="144"/>
      <c r="BO505" s="144"/>
      <c r="BP505" s="144"/>
    </row>
    <row r="506" spans="1:68" ht="14.5" x14ac:dyDescent="0.3">
      <c r="A506" s="143"/>
      <c r="B506" s="143"/>
      <c r="C506" s="327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  <c r="AA506" s="144"/>
      <c r="AB506" s="144"/>
      <c r="AC506" s="144"/>
      <c r="AD506" s="144"/>
      <c r="AE506" s="144"/>
      <c r="AF506" s="144"/>
      <c r="AG506" s="144"/>
      <c r="AH506" s="144"/>
      <c r="AI506" s="144"/>
      <c r="AJ506" s="144"/>
      <c r="AK506" s="144"/>
      <c r="AL506" s="144"/>
      <c r="AM506" s="144"/>
      <c r="AN506" s="144"/>
      <c r="AO506" s="144"/>
      <c r="AP506" s="144"/>
      <c r="AQ506" s="144"/>
      <c r="AR506" s="144"/>
      <c r="AS506" s="144"/>
      <c r="AT506" s="144"/>
      <c r="AU506" s="144"/>
      <c r="AV506" s="144"/>
      <c r="AW506" s="144"/>
      <c r="AX506" s="144"/>
      <c r="AY506" s="144"/>
      <c r="AZ506" s="144"/>
      <c r="BA506" s="144"/>
      <c r="BB506" s="144"/>
      <c r="BC506" s="144"/>
      <c r="BD506" s="144"/>
      <c r="BE506" s="144"/>
      <c r="BF506" s="144"/>
      <c r="BG506" s="144"/>
      <c r="BH506" s="144"/>
      <c r="BI506" s="144"/>
      <c r="BJ506" s="144"/>
      <c r="BK506" s="144"/>
      <c r="BL506" s="144"/>
      <c r="BM506" s="144"/>
      <c r="BN506" s="144"/>
      <c r="BO506" s="144"/>
      <c r="BP506" s="144"/>
    </row>
    <row r="507" spans="1:68" ht="14.5" x14ac:dyDescent="0.3">
      <c r="A507" s="143"/>
      <c r="B507" s="143"/>
      <c r="C507" s="327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  <c r="AA507" s="144"/>
      <c r="AB507" s="144"/>
      <c r="AC507" s="144"/>
      <c r="AD507" s="144"/>
      <c r="AE507" s="144"/>
      <c r="AF507" s="144"/>
      <c r="AG507" s="144"/>
      <c r="AH507" s="144"/>
      <c r="AI507" s="144"/>
      <c r="AJ507" s="144"/>
      <c r="AK507" s="144"/>
      <c r="AL507" s="144"/>
      <c r="AM507" s="144"/>
      <c r="AN507" s="144"/>
      <c r="AO507" s="144"/>
      <c r="AP507" s="144"/>
      <c r="AQ507" s="144"/>
      <c r="AR507" s="144"/>
      <c r="AS507" s="144"/>
      <c r="AT507" s="144"/>
      <c r="AU507" s="144"/>
      <c r="AV507" s="144"/>
      <c r="AW507" s="144"/>
      <c r="AX507" s="144"/>
      <c r="AY507" s="144"/>
      <c r="AZ507" s="144"/>
      <c r="BA507" s="144"/>
      <c r="BB507" s="144"/>
      <c r="BC507" s="144"/>
      <c r="BD507" s="144"/>
      <c r="BE507" s="144"/>
      <c r="BF507" s="144"/>
      <c r="BG507" s="144"/>
      <c r="BH507" s="144"/>
      <c r="BI507" s="144"/>
      <c r="BJ507" s="144"/>
      <c r="BK507" s="144"/>
      <c r="BL507" s="144"/>
      <c r="BM507" s="144"/>
      <c r="BN507" s="144"/>
      <c r="BO507" s="144"/>
      <c r="BP507" s="144"/>
    </row>
    <row r="508" spans="1:68" ht="14.5" x14ac:dyDescent="0.3">
      <c r="A508" s="143"/>
      <c r="B508" s="143"/>
      <c r="C508" s="327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  <c r="AA508" s="144"/>
      <c r="AB508" s="144"/>
      <c r="AC508" s="144"/>
      <c r="AD508" s="144"/>
      <c r="AE508" s="144"/>
      <c r="AF508" s="144"/>
      <c r="AG508" s="144"/>
      <c r="AH508" s="144"/>
      <c r="AI508" s="144"/>
      <c r="AJ508" s="144"/>
      <c r="AK508" s="144"/>
      <c r="AL508" s="144"/>
      <c r="AM508" s="144"/>
      <c r="AN508" s="144"/>
      <c r="AO508" s="144"/>
      <c r="AP508" s="144"/>
      <c r="AQ508" s="144"/>
      <c r="AR508" s="144"/>
      <c r="AS508" s="144"/>
      <c r="AT508" s="144"/>
      <c r="AU508" s="144"/>
      <c r="AV508" s="144"/>
      <c r="AW508" s="144"/>
      <c r="AX508" s="144"/>
      <c r="AY508" s="144"/>
      <c r="AZ508" s="144"/>
      <c r="BA508" s="144"/>
      <c r="BB508" s="144"/>
      <c r="BC508" s="144"/>
      <c r="BD508" s="144"/>
      <c r="BE508" s="144"/>
      <c r="BF508" s="144"/>
      <c r="BG508" s="144"/>
      <c r="BH508" s="144"/>
      <c r="BI508" s="144"/>
      <c r="BJ508" s="144"/>
      <c r="BK508" s="144"/>
      <c r="BL508" s="144"/>
      <c r="BM508" s="144"/>
      <c r="BN508" s="144"/>
      <c r="BO508" s="144"/>
      <c r="BP508" s="144"/>
    </row>
    <row r="509" spans="1:68" ht="14.5" x14ac:dyDescent="0.3">
      <c r="A509" s="143"/>
      <c r="B509" s="143"/>
      <c r="C509" s="327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  <c r="AA509" s="144"/>
      <c r="AB509" s="144"/>
      <c r="AC509" s="144"/>
      <c r="AD509" s="144"/>
      <c r="AE509" s="144"/>
      <c r="AF509" s="144"/>
      <c r="AG509" s="144"/>
      <c r="AH509" s="144"/>
      <c r="AI509" s="144"/>
      <c r="AJ509" s="144"/>
      <c r="AK509" s="144"/>
      <c r="AL509" s="144"/>
      <c r="AM509" s="144"/>
      <c r="AN509" s="144"/>
      <c r="AO509" s="144"/>
      <c r="AP509" s="144"/>
      <c r="AQ509" s="144"/>
      <c r="AR509" s="144"/>
      <c r="AS509" s="144"/>
      <c r="AT509" s="144"/>
      <c r="AU509" s="144"/>
      <c r="AV509" s="144"/>
      <c r="AW509" s="144"/>
      <c r="AX509" s="144"/>
      <c r="AY509" s="144"/>
      <c r="AZ509" s="144"/>
      <c r="BA509" s="144"/>
      <c r="BB509" s="144"/>
      <c r="BC509" s="144"/>
      <c r="BD509" s="144"/>
      <c r="BE509" s="144"/>
      <c r="BF509" s="144"/>
      <c r="BG509" s="144"/>
      <c r="BH509" s="144"/>
      <c r="BI509" s="144"/>
      <c r="BJ509" s="144"/>
      <c r="BK509" s="144"/>
      <c r="BL509" s="144"/>
      <c r="BM509" s="144"/>
      <c r="BN509" s="144"/>
      <c r="BO509" s="144"/>
      <c r="BP509" s="144"/>
    </row>
    <row r="510" spans="1:68" ht="14.5" x14ac:dyDescent="0.3">
      <c r="A510" s="143"/>
      <c r="B510" s="143"/>
      <c r="C510" s="327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  <c r="AA510" s="144"/>
      <c r="AB510" s="144"/>
      <c r="AC510" s="144"/>
      <c r="AD510" s="144"/>
      <c r="AE510" s="144"/>
      <c r="AF510" s="144"/>
      <c r="AG510" s="144"/>
      <c r="AH510" s="144"/>
      <c r="AI510" s="144"/>
      <c r="AJ510" s="144"/>
      <c r="AK510" s="144"/>
      <c r="AL510" s="144"/>
      <c r="AM510" s="144"/>
      <c r="AN510" s="144"/>
      <c r="AO510" s="144"/>
      <c r="AP510" s="144"/>
      <c r="AQ510" s="144"/>
      <c r="AR510" s="144"/>
      <c r="AS510" s="144"/>
      <c r="AT510" s="144"/>
      <c r="AU510" s="144"/>
      <c r="AV510" s="144"/>
      <c r="AW510" s="144"/>
      <c r="AX510" s="144"/>
      <c r="AY510" s="144"/>
      <c r="AZ510" s="144"/>
      <c r="BA510" s="144"/>
      <c r="BB510" s="144"/>
      <c r="BC510" s="144"/>
      <c r="BD510" s="144"/>
      <c r="BE510" s="144"/>
      <c r="BF510" s="144"/>
      <c r="BG510" s="144"/>
      <c r="BH510" s="144"/>
      <c r="BI510" s="144"/>
      <c r="BJ510" s="144"/>
      <c r="BK510" s="144"/>
      <c r="BL510" s="144"/>
      <c r="BM510" s="144"/>
      <c r="BN510" s="144"/>
      <c r="BO510" s="144"/>
      <c r="BP510" s="144"/>
    </row>
    <row r="511" spans="1:68" ht="14.5" x14ac:dyDescent="0.3">
      <c r="A511" s="143"/>
      <c r="B511" s="143"/>
      <c r="C511" s="327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  <c r="AA511" s="144"/>
      <c r="AB511" s="144"/>
      <c r="AC511" s="144"/>
      <c r="AD511" s="144"/>
      <c r="AE511" s="144"/>
      <c r="AF511" s="144"/>
      <c r="AG511" s="144"/>
      <c r="AH511" s="144"/>
      <c r="AI511" s="144"/>
      <c r="AJ511" s="144"/>
      <c r="AK511" s="144"/>
      <c r="AL511" s="144"/>
      <c r="AM511" s="144"/>
      <c r="AN511" s="144"/>
      <c r="AO511" s="144"/>
      <c r="AP511" s="144"/>
      <c r="AQ511" s="144"/>
      <c r="AR511" s="144"/>
      <c r="AS511" s="144"/>
      <c r="AT511" s="144"/>
      <c r="AU511" s="144"/>
      <c r="AV511" s="144"/>
      <c r="AW511" s="144"/>
      <c r="AX511" s="144"/>
      <c r="AY511" s="144"/>
      <c r="AZ511" s="144"/>
      <c r="BA511" s="144"/>
      <c r="BB511" s="144"/>
      <c r="BC511" s="144"/>
      <c r="BD511" s="144"/>
      <c r="BE511" s="144"/>
      <c r="BF511" s="144"/>
      <c r="BG511" s="144"/>
      <c r="BH511" s="144"/>
      <c r="BI511" s="144"/>
      <c r="BJ511" s="144"/>
      <c r="BK511" s="144"/>
      <c r="BL511" s="144"/>
      <c r="BM511" s="144"/>
      <c r="BN511" s="144"/>
      <c r="BO511" s="144"/>
      <c r="BP511" s="144"/>
    </row>
    <row r="512" spans="1:68" ht="14.5" x14ac:dyDescent="0.3">
      <c r="A512" s="143"/>
      <c r="B512" s="143"/>
      <c r="C512" s="327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  <c r="AA512" s="144"/>
      <c r="AB512" s="144"/>
      <c r="AC512" s="144"/>
      <c r="AD512" s="144"/>
      <c r="AE512" s="144"/>
      <c r="AF512" s="144"/>
      <c r="AG512" s="144"/>
      <c r="AH512" s="144"/>
      <c r="AI512" s="144"/>
      <c r="AJ512" s="144"/>
      <c r="AK512" s="144"/>
      <c r="AL512" s="144"/>
      <c r="AM512" s="144"/>
      <c r="AN512" s="144"/>
      <c r="AO512" s="144"/>
      <c r="AP512" s="144"/>
      <c r="AQ512" s="144"/>
      <c r="AR512" s="144"/>
      <c r="AS512" s="144"/>
      <c r="AT512" s="144"/>
      <c r="AU512" s="144"/>
      <c r="AV512" s="144"/>
      <c r="AW512" s="144"/>
      <c r="AX512" s="144"/>
      <c r="AY512" s="144"/>
      <c r="AZ512" s="144"/>
      <c r="BA512" s="144"/>
      <c r="BB512" s="144"/>
      <c r="BC512" s="144"/>
      <c r="BD512" s="144"/>
      <c r="BE512" s="144"/>
      <c r="BF512" s="144"/>
      <c r="BG512" s="144"/>
      <c r="BH512" s="144"/>
      <c r="BI512" s="144"/>
      <c r="BJ512" s="144"/>
      <c r="BK512" s="144"/>
      <c r="BL512" s="144"/>
      <c r="BM512" s="144"/>
      <c r="BN512" s="144"/>
      <c r="BO512" s="144"/>
      <c r="BP512" s="144"/>
    </row>
    <row r="513" spans="1:68" ht="14.5" x14ac:dyDescent="0.3">
      <c r="A513" s="143"/>
      <c r="B513" s="143"/>
      <c r="C513" s="327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  <c r="AA513" s="144"/>
      <c r="AB513" s="144"/>
      <c r="AC513" s="144"/>
      <c r="AD513" s="144"/>
      <c r="AE513" s="144"/>
      <c r="AF513" s="144"/>
      <c r="AG513" s="144"/>
      <c r="AH513" s="144"/>
      <c r="AI513" s="144"/>
      <c r="AJ513" s="144"/>
      <c r="AK513" s="144"/>
      <c r="AL513" s="144"/>
      <c r="AM513" s="144"/>
      <c r="AN513" s="144"/>
      <c r="AO513" s="144"/>
      <c r="AP513" s="144"/>
      <c r="AQ513" s="144"/>
      <c r="AR513" s="144"/>
      <c r="AS513" s="144"/>
      <c r="AT513" s="144"/>
      <c r="AU513" s="144"/>
      <c r="AV513" s="144"/>
      <c r="AW513" s="144"/>
      <c r="AX513" s="144"/>
      <c r="AY513" s="144"/>
      <c r="AZ513" s="144"/>
      <c r="BA513" s="144"/>
      <c r="BB513" s="144"/>
      <c r="BC513" s="144"/>
      <c r="BD513" s="144"/>
      <c r="BE513" s="144"/>
      <c r="BF513" s="144"/>
      <c r="BG513" s="144"/>
      <c r="BH513" s="144"/>
      <c r="BI513" s="144"/>
      <c r="BJ513" s="144"/>
      <c r="BK513" s="144"/>
      <c r="BL513" s="144"/>
      <c r="BM513" s="144"/>
      <c r="BN513" s="144"/>
      <c r="BO513" s="144"/>
      <c r="BP513" s="144"/>
    </row>
    <row r="514" spans="1:68" ht="14.5" x14ac:dyDescent="0.3">
      <c r="A514" s="143"/>
      <c r="B514" s="143"/>
      <c r="C514" s="327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  <c r="AB514" s="144"/>
      <c r="AC514" s="144"/>
      <c r="AD514" s="144"/>
      <c r="AE514" s="144"/>
      <c r="AF514" s="144"/>
      <c r="AG514" s="144"/>
      <c r="AH514" s="144"/>
      <c r="AI514" s="144"/>
      <c r="AJ514" s="144"/>
      <c r="AK514" s="144"/>
      <c r="AL514" s="144"/>
      <c r="AM514" s="144"/>
      <c r="AN514" s="144"/>
      <c r="AO514" s="144"/>
      <c r="AP514" s="144"/>
      <c r="AQ514" s="144"/>
      <c r="AR514" s="144"/>
      <c r="AS514" s="144"/>
      <c r="AT514" s="144"/>
      <c r="AU514" s="144"/>
      <c r="AV514" s="144"/>
      <c r="AW514" s="144"/>
      <c r="AX514" s="144"/>
      <c r="AY514" s="144"/>
      <c r="AZ514" s="144"/>
      <c r="BA514" s="144"/>
      <c r="BB514" s="144"/>
      <c r="BC514" s="144"/>
      <c r="BD514" s="144"/>
      <c r="BE514" s="144"/>
      <c r="BF514" s="144"/>
      <c r="BG514" s="144"/>
      <c r="BH514" s="144"/>
      <c r="BI514" s="144"/>
      <c r="BJ514" s="144"/>
      <c r="BK514" s="144"/>
      <c r="BL514" s="144"/>
      <c r="BM514" s="144"/>
      <c r="BN514" s="144"/>
      <c r="BO514" s="144"/>
      <c r="BP514" s="144"/>
    </row>
    <row r="515" spans="1:68" ht="14.5" x14ac:dyDescent="0.3">
      <c r="A515" s="143"/>
      <c r="B515" s="143"/>
      <c r="C515" s="327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  <c r="AA515" s="144"/>
      <c r="AB515" s="144"/>
      <c r="AC515" s="144"/>
      <c r="AD515" s="144"/>
      <c r="AE515" s="144"/>
      <c r="AF515" s="144"/>
      <c r="AG515" s="144"/>
      <c r="AH515" s="144"/>
      <c r="AI515" s="144"/>
      <c r="AJ515" s="144"/>
      <c r="AK515" s="144"/>
      <c r="AL515" s="144"/>
      <c r="AM515" s="144"/>
      <c r="AN515" s="144"/>
      <c r="AO515" s="144"/>
      <c r="AP515" s="144"/>
      <c r="AQ515" s="144"/>
      <c r="AR515" s="144"/>
      <c r="AS515" s="144"/>
      <c r="AT515" s="144"/>
      <c r="AU515" s="144"/>
      <c r="AV515" s="144"/>
      <c r="AW515" s="144"/>
      <c r="AX515" s="144"/>
      <c r="AY515" s="144"/>
      <c r="AZ515" s="144"/>
      <c r="BA515" s="144"/>
      <c r="BB515" s="144"/>
      <c r="BC515" s="144"/>
      <c r="BD515" s="144"/>
      <c r="BE515" s="144"/>
      <c r="BF515" s="144"/>
      <c r="BG515" s="144"/>
      <c r="BH515" s="144"/>
      <c r="BI515" s="144"/>
      <c r="BJ515" s="144"/>
      <c r="BK515" s="144"/>
      <c r="BL515" s="144"/>
      <c r="BM515" s="144"/>
      <c r="BN515" s="144"/>
      <c r="BO515" s="144"/>
      <c r="BP515" s="144"/>
    </row>
    <row r="516" spans="1:68" ht="14.5" x14ac:dyDescent="0.3">
      <c r="A516" s="143"/>
      <c r="B516" s="143"/>
      <c r="C516" s="327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  <c r="AA516" s="144"/>
      <c r="AB516" s="144"/>
      <c r="AC516" s="144"/>
      <c r="AD516" s="144"/>
      <c r="AE516" s="144"/>
      <c r="AF516" s="144"/>
      <c r="AG516" s="144"/>
      <c r="AH516" s="144"/>
      <c r="AI516" s="144"/>
      <c r="AJ516" s="144"/>
      <c r="AK516" s="144"/>
      <c r="AL516" s="144"/>
      <c r="AM516" s="144"/>
      <c r="AN516" s="144"/>
      <c r="AO516" s="144"/>
      <c r="AP516" s="144"/>
      <c r="AQ516" s="144"/>
      <c r="AR516" s="144"/>
      <c r="AS516" s="144"/>
      <c r="AT516" s="144"/>
      <c r="AU516" s="144"/>
      <c r="AV516" s="144"/>
      <c r="AW516" s="144"/>
      <c r="AX516" s="144"/>
      <c r="AY516" s="144"/>
      <c r="AZ516" s="144"/>
      <c r="BA516" s="144"/>
      <c r="BB516" s="144"/>
      <c r="BC516" s="144"/>
      <c r="BD516" s="144"/>
      <c r="BE516" s="144"/>
      <c r="BF516" s="144"/>
      <c r="BG516" s="144"/>
      <c r="BH516" s="144"/>
      <c r="BI516" s="144"/>
      <c r="BJ516" s="144"/>
      <c r="BK516" s="144"/>
      <c r="BL516" s="144"/>
      <c r="BM516" s="144"/>
      <c r="BN516" s="144"/>
      <c r="BO516" s="144"/>
      <c r="BP516" s="144"/>
    </row>
    <row r="517" spans="1:68" ht="14.5" x14ac:dyDescent="0.3">
      <c r="A517" s="143"/>
      <c r="B517" s="143"/>
      <c r="C517" s="327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  <c r="AA517" s="144"/>
      <c r="AB517" s="144"/>
      <c r="AC517" s="144"/>
      <c r="AD517" s="144"/>
      <c r="AE517" s="144"/>
      <c r="AF517" s="144"/>
      <c r="AG517" s="144"/>
      <c r="AH517" s="144"/>
      <c r="AI517" s="144"/>
      <c r="AJ517" s="144"/>
      <c r="AK517" s="144"/>
      <c r="AL517" s="144"/>
      <c r="AM517" s="144"/>
      <c r="AN517" s="144"/>
      <c r="AO517" s="144"/>
      <c r="AP517" s="144"/>
      <c r="AQ517" s="144"/>
      <c r="AR517" s="144"/>
      <c r="AS517" s="144"/>
      <c r="AT517" s="144"/>
      <c r="AU517" s="144"/>
      <c r="AV517" s="144"/>
      <c r="AW517" s="144"/>
      <c r="AX517" s="144"/>
      <c r="AY517" s="144"/>
      <c r="AZ517" s="144"/>
      <c r="BA517" s="144"/>
      <c r="BB517" s="144"/>
      <c r="BC517" s="144"/>
      <c r="BD517" s="144"/>
      <c r="BE517" s="144"/>
      <c r="BF517" s="144"/>
      <c r="BG517" s="144"/>
      <c r="BH517" s="144"/>
      <c r="BI517" s="144"/>
      <c r="BJ517" s="144"/>
      <c r="BK517" s="144"/>
      <c r="BL517" s="144"/>
      <c r="BM517" s="144"/>
      <c r="BN517" s="144"/>
      <c r="BO517" s="144"/>
      <c r="BP517" s="144"/>
    </row>
    <row r="518" spans="1:68" ht="14.5" x14ac:dyDescent="0.3">
      <c r="A518" s="143"/>
      <c r="B518" s="143"/>
      <c r="C518" s="327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  <c r="AA518" s="144"/>
      <c r="AB518" s="144"/>
      <c r="AC518" s="144"/>
      <c r="AD518" s="144"/>
      <c r="AE518" s="144"/>
      <c r="AF518" s="144"/>
      <c r="AG518" s="144"/>
      <c r="AH518" s="144"/>
      <c r="AI518" s="144"/>
      <c r="AJ518" s="144"/>
      <c r="AK518" s="144"/>
      <c r="AL518" s="144"/>
      <c r="AM518" s="144"/>
      <c r="AN518" s="144"/>
      <c r="AO518" s="144"/>
      <c r="AP518" s="144"/>
      <c r="AQ518" s="144"/>
      <c r="AR518" s="144"/>
      <c r="AS518" s="144"/>
      <c r="AT518" s="144"/>
      <c r="AU518" s="144"/>
      <c r="AV518" s="144"/>
      <c r="AW518" s="144"/>
      <c r="AX518" s="144"/>
      <c r="AY518" s="144"/>
      <c r="AZ518" s="144"/>
      <c r="BA518" s="144"/>
      <c r="BB518" s="144"/>
      <c r="BC518" s="144"/>
      <c r="BD518" s="144"/>
      <c r="BE518" s="144"/>
      <c r="BF518" s="144"/>
      <c r="BG518" s="144"/>
      <c r="BH518" s="144"/>
      <c r="BI518" s="144"/>
      <c r="BJ518" s="144"/>
      <c r="BK518" s="144"/>
      <c r="BL518" s="144"/>
      <c r="BM518" s="144"/>
      <c r="BN518" s="144"/>
      <c r="BO518" s="144"/>
      <c r="BP518" s="144"/>
    </row>
    <row r="519" spans="1:68" ht="14.5" x14ac:dyDescent="0.3">
      <c r="A519" s="143"/>
      <c r="B519" s="143"/>
      <c r="C519" s="327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  <c r="AA519" s="144"/>
      <c r="AB519" s="144"/>
      <c r="AC519" s="144"/>
      <c r="AD519" s="144"/>
      <c r="AE519" s="144"/>
      <c r="AF519" s="144"/>
      <c r="AG519" s="144"/>
      <c r="AH519" s="144"/>
      <c r="AI519" s="144"/>
      <c r="AJ519" s="144"/>
      <c r="AK519" s="144"/>
      <c r="AL519" s="144"/>
      <c r="AM519" s="144"/>
      <c r="AN519" s="144"/>
      <c r="AO519" s="144"/>
      <c r="AP519" s="144"/>
      <c r="AQ519" s="144"/>
      <c r="AR519" s="144"/>
      <c r="AS519" s="144"/>
      <c r="AT519" s="144"/>
      <c r="AU519" s="144"/>
      <c r="AV519" s="144"/>
      <c r="AW519" s="144"/>
      <c r="AX519" s="144"/>
      <c r="AY519" s="144"/>
      <c r="AZ519" s="144"/>
      <c r="BA519" s="144"/>
      <c r="BB519" s="144"/>
      <c r="BC519" s="144"/>
      <c r="BD519" s="144"/>
      <c r="BE519" s="144"/>
      <c r="BF519" s="144"/>
      <c r="BG519" s="144"/>
      <c r="BH519" s="144"/>
      <c r="BI519" s="144"/>
      <c r="BJ519" s="144"/>
      <c r="BK519" s="144"/>
      <c r="BL519" s="144"/>
      <c r="BM519" s="144"/>
      <c r="BN519" s="144"/>
      <c r="BO519" s="144"/>
      <c r="BP519" s="144"/>
    </row>
    <row r="520" spans="1:68" ht="14.5" x14ac:dyDescent="0.3">
      <c r="A520" s="143"/>
      <c r="B520" s="143"/>
      <c r="C520" s="327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  <c r="AA520" s="144"/>
      <c r="AB520" s="144"/>
      <c r="AC520" s="144"/>
      <c r="AD520" s="144"/>
      <c r="AE520" s="144"/>
      <c r="AF520" s="144"/>
      <c r="AG520" s="144"/>
      <c r="AH520" s="144"/>
      <c r="AI520" s="144"/>
      <c r="AJ520" s="144"/>
      <c r="AK520" s="144"/>
      <c r="AL520" s="144"/>
      <c r="AM520" s="144"/>
      <c r="AN520" s="144"/>
      <c r="AO520" s="144"/>
      <c r="AP520" s="144"/>
      <c r="AQ520" s="144"/>
      <c r="AR520" s="144"/>
      <c r="AS520" s="144"/>
      <c r="AT520" s="144"/>
      <c r="AU520" s="144"/>
      <c r="AV520" s="144"/>
      <c r="AW520" s="144"/>
      <c r="AX520" s="144"/>
      <c r="AY520" s="144"/>
      <c r="AZ520" s="144"/>
      <c r="BA520" s="144"/>
      <c r="BB520" s="144"/>
      <c r="BC520" s="144"/>
      <c r="BD520" s="144"/>
      <c r="BE520" s="144"/>
      <c r="BF520" s="144"/>
      <c r="BG520" s="144"/>
      <c r="BH520" s="144"/>
      <c r="BI520" s="144"/>
      <c r="BJ520" s="144"/>
      <c r="BK520" s="144"/>
      <c r="BL520" s="144"/>
      <c r="BM520" s="144"/>
      <c r="BN520" s="144"/>
      <c r="BO520" s="144"/>
      <c r="BP520" s="144"/>
    </row>
    <row r="521" spans="1:68" ht="14.5" x14ac:dyDescent="0.3">
      <c r="A521" s="143"/>
      <c r="B521" s="143"/>
      <c r="C521" s="327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  <c r="AA521" s="144"/>
      <c r="AB521" s="144"/>
      <c r="AC521" s="144"/>
      <c r="AD521" s="144"/>
      <c r="AE521" s="144"/>
      <c r="AF521" s="144"/>
      <c r="AG521" s="144"/>
      <c r="AH521" s="144"/>
      <c r="AI521" s="144"/>
      <c r="AJ521" s="144"/>
      <c r="AK521" s="144"/>
      <c r="AL521" s="144"/>
      <c r="AM521" s="144"/>
      <c r="AN521" s="144"/>
      <c r="AO521" s="144"/>
      <c r="AP521" s="144"/>
      <c r="AQ521" s="144"/>
      <c r="AR521" s="144"/>
      <c r="AS521" s="144"/>
      <c r="AT521" s="144"/>
      <c r="AU521" s="144"/>
      <c r="AV521" s="144"/>
      <c r="AW521" s="144"/>
      <c r="AX521" s="144"/>
      <c r="AY521" s="144"/>
      <c r="AZ521" s="144"/>
      <c r="BA521" s="144"/>
      <c r="BB521" s="144"/>
      <c r="BC521" s="144"/>
      <c r="BD521" s="144"/>
      <c r="BE521" s="144"/>
      <c r="BF521" s="144"/>
      <c r="BG521" s="144"/>
      <c r="BH521" s="144"/>
      <c r="BI521" s="144"/>
      <c r="BJ521" s="144"/>
      <c r="BK521" s="144"/>
      <c r="BL521" s="144"/>
      <c r="BM521" s="144"/>
      <c r="BN521" s="144"/>
      <c r="BO521" s="144"/>
      <c r="BP521" s="144"/>
    </row>
    <row r="522" spans="1:68" ht="14.5" x14ac:dyDescent="0.3">
      <c r="A522" s="143"/>
      <c r="B522" s="143"/>
      <c r="C522" s="327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  <c r="AA522" s="144"/>
      <c r="AB522" s="144"/>
      <c r="AC522" s="144"/>
      <c r="AD522" s="144"/>
      <c r="AE522" s="144"/>
      <c r="AF522" s="144"/>
      <c r="AG522" s="144"/>
      <c r="AH522" s="144"/>
      <c r="AI522" s="144"/>
      <c r="AJ522" s="144"/>
      <c r="AK522" s="144"/>
      <c r="AL522" s="144"/>
      <c r="AM522" s="144"/>
      <c r="AN522" s="144"/>
      <c r="AO522" s="144"/>
      <c r="AP522" s="144"/>
      <c r="AQ522" s="144"/>
      <c r="AR522" s="144"/>
      <c r="AS522" s="144"/>
      <c r="AT522" s="144"/>
      <c r="AU522" s="144"/>
      <c r="AV522" s="144"/>
      <c r="AW522" s="144"/>
      <c r="AX522" s="144"/>
      <c r="AY522" s="144"/>
      <c r="AZ522" s="144"/>
      <c r="BA522" s="144"/>
      <c r="BB522" s="144"/>
      <c r="BC522" s="144"/>
      <c r="BD522" s="144"/>
      <c r="BE522" s="144"/>
      <c r="BF522" s="144"/>
      <c r="BG522" s="144"/>
      <c r="BH522" s="144"/>
      <c r="BI522" s="144"/>
      <c r="BJ522" s="144"/>
      <c r="BK522" s="144"/>
      <c r="BL522" s="144"/>
      <c r="BM522" s="144"/>
      <c r="BN522" s="144"/>
      <c r="BO522" s="144"/>
      <c r="BP522" s="144"/>
    </row>
    <row r="523" spans="1:68" ht="14.5" x14ac:dyDescent="0.3">
      <c r="A523" s="143"/>
      <c r="B523" s="143"/>
      <c r="C523" s="327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  <c r="AA523" s="144"/>
      <c r="AB523" s="144"/>
      <c r="AC523" s="144"/>
      <c r="AD523" s="144"/>
      <c r="AE523" s="144"/>
      <c r="AF523" s="144"/>
      <c r="AG523" s="144"/>
      <c r="AH523" s="144"/>
      <c r="AI523" s="144"/>
      <c r="AJ523" s="144"/>
      <c r="AK523" s="144"/>
      <c r="AL523" s="144"/>
      <c r="AM523" s="144"/>
      <c r="AN523" s="144"/>
      <c r="AO523" s="144"/>
      <c r="AP523" s="144"/>
      <c r="AQ523" s="144"/>
      <c r="AR523" s="144"/>
      <c r="AS523" s="144"/>
      <c r="AT523" s="144"/>
      <c r="AU523" s="144"/>
      <c r="AV523" s="144"/>
      <c r="AW523" s="144"/>
      <c r="AX523" s="144"/>
      <c r="AY523" s="144"/>
      <c r="AZ523" s="144"/>
      <c r="BA523" s="144"/>
      <c r="BB523" s="144"/>
      <c r="BC523" s="144"/>
      <c r="BD523" s="144"/>
      <c r="BE523" s="144"/>
      <c r="BF523" s="144"/>
      <c r="BG523" s="144"/>
      <c r="BH523" s="144"/>
      <c r="BI523" s="144"/>
      <c r="BJ523" s="144"/>
      <c r="BK523" s="144"/>
      <c r="BL523" s="144"/>
      <c r="BM523" s="144"/>
      <c r="BN523" s="144"/>
      <c r="BO523" s="144"/>
      <c r="BP523" s="144"/>
    </row>
    <row r="524" spans="1:68" ht="14.5" x14ac:dyDescent="0.3">
      <c r="A524" s="143"/>
      <c r="B524" s="143"/>
      <c r="C524" s="327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  <c r="AA524" s="144"/>
      <c r="AB524" s="144"/>
      <c r="AC524" s="144"/>
      <c r="AD524" s="144"/>
      <c r="AE524" s="144"/>
      <c r="AF524" s="144"/>
      <c r="AG524" s="144"/>
      <c r="AH524" s="144"/>
      <c r="AI524" s="144"/>
      <c r="AJ524" s="144"/>
      <c r="AK524" s="144"/>
      <c r="AL524" s="144"/>
      <c r="AM524" s="144"/>
      <c r="AN524" s="144"/>
      <c r="AO524" s="144"/>
      <c r="AP524" s="144"/>
      <c r="AQ524" s="144"/>
      <c r="AR524" s="144"/>
      <c r="AS524" s="144"/>
      <c r="AT524" s="144"/>
      <c r="AU524" s="144"/>
      <c r="AV524" s="144"/>
      <c r="AW524" s="144"/>
      <c r="AX524" s="144"/>
      <c r="AY524" s="144"/>
      <c r="AZ524" s="144"/>
      <c r="BA524" s="144"/>
      <c r="BB524" s="144"/>
      <c r="BC524" s="144"/>
      <c r="BD524" s="144"/>
      <c r="BE524" s="144"/>
      <c r="BF524" s="144"/>
      <c r="BG524" s="144"/>
      <c r="BH524" s="144"/>
      <c r="BI524" s="144"/>
      <c r="BJ524" s="144"/>
      <c r="BK524" s="144"/>
      <c r="BL524" s="144"/>
      <c r="BM524" s="144"/>
      <c r="BN524" s="144"/>
      <c r="BO524" s="144"/>
      <c r="BP524" s="144"/>
    </row>
    <row r="525" spans="1:68" ht="14.5" x14ac:dyDescent="0.3">
      <c r="A525" s="143"/>
      <c r="B525" s="143"/>
      <c r="C525" s="327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  <c r="AA525" s="144"/>
      <c r="AB525" s="144"/>
      <c r="AC525" s="144"/>
      <c r="AD525" s="144"/>
      <c r="AE525" s="144"/>
      <c r="AF525" s="144"/>
      <c r="AG525" s="144"/>
      <c r="AH525" s="144"/>
      <c r="AI525" s="144"/>
      <c r="AJ525" s="144"/>
      <c r="AK525" s="144"/>
      <c r="AL525" s="144"/>
      <c r="AM525" s="144"/>
      <c r="AN525" s="144"/>
      <c r="AO525" s="144"/>
      <c r="AP525" s="144"/>
      <c r="AQ525" s="144"/>
      <c r="AR525" s="144"/>
      <c r="AS525" s="144"/>
      <c r="AT525" s="144"/>
      <c r="AU525" s="144"/>
      <c r="AV525" s="144"/>
      <c r="AW525" s="144"/>
      <c r="AX525" s="144"/>
      <c r="AY525" s="144"/>
      <c r="AZ525" s="144"/>
      <c r="BA525" s="144"/>
      <c r="BB525" s="144"/>
      <c r="BC525" s="144"/>
      <c r="BD525" s="144"/>
      <c r="BE525" s="144"/>
      <c r="BF525" s="144"/>
      <c r="BG525" s="144"/>
      <c r="BH525" s="144"/>
      <c r="BI525" s="144"/>
      <c r="BJ525" s="144"/>
      <c r="BK525" s="144"/>
      <c r="BL525" s="144"/>
      <c r="BM525" s="144"/>
      <c r="BN525" s="144"/>
      <c r="BO525" s="144"/>
      <c r="BP525" s="144"/>
    </row>
    <row r="526" spans="1:68" ht="14.5" x14ac:dyDescent="0.3">
      <c r="A526" s="143"/>
      <c r="B526" s="143"/>
      <c r="C526" s="327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  <c r="AA526" s="144"/>
      <c r="AB526" s="144"/>
      <c r="AC526" s="144"/>
      <c r="AD526" s="144"/>
      <c r="AE526" s="144"/>
      <c r="AF526" s="144"/>
      <c r="AG526" s="144"/>
      <c r="AH526" s="144"/>
      <c r="AI526" s="144"/>
      <c r="AJ526" s="144"/>
      <c r="AK526" s="144"/>
      <c r="AL526" s="144"/>
      <c r="AM526" s="144"/>
      <c r="AN526" s="144"/>
      <c r="AO526" s="144"/>
      <c r="AP526" s="144"/>
      <c r="AQ526" s="144"/>
      <c r="AR526" s="144"/>
      <c r="AS526" s="144"/>
      <c r="AT526" s="144"/>
      <c r="AU526" s="144"/>
      <c r="AV526" s="144"/>
      <c r="AW526" s="144"/>
      <c r="AX526" s="144"/>
      <c r="AY526" s="144"/>
      <c r="AZ526" s="144"/>
      <c r="BA526" s="144"/>
      <c r="BB526" s="144"/>
      <c r="BC526" s="144"/>
      <c r="BD526" s="144"/>
      <c r="BE526" s="144"/>
      <c r="BF526" s="144"/>
      <c r="BG526" s="144"/>
      <c r="BH526" s="144"/>
      <c r="BI526" s="144"/>
      <c r="BJ526" s="144"/>
      <c r="BK526" s="144"/>
      <c r="BL526" s="144"/>
      <c r="BM526" s="144"/>
      <c r="BN526" s="144"/>
      <c r="BO526" s="144"/>
      <c r="BP526" s="144"/>
    </row>
    <row r="527" spans="1:68" ht="14.5" x14ac:dyDescent="0.3">
      <c r="A527" s="143"/>
      <c r="B527" s="143"/>
      <c r="C527" s="327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  <c r="AA527" s="144"/>
      <c r="AB527" s="144"/>
      <c r="AC527" s="144"/>
      <c r="AD527" s="144"/>
      <c r="AE527" s="144"/>
      <c r="AF527" s="144"/>
      <c r="AG527" s="144"/>
      <c r="AH527" s="144"/>
      <c r="AI527" s="144"/>
      <c r="AJ527" s="144"/>
      <c r="AK527" s="144"/>
      <c r="AL527" s="144"/>
      <c r="AM527" s="144"/>
      <c r="AN527" s="144"/>
      <c r="AO527" s="144"/>
      <c r="AP527" s="144"/>
      <c r="AQ527" s="144"/>
      <c r="AR527" s="144"/>
      <c r="AS527" s="144"/>
      <c r="AT527" s="144"/>
      <c r="AU527" s="144"/>
      <c r="AV527" s="144"/>
      <c r="AW527" s="144"/>
      <c r="AX527" s="144"/>
      <c r="AY527" s="144"/>
      <c r="AZ527" s="144"/>
      <c r="BA527" s="144"/>
      <c r="BB527" s="144"/>
      <c r="BC527" s="144"/>
      <c r="BD527" s="144"/>
      <c r="BE527" s="144"/>
      <c r="BF527" s="144"/>
      <c r="BG527" s="144"/>
      <c r="BH527" s="144"/>
      <c r="BI527" s="144"/>
      <c r="BJ527" s="144"/>
      <c r="BK527" s="144"/>
      <c r="BL527" s="144"/>
      <c r="BM527" s="144"/>
      <c r="BN527" s="144"/>
      <c r="BO527" s="144"/>
      <c r="BP527" s="144"/>
    </row>
    <row r="528" spans="1:68" ht="14.5" x14ac:dyDescent="0.3">
      <c r="A528" s="143"/>
      <c r="B528" s="143"/>
      <c r="C528" s="327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  <c r="AA528" s="144"/>
      <c r="AB528" s="144"/>
      <c r="AC528" s="144"/>
      <c r="AD528" s="144"/>
      <c r="AE528" s="144"/>
      <c r="AF528" s="144"/>
      <c r="AG528" s="144"/>
      <c r="AH528" s="144"/>
      <c r="AI528" s="144"/>
      <c r="AJ528" s="144"/>
      <c r="AK528" s="144"/>
      <c r="AL528" s="144"/>
      <c r="AM528" s="144"/>
      <c r="AN528" s="144"/>
      <c r="AO528" s="144"/>
      <c r="AP528" s="144"/>
      <c r="AQ528" s="144"/>
      <c r="AR528" s="144"/>
      <c r="AS528" s="144"/>
      <c r="AT528" s="144"/>
      <c r="AU528" s="144"/>
      <c r="AV528" s="144"/>
      <c r="AW528" s="144"/>
      <c r="AX528" s="144"/>
      <c r="AY528" s="144"/>
      <c r="AZ528" s="144"/>
      <c r="BA528" s="144"/>
      <c r="BB528" s="144"/>
      <c r="BC528" s="144"/>
      <c r="BD528" s="144"/>
      <c r="BE528" s="144"/>
      <c r="BF528" s="144"/>
      <c r="BG528" s="144"/>
      <c r="BH528" s="144"/>
      <c r="BI528" s="144"/>
      <c r="BJ528" s="144"/>
      <c r="BK528" s="144"/>
      <c r="BL528" s="144"/>
      <c r="BM528" s="144"/>
      <c r="BN528" s="144"/>
      <c r="BO528" s="144"/>
      <c r="BP528" s="144"/>
    </row>
    <row r="529" spans="1:68" ht="14.5" x14ac:dyDescent="0.3">
      <c r="A529" s="143"/>
      <c r="B529" s="143"/>
      <c r="C529" s="327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  <c r="AA529" s="144"/>
      <c r="AB529" s="144"/>
      <c r="AC529" s="144"/>
      <c r="AD529" s="144"/>
      <c r="AE529" s="144"/>
      <c r="AF529" s="144"/>
      <c r="AG529" s="144"/>
      <c r="AH529" s="144"/>
      <c r="AI529" s="144"/>
      <c r="AJ529" s="144"/>
      <c r="AK529" s="144"/>
      <c r="AL529" s="144"/>
      <c r="AM529" s="144"/>
      <c r="AN529" s="144"/>
      <c r="AO529" s="144"/>
      <c r="AP529" s="144"/>
      <c r="AQ529" s="144"/>
      <c r="AR529" s="144"/>
      <c r="AS529" s="144"/>
      <c r="AT529" s="144"/>
      <c r="AU529" s="144"/>
      <c r="AV529" s="144"/>
      <c r="AW529" s="144"/>
      <c r="AX529" s="144"/>
      <c r="AY529" s="144"/>
      <c r="AZ529" s="144"/>
      <c r="BA529" s="144"/>
      <c r="BB529" s="144"/>
      <c r="BC529" s="144"/>
      <c r="BD529" s="144"/>
      <c r="BE529" s="144"/>
      <c r="BF529" s="144"/>
      <c r="BG529" s="144"/>
      <c r="BH529" s="144"/>
      <c r="BI529" s="144"/>
      <c r="BJ529" s="144"/>
      <c r="BK529" s="144"/>
      <c r="BL529" s="144"/>
      <c r="BM529" s="144"/>
      <c r="BN529" s="144"/>
      <c r="BO529" s="144"/>
      <c r="BP529" s="144"/>
    </row>
    <row r="530" spans="1:68" ht="14.5" x14ac:dyDescent="0.3">
      <c r="A530" s="143"/>
      <c r="B530" s="143"/>
      <c r="C530" s="327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  <c r="AA530" s="144"/>
      <c r="AB530" s="144"/>
      <c r="AC530" s="144"/>
      <c r="AD530" s="144"/>
      <c r="AE530" s="144"/>
      <c r="AF530" s="144"/>
      <c r="AG530" s="144"/>
      <c r="AH530" s="144"/>
      <c r="AI530" s="144"/>
      <c r="AJ530" s="144"/>
      <c r="AK530" s="144"/>
      <c r="AL530" s="144"/>
      <c r="AM530" s="144"/>
      <c r="AN530" s="144"/>
      <c r="AO530" s="144"/>
      <c r="AP530" s="144"/>
      <c r="AQ530" s="144"/>
      <c r="AR530" s="144"/>
      <c r="AS530" s="144"/>
      <c r="AT530" s="144"/>
      <c r="AU530" s="144"/>
      <c r="AV530" s="144"/>
      <c r="AW530" s="144"/>
      <c r="AX530" s="144"/>
      <c r="AY530" s="144"/>
      <c r="AZ530" s="144"/>
      <c r="BA530" s="144"/>
      <c r="BB530" s="144"/>
      <c r="BC530" s="144"/>
      <c r="BD530" s="144"/>
      <c r="BE530" s="144"/>
      <c r="BF530" s="144"/>
      <c r="BG530" s="144"/>
      <c r="BH530" s="144"/>
      <c r="BI530" s="144"/>
      <c r="BJ530" s="144"/>
      <c r="BK530" s="144"/>
      <c r="BL530" s="144"/>
      <c r="BM530" s="144"/>
      <c r="BN530" s="144"/>
      <c r="BO530" s="144"/>
      <c r="BP530" s="144"/>
    </row>
    <row r="531" spans="1:68" ht="14.5" x14ac:dyDescent="0.3">
      <c r="A531" s="143"/>
      <c r="B531" s="143"/>
      <c r="C531" s="327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  <c r="AA531" s="144"/>
      <c r="AB531" s="144"/>
      <c r="AC531" s="144"/>
      <c r="AD531" s="144"/>
      <c r="AE531" s="144"/>
      <c r="AF531" s="144"/>
      <c r="AG531" s="144"/>
      <c r="AH531" s="144"/>
      <c r="AI531" s="144"/>
      <c r="AJ531" s="144"/>
      <c r="AK531" s="144"/>
      <c r="AL531" s="144"/>
      <c r="AM531" s="144"/>
      <c r="AN531" s="144"/>
      <c r="AO531" s="144"/>
      <c r="AP531" s="144"/>
      <c r="AQ531" s="144"/>
      <c r="AR531" s="144"/>
      <c r="AS531" s="144"/>
      <c r="AT531" s="144"/>
      <c r="AU531" s="144"/>
      <c r="AV531" s="144"/>
      <c r="AW531" s="144"/>
      <c r="AX531" s="144"/>
      <c r="AY531" s="144"/>
      <c r="AZ531" s="144"/>
      <c r="BA531" s="144"/>
      <c r="BB531" s="144"/>
      <c r="BC531" s="144"/>
      <c r="BD531" s="144"/>
      <c r="BE531" s="144"/>
      <c r="BF531" s="144"/>
      <c r="BG531" s="144"/>
      <c r="BH531" s="144"/>
      <c r="BI531" s="144"/>
      <c r="BJ531" s="144"/>
      <c r="BK531" s="144"/>
      <c r="BL531" s="144"/>
      <c r="BM531" s="144"/>
      <c r="BN531" s="144"/>
      <c r="BO531" s="144"/>
      <c r="BP531" s="144"/>
    </row>
    <row r="532" spans="1:68" ht="14.5" x14ac:dyDescent="0.3">
      <c r="A532" s="143"/>
      <c r="B532" s="143"/>
      <c r="C532" s="327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  <c r="AA532" s="144"/>
      <c r="AB532" s="144"/>
      <c r="AC532" s="144"/>
      <c r="AD532" s="144"/>
      <c r="AE532" s="144"/>
      <c r="AF532" s="144"/>
      <c r="AG532" s="144"/>
      <c r="AH532" s="144"/>
      <c r="AI532" s="144"/>
      <c r="AJ532" s="144"/>
      <c r="AK532" s="144"/>
      <c r="AL532" s="144"/>
      <c r="AM532" s="144"/>
      <c r="AN532" s="144"/>
      <c r="AO532" s="144"/>
      <c r="AP532" s="144"/>
      <c r="AQ532" s="144"/>
      <c r="AR532" s="144"/>
      <c r="AS532" s="144"/>
      <c r="AT532" s="144"/>
      <c r="AU532" s="144"/>
      <c r="AV532" s="144"/>
      <c r="AW532" s="144"/>
      <c r="AX532" s="144"/>
      <c r="AY532" s="144"/>
      <c r="AZ532" s="144"/>
      <c r="BA532" s="144"/>
      <c r="BB532" s="144"/>
      <c r="BC532" s="144"/>
      <c r="BD532" s="144"/>
      <c r="BE532" s="144"/>
      <c r="BF532" s="144"/>
      <c r="BG532" s="144"/>
      <c r="BH532" s="144"/>
      <c r="BI532" s="144"/>
      <c r="BJ532" s="144"/>
      <c r="BK532" s="144"/>
      <c r="BL532" s="144"/>
      <c r="BM532" s="144"/>
      <c r="BN532" s="144"/>
      <c r="BO532" s="144"/>
      <c r="BP532" s="144"/>
    </row>
    <row r="533" spans="1:68" ht="14.5" x14ac:dyDescent="0.3">
      <c r="A533" s="143"/>
      <c r="B533" s="143"/>
      <c r="C533" s="327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  <c r="AA533" s="144"/>
      <c r="AB533" s="144"/>
      <c r="AC533" s="144"/>
      <c r="AD533" s="144"/>
      <c r="AE533" s="144"/>
      <c r="AF533" s="144"/>
      <c r="AG533" s="144"/>
      <c r="AH533" s="144"/>
      <c r="AI533" s="144"/>
      <c r="AJ533" s="144"/>
      <c r="AK533" s="144"/>
      <c r="AL533" s="144"/>
      <c r="AM533" s="144"/>
      <c r="AN533" s="144"/>
      <c r="AO533" s="144"/>
      <c r="AP533" s="144"/>
      <c r="AQ533" s="144"/>
      <c r="AR533" s="144"/>
      <c r="AS533" s="144"/>
      <c r="AT533" s="144"/>
      <c r="AU533" s="144"/>
      <c r="AV533" s="144"/>
      <c r="AW533" s="144"/>
      <c r="AX533" s="144"/>
      <c r="AY533" s="144"/>
      <c r="AZ533" s="144"/>
      <c r="BA533" s="144"/>
      <c r="BB533" s="144"/>
      <c r="BC533" s="144"/>
      <c r="BD533" s="144"/>
      <c r="BE533" s="144"/>
      <c r="BF533" s="144"/>
      <c r="BG533" s="144"/>
      <c r="BH533" s="144"/>
      <c r="BI533" s="144"/>
      <c r="BJ533" s="144"/>
      <c r="BK533" s="144"/>
      <c r="BL533" s="144"/>
      <c r="BM533" s="144"/>
      <c r="BN533" s="144"/>
      <c r="BO533" s="144"/>
      <c r="BP533" s="144"/>
    </row>
    <row r="534" spans="1:68" ht="14.5" x14ac:dyDescent="0.3">
      <c r="A534" s="143"/>
      <c r="B534" s="143"/>
      <c r="C534" s="327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  <c r="AA534" s="144"/>
      <c r="AB534" s="144"/>
      <c r="AC534" s="144"/>
      <c r="AD534" s="144"/>
      <c r="AE534" s="144"/>
      <c r="AF534" s="144"/>
      <c r="AG534" s="144"/>
      <c r="AH534" s="144"/>
      <c r="AI534" s="144"/>
      <c r="AJ534" s="144"/>
      <c r="AK534" s="144"/>
      <c r="AL534" s="144"/>
      <c r="AM534" s="144"/>
      <c r="AN534" s="144"/>
      <c r="AO534" s="144"/>
      <c r="AP534" s="144"/>
      <c r="AQ534" s="144"/>
      <c r="AR534" s="144"/>
      <c r="AS534" s="144"/>
      <c r="AT534" s="144"/>
      <c r="AU534" s="144"/>
      <c r="AV534" s="144"/>
      <c r="AW534" s="144"/>
      <c r="AX534" s="144"/>
      <c r="AY534" s="144"/>
      <c r="AZ534" s="144"/>
      <c r="BA534" s="144"/>
      <c r="BB534" s="144"/>
      <c r="BC534" s="144"/>
      <c r="BD534" s="144"/>
      <c r="BE534" s="144"/>
      <c r="BF534" s="144"/>
      <c r="BG534" s="144"/>
      <c r="BH534" s="144"/>
      <c r="BI534" s="144"/>
      <c r="BJ534" s="144"/>
      <c r="BK534" s="144"/>
      <c r="BL534" s="144"/>
      <c r="BM534" s="144"/>
      <c r="BN534" s="144"/>
      <c r="BO534" s="144"/>
      <c r="BP534" s="144"/>
    </row>
    <row r="535" spans="1:68" ht="14.5" x14ac:dyDescent="0.3">
      <c r="A535" s="143"/>
      <c r="B535" s="143"/>
      <c r="C535" s="327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  <c r="AA535" s="144"/>
      <c r="AB535" s="144"/>
      <c r="AC535" s="144"/>
      <c r="AD535" s="144"/>
      <c r="AE535" s="144"/>
      <c r="AF535" s="144"/>
      <c r="AG535" s="144"/>
      <c r="AH535" s="144"/>
      <c r="AI535" s="144"/>
      <c r="AJ535" s="144"/>
      <c r="AK535" s="144"/>
      <c r="AL535" s="144"/>
      <c r="AM535" s="144"/>
      <c r="AN535" s="144"/>
      <c r="AO535" s="144"/>
      <c r="AP535" s="144"/>
      <c r="AQ535" s="144"/>
      <c r="AR535" s="144"/>
      <c r="AS535" s="144"/>
      <c r="AT535" s="144"/>
      <c r="AU535" s="144"/>
      <c r="AV535" s="144"/>
      <c r="AW535" s="144"/>
      <c r="AX535" s="144"/>
      <c r="AY535" s="144"/>
      <c r="AZ535" s="144"/>
      <c r="BA535" s="144"/>
      <c r="BB535" s="144"/>
      <c r="BC535" s="144"/>
      <c r="BD535" s="144"/>
      <c r="BE535" s="144"/>
      <c r="BF535" s="144"/>
      <c r="BG535" s="144"/>
      <c r="BH535" s="144"/>
      <c r="BI535" s="144"/>
      <c r="BJ535" s="144"/>
      <c r="BK535" s="144"/>
      <c r="BL535" s="144"/>
      <c r="BM535" s="144"/>
      <c r="BN535" s="144"/>
      <c r="BO535" s="144"/>
      <c r="BP535" s="144"/>
    </row>
    <row r="536" spans="1:68" ht="14.5" x14ac:dyDescent="0.3">
      <c r="A536" s="143"/>
      <c r="B536" s="143"/>
      <c r="C536" s="327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  <c r="AA536" s="144"/>
      <c r="AB536" s="144"/>
      <c r="AC536" s="144"/>
      <c r="AD536" s="144"/>
      <c r="AE536" s="144"/>
      <c r="AF536" s="144"/>
      <c r="AG536" s="144"/>
      <c r="AH536" s="144"/>
      <c r="AI536" s="144"/>
      <c r="AJ536" s="144"/>
      <c r="AK536" s="144"/>
      <c r="AL536" s="144"/>
      <c r="AM536" s="144"/>
      <c r="AN536" s="144"/>
      <c r="AO536" s="144"/>
      <c r="AP536" s="144"/>
      <c r="AQ536" s="144"/>
      <c r="AR536" s="144"/>
      <c r="AS536" s="144"/>
      <c r="AT536" s="144"/>
      <c r="AU536" s="144"/>
      <c r="AV536" s="144"/>
      <c r="AW536" s="144"/>
      <c r="AX536" s="144"/>
      <c r="AY536" s="144"/>
      <c r="AZ536" s="144"/>
      <c r="BA536" s="144"/>
      <c r="BB536" s="144"/>
      <c r="BC536" s="144"/>
      <c r="BD536" s="144"/>
      <c r="BE536" s="144"/>
      <c r="BF536" s="144"/>
      <c r="BG536" s="144"/>
      <c r="BH536" s="144"/>
      <c r="BI536" s="144"/>
      <c r="BJ536" s="144"/>
      <c r="BK536" s="144"/>
      <c r="BL536" s="144"/>
      <c r="BM536" s="144"/>
      <c r="BN536" s="144"/>
      <c r="BO536" s="144"/>
      <c r="BP536" s="144"/>
    </row>
    <row r="537" spans="1:68" ht="14.5" x14ac:dyDescent="0.3">
      <c r="A537" s="143"/>
      <c r="B537" s="143"/>
      <c r="C537" s="327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  <c r="AA537" s="144"/>
      <c r="AB537" s="144"/>
      <c r="AC537" s="144"/>
      <c r="AD537" s="144"/>
      <c r="AE537" s="144"/>
      <c r="AF537" s="144"/>
      <c r="AG537" s="144"/>
      <c r="AH537" s="144"/>
      <c r="AI537" s="144"/>
      <c r="AJ537" s="144"/>
      <c r="AK537" s="144"/>
      <c r="AL537" s="144"/>
      <c r="AM537" s="144"/>
      <c r="AN537" s="144"/>
      <c r="AO537" s="144"/>
      <c r="AP537" s="144"/>
      <c r="AQ537" s="144"/>
      <c r="AR537" s="144"/>
      <c r="AS537" s="144"/>
      <c r="AT537" s="144"/>
      <c r="AU537" s="144"/>
      <c r="AV537" s="144"/>
      <c r="AW537" s="144"/>
      <c r="AX537" s="144"/>
      <c r="AY537" s="144"/>
      <c r="AZ537" s="144"/>
      <c r="BA537" s="144"/>
      <c r="BB537" s="144"/>
      <c r="BC537" s="144"/>
      <c r="BD537" s="144"/>
      <c r="BE537" s="144"/>
      <c r="BF537" s="144"/>
      <c r="BG537" s="144"/>
      <c r="BH537" s="144"/>
      <c r="BI537" s="144"/>
      <c r="BJ537" s="144"/>
      <c r="BK537" s="144"/>
      <c r="BL537" s="144"/>
      <c r="BM537" s="144"/>
      <c r="BN537" s="144"/>
      <c r="BO537" s="144"/>
      <c r="BP537" s="144"/>
    </row>
    <row r="538" spans="1:68" ht="14.5" x14ac:dyDescent="0.3">
      <c r="A538" s="143"/>
      <c r="B538" s="143"/>
      <c r="C538" s="327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  <c r="AA538" s="144"/>
      <c r="AB538" s="144"/>
      <c r="AC538" s="144"/>
      <c r="AD538" s="144"/>
      <c r="AE538" s="144"/>
      <c r="AF538" s="144"/>
      <c r="AG538" s="144"/>
      <c r="AH538" s="144"/>
      <c r="AI538" s="144"/>
      <c r="AJ538" s="144"/>
      <c r="AK538" s="144"/>
      <c r="AL538" s="144"/>
      <c r="AM538" s="144"/>
      <c r="AN538" s="144"/>
      <c r="AO538" s="144"/>
      <c r="AP538" s="144"/>
      <c r="AQ538" s="144"/>
      <c r="AR538" s="144"/>
      <c r="AS538" s="144"/>
      <c r="AT538" s="144"/>
      <c r="AU538" s="144"/>
      <c r="AV538" s="144"/>
      <c r="AW538" s="144"/>
      <c r="AX538" s="144"/>
      <c r="AY538" s="144"/>
      <c r="AZ538" s="144"/>
      <c r="BA538" s="144"/>
      <c r="BB538" s="144"/>
      <c r="BC538" s="144"/>
      <c r="BD538" s="144"/>
      <c r="BE538" s="144"/>
      <c r="BF538" s="144"/>
      <c r="BG538" s="144"/>
      <c r="BH538" s="144"/>
      <c r="BI538" s="144"/>
      <c r="BJ538" s="144"/>
      <c r="BK538" s="144"/>
      <c r="BL538" s="144"/>
      <c r="BM538" s="144"/>
      <c r="BN538" s="144"/>
      <c r="BO538" s="144"/>
      <c r="BP538" s="144"/>
    </row>
    <row r="539" spans="1:68" ht="14.5" x14ac:dyDescent="0.3">
      <c r="A539" s="143"/>
      <c r="B539" s="143"/>
      <c r="C539" s="327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  <c r="AA539" s="144"/>
      <c r="AB539" s="144"/>
      <c r="AC539" s="144"/>
      <c r="AD539" s="144"/>
      <c r="AE539" s="144"/>
      <c r="AF539" s="144"/>
      <c r="AG539" s="144"/>
      <c r="AH539" s="144"/>
      <c r="AI539" s="144"/>
      <c r="AJ539" s="144"/>
      <c r="AK539" s="144"/>
      <c r="AL539" s="144"/>
      <c r="AM539" s="144"/>
      <c r="AN539" s="144"/>
      <c r="AO539" s="144"/>
      <c r="AP539" s="144"/>
      <c r="AQ539" s="144"/>
      <c r="AR539" s="144"/>
      <c r="AS539" s="144"/>
      <c r="AT539" s="144"/>
      <c r="AU539" s="144"/>
      <c r="AV539" s="144"/>
      <c r="AW539" s="144"/>
      <c r="AX539" s="144"/>
      <c r="AY539" s="144"/>
      <c r="AZ539" s="144"/>
      <c r="BA539" s="144"/>
      <c r="BB539" s="144"/>
      <c r="BC539" s="144"/>
      <c r="BD539" s="144"/>
      <c r="BE539" s="144"/>
      <c r="BF539" s="144"/>
      <c r="BG539" s="144"/>
      <c r="BH539" s="144"/>
      <c r="BI539" s="144"/>
      <c r="BJ539" s="144"/>
      <c r="BK539" s="144"/>
      <c r="BL539" s="144"/>
      <c r="BM539" s="144"/>
      <c r="BN539" s="144"/>
      <c r="BO539" s="144"/>
      <c r="BP539" s="144"/>
    </row>
    <row r="540" spans="1:68" ht="14.5" x14ac:dyDescent="0.3">
      <c r="A540" s="143"/>
      <c r="B540" s="143"/>
      <c r="C540" s="327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  <c r="AA540" s="144"/>
      <c r="AB540" s="144"/>
      <c r="AC540" s="144"/>
      <c r="AD540" s="144"/>
      <c r="AE540" s="144"/>
      <c r="AF540" s="144"/>
      <c r="AG540" s="144"/>
      <c r="AH540" s="144"/>
      <c r="AI540" s="144"/>
      <c r="AJ540" s="144"/>
      <c r="AK540" s="144"/>
      <c r="AL540" s="144"/>
      <c r="AM540" s="144"/>
      <c r="AN540" s="144"/>
      <c r="AO540" s="144"/>
      <c r="AP540" s="144"/>
      <c r="AQ540" s="144"/>
      <c r="AR540" s="144"/>
      <c r="AS540" s="144"/>
      <c r="AT540" s="144"/>
      <c r="AU540" s="144"/>
      <c r="AV540" s="144"/>
      <c r="AW540" s="144"/>
      <c r="AX540" s="144"/>
      <c r="AY540" s="144"/>
      <c r="AZ540" s="144"/>
      <c r="BA540" s="144"/>
      <c r="BB540" s="144"/>
      <c r="BC540" s="144"/>
      <c r="BD540" s="144"/>
      <c r="BE540" s="144"/>
      <c r="BF540" s="144"/>
      <c r="BG540" s="144"/>
      <c r="BH540" s="144"/>
      <c r="BI540" s="144"/>
      <c r="BJ540" s="144"/>
      <c r="BK540" s="144"/>
      <c r="BL540" s="144"/>
      <c r="BM540" s="144"/>
      <c r="BN540" s="144"/>
      <c r="BO540" s="144"/>
      <c r="BP540" s="144"/>
    </row>
    <row r="541" spans="1:68" ht="14.5" x14ac:dyDescent="0.3">
      <c r="A541" s="143"/>
      <c r="B541" s="143"/>
      <c r="C541" s="327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  <c r="AA541" s="144"/>
      <c r="AB541" s="144"/>
      <c r="AC541" s="144"/>
      <c r="AD541" s="144"/>
      <c r="AE541" s="144"/>
      <c r="AF541" s="144"/>
      <c r="AG541" s="144"/>
      <c r="AH541" s="144"/>
      <c r="AI541" s="144"/>
      <c r="AJ541" s="144"/>
      <c r="AK541" s="144"/>
      <c r="AL541" s="144"/>
      <c r="AM541" s="144"/>
      <c r="AN541" s="144"/>
      <c r="AO541" s="144"/>
      <c r="AP541" s="144"/>
      <c r="AQ541" s="144"/>
      <c r="AR541" s="144"/>
      <c r="AS541" s="144"/>
      <c r="AT541" s="144"/>
      <c r="AU541" s="144"/>
      <c r="AV541" s="144"/>
      <c r="AW541" s="144"/>
      <c r="AX541" s="144"/>
      <c r="AY541" s="144"/>
      <c r="AZ541" s="144"/>
      <c r="BA541" s="144"/>
      <c r="BB541" s="144"/>
      <c r="BC541" s="144"/>
      <c r="BD541" s="144"/>
      <c r="BE541" s="144"/>
      <c r="BF541" s="144"/>
      <c r="BG541" s="144"/>
      <c r="BH541" s="144"/>
      <c r="BI541" s="144"/>
      <c r="BJ541" s="144"/>
      <c r="BK541" s="144"/>
      <c r="BL541" s="144"/>
      <c r="BM541" s="144"/>
      <c r="BN541" s="144"/>
      <c r="BO541" s="144"/>
      <c r="BP541" s="144"/>
    </row>
    <row r="542" spans="1:68" ht="14.5" x14ac:dyDescent="0.3">
      <c r="A542" s="143"/>
      <c r="B542" s="143"/>
      <c r="C542" s="327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  <c r="AA542" s="144"/>
      <c r="AB542" s="144"/>
      <c r="AC542" s="144"/>
      <c r="AD542" s="144"/>
      <c r="AE542" s="144"/>
      <c r="AF542" s="144"/>
      <c r="AG542" s="144"/>
      <c r="AH542" s="144"/>
      <c r="AI542" s="144"/>
      <c r="AJ542" s="144"/>
      <c r="AK542" s="144"/>
      <c r="AL542" s="144"/>
      <c r="AM542" s="144"/>
      <c r="AN542" s="144"/>
      <c r="AO542" s="144"/>
      <c r="AP542" s="144"/>
      <c r="AQ542" s="144"/>
      <c r="AR542" s="144"/>
      <c r="AS542" s="144"/>
      <c r="AT542" s="144"/>
      <c r="AU542" s="144"/>
      <c r="AV542" s="144"/>
      <c r="AW542" s="144"/>
      <c r="AX542" s="144"/>
      <c r="AY542" s="144"/>
      <c r="AZ542" s="144"/>
      <c r="BA542" s="144"/>
      <c r="BB542" s="144"/>
      <c r="BC542" s="144"/>
      <c r="BD542" s="144"/>
      <c r="BE542" s="144"/>
      <c r="BF542" s="144"/>
      <c r="BG542" s="144"/>
      <c r="BH542" s="144"/>
      <c r="BI542" s="144"/>
      <c r="BJ542" s="144"/>
      <c r="BK542" s="144"/>
      <c r="BL542" s="144"/>
      <c r="BM542" s="144"/>
      <c r="BN542" s="144"/>
      <c r="BO542" s="144"/>
      <c r="BP542" s="144"/>
    </row>
    <row r="543" spans="1:68" ht="14.5" x14ac:dyDescent="0.3">
      <c r="A543" s="143"/>
      <c r="B543" s="143"/>
      <c r="C543" s="327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  <c r="AA543" s="144"/>
      <c r="AB543" s="144"/>
      <c r="AC543" s="144"/>
      <c r="AD543" s="144"/>
      <c r="AE543" s="144"/>
      <c r="AF543" s="144"/>
      <c r="AG543" s="144"/>
      <c r="AH543" s="144"/>
      <c r="AI543" s="144"/>
      <c r="AJ543" s="144"/>
      <c r="AK543" s="144"/>
      <c r="AL543" s="144"/>
      <c r="AM543" s="144"/>
      <c r="AN543" s="144"/>
      <c r="AO543" s="144"/>
      <c r="AP543" s="144"/>
      <c r="AQ543" s="144"/>
      <c r="AR543" s="144"/>
      <c r="AS543" s="144"/>
      <c r="AT543" s="144"/>
      <c r="AU543" s="144"/>
      <c r="AV543" s="144"/>
      <c r="AW543" s="144"/>
      <c r="AX543" s="144"/>
      <c r="AY543" s="144"/>
      <c r="AZ543" s="144"/>
      <c r="BA543" s="144"/>
      <c r="BB543" s="144"/>
      <c r="BC543" s="144"/>
      <c r="BD543" s="144"/>
      <c r="BE543" s="144"/>
      <c r="BF543" s="144"/>
      <c r="BG543" s="144"/>
      <c r="BH543" s="144"/>
      <c r="BI543" s="144"/>
      <c r="BJ543" s="144"/>
      <c r="BK543" s="144"/>
      <c r="BL543" s="144"/>
      <c r="BM543" s="144"/>
      <c r="BN543" s="144"/>
      <c r="BO543" s="144"/>
      <c r="BP543" s="144"/>
    </row>
    <row r="544" spans="1:68" ht="14.5" x14ac:dyDescent="0.3">
      <c r="A544" s="143"/>
      <c r="B544" s="143"/>
      <c r="C544" s="327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  <c r="AA544" s="144"/>
      <c r="AB544" s="144"/>
      <c r="AC544" s="144"/>
      <c r="AD544" s="144"/>
      <c r="AE544" s="144"/>
      <c r="AF544" s="144"/>
      <c r="AG544" s="144"/>
      <c r="AH544" s="144"/>
      <c r="AI544" s="144"/>
      <c r="AJ544" s="144"/>
      <c r="AK544" s="144"/>
      <c r="AL544" s="144"/>
      <c r="AM544" s="144"/>
      <c r="AN544" s="144"/>
      <c r="AO544" s="144"/>
      <c r="AP544" s="144"/>
      <c r="AQ544" s="144"/>
      <c r="AR544" s="144"/>
      <c r="AS544" s="144"/>
      <c r="AT544" s="144"/>
      <c r="AU544" s="144"/>
      <c r="AV544" s="144"/>
      <c r="AW544" s="144"/>
      <c r="AX544" s="144"/>
      <c r="AY544" s="144"/>
      <c r="AZ544" s="144"/>
      <c r="BA544" s="144"/>
      <c r="BB544" s="144"/>
      <c r="BC544" s="144"/>
      <c r="BD544" s="144"/>
      <c r="BE544" s="144"/>
      <c r="BF544" s="144"/>
      <c r="BG544" s="144"/>
      <c r="BH544" s="144"/>
      <c r="BI544" s="144"/>
      <c r="BJ544" s="144"/>
      <c r="BK544" s="144"/>
      <c r="BL544" s="144"/>
      <c r="BM544" s="144"/>
      <c r="BN544" s="144"/>
      <c r="BO544" s="144"/>
      <c r="BP544" s="144"/>
    </row>
    <row r="545" spans="1:68" ht="14.5" x14ac:dyDescent="0.3">
      <c r="A545" s="143"/>
      <c r="B545" s="143"/>
      <c r="C545" s="327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  <c r="AA545" s="144"/>
      <c r="AB545" s="144"/>
      <c r="AC545" s="144"/>
      <c r="AD545" s="144"/>
      <c r="AE545" s="144"/>
      <c r="AF545" s="144"/>
      <c r="AG545" s="144"/>
      <c r="AH545" s="144"/>
      <c r="AI545" s="144"/>
      <c r="AJ545" s="144"/>
      <c r="AK545" s="144"/>
      <c r="AL545" s="144"/>
      <c r="AM545" s="144"/>
      <c r="AN545" s="144"/>
      <c r="AO545" s="144"/>
      <c r="AP545" s="144"/>
      <c r="AQ545" s="144"/>
      <c r="AR545" s="144"/>
      <c r="AS545" s="144"/>
      <c r="AT545" s="144"/>
      <c r="AU545" s="144"/>
      <c r="AV545" s="144"/>
      <c r="AW545" s="144"/>
      <c r="AX545" s="144"/>
      <c r="AY545" s="144"/>
      <c r="AZ545" s="144"/>
      <c r="BA545" s="144"/>
      <c r="BB545" s="144"/>
      <c r="BC545" s="144"/>
      <c r="BD545" s="144"/>
      <c r="BE545" s="144"/>
      <c r="BF545" s="144"/>
      <c r="BG545" s="144"/>
      <c r="BH545" s="144"/>
      <c r="BI545" s="144"/>
      <c r="BJ545" s="144"/>
      <c r="BK545" s="144"/>
      <c r="BL545" s="144"/>
      <c r="BM545" s="144"/>
      <c r="BN545" s="144"/>
      <c r="BO545" s="144"/>
      <c r="BP545" s="144"/>
    </row>
    <row r="546" spans="1:68" ht="14.5" x14ac:dyDescent="0.3">
      <c r="A546" s="143"/>
      <c r="B546" s="143"/>
      <c r="C546" s="327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  <c r="AA546" s="144"/>
      <c r="AB546" s="144"/>
      <c r="AC546" s="144"/>
      <c r="AD546" s="144"/>
      <c r="AE546" s="144"/>
      <c r="AF546" s="144"/>
      <c r="AG546" s="144"/>
      <c r="AH546" s="144"/>
      <c r="AI546" s="144"/>
      <c r="AJ546" s="144"/>
      <c r="AK546" s="144"/>
      <c r="AL546" s="144"/>
      <c r="AM546" s="144"/>
      <c r="AN546" s="144"/>
      <c r="AO546" s="144"/>
      <c r="AP546" s="144"/>
      <c r="AQ546" s="144"/>
      <c r="AR546" s="144"/>
      <c r="AS546" s="144"/>
      <c r="AT546" s="144"/>
      <c r="AU546" s="144"/>
      <c r="AV546" s="144"/>
      <c r="AW546" s="144"/>
      <c r="AX546" s="144"/>
      <c r="AY546" s="144"/>
      <c r="AZ546" s="144"/>
      <c r="BA546" s="144"/>
      <c r="BB546" s="144"/>
      <c r="BC546" s="144"/>
      <c r="BD546" s="144"/>
      <c r="BE546" s="144"/>
      <c r="BF546" s="144"/>
      <c r="BG546" s="144"/>
      <c r="BH546" s="144"/>
      <c r="BI546" s="144"/>
      <c r="BJ546" s="144"/>
      <c r="BK546" s="144"/>
      <c r="BL546" s="144"/>
      <c r="BM546" s="144"/>
      <c r="BN546" s="144"/>
      <c r="BO546" s="144"/>
      <c r="BP546" s="144"/>
    </row>
    <row r="547" spans="1:68" ht="14.5" x14ac:dyDescent="0.3">
      <c r="A547" s="143"/>
      <c r="B547" s="143"/>
      <c r="C547" s="327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  <c r="AA547" s="144"/>
      <c r="AB547" s="144"/>
      <c r="AC547" s="144"/>
      <c r="AD547" s="144"/>
      <c r="AE547" s="144"/>
      <c r="AF547" s="144"/>
      <c r="AG547" s="144"/>
      <c r="AH547" s="144"/>
      <c r="AI547" s="144"/>
      <c r="AJ547" s="144"/>
      <c r="AK547" s="144"/>
      <c r="AL547" s="144"/>
      <c r="AM547" s="144"/>
      <c r="AN547" s="144"/>
      <c r="AO547" s="144"/>
      <c r="AP547" s="144"/>
      <c r="AQ547" s="144"/>
      <c r="AR547" s="144"/>
      <c r="AS547" s="144"/>
      <c r="AT547" s="144"/>
      <c r="AU547" s="144"/>
      <c r="AV547" s="144"/>
      <c r="AW547" s="144"/>
      <c r="AX547" s="144"/>
      <c r="AY547" s="144"/>
      <c r="AZ547" s="144"/>
      <c r="BA547" s="144"/>
      <c r="BB547" s="144"/>
      <c r="BC547" s="144"/>
      <c r="BD547" s="144"/>
      <c r="BE547" s="144"/>
      <c r="BF547" s="144"/>
      <c r="BG547" s="144"/>
      <c r="BH547" s="144"/>
      <c r="BI547" s="144"/>
      <c r="BJ547" s="144"/>
      <c r="BK547" s="144"/>
      <c r="BL547" s="144"/>
      <c r="BM547" s="144"/>
      <c r="BN547" s="144"/>
      <c r="BO547" s="144"/>
      <c r="BP547" s="144"/>
    </row>
    <row r="548" spans="1:68" ht="14.5" x14ac:dyDescent="0.3">
      <c r="A548" s="143"/>
      <c r="B548" s="143"/>
      <c r="C548" s="327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  <c r="AA548" s="144"/>
      <c r="AB548" s="144"/>
      <c r="AC548" s="144"/>
      <c r="AD548" s="144"/>
      <c r="AE548" s="144"/>
      <c r="AF548" s="144"/>
      <c r="AG548" s="144"/>
      <c r="AH548" s="144"/>
      <c r="AI548" s="144"/>
      <c r="AJ548" s="144"/>
      <c r="AK548" s="144"/>
      <c r="AL548" s="144"/>
      <c r="AM548" s="144"/>
      <c r="AN548" s="144"/>
      <c r="AO548" s="144"/>
      <c r="AP548" s="144"/>
      <c r="AQ548" s="144"/>
      <c r="AR548" s="144"/>
      <c r="AS548" s="144"/>
      <c r="AT548" s="144"/>
      <c r="AU548" s="144"/>
      <c r="AV548" s="144"/>
      <c r="AW548" s="144"/>
      <c r="AX548" s="144"/>
      <c r="AY548" s="144"/>
      <c r="AZ548" s="144"/>
      <c r="BA548" s="144"/>
      <c r="BB548" s="144"/>
      <c r="BC548" s="144"/>
      <c r="BD548" s="144"/>
      <c r="BE548" s="144"/>
      <c r="BF548" s="144"/>
      <c r="BG548" s="144"/>
      <c r="BH548" s="144"/>
      <c r="BI548" s="144"/>
      <c r="BJ548" s="144"/>
      <c r="BK548" s="144"/>
      <c r="BL548" s="144"/>
      <c r="BM548" s="144"/>
      <c r="BN548" s="144"/>
      <c r="BO548" s="144"/>
      <c r="BP548" s="144"/>
    </row>
    <row r="549" spans="1:68" ht="14.5" x14ac:dyDescent="0.3">
      <c r="A549" s="143"/>
      <c r="B549" s="143"/>
      <c r="C549" s="327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  <c r="AA549" s="144"/>
      <c r="AB549" s="144"/>
      <c r="AC549" s="144"/>
      <c r="AD549" s="144"/>
      <c r="AE549" s="144"/>
      <c r="AF549" s="144"/>
      <c r="AG549" s="144"/>
      <c r="AH549" s="144"/>
      <c r="AI549" s="144"/>
      <c r="AJ549" s="144"/>
      <c r="AK549" s="144"/>
      <c r="AL549" s="144"/>
      <c r="AM549" s="144"/>
      <c r="AN549" s="144"/>
      <c r="AO549" s="144"/>
      <c r="AP549" s="144"/>
      <c r="AQ549" s="144"/>
      <c r="AR549" s="144"/>
      <c r="AS549" s="144"/>
      <c r="AT549" s="144"/>
      <c r="AU549" s="144"/>
      <c r="AV549" s="144"/>
      <c r="AW549" s="144"/>
      <c r="AX549" s="144"/>
      <c r="AY549" s="144"/>
      <c r="AZ549" s="144"/>
      <c r="BA549" s="144"/>
      <c r="BB549" s="144"/>
      <c r="BC549" s="144"/>
      <c r="BD549" s="144"/>
      <c r="BE549" s="144"/>
      <c r="BF549" s="144"/>
      <c r="BG549" s="144"/>
      <c r="BH549" s="144"/>
      <c r="BI549" s="144"/>
      <c r="BJ549" s="144"/>
      <c r="BK549" s="144"/>
      <c r="BL549" s="144"/>
      <c r="BM549" s="144"/>
      <c r="BN549" s="144"/>
      <c r="BO549" s="144"/>
      <c r="BP549" s="144"/>
    </row>
    <row r="550" spans="1:68" ht="14.5" x14ac:dyDescent="0.3">
      <c r="A550" s="143"/>
      <c r="B550" s="143"/>
      <c r="C550" s="327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  <c r="AA550" s="144"/>
      <c r="AB550" s="144"/>
      <c r="AC550" s="144"/>
      <c r="AD550" s="144"/>
      <c r="AE550" s="144"/>
      <c r="AF550" s="144"/>
      <c r="AG550" s="144"/>
      <c r="AH550" s="144"/>
      <c r="AI550" s="144"/>
      <c r="AJ550" s="144"/>
      <c r="AK550" s="144"/>
      <c r="AL550" s="144"/>
      <c r="AM550" s="144"/>
      <c r="AN550" s="144"/>
      <c r="AO550" s="144"/>
      <c r="AP550" s="144"/>
      <c r="AQ550" s="144"/>
      <c r="AR550" s="144"/>
      <c r="AS550" s="144"/>
      <c r="AT550" s="144"/>
      <c r="AU550" s="144"/>
      <c r="AV550" s="144"/>
      <c r="AW550" s="144"/>
      <c r="AX550" s="144"/>
      <c r="AY550" s="144"/>
      <c r="AZ550" s="144"/>
      <c r="BA550" s="144"/>
      <c r="BB550" s="144"/>
      <c r="BC550" s="144"/>
      <c r="BD550" s="144"/>
      <c r="BE550" s="144"/>
      <c r="BF550" s="144"/>
      <c r="BG550" s="144"/>
      <c r="BH550" s="144"/>
      <c r="BI550" s="144"/>
      <c r="BJ550" s="144"/>
      <c r="BK550" s="144"/>
      <c r="BL550" s="144"/>
      <c r="BM550" s="144"/>
      <c r="BN550" s="144"/>
      <c r="BO550" s="144"/>
      <c r="BP550" s="144"/>
    </row>
    <row r="551" spans="1:68" ht="14.5" x14ac:dyDescent="0.3">
      <c r="A551" s="143"/>
      <c r="B551" s="143"/>
      <c r="C551" s="327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  <c r="AA551" s="144"/>
      <c r="AB551" s="144"/>
      <c r="AC551" s="144"/>
      <c r="AD551" s="144"/>
      <c r="AE551" s="144"/>
      <c r="AF551" s="144"/>
      <c r="AG551" s="144"/>
      <c r="AH551" s="144"/>
      <c r="AI551" s="144"/>
      <c r="AJ551" s="144"/>
      <c r="AK551" s="144"/>
      <c r="AL551" s="144"/>
      <c r="AM551" s="144"/>
      <c r="AN551" s="144"/>
      <c r="AO551" s="144"/>
      <c r="AP551" s="144"/>
      <c r="AQ551" s="144"/>
      <c r="AR551" s="144"/>
      <c r="AS551" s="144"/>
      <c r="AT551" s="144"/>
      <c r="AU551" s="144"/>
      <c r="AV551" s="144"/>
      <c r="AW551" s="144"/>
      <c r="AX551" s="144"/>
      <c r="AY551" s="144"/>
      <c r="AZ551" s="144"/>
      <c r="BA551" s="144"/>
      <c r="BB551" s="144"/>
      <c r="BC551" s="144"/>
      <c r="BD551" s="144"/>
      <c r="BE551" s="144"/>
      <c r="BF551" s="144"/>
      <c r="BG551" s="144"/>
      <c r="BH551" s="144"/>
      <c r="BI551" s="144"/>
      <c r="BJ551" s="144"/>
      <c r="BK551" s="144"/>
      <c r="BL551" s="144"/>
      <c r="BM551" s="144"/>
      <c r="BN551" s="144"/>
      <c r="BO551" s="144"/>
      <c r="BP551" s="144"/>
    </row>
    <row r="552" spans="1:68" ht="14.5" x14ac:dyDescent="0.3">
      <c r="A552" s="143"/>
      <c r="B552" s="143"/>
      <c r="C552" s="327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  <c r="AA552" s="144"/>
      <c r="AB552" s="144"/>
      <c r="AC552" s="144"/>
      <c r="AD552" s="144"/>
      <c r="AE552" s="144"/>
      <c r="AF552" s="144"/>
      <c r="AG552" s="144"/>
      <c r="AH552" s="144"/>
      <c r="AI552" s="144"/>
      <c r="AJ552" s="144"/>
      <c r="AK552" s="144"/>
      <c r="AL552" s="144"/>
      <c r="AM552" s="144"/>
      <c r="AN552" s="144"/>
      <c r="AO552" s="144"/>
      <c r="AP552" s="144"/>
      <c r="AQ552" s="144"/>
      <c r="AR552" s="144"/>
      <c r="AS552" s="144"/>
      <c r="AT552" s="144"/>
      <c r="AU552" s="144"/>
      <c r="AV552" s="144"/>
      <c r="AW552" s="144"/>
      <c r="AX552" s="144"/>
      <c r="AY552" s="144"/>
      <c r="AZ552" s="144"/>
      <c r="BA552" s="144"/>
      <c r="BB552" s="144"/>
      <c r="BC552" s="144"/>
      <c r="BD552" s="144"/>
      <c r="BE552" s="144"/>
      <c r="BF552" s="144"/>
      <c r="BG552" s="144"/>
      <c r="BH552" s="144"/>
      <c r="BI552" s="144"/>
      <c r="BJ552" s="144"/>
      <c r="BK552" s="144"/>
      <c r="BL552" s="144"/>
      <c r="BM552" s="144"/>
      <c r="BN552" s="144"/>
      <c r="BO552" s="144"/>
      <c r="BP552" s="144"/>
    </row>
    <row r="553" spans="1:68" ht="14.5" x14ac:dyDescent="0.3">
      <c r="A553" s="143"/>
      <c r="B553" s="143"/>
      <c r="C553" s="327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  <c r="AA553" s="144"/>
      <c r="AB553" s="144"/>
      <c r="AC553" s="144"/>
      <c r="AD553" s="144"/>
      <c r="AE553" s="144"/>
      <c r="AF553" s="144"/>
      <c r="AG553" s="144"/>
      <c r="AH553" s="144"/>
      <c r="AI553" s="144"/>
      <c r="AJ553" s="144"/>
      <c r="AK553" s="144"/>
      <c r="AL553" s="144"/>
      <c r="AM553" s="144"/>
      <c r="AN553" s="144"/>
      <c r="AO553" s="144"/>
      <c r="AP553" s="144"/>
      <c r="AQ553" s="144"/>
      <c r="AR553" s="144"/>
      <c r="AS553" s="144"/>
      <c r="AT553" s="144"/>
      <c r="AU553" s="144"/>
      <c r="AV553" s="144"/>
      <c r="AW553" s="144"/>
      <c r="AX553" s="144"/>
      <c r="AY553" s="144"/>
      <c r="AZ553" s="144"/>
      <c r="BA553" s="144"/>
      <c r="BB553" s="144"/>
      <c r="BC553" s="144"/>
      <c r="BD553" s="144"/>
      <c r="BE553" s="144"/>
      <c r="BF553" s="144"/>
      <c r="BG553" s="144"/>
      <c r="BH553" s="144"/>
      <c r="BI553" s="144"/>
      <c r="BJ553" s="144"/>
      <c r="BK553" s="144"/>
      <c r="BL553" s="144"/>
      <c r="BM553" s="144"/>
      <c r="BN553" s="144"/>
      <c r="BO553" s="144"/>
      <c r="BP553" s="144"/>
    </row>
    <row r="554" spans="1:68" ht="14.5" x14ac:dyDescent="0.3">
      <c r="A554" s="143"/>
      <c r="B554" s="143"/>
      <c r="C554" s="327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  <c r="AA554" s="144"/>
      <c r="AB554" s="144"/>
      <c r="AC554" s="144"/>
      <c r="AD554" s="144"/>
      <c r="AE554" s="144"/>
      <c r="AF554" s="144"/>
      <c r="AG554" s="144"/>
      <c r="AH554" s="144"/>
      <c r="AI554" s="144"/>
      <c r="AJ554" s="144"/>
      <c r="AK554" s="144"/>
      <c r="AL554" s="144"/>
      <c r="AM554" s="144"/>
      <c r="AN554" s="144"/>
      <c r="AO554" s="144"/>
      <c r="AP554" s="144"/>
      <c r="AQ554" s="144"/>
      <c r="AR554" s="144"/>
      <c r="AS554" s="144"/>
      <c r="AT554" s="144"/>
      <c r="AU554" s="144"/>
      <c r="AV554" s="144"/>
      <c r="AW554" s="144"/>
      <c r="AX554" s="144"/>
      <c r="AY554" s="144"/>
      <c r="AZ554" s="144"/>
      <c r="BA554" s="144"/>
      <c r="BB554" s="144"/>
      <c r="BC554" s="144"/>
      <c r="BD554" s="144"/>
      <c r="BE554" s="144"/>
      <c r="BF554" s="144"/>
      <c r="BG554" s="144"/>
      <c r="BH554" s="144"/>
      <c r="BI554" s="144"/>
      <c r="BJ554" s="144"/>
      <c r="BK554" s="144"/>
      <c r="BL554" s="144"/>
      <c r="BM554" s="144"/>
      <c r="BN554" s="144"/>
      <c r="BO554" s="144"/>
      <c r="BP554" s="144"/>
    </row>
    <row r="555" spans="1:68" ht="14.5" x14ac:dyDescent="0.3">
      <c r="A555" s="143"/>
      <c r="B555" s="143"/>
      <c r="C555" s="327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  <c r="AA555" s="144"/>
      <c r="AB555" s="144"/>
      <c r="AC555" s="144"/>
      <c r="AD555" s="144"/>
      <c r="AE555" s="144"/>
      <c r="AF555" s="144"/>
      <c r="AG555" s="144"/>
      <c r="AH555" s="144"/>
      <c r="AI555" s="144"/>
      <c r="AJ555" s="144"/>
      <c r="AK555" s="144"/>
      <c r="AL555" s="144"/>
      <c r="AM555" s="144"/>
      <c r="AN555" s="144"/>
      <c r="AO555" s="144"/>
      <c r="AP555" s="144"/>
      <c r="AQ555" s="144"/>
      <c r="AR555" s="144"/>
      <c r="AS555" s="144"/>
      <c r="AT555" s="144"/>
      <c r="AU555" s="144"/>
      <c r="AV555" s="144"/>
      <c r="AW555" s="144"/>
      <c r="AX555" s="144"/>
      <c r="AY555" s="144"/>
      <c r="AZ555" s="144"/>
      <c r="BA555" s="144"/>
      <c r="BB555" s="144"/>
      <c r="BC555" s="144"/>
      <c r="BD555" s="144"/>
      <c r="BE555" s="144"/>
      <c r="BF555" s="144"/>
      <c r="BG555" s="144"/>
      <c r="BH555" s="144"/>
      <c r="BI555" s="144"/>
      <c r="BJ555" s="144"/>
      <c r="BK555" s="144"/>
      <c r="BL555" s="144"/>
      <c r="BM555" s="144"/>
      <c r="BN555" s="144"/>
      <c r="BO555" s="144"/>
      <c r="BP555" s="144"/>
    </row>
    <row r="556" spans="1:68" ht="14.5" x14ac:dyDescent="0.3">
      <c r="A556" s="143"/>
      <c r="B556" s="143"/>
      <c r="C556" s="327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  <c r="AA556" s="144"/>
      <c r="AB556" s="144"/>
      <c r="AC556" s="144"/>
      <c r="AD556" s="144"/>
      <c r="AE556" s="144"/>
      <c r="AF556" s="144"/>
      <c r="AG556" s="144"/>
      <c r="AH556" s="144"/>
      <c r="AI556" s="144"/>
      <c r="AJ556" s="144"/>
      <c r="AK556" s="144"/>
      <c r="AL556" s="144"/>
      <c r="AM556" s="144"/>
      <c r="AN556" s="144"/>
      <c r="AO556" s="144"/>
      <c r="AP556" s="144"/>
      <c r="AQ556" s="144"/>
      <c r="AR556" s="144"/>
      <c r="AS556" s="144"/>
      <c r="AT556" s="144"/>
      <c r="AU556" s="144"/>
      <c r="AV556" s="144"/>
      <c r="AW556" s="144"/>
      <c r="AX556" s="144"/>
      <c r="AY556" s="144"/>
      <c r="AZ556" s="144"/>
      <c r="BA556" s="144"/>
      <c r="BB556" s="144"/>
      <c r="BC556" s="144"/>
      <c r="BD556" s="144"/>
      <c r="BE556" s="144"/>
      <c r="BF556" s="144"/>
      <c r="BG556" s="144"/>
      <c r="BH556" s="144"/>
      <c r="BI556" s="144"/>
      <c r="BJ556" s="144"/>
      <c r="BK556" s="144"/>
      <c r="BL556" s="144"/>
      <c r="BM556" s="144"/>
      <c r="BN556" s="144"/>
      <c r="BO556" s="144"/>
      <c r="BP556" s="144"/>
    </row>
    <row r="557" spans="1:68" ht="14.5" x14ac:dyDescent="0.3">
      <c r="A557" s="143"/>
      <c r="B557" s="143"/>
      <c r="C557" s="327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  <c r="AA557" s="144"/>
      <c r="AB557" s="144"/>
      <c r="AC557" s="144"/>
      <c r="AD557" s="144"/>
      <c r="AE557" s="144"/>
      <c r="AF557" s="144"/>
      <c r="AG557" s="144"/>
      <c r="AH557" s="144"/>
      <c r="AI557" s="144"/>
      <c r="AJ557" s="144"/>
      <c r="AK557" s="144"/>
      <c r="AL557" s="144"/>
      <c r="AM557" s="144"/>
      <c r="AN557" s="144"/>
      <c r="AO557" s="144"/>
      <c r="AP557" s="144"/>
      <c r="AQ557" s="144"/>
      <c r="AR557" s="144"/>
      <c r="AS557" s="144"/>
      <c r="AT557" s="144"/>
      <c r="AU557" s="144"/>
      <c r="AV557" s="144"/>
      <c r="AW557" s="144"/>
      <c r="AX557" s="144"/>
      <c r="AY557" s="144"/>
      <c r="AZ557" s="144"/>
      <c r="BA557" s="144"/>
      <c r="BB557" s="144"/>
      <c r="BC557" s="144"/>
      <c r="BD557" s="144"/>
      <c r="BE557" s="144"/>
      <c r="BF557" s="144"/>
      <c r="BG557" s="144"/>
      <c r="BH557" s="144"/>
      <c r="BI557" s="144"/>
      <c r="BJ557" s="144"/>
      <c r="BK557" s="144"/>
      <c r="BL557" s="144"/>
      <c r="BM557" s="144"/>
      <c r="BN557" s="144"/>
      <c r="BO557" s="144"/>
      <c r="BP557" s="144"/>
    </row>
    <row r="558" spans="1:68" ht="14.5" x14ac:dyDescent="0.3">
      <c r="A558" s="143"/>
      <c r="B558" s="143"/>
      <c r="C558" s="327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  <c r="AA558" s="144"/>
      <c r="AB558" s="144"/>
      <c r="AC558" s="144"/>
      <c r="AD558" s="144"/>
      <c r="AE558" s="144"/>
      <c r="AF558" s="144"/>
      <c r="AG558" s="144"/>
      <c r="AH558" s="144"/>
      <c r="AI558" s="144"/>
      <c r="AJ558" s="144"/>
      <c r="AK558" s="144"/>
      <c r="AL558" s="144"/>
      <c r="AM558" s="144"/>
      <c r="AN558" s="144"/>
      <c r="AO558" s="144"/>
      <c r="AP558" s="144"/>
      <c r="AQ558" s="144"/>
      <c r="AR558" s="144"/>
      <c r="AS558" s="144"/>
      <c r="AT558" s="144"/>
      <c r="AU558" s="144"/>
      <c r="AV558" s="144"/>
      <c r="AW558" s="144"/>
      <c r="AX558" s="144"/>
      <c r="AY558" s="144"/>
      <c r="AZ558" s="144"/>
      <c r="BA558" s="144"/>
      <c r="BB558" s="144"/>
      <c r="BC558" s="144"/>
      <c r="BD558" s="144"/>
      <c r="BE558" s="144"/>
      <c r="BF558" s="144"/>
      <c r="BG558" s="144"/>
      <c r="BH558" s="144"/>
      <c r="BI558" s="144"/>
      <c r="BJ558" s="144"/>
      <c r="BK558" s="144"/>
      <c r="BL558" s="144"/>
      <c r="BM558" s="144"/>
      <c r="BN558" s="144"/>
      <c r="BO558" s="144"/>
      <c r="BP558" s="144"/>
    </row>
    <row r="559" spans="1:68" ht="14.5" x14ac:dyDescent="0.3">
      <c r="A559" s="143"/>
      <c r="B559" s="143"/>
      <c r="C559" s="327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  <c r="AA559" s="144"/>
      <c r="AB559" s="144"/>
      <c r="AC559" s="144"/>
      <c r="AD559" s="144"/>
      <c r="AE559" s="144"/>
      <c r="AF559" s="144"/>
      <c r="AG559" s="144"/>
      <c r="AH559" s="144"/>
      <c r="AI559" s="144"/>
      <c r="AJ559" s="144"/>
      <c r="AK559" s="144"/>
      <c r="AL559" s="144"/>
      <c r="AM559" s="144"/>
      <c r="AN559" s="144"/>
      <c r="AO559" s="144"/>
      <c r="AP559" s="144"/>
      <c r="AQ559" s="144"/>
      <c r="AR559" s="144"/>
      <c r="AS559" s="144"/>
      <c r="AT559" s="144"/>
      <c r="AU559" s="144"/>
      <c r="AV559" s="144"/>
      <c r="AW559" s="144"/>
      <c r="AX559" s="144"/>
      <c r="AY559" s="144"/>
      <c r="AZ559" s="144"/>
      <c r="BA559" s="144"/>
      <c r="BB559" s="144"/>
      <c r="BC559" s="144"/>
      <c r="BD559" s="144"/>
      <c r="BE559" s="144"/>
      <c r="BF559" s="144"/>
      <c r="BG559" s="144"/>
      <c r="BH559" s="144"/>
      <c r="BI559" s="144"/>
      <c r="BJ559" s="144"/>
      <c r="BK559" s="144"/>
      <c r="BL559" s="144"/>
      <c r="BM559" s="144"/>
      <c r="BN559" s="144"/>
      <c r="BO559" s="144"/>
      <c r="BP559" s="144"/>
    </row>
    <row r="560" spans="1:68" ht="14.5" x14ac:dyDescent="0.3">
      <c r="A560" s="143"/>
      <c r="B560" s="143"/>
      <c r="C560" s="327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  <c r="AA560" s="144"/>
      <c r="AB560" s="144"/>
      <c r="AC560" s="144"/>
      <c r="AD560" s="144"/>
      <c r="AE560" s="144"/>
      <c r="AF560" s="144"/>
      <c r="AG560" s="144"/>
      <c r="AH560" s="144"/>
      <c r="AI560" s="144"/>
      <c r="AJ560" s="144"/>
      <c r="AK560" s="144"/>
      <c r="AL560" s="144"/>
      <c r="AM560" s="144"/>
      <c r="AN560" s="144"/>
      <c r="AO560" s="144"/>
      <c r="AP560" s="144"/>
      <c r="AQ560" s="144"/>
      <c r="AR560" s="144"/>
      <c r="AS560" s="144"/>
      <c r="AT560" s="144"/>
      <c r="AU560" s="144"/>
      <c r="AV560" s="144"/>
      <c r="AW560" s="144"/>
      <c r="AX560" s="144"/>
      <c r="AY560" s="144"/>
      <c r="AZ560" s="144"/>
      <c r="BA560" s="144"/>
      <c r="BB560" s="144"/>
      <c r="BC560" s="144"/>
      <c r="BD560" s="144"/>
      <c r="BE560" s="144"/>
      <c r="BF560" s="144"/>
      <c r="BG560" s="144"/>
      <c r="BH560" s="144"/>
      <c r="BI560" s="144"/>
      <c r="BJ560" s="144"/>
      <c r="BK560" s="144"/>
      <c r="BL560" s="144"/>
      <c r="BM560" s="144"/>
      <c r="BN560" s="144"/>
      <c r="BO560" s="144"/>
      <c r="BP560" s="144"/>
    </row>
    <row r="561" spans="1:68" ht="14.5" x14ac:dyDescent="0.3">
      <c r="A561" s="143"/>
      <c r="B561" s="143"/>
      <c r="C561" s="327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  <c r="AA561" s="144"/>
      <c r="AB561" s="144"/>
      <c r="AC561" s="144"/>
      <c r="AD561" s="144"/>
      <c r="AE561" s="144"/>
      <c r="AF561" s="144"/>
      <c r="AG561" s="144"/>
      <c r="AH561" s="144"/>
      <c r="AI561" s="144"/>
      <c r="AJ561" s="144"/>
      <c r="AK561" s="144"/>
      <c r="AL561" s="144"/>
      <c r="AM561" s="144"/>
      <c r="AN561" s="144"/>
      <c r="AO561" s="144"/>
      <c r="AP561" s="144"/>
      <c r="AQ561" s="144"/>
      <c r="AR561" s="144"/>
      <c r="AS561" s="144"/>
      <c r="AT561" s="144"/>
      <c r="AU561" s="144"/>
      <c r="AV561" s="144"/>
      <c r="AW561" s="144"/>
      <c r="AX561" s="144"/>
      <c r="AY561" s="144"/>
      <c r="AZ561" s="144"/>
      <c r="BA561" s="144"/>
      <c r="BB561" s="144"/>
      <c r="BC561" s="144"/>
      <c r="BD561" s="144"/>
      <c r="BE561" s="144"/>
      <c r="BF561" s="144"/>
      <c r="BG561" s="144"/>
      <c r="BH561" s="144"/>
      <c r="BI561" s="144"/>
      <c r="BJ561" s="144"/>
      <c r="BK561" s="144"/>
      <c r="BL561" s="144"/>
      <c r="BM561" s="144"/>
      <c r="BN561" s="144"/>
      <c r="BO561" s="144"/>
      <c r="BP561" s="144"/>
    </row>
    <row r="562" spans="1:68" ht="14.5" x14ac:dyDescent="0.3">
      <c r="A562" s="143"/>
      <c r="B562" s="143"/>
      <c r="C562" s="327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  <c r="AA562" s="144"/>
      <c r="AB562" s="144"/>
      <c r="AC562" s="144"/>
      <c r="AD562" s="144"/>
      <c r="AE562" s="144"/>
      <c r="AF562" s="144"/>
      <c r="AG562" s="144"/>
      <c r="AH562" s="144"/>
      <c r="AI562" s="144"/>
      <c r="AJ562" s="144"/>
      <c r="AK562" s="144"/>
      <c r="AL562" s="144"/>
      <c r="AM562" s="144"/>
      <c r="AN562" s="144"/>
      <c r="AO562" s="144"/>
      <c r="AP562" s="144"/>
      <c r="AQ562" s="144"/>
      <c r="AR562" s="144"/>
      <c r="AS562" s="144"/>
      <c r="AT562" s="144"/>
      <c r="AU562" s="144"/>
      <c r="AV562" s="144"/>
      <c r="AW562" s="144"/>
      <c r="AX562" s="144"/>
      <c r="AY562" s="144"/>
      <c r="AZ562" s="144"/>
      <c r="BA562" s="144"/>
      <c r="BB562" s="144"/>
      <c r="BC562" s="144"/>
      <c r="BD562" s="144"/>
      <c r="BE562" s="144"/>
      <c r="BF562" s="144"/>
      <c r="BG562" s="144"/>
      <c r="BH562" s="144"/>
      <c r="BI562" s="144"/>
      <c r="BJ562" s="144"/>
      <c r="BK562" s="144"/>
      <c r="BL562" s="144"/>
      <c r="BM562" s="144"/>
      <c r="BN562" s="144"/>
      <c r="BO562" s="144"/>
      <c r="BP562" s="144"/>
    </row>
    <row r="563" spans="1:68" ht="14.5" x14ac:dyDescent="0.3">
      <c r="A563" s="143"/>
      <c r="B563" s="143"/>
      <c r="C563" s="327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  <c r="AA563" s="144"/>
      <c r="AB563" s="144"/>
      <c r="AC563" s="144"/>
      <c r="AD563" s="144"/>
      <c r="AE563" s="144"/>
      <c r="AF563" s="144"/>
      <c r="AG563" s="144"/>
      <c r="AH563" s="144"/>
      <c r="AI563" s="144"/>
      <c r="AJ563" s="144"/>
      <c r="AK563" s="144"/>
      <c r="AL563" s="144"/>
      <c r="AM563" s="144"/>
      <c r="AN563" s="144"/>
      <c r="AO563" s="144"/>
      <c r="AP563" s="144"/>
      <c r="AQ563" s="144"/>
      <c r="AR563" s="144"/>
      <c r="AS563" s="144"/>
      <c r="AT563" s="144"/>
      <c r="AU563" s="144"/>
      <c r="AV563" s="144"/>
      <c r="AW563" s="144"/>
      <c r="AX563" s="144"/>
      <c r="AY563" s="144"/>
      <c r="AZ563" s="144"/>
      <c r="BA563" s="144"/>
      <c r="BB563" s="144"/>
      <c r="BC563" s="144"/>
      <c r="BD563" s="144"/>
      <c r="BE563" s="144"/>
      <c r="BF563" s="144"/>
      <c r="BG563" s="144"/>
      <c r="BH563" s="144"/>
      <c r="BI563" s="144"/>
      <c r="BJ563" s="144"/>
      <c r="BK563" s="144"/>
      <c r="BL563" s="144"/>
      <c r="BM563" s="144"/>
      <c r="BN563" s="144"/>
      <c r="BO563" s="144"/>
      <c r="BP563" s="144"/>
    </row>
    <row r="564" spans="1:68" ht="14.5" x14ac:dyDescent="0.3">
      <c r="A564" s="143"/>
      <c r="B564" s="143"/>
      <c r="C564" s="327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  <c r="AA564" s="144"/>
      <c r="AB564" s="144"/>
      <c r="AC564" s="144"/>
      <c r="AD564" s="144"/>
      <c r="AE564" s="144"/>
      <c r="AF564" s="144"/>
      <c r="AG564" s="144"/>
      <c r="AH564" s="144"/>
      <c r="AI564" s="144"/>
      <c r="AJ564" s="144"/>
      <c r="AK564" s="144"/>
      <c r="AL564" s="144"/>
      <c r="AM564" s="144"/>
      <c r="AN564" s="144"/>
      <c r="AO564" s="144"/>
      <c r="AP564" s="144"/>
      <c r="AQ564" s="144"/>
      <c r="AR564" s="144"/>
      <c r="AS564" s="144"/>
      <c r="AT564" s="144"/>
      <c r="AU564" s="144"/>
      <c r="AV564" s="144"/>
      <c r="AW564" s="144"/>
      <c r="AX564" s="144"/>
      <c r="AY564" s="144"/>
      <c r="AZ564" s="144"/>
      <c r="BA564" s="144"/>
      <c r="BB564" s="144"/>
      <c r="BC564" s="144"/>
      <c r="BD564" s="144"/>
      <c r="BE564" s="144"/>
      <c r="BF564" s="144"/>
      <c r="BG564" s="144"/>
      <c r="BH564" s="144"/>
      <c r="BI564" s="144"/>
      <c r="BJ564" s="144"/>
      <c r="BK564" s="144"/>
      <c r="BL564" s="144"/>
      <c r="BM564" s="144"/>
      <c r="BN564" s="144"/>
      <c r="BO564" s="144"/>
      <c r="BP564" s="144"/>
    </row>
    <row r="565" spans="1:68" ht="14.5" x14ac:dyDescent="0.3">
      <c r="A565" s="143"/>
      <c r="B565" s="143"/>
      <c r="C565" s="327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  <c r="AA565" s="144"/>
      <c r="AB565" s="144"/>
      <c r="AC565" s="144"/>
      <c r="AD565" s="144"/>
      <c r="AE565" s="144"/>
      <c r="AF565" s="144"/>
      <c r="AG565" s="144"/>
      <c r="AH565" s="144"/>
      <c r="AI565" s="144"/>
      <c r="AJ565" s="144"/>
      <c r="AK565" s="144"/>
      <c r="AL565" s="144"/>
      <c r="AM565" s="144"/>
      <c r="AN565" s="144"/>
      <c r="AO565" s="144"/>
      <c r="AP565" s="144"/>
      <c r="AQ565" s="144"/>
      <c r="AR565" s="144"/>
      <c r="AS565" s="144"/>
      <c r="AT565" s="144"/>
      <c r="AU565" s="144"/>
      <c r="AV565" s="144"/>
      <c r="AW565" s="144"/>
      <c r="AX565" s="144"/>
      <c r="AY565" s="144"/>
      <c r="AZ565" s="144"/>
      <c r="BA565" s="144"/>
      <c r="BB565" s="144"/>
      <c r="BC565" s="144"/>
      <c r="BD565" s="144"/>
      <c r="BE565" s="144"/>
      <c r="BF565" s="144"/>
      <c r="BG565" s="144"/>
      <c r="BH565" s="144"/>
      <c r="BI565" s="144"/>
      <c r="BJ565" s="144"/>
      <c r="BK565" s="144"/>
      <c r="BL565" s="144"/>
      <c r="BM565" s="144"/>
      <c r="BN565" s="144"/>
      <c r="BO565" s="144"/>
      <c r="BP565" s="144"/>
    </row>
    <row r="566" spans="1:68" ht="14.5" x14ac:dyDescent="0.3">
      <c r="A566" s="143"/>
      <c r="B566" s="143"/>
      <c r="C566" s="327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  <c r="AA566" s="144"/>
      <c r="AB566" s="144"/>
      <c r="AC566" s="144"/>
      <c r="AD566" s="144"/>
      <c r="AE566" s="144"/>
      <c r="AF566" s="144"/>
      <c r="AG566" s="144"/>
      <c r="AH566" s="144"/>
      <c r="AI566" s="144"/>
      <c r="AJ566" s="144"/>
      <c r="AK566" s="144"/>
      <c r="AL566" s="144"/>
      <c r="AM566" s="144"/>
      <c r="AN566" s="144"/>
      <c r="AO566" s="144"/>
      <c r="AP566" s="144"/>
      <c r="AQ566" s="144"/>
      <c r="AR566" s="144"/>
      <c r="AS566" s="144"/>
      <c r="AT566" s="144"/>
      <c r="AU566" s="144"/>
      <c r="AV566" s="144"/>
      <c r="AW566" s="144"/>
      <c r="AX566" s="144"/>
      <c r="AY566" s="144"/>
      <c r="AZ566" s="144"/>
      <c r="BA566" s="144"/>
      <c r="BB566" s="144"/>
      <c r="BC566" s="144"/>
      <c r="BD566" s="144"/>
      <c r="BE566" s="144"/>
      <c r="BF566" s="144"/>
      <c r="BG566" s="144"/>
      <c r="BH566" s="144"/>
      <c r="BI566" s="144"/>
      <c r="BJ566" s="144"/>
      <c r="BK566" s="144"/>
      <c r="BL566" s="144"/>
      <c r="BM566" s="144"/>
      <c r="BN566" s="144"/>
      <c r="BO566" s="144"/>
      <c r="BP566" s="144"/>
    </row>
    <row r="567" spans="1:68" ht="14.5" x14ac:dyDescent="0.3">
      <c r="A567" s="143"/>
      <c r="B567" s="143"/>
      <c r="C567" s="327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  <c r="AA567" s="144"/>
      <c r="AB567" s="144"/>
      <c r="AC567" s="144"/>
      <c r="AD567" s="144"/>
      <c r="AE567" s="144"/>
      <c r="AF567" s="144"/>
      <c r="AG567" s="144"/>
      <c r="AH567" s="144"/>
      <c r="AI567" s="144"/>
      <c r="AJ567" s="144"/>
      <c r="AK567" s="144"/>
      <c r="AL567" s="144"/>
      <c r="AM567" s="144"/>
      <c r="AN567" s="144"/>
      <c r="AO567" s="144"/>
      <c r="AP567" s="144"/>
      <c r="AQ567" s="144"/>
      <c r="AR567" s="144"/>
      <c r="AS567" s="144"/>
      <c r="AT567" s="144"/>
      <c r="AU567" s="144"/>
      <c r="AV567" s="144"/>
      <c r="AW567" s="144"/>
      <c r="AX567" s="144"/>
      <c r="AY567" s="144"/>
      <c r="AZ567" s="144"/>
      <c r="BA567" s="144"/>
      <c r="BB567" s="144"/>
      <c r="BC567" s="144"/>
      <c r="BD567" s="144"/>
      <c r="BE567" s="144"/>
      <c r="BF567" s="144"/>
      <c r="BG567" s="144"/>
      <c r="BH567" s="144"/>
      <c r="BI567" s="144"/>
      <c r="BJ567" s="144"/>
      <c r="BK567" s="144"/>
      <c r="BL567" s="144"/>
      <c r="BM567" s="144"/>
      <c r="BN567" s="144"/>
      <c r="BO567" s="144"/>
      <c r="BP567" s="144"/>
    </row>
    <row r="568" spans="1:68" ht="14.5" x14ac:dyDescent="0.3">
      <c r="A568" s="143"/>
      <c r="B568" s="143"/>
      <c r="C568" s="327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  <c r="AA568" s="144"/>
      <c r="AB568" s="144"/>
      <c r="AC568" s="144"/>
      <c r="AD568" s="144"/>
      <c r="AE568" s="144"/>
      <c r="AF568" s="144"/>
      <c r="AG568" s="144"/>
      <c r="AH568" s="144"/>
      <c r="AI568" s="144"/>
      <c r="AJ568" s="144"/>
      <c r="AK568" s="144"/>
      <c r="AL568" s="144"/>
      <c r="AM568" s="144"/>
      <c r="AN568" s="144"/>
      <c r="AO568" s="144"/>
      <c r="AP568" s="144"/>
      <c r="AQ568" s="144"/>
      <c r="AR568" s="144"/>
      <c r="AS568" s="144"/>
      <c r="AT568" s="144"/>
      <c r="AU568" s="144"/>
      <c r="AV568" s="144"/>
      <c r="AW568" s="144"/>
      <c r="AX568" s="144"/>
      <c r="AY568" s="144"/>
      <c r="AZ568" s="144"/>
      <c r="BA568" s="144"/>
      <c r="BB568" s="144"/>
      <c r="BC568" s="144"/>
      <c r="BD568" s="144"/>
      <c r="BE568" s="144"/>
      <c r="BF568" s="144"/>
      <c r="BG568" s="144"/>
      <c r="BH568" s="144"/>
      <c r="BI568" s="144"/>
      <c r="BJ568" s="144"/>
      <c r="BK568" s="144"/>
      <c r="BL568" s="144"/>
      <c r="BM568" s="144"/>
      <c r="BN568" s="144"/>
      <c r="BO568" s="144"/>
      <c r="BP568" s="144"/>
    </row>
    <row r="569" spans="1:68" ht="14.5" x14ac:dyDescent="0.3">
      <c r="A569" s="143"/>
      <c r="B569" s="143"/>
      <c r="C569" s="327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  <c r="AA569" s="144"/>
      <c r="AB569" s="144"/>
      <c r="AC569" s="144"/>
      <c r="AD569" s="144"/>
      <c r="AE569" s="144"/>
      <c r="AF569" s="144"/>
      <c r="AG569" s="144"/>
      <c r="AH569" s="144"/>
      <c r="AI569" s="144"/>
      <c r="AJ569" s="144"/>
      <c r="AK569" s="144"/>
      <c r="AL569" s="144"/>
      <c r="AM569" s="144"/>
      <c r="AN569" s="144"/>
      <c r="AO569" s="144"/>
      <c r="AP569" s="144"/>
      <c r="AQ569" s="144"/>
      <c r="AR569" s="144"/>
      <c r="AS569" s="144"/>
      <c r="AT569" s="144"/>
      <c r="AU569" s="144"/>
      <c r="AV569" s="144"/>
      <c r="AW569" s="144"/>
      <c r="AX569" s="144"/>
      <c r="AY569" s="144"/>
      <c r="AZ569" s="144"/>
      <c r="BA569" s="144"/>
      <c r="BB569" s="144"/>
      <c r="BC569" s="144"/>
      <c r="BD569" s="144"/>
      <c r="BE569" s="144"/>
      <c r="BF569" s="144"/>
      <c r="BG569" s="144"/>
      <c r="BH569" s="144"/>
      <c r="BI569" s="144"/>
      <c r="BJ569" s="144"/>
      <c r="BK569" s="144"/>
      <c r="BL569" s="144"/>
      <c r="BM569" s="144"/>
      <c r="BN569" s="144"/>
      <c r="BO569" s="144"/>
      <c r="BP569" s="144"/>
    </row>
    <row r="570" spans="1:68" ht="14.5" x14ac:dyDescent="0.3">
      <c r="A570" s="143"/>
      <c r="B570" s="143"/>
      <c r="C570" s="327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  <c r="AA570" s="144"/>
      <c r="AB570" s="144"/>
      <c r="AC570" s="144"/>
      <c r="AD570" s="144"/>
      <c r="AE570" s="144"/>
      <c r="AF570" s="144"/>
      <c r="AG570" s="144"/>
      <c r="AH570" s="144"/>
      <c r="AI570" s="144"/>
      <c r="AJ570" s="144"/>
      <c r="AK570" s="144"/>
      <c r="AL570" s="144"/>
      <c r="AM570" s="144"/>
      <c r="AN570" s="144"/>
      <c r="AO570" s="144"/>
      <c r="AP570" s="144"/>
      <c r="AQ570" s="144"/>
      <c r="AR570" s="144"/>
      <c r="AS570" s="144"/>
      <c r="AT570" s="144"/>
      <c r="AU570" s="144"/>
      <c r="AV570" s="144"/>
      <c r="AW570" s="144"/>
      <c r="AX570" s="144"/>
      <c r="AY570" s="144"/>
      <c r="AZ570" s="144"/>
      <c r="BA570" s="144"/>
      <c r="BB570" s="144"/>
      <c r="BC570" s="144"/>
      <c r="BD570" s="144"/>
      <c r="BE570" s="144"/>
      <c r="BF570" s="144"/>
      <c r="BG570" s="144"/>
      <c r="BH570" s="144"/>
      <c r="BI570" s="144"/>
      <c r="BJ570" s="144"/>
      <c r="BK570" s="144"/>
      <c r="BL570" s="144"/>
      <c r="BM570" s="144"/>
      <c r="BN570" s="144"/>
      <c r="BO570" s="144"/>
      <c r="BP570" s="144"/>
    </row>
    <row r="571" spans="1:68" ht="14.5" x14ac:dyDescent="0.3">
      <c r="A571" s="143"/>
      <c r="B571" s="143"/>
      <c r="C571" s="327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  <c r="AA571" s="144"/>
      <c r="AB571" s="144"/>
      <c r="AC571" s="144"/>
      <c r="AD571" s="144"/>
      <c r="AE571" s="144"/>
      <c r="AF571" s="144"/>
      <c r="AG571" s="144"/>
      <c r="AH571" s="144"/>
      <c r="AI571" s="144"/>
      <c r="AJ571" s="144"/>
      <c r="AK571" s="144"/>
      <c r="AL571" s="144"/>
      <c r="AM571" s="144"/>
      <c r="AN571" s="144"/>
      <c r="AO571" s="144"/>
      <c r="AP571" s="144"/>
      <c r="AQ571" s="144"/>
      <c r="AR571" s="144"/>
      <c r="AS571" s="144"/>
      <c r="AT571" s="144"/>
      <c r="AU571" s="144"/>
      <c r="AV571" s="144"/>
      <c r="AW571" s="144"/>
      <c r="AX571" s="144"/>
      <c r="AY571" s="144"/>
      <c r="AZ571" s="144"/>
      <c r="BA571" s="144"/>
      <c r="BB571" s="144"/>
      <c r="BC571" s="144"/>
      <c r="BD571" s="144"/>
      <c r="BE571" s="144"/>
      <c r="BF571" s="144"/>
      <c r="BG571" s="144"/>
      <c r="BH571" s="144"/>
      <c r="BI571" s="144"/>
      <c r="BJ571" s="144"/>
      <c r="BK571" s="144"/>
      <c r="BL571" s="144"/>
      <c r="BM571" s="144"/>
      <c r="BN571" s="144"/>
      <c r="BO571" s="144"/>
      <c r="BP571" s="144"/>
    </row>
    <row r="572" spans="1:68" ht="14.5" x14ac:dyDescent="0.3">
      <c r="A572" s="143"/>
      <c r="B572" s="143"/>
      <c r="C572" s="327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  <c r="AA572" s="144"/>
      <c r="AB572" s="144"/>
      <c r="AC572" s="144"/>
      <c r="AD572" s="144"/>
      <c r="AE572" s="144"/>
      <c r="AF572" s="144"/>
      <c r="AG572" s="144"/>
      <c r="AH572" s="144"/>
      <c r="AI572" s="144"/>
      <c r="AJ572" s="144"/>
      <c r="AK572" s="144"/>
      <c r="AL572" s="144"/>
      <c r="AM572" s="144"/>
      <c r="AN572" s="144"/>
      <c r="AO572" s="144"/>
      <c r="AP572" s="144"/>
      <c r="AQ572" s="144"/>
      <c r="AR572" s="144"/>
      <c r="AS572" s="144"/>
      <c r="AT572" s="144"/>
      <c r="AU572" s="144"/>
      <c r="AV572" s="144"/>
      <c r="AW572" s="144"/>
      <c r="AX572" s="144"/>
      <c r="AY572" s="144"/>
      <c r="AZ572" s="144"/>
      <c r="BA572" s="144"/>
      <c r="BB572" s="144"/>
      <c r="BC572" s="144"/>
      <c r="BD572" s="144"/>
      <c r="BE572" s="144"/>
      <c r="BF572" s="144"/>
      <c r="BG572" s="144"/>
      <c r="BH572" s="144"/>
      <c r="BI572" s="144"/>
      <c r="BJ572" s="144"/>
      <c r="BK572" s="144"/>
      <c r="BL572" s="144"/>
      <c r="BM572" s="144"/>
      <c r="BN572" s="144"/>
      <c r="BO572" s="144"/>
      <c r="BP572" s="144"/>
    </row>
    <row r="573" spans="1:68" ht="14.5" x14ac:dyDescent="0.3">
      <c r="A573" s="143"/>
      <c r="B573" s="143"/>
      <c r="C573" s="327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  <c r="AA573" s="144"/>
      <c r="AB573" s="144"/>
      <c r="AC573" s="144"/>
      <c r="AD573" s="144"/>
      <c r="AE573" s="144"/>
      <c r="AF573" s="144"/>
      <c r="AG573" s="144"/>
      <c r="AH573" s="144"/>
      <c r="AI573" s="144"/>
      <c r="AJ573" s="144"/>
      <c r="AK573" s="144"/>
      <c r="AL573" s="144"/>
      <c r="AM573" s="144"/>
      <c r="AN573" s="144"/>
      <c r="AO573" s="144"/>
      <c r="AP573" s="144"/>
      <c r="AQ573" s="144"/>
      <c r="AR573" s="144"/>
      <c r="AS573" s="144"/>
      <c r="AT573" s="144"/>
      <c r="AU573" s="144"/>
      <c r="AV573" s="144"/>
      <c r="AW573" s="144"/>
      <c r="AX573" s="144"/>
      <c r="AY573" s="144"/>
      <c r="AZ573" s="144"/>
      <c r="BA573" s="144"/>
      <c r="BB573" s="144"/>
      <c r="BC573" s="144"/>
      <c r="BD573" s="144"/>
      <c r="BE573" s="144"/>
      <c r="BF573" s="144"/>
      <c r="BG573" s="144"/>
      <c r="BH573" s="144"/>
      <c r="BI573" s="144"/>
      <c r="BJ573" s="144"/>
      <c r="BK573" s="144"/>
      <c r="BL573" s="144"/>
      <c r="BM573" s="144"/>
      <c r="BN573" s="144"/>
      <c r="BO573" s="144"/>
      <c r="BP573" s="144"/>
    </row>
    <row r="574" spans="1:68" ht="14.5" x14ac:dyDescent="0.3">
      <c r="A574" s="143"/>
      <c r="B574" s="143"/>
      <c r="C574" s="327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  <c r="AA574" s="144"/>
      <c r="AB574" s="144"/>
      <c r="AC574" s="144"/>
      <c r="AD574" s="144"/>
      <c r="AE574" s="144"/>
      <c r="AF574" s="144"/>
      <c r="AG574" s="144"/>
      <c r="AH574" s="144"/>
      <c r="AI574" s="144"/>
      <c r="AJ574" s="144"/>
      <c r="AK574" s="144"/>
      <c r="AL574" s="144"/>
      <c r="AM574" s="144"/>
      <c r="AN574" s="144"/>
      <c r="AO574" s="144"/>
      <c r="AP574" s="144"/>
      <c r="AQ574" s="144"/>
      <c r="AR574" s="144"/>
      <c r="AS574" s="144"/>
      <c r="AT574" s="144"/>
      <c r="AU574" s="144"/>
      <c r="AV574" s="144"/>
      <c r="AW574" s="144"/>
      <c r="AX574" s="144"/>
      <c r="AY574" s="144"/>
      <c r="AZ574" s="144"/>
      <c r="BA574" s="144"/>
      <c r="BB574" s="144"/>
      <c r="BC574" s="144"/>
      <c r="BD574" s="144"/>
      <c r="BE574" s="144"/>
      <c r="BF574" s="144"/>
      <c r="BG574" s="144"/>
      <c r="BH574" s="144"/>
      <c r="BI574" s="144"/>
      <c r="BJ574" s="144"/>
      <c r="BK574" s="144"/>
      <c r="BL574" s="144"/>
      <c r="BM574" s="144"/>
      <c r="BN574" s="144"/>
      <c r="BO574" s="144"/>
      <c r="BP574" s="144"/>
    </row>
    <row r="575" spans="1:68" ht="14.5" x14ac:dyDescent="0.3">
      <c r="A575" s="143"/>
      <c r="B575" s="143"/>
      <c r="C575" s="327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  <c r="AA575" s="144"/>
      <c r="AB575" s="144"/>
      <c r="AC575" s="144"/>
      <c r="AD575" s="144"/>
      <c r="AE575" s="144"/>
      <c r="AF575" s="144"/>
      <c r="AG575" s="144"/>
      <c r="AH575" s="144"/>
      <c r="AI575" s="144"/>
      <c r="AJ575" s="144"/>
      <c r="AK575" s="144"/>
      <c r="AL575" s="144"/>
      <c r="AM575" s="144"/>
      <c r="AN575" s="144"/>
      <c r="AO575" s="144"/>
      <c r="AP575" s="144"/>
      <c r="AQ575" s="144"/>
      <c r="AR575" s="144"/>
      <c r="AS575" s="144"/>
      <c r="AT575" s="144"/>
      <c r="AU575" s="144"/>
      <c r="AV575" s="144"/>
      <c r="AW575" s="144"/>
      <c r="AX575" s="144"/>
      <c r="AY575" s="144"/>
      <c r="AZ575" s="144"/>
      <c r="BA575" s="144"/>
      <c r="BB575" s="144"/>
      <c r="BC575" s="144"/>
      <c r="BD575" s="144"/>
      <c r="BE575" s="144"/>
      <c r="BF575" s="144"/>
      <c r="BG575" s="144"/>
      <c r="BH575" s="144"/>
      <c r="BI575" s="144"/>
      <c r="BJ575" s="144"/>
      <c r="BK575" s="144"/>
      <c r="BL575" s="144"/>
      <c r="BM575" s="144"/>
      <c r="BN575" s="144"/>
      <c r="BO575" s="144"/>
      <c r="BP575" s="144"/>
    </row>
    <row r="576" spans="1:68" ht="14.5" x14ac:dyDescent="0.3">
      <c r="A576" s="143"/>
      <c r="B576" s="143"/>
      <c r="C576" s="327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  <c r="AA576" s="144"/>
      <c r="AB576" s="144"/>
      <c r="AC576" s="144"/>
      <c r="AD576" s="144"/>
      <c r="AE576" s="144"/>
      <c r="AF576" s="144"/>
      <c r="AG576" s="144"/>
      <c r="AH576" s="144"/>
      <c r="AI576" s="144"/>
      <c r="AJ576" s="144"/>
      <c r="AK576" s="144"/>
      <c r="AL576" s="144"/>
      <c r="AM576" s="144"/>
      <c r="AN576" s="144"/>
      <c r="AO576" s="144"/>
      <c r="AP576" s="144"/>
      <c r="AQ576" s="144"/>
      <c r="AR576" s="144"/>
      <c r="AS576" s="144"/>
      <c r="AT576" s="144"/>
      <c r="AU576" s="144"/>
      <c r="AV576" s="144"/>
      <c r="AW576" s="144"/>
      <c r="AX576" s="144"/>
      <c r="AY576" s="144"/>
      <c r="AZ576" s="144"/>
      <c r="BA576" s="144"/>
      <c r="BB576" s="144"/>
      <c r="BC576" s="144"/>
      <c r="BD576" s="144"/>
      <c r="BE576" s="144"/>
      <c r="BF576" s="144"/>
      <c r="BG576" s="144"/>
      <c r="BH576" s="144"/>
      <c r="BI576" s="144"/>
      <c r="BJ576" s="144"/>
      <c r="BK576" s="144"/>
      <c r="BL576" s="144"/>
      <c r="BM576" s="144"/>
      <c r="BN576" s="144"/>
      <c r="BO576" s="144"/>
      <c r="BP576" s="144"/>
    </row>
    <row r="577" spans="1:68" ht="14.5" x14ac:dyDescent="0.3">
      <c r="A577" s="143"/>
      <c r="B577" s="143"/>
      <c r="C577" s="327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  <c r="AA577" s="144"/>
      <c r="AB577" s="144"/>
      <c r="AC577" s="144"/>
      <c r="AD577" s="144"/>
      <c r="AE577" s="144"/>
      <c r="AF577" s="144"/>
      <c r="AG577" s="144"/>
      <c r="AH577" s="144"/>
      <c r="AI577" s="144"/>
      <c r="AJ577" s="144"/>
      <c r="AK577" s="144"/>
      <c r="AL577" s="144"/>
      <c r="AM577" s="144"/>
      <c r="AN577" s="144"/>
      <c r="AO577" s="144"/>
      <c r="AP577" s="144"/>
      <c r="AQ577" s="144"/>
      <c r="AR577" s="144"/>
      <c r="AS577" s="144"/>
      <c r="AT577" s="144"/>
      <c r="AU577" s="144"/>
      <c r="AV577" s="144"/>
      <c r="AW577" s="144"/>
      <c r="AX577" s="144"/>
      <c r="AY577" s="144"/>
      <c r="AZ577" s="144"/>
      <c r="BA577" s="144"/>
      <c r="BB577" s="144"/>
      <c r="BC577" s="144"/>
      <c r="BD577" s="144"/>
      <c r="BE577" s="144"/>
      <c r="BF577" s="144"/>
      <c r="BG577" s="144"/>
      <c r="BH577" s="144"/>
      <c r="BI577" s="144"/>
      <c r="BJ577" s="144"/>
      <c r="BK577" s="144"/>
      <c r="BL577" s="144"/>
      <c r="BM577" s="144"/>
      <c r="BN577" s="144"/>
      <c r="BO577" s="144"/>
      <c r="BP577" s="144"/>
    </row>
    <row r="578" spans="1:68" ht="14.5" x14ac:dyDescent="0.3">
      <c r="A578" s="143"/>
      <c r="B578" s="143"/>
      <c r="C578" s="327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  <c r="AA578" s="144"/>
      <c r="AB578" s="144"/>
      <c r="AC578" s="144"/>
      <c r="AD578" s="144"/>
      <c r="AE578" s="144"/>
      <c r="AF578" s="144"/>
      <c r="AG578" s="144"/>
      <c r="AH578" s="144"/>
      <c r="AI578" s="144"/>
      <c r="AJ578" s="144"/>
      <c r="AK578" s="144"/>
      <c r="AL578" s="144"/>
      <c r="AM578" s="144"/>
      <c r="AN578" s="144"/>
      <c r="AO578" s="144"/>
      <c r="AP578" s="144"/>
      <c r="AQ578" s="144"/>
      <c r="AR578" s="144"/>
      <c r="AS578" s="144"/>
      <c r="AT578" s="144"/>
      <c r="AU578" s="144"/>
      <c r="AV578" s="144"/>
      <c r="AW578" s="144"/>
      <c r="AX578" s="144"/>
      <c r="AY578" s="144"/>
      <c r="AZ578" s="144"/>
      <c r="BA578" s="144"/>
      <c r="BB578" s="144"/>
      <c r="BC578" s="144"/>
      <c r="BD578" s="144"/>
      <c r="BE578" s="144"/>
      <c r="BF578" s="144"/>
      <c r="BG578" s="144"/>
      <c r="BH578" s="144"/>
      <c r="BI578" s="144"/>
      <c r="BJ578" s="144"/>
      <c r="BK578" s="144"/>
      <c r="BL578" s="144"/>
      <c r="BM578" s="144"/>
      <c r="BN578" s="144"/>
      <c r="BO578" s="144"/>
      <c r="BP578" s="144"/>
    </row>
    <row r="579" spans="1:68" ht="14.5" x14ac:dyDescent="0.3">
      <c r="A579" s="143"/>
      <c r="B579" s="143"/>
      <c r="C579" s="327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  <c r="AA579" s="144"/>
      <c r="AB579" s="144"/>
      <c r="AC579" s="144"/>
      <c r="AD579" s="144"/>
      <c r="AE579" s="144"/>
      <c r="AF579" s="144"/>
      <c r="AG579" s="144"/>
      <c r="AH579" s="144"/>
      <c r="AI579" s="144"/>
      <c r="AJ579" s="144"/>
      <c r="AK579" s="144"/>
      <c r="AL579" s="144"/>
      <c r="AM579" s="144"/>
      <c r="AN579" s="144"/>
      <c r="AO579" s="144"/>
      <c r="AP579" s="144"/>
      <c r="AQ579" s="144"/>
      <c r="AR579" s="144"/>
      <c r="AS579" s="144"/>
      <c r="AT579" s="144"/>
      <c r="AU579" s="144"/>
      <c r="AV579" s="144"/>
      <c r="AW579" s="144"/>
      <c r="AX579" s="144"/>
      <c r="AY579" s="144"/>
      <c r="AZ579" s="144"/>
      <c r="BA579" s="144"/>
      <c r="BB579" s="144"/>
      <c r="BC579" s="144"/>
      <c r="BD579" s="144"/>
      <c r="BE579" s="144"/>
      <c r="BF579" s="144"/>
      <c r="BG579" s="144"/>
      <c r="BH579" s="144"/>
      <c r="BI579" s="144"/>
      <c r="BJ579" s="144"/>
      <c r="BK579" s="144"/>
      <c r="BL579" s="144"/>
      <c r="BM579" s="144"/>
      <c r="BN579" s="144"/>
      <c r="BO579" s="144"/>
      <c r="BP579" s="144"/>
    </row>
    <row r="580" spans="1:68" ht="14.5" x14ac:dyDescent="0.3">
      <c r="A580" s="143"/>
      <c r="B580" s="143"/>
      <c r="C580" s="327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  <c r="AA580" s="144"/>
      <c r="AB580" s="144"/>
      <c r="AC580" s="144"/>
      <c r="AD580" s="144"/>
      <c r="AE580" s="144"/>
      <c r="AF580" s="144"/>
      <c r="AG580" s="144"/>
      <c r="AH580" s="144"/>
      <c r="AI580" s="144"/>
      <c r="AJ580" s="144"/>
      <c r="AK580" s="144"/>
      <c r="AL580" s="144"/>
      <c r="AM580" s="144"/>
      <c r="AN580" s="144"/>
      <c r="AO580" s="144"/>
      <c r="AP580" s="144"/>
      <c r="AQ580" s="144"/>
      <c r="AR580" s="144"/>
      <c r="AS580" s="144"/>
      <c r="AT580" s="144"/>
      <c r="AU580" s="144"/>
      <c r="AV580" s="144"/>
      <c r="AW580" s="144"/>
      <c r="AX580" s="144"/>
      <c r="AY580" s="144"/>
      <c r="AZ580" s="144"/>
      <c r="BA580" s="144"/>
      <c r="BB580" s="144"/>
      <c r="BC580" s="144"/>
      <c r="BD580" s="144"/>
      <c r="BE580" s="144"/>
      <c r="BF580" s="144"/>
      <c r="BG580" s="144"/>
      <c r="BH580" s="144"/>
      <c r="BI580" s="144"/>
      <c r="BJ580" s="144"/>
      <c r="BK580" s="144"/>
      <c r="BL580" s="144"/>
      <c r="BM580" s="144"/>
      <c r="BN580" s="144"/>
      <c r="BO580" s="144"/>
      <c r="BP580" s="144"/>
    </row>
    <row r="581" spans="1:68" ht="14.5" x14ac:dyDescent="0.3">
      <c r="A581" s="143"/>
      <c r="B581" s="143"/>
      <c r="C581" s="327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  <c r="AA581" s="144"/>
      <c r="AB581" s="144"/>
      <c r="AC581" s="144"/>
      <c r="AD581" s="144"/>
      <c r="AE581" s="144"/>
      <c r="AF581" s="144"/>
      <c r="AG581" s="144"/>
      <c r="AH581" s="144"/>
      <c r="AI581" s="144"/>
      <c r="AJ581" s="144"/>
      <c r="AK581" s="144"/>
      <c r="AL581" s="144"/>
      <c r="AM581" s="144"/>
      <c r="AN581" s="144"/>
      <c r="AO581" s="144"/>
      <c r="AP581" s="144"/>
      <c r="AQ581" s="144"/>
      <c r="AR581" s="144"/>
      <c r="AS581" s="144"/>
      <c r="AT581" s="144"/>
      <c r="AU581" s="144"/>
      <c r="AV581" s="144"/>
      <c r="AW581" s="144"/>
      <c r="AX581" s="144"/>
      <c r="AY581" s="144"/>
      <c r="AZ581" s="144"/>
      <c r="BA581" s="144"/>
      <c r="BB581" s="144"/>
      <c r="BC581" s="144"/>
      <c r="BD581" s="144"/>
      <c r="BE581" s="144"/>
      <c r="BF581" s="144"/>
      <c r="BG581" s="144"/>
      <c r="BH581" s="144"/>
      <c r="BI581" s="144"/>
      <c r="BJ581" s="144"/>
      <c r="BK581" s="144"/>
      <c r="BL581" s="144"/>
      <c r="BM581" s="144"/>
      <c r="BN581" s="144"/>
      <c r="BO581" s="144"/>
      <c r="BP581" s="144"/>
    </row>
    <row r="582" spans="1:68" ht="14.5" x14ac:dyDescent="0.3">
      <c r="A582" s="143"/>
      <c r="B582" s="143"/>
      <c r="C582" s="327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  <c r="AA582" s="144"/>
      <c r="AB582" s="144"/>
      <c r="AC582" s="144"/>
      <c r="AD582" s="144"/>
      <c r="AE582" s="144"/>
      <c r="AF582" s="144"/>
      <c r="AG582" s="144"/>
      <c r="AH582" s="144"/>
      <c r="AI582" s="144"/>
      <c r="AJ582" s="144"/>
      <c r="AK582" s="144"/>
      <c r="AL582" s="144"/>
      <c r="AM582" s="144"/>
      <c r="AN582" s="144"/>
      <c r="AO582" s="144"/>
      <c r="AP582" s="144"/>
      <c r="AQ582" s="144"/>
      <c r="AR582" s="144"/>
      <c r="AS582" s="144"/>
      <c r="AT582" s="144"/>
      <c r="AU582" s="144"/>
      <c r="AV582" s="144"/>
      <c r="AW582" s="144"/>
      <c r="AX582" s="144"/>
      <c r="AY582" s="144"/>
      <c r="AZ582" s="144"/>
      <c r="BA582" s="144"/>
      <c r="BB582" s="144"/>
      <c r="BC582" s="144"/>
      <c r="BD582" s="144"/>
      <c r="BE582" s="144"/>
      <c r="BF582" s="144"/>
      <c r="BG582" s="144"/>
      <c r="BH582" s="144"/>
      <c r="BI582" s="144"/>
      <c r="BJ582" s="144"/>
      <c r="BK582" s="144"/>
      <c r="BL582" s="144"/>
      <c r="BM582" s="144"/>
      <c r="BN582" s="144"/>
      <c r="BO582" s="144"/>
      <c r="BP582" s="144"/>
    </row>
    <row r="583" spans="1:68" ht="14.5" x14ac:dyDescent="0.3">
      <c r="A583" s="143"/>
      <c r="B583" s="143"/>
      <c r="C583" s="327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  <c r="AA583" s="144"/>
      <c r="AB583" s="144"/>
      <c r="AC583" s="144"/>
      <c r="AD583" s="144"/>
      <c r="AE583" s="144"/>
      <c r="AF583" s="144"/>
      <c r="AG583" s="144"/>
      <c r="AH583" s="144"/>
      <c r="AI583" s="144"/>
      <c r="AJ583" s="144"/>
      <c r="AK583" s="144"/>
      <c r="AL583" s="144"/>
      <c r="AM583" s="144"/>
      <c r="AN583" s="144"/>
      <c r="AO583" s="144"/>
      <c r="AP583" s="144"/>
      <c r="AQ583" s="144"/>
      <c r="AR583" s="144"/>
      <c r="AS583" s="144"/>
      <c r="AT583" s="144"/>
      <c r="AU583" s="144"/>
      <c r="AV583" s="144"/>
      <c r="AW583" s="144"/>
      <c r="AX583" s="144"/>
      <c r="AY583" s="144"/>
      <c r="AZ583" s="144"/>
      <c r="BA583" s="144"/>
      <c r="BB583" s="144"/>
      <c r="BC583" s="144"/>
      <c r="BD583" s="144"/>
      <c r="BE583" s="144"/>
      <c r="BF583" s="144"/>
      <c r="BG583" s="144"/>
      <c r="BH583" s="144"/>
      <c r="BI583" s="144"/>
      <c r="BJ583" s="144"/>
      <c r="BK583" s="144"/>
      <c r="BL583" s="144"/>
      <c r="BM583" s="144"/>
      <c r="BN583" s="144"/>
      <c r="BO583" s="144"/>
      <c r="BP583" s="144"/>
    </row>
    <row r="584" spans="1:68" ht="14.5" x14ac:dyDescent="0.3">
      <c r="A584" s="143"/>
      <c r="B584" s="143"/>
      <c r="C584" s="327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  <c r="AA584" s="144"/>
      <c r="AB584" s="144"/>
      <c r="AC584" s="144"/>
      <c r="AD584" s="144"/>
      <c r="AE584" s="144"/>
      <c r="AF584" s="144"/>
      <c r="AG584" s="144"/>
      <c r="AH584" s="144"/>
      <c r="AI584" s="144"/>
      <c r="AJ584" s="144"/>
      <c r="AK584" s="144"/>
      <c r="AL584" s="144"/>
      <c r="AM584" s="144"/>
      <c r="AN584" s="144"/>
      <c r="AO584" s="144"/>
      <c r="AP584" s="144"/>
      <c r="AQ584" s="144"/>
      <c r="AR584" s="144"/>
      <c r="AS584" s="144"/>
      <c r="AT584" s="144"/>
      <c r="AU584" s="144"/>
      <c r="AV584" s="144"/>
      <c r="AW584" s="144"/>
      <c r="AX584" s="144"/>
      <c r="AY584" s="144"/>
      <c r="AZ584" s="144"/>
      <c r="BA584" s="144"/>
      <c r="BB584" s="144"/>
      <c r="BC584" s="144"/>
      <c r="BD584" s="144"/>
      <c r="BE584" s="144"/>
      <c r="BF584" s="144"/>
      <c r="BG584" s="144"/>
      <c r="BH584" s="144"/>
      <c r="BI584" s="144"/>
      <c r="BJ584" s="144"/>
      <c r="BK584" s="144"/>
      <c r="BL584" s="144"/>
      <c r="BM584" s="144"/>
      <c r="BN584" s="144"/>
      <c r="BO584" s="144"/>
      <c r="BP584" s="144"/>
    </row>
    <row r="585" spans="1:68" ht="14.5" x14ac:dyDescent="0.3">
      <c r="A585" s="143"/>
      <c r="B585" s="143"/>
      <c r="C585" s="327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  <c r="AA585" s="144"/>
      <c r="AB585" s="144"/>
      <c r="AC585" s="144"/>
      <c r="AD585" s="144"/>
      <c r="AE585" s="144"/>
      <c r="AF585" s="144"/>
      <c r="AG585" s="144"/>
      <c r="AH585" s="144"/>
      <c r="AI585" s="144"/>
      <c r="AJ585" s="144"/>
      <c r="AK585" s="144"/>
      <c r="AL585" s="144"/>
      <c r="AM585" s="144"/>
      <c r="AN585" s="144"/>
      <c r="AO585" s="144"/>
      <c r="AP585" s="144"/>
      <c r="AQ585" s="144"/>
      <c r="AR585" s="144"/>
      <c r="AS585" s="144"/>
      <c r="AT585" s="144"/>
      <c r="AU585" s="144"/>
      <c r="AV585" s="144"/>
      <c r="AW585" s="144"/>
      <c r="AX585" s="144"/>
      <c r="AY585" s="144"/>
      <c r="AZ585" s="144"/>
      <c r="BA585" s="144"/>
      <c r="BB585" s="144"/>
      <c r="BC585" s="144"/>
      <c r="BD585" s="144"/>
      <c r="BE585" s="144"/>
      <c r="BF585" s="144"/>
      <c r="BG585" s="144"/>
      <c r="BH585" s="144"/>
      <c r="BI585" s="144"/>
      <c r="BJ585" s="144"/>
      <c r="BK585" s="144"/>
      <c r="BL585" s="144"/>
      <c r="BM585" s="144"/>
      <c r="BN585" s="144"/>
      <c r="BO585" s="144"/>
      <c r="BP585" s="144"/>
    </row>
    <row r="586" spans="1:68" ht="14.5" x14ac:dyDescent="0.3">
      <c r="A586" s="143"/>
      <c r="B586" s="143"/>
      <c r="C586" s="327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  <c r="AA586" s="144"/>
      <c r="AB586" s="144"/>
      <c r="AC586" s="144"/>
      <c r="AD586" s="144"/>
      <c r="AE586" s="144"/>
      <c r="AF586" s="144"/>
      <c r="AG586" s="144"/>
      <c r="AH586" s="144"/>
      <c r="AI586" s="144"/>
      <c r="AJ586" s="144"/>
      <c r="AK586" s="144"/>
      <c r="AL586" s="144"/>
      <c r="AM586" s="144"/>
      <c r="AN586" s="144"/>
      <c r="AO586" s="144"/>
      <c r="AP586" s="144"/>
      <c r="AQ586" s="144"/>
      <c r="AR586" s="144"/>
      <c r="AS586" s="144"/>
      <c r="AT586" s="144"/>
      <c r="AU586" s="144"/>
      <c r="AV586" s="144"/>
      <c r="AW586" s="144"/>
      <c r="AX586" s="144"/>
      <c r="AY586" s="144"/>
      <c r="AZ586" s="144"/>
      <c r="BA586" s="144"/>
      <c r="BB586" s="144"/>
      <c r="BC586" s="144"/>
      <c r="BD586" s="144"/>
      <c r="BE586" s="144"/>
      <c r="BF586" s="144"/>
      <c r="BG586" s="144"/>
      <c r="BH586" s="144"/>
      <c r="BI586" s="144"/>
      <c r="BJ586" s="144"/>
      <c r="BK586" s="144"/>
      <c r="BL586" s="144"/>
      <c r="BM586" s="144"/>
      <c r="BN586" s="144"/>
      <c r="BO586" s="144"/>
      <c r="BP586" s="144"/>
    </row>
    <row r="587" spans="1:68" ht="14.5" x14ac:dyDescent="0.3">
      <c r="A587" s="143"/>
      <c r="B587" s="143"/>
      <c r="C587" s="327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  <c r="AA587" s="144"/>
      <c r="AB587" s="144"/>
      <c r="AC587" s="144"/>
      <c r="AD587" s="144"/>
      <c r="AE587" s="144"/>
      <c r="AF587" s="144"/>
      <c r="AG587" s="144"/>
      <c r="AH587" s="144"/>
      <c r="AI587" s="144"/>
      <c r="AJ587" s="144"/>
      <c r="AK587" s="144"/>
      <c r="AL587" s="144"/>
      <c r="AM587" s="144"/>
      <c r="AN587" s="144"/>
      <c r="AO587" s="144"/>
      <c r="AP587" s="144"/>
      <c r="AQ587" s="144"/>
      <c r="AR587" s="144"/>
      <c r="AS587" s="144"/>
      <c r="AT587" s="144"/>
      <c r="AU587" s="144"/>
      <c r="AV587" s="144"/>
      <c r="AW587" s="144"/>
      <c r="AX587" s="144"/>
      <c r="AY587" s="144"/>
      <c r="AZ587" s="144"/>
      <c r="BA587" s="144"/>
      <c r="BB587" s="144"/>
      <c r="BC587" s="144"/>
      <c r="BD587" s="144"/>
      <c r="BE587" s="144"/>
      <c r="BF587" s="144"/>
      <c r="BG587" s="144"/>
      <c r="BH587" s="144"/>
      <c r="BI587" s="144"/>
      <c r="BJ587" s="144"/>
      <c r="BK587" s="144"/>
      <c r="BL587" s="144"/>
      <c r="BM587" s="144"/>
      <c r="BN587" s="144"/>
      <c r="BO587" s="144"/>
      <c r="BP587" s="144"/>
    </row>
    <row r="588" spans="1:68" ht="14.5" x14ac:dyDescent="0.3">
      <c r="A588" s="143"/>
      <c r="B588" s="143"/>
      <c r="C588" s="327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  <c r="AA588" s="144"/>
      <c r="AB588" s="144"/>
      <c r="AC588" s="144"/>
      <c r="AD588" s="144"/>
      <c r="AE588" s="144"/>
      <c r="AF588" s="144"/>
      <c r="AG588" s="144"/>
      <c r="AH588" s="144"/>
      <c r="AI588" s="144"/>
      <c r="AJ588" s="144"/>
      <c r="AK588" s="144"/>
      <c r="AL588" s="144"/>
      <c r="AM588" s="144"/>
      <c r="AN588" s="144"/>
      <c r="AO588" s="144"/>
      <c r="AP588" s="144"/>
      <c r="AQ588" s="144"/>
      <c r="AR588" s="144"/>
      <c r="AS588" s="144"/>
      <c r="AT588" s="144"/>
      <c r="AU588" s="144"/>
      <c r="AV588" s="144"/>
      <c r="AW588" s="144"/>
      <c r="AX588" s="144"/>
      <c r="AY588" s="144"/>
      <c r="AZ588" s="144"/>
      <c r="BA588" s="144"/>
      <c r="BB588" s="144"/>
      <c r="BC588" s="144"/>
      <c r="BD588" s="144"/>
      <c r="BE588" s="144"/>
      <c r="BF588" s="144"/>
      <c r="BG588" s="144"/>
      <c r="BH588" s="144"/>
      <c r="BI588" s="144"/>
      <c r="BJ588" s="144"/>
      <c r="BK588" s="144"/>
      <c r="BL588" s="144"/>
      <c r="BM588" s="144"/>
      <c r="BN588" s="144"/>
      <c r="BO588" s="144"/>
      <c r="BP588" s="144"/>
    </row>
    <row r="589" spans="1:68" ht="14.5" x14ac:dyDescent="0.3">
      <c r="A589" s="143"/>
      <c r="B589" s="143"/>
      <c r="C589" s="327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  <c r="AA589" s="144"/>
      <c r="AB589" s="144"/>
      <c r="AC589" s="144"/>
      <c r="AD589" s="144"/>
      <c r="AE589" s="144"/>
      <c r="AF589" s="144"/>
      <c r="AG589" s="144"/>
      <c r="AH589" s="144"/>
      <c r="AI589" s="144"/>
      <c r="AJ589" s="144"/>
      <c r="AK589" s="144"/>
      <c r="AL589" s="144"/>
      <c r="AM589" s="144"/>
      <c r="AN589" s="144"/>
      <c r="AO589" s="144"/>
      <c r="AP589" s="144"/>
      <c r="AQ589" s="144"/>
      <c r="AR589" s="144"/>
      <c r="AS589" s="144"/>
      <c r="AT589" s="144"/>
      <c r="AU589" s="144"/>
      <c r="AV589" s="144"/>
      <c r="AW589" s="144"/>
      <c r="AX589" s="144"/>
      <c r="AY589" s="144"/>
      <c r="AZ589" s="144"/>
      <c r="BA589" s="144"/>
      <c r="BB589" s="144"/>
      <c r="BC589" s="144"/>
      <c r="BD589" s="144"/>
      <c r="BE589" s="144"/>
      <c r="BF589" s="144"/>
      <c r="BG589" s="144"/>
      <c r="BH589" s="144"/>
      <c r="BI589" s="144"/>
      <c r="BJ589" s="144"/>
      <c r="BK589" s="144"/>
      <c r="BL589" s="144"/>
      <c r="BM589" s="144"/>
      <c r="BN589" s="144"/>
      <c r="BO589" s="144"/>
      <c r="BP589" s="144"/>
    </row>
    <row r="590" spans="1:68" ht="14.5" x14ac:dyDescent="0.3">
      <c r="A590" s="143"/>
      <c r="B590" s="143"/>
      <c r="C590" s="327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  <c r="AA590" s="144"/>
      <c r="AB590" s="144"/>
      <c r="AC590" s="144"/>
      <c r="AD590" s="144"/>
      <c r="AE590" s="144"/>
      <c r="AF590" s="144"/>
      <c r="AG590" s="144"/>
      <c r="AH590" s="144"/>
      <c r="AI590" s="144"/>
      <c r="AJ590" s="144"/>
      <c r="AK590" s="144"/>
      <c r="AL590" s="144"/>
      <c r="AM590" s="144"/>
      <c r="AN590" s="144"/>
      <c r="AO590" s="144"/>
      <c r="AP590" s="144"/>
      <c r="AQ590" s="144"/>
      <c r="AR590" s="144"/>
      <c r="AS590" s="144"/>
      <c r="AT590" s="144"/>
      <c r="AU590" s="144"/>
      <c r="AV590" s="144"/>
      <c r="AW590" s="144"/>
      <c r="AX590" s="144"/>
      <c r="AY590" s="144"/>
      <c r="AZ590" s="144"/>
      <c r="BA590" s="144"/>
      <c r="BB590" s="144"/>
      <c r="BC590" s="144"/>
      <c r="BD590" s="144"/>
      <c r="BE590" s="144"/>
      <c r="BF590" s="144"/>
      <c r="BG590" s="144"/>
      <c r="BH590" s="144"/>
      <c r="BI590" s="144"/>
      <c r="BJ590" s="144"/>
      <c r="BK590" s="144"/>
      <c r="BL590" s="144"/>
      <c r="BM590" s="144"/>
      <c r="BN590" s="144"/>
      <c r="BO590" s="144"/>
      <c r="BP590" s="144"/>
    </row>
    <row r="591" spans="1:68" ht="14.5" x14ac:dyDescent="0.3">
      <c r="A591" s="143"/>
      <c r="B591" s="143"/>
      <c r="C591" s="327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  <c r="AA591" s="144"/>
      <c r="AB591" s="144"/>
      <c r="AC591" s="144"/>
      <c r="AD591" s="144"/>
      <c r="AE591" s="144"/>
      <c r="AF591" s="144"/>
      <c r="AG591" s="144"/>
      <c r="AH591" s="144"/>
      <c r="AI591" s="144"/>
      <c r="AJ591" s="144"/>
      <c r="AK591" s="144"/>
      <c r="AL591" s="144"/>
      <c r="AM591" s="144"/>
      <c r="AN591" s="144"/>
      <c r="AO591" s="144"/>
      <c r="AP591" s="144"/>
      <c r="AQ591" s="144"/>
      <c r="AR591" s="144"/>
      <c r="AS591" s="144"/>
      <c r="AT591" s="144"/>
      <c r="AU591" s="144"/>
      <c r="AV591" s="144"/>
      <c r="AW591" s="144"/>
      <c r="AX591" s="144"/>
      <c r="AY591" s="144"/>
      <c r="AZ591" s="144"/>
      <c r="BA591" s="144"/>
      <c r="BB591" s="144"/>
      <c r="BC591" s="144"/>
      <c r="BD591" s="144"/>
      <c r="BE591" s="144"/>
      <c r="BF591" s="144"/>
      <c r="BG591" s="144"/>
      <c r="BH591" s="144"/>
      <c r="BI591" s="144"/>
      <c r="BJ591" s="144"/>
      <c r="BK591" s="144"/>
      <c r="BL591" s="144"/>
      <c r="BM591" s="144"/>
      <c r="BN591" s="144"/>
      <c r="BO591" s="144"/>
      <c r="BP591" s="144"/>
    </row>
    <row r="592" spans="1:68" ht="14.5" x14ac:dyDescent="0.3">
      <c r="A592" s="143"/>
      <c r="B592" s="143"/>
      <c r="C592" s="327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  <c r="AA592" s="144"/>
      <c r="AB592" s="144"/>
      <c r="AC592" s="144"/>
      <c r="AD592" s="144"/>
      <c r="AE592" s="144"/>
      <c r="AF592" s="144"/>
      <c r="AG592" s="144"/>
      <c r="AH592" s="144"/>
      <c r="AI592" s="144"/>
      <c r="AJ592" s="144"/>
      <c r="AK592" s="144"/>
      <c r="AL592" s="144"/>
      <c r="AM592" s="144"/>
      <c r="AN592" s="144"/>
      <c r="AO592" s="144"/>
      <c r="AP592" s="144"/>
      <c r="AQ592" s="144"/>
      <c r="AR592" s="144"/>
      <c r="AS592" s="144"/>
      <c r="AT592" s="144"/>
      <c r="AU592" s="144"/>
      <c r="AV592" s="144"/>
      <c r="AW592" s="144"/>
      <c r="AX592" s="144"/>
      <c r="AY592" s="144"/>
      <c r="AZ592" s="144"/>
      <c r="BA592" s="144"/>
      <c r="BB592" s="144"/>
      <c r="BC592" s="144"/>
      <c r="BD592" s="144"/>
      <c r="BE592" s="144"/>
      <c r="BF592" s="144"/>
      <c r="BG592" s="144"/>
      <c r="BH592" s="144"/>
      <c r="BI592" s="144"/>
      <c r="BJ592" s="144"/>
      <c r="BK592" s="144"/>
      <c r="BL592" s="144"/>
      <c r="BM592" s="144"/>
      <c r="BN592" s="144"/>
      <c r="BO592" s="144"/>
      <c r="BP592" s="144"/>
    </row>
    <row r="593" spans="1:68" ht="14.5" x14ac:dyDescent="0.3">
      <c r="A593" s="143"/>
      <c r="B593" s="143"/>
      <c r="C593" s="327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  <c r="AA593" s="144"/>
      <c r="AB593" s="144"/>
      <c r="AC593" s="144"/>
      <c r="AD593" s="144"/>
      <c r="AE593" s="144"/>
      <c r="AF593" s="144"/>
      <c r="AG593" s="144"/>
      <c r="AH593" s="144"/>
      <c r="AI593" s="144"/>
      <c r="AJ593" s="144"/>
      <c r="AK593" s="144"/>
      <c r="AL593" s="144"/>
      <c r="AM593" s="144"/>
      <c r="AN593" s="144"/>
      <c r="AO593" s="144"/>
      <c r="AP593" s="144"/>
      <c r="AQ593" s="144"/>
      <c r="AR593" s="144"/>
      <c r="AS593" s="144"/>
      <c r="AT593" s="144"/>
      <c r="AU593" s="144"/>
      <c r="AV593" s="144"/>
      <c r="AW593" s="144"/>
      <c r="AX593" s="144"/>
      <c r="AY593" s="144"/>
      <c r="AZ593" s="144"/>
      <c r="BA593" s="144"/>
      <c r="BB593" s="144"/>
      <c r="BC593" s="144"/>
      <c r="BD593" s="144"/>
      <c r="BE593" s="144"/>
      <c r="BF593" s="144"/>
      <c r="BG593" s="144"/>
      <c r="BH593" s="144"/>
      <c r="BI593" s="144"/>
      <c r="BJ593" s="144"/>
      <c r="BK593" s="144"/>
      <c r="BL593" s="144"/>
      <c r="BM593" s="144"/>
      <c r="BN593" s="144"/>
      <c r="BO593" s="144"/>
      <c r="BP593" s="144"/>
    </row>
    <row r="594" spans="1:68" ht="14.5" x14ac:dyDescent="0.3">
      <c r="A594" s="143"/>
      <c r="B594" s="143"/>
      <c r="C594" s="327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  <c r="AA594" s="144"/>
      <c r="AB594" s="144"/>
      <c r="AC594" s="144"/>
      <c r="AD594" s="144"/>
      <c r="AE594" s="144"/>
      <c r="AF594" s="144"/>
      <c r="AG594" s="144"/>
      <c r="AH594" s="144"/>
      <c r="AI594" s="144"/>
      <c r="AJ594" s="144"/>
      <c r="AK594" s="144"/>
      <c r="AL594" s="144"/>
      <c r="AM594" s="144"/>
      <c r="AN594" s="144"/>
      <c r="AO594" s="144"/>
      <c r="AP594" s="144"/>
      <c r="AQ594" s="144"/>
      <c r="AR594" s="144"/>
      <c r="AS594" s="144"/>
      <c r="AT594" s="144"/>
      <c r="AU594" s="144"/>
      <c r="AV594" s="144"/>
      <c r="AW594" s="144"/>
      <c r="AX594" s="144"/>
      <c r="AY594" s="144"/>
      <c r="AZ594" s="144"/>
      <c r="BA594" s="144"/>
      <c r="BB594" s="144"/>
      <c r="BC594" s="144"/>
      <c r="BD594" s="144"/>
      <c r="BE594" s="144"/>
      <c r="BF594" s="144"/>
      <c r="BG594" s="144"/>
      <c r="BH594" s="144"/>
      <c r="BI594" s="144"/>
      <c r="BJ594" s="144"/>
      <c r="BK594" s="144"/>
      <c r="BL594" s="144"/>
      <c r="BM594" s="144"/>
      <c r="BN594" s="144"/>
      <c r="BO594" s="144"/>
      <c r="BP594" s="144"/>
    </row>
    <row r="595" spans="1:68" ht="14.5" x14ac:dyDescent="0.3">
      <c r="A595" s="143"/>
      <c r="B595" s="143"/>
      <c r="C595" s="327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  <c r="AA595" s="144"/>
      <c r="AB595" s="144"/>
      <c r="AC595" s="144"/>
      <c r="AD595" s="144"/>
      <c r="AE595" s="144"/>
      <c r="AF595" s="144"/>
      <c r="AG595" s="144"/>
      <c r="AH595" s="144"/>
      <c r="AI595" s="144"/>
      <c r="AJ595" s="144"/>
      <c r="AK595" s="144"/>
      <c r="AL595" s="144"/>
      <c r="AM595" s="144"/>
      <c r="AN595" s="144"/>
      <c r="AO595" s="144"/>
      <c r="AP595" s="144"/>
      <c r="AQ595" s="144"/>
      <c r="AR595" s="144"/>
      <c r="AS595" s="144"/>
      <c r="AT595" s="144"/>
      <c r="AU595" s="144"/>
      <c r="AV595" s="144"/>
      <c r="AW595" s="144"/>
      <c r="AX595" s="144"/>
      <c r="AY595" s="144"/>
      <c r="AZ595" s="144"/>
      <c r="BA595" s="144"/>
      <c r="BB595" s="144"/>
      <c r="BC595" s="144"/>
      <c r="BD595" s="144"/>
      <c r="BE595" s="144"/>
      <c r="BF595" s="144"/>
      <c r="BG595" s="144"/>
      <c r="BH595" s="144"/>
      <c r="BI595" s="144"/>
      <c r="BJ595" s="144"/>
      <c r="BK595" s="144"/>
      <c r="BL595" s="144"/>
      <c r="BM595" s="144"/>
      <c r="BN595" s="144"/>
      <c r="BO595" s="144"/>
      <c r="BP595" s="144"/>
    </row>
    <row r="596" spans="1:68" ht="14.5" x14ac:dyDescent="0.3">
      <c r="A596" s="143"/>
      <c r="B596" s="143"/>
      <c r="C596" s="327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  <c r="AA596" s="144"/>
      <c r="AB596" s="144"/>
      <c r="AC596" s="144"/>
      <c r="AD596" s="144"/>
      <c r="AE596" s="144"/>
      <c r="AF596" s="144"/>
      <c r="AG596" s="144"/>
      <c r="AH596" s="144"/>
      <c r="AI596" s="144"/>
      <c r="AJ596" s="144"/>
      <c r="AK596" s="144"/>
      <c r="AL596" s="144"/>
      <c r="AM596" s="144"/>
      <c r="AN596" s="144"/>
      <c r="AO596" s="144"/>
      <c r="AP596" s="144"/>
      <c r="AQ596" s="144"/>
      <c r="AR596" s="144"/>
      <c r="AS596" s="144"/>
      <c r="AT596" s="144"/>
      <c r="AU596" s="144"/>
      <c r="AV596" s="144"/>
      <c r="AW596" s="144"/>
      <c r="AX596" s="144"/>
      <c r="AY596" s="144"/>
      <c r="AZ596" s="144"/>
      <c r="BA596" s="144"/>
      <c r="BB596" s="144"/>
      <c r="BC596" s="144"/>
      <c r="BD596" s="144"/>
      <c r="BE596" s="144"/>
      <c r="BF596" s="144"/>
      <c r="BG596" s="144"/>
      <c r="BH596" s="144"/>
      <c r="BI596" s="144"/>
      <c r="BJ596" s="144"/>
      <c r="BK596" s="144"/>
      <c r="BL596" s="144"/>
      <c r="BM596" s="144"/>
      <c r="BN596" s="144"/>
      <c r="BO596" s="144"/>
      <c r="BP596" s="144"/>
    </row>
    <row r="597" spans="1:68" ht="14.5" x14ac:dyDescent="0.3">
      <c r="A597" s="143"/>
      <c r="B597" s="143"/>
      <c r="C597" s="327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  <c r="AA597" s="144"/>
      <c r="AB597" s="144"/>
      <c r="AC597" s="144"/>
      <c r="AD597" s="144"/>
      <c r="AE597" s="144"/>
      <c r="AF597" s="144"/>
      <c r="AG597" s="144"/>
      <c r="AH597" s="144"/>
      <c r="AI597" s="144"/>
      <c r="AJ597" s="144"/>
      <c r="AK597" s="144"/>
      <c r="AL597" s="144"/>
      <c r="AM597" s="144"/>
      <c r="AN597" s="144"/>
      <c r="AO597" s="144"/>
      <c r="AP597" s="144"/>
      <c r="AQ597" s="144"/>
      <c r="AR597" s="144"/>
      <c r="AS597" s="144"/>
      <c r="AT597" s="144"/>
      <c r="AU597" s="144"/>
      <c r="AV597" s="144"/>
      <c r="AW597" s="144"/>
      <c r="AX597" s="144"/>
      <c r="AY597" s="144"/>
      <c r="AZ597" s="144"/>
      <c r="BA597" s="144"/>
      <c r="BB597" s="144"/>
      <c r="BC597" s="144"/>
      <c r="BD597" s="144"/>
      <c r="BE597" s="144"/>
      <c r="BF597" s="144"/>
      <c r="BG597" s="144"/>
      <c r="BH597" s="144"/>
      <c r="BI597" s="144"/>
      <c r="BJ597" s="144"/>
      <c r="BK597" s="144"/>
      <c r="BL597" s="144"/>
      <c r="BM597" s="144"/>
      <c r="BN597" s="144"/>
      <c r="BO597" s="144"/>
      <c r="BP597" s="144"/>
    </row>
    <row r="598" spans="1:68" ht="14.5" x14ac:dyDescent="0.3">
      <c r="A598" s="143"/>
      <c r="B598" s="143"/>
      <c r="C598" s="327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  <c r="AA598" s="144"/>
      <c r="AB598" s="144"/>
      <c r="AC598" s="144"/>
      <c r="AD598" s="144"/>
      <c r="AE598" s="144"/>
      <c r="AF598" s="144"/>
      <c r="AG598" s="144"/>
      <c r="AH598" s="144"/>
      <c r="AI598" s="144"/>
      <c r="AJ598" s="144"/>
      <c r="AK598" s="144"/>
      <c r="AL598" s="144"/>
      <c r="AM598" s="144"/>
      <c r="AN598" s="144"/>
      <c r="AO598" s="144"/>
      <c r="AP598" s="144"/>
      <c r="AQ598" s="144"/>
      <c r="AR598" s="144"/>
      <c r="AS598" s="144"/>
      <c r="AT598" s="144"/>
      <c r="AU598" s="144"/>
      <c r="AV598" s="144"/>
      <c r="AW598" s="144"/>
      <c r="AX598" s="144"/>
      <c r="AY598" s="144"/>
      <c r="AZ598" s="144"/>
      <c r="BA598" s="144"/>
      <c r="BB598" s="144"/>
      <c r="BC598" s="144"/>
      <c r="BD598" s="144"/>
      <c r="BE598" s="144"/>
      <c r="BF598" s="144"/>
      <c r="BG598" s="144"/>
      <c r="BH598" s="144"/>
      <c r="BI598" s="144"/>
      <c r="BJ598" s="144"/>
      <c r="BK598" s="144"/>
      <c r="BL598" s="144"/>
      <c r="BM598" s="144"/>
      <c r="BN598" s="144"/>
      <c r="BO598" s="144"/>
      <c r="BP598" s="144"/>
    </row>
    <row r="599" spans="1:68" ht="14.5" x14ac:dyDescent="0.3">
      <c r="A599" s="143"/>
      <c r="B599" s="143"/>
      <c r="C599" s="327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  <c r="AA599" s="144"/>
      <c r="AB599" s="144"/>
      <c r="AC599" s="144"/>
      <c r="AD599" s="144"/>
      <c r="AE599" s="144"/>
      <c r="AF599" s="144"/>
      <c r="AG599" s="144"/>
      <c r="AH599" s="144"/>
      <c r="AI599" s="144"/>
      <c r="AJ599" s="144"/>
      <c r="AK599" s="144"/>
      <c r="AL599" s="144"/>
      <c r="AM599" s="144"/>
      <c r="AN599" s="144"/>
      <c r="AO599" s="144"/>
      <c r="AP599" s="144"/>
      <c r="AQ599" s="144"/>
      <c r="AR599" s="144"/>
      <c r="AS599" s="144"/>
      <c r="AT599" s="144"/>
      <c r="AU599" s="144"/>
      <c r="AV599" s="144"/>
      <c r="AW599" s="144"/>
      <c r="AX599" s="144"/>
      <c r="AY599" s="144"/>
      <c r="AZ599" s="144"/>
      <c r="BA599" s="144"/>
      <c r="BB599" s="144"/>
      <c r="BC599" s="144"/>
      <c r="BD599" s="144"/>
      <c r="BE599" s="144"/>
      <c r="BF599" s="144"/>
      <c r="BG599" s="144"/>
      <c r="BH599" s="144"/>
      <c r="BI599" s="144"/>
      <c r="BJ599" s="144"/>
      <c r="BK599" s="144"/>
      <c r="BL599" s="144"/>
      <c r="BM599" s="144"/>
      <c r="BN599" s="144"/>
      <c r="BO599" s="144"/>
      <c r="BP599" s="144"/>
    </row>
    <row r="600" spans="1:68" ht="14.5" x14ac:dyDescent="0.3">
      <c r="A600" s="143"/>
      <c r="B600" s="143"/>
      <c r="C600" s="327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  <c r="AA600" s="144"/>
      <c r="AB600" s="144"/>
      <c r="AC600" s="144"/>
      <c r="AD600" s="144"/>
      <c r="AE600" s="144"/>
      <c r="AF600" s="144"/>
      <c r="AG600" s="144"/>
      <c r="AH600" s="144"/>
      <c r="AI600" s="144"/>
      <c r="AJ600" s="144"/>
      <c r="AK600" s="144"/>
      <c r="AL600" s="144"/>
      <c r="AM600" s="144"/>
      <c r="AN600" s="144"/>
      <c r="AO600" s="144"/>
      <c r="AP600" s="144"/>
      <c r="AQ600" s="144"/>
      <c r="AR600" s="144"/>
      <c r="AS600" s="144"/>
      <c r="AT600" s="144"/>
      <c r="AU600" s="144"/>
      <c r="AV600" s="144"/>
      <c r="AW600" s="144"/>
      <c r="AX600" s="144"/>
      <c r="AY600" s="144"/>
      <c r="AZ600" s="144"/>
      <c r="BA600" s="144"/>
      <c r="BB600" s="144"/>
      <c r="BC600" s="144"/>
      <c r="BD600" s="144"/>
      <c r="BE600" s="144"/>
      <c r="BF600" s="144"/>
      <c r="BG600" s="144"/>
      <c r="BH600" s="144"/>
      <c r="BI600" s="144"/>
      <c r="BJ600" s="144"/>
      <c r="BK600" s="144"/>
      <c r="BL600" s="144"/>
      <c r="BM600" s="144"/>
      <c r="BN600" s="144"/>
      <c r="BO600" s="144"/>
      <c r="BP600" s="144"/>
    </row>
    <row r="601" spans="1:68" ht="14.5" x14ac:dyDescent="0.3">
      <c r="A601" s="143"/>
      <c r="B601" s="143"/>
      <c r="C601" s="327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  <c r="AA601" s="144"/>
      <c r="AB601" s="144"/>
      <c r="AC601" s="144"/>
      <c r="AD601" s="144"/>
      <c r="AE601" s="144"/>
      <c r="AF601" s="144"/>
      <c r="AG601" s="144"/>
      <c r="AH601" s="144"/>
      <c r="AI601" s="144"/>
      <c r="AJ601" s="144"/>
      <c r="AK601" s="144"/>
      <c r="AL601" s="144"/>
      <c r="AM601" s="144"/>
      <c r="AN601" s="144"/>
      <c r="AO601" s="144"/>
      <c r="AP601" s="144"/>
      <c r="AQ601" s="144"/>
      <c r="AR601" s="144"/>
      <c r="AS601" s="144"/>
      <c r="AT601" s="144"/>
      <c r="AU601" s="144"/>
      <c r="AV601" s="144"/>
      <c r="AW601" s="144"/>
      <c r="AX601" s="144"/>
      <c r="AY601" s="144"/>
      <c r="AZ601" s="144"/>
      <c r="BA601" s="144"/>
      <c r="BB601" s="144"/>
      <c r="BC601" s="144"/>
      <c r="BD601" s="144"/>
      <c r="BE601" s="144"/>
      <c r="BF601" s="144"/>
      <c r="BG601" s="144"/>
      <c r="BH601" s="144"/>
      <c r="BI601" s="144"/>
      <c r="BJ601" s="144"/>
      <c r="BK601" s="144"/>
      <c r="BL601" s="144"/>
      <c r="BM601" s="144"/>
      <c r="BN601" s="144"/>
      <c r="BO601" s="144"/>
      <c r="BP601" s="144"/>
    </row>
    <row r="602" spans="1:68" ht="14.5" x14ac:dyDescent="0.3">
      <c r="A602" s="143"/>
      <c r="B602" s="143"/>
      <c r="C602" s="327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  <c r="AA602" s="144"/>
      <c r="AB602" s="144"/>
      <c r="AC602" s="144"/>
      <c r="AD602" s="144"/>
      <c r="AE602" s="144"/>
      <c r="AF602" s="144"/>
      <c r="AG602" s="144"/>
      <c r="AH602" s="144"/>
      <c r="AI602" s="144"/>
      <c r="AJ602" s="144"/>
      <c r="AK602" s="144"/>
      <c r="AL602" s="144"/>
      <c r="AM602" s="144"/>
      <c r="AN602" s="144"/>
      <c r="AO602" s="144"/>
      <c r="AP602" s="144"/>
      <c r="AQ602" s="144"/>
      <c r="AR602" s="144"/>
      <c r="AS602" s="144"/>
      <c r="AT602" s="144"/>
      <c r="AU602" s="144"/>
      <c r="AV602" s="144"/>
      <c r="AW602" s="144"/>
      <c r="AX602" s="144"/>
      <c r="AY602" s="144"/>
      <c r="AZ602" s="144"/>
      <c r="BA602" s="144"/>
      <c r="BB602" s="144"/>
      <c r="BC602" s="144"/>
      <c r="BD602" s="144"/>
      <c r="BE602" s="144"/>
      <c r="BF602" s="144"/>
      <c r="BG602" s="144"/>
      <c r="BH602" s="144"/>
      <c r="BI602" s="144"/>
      <c r="BJ602" s="144"/>
      <c r="BK602" s="144"/>
      <c r="BL602" s="144"/>
      <c r="BM602" s="144"/>
      <c r="BN602" s="144"/>
      <c r="BO602" s="144"/>
      <c r="BP602" s="144"/>
    </row>
    <row r="603" spans="1:68" ht="14.5" x14ac:dyDescent="0.3">
      <c r="A603" s="143"/>
      <c r="B603" s="143"/>
      <c r="C603" s="327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  <c r="AA603" s="144"/>
      <c r="AB603" s="144"/>
      <c r="AC603" s="144"/>
      <c r="AD603" s="144"/>
      <c r="AE603" s="144"/>
      <c r="AF603" s="144"/>
      <c r="AG603" s="144"/>
      <c r="AH603" s="144"/>
      <c r="AI603" s="144"/>
      <c r="AJ603" s="144"/>
      <c r="AK603" s="144"/>
      <c r="AL603" s="144"/>
      <c r="AM603" s="144"/>
      <c r="AN603" s="144"/>
      <c r="AO603" s="144"/>
      <c r="AP603" s="144"/>
      <c r="AQ603" s="144"/>
      <c r="AR603" s="144"/>
      <c r="AS603" s="144"/>
      <c r="AT603" s="144"/>
      <c r="AU603" s="144"/>
      <c r="AV603" s="144"/>
      <c r="AW603" s="144"/>
      <c r="AX603" s="144"/>
      <c r="AY603" s="144"/>
      <c r="AZ603" s="144"/>
      <c r="BA603" s="144"/>
      <c r="BB603" s="144"/>
      <c r="BC603" s="144"/>
      <c r="BD603" s="144"/>
      <c r="BE603" s="144"/>
      <c r="BF603" s="144"/>
      <c r="BG603" s="144"/>
      <c r="BH603" s="144"/>
      <c r="BI603" s="144"/>
      <c r="BJ603" s="144"/>
      <c r="BK603" s="144"/>
      <c r="BL603" s="144"/>
      <c r="BM603" s="144"/>
      <c r="BN603" s="144"/>
      <c r="BO603" s="144"/>
      <c r="BP603" s="144"/>
    </row>
    <row r="604" spans="1:68" ht="14.5" x14ac:dyDescent="0.3">
      <c r="A604" s="143"/>
      <c r="B604" s="143"/>
      <c r="C604" s="327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  <c r="AA604" s="144"/>
      <c r="AB604" s="144"/>
      <c r="AC604" s="144"/>
      <c r="AD604" s="144"/>
      <c r="AE604" s="144"/>
      <c r="AF604" s="144"/>
      <c r="AG604" s="144"/>
      <c r="AH604" s="144"/>
      <c r="AI604" s="144"/>
      <c r="AJ604" s="144"/>
      <c r="AK604" s="144"/>
      <c r="AL604" s="144"/>
      <c r="AM604" s="144"/>
      <c r="AN604" s="144"/>
      <c r="AO604" s="144"/>
      <c r="AP604" s="144"/>
      <c r="AQ604" s="144"/>
      <c r="AR604" s="144"/>
      <c r="AS604" s="144"/>
      <c r="AT604" s="144"/>
      <c r="AU604" s="144"/>
      <c r="AV604" s="144"/>
      <c r="AW604" s="144"/>
      <c r="AX604" s="144"/>
      <c r="AY604" s="144"/>
      <c r="AZ604" s="144"/>
      <c r="BA604" s="144"/>
      <c r="BB604" s="144"/>
      <c r="BC604" s="144"/>
      <c r="BD604" s="144"/>
      <c r="BE604" s="144"/>
      <c r="BF604" s="144"/>
      <c r="BG604" s="144"/>
      <c r="BH604" s="144"/>
      <c r="BI604" s="144"/>
      <c r="BJ604" s="144"/>
      <c r="BK604" s="144"/>
      <c r="BL604" s="144"/>
      <c r="BM604" s="144"/>
      <c r="BN604" s="144"/>
      <c r="BO604" s="144"/>
      <c r="BP604" s="144"/>
    </row>
    <row r="605" spans="1:68" ht="14.5" x14ac:dyDescent="0.3">
      <c r="A605" s="143"/>
      <c r="B605" s="143"/>
      <c r="C605" s="327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  <c r="AA605" s="144"/>
      <c r="AB605" s="144"/>
      <c r="AC605" s="144"/>
      <c r="AD605" s="144"/>
      <c r="AE605" s="144"/>
      <c r="AF605" s="144"/>
      <c r="AG605" s="144"/>
      <c r="AH605" s="144"/>
      <c r="AI605" s="144"/>
      <c r="AJ605" s="144"/>
      <c r="AK605" s="144"/>
      <c r="AL605" s="144"/>
      <c r="AM605" s="144"/>
      <c r="AN605" s="144"/>
      <c r="AO605" s="144"/>
      <c r="AP605" s="144"/>
      <c r="AQ605" s="144"/>
      <c r="AR605" s="144"/>
      <c r="AS605" s="144"/>
      <c r="AT605" s="144"/>
      <c r="AU605" s="144"/>
      <c r="AV605" s="144"/>
      <c r="AW605" s="144"/>
      <c r="AX605" s="144"/>
      <c r="AY605" s="144"/>
      <c r="AZ605" s="144"/>
      <c r="BA605" s="144"/>
      <c r="BB605" s="144"/>
      <c r="BC605" s="144"/>
      <c r="BD605" s="144"/>
      <c r="BE605" s="144"/>
      <c r="BF605" s="144"/>
      <c r="BG605" s="144"/>
      <c r="BH605" s="144"/>
      <c r="BI605" s="144"/>
      <c r="BJ605" s="144"/>
      <c r="BK605" s="144"/>
      <c r="BL605" s="144"/>
      <c r="BM605" s="144"/>
      <c r="BN605" s="144"/>
      <c r="BO605" s="144"/>
      <c r="BP605" s="144"/>
    </row>
    <row r="606" spans="1:68" ht="14.5" x14ac:dyDescent="0.3">
      <c r="A606" s="143"/>
      <c r="B606" s="143"/>
      <c r="C606" s="327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  <c r="AA606" s="144"/>
      <c r="AB606" s="144"/>
      <c r="AC606" s="144"/>
      <c r="AD606" s="144"/>
      <c r="AE606" s="144"/>
      <c r="AF606" s="144"/>
      <c r="AG606" s="144"/>
      <c r="AH606" s="144"/>
      <c r="AI606" s="144"/>
      <c r="AJ606" s="144"/>
      <c r="AK606" s="144"/>
      <c r="AL606" s="144"/>
      <c r="AM606" s="144"/>
      <c r="AN606" s="144"/>
      <c r="AO606" s="144"/>
      <c r="AP606" s="144"/>
      <c r="AQ606" s="144"/>
      <c r="AR606" s="144"/>
      <c r="AS606" s="144"/>
      <c r="AT606" s="144"/>
      <c r="AU606" s="144"/>
      <c r="AV606" s="144"/>
      <c r="AW606" s="144"/>
      <c r="AX606" s="144"/>
      <c r="AY606" s="144"/>
      <c r="AZ606" s="144"/>
      <c r="BA606" s="144"/>
      <c r="BB606" s="144"/>
      <c r="BC606" s="144"/>
      <c r="BD606" s="144"/>
      <c r="BE606" s="144"/>
      <c r="BF606" s="144"/>
      <c r="BG606" s="144"/>
      <c r="BH606" s="144"/>
      <c r="BI606" s="144"/>
      <c r="BJ606" s="144"/>
      <c r="BK606" s="144"/>
      <c r="BL606" s="144"/>
      <c r="BM606" s="144"/>
      <c r="BN606" s="144"/>
      <c r="BO606" s="144"/>
      <c r="BP606" s="144"/>
    </row>
    <row r="607" spans="1:68" ht="14.5" x14ac:dyDescent="0.3">
      <c r="A607" s="143"/>
      <c r="B607" s="143"/>
      <c r="C607" s="327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  <c r="AA607" s="144"/>
      <c r="AB607" s="144"/>
      <c r="AC607" s="144"/>
      <c r="AD607" s="144"/>
      <c r="AE607" s="144"/>
      <c r="AF607" s="144"/>
      <c r="AG607" s="144"/>
      <c r="AH607" s="144"/>
      <c r="AI607" s="144"/>
      <c r="AJ607" s="144"/>
      <c r="AK607" s="144"/>
      <c r="AL607" s="144"/>
      <c r="AM607" s="144"/>
      <c r="AN607" s="144"/>
      <c r="AO607" s="144"/>
      <c r="AP607" s="144"/>
      <c r="AQ607" s="144"/>
      <c r="AR607" s="144"/>
      <c r="AS607" s="144"/>
      <c r="AT607" s="144"/>
      <c r="AU607" s="144"/>
      <c r="AV607" s="144"/>
      <c r="AW607" s="144"/>
      <c r="AX607" s="144"/>
      <c r="AY607" s="144"/>
      <c r="AZ607" s="144"/>
      <c r="BA607" s="144"/>
      <c r="BB607" s="144"/>
      <c r="BC607" s="144"/>
      <c r="BD607" s="144"/>
      <c r="BE607" s="144"/>
      <c r="BF607" s="144"/>
      <c r="BG607" s="144"/>
      <c r="BH607" s="144"/>
      <c r="BI607" s="144"/>
      <c r="BJ607" s="144"/>
      <c r="BK607" s="144"/>
      <c r="BL607" s="144"/>
      <c r="BM607" s="144"/>
      <c r="BN607" s="144"/>
      <c r="BO607" s="144"/>
      <c r="BP607" s="144"/>
    </row>
    <row r="608" spans="1:68" ht="14.5" x14ac:dyDescent="0.3">
      <c r="A608" s="143"/>
      <c r="B608" s="143"/>
      <c r="C608" s="327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  <c r="AA608" s="144"/>
      <c r="AB608" s="144"/>
      <c r="AC608" s="144"/>
      <c r="AD608" s="144"/>
      <c r="AE608" s="144"/>
      <c r="AF608" s="144"/>
      <c r="AG608" s="144"/>
      <c r="AH608" s="144"/>
      <c r="AI608" s="144"/>
      <c r="AJ608" s="144"/>
      <c r="AK608" s="144"/>
      <c r="AL608" s="144"/>
      <c r="AM608" s="144"/>
      <c r="AN608" s="144"/>
      <c r="AO608" s="144"/>
      <c r="AP608" s="144"/>
      <c r="AQ608" s="144"/>
      <c r="AR608" s="144"/>
      <c r="AS608" s="144"/>
      <c r="AT608" s="144"/>
      <c r="AU608" s="144"/>
      <c r="AV608" s="144"/>
      <c r="AW608" s="144"/>
      <c r="AX608" s="144"/>
      <c r="AY608" s="144"/>
      <c r="AZ608" s="144"/>
      <c r="BA608" s="144"/>
      <c r="BB608" s="144"/>
      <c r="BC608" s="144"/>
      <c r="BD608" s="144"/>
      <c r="BE608" s="144"/>
      <c r="BF608" s="144"/>
      <c r="BG608" s="144"/>
      <c r="BH608" s="144"/>
      <c r="BI608" s="144"/>
      <c r="BJ608" s="144"/>
      <c r="BK608" s="144"/>
      <c r="BL608" s="144"/>
      <c r="BM608" s="144"/>
      <c r="BN608" s="144"/>
      <c r="BO608" s="144"/>
      <c r="BP608" s="144"/>
    </row>
    <row r="609" spans="1:68" ht="14.5" x14ac:dyDescent="0.3">
      <c r="A609" s="143"/>
      <c r="B609" s="143"/>
      <c r="C609" s="327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  <c r="AA609" s="144"/>
      <c r="AB609" s="144"/>
      <c r="AC609" s="144"/>
      <c r="AD609" s="144"/>
      <c r="AE609" s="144"/>
      <c r="AF609" s="144"/>
      <c r="AG609" s="144"/>
      <c r="AH609" s="144"/>
      <c r="AI609" s="144"/>
      <c r="AJ609" s="144"/>
      <c r="AK609" s="144"/>
      <c r="AL609" s="144"/>
      <c r="AM609" s="144"/>
      <c r="AN609" s="144"/>
      <c r="AO609" s="144"/>
      <c r="AP609" s="144"/>
      <c r="AQ609" s="144"/>
      <c r="AR609" s="144"/>
      <c r="AS609" s="144"/>
      <c r="AT609" s="144"/>
      <c r="AU609" s="144"/>
      <c r="AV609" s="144"/>
      <c r="AW609" s="144"/>
      <c r="AX609" s="144"/>
      <c r="AY609" s="144"/>
      <c r="AZ609" s="144"/>
      <c r="BA609" s="144"/>
      <c r="BB609" s="144"/>
      <c r="BC609" s="144"/>
      <c r="BD609" s="144"/>
      <c r="BE609" s="144"/>
      <c r="BF609" s="144"/>
      <c r="BG609" s="144"/>
      <c r="BH609" s="144"/>
      <c r="BI609" s="144"/>
      <c r="BJ609" s="144"/>
      <c r="BK609" s="144"/>
      <c r="BL609" s="144"/>
      <c r="BM609" s="144"/>
      <c r="BN609" s="144"/>
      <c r="BO609" s="144"/>
      <c r="BP609" s="144"/>
    </row>
    <row r="610" spans="1:68" ht="14.5" x14ac:dyDescent="0.3">
      <c r="A610" s="143"/>
      <c r="B610" s="143"/>
      <c r="C610" s="327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  <c r="AA610" s="144"/>
      <c r="AB610" s="144"/>
      <c r="AC610" s="144"/>
      <c r="AD610" s="144"/>
      <c r="AE610" s="144"/>
      <c r="AF610" s="144"/>
      <c r="AG610" s="144"/>
      <c r="AH610" s="144"/>
      <c r="AI610" s="144"/>
      <c r="AJ610" s="144"/>
      <c r="AK610" s="144"/>
      <c r="AL610" s="144"/>
      <c r="AM610" s="144"/>
      <c r="AN610" s="144"/>
      <c r="AO610" s="144"/>
      <c r="AP610" s="144"/>
      <c r="AQ610" s="144"/>
      <c r="AR610" s="144"/>
      <c r="AS610" s="144"/>
      <c r="AT610" s="144"/>
      <c r="AU610" s="144"/>
      <c r="AV610" s="144"/>
      <c r="AW610" s="144"/>
      <c r="AX610" s="144"/>
      <c r="AY610" s="144"/>
      <c r="AZ610" s="144"/>
      <c r="BA610" s="144"/>
      <c r="BB610" s="144"/>
      <c r="BC610" s="144"/>
      <c r="BD610" s="144"/>
      <c r="BE610" s="144"/>
      <c r="BF610" s="144"/>
      <c r="BG610" s="144"/>
      <c r="BH610" s="144"/>
      <c r="BI610" s="144"/>
      <c r="BJ610" s="144"/>
      <c r="BK610" s="144"/>
      <c r="BL610" s="144"/>
      <c r="BM610" s="144"/>
      <c r="BN610" s="144"/>
      <c r="BO610" s="144"/>
      <c r="BP610" s="144"/>
    </row>
    <row r="611" spans="1:68" ht="14.5" x14ac:dyDescent="0.3">
      <c r="A611" s="143"/>
      <c r="B611" s="143"/>
      <c r="C611" s="327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  <c r="AA611" s="144"/>
      <c r="AB611" s="144"/>
      <c r="AC611" s="144"/>
      <c r="AD611" s="144"/>
      <c r="AE611" s="144"/>
      <c r="AF611" s="144"/>
      <c r="AG611" s="144"/>
      <c r="AH611" s="144"/>
      <c r="AI611" s="144"/>
      <c r="AJ611" s="144"/>
      <c r="AK611" s="144"/>
      <c r="AL611" s="144"/>
      <c r="AM611" s="144"/>
      <c r="AN611" s="144"/>
      <c r="AO611" s="144"/>
      <c r="AP611" s="144"/>
      <c r="AQ611" s="144"/>
      <c r="AR611" s="144"/>
      <c r="AS611" s="144"/>
      <c r="AT611" s="144"/>
      <c r="AU611" s="144"/>
      <c r="AV611" s="144"/>
      <c r="AW611" s="144"/>
      <c r="AX611" s="144"/>
      <c r="AY611" s="144"/>
      <c r="AZ611" s="144"/>
      <c r="BA611" s="144"/>
      <c r="BB611" s="144"/>
      <c r="BC611" s="144"/>
      <c r="BD611" s="144"/>
      <c r="BE611" s="144"/>
      <c r="BF611" s="144"/>
      <c r="BG611" s="144"/>
      <c r="BH611" s="144"/>
      <c r="BI611" s="144"/>
      <c r="BJ611" s="144"/>
      <c r="BK611" s="144"/>
      <c r="BL611" s="144"/>
      <c r="BM611" s="144"/>
      <c r="BN611" s="144"/>
      <c r="BO611" s="144"/>
      <c r="BP611" s="144"/>
    </row>
    <row r="612" spans="1:68" ht="14.5" x14ac:dyDescent="0.3">
      <c r="A612" s="143"/>
      <c r="B612" s="143"/>
      <c r="C612" s="327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  <c r="AA612" s="144"/>
      <c r="AB612" s="144"/>
      <c r="AC612" s="144"/>
      <c r="AD612" s="144"/>
      <c r="AE612" s="144"/>
      <c r="AF612" s="144"/>
      <c r="AG612" s="144"/>
      <c r="AH612" s="144"/>
      <c r="AI612" s="144"/>
      <c r="AJ612" s="144"/>
      <c r="AK612" s="144"/>
      <c r="AL612" s="144"/>
      <c r="AM612" s="144"/>
      <c r="AN612" s="144"/>
      <c r="AO612" s="144"/>
      <c r="AP612" s="144"/>
      <c r="AQ612" s="144"/>
      <c r="AR612" s="144"/>
      <c r="AS612" s="144"/>
      <c r="AT612" s="144"/>
      <c r="AU612" s="144"/>
      <c r="AV612" s="144"/>
      <c r="AW612" s="144"/>
      <c r="AX612" s="144"/>
      <c r="AY612" s="144"/>
      <c r="AZ612" s="144"/>
      <c r="BA612" s="144"/>
      <c r="BB612" s="144"/>
      <c r="BC612" s="144"/>
      <c r="BD612" s="144"/>
      <c r="BE612" s="144"/>
      <c r="BF612" s="144"/>
      <c r="BG612" s="144"/>
      <c r="BH612" s="144"/>
      <c r="BI612" s="144"/>
      <c r="BJ612" s="144"/>
      <c r="BK612" s="144"/>
      <c r="BL612" s="144"/>
      <c r="BM612" s="144"/>
      <c r="BN612" s="144"/>
      <c r="BO612" s="144"/>
      <c r="BP612" s="144"/>
    </row>
    <row r="613" spans="1:68" ht="14.5" x14ac:dyDescent="0.3">
      <c r="A613" s="143"/>
      <c r="B613" s="143"/>
      <c r="C613" s="327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  <c r="AA613" s="144"/>
      <c r="AB613" s="144"/>
      <c r="AC613" s="144"/>
      <c r="AD613" s="144"/>
      <c r="AE613" s="144"/>
      <c r="AF613" s="144"/>
      <c r="AG613" s="144"/>
      <c r="AH613" s="144"/>
      <c r="AI613" s="144"/>
      <c r="AJ613" s="144"/>
      <c r="AK613" s="144"/>
      <c r="AL613" s="144"/>
      <c r="AM613" s="144"/>
      <c r="AN613" s="144"/>
      <c r="AO613" s="144"/>
      <c r="AP613" s="144"/>
      <c r="AQ613" s="144"/>
      <c r="AR613" s="144"/>
      <c r="AS613" s="144"/>
      <c r="AT613" s="144"/>
      <c r="AU613" s="144"/>
      <c r="AV613" s="144"/>
      <c r="AW613" s="144"/>
      <c r="AX613" s="144"/>
      <c r="AY613" s="144"/>
      <c r="AZ613" s="144"/>
      <c r="BA613" s="144"/>
      <c r="BB613" s="144"/>
      <c r="BC613" s="144"/>
      <c r="BD613" s="144"/>
      <c r="BE613" s="144"/>
      <c r="BF613" s="144"/>
      <c r="BG613" s="144"/>
      <c r="BH613" s="144"/>
      <c r="BI613" s="144"/>
      <c r="BJ613" s="144"/>
      <c r="BK613" s="144"/>
      <c r="BL613" s="144"/>
      <c r="BM613" s="144"/>
      <c r="BN613" s="144"/>
      <c r="BO613" s="144"/>
      <c r="BP613" s="144"/>
    </row>
    <row r="614" spans="1:68" ht="14.5" x14ac:dyDescent="0.3">
      <c r="A614" s="143"/>
      <c r="B614" s="143"/>
      <c r="C614" s="327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  <c r="AA614" s="144"/>
      <c r="AB614" s="144"/>
      <c r="AC614" s="144"/>
      <c r="AD614" s="144"/>
      <c r="AE614" s="144"/>
      <c r="AF614" s="144"/>
      <c r="AG614" s="144"/>
      <c r="AH614" s="144"/>
      <c r="AI614" s="144"/>
      <c r="AJ614" s="144"/>
      <c r="AK614" s="144"/>
      <c r="AL614" s="144"/>
      <c r="AM614" s="144"/>
      <c r="AN614" s="144"/>
      <c r="AO614" s="144"/>
      <c r="AP614" s="144"/>
      <c r="AQ614" s="144"/>
      <c r="AR614" s="144"/>
      <c r="AS614" s="144"/>
      <c r="AT614" s="144"/>
      <c r="AU614" s="144"/>
      <c r="AV614" s="144"/>
      <c r="AW614" s="144"/>
      <c r="AX614" s="144"/>
      <c r="AY614" s="144"/>
      <c r="AZ614" s="144"/>
      <c r="BA614" s="144"/>
      <c r="BB614" s="144"/>
      <c r="BC614" s="144"/>
      <c r="BD614" s="144"/>
      <c r="BE614" s="144"/>
      <c r="BF614" s="144"/>
      <c r="BG614" s="144"/>
      <c r="BH614" s="144"/>
      <c r="BI614" s="144"/>
      <c r="BJ614" s="144"/>
      <c r="BK614" s="144"/>
      <c r="BL614" s="144"/>
      <c r="BM614" s="144"/>
      <c r="BN614" s="144"/>
      <c r="BO614" s="144"/>
      <c r="BP614" s="144"/>
    </row>
    <row r="615" spans="1:68" ht="14.5" x14ac:dyDescent="0.3">
      <c r="A615" s="143"/>
      <c r="B615" s="143"/>
      <c r="C615" s="327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  <c r="AA615" s="144"/>
      <c r="AB615" s="144"/>
      <c r="AC615" s="144"/>
      <c r="AD615" s="144"/>
      <c r="AE615" s="144"/>
      <c r="AF615" s="144"/>
      <c r="AG615" s="144"/>
      <c r="AH615" s="144"/>
      <c r="AI615" s="144"/>
      <c r="AJ615" s="144"/>
      <c r="AK615" s="144"/>
      <c r="AL615" s="144"/>
      <c r="AM615" s="144"/>
      <c r="AN615" s="144"/>
      <c r="AO615" s="144"/>
      <c r="AP615" s="144"/>
      <c r="AQ615" s="144"/>
      <c r="AR615" s="144"/>
      <c r="AS615" s="144"/>
      <c r="AT615" s="144"/>
      <c r="AU615" s="144"/>
      <c r="AV615" s="144"/>
      <c r="AW615" s="144"/>
      <c r="AX615" s="144"/>
      <c r="AY615" s="144"/>
      <c r="AZ615" s="144"/>
      <c r="BA615" s="144"/>
      <c r="BB615" s="144"/>
      <c r="BC615" s="144"/>
      <c r="BD615" s="144"/>
      <c r="BE615" s="144"/>
      <c r="BF615" s="144"/>
      <c r="BG615" s="144"/>
      <c r="BH615" s="144"/>
      <c r="BI615" s="144"/>
      <c r="BJ615" s="144"/>
      <c r="BK615" s="144"/>
      <c r="BL615" s="144"/>
      <c r="BM615" s="144"/>
      <c r="BN615" s="144"/>
      <c r="BO615" s="144"/>
      <c r="BP615" s="144"/>
    </row>
    <row r="616" spans="1:68" ht="14.5" x14ac:dyDescent="0.3">
      <c r="A616" s="143"/>
      <c r="B616" s="143"/>
      <c r="C616" s="327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  <c r="AA616" s="144"/>
      <c r="AB616" s="144"/>
      <c r="AC616" s="144"/>
      <c r="AD616" s="144"/>
      <c r="AE616" s="144"/>
      <c r="AF616" s="144"/>
      <c r="AG616" s="144"/>
      <c r="AH616" s="144"/>
      <c r="AI616" s="144"/>
      <c r="AJ616" s="144"/>
      <c r="AK616" s="144"/>
      <c r="AL616" s="144"/>
      <c r="AM616" s="144"/>
      <c r="AN616" s="144"/>
      <c r="AO616" s="144"/>
      <c r="AP616" s="144"/>
      <c r="AQ616" s="144"/>
      <c r="AR616" s="144"/>
      <c r="AS616" s="144"/>
      <c r="AT616" s="144"/>
      <c r="AU616" s="144"/>
      <c r="AV616" s="144"/>
      <c r="AW616" s="144"/>
      <c r="AX616" s="144"/>
      <c r="AY616" s="144"/>
      <c r="AZ616" s="144"/>
      <c r="BA616" s="144"/>
      <c r="BB616" s="144"/>
      <c r="BC616" s="144"/>
      <c r="BD616" s="144"/>
      <c r="BE616" s="144"/>
      <c r="BF616" s="144"/>
      <c r="BG616" s="144"/>
      <c r="BH616" s="144"/>
      <c r="BI616" s="144"/>
      <c r="BJ616" s="144"/>
      <c r="BK616" s="144"/>
      <c r="BL616" s="144"/>
      <c r="BM616" s="144"/>
      <c r="BN616" s="144"/>
      <c r="BO616" s="144"/>
      <c r="BP616" s="144"/>
    </row>
    <row r="617" spans="1:68" ht="14.5" x14ac:dyDescent="0.3">
      <c r="A617" s="143"/>
      <c r="B617" s="143"/>
      <c r="C617" s="327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  <c r="AA617" s="144"/>
      <c r="AB617" s="144"/>
      <c r="AC617" s="144"/>
      <c r="AD617" s="144"/>
      <c r="AE617" s="144"/>
      <c r="AF617" s="144"/>
      <c r="AG617" s="144"/>
      <c r="AH617" s="144"/>
      <c r="AI617" s="144"/>
      <c r="AJ617" s="144"/>
      <c r="AK617" s="144"/>
      <c r="AL617" s="144"/>
      <c r="AM617" s="144"/>
      <c r="AN617" s="144"/>
      <c r="AO617" s="144"/>
      <c r="AP617" s="144"/>
      <c r="AQ617" s="144"/>
      <c r="AR617" s="144"/>
      <c r="AS617" s="144"/>
      <c r="AT617" s="144"/>
      <c r="AU617" s="144"/>
      <c r="AV617" s="144"/>
      <c r="AW617" s="144"/>
      <c r="AX617" s="144"/>
      <c r="AY617" s="144"/>
      <c r="AZ617" s="144"/>
      <c r="BA617" s="144"/>
      <c r="BB617" s="144"/>
      <c r="BC617" s="144"/>
      <c r="BD617" s="144"/>
      <c r="BE617" s="144"/>
      <c r="BF617" s="144"/>
      <c r="BG617" s="144"/>
      <c r="BH617" s="144"/>
      <c r="BI617" s="144"/>
      <c r="BJ617" s="144"/>
      <c r="BK617" s="144"/>
      <c r="BL617" s="144"/>
      <c r="BM617" s="144"/>
      <c r="BN617" s="144"/>
      <c r="BO617" s="144"/>
      <c r="BP617" s="144"/>
    </row>
    <row r="618" spans="1:68" ht="14.5" x14ac:dyDescent="0.3">
      <c r="A618" s="143"/>
      <c r="B618" s="143"/>
      <c r="C618" s="327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  <c r="AA618" s="144"/>
      <c r="AB618" s="144"/>
      <c r="AC618" s="144"/>
      <c r="AD618" s="144"/>
      <c r="AE618" s="144"/>
      <c r="AF618" s="144"/>
      <c r="AG618" s="144"/>
      <c r="AH618" s="144"/>
      <c r="AI618" s="144"/>
      <c r="AJ618" s="144"/>
      <c r="AK618" s="144"/>
      <c r="AL618" s="144"/>
      <c r="AM618" s="144"/>
      <c r="AN618" s="144"/>
      <c r="AO618" s="144"/>
      <c r="AP618" s="144"/>
      <c r="AQ618" s="144"/>
      <c r="AR618" s="144"/>
      <c r="AS618" s="144"/>
      <c r="AT618" s="144"/>
      <c r="AU618" s="144"/>
      <c r="AV618" s="144"/>
      <c r="AW618" s="144"/>
      <c r="AX618" s="144"/>
      <c r="AY618" s="144"/>
      <c r="AZ618" s="144"/>
      <c r="BA618" s="144"/>
      <c r="BB618" s="144"/>
      <c r="BC618" s="144"/>
      <c r="BD618" s="144"/>
      <c r="BE618" s="144"/>
      <c r="BF618" s="144"/>
      <c r="BG618" s="144"/>
      <c r="BH618" s="144"/>
      <c r="BI618" s="144"/>
      <c r="BJ618" s="144"/>
      <c r="BK618" s="144"/>
      <c r="BL618" s="144"/>
      <c r="BM618" s="144"/>
      <c r="BN618" s="144"/>
      <c r="BO618" s="144"/>
      <c r="BP618" s="144"/>
    </row>
    <row r="619" spans="1:68" ht="14.5" x14ac:dyDescent="0.3">
      <c r="A619" s="143"/>
      <c r="B619" s="143"/>
      <c r="C619" s="327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  <c r="AA619" s="144"/>
      <c r="AB619" s="144"/>
      <c r="AC619" s="144"/>
      <c r="AD619" s="144"/>
      <c r="AE619" s="144"/>
      <c r="AF619" s="144"/>
      <c r="AG619" s="144"/>
      <c r="AH619" s="144"/>
      <c r="AI619" s="144"/>
      <c r="AJ619" s="144"/>
      <c r="AK619" s="144"/>
      <c r="AL619" s="144"/>
      <c r="AM619" s="144"/>
      <c r="AN619" s="144"/>
      <c r="AO619" s="144"/>
      <c r="AP619" s="144"/>
      <c r="AQ619" s="144"/>
      <c r="AR619" s="144"/>
      <c r="AS619" s="144"/>
      <c r="AT619" s="144"/>
      <c r="AU619" s="144"/>
      <c r="AV619" s="144"/>
      <c r="AW619" s="144"/>
      <c r="AX619" s="144"/>
      <c r="AY619" s="144"/>
      <c r="AZ619" s="144"/>
      <c r="BA619" s="144"/>
      <c r="BB619" s="144"/>
      <c r="BC619" s="144"/>
      <c r="BD619" s="144"/>
      <c r="BE619" s="144"/>
      <c r="BF619" s="144"/>
      <c r="BG619" s="144"/>
      <c r="BH619" s="144"/>
      <c r="BI619" s="144"/>
      <c r="BJ619" s="144"/>
      <c r="BK619" s="144"/>
      <c r="BL619" s="144"/>
      <c r="BM619" s="144"/>
      <c r="BN619" s="144"/>
      <c r="BO619" s="144"/>
      <c r="BP619" s="144"/>
    </row>
    <row r="620" spans="1:68" ht="14.5" x14ac:dyDescent="0.3">
      <c r="A620" s="143"/>
      <c r="B620" s="143"/>
      <c r="C620" s="327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  <c r="AA620" s="144"/>
      <c r="AB620" s="144"/>
      <c r="AC620" s="144"/>
      <c r="AD620" s="144"/>
      <c r="AE620" s="144"/>
      <c r="AF620" s="144"/>
      <c r="AG620" s="144"/>
      <c r="AH620" s="144"/>
      <c r="AI620" s="144"/>
      <c r="AJ620" s="144"/>
      <c r="AK620" s="144"/>
      <c r="AL620" s="144"/>
      <c r="AM620" s="144"/>
      <c r="AN620" s="144"/>
      <c r="AO620" s="144"/>
      <c r="AP620" s="144"/>
      <c r="AQ620" s="144"/>
      <c r="AR620" s="144"/>
      <c r="AS620" s="144"/>
      <c r="AT620" s="144"/>
      <c r="AU620" s="144"/>
      <c r="AV620" s="144"/>
      <c r="AW620" s="144"/>
      <c r="AX620" s="144"/>
      <c r="AY620" s="144"/>
      <c r="AZ620" s="144"/>
      <c r="BA620" s="144"/>
      <c r="BB620" s="144"/>
      <c r="BC620" s="144"/>
      <c r="BD620" s="144"/>
      <c r="BE620" s="144"/>
      <c r="BF620" s="144"/>
      <c r="BG620" s="144"/>
      <c r="BH620" s="144"/>
      <c r="BI620" s="144"/>
      <c r="BJ620" s="144"/>
      <c r="BK620" s="144"/>
      <c r="BL620" s="144"/>
      <c r="BM620" s="144"/>
      <c r="BN620" s="144"/>
      <c r="BO620" s="144"/>
      <c r="BP620" s="144"/>
    </row>
    <row r="621" spans="1:68" ht="14.5" x14ac:dyDescent="0.3">
      <c r="A621" s="143"/>
      <c r="B621" s="143"/>
      <c r="C621" s="327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  <c r="AA621" s="144"/>
      <c r="AB621" s="144"/>
      <c r="AC621" s="144"/>
      <c r="AD621" s="144"/>
      <c r="AE621" s="144"/>
      <c r="AF621" s="144"/>
      <c r="AG621" s="144"/>
      <c r="AH621" s="144"/>
      <c r="AI621" s="144"/>
      <c r="AJ621" s="144"/>
      <c r="AK621" s="144"/>
      <c r="AL621" s="144"/>
      <c r="AM621" s="144"/>
      <c r="AN621" s="144"/>
      <c r="AO621" s="144"/>
      <c r="AP621" s="144"/>
      <c r="AQ621" s="144"/>
      <c r="AR621" s="144"/>
      <c r="AS621" s="144"/>
      <c r="AT621" s="144"/>
      <c r="AU621" s="144"/>
      <c r="AV621" s="144"/>
      <c r="AW621" s="144"/>
      <c r="AX621" s="144"/>
      <c r="AY621" s="144"/>
      <c r="AZ621" s="144"/>
      <c r="BA621" s="144"/>
      <c r="BB621" s="144"/>
      <c r="BC621" s="144"/>
      <c r="BD621" s="144"/>
      <c r="BE621" s="144"/>
      <c r="BF621" s="144"/>
      <c r="BG621" s="144"/>
      <c r="BH621" s="144"/>
      <c r="BI621" s="144"/>
      <c r="BJ621" s="144"/>
      <c r="BK621" s="144"/>
      <c r="BL621" s="144"/>
      <c r="BM621" s="144"/>
      <c r="BN621" s="144"/>
      <c r="BO621" s="144"/>
      <c r="BP621" s="144"/>
    </row>
    <row r="622" spans="1:68" ht="14.5" x14ac:dyDescent="0.3">
      <c r="A622" s="143"/>
      <c r="B622" s="143"/>
      <c r="C622" s="327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  <c r="AA622" s="144"/>
      <c r="AB622" s="144"/>
      <c r="AC622" s="144"/>
      <c r="AD622" s="144"/>
      <c r="AE622" s="144"/>
      <c r="AF622" s="144"/>
      <c r="AG622" s="144"/>
      <c r="AH622" s="144"/>
      <c r="AI622" s="144"/>
      <c r="AJ622" s="144"/>
      <c r="AK622" s="144"/>
      <c r="AL622" s="144"/>
      <c r="AM622" s="144"/>
      <c r="AN622" s="144"/>
      <c r="AO622" s="144"/>
      <c r="AP622" s="144"/>
      <c r="AQ622" s="144"/>
      <c r="AR622" s="144"/>
      <c r="AS622" s="144"/>
      <c r="AT622" s="144"/>
      <c r="AU622" s="144"/>
      <c r="AV622" s="144"/>
      <c r="AW622" s="144"/>
      <c r="AX622" s="144"/>
      <c r="AY622" s="144"/>
      <c r="AZ622" s="144"/>
      <c r="BA622" s="144"/>
      <c r="BB622" s="144"/>
      <c r="BC622" s="144"/>
      <c r="BD622" s="144"/>
      <c r="BE622" s="144"/>
      <c r="BF622" s="144"/>
      <c r="BG622" s="144"/>
      <c r="BH622" s="144"/>
      <c r="BI622" s="144"/>
      <c r="BJ622" s="144"/>
      <c r="BK622" s="144"/>
      <c r="BL622" s="144"/>
      <c r="BM622" s="144"/>
      <c r="BN622" s="144"/>
      <c r="BO622" s="144"/>
      <c r="BP622" s="144"/>
    </row>
    <row r="623" spans="1:68" ht="14.5" x14ac:dyDescent="0.3">
      <c r="A623" s="143"/>
      <c r="B623" s="143"/>
      <c r="C623" s="327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  <c r="AA623" s="144"/>
      <c r="AB623" s="144"/>
      <c r="AC623" s="144"/>
      <c r="AD623" s="144"/>
      <c r="AE623" s="144"/>
      <c r="AF623" s="144"/>
      <c r="AG623" s="144"/>
      <c r="AH623" s="144"/>
      <c r="AI623" s="144"/>
      <c r="AJ623" s="144"/>
      <c r="AK623" s="144"/>
      <c r="AL623" s="144"/>
      <c r="AM623" s="144"/>
      <c r="AN623" s="144"/>
      <c r="AO623" s="144"/>
      <c r="AP623" s="144"/>
      <c r="AQ623" s="144"/>
      <c r="AR623" s="144"/>
      <c r="AS623" s="144"/>
      <c r="AT623" s="144"/>
      <c r="AU623" s="144"/>
      <c r="AV623" s="144"/>
      <c r="AW623" s="144"/>
      <c r="AX623" s="144"/>
      <c r="AY623" s="144"/>
      <c r="AZ623" s="144"/>
      <c r="BA623" s="144"/>
      <c r="BB623" s="144"/>
      <c r="BC623" s="144"/>
      <c r="BD623" s="144"/>
      <c r="BE623" s="144"/>
      <c r="BF623" s="144"/>
      <c r="BG623" s="144"/>
      <c r="BH623" s="144"/>
      <c r="BI623" s="144"/>
      <c r="BJ623" s="144"/>
      <c r="BK623" s="144"/>
      <c r="BL623" s="144"/>
      <c r="BM623" s="144"/>
      <c r="BN623" s="144"/>
      <c r="BO623" s="144"/>
      <c r="BP623" s="144"/>
    </row>
    <row r="624" spans="1:68" ht="14.5" x14ac:dyDescent="0.3">
      <c r="A624" s="143"/>
      <c r="B624" s="143"/>
      <c r="C624" s="327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  <c r="AA624" s="144"/>
      <c r="AB624" s="144"/>
      <c r="AC624" s="144"/>
      <c r="AD624" s="144"/>
      <c r="AE624" s="144"/>
      <c r="AF624" s="144"/>
      <c r="AG624" s="144"/>
      <c r="AH624" s="144"/>
      <c r="AI624" s="144"/>
      <c r="AJ624" s="144"/>
      <c r="AK624" s="144"/>
      <c r="AL624" s="144"/>
      <c r="AM624" s="144"/>
      <c r="AN624" s="144"/>
      <c r="AO624" s="144"/>
      <c r="AP624" s="144"/>
      <c r="AQ624" s="144"/>
      <c r="AR624" s="144"/>
      <c r="AS624" s="144"/>
      <c r="AT624" s="144"/>
      <c r="AU624" s="144"/>
      <c r="AV624" s="144"/>
      <c r="AW624" s="144"/>
      <c r="AX624" s="144"/>
      <c r="AY624" s="144"/>
      <c r="AZ624" s="144"/>
      <c r="BA624" s="144"/>
      <c r="BB624" s="144"/>
      <c r="BC624" s="144"/>
      <c r="BD624" s="144"/>
      <c r="BE624" s="144"/>
      <c r="BF624" s="144"/>
      <c r="BG624" s="144"/>
      <c r="BH624" s="144"/>
      <c r="BI624" s="144"/>
      <c r="BJ624" s="144"/>
      <c r="BK624" s="144"/>
      <c r="BL624" s="144"/>
      <c r="BM624" s="144"/>
      <c r="BN624" s="144"/>
      <c r="BO624" s="144"/>
      <c r="BP624" s="144"/>
    </row>
    <row r="625" spans="1:68" ht="14.5" x14ac:dyDescent="0.3">
      <c r="A625" s="143"/>
      <c r="B625" s="143"/>
      <c r="C625" s="327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  <c r="AA625" s="144"/>
      <c r="AB625" s="144"/>
      <c r="AC625" s="144"/>
      <c r="AD625" s="144"/>
      <c r="AE625" s="144"/>
      <c r="AF625" s="144"/>
      <c r="AG625" s="144"/>
      <c r="AH625" s="144"/>
      <c r="AI625" s="144"/>
      <c r="AJ625" s="144"/>
      <c r="AK625" s="144"/>
      <c r="AL625" s="144"/>
      <c r="AM625" s="144"/>
      <c r="AN625" s="144"/>
      <c r="AO625" s="144"/>
      <c r="AP625" s="144"/>
      <c r="AQ625" s="144"/>
      <c r="AR625" s="144"/>
      <c r="AS625" s="144"/>
      <c r="AT625" s="144"/>
      <c r="AU625" s="144"/>
      <c r="AV625" s="144"/>
      <c r="AW625" s="144"/>
      <c r="AX625" s="144"/>
      <c r="AY625" s="144"/>
      <c r="AZ625" s="144"/>
      <c r="BA625" s="144"/>
      <c r="BB625" s="144"/>
      <c r="BC625" s="144"/>
      <c r="BD625" s="144"/>
      <c r="BE625" s="144"/>
      <c r="BF625" s="144"/>
      <c r="BG625" s="144"/>
      <c r="BH625" s="144"/>
      <c r="BI625" s="144"/>
      <c r="BJ625" s="144"/>
      <c r="BK625" s="144"/>
      <c r="BL625" s="144"/>
      <c r="BM625" s="144"/>
      <c r="BN625" s="144"/>
      <c r="BO625" s="144"/>
      <c r="BP625" s="144"/>
    </row>
    <row r="626" spans="1:68" ht="14.5" x14ac:dyDescent="0.3">
      <c r="A626" s="143"/>
      <c r="B626" s="143"/>
      <c r="C626" s="327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  <c r="AA626" s="144"/>
      <c r="AB626" s="144"/>
      <c r="AC626" s="144"/>
      <c r="AD626" s="144"/>
      <c r="AE626" s="144"/>
      <c r="AF626" s="144"/>
      <c r="AG626" s="144"/>
      <c r="AH626" s="144"/>
      <c r="AI626" s="144"/>
      <c r="AJ626" s="144"/>
      <c r="AK626" s="144"/>
      <c r="AL626" s="144"/>
      <c r="AM626" s="144"/>
      <c r="AN626" s="144"/>
      <c r="AO626" s="144"/>
      <c r="AP626" s="144"/>
      <c r="AQ626" s="144"/>
      <c r="AR626" s="144"/>
      <c r="AS626" s="144"/>
      <c r="AT626" s="144"/>
      <c r="AU626" s="144"/>
      <c r="AV626" s="144"/>
      <c r="AW626" s="144"/>
      <c r="AX626" s="144"/>
      <c r="AY626" s="144"/>
      <c r="AZ626" s="144"/>
      <c r="BA626" s="144"/>
      <c r="BB626" s="144"/>
      <c r="BC626" s="144"/>
      <c r="BD626" s="144"/>
      <c r="BE626" s="144"/>
      <c r="BF626" s="144"/>
      <c r="BG626" s="144"/>
      <c r="BH626" s="144"/>
      <c r="BI626" s="144"/>
      <c r="BJ626" s="144"/>
      <c r="BK626" s="144"/>
      <c r="BL626" s="144"/>
      <c r="BM626" s="144"/>
      <c r="BN626" s="144"/>
      <c r="BO626" s="144"/>
      <c r="BP626" s="144"/>
    </row>
    <row r="627" spans="1:68" ht="14.5" x14ac:dyDescent="0.3">
      <c r="A627" s="143"/>
      <c r="B627" s="143"/>
      <c r="C627" s="327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  <c r="AA627" s="144"/>
      <c r="AB627" s="144"/>
      <c r="AC627" s="144"/>
      <c r="AD627" s="144"/>
      <c r="AE627" s="144"/>
      <c r="AF627" s="144"/>
      <c r="AG627" s="144"/>
      <c r="AH627" s="144"/>
      <c r="AI627" s="144"/>
      <c r="AJ627" s="144"/>
      <c r="AK627" s="144"/>
      <c r="AL627" s="144"/>
      <c r="AM627" s="144"/>
      <c r="AN627" s="144"/>
      <c r="AO627" s="144"/>
      <c r="AP627" s="144"/>
      <c r="AQ627" s="144"/>
      <c r="AR627" s="144"/>
      <c r="AS627" s="144"/>
      <c r="AT627" s="144"/>
      <c r="AU627" s="144"/>
      <c r="AV627" s="144"/>
      <c r="AW627" s="144"/>
      <c r="AX627" s="144"/>
      <c r="AY627" s="144"/>
      <c r="AZ627" s="144"/>
      <c r="BA627" s="144"/>
      <c r="BB627" s="144"/>
      <c r="BC627" s="144"/>
      <c r="BD627" s="144"/>
      <c r="BE627" s="144"/>
      <c r="BF627" s="144"/>
      <c r="BG627" s="144"/>
      <c r="BH627" s="144"/>
      <c r="BI627" s="144"/>
      <c r="BJ627" s="144"/>
      <c r="BK627" s="144"/>
      <c r="BL627" s="144"/>
      <c r="BM627" s="144"/>
      <c r="BN627" s="144"/>
      <c r="BO627" s="144"/>
      <c r="BP627" s="144"/>
    </row>
    <row r="628" spans="1:68" ht="14.5" x14ac:dyDescent="0.3">
      <c r="A628" s="143"/>
      <c r="B628" s="143"/>
      <c r="C628" s="327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  <c r="AA628" s="144"/>
      <c r="AB628" s="144"/>
      <c r="AC628" s="144"/>
      <c r="AD628" s="144"/>
      <c r="AE628" s="144"/>
      <c r="AF628" s="144"/>
      <c r="AG628" s="144"/>
      <c r="AH628" s="144"/>
      <c r="AI628" s="144"/>
      <c r="AJ628" s="144"/>
      <c r="AK628" s="144"/>
      <c r="AL628" s="144"/>
      <c r="AM628" s="144"/>
      <c r="AN628" s="144"/>
      <c r="AO628" s="144"/>
      <c r="AP628" s="144"/>
      <c r="AQ628" s="144"/>
      <c r="AR628" s="144"/>
      <c r="AS628" s="144"/>
      <c r="AT628" s="144"/>
      <c r="AU628" s="144"/>
      <c r="AV628" s="144"/>
      <c r="AW628" s="144"/>
      <c r="AX628" s="144"/>
      <c r="AY628" s="144"/>
      <c r="AZ628" s="144"/>
      <c r="BA628" s="144"/>
      <c r="BB628" s="144"/>
      <c r="BC628" s="144"/>
      <c r="BD628" s="144"/>
      <c r="BE628" s="144"/>
      <c r="BF628" s="144"/>
      <c r="BG628" s="144"/>
      <c r="BH628" s="144"/>
      <c r="BI628" s="144"/>
      <c r="BJ628" s="144"/>
      <c r="BK628" s="144"/>
      <c r="BL628" s="144"/>
      <c r="BM628" s="144"/>
      <c r="BN628" s="144"/>
      <c r="BO628" s="144"/>
      <c r="BP628" s="144"/>
    </row>
    <row r="629" spans="1:68" ht="14.5" x14ac:dyDescent="0.3">
      <c r="A629" s="143"/>
      <c r="B629" s="143"/>
      <c r="C629" s="327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  <c r="AA629" s="144"/>
      <c r="AB629" s="144"/>
      <c r="AC629" s="144"/>
      <c r="AD629" s="144"/>
      <c r="AE629" s="144"/>
      <c r="AF629" s="144"/>
      <c r="AG629" s="144"/>
      <c r="AH629" s="144"/>
      <c r="AI629" s="144"/>
      <c r="AJ629" s="144"/>
      <c r="AK629" s="144"/>
      <c r="AL629" s="144"/>
      <c r="AM629" s="144"/>
      <c r="AN629" s="144"/>
      <c r="AO629" s="144"/>
      <c r="AP629" s="144"/>
      <c r="AQ629" s="144"/>
      <c r="AR629" s="144"/>
      <c r="AS629" s="144"/>
      <c r="AT629" s="144"/>
      <c r="AU629" s="144"/>
      <c r="AV629" s="144"/>
      <c r="AW629" s="144"/>
      <c r="AX629" s="144"/>
      <c r="AY629" s="144"/>
      <c r="AZ629" s="144"/>
      <c r="BA629" s="144"/>
      <c r="BB629" s="144"/>
      <c r="BC629" s="144"/>
      <c r="BD629" s="144"/>
      <c r="BE629" s="144"/>
      <c r="BF629" s="144"/>
      <c r="BG629" s="144"/>
      <c r="BH629" s="144"/>
      <c r="BI629" s="144"/>
      <c r="BJ629" s="144"/>
      <c r="BK629" s="144"/>
      <c r="BL629" s="144"/>
      <c r="BM629" s="144"/>
      <c r="BN629" s="144"/>
      <c r="BO629" s="144"/>
      <c r="BP629" s="144"/>
    </row>
    <row r="630" spans="1:68" ht="14.5" x14ac:dyDescent="0.3">
      <c r="A630" s="143"/>
      <c r="B630" s="143"/>
      <c r="C630" s="327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  <c r="AA630" s="144"/>
      <c r="AB630" s="144"/>
      <c r="AC630" s="144"/>
      <c r="AD630" s="144"/>
      <c r="AE630" s="144"/>
      <c r="AF630" s="144"/>
      <c r="AG630" s="144"/>
      <c r="AH630" s="144"/>
      <c r="AI630" s="144"/>
      <c r="AJ630" s="144"/>
      <c r="AK630" s="144"/>
      <c r="AL630" s="144"/>
      <c r="AM630" s="144"/>
      <c r="AN630" s="144"/>
      <c r="AO630" s="144"/>
      <c r="AP630" s="144"/>
      <c r="AQ630" s="144"/>
      <c r="AR630" s="144"/>
      <c r="AS630" s="144"/>
      <c r="AT630" s="144"/>
      <c r="AU630" s="144"/>
      <c r="AV630" s="144"/>
      <c r="AW630" s="144"/>
      <c r="AX630" s="144"/>
      <c r="AY630" s="144"/>
      <c r="AZ630" s="144"/>
      <c r="BA630" s="144"/>
      <c r="BB630" s="144"/>
      <c r="BC630" s="144"/>
      <c r="BD630" s="144"/>
      <c r="BE630" s="144"/>
      <c r="BF630" s="144"/>
      <c r="BG630" s="144"/>
      <c r="BH630" s="144"/>
      <c r="BI630" s="144"/>
      <c r="BJ630" s="144"/>
      <c r="BK630" s="144"/>
      <c r="BL630" s="144"/>
      <c r="BM630" s="144"/>
      <c r="BN630" s="144"/>
      <c r="BO630" s="144"/>
      <c r="BP630" s="144"/>
    </row>
    <row r="631" spans="1:68" ht="14.5" x14ac:dyDescent="0.3">
      <c r="A631" s="143"/>
      <c r="B631" s="143"/>
      <c r="C631" s="327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  <c r="AA631" s="144"/>
      <c r="AB631" s="144"/>
      <c r="AC631" s="144"/>
      <c r="AD631" s="144"/>
      <c r="AE631" s="144"/>
      <c r="AF631" s="144"/>
      <c r="AG631" s="144"/>
      <c r="AH631" s="144"/>
      <c r="AI631" s="144"/>
      <c r="AJ631" s="144"/>
      <c r="AK631" s="144"/>
      <c r="AL631" s="144"/>
      <c r="AM631" s="144"/>
      <c r="AN631" s="144"/>
      <c r="AO631" s="144"/>
      <c r="AP631" s="144"/>
      <c r="AQ631" s="144"/>
      <c r="AR631" s="144"/>
      <c r="AS631" s="144"/>
      <c r="AT631" s="144"/>
      <c r="AU631" s="144"/>
      <c r="AV631" s="144"/>
      <c r="AW631" s="144"/>
      <c r="AX631" s="144"/>
      <c r="AY631" s="144"/>
      <c r="AZ631" s="144"/>
      <c r="BA631" s="144"/>
      <c r="BB631" s="144"/>
      <c r="BC631" s="144"/>
      <c r="BD631" s="144"/>
      <c r="BE631" s="144"/>
      <c r="BF631" s="144"/>
      <c r="BG631" s="144"/>
      <c r="BH631" s="144"/>
      <c r="BI631" s="144"/>
      <c r="BJ631" s="144"/>
      <c r="BK631" s="144"/>
      <c r="BL631" s="144"/>
      <c r="BM631" s="144"/>
      <c r="BN631" s="144"/>
      <c r="BO631" s="144"/>
      <c r="BP631" s="144"/>
    </row>
    <row r="632" spans="1:68" ht="14.5" x14ac:dyDescent="0.3">
      <c r="A632" s="143"/>
      <c r="B632" s="143"/>
      <c r="C632" s="327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  <c r="AA632" s="144"/>
      <c r="AB632" s="144"/>
      <c r="AC632" s="144"/>
      <c r="AD632" s="144"/>
      <c r="AE632" s="144"/>
      <c r="AF632" s="144"/>
      <c r="AG632" s="144"/>
      <c r="AH632" s="144"/>
      <c r="AI632" s="144"/>
      <c r="AJ632" s="144"/>
      <c r="AK632" s="144"/>
      <c r="AL632" s="144"/>
      <c r="AM632" s="144"/>
      <c r="AN632" s="144"/>
      <c r="AO632" s="144"/>
      <c r="AP632" s="144"/>
      <c r="AQ632" s="144"/>
      <c r="AR632" s="144"/>
      <c r="AS632" s="144"/>
      <c r="AT632" s="144"/>
      <c r="AU632" s="144"/>
      <c r="AV632" s="144"/>
      <c r="AW632" s="144"/>
      <c r="AX632" s="144"/>
      <c r="AY632" s="144"/>
      <c r="AZ632" s="144"/>
      <c r="BA632" s="144"/>
      <c r="BB632" s="144"/>
      <c r="BC632" s="144"/>
      <c r="BD632" s="144"/>
      <c r="BE632" s="144"/>
      <c r="BF632" s="144"/>
      <c r="BG632" s="144"/>
      <c r="BH632" s="144"/>
      <c r="BI632" s="144"/>
      <c r="BJ632" s="144"/>
      <c r="BK632" s="144"/>
      <c r="BL632" s="144"/>
      <c r="BM632" s="144"/>
      <c r="BN632" s="144"/>
      <c r="BO632" s="144"/>
      <c r="BP632" s="144"/>
    </row>
    <row r="633" spans="1:68" ht="14.5" x14ac:dyDescent="0.3">
      <c r="A633" s="143"/>
      <c r="B633" s="143"/>
      <c r="C633" s="327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  <c r="AA633" s="144"/>
      <c r="AB633" s="144"/>
      <c r="AC633" s="144"/>
      <c r="AD633" s="144"/>
      <c r="AE633" s="144"/>
      <c r="AF633" s="144"/>
      <c r="AG633" s="144"/>
      <c r="AH633" s="144"/>
      <c r="AI633" s="144"/>
      <c r="AJ633" s="144"/>
      <c r="AK633" s="144"/>
      <c r="AL633" s="144"/>
      <c r="AM633" s="144"/>
      <c r="AN633" s="144"/>
      <c r="AO633" s="144"/>
      <c r="AP633" s="144"/>
      <c r="AQ633" s="144"/>
      <c r="AR633" s="144"/>
      <c r="AS633" s="144"/>
      <c r="AT633" s="144"/>
      <c r="AU633" s="144"/>
      <c r="AV633" s="144"/>
      <c r="AW633" s="144"/>
      <c r="AX633" s="144"/>
      <c r="AY633" s="144"/>
      <c r="AZ633" s="144"/>
      <c r="BA633" s="144"/>
      <c r="BB633" s="144"/>
      <c r="BC633" s="144"/>
      <c r="BD633" s="144"/>
      <c r="BE633" s="144"/>
      <c r="BF633" s="144"/>
      <c r="BG633" s="144"/>
      <c r="BH633" s="144"/>
      <c r="BI633" s="144"/>
      <c r="BJ633" s="144"/>
      <c r="BK633" s="144"/>
      <c r="BL633" s="144"/>
      <c r="BM633" s="144"/>
      <c r="BN633" s="144"/>
      <c r="BO633" s="144"/>
      <c r="BP633" s="144"/>
    </row>
    <row r="634" spans="1:68" ht="14.5" x14ac:dyDescent="0.3">
      <c r="A634" s="143"/>
      <c r="B634" s="143"/>
      <c r="C634" s="327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  <c r="AA634" s="144"/>
      <c r="AB634" s="144"/>
      <c r="AC634" s="144"/>
      <c r="AD634" s="144"/>
      <c r="AE634" s="144"/>
      <c r="AF634" s="144"/>
      <c r="AG634" s="144"/>
      <c r="AH634" s="144"/>
      <c r="AI634" s="144"/>
      <c r="AJ634" s="144"/>
      <c r="AK634" s="144"/>
      <c r="AL634" s="144"/>
      <c r="AM634" s="144"/>
      <c r="AN634" s="144"/>
      <c r="AO634" s="144"/>
      <c r="AP634" s="144"/>
      <c r="AQ634" s="144"/>
      <c r="AR634" s="144"/>
      <c r="AS634" s="144"/>
      <c r="AT634" s="144"/>
      <c r="AU634" s="144"/>
      <c r="AV634" s="144"/>
      <c r="AW634" s="144"/>
      <c r="AX634" s="144"/>
      <c r="AY634" s="144"/>
      <c r="AZ634" s="144"/>
      <c r="BA634" s="144"/>
      <c r="BB634" s="144"/>
      <c r="BC634" s="144"/>
      <c r="BD634" s="144"/>
      <c r="BE634" s="144"/>
      <c r="BF634" s="144"/>
      <c r="BG634" s="144"/>
      <c r="BH634" s="144"/>
      <c r="BI634" s="144"/>
      <c r="BJ634" s="144"/>
      <c r="BK634" s="144"/>
      <c r="BL634" s="144"/>
      <c r="BM634" s="144"/>
      <c r="BN634" s="144"/>
      <c r="BO634" s="144"/>
      <c r="BP634" s="144"/>
    </row>
    <row r="635" spans="1:68" ht="14.5" x14ac:dyDescent="0.3">
      <c r="A635" s="143"/>
      <c r="B635" s="143"/>
      <c r="C635" s="327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  <c r="AA635" s="144"/>
      <c r="AB635" s="144"/>
      <c r="AC635" s="144"/>
      <c r="AD635" s="144"/>
      <c r="AE635" s="144"/>
      <c r="AF635" s="144"/>
      <c r="AG635" s="144"/>
      <c r="AH635" s="144"/>
      <c r="AI635" s="144"/>
      <c r="AJ635" s="144"/>
      <c r="AK635" s="144"/>
      <c r="AL635" s="144"/>
      <c r="AM635" s="144"/>
      <c r="AN635" s="144"/>
      <c r="AO635" s="144"/>
      <c r="AP635" s="144"/>
      <c r="AQ635" s="144"/>
      <c r="AR635" s="144"/>
      <c r="AS635" s="144"/>
      <c r="AT635" s="144"/>
      <c r="AU635" s="144"/>
      <c r="AV635" s="144"/>
      <c r="AW635" s="144"/>
      <c r="AX635" s="144"/>
      <c r="AY635" s="144"/>
      <c r="AZ635" s="144"/>
      <c r="BA635" s="144"/>
      <c r="BB635" s="144"/>
      <c r="BC635" s="144"/>
      <c r="BD635" s="144"/>
      <c r="BE635" s="144"/>
      <c r="BF635" s="144"/>
      <c r="BG635" s="144"/>
      <c r="BH635" s="144"/>
      <c r="BI635" s="144"/>
      <c r="BJ635" s="144"/>
      <c r="BK635" s="144"/>
      <c r="BL635" s="144"/>
      <c r="BM635" s="144"/>
      <c r="BN635" s="144"/>
      <c r="BO635" s="144"/>
      <c r="BP635" s="144"/>
    </row>
    <row r="636" spans="1:68" ht="14.5" x14ac:dyDescent="0.3">
      <c r="A636" s="143"/>
      <c r="B636" s="143"/>
      <c r="C636" s="327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  <c r="AA636" s="144"/>
      <c r="AB636" s="144"/>
      <c r="AC636" s="144"/>
      <c r="AD636" s="144"/>
      <c r="AE636" s="144"/>
      <c r="AF636" s="144"/>
      <c r="AG636" s="144"/>
      <c r="AH636" s="144"/>
      <c r="AI636" s="144"/>
      <c r="AJ636" s="144"/>
      <c r="AK636" s="144"/>
      <c r="AL636" s="144"/>
      <c r="AM636" s="144"/>
      <c r="AN636" s="144"/>
      <c r="AO636" s="144"/>
      <c r="AP636" s="144"/>
      <c r="AQ636" s="144"/>
      <c r="AR636" s="144"/>
      <c r="AS636" s="144"/>
      <c r="AT636" s="144"/>
      <c r="AU636" s="144"/>
      <c r="AV636" s="144"/>
      <c r="AW636" s="144"/>
      <c r="AX636" s="144"/>
      <c r="AY636" s="144"/>
      <c r="AZ636" s="144"/>
      <c r="BA636" s="144"/>
      <c r="BB636" s="144"/>
      <c r="BC636" s="144"/>
      <c r="BD636" s="144"/>
      <c r="BE636" s="144"/>
      <c r="BF636" s="144"/>
      <c r="BG636" s="144"/>
      <c r="BH636" s="144"/>
      <c r="BI636" s="144"/>
      <c r="BJ636" s="144"/>
      <c r="BK636" s="144"/>
      <c r="BL636" s="144"/>
      <c r="BM636" s="144"/>
      <c r="BN636" s="144"/>
      <c r="BO636" s="144"/>
      <c r="BP636" s="144"/>
    </row>
    <row r="637" spans="1:68" ht="14.5" x14ac:dyDescent="0.3">
      <c r="A637" s="143"/>
      <c r="B637" s="143"/>
      <c r="C637" s="327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  <c r="AA637" s="144"/>
      <c r="AB637" s="144"/>
      <c r="AC637" s="144"/>
      <c r="AD637" s="144"/>
      <c r="AE637" s="144"/>
      <c r="AF637" s="144"/>
      <c r="AG637" s="144"/>
      <c r="AH637" s="144"/>
      <c r="AI637" s="144"/>
      <c r="AJ637" s="144"/>
      <c r="AK637" s="144"/>
      <c r="AL637" s="144"/>
      <c r="AM637" s="144"/>
      <c r="AN637" s="144"/>
      <c r="AO637" s="144"/>
      <c r="AP637" s="144"/>
      <c r="AQ637" s="144"/>
      <c r="AR637" s="144"/>
      <c r="AS637" s="144"/>
      <c r="AT637" s="144"/>
      <c r="AU637" s="144"/>
      <c r="AV637" s="144"/>
      <c r="AW637" s="144"/>
      <c r="AX637" s="144"/>
      <c r="AY637" s="144"/>
      <c r="AZ637" s="144"/>
      <c r="BA637" s="144"/>
      <c r="BB637" s="144"/>
      <c r="BC637" s="144"/>
      <c r="BD637" s="144"/>
      <c r="BE637" s="144"/>
      <c r="BF637" s="144"/>
      <c r="BG637" s="144"/>
      <c r="BH637" s="144"/>
      <c r="BI637" s="144"/>
      <c r="BJ637" s="144"/>
      <c r="BK637" s="144"/>
      <c r="BL637" s="144"/>
      <c r="BM637" s="144"/>
      <c r="BN637" s="144"/>
      <c r="BO637" s="144"/>
      <c r="BP637" s="144"/>
    </row>
    <row r="638" spans="1:68" ht="14.5" x14ac:dyDescent="0.3">
      <c r="A638" s="143"/>
      <c r="B638" s="143"/>
      <c r="C638" s="327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  <c r="AA638" s="144"/>
      <c r="AB638" s="144"/>
      <c r="AC638" s="144"/>
      <c r="AD638" s="144"/>
      <c r="AE638" s="144"/>
      <c r="AF638" s="144"/>
      <c r="AG638" s="144"/>
      <c r="AH638" s="144"/>
      <c r="AI638" s="144"/>
      <c r="AJ638" s="144"/>
      <c r="AK638" s="144"/>
      <c r="AL638" s="144"/>
      <c r="AM638" s="144"/>
      <c r="AN638" s="144"/>
      <c r="AO638" s="144"/>
      <c r="AP638" s="144"/>
      <c r="AQ638" s="144"/>
      <c r="AR638" s="144"/>
      <c r="AS638" s="144"/>
      <c r="AT638" s="144"/>
      <c r="AU638" s="144"/>
      <c r="AV638" s="144"/>
      <c r="AW638" s="144"/>
      <c r="AX638" s="144"/>
      <c r="AY638" s="144"/>
      <c r="AZ638" s="144"/>
      <c r="BA638" s="144"/>
      <c r="BB638" s="144"/>
      <c r="BC638" s="144"/>
      <c r="BD638" s="144"/>
      <c r="BE638" s="144"/>
      <c r="BF638" s="144"/>
      <c r="BG638" s="144"/>
      <c r="BH638" s="144"/>
      <c r="BI638" s="144"/>
      <c r="BJ638" s="144"/>
      <c r="BK638" s="144"/>
      <c r="BL638" s="144"/>
      <c r="BM638" s="144"/>
      <c r="BN638" s="144"/>
      <c r="BO638" s="144"/>
      <c r="BP638" s="144"/>
    </row>
    <row r="639" spans="1:68" ht="14.5" x14ac:dyDescent="0.3">
      <c r="A639" s="143"/>
      <c r="B639" s="143"/>
      <c r="C639" s="327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  <c r="AA639" s="144"/>
      <c r="AB639" s="144"/>
      <c r="AC639" s="144"/>
      <c r="AD639" s="144"/>
      <c r="AE639" s="144"/>
      <c r="AF639" s="144"/>
      <c r="AG639" s="144"/>
      <c r="AH639" s="144"/>
      <c r="AI639" s="144"/>
      <c r="AJ639" s="144"/>
      <c r="AK639" s="144"/>
      <c r="AL639" s="144"/>
      <c r="AM639" s="144"/>
      <c r="AN639" s="144"/>
      <c r="AO639" s="144"/>
      <c r="AP639" s="144"/>
      <c r="AQ639" s="144"/>
      <c r="AR639" s="144"/>
      <c r="AS639" s="144"/>
      <c r="AT639" s="144"/>
      <c r="AU639" s="144"/>
      <c r="AV639" s="144"/>
      <c r="AW639" s="144"/>
      <c r="AX639" s="144"/>
      <c r="AY639" s="144"/>
      <c r="AZ639" s="144"/>
      <c r="BA639" s="144"/>
      <c r="BB639" s="144"/>
      <c r="BC639" s="144"/>
      <c r="BD639" s="144"/>
      <c r="BE639" s="144"/>
      <c r="BF639" s="144"/>
      <c r="BG639" s="144"/>
      <c r="BH639" s="144"/>
      <c r="BI639" s="144"/>
      <c r="BJ639" s="144"/>
      <c r="BK639" s="144"/>
      <c r="BL639" s="144"/>
      <c r="BM639" s="144"/>
      <c r="BN639" s="144"/>
      <c r="BO639" s="144"/>
      <c r="BP639" s="144"/>
    </row>
    <row r="640" spans="1:68" ht="14.5" x14ac:dyDescent="0.3">
      <c r="A640" s="143"/>
      <c r="B640" s="143"/>
      <c r="C640" s="327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  <c r="AA640" s="144"/>
      <c r="AB640" s="144"/>
      <c r="AC640" s="144"/>
      <c r="AD640" s="144"/>
      <c r="AE640" s="144"/>
      <c r="AF640" s="144"/>
      <c r="AG640" s="144"/>
      <c r="AH640" s="144"/>
      <c r="AI640" s="144"/>
      <c r="AJ640" s="144"/>
      <c r="AK640" s="144"/>
      <c r="AL640" s="144"/>
      <c r="AM640" s="144"/>
      <c r="AN640" s="144"/>
      <c r="AO640" s="144"/>
      <c r="AP640" s="144"/>
      <c r="AQ640" s="144"/>
      <c r="AR640" s="144"/>
      <c r="AS640" s="144"/>
      <c r="AT640" s="144"/>
      <c r="AU640" s="144"/>
      <c r="AV640" s="144"/>
      <c r="AW640" s="144"/>
      <c r="AX640" s="144"/>
      <c r="AY640" s="144"/>
      <c r="AZ640" s="144"/>
      <c r="BA640" s="144"/>
      <c r="BB640" s="144"/>
      <c r="BC640" s="144"/>
      <c r="BD640" s="144"/>
      <c r="BE640" s="144"/>
      <c r="BF640" s="144"/>
      <c r="BG640" s="144"/>
      <c r="BH640" s="144"/>
      <c r="BI640" s="144"/>
      <c r="BJ640" s="144"/>
      <c r="BK640" s="144"/>
      <c r="BL640" s="144"/>
      <c r="BM640" s="144"/>
      <c r="BN640" s="144"/>
      <c r="BO640" s="144"/>
      <c r="BP640" s="144"/>
    </row>
    <row r="641" spans="1:68" ht="14.5" x14ac:dyDescent="0.3">
      <c r="A641" s="143"/>
      <c r="B641" s="143"/>
      <c r="C641" s="327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  <c r="AA641" s="144"/>
      <c r="AB641" s="144"/>
      <c r="AC641" s="144"/>
      <c r="AD641" s="144"/>
      <c r="AE641" s="144"/>
      <c r="AF641" s="144"/>
      <c r="AG641" s="144"/>
      <c r="AH641" s="144"/>
      <c r="AI641" s="144"/>
      <c r="AJ641" s="144"/>
      <c r="AK641" s="144"/>
      <c r="AL641" s="144"/>
      <c r="AM641" s="144"/>
      <c r="AN641" s="144"/>
      <c r="AO641" s="144"/>
      <c r="AP641" s="144"/>
      <c r="AQ641" s="144"/>
      <c r="AR641" s="144"/>
      <c r="AS641" s="144"/>
      <c r="AT641" s="144"/>
      <c r="AU641" s="144"/>
      <c r="AV641" s="144"/>
      <c r="AW641" s="144"/>
      <c r="AX641" s="144"/>
      <c r="AY641" s="144"/>
      <c r="AZ641" s="144"/>
      <c r="BA641" s="144"/>
      <c r="BB641" s="144"/>
      <c r="BC641" s="144"/>
      <c r="BD641" s="144"/>
      <c r="BE641" s="144"/>
      <c r="BF641" s="144"/>
      <c r="BG641" s="144"/>
      <c r="BH641" s="144"/>
      <c r="BI641" s="144"/>
      <c r="BJ641" s="144"/>
      <c r="BK641" s="144"/>
      <c r="BL641" s="144"/>
      <c r="BM641" s="144"/>
      <c r="BN641" s="144"/>
      <c r="BO641" s="144"/>
      <c r="BP641" s="144"/>
    </row>
    <row r="642" spans="1:68" ht="14.5" x14ac:dyDescent="0.3">
      <c r="A642" s="143"/>
      <c r="B642" s="143"/>
      <c r="C642" s="327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  <c r="AA642" s="144"/>
      <c r="AB642" s="144"/>
      <c r="AC642" s="144"/>
      <c r="AD642" s="144"/>
      <c r="AE642" s="144"/>
      <c r="AF642" s="144"/>
      <c r="AG642" s="144"/>
      <c r="AH642" s="144"/>
      <c r="AI642" s="144"/>
      <c r="AJ642" s="144"/>
      <c r="AK642" s="144"/>
      <c r="AL642" s="144"/>
      <c r="AM642" s="144"/>
      <c r="AN642" s="144"/>
      <c r="AO642" s="144"/>
      <c r="AP642" s="144"/>
      <c r="AQ642" s="144"/>
      <c r="AR642" s="144"/>
      <c r="AS642" s="144"/>
      <c r="AT642" s="144"/>
      <c r="AU642" s="144"/>
      <c r="AV642" s="144"/>
      <c r="AW642" s="144"/>
      <c r="AX642" s="144"/>
      <c r="AY642" s="144"/>
      <c r="AZ642" s="144"/>
      <c r="BA642" s="144"/>
      <c r="BB642" s="144"/>
      <c r="BC642" s="144"/>
      <c r="BD642" s="144"/>
      <c r="BE642" s="144"/>
      <c r="BF642" s="144"/>
      <c r="BG642" s="144"/>
      <c r="BH642" s="144"/>
      <c r="BI642" s="144"/>
      <c r="BJ642" s="144"/>
      <c r="BK642" s="144"/>
      <c r="BL642" s="144"/>
      <c r="BM642" s="144"/>
      <c r="BN642" s="144"/>
      <c r="BO642" s="144"/>
      <c r="BP642" s="144"/>
    </row>
    <row r="643" spans="1:68" ht="14.5" x14ac:dyDescent="0.3">
      <c r="A643" s="143"/>
      <c r="B643" s="143"/>
      <c r="C643" s="327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  <c r="AA643" s="144"/>
      <c r="AB643" s="144"/>
      <c r="AC643" s="144"/>
      <c r="AD643" s="144"/>
      <c r="AE643" s="144"/>
      <c r="AF643" s="144"/>
      <c r="AG643" s="144"/>
      <c r="AH643" s="144"/>
      <c r="AI643" s="144"/>
      <c r="AJ643" s="144"/>
      <c r="AK643" s="144"/>
      <c r="AL643" s="144"/>
      <c r="AM643" s="144"/>
      <c r="AN643" s="144"/>
      <c r="AO643" s="144"/>
      <c r="AP643" s="144"/>
      <c r="AQ643" s="144"/>
      <c r="AR643" s="144"/>
      <c r="AS643" s="144"/>
      <c r="AT643" s="144"/>
      <c r="AU643" s="144"/>
      <c r="AV643" s="144"/>
      <c r="AW643" s="144"/>
      <c r="AX643" s="144"/>
      <c r="AY643" s="144"/>
      <c r="AZ643" s="144"/>
      <c r="BA643" s="144"/>
      <c r="BB643" s="144"/>
      <c r="BC643" s="144"/>
      <c r="BD643" s="144"/>
      <c r="BE643" s="144"/>
      <c r="BF643" s="144"/>
      <c r="BG643" s="144"/>
      <c r="BH643" s="144"/>
      <c r="BI643" s="144"/>
      <c r="BJ643" s="144"/>
      <c r="BK643" s="144"/>
      <c r="BL643" s="144"/>
      <c r="BM643" s="144"/>
      <c r="BN643" s="144"/>
      <c r="BO643" s="144"/>
      <c r="BP643" s="144"/>
    </row>
    <row r="644" spans="1:68" ht="14.5" x14ac:dyDescent="0.3">
      <c r="A644" s="143"/>
      <c r="B644" s="143"/>
      <c r="C644" s="327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  <c r="AA644" s="144"/>
      <c r="AB644" s="144"/>
      <c r="AC644" s="144"/>
      <c r="AD644" s="144"/>
      <c r="AE644" s="144"/>
      <c r="AF644" s="144"/>
      <c r="AG644" s="144"/>
      <c r="AH644" s="144"/>
      <c r="AI644" s="144"/>
      <c r="AJ644" s="144"/>
      <c r="AK644" s="144"/>
      <c r="AL644" s="144"/>
      <c r="AM644" s="144"/>
      <c r="AN644" s="144"/>
      <c r="AO644" s="144"/>
      <c r="AP644" s="144"/>
      <c r="AQ644" s="144"/>
      <c r="AR644" s="144"/>
      <c r="AS644" s="144"/>
      <c r="AT644" s="144"/>
      <c r="AU644" s="144"/>
      <c r="AV644" s="144"/>
      <c r="AW644" s="144"/>
      <c r="AX644" s="144"/>
      <c r="AY644" s="144"/>
      <c r="AZ644" s="144"/>
      <c r="BA644" s="144"/>
      <c r="BB644" s="144"/>
      <c r="BC644" s="144"/>
      <c r="BD644" s="144"/>
      <c r="BE644" s="144"/>
      <c r="BF644" s="144"/>
      <c r="BG644" s="144"/>
      <c r="BH644" s="144"/>
      <c r="BI644" s="144"/>
      <c r="BJ644" s="144"/>
      <c r="BK644" s="144"/>
      <c r="BL644" s="144"/>
      <c r="BM644" s="144"/>
      <c r="BN644" s="144"/>
      <c r="BO644" s="144"/>
      <c r="BP644" s="144"/>
    </row>
    <row r="645" spans="1:68" ht="14.5" x14ac:dyDescent="0.3">
      <c r="A645" s="143"/>
      <c r="B645" s="143"/>
      <c r="C645" s="327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  <c r="AA645" s="144"/>
      <c r="AB645" s="144"/>
      <c r="AC645" s="144"/>
      <c r="AD645" s="144"/>
      <c r="AE645" s="144"/>
      <c r="AF645" s="144"/>
      <c r="AG645" s="144"/>
      <c r="AH645" s="144"/>
      <c r="AI645" s="144"/>
      <c r="AJ645" s="144"/>
      <c r="AK645" s="144"/>
      <c r="AL645" s="144"/>
      <c r="AM645" s="144"/>
      <c r="AN645" s="144"/>
      <c r="AO645" s="144"/>
      <c r="AP645" s="144"/>
      <c r="AQ645" s="144"/>
      <c r="AR645" s="144"/>
      <c r="AS645" s="144"/>
      <c r="AT645" s="144"/>
      <c r="AU645" s="144"/>
      <c r="AV645" s="144"/>
      <c r="AW645" s="144"/>
      <c r="AX645" s="144"/>
      <c r="AY645" s="144"/>
      <c r="AZ645" s="144"/>
      <c r="BA645" s="144"/>
      <c r="BB645" s="144"/>
      <c r="BC645" s="144"/>
      <c r="BD645" s="144"/>
      <c r="BE645" s="144"/>
      <c r="BF645" s="144"/>
      <c r="BG645" s="144"/>
      <c r="BH645" s="144"/>
      <c r="BI645" s="144"/>
      <c r="BJ645" s="144"/>
      <c r="BK645" s="144"/>
      <c r="BL645" s="144"/>
      <c r="BM645" s="144"/>
      <c r="BN645" s="144"/>
      <c r="BO645" s="144"/>
      <c r="BP645" s="144"/>
    </row>
    <row r="646" spans="1:68" ht="14.5" x14ac:dyDescent="0.3">
      <c r="A646" s="143"/>
      <c r="B646" s="143"/>
      <c r="C646" s="327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  <c r="AA646" s="144"/>
      <c r="AB646" s="144"/>
      <c r="AC646" s="144"/>
      <c r="AD646" s="144"/>
      <c r="AE646" s="144"/>
      <c r="AF646" s="144"/>
      <c r="AG646" s="144"/>
      <c r="AH646" s="144"/>
      <c r="AI646" s="144"/>
      <c r="AJ646" s="144"/>
      <c r="AK646" s="144"/>
      <c r="AL646" s="144"/>
      <c r="AM646" s="144"/>
      <c r="AN646" s="144"/>
      <c r="AO646" s="144"/>
      <c r="AP646" s="144"/>
      <c r="AQ646" s="144"/>
      <c r="AR646" s="144"/>
      <c r="AS646" s="144"/>
      <c r="AT646" s="144"/>
      <c r="AU646" s="144"/>
      <c r="AV646" s="144"/>
      <c r="AW646" s="144"/>
      <c r="AX646" s="144"/>
      <c r="AY646" s="144"/>
      <c r="AZ646" s="144"/>
      <c r="BA646" s="144"/>
      <c r="BB646" s="144"/>
      <c r="BC646" s="144"/>
      <c r="BD646" s="144"/>
      <c r="BE646" s="144"/>
      <c r="BF646" s="144"/>
      <c r="BG646" s="144"/>
      <c r="BH646" s="144"/>
      <c r="BI646" s="144"/>
      <c r="BJ646" s="144"/>
      <c r="BK646" s="144"/>
      <c r="BL646" s="144"/>
      <c r="BM646" s="144"/>
      <c r="BN646" s="144"/>
      <c r="BO646" s="144"/>
      <c r="BP646" s="144"/>
    </row>
    <row r="647" spans="1:68" ht="14.5" x14ac:dyDescent="0.3">
      <c r="A647" s="143"/>
      <c r="B647" s="143"/>
      <c r="C647" s="327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  <c r="AA647" s="144"/>
      <c r="AB647" s="144"/>
      <c r="AC647" s="144"/>
      <c r="AD647" s="144"/>
      <c r="AE647" s="144"/>
      <c r="AF647" s="144"/>
      <c r="AG647" s="144"/>
      <c r="AH647" s="144"/>
      <c r="AI647" s="144"/>
      <c r="AJ647" s="144"/>
      <c r="AK647" s="144"/>
      <c r="AL647" s="144"/>
      <c r="AM647" s="144"/>
      <c r="AN647" s="144"/>
      <c r="AO647" s="144"/>
      <c r="AP647" s="144"/>
      <c r="AQ647" s="144"/>
      <c r="AR647" s="144"/>
      <c r="AS647" s="144"/>
      <c r="AT647" s="144"/>
      <c r="AU647" s="144"/>
      <c r="AV647" s="144"/>
      <c r="AW647" s="144"/>
      <c r="AX647" s="144"/>
      <c r="AY647" s="144"/>
      <c r="AZ647" s="144"/>
      <c r="BA647" s="144"/>
      <c r="BB647" s="144"/>
      <c r="BC647" s="144"/>
      <c r="BD647" s="144"/>
      <c r="BE647" s="144"/>
      <c r="BF647" s="144"/>
      <c r="BG647" s="144"/>
      <c r="BH647" s="144"/>
      <c r="BI647" s="144"/>
      <c r="BJ647" s="144"/>
      <c r="BK647" s="144"/>
      <c r="BL647" s="144"/>
      <c r="BM647" s="144"/>
      <c r="BN647" s="144"/>
      <c r="BO647" s="144"/>
      <c r="BP647" s="144"/>
    </row>
    <row r="648" spans="1:68" ht="14.5" x14ac:dyDescent="0.3">
      <c r="A648" s="143"/>
      <c r="B648" s="143"/>
      <c r="C648" s="327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  <c r="AA648" s="144"/>
      <c r="AB648" s="144"/>
      <c r="AC648" s="144"/>
      <c r="AD648" s="144"/>
      <c r="AE648" s="144"/>
      <c r="AF648" s="144"/>
      <c r="AG648" s="144"/>
      <c r="AH648" s="144"/>
      <c r="AI648" s="144"/>
      <c r="AJ648" s="144"/>
      <c r="AK648" s="144"/>
      <c r="AL648" s="144"/>
      <c r="AM648" s="144"/>
      <c r="AN648" s="144"/>
      <c r="AO648" s="144"/>
      <c r="AP648" s="144"/>
      <c r="AQ648" s="144"/>
      <c r="AR648" s="144"/>
      <c r="AS648" s="144"/>
      <c r="AT648" s="144"/>
      <c r="AU648" s="144"/>
      <c r="AV648" s="144"/>
      <c r="AW648" s="144"/>
      <c r="AX648" s="144"/>
      <c r="AY648" s="144"/>
      <c r="AZ648" s="144"/>
      <c r="BA648" s="144"/>
      <c r="BB648" s="144"/>
      <c r="BC648" s="144"/>
      <c r="BD648" s="144"/>
      <c r="BE648" s="144"/>
      <c r="BF648" s="144"/>
      <c r="BG648" s="144"/>
      <c r="BH648" s="144"/>
      <c r="BI648" s="144"/>
      <c r="BJ648" s="144"/>
      <c r="BK648" s="144"/>
      <c r="BL648" s="144"/>
      <c r="BM648" s="144"/>
      <c r="BN648" s="144"/>
      <c r="BO648" s="144"/>
      <c r="BP648" s="144"/>
    </row>
    <row r="649" spans="1:68" ht="14.5" x14ac:dyDescent="0.3">
      <c r="A649" s="143"/>
      <c r="B649" s="143"/>
      <c r="C649" s="327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  <c r="AA649" s="144"/>
      <c r="AB649" s="144"/>
      <c r="AC649" s="144"/>
      <c r="AD649" s="144"/>
      <c r="AE649" s="144"/>
      <c r="AF649" s="144"/>
      <c r="AG649" s="144"/>
      <c r="AH649" s="144"/>
      <c r="AI649" s="144"/>
      <c r="AJ649" s="144"/>
      <c r="AK649" s="144"/>
      <c r="AL649" s="144"/>
      <c r="AM649" s="144"/>
      <c r="AN649" s="144"/>
      <c r="AO649" s="144"/>
      <c r="AP649" s="144"/>
      <c r="AQ649" s="144"/>
      <c r="AR649" s="144"/>
      <c r="AS649" s="144"/>
      <c r="AT649" s="144"/>
      <c r="AU649" s="144"/>
      <c r="AV649" s="144"/>
      <c r="AW649" s="144"/>
      <c r="AX649" s="144"/>
      <c r="AY649" s="144"/>
      <c r="AZ649" s="144"/>
      <c r="BA649" s="144"/>
      <c r="BB649" s="144"/>
      <c r="BC649" s="144"/>
      <c r="BD649" s="144"/>
      <c r="BE649" s="144"/>
      <c r="BF649" s="144"/>
      <c r="BG649" s="144"/>
      <c r="BH649" s="144"/>
      <c r="BI649" s="144"/>
      <c r="BJ649" s="144"/>
      <c r="BK649" s="144"/>
      <c r="BL649" s="144"/>
      <c r="BM649" s="144"/>
      <c r="BN649" s="144"/>
      <c r="BO649" s="144"/>
      <c r="BP649" s="144"/>
    </row>
    <row r="650" spans="1:68" ht="14.5" x14ac:dyDescent="0.3">
      <c r="A650" s="143"/>
      <c r="B650" s="143"/>
      <c r="C650" s="327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  <c r="AA650" s="144"/>
      <c r="AB650" s="144"/>
      <c r="AC650" s="144"/>
      <c r="AD650" s="144"/>
      <c r="AE650" s="144"/>
      <c r="AF650" s="144"/>
      <c r="AG650" s="144"/>
      <c r="AH650" s="144"/>
      <c r="AI650" s="144"/>
      <c r="AJ650" s="144"/>
      <c r="AK650" s="144"/>
      <c r="AL650" s="144"/>
      <c r="AM650" s="144"/>
      <c r="AN650" s="144"/>
      <c r="AO650" s="144"/>
      <c r="AP650" s="144"/>
      <c r="AQ650" s="144"/>
      <c r="AR650" s="144"/>
      <c r="AS650" s="144"/>
      <c r="AT650" s="144"/>
      <c r="AU650" s="144"/>
      <c r="AV650" s="144"/>
      <c r="AW650" s="144"/>
      <c r="AX650" s="144"/>
      <c r="AY650" s="144"/>
      <c r="AZ650" s="144"/>
      <c r="BA650" s="144"/>
      <c r="BB650" s="144"/>
      <c r="BC650" s="144"/>
      <c r="BD650" s="144"/>
      <c r="BE650" s="144"/>
      <c r="BF650" s="144"/>
      <c r="BG650" s="144"/>
      <c r="BH650" s="144"/>
      <c r="BI650" s="144"/>
      <c r="BJ650" s="144"/>
      <c r="BK650" s="144"/>
      <c r="BL650" s="144"/>
      <c r="BM650" s="144"/>
      <c r="BN650" s="144"/>
      <c r="BO650" s="144"/>
      <c r="BP650" s="144"/>
    </row>
    <row r="651" spans="1:68" ht="14.5" x14ac:dyDescent="0.3">
      <c r="A651" s="143"/>
      <c r="B651" s="143"/>
      <c r="C651" s="327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  <c r="AA651" s="144"/>
      <c r="AB651" s="144"/>
      <c r="AC651" s="144"/>
      <c r="AD651" s="144"/>
      <c r="AE651" s="144"/>
      <c r="AF651" s="144"/>
      <c r="AG651" s="144"/>
      <c r="AH651" s="144"/>
      <c r="AI651" s="144"/>
      <c r="AJ651" s="144"/>
      <c r="AK651" s="144"/>
      <c r="AL651" s="144"/>
      <c r="AM651" s="144"/>
      <c r="AN651" s="144"/>
      <c r="AO651" s="144"/>
      <c r="AP651" s="144"/>
      <c r="AQ651" s="144"/>
      <c r="AR651" s="144"/>
      <c r="AS651" s="144"/>
      <c r="AT651" s="144"/>
      <c r="AU651" s="144"/>
      <c r="AV651" s="144"/>
      <c r="AW651" s="144"/>
      <c r="AX651" s="144"/>
      <c r="AY651" s="144"/>
      <c r="AZ651" s="144"/>
      <c r="BA651" s="144"/>
      <c r="BB651" s="144"/>
      <c r="BC651" s="144"/>
      <c r="BD651" s="144"/>
      <c r="BE651" s="144"/>
      <c r="BF651" s="144"/>
      <c r="BG651" s="144"/>
      <c r="BH651" s="144"/>
      <c r="BI651" s="144"/>
      <c r="BJ651" s="144"/>
      <c r="BK651" s="144"/>
      <c r="BL651" s="144"/>
      <c r="BM651" s="144"/>
      <c r="BN651" s="144"/>
      <c r="BO651" s="144"/>
      <c r="BP651" s="144"/>
    </row>
    <row r="652" spans="1:68" ht="14.5" x14ac:dyDescent="0.3">
      <c r="A652" s="143"/>
      <c r="B652" s="143"/>
      <c r="C652" s="327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  <c r="AA652" s="144"/>
      <c r="AB652" s="144"/>
      <c r="AC652" s="144"/>
      <c r="AD652" s="144"/>
      <c r="AE652" s="144"/>
      <c r="AF652" s="144"/>
      <c r="AG652" s="144"/>
      <c r="AH652" s="144"/>
      <c r="AI652" s="144"/>
      <c r="AJ652" s="144"/>
      <c r="AK652" s="144"/>
      <c r="AL652" s="144"/>
      <c r="AM652" s="144"/>
      <c r="AN652" s="144"/>
      <c r="AO652" s="144"/>
      <c r="AP652" s="144"/>
      <c r="AQ652" s="144"/>
      <c r="AR652" s="144"/>
      <c r="AS652" s="144"/>
      <c r="AT652" s="144"/>
      <c r="AU652" s="144"/>
      <c r="AV652" s="144"/>
      <c r="AW652" s="144"/>
      <c r="AX652" s="144"/>
      <c r="AY652" s="144"/>
      <c r="AZ652" s="144"/>
      <c r="BA652" s="144"/>
      <c r="BB652" s="144"/>
      <c r="BC652" s="144"/>
      <c r="BD652" s="144"/>
      <c r="BE652" s="144"/>
      <c r="BF652" s="144"/>
      <c r="BG652" s="144"/>
      <c r="BH652" s="144"/>
      <c r="BI652" s="144"/>
      <c r="BJ652" s="144"/>
      <c r="BK652" s="144"/>
      <c r="BL652" s="144"/>
      <c r="BM652" s="144"/>
      <c r="BN652" s="144"/>
      <c r="BO652" s="144"/>
      <c r="BP652" s="144"/>
    </row>
    <row r="653" spans="1:68" ht="14.5" x14ac:dyDescent="0.3">
      <c r="A653" s="143"/>
      <c r="B653" s="143"/>
      <c r="C653" s="327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  <c r="AA653" s="144"/>
      <c r="AB653" s="144"/>
      <c r="AC653" s="144"/>
      <c r="AD653" s="144"/>
      <c r="AE653" s="144"/>
      <c r="AF653" s="144"/>
      <c r="AG653" s="144"/>
      <c r="AH653" s="144"/>
      <c r="AI653" s="144"/>
      <c r="AJ653" s="144"/>
      <c r="AK653" s="144"/>
      <c r="AL653" s="144"/>
      <c r="AM653" s="144"/>
      <c r="AN653" s="144"/>
      <c r="AO653" s="144"/>
      <c r="AP653" s="144"/>
      <c r="AQ653" s="144"/>
      <c r="AR653" s="144"/>
      <c r="AS653" s="144"/>
      <c r="AT653" s="144"/>
      <c r="AU653" s="144"/>
      <c r="AV653" s="144"/>
      <c r="AW653" s="144"/>
      <c r="AX653" s="144"/>
      <c r="AY653" s="144"/>
      <c r="AZ653" s="144"/>
      <c r="BA653" s="144"/>
      <c r="BB653" s="144"/>
      <c r="BC653" s="144"/>
      <c r="BD653" s="144"/>
      <c r="BE653" s="144"/>
      <c r="BF653" s="144"/>
      <c r="BG653" s="144"/>
      <c r="BH653" s="144"/>
      <c r="BI653" s="144"/>
      <c r="BJ653" s="144"/>
      <c r="BK653" s="144"/>
      <c r="BL653" s="144"/>
      <c r="BM653" s="144"/>
      <c r="BN653" s="144"/>
      <c r="BO653" s="144"/>
      <c r="BP653" s="144"/>
    </row>
    <row r="654" spans="1:68" ht="14.5" x14ac:dyDescent="0.3">
      <c r="A654" s="143"/>
      <c r="B654" s="143"/>
      <c r="C654" s="327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  <c r="AA654" s="144"/>
      <c r="AB654" s="144"/>
      <c r="AC654" s="144"/>
      <c r="AD654" s="144"/>
      <c r="AE654" s="144"/>
      <c r="AF654" s="144"/>
      <c r="AG654" s="144"/>
      <c r="AH654" s="144"/>
      <c r="AI654" s="144"/>
      <c r="AJ654" s="144"/>
      <c r="AK654" s="144"/>
      <c r="AL654" s="144"/>
      <c r="AM654" s="144"/>
      <c r="AN654" s="144"/>
      <c r="AO654" s="144"/>
      <c r="AP654" s="144"/>
      <c r="AQ654" s="144"/>
      <c r="AR654" s="144"/>
      <c r="AS654" s="144"/>
      <c r="AT654" s="144"/>
      <c r="AU654" s="144"/>
      <c r="AV654" s="144"/>
      <c r="AW654" s="144"/>
      <c r="AX654" s="144"/>
      <c r="AY654" s="144"/>
      <c r="AZ654" s="144"/>
      <c r="BA654" s="144"/>
      <c r="BB654" s="144"/>
      <c r="BC654" s="144"/>
      <c r="BD654" s="144"/>
      <c r="BE654" s="144"/>
      <c r="BF654" s="144"/>
      <c r="BG654" s="144"/>
      <c r="BH654" s="144"/>
      <c r="BI654" s="144"/>
      <c r="BJ654" s="144"/>
      <c r="BK654" s="144"/>
      <c r="BL654" s="144"/>
      <c r="BM654" s="144"/>
      <c r="BN654" s="144"/>
      <c r="BO654" s="144"/>
      <c r="BP654" s="144"/>
    </row>
    <row r="655" spans="1:68" ht="14.5" x14ac:dyDescent="0.3">
      <c r="A655" s="143"/>
      <c r="B655" s="143"/>
      <c r="C655" s="327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  <c r="AA655" s="144"/>
      <c r="AB655" s="144"/>
      <c r="AC655" s="144"/>
      <c r="AD655" s="144"/>
      <c r="AE655" s="144"/>
      <c r="AF655" s="144"/>
      <c r="AG655" s="144"/>
      <c r="AH655" s="144"/>
      <c r="AI655" s="144"/>
      <c r="AJ655" s="144"/>
      <c r="AK655" s="144"/>
      <c r="AL655" s="144"/>
      <c r="AM655" s="144"/>
      <c r="AN655" s="144"/>
      <c r="AO655" s="144"/>
      <c r="AP655" s="144"/>
      <c r="AQ655" s="144"/>
      <c r="AR655" s="144"/>
      <c r="AS655" s="144"/>
      <c r="AT655" s="144"/>
      <c r="AU655" s="144"/>
      <c r="AV655" s="144"/>
      <c r="AW655" s="144"/>
      <c r="AX655" s="144"/>
      <c r="AY655" s="144"/>
      <c r="AZ655" s="144"/>
      <c r="BA655" s="144"/>
      <c r="BB655" s="144"/>
      <c r="BC655" s="144"/>
      <c r="BD655" s="144"/>
      <c r="BE655" s="144"/>
      <c r="BF655" s="144"/>
      <c r="BG655" s="144"/>
      <c r="BH655" s="144"/>
      <c r="BI655" s="144"/>
      <c r="BJ655" s="144"/>
      <c r="BK655" s="144"/>
      <c r="BL655" s="144"/>
      <c r="BM655" s="144"/>
      <c r="BN655" s="144"/>
      <c r="BO655" s="144"/>
      <c r="BP655" s="144"/>
    </row>
    <row r="656" spans="1:68" ht="14.5" x14ac:dyDescent="0.3">
      <c r="A656" s="143"/>
      <c r="B656" s="143"/>
      <c r="C656" s="327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  <c r="AA656" s="144"/>
      <c r="AB656" s="144"/>
      <c r="AC656" s="144"/>
      <c r="AD656" s="144"/>
      <c r="AE656" s="144"/>
      <c r="AF656" s="144"/>
      <c r="AG656" s="144"/>
      <c r="AH656" s="144"/>
      <c r="AI656" s="144"/>
      <c r="AJ656" s="144"/>
      <c r="AK656" s="144"/>
      <c r="AL656" s="144"/>
      <c r="AM656" s="144"/>
      <c r="AN656" s="144"/>
      <c r="AO656" s="144"/>
      <c r="AP656" s="144"/>
      <c r="AQ656" s="144"/>
      <c r="AR656" s="144"/>
      <c r="AS656" s="144"/>
      <c r="AT656" s="144"/>
      <c r="AU656" s="144"/>
      <c r="AV656" s="144"/>
      <c r="AW656" s="144"/>
      <c r="AX656" s="144"/>
      <c r="AY656" s="144"/>
      <c r="AZ656" s="144"/>
      <c r="BA656" s="144"/>
      <c r="BB656" s="144"/>
      <c r="BC656" s="144"/>
      <c r="BD656" s="144"/>
      <c r="BE656" s="144"/>
      <c r="BF656" s="144"/>
      <c r="BG656" s="144"/>
      <c r="BH656" s="144"/>
      <c r="BI656" s="144"/>
      <c r="BJ656" s="144"/>
      <c r="BK656" s="144"/>
      <c r="BL656" s="144"/>
      <c r="BM656" s="144"/>
      <c r="BN656" s="144"/>
      <c r="BO656" s="144"/>
      <c r="BP656" s="144"/>
    </row>
    <row r="657" spans="1:68" ht="14.5" x14ac:dyDescent="0.3">
      <c r="A657" s="143"/>
      <c r="B657" s="143"/>
      <c r="C657" s="327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  <c r="AA657" s="144"/>
      <c r="AB657" s="144"/>
      <c r="AC657" s="144"/>
      <c r="AD657" s="144"/>
      <c r="AE657" s="144"/>
      <c r="AF657" s="144"/>
      <c r="AG657" s="144"/>
      <c r="AH657" s="144"/>
      <c r="AI657" s="144"/>
      <c r="AJ657" s="144"/>
      <c r="AK657" s="144"/>
      <c r="AL657" s="144"/>
      <c r="AM657" s="144"/>
      <c r="AN657" s="144"/>
      <c r="AO657" s="144"/>
      <c r="AP657" s="144"/>
      <c r="AQ657" s="144"/>
      <c r="AR657" s="144"/>
      <c r="AS657" s="144"/>
      <c r="AT657" s="144"/>
      <c r="AU657" s="144"/>
      <c r="AV657" s="144"/>
      <c r="AW657" s="144"/>
      <c r="AX657" s="144"/>
      <c r="AY657" s="144"/>
      <c r="AZ657" s="144"/>
      <c r="BA657" s="144"/>
      <c r="BB657" s="144"/>
      <c r="BC657" s="144"/>
      <c r="BD657" s="144"/>
      <c r="BE657" s="144"/>
      <c r="BF657" s="144"/>
      <c r="BG657" s="144"/>
      <c r="BH657" s="144"/>
      <c r="BI657" s="144"/>
      <c r="BJ657" s="144"/>
      <c r="BK657" s="144"/>
      <c r="BL657" s="144"/>
      <c r="BM657" s="144"/>
      <c r="BN657" s="144"/>
      <c r="BO657" s="144"/>
      <c r="BP657" s="144"/>
    </row>
    <row r="658" spans="1:68" ht="14.5" x14ac:dyDescent="0.3">
      <c r="A658" s="143"/>
      <c r="B658" s="143"/>
      <c r="C658" s="327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  <c r="AA658" s="144"/>
      <c r="AB658" s="144"/>
      <c r="AC658" s="144"/>
      <c r="AD658" s="144"/>
      <c r="AE658" s="144"/>
      <c r="AF658" s="144"/>
      <c r="AG658" s="144"/>
      <c r="AH658" s="144"/>
      <c r="AI658" s="144"/>
      <c r="AJ658" s="144"/>
      <c r="AK658" s="144"/>
      <c r="AL658" s="144"/>
      <c r="AM658" s="144"/>
      <c r="AN658" s="144"/>
      <c r="AO658" s="144"/>
      <c r="AP658" s="144"/>
      <c r="AQ658" s="144"/>
      <c r="AR658" s="144"/>
      <c r="AS658" s="144"/>
      <c r="AT658" s="144"/>
      <c r="AU658" s="144"/>
      <c r="AV658" s="144"/>
      <c r="AW658" s="144"/>
      <c r="AX658" s="144"/>
      <c r="AY658" s="144"/>
      <c r="AZ658" s="144"/>
      <c r="BA658" s="144"/>
      <c r="BB658" s="144"/>
      <c r="BC658" s="144"/>
      <c r="BD658" s="144"/>
      <c r="BE658" s="144"/>
      <c r="BF658" s="144"/>
      <c r="BG658" s="144"/>
      <c r="BH658" s="144"/>
      <c r="BI658" s="144"/>
      <c r="BJ658" s="144"/>
      <c r="BK658" s="144"/>
      <c r="BL658" s="144"/>
      <c r="BM658" s="144"/>
      <c r="BN658" s="144"/>
      <c r="BO658" s="144"/>
      <c r="BP658" s="144"/>
    </row>
    <row r="659" spans="1:68" ht="14.5" x14ac:dyDescent="0.3">
      <c r="A659" s="143"/>
      <c r="B659" s="143"/>
      <c r="C659" s="327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  <c r="AA659" s="144"/>
      <c r="AB659" s="144"/>
      <c r="AC659" s="144"/>
      <c r="AD659" s="144"/>
      <c r="AE659" s="144"/>
      <c r="AF659" s="144"/>
      <c r="AG659" s="144"/>
      <c r="AH659" s="144"/>
      <c r="AI659" s="144"/>
      <c r="AJ659" s="144"/>
      <c r="AK659" s="144"/>
      <c r="AL659" s="144"/>
      <c r="AM659" s="144"/>
      <c r="AN659" s="144"/>
      <c r="AO659" s="144"/>
      <c r="AP659" s="144"/>
      <c r="AQ659" s="144"/>
      <c r="AR659" s="144"/>
      <c r="AS659" s="144"/>
      <c r="AT659" s="144"/>
      <c r="AU659" s="144"/>
      <c r="AV659" s="144"/>
      <c r="AW659" s="144"/>
      <c r="AX659" s="144"/>
      <c r="AY659" s="144"/>
      <c r="AZ659" s="144"/>
      <c r="BA659" s="144"/>
      <c r="BB659" s="144"/>
      <c r="BC659" s="144"/>
      <c r="BD659" s="144"/>
      <c r="BE659" s="144"/>
      <c r="BF659" s="144"/>
      <c r="BG659" s="144"/>
      <c r="BH659" s="144"/>
      <c r="BI659" s="144"/>
      <c r="BJ659" s="144"/>
      <c r="BK659" s="144"/>
      <c r="BL659" s="144"/>
      <c r="BM659" s="144"/>
      <c r="BN659" s="144"/>
      <c r="BO659" s="144"/>
      <c r="BP659" s="144"/>
    </row>
    <row r="660" spans="1:68" ht="14.5" x14ac:dyDescent="0.3">
      <c r="A660" s="143"/>
      <c r="B660" s="143"/>
      <c r="C660" s="327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  <c r="AA660" s="144"/>
      <c r="AB660" s="144"/>
      <c r="AC660" s="144"/>
      <c r="AD660" s="144"/>
      <c r="AE660" s="144"/>
      <c r="AF660" s="144"/>
      <c r="AG660" s="144"/>
      <c r="AH660" s="144"/>
      <c r="AI660" s="144"/>
      <c r="AJ660" s="144"/>
      <c r="AK660" s="144"/>
      <c r="AL660" s="144"/>
      <c r="AM660" s="144"/>
      <c r="AN660" s="144"/>
      <c r="AO660" s="144"/>
      <c r="AP660" s="144"/>
      <c r="AQ660" s="144"/>
      <c r="AR660" s="144"/>
      <c r="AS660" s="144"/>
      <c r="AT660" s="144"/>
      <c r="AU660" s="144"/>
      <c r="AV660" s="144"/>
      <c r="AW660" s="144"/>
      <c r="AX660" s="144"/>
      <c r="AY660" s="144"/>
      <c r="AZ660" s="144"/>
      <c r="BA660" s="144"/>
      <c r="BB660" s="144"/>
      <c r="BC660" s="144"/>
      <c r="BD660" s="144"/>
      <c r="BE660" s="144"/>
      <c r="BF660" s="144"/>
      <c r="BG660" s="144"/>
      <c r="BH660" s="144"/>
      <c r="BI660" s="144"/>
      <c r="BJ660" s="144"/>
      <c r="BK660" s="144"/>
      <c r="BL660" s="144"/>
      <c r="BM660" s="144"/>
      <c r="BN660" s="144"/>
      <c r="BO660" s="144"/>
      <c r="BP660" s="144"/>
    </row>
    <row r="661" spans="1:68" ht="14.5" x14ac:dyDescent="0.3">
      <c r="A661" s="143"/>
      <c r="B661" s="143"/>
      <c r="C661" s="327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  <c r="AA661" s="144"/>
      <c r="AB661" s="144"/>
      <c r="AC661" s="144"/>
      <c r="AD661" s="144"/>
      <c r="AE661" s="144"/>
      <c r="AF661" s="144"/>
      <c r="AG661" s="144"/>
      <c r="AH661" s="144"/>
      <c r="AI661" s="144"/>
      <c r="AJ661" s="144"/>
      <c r="AK661" s="144"/>
      <c r="AL661" s="144"/>
      <c r="AM661" s="144"/>
      <c r="AN661" s="144"/>
      <c r="AO661" s="144"/>
      <c r="AP661" s="144"/>
      <c r="AQ661" s="144"/>
      <c r="AR661" s="144"/>
      <c r="AS661" s="144"/>
      <c r="AT661" s="144"/>
      <c r="AU661" s="144"/>
      <c r="AV661" s="144"/>
      <c r="AW661" s="144"/>
      <c r="AX661" s="144"/>
      <c r="AY661" s="144"/>
      <c r="AZ661" s="144"/>
      <c r="BA661" s="144"/>
      <c r="BB661" s="144"/>
      <c r="BC661" s="144"/>
      <c r="BD661" s="144"/>
      <c r="BE661" s="144"/>
      <c r="BF661" s="144"/>
      <c r="BG661" s="144"/>
      <c r="BH661" s="144"/>
      <c r="BI661" s="144"/>
      <c r="BJ661" s="144"/>
      <c r="BK661" s="144"/>
      <c r="BL661" s="144"/>
      <c r="BM661" s="144"/>
      <c r="BN661" s="144"/>
      <c r="BO661" s="144"/>
      <c r="BP661" s="144"/>
    </row>
    <row r="662" spans="1:68" ht="14.5" x14ac:dyDescent="0.3">
      <c r="A662" s="143"/>
      <c r="B662" s="143"/>
      <c r="C662" s="327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  <c r="AA662" s="144"/>
      <c r="AB662" s="144"/>
      <c r="AC662" s="144"/>
      <c r="AD662" s="144"/>
      <c r="AE662" s="144"/>
      <c r="AF662" s="144"/>
      <c r="AG662" s="144"/>
      <c r="AH662" s="144"/>
      <c r="AI662" s="144"/>
      <c r="AJ662" s="144"/>
      <c r="AK662" s="144"/>
      <c r="AL662" s="144"/>
      <c r="AM662" s="144"/>
      <c r="AN662" s="144"/>
      <c r="AO662" s="144"/>
      <c r="AP662" s="144"/>
      <c r="AQ662" s="144"/>
      <c r="AR662" s="144"/>
      <c r="AS662" s="144"/>
      <c r="AT662" s="144"/>
      <c r="AU662" s="144"/>
      <c r="AV662" s="144"/>
      <c r="AW662" s="144"/>
      <c r="AX662" s="144"/>
      <c r="AY662" s="144"/>
      <c r="AZ662" s="144"/>
      <c r="BA662" s="144"/>
      <c r="BB662" s="144"/>
      <c r="BC662" s="144"/>
      <c r="BD662" s="144"/>
      <c r="BE662" s="144"/>
      <c r="BF662" s="144"/>
      <c r="BG662" s="144"/>
      <c r="BH662" s="144"/>
      <c r="BI662" s="144"/>
      <c r="BJ662" s="144"/>
      <c r="BK662" s="144"/>
      <c r="BL662" s="144"/>
      <c r="BM662" s="144"/>
      <c r="BN662" s="144"/>
      <c r="BO662" s="144"/>
      <c r="BP662" s="144"/>
    </row>
    <row r="663" spans="1:68" ht="14.5" x14ac:dyDescent="0.3">
      <c r="A663" s="143"/>
      <c r="B663" s="143"/>
      <c r="C663" s="327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  <c r="AA663" s="144"/>
      <c r="AB663" s="144"/>
      <c r="AC663" s="144"/>
      <c r="AD663" s="144"/>
      <c r="AE663" s="144"/>
      <c r="AF663" s="144"/>
      <c r="AG663" s="144"/>
      <c r="AH663" s="144"/>
      <c r="AI663" s="144"/>
      <c r="AJ663" s="144"/>
      <c r="AK663" s="144"/>
      <c r="AL663" s="144"/>
      <c r="AM663" s="144"/>
      <c r="AN663" s="144"/>
      <c r="AO663" s="144"/>
      <c r="AP663" s="144"/>
      <c r="AQ663" s="144"/>
      <c r="AR663" s="144"/>
      <c r="AS663" s="144"/>
      <c r="AT663" s="144"/>
      <c r="AU663" s="144"/>
      <c r="AV663" s="144"/>
      <c r="AW663" s="144"/>
      <c r="AX663" s="144"/>
      <c r="AY663" s="144"/>
      <c r="AZ663" s="144"/>
      <c r="BA663" s="144"/>
      <c r="BB663" s="144"/>
      <c r="BC663" s="144"/>
      <c r="BD663" s="144"/>
      <c r="BE663" s="144"/>
      <c r="BF663" s="144"/>
      <c r="BG663" s="144"/>
      <c r="BH663" s="144"/>
      <c r="BI663" s="144"/>
      <c r="BJ663" s="144"/>
      <c r="BK663" s="144"/>
      <c r="BL663" s="144"/>
      <c r="BM663" s="144"/>
      <c r="BN663" s="144"/>
      <c r="BO663" s="144"/>
      <c r="BP663" s="144"/>
    </row>
    <row r="664" spans="1:68" ht="14.5" x14ac:dyDescent="0.3">
      <c r="A664" s="143"/>
      <c r="B664" s="143"/>
      <c r="C664" s="327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  <c r="AA664" s="144"/>
      <c r="AB664" s="144"/>
      <c r="AC664" s="144"/>
      <c r="AD664" s="144"/>
      <c r="AE664" s="144"/>
      <c r="AF664" s="144"/>
      <c r="AG664" s="144"/>
      <c r="AH664" s="144"/>
      <c r="AI664" s="144"/>
      <c r="AJ664" s="144"/>
      <c r="AK664" s="144"/>
      <c r="AL664" s="144"/>
      <c r="AM664" s="144"/>
      <c r="AN664" s="144"/>
      <c r="AO664" s="144"/>
      <c r="AP664" s="144"/>
      <c r="AQ664" s="144"/>
      <c r="AR664" s="144"/>
      <c r="AS664" s="144"/>
      <c r="AT664" s="144"/>
      <c r="AU664" s="144"/>
      <c r="AV664" s="144"/>
      <c r="AW664" s="144"/>
      <c r="AX664" s="144"/>
      <c r="AY664" s="144"/>
      <c r="AZ664" s="144"/>
      <c r="BA664" s="144"/>
      <c r="BB664" s="144"/>
      <c r="BC664" s="144"/>
      <c r="BD664" s="144"/>
      <c r="BE664" s="144"/>
      <c r="BF664" s="144"/>
      <c r="BG664" s="144"/>
      <c r="BH664" s="144"/>
      <c r="BI664" s="144"/>
      <c r="BJ664" s="144"/>
      <c r="BK664" s="144"/>
      <c r="BL664" s="144"/>
      <c r="BM664" s="144"/>
      <c r="BN664" s="144"/>
      <c r="BO664" s="144"/>
      <c r="BP664" s="144"/>
    </row>
    <row r="665" spans="1:68" ht="14.5" x14ac:dyDescent="0.3">
      <c r="A665" s="143"/>
      <c r="B665" s="143"/>
      <c r="C665" s="327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  <c r="AA665" s="144"/>
      <c r="AB665" s="144"/>
      <c r="AC665" s="144"/>
      <c r="AD665" s="144"/>
      <c r="AE665" s="144"/>
      <c r="AF665" s="144"/>
      <c r="AG665" s="144"/>
      <c r="AH665" s="144"/>
      <c r="AI665" s="144"/>
      <c r="AJ665" s="144"/>
      <c r="AK665" s="144"/>
      <c r="AL665" s="144"/>
      <c r="AM665" s="144"/>
      <c r="AN665" s="144"/>
      <c r="AO665" s="144"/>
      <c r="AP665" s="144"/>
      <c r="AQ665" s="144"/>
      <c r="AR665" s="144"/>
      <c r="AS665" s="144"/>
      <c r="AT665" s="144"/>
      <c r="AU665" s="144"/>
      <c r="AV665" s="144"/>
      <c r="AW665" s="144"/>
      <c r="AX665" s="144"/>
      <c r="AY665" s="144"/>
      <c r="AZ665" s="144"/>
      <c r="BA665" s="144"/>
      <c r="BB665" s="144"/>
      <c r="BC665" s="144"/>
      <c r="BD665" s="144"/>
      <c r="BE665" s="144"/>
      <c r="BF665" s="144"/>
      <c r="BG665" s="144"/>
      <c r="BH665" s="144"/>
      <c r="BI665" s="144"/>
      <c r="BJ665" s="144"/>
      <c r="BK665" s="144"/>
      <c r="BL665" s="144"/>
      <c r="BM665" s="144"/>
      <c r="BN665" s="144"/>
      <c r="BO665" s="144"/>
      <c r="BP665" s="144"/>
    </row>
    <row r="666" spans="1:68" ht="14.5" x14ac:dyDescent="0.3">
      <c r="A666" s="143"/>
      <c r="B666" s="143"/>
      <c r="C666" s="327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  <c r="AA666" s="144"/>
      <c r="AB666" s="144"/>
      <c r="AC666" s="144"/>
      <c r="AD666" s="144"/>
      <c r="AE666" s="144"/>
      <c r="AF666" s="144"/>
      <c r="AG666" s="144"/>
      <c r="AH666" s="144"/>
      <c r="AI666" s="144"/>
      <c r="AJ666" s="144"/>
      <c r="AK666" s="144"/>
      <c r="AL666" s="144"/>
      <c r="AM666" s="144"/>
      <c r="AN666" s="144"/>
      <c r="AO666" s="144"/>
      <c r="AP666" s="144"/>
      <c r="AQ666" s="144"/>
      <c r="AR666" s="144"/>
      <c r="AS666" s="144"/>
      <c r="AT666" s="144"/>
      <c r="AU666" s="144"/>
      <c r="AV666" s="144"/>
      <c r="AW666" s="144"/>
      <c r="AX666" s="144"/>
      <c r="AY666" s="144"/>
      <c r="AZ666" s="144"/>
      <c r="BA666" s="144"/>
      <c r="BB666" s="144"/>
      <c r="BC666" s="144"/>
      <c r="BD666" s="144"/>
      <c r="BE666" s="144"/>
      <c r="BF666" s="144"/>
      <c r="BG666" s="144"/>
      <c r="BH666" s="144"/>
      <c r="BI666" s="144"/>
      <c r="BJ666" s="144"/>
      <c r="BK666" s="144"/>
      <c r="BL666" s="144"/>
      <c r="BM666" s="144"/>
      <c r="BN666" s="144"/>
      <c r="BO666" s="144"/>
      <c r="BP666" s="144"/>
    </row>
    <row r="667" spans="1:68" ht="14.5" x14ac:dyDescent="0.3">
      <c r="A667" s="143"/>
      <c r="B667" s="143"/>
      <c r="C667" s="327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  <c r="AA667" s="144"/>
      <c r="AB667" s="144"/>
      <c r="AC667" s="144"/>
      <c r="AD667" s="144"/>
      <c r="AE667" s="144"/>
      <c r="AF667" s="144"/>
      <c r="AG667" s="144"/>
      <c r="AH667" s="144"/>
      <c r="AI667" s="144"/>
      <c r="AJ667" s="144"/>
      <c r="AK667" s="144"/>
      <c r="AL667" s="144"/>
      <c r="AM667" s="144"/>
      <c r="AN667" s="144"/>
      <c r="AO667" s="144"/>
      <c r="AP667" s="144"/>
      <c r="AQ667" s="144"/>
      <c r="AR667" s="144"/>
      <c r="AS667" s="144"/>
      <c r="AT667" s="144"/>
      <c r="AU667" s="144"/>
      <c r="AV667" s="144"/>
      <c r="AW667" s="144"/>
      <c r="AX667" s="144"/>
      <c r="AY667" s="144"/>
      <c r="AZ667" s="144"/>
      <c r="BA667" s="144"/>
      <c r="BB667" s="144"/>
      <c r="BC667" s="144"/>
      <c r="BD667" s="144"/>
      <c r="BE667" s="144"/>
      <c r="BF667" s="144"/>
      <c r="BG667" s="144"/>
      <c r="BH667" s="144"/>
      <c r="BI667" s="144"/>
      <c r="BJ667" s="144"/>
      <c r="BK667" s="144"/>
      <c r="BL667" s="144"/>
      <c r="BM667" s="144"/>
      <c r="BN667" s="144"/>
      <c r="BO667" s="144"/>
      <c r="BP667" s="144"/>
    </row>
    <row r="668" spans="1:68" ht="14.5" x14ac:dyDescent="0.3">
      <c r="A668" s="143"/>
      <c r="B668" s="143"/>
      <c r="C668" s="327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  <c r="AA668" s="144"/>
      <c r="AB668" s="144"/>
      <c r="AC668" s="144"/>
      <c r="AD668" s="144"/>
      <c r="AE668" s="144"/>
      <c r="AF668" s="144"/>
      <c r="AG668" s="144"/>
      <c r="AH668" s="144"/>
      <c r="AI668" s="144"/>
      <c r="AJ668" s="144"/>
      <c r="AK668" s="144"/>
      <c r="AL668" s="144"/>
      <c r="AM668" s="144"/>
      <c r="AN668" s="144"/>
      <c r="AO668" s="144"/>
      <c r="AP668" s="144"/>
      <c r="AQ668" s="144"/>
      <c r="AR668" s="144"/>
      <c r="AS668" s="144"/>
      <c r="AT668" s="144"/>
      <c r="AU668" s="144"/>
      <c r="AV668" s="144"/>
      <c r="AW668" s="144"/>
      <c r="AX668" s="144"/>
      <c r="AY668" s="144"/>
      <c r="AZ668" s="144"/>
      <c r="BA668" s="144"/>
      <c r="BB668" s="144"/>
      <c r="BC668" s="144"/>
      <c r="BD668" s="144"/>
      <c r="BE668" s="144"/>
      <c r="BF668" s="144"/>
      <c r="BG668" s="144"/>
      <c r="BH668" s="144"/>
      <c r="BI668" s="144"/>
      <c r="BJ668" s="144"/>
      <c r="BK668" s="144"/>
      <c r="BL668" s="144"/>
      <c r="BM668" s="144"/>
      <c r="BN668" s="144"/>
      <c r="BO668" s="144"/>
      <c r="BP668" s="144"/>
    </row>
    <row r="669" spans="1:68" ht="14.5" x14ac:dyDescent="0.3">
      <c r="A669" s="143"/>
      <c r="B669" s="143"/>
      <c r="C669" s="327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  <c r="AA669" s="144"/>
      <c r="AB669" s="144"/>
      <c r="AC669" s="144"/>
      <c r="AD669" s="144"/>
      <c r="AE669" s="144"/>
      <c r="AF669" s="144"/>
      <c r="AG669" s="144"/>
      <c r="AH669" s="144"/>
      <c r="AI669" s="144"/>
      <c r="AJ669" s="144"/>
      <c r="AK669" s="144"/>
      <c r="AL669" s="144"/>
      <c r="AM669" s="144"/>
      <c r="AN669" s="144"/>
      <c r="AO669" s="144"/>
      <c r="AP669" s="144"/>
      <c r="AQ669" s="144"/>
      <c r="AR669" s="144"/>
      <c r="AS669" s="144"/>
      <c r="AT669" s="144"/>
      <c r="AU669" s="144"/>
      <c r="AV669" s="144"/>
      <c r="AW669" s="144"/>
      <c r="AX669" s="144"/>
      <c r="AY669" s="144"/>
      <c r="AZ669" s="144"/>
      <c r="BA669" s="144"/>
      <c r="BB669" s="144"/>
      <c r="BC669" s="144"/>
      <c r="BD669" s="144"/>
      <c r="BE669" s="144"/>
      <c r="BF669" s="144"/>
      <c r="BG669" s="144"/>
      <c r="BH669" s="144"/>
      <c r="BI669" s="144"/>
      <c r="BJ669" s="144"/>
      <c r="BK669" s="144"/>
      <c r="BL669" s="144"/>
      <c r="BM669" s="144"/>
      <c r="BN669" s="144"/>
      <c r="BO669" s="144"/>
      <c r="BP669" s="144"/>
    </row>
    <row r="670" spans="1:68" ht="14.5" x14ac:dyDescent="0.3">
      <c r="A670" s="143"/>
      <c r="B670" s="143"/>
      <c r="C670" s="327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  <c r="AA670" s="144"/>
      <c r="AB670" s="144"/>
      <c r="AC670" s="144"/>
      <c r="AD670" s="144"/>
      <c r="AE670" s="144"/>
      <c r="AF670" s="144"/>
      <c r="AG670" s="144"/>
      <c r="AH670" s="144"/>
      <c r="AI670" s="144"/>
      <c r="AJ670" s="144"/>
      <c r="AK670" s="144"/>
      <c r="AL670" s="144"/>
      <c r="AM670" s="144"/>
      <c r="AN670" s="144"/>
      <c r="AO670" s="144"/>
      <c r="AP670" s="144"/>
      <c r="AQ670" s="144"/>
      <c r="AR670" s="144"/>
      <c r="AS670" s="144"/>
      <c r="AT670" s="144"/>
      <c r="AU670" s="144"/>
      <c r="AV670" s="144"/>
      <c r="AW670" s="144"/>
      <c r="AX670" s="144"/>
      <c r="AY670" s="144"/>
      <c r="AZ670" s="144"/>
      <c r="BA670" s="144"/>
      <c r="BB670" s="144"/>
      <c r="BC670" s="144"/>
      <c r="BD670" s="144"/>
      <c r="BE670" s="144"/>
      <c r="BF670" s="144"/>
      <c r="BG670" s="144"/>
      <c r="BH670" s="144"/>
      <c r="BI670" s="144"/>
      <c r="BJ670" s="144"/>
      <c r="BK670" s="144"/>
      <c r="BL670" s="144"/>
      <c r="BM670" s="144"/>
      <c r="BN670" s="144"/>
      <c r="BO670" s="144"/>
      <c r="BP670" s="144"/>
    </row>
    <row r="671" spans="1:68" ht="14.5" x14ac:dyDescent="0.3">
      <c r="A671" s="143"/>
      <c r="B671" s="143"/>
      <c r="C671" s="327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  <c r="AA671" s="144"/>
      <c r="AB671" s="144"/>
      <c r="AC671" s="144"/>
      <c r="AD671" s="144"/>
      <c r="AE671" s="144"/>
      <c r="AF671" s="144"/>
      <c r="AG671" s="144"/>
      <c r="AH671" s="144"/>
      <c r="AI671" s="144"/>
      <c r="AJ671" s="144"/>
      <c r="AK671" s="144"/>
      <c r="AL671" s="144"/>
      <c r="AM671" s="144"/>
      <c r="AN671" s="144"/>
      <c r="AO671" s="144"/>
      <c r="AP671" s="144"/>
      <c r="AQ671" s="144"/>
      <c r="AR671" s="144"/>
      <c r="AS671" s="144"/>
      <c r="AT671" s="144"/>
      <c r="AU671" s="144"/>
      <c r="AV671" s="144"/>
      <c r="AW671" s="144"/>
      <c r="AX671" s="144"/>
      <c r="AY671" s="144"/>
      <c r="AZ671" s="144"/>
      <c r="BA671" s="144"/>
      <c r="BB671" s="144"/>
      <c r="BC671" s="144"/>
      <c r="BD671" s="144"/>
      <c r="BE671" s="144"/>
      <c r="BF671" s="144"/>
      <c r="BG671" s="144"/>
      <c r="BH671" s="144"/>
      <c r="BI671" s="144"/>
      <c r="BJ671" s="144"/>
      <c r="BK671" s="144"/>
      <c r="BL671" s="144"/>
      <c r="BM671" s="144"/>
      <c r="BN671" s="144"/>
      <c r="BO671" s="144"/>
      <c r="BP671" s="144"/>
    </row>
    <row r="672" spans="1:68" ht="14.5" x14ac:dyDescent="0.3">
      <c r="A672" s="143"/>
      <c r="B672" s="143"/>
      <c r="C672" s="327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  <c r="AA672" s="144"/>
      <c r="AB672" s="144"/>
      <c r="AC672" s="144"/>
      <c r="AD672" s="144"/>
      <c r="AE672" s="144"/>
      <c r="AF672" s="144"/>
      <c r="AG672" s="144"/>
      <c r="AH672" s="144"/>
      <c r="AI672" s="144"/>
      <c r="AJ672" s="144"/>
      <c r="AK672" s="144"/>
      <c r="AL672" s="144"/>
      <c r="AM672" s="144"/>
      <c r="AN672" s="144"/>
      <c r="AO672" s="144"/>
      <c r="AP672" s="144"/>
      <c r="AQ672" s="144"/>
      <c r="AR672" s="144"/>
      <c r="AS672" s="144"/>
      <c r="AT672" s="144"/>
      <c r="AU672" s="144"/>
      <c r="AV672" s="144"/>
      <c r="AW672" s="144"/>
      <c r="AX672" s="144"/>
      <c r="AY672" s="144"/>
      <c r="AZ672" s="144"/>
      <c r="BA672" s="144"/>
      <c r="BB672" s="144"/>
      <c r="BC672" s="144"/>
      <c r="BD672" s="144"/>
      <c r="BE672" s="144"/>
      <c r="BF672" s="144"/>
      <c r="BG672" s="144"/>
      <c r="BH672" s="144"/>
      <c r="BI672" s="144"/>
      <c r="BJ672" s="144"/>
      <c r="BK672" s="144"/>
      <c r="BL672" s="144"/>
      <c r="BM672" s="144"/>
      <c r="BN672" s="144"/>
      <c r="BO672" s="144"/>
      <c r="BP672" s="144"/>
    </row>
    <row r="673" spans="1:68" ht="14.5" x14ac:dyDescent="0.3">
      <c r="A673" s="143"/>
      <c r="B673" s="143"/>
      <c r="C673" s="327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  <c r="AA673" s="144"/>
      <c r="AB673" s="144"/>
      <c r="AC673" s="144"/>
      <c r="AD673" s="144"/>
      <c r="AE673" s="144"/>
      <c r="AF673" s="144"/>
      <c r="AG673" s="144"/>
      <c r="AH673" s="144"/>
      <c r="AI673" s="144"/>
      <c r="AJ673" s="144"/>
      <c r="AK673" s="144"/>
      <c r="AL673" s="144"/>
      <c r="AM673" s="144"/>
      <c r="AN673" s="144"/>
      <c r="AO673" s="144"/>
      <c r="AP673" s="144"/>
      <c r="AQ673" s="144"/>
      <c r="AR673" s="144"/>
      <c r="AS673" s="144"/>
      <c r="AT673" s="144"/>
      <c r="AU673" s="144"/>
      <c r="AV673" s="144"/>
      <c r="AW673" s="144"/>
      <c r="AX673" s="144"/>
      <c r="AY673" s="144"/>
      <c r="AZ673" s="144"/>
      <c r="BA673" s="144"/>
      <c r="BB673" s="144"/>
      <c r="BC673" s="144"/>
      <c r="BD673" s="144"/>
      <c r="BE673" s="144"/>
      <c r="BF673" s="144"/>
      <c r="BG673" s="144"/>
      <c r="BH673" s="144"/>
      <c r="BI673" s="144"/>
      <c r="BJ673" s="144"/>
      <c r="BK673" s="144"/>
      <c r="BL673" s="144"/>
      <c r="BM673" s="144"/>
      <c r="BN673" s="144"/>
      <c r="BO673" s="144"/>
      <c r="BP673" s="144"/>
    </row>
    <row r="674" spans="1:68" ht="14.5" x14ac:dyDescent="0.3">
      <c r="A674" s="143"/>
      <c r="B674" s="143"/>
      <c r="C674" s="327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  <c r="AA674" s="144"/>
      <c r="AB674" s="144"/>
      <c r="AC674" s="144"/>
      <c r="AD674" s="144"/>
      <c r="AE674" s="144"/>
      <c r="AF674" s="144"/>
      <c r="AG674" s="144"/>
      <c r="AH674" s="144"/>
      <c r="AI674" s="144"/>
      <c r="AJ674" s="144"/>
      <c r="AK674" s="144"/>
      <c r="AL674" s="144"/>
      <c r="AM674" s="144"/>
      <c r="AN674" s="144"/>
      <c r="AO674" s="144"/>
      <c r="AP674" s="144"/>
      <c r="AQ674" s="144"/>
      <c r="AR674" s="144"/>
      <c r="AS674" s="144"/>
      <c r="AT674" s="144"/>
      <c r="AU674" s="144"/>
      <c r="AV674" s="144"/>
      <c r="AW674" s="144"/>
      <c r="AX674" s="144"/>
      <c r="AY674" s="144"/>
      <c r="AZ674" s="144"/>
      <c r="BA674" s="144"/>
      <c r="BB674" s="144"/>
      <c r="BC674" s="144"/>
      <c r="BD674" s="144"/>
      <c r="BE674" s="144"/>
      <c r="BF674" s="144"/>
      <c r="BG674" s="144"/>
      <c r="BH674" s="144"/>
      <c r="BI674" s="144"/>
      <c r="BJ674" s="144"/>
      <c r="BK674" s="144"/>
      <c r="BL674" s="144"/>
      <c r="BM674" s="144"/>
      <c r="BN674" s="144"/>
      <c r="BO674" s="144"/>
      <c r="BP674" s="144"/>
    </row>
    <row r="675" spans="1:68" ht="14.5" x14ac:dyDescent="0.3">
      <c r="A675" s="143"/>
      <c r="B675" s="143"/>
      <c r="C675" s="327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  <c r="AA675" s="144"/>
      <c r="AB675" s="144"/>
      <c r="AC675" s="144"/>
      <c r="AD675" s="144"/>
      <c r="AE675" s="144"/>
      <c r="AF675" s="144"/>
      <c r="AG675" s="144"/>
      <c r="AH675" s="144"/>
      <c r="AI675" s="144"/>
      <c r="AJ675" s="144"/>
      <c r="AK675" s="144"/>
      <c r="AL675" s="144"/>
      <c r="AM675" s="144"/>
      <c r="AN675" s="144"/>
      <c r="AO675" s="144"/>
      <c r="AP675" s="144"/>
      <c r="AQ675" s="144"/>
      <c r="AR675" s="144"/>
      <c r="AS675" s="144"/>
      <c r="AT675" s="144"/>
      <c r="AU675" s="144"/>
      <c r="AV675" s="144"/>
      <c r="AW675" s="144"/>
      <c r="AX675" s="144"/>
      <c r="AY675" s="144"/>
      <c r="AZ675" s="144"/>
      <c r="BA675" s="144"/>
      <c r="BB675" s="144"/>
      <c r="BC675" s="144"/>
      <c r="BD675" s="144"/>
      <c r="BE675" s="144"/>
      <c r="BF675" s="144"/>
      <c r="BG675" s="144"/>
      <c r="BH675" s="144"/>
      <c r="BI675" s="144"/>
      <c r="BJ675" s="144"/>
      <c r="BK675" s="144"/>
      <c r="BL675" s="144"/>
      <c r="BM675" s="144"/>
      <c r="BN675" s="144"/>
      <c r="BO675" s="144"/>
      <c r="BP675" s="144"/>
    </row>
    <row r="676" spans="1:68" ht="14.5" x14ac:dyDescent="0.3">
      <c r="A676" s="143"/>
      <c r="B676" s="143"/>
      <c r="C676" s="327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  <c r="AA676" s="144"/>
      <c r="AB676" s="144"/>
      <c r="AC676" s="144"/>
      <c r="AD676" s="144"/>
      <c r="AE676" s="144"/>
      <c r="AF676" s="144"/>
      <c r="AG676" s="144"/>
      <c r="AH676" s="144"/>
      <c r="AI676" s="144"/>
      <c r="AJ676" s="144"/>
      <c r="AK676" s="144"/>
      <c r="AL676" s="144"/>
      <c r="AM676" s="144"/>
      <c r="AN676" s="144"/>
      <c r="AO676" s="144"/>
      <c r="AP676" s="144"/>
      <c r="AQ676" s="144"/>
      <c r="AR676" s="144"/>
      <c r="AS676" s="144"/>
      <c r="AT676" s="144"/>
      <c r="AU676" s="144"/>
      <c r="AV676" s="144"/>
      <c r="AW676" s="144"/>
      <c r="AX676" s="144"/>
      <c r="AY676" s="144"/>
      <c r="AZ676" s="144"/>
      <c r="BA676" s="144"/>
      <c r="BB676" s="144"/>
      <c r="BC676" s="144"/>
      <c r="BD676" s="144"/>
      <c r="BE676" s="144"/>
      <c r="BF676" s="144"/>
      <c r="BG676" s="144"/>
      <c r="BH676" s="144"/>
      <c r="BI676" s="144"/>
      <c r="BJ676" s="144"/>
      <c r="BK676" s="144"/>
      <c r="BL676" s="144"/>
      <c r="BM676" s="144"/>
      <c r="BN676" s="144"/>
      <c r="BO676" s="144"/>
      <c r="BP676" s="144"/>
    </row>
    <row r="677" spans="1:68" ht="14.5" x14ac:dyDescent="0.3">
      <c r="A677" s="143"/>
      <c r="B677" s="143"/>
      <c r="C677" s="327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  <c r="AA677" s="144"/>
      <c r="AB677" s="144"/>
      <c r="AC677" s="144"/>
      <c r="AD677" s="144"/>
      <c r="AE677" s="144"/>
      <c r="AF677" s="144"/>
      <c r="AG677" s="144"/>
      <c r="AH677" s="144"/>
      <c r="AI677" s="144"/>
      <c r="AJ677" s="144"/>
      <c r="AK677" s="144"/>
      <c r="AL677" s="144"/>
      <c r="AM677" s="144"/>
      <c r="AN677" s="144"/>
      <c r="AO677" s="144"/>
      <c r="AP677" s="144"/>
      <c r="AQ677" s="144"/>
      <c r="AR677" s="144"/>
      <c r="AS677" s="144"/>
      <c r="AT677" s="144"/>
      <c r="AU677" s="144"/>
      <c r="AV677" s="144"/>
      <c r="AW677" s="144"/>
      <c r="AX677" s="144"/>
      <c r="AY677" s="144"/>
      <c r="AZ677" s="144"/>
      <c r="BA677" s="144"/>
      <c r="BB677" s="144"/>
      <c r="BC677" s="144"/>
      <c r="BD677" s="144"/>
      <c r="BE677" s="144"/>
      <c r="BF677" s="144"/>
      <c r="BG677" s="144"/>
      <c r="BH677" s="144"/>
      <c r="BI677" s="144"/>
      <c r="BJ677" s="144"/>
      <c r="BK677" s="144"/>
      <c r="BL677" s="144"/>
      <c r="BM677" s="144"/>
      <c r="BN677" s="144"/>
      <c r="BO677" s="144"/>
      <c r="BP677" s="144"/>
    </row>
    <row r="678" spans="1:68" ht="14.5" x14ac:dyDescent="0.3">
      <c r="A678" s="143"/>
      <c r="B678" s="143"/>
      <c r="C678" s="327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  <c r="AA678" s="144"/>
      <c r="AB678" s="144"/>
      <c r="AC678" s="144"/>
      <c r="AD678" s="144"/>
      <c r="AE678" s="144"/>
      <c r="AF678" s="144"/>
      <c r="AG678" s="144"/>
      <c r="AH678" s="144"/>
      <c r="AI678" s="144"/>
      <c r="AJ678" s="144"/>
      <c r="AK678" s="144"/>
      <c r="AL678" s="144"/>
      <c r="AM678" s="144"/>
      <c r="AN678" s="144"/>
      <c r="AO678" s="144"/>
      <c r="AP678" s="144"/>
      <c r="AQ678" s="144"/>
      <c r="AR678" s="144"/>
      <c r="AS678" s="144"/>
      <c r="AT678" s="144"/>
      <c r="AU678" s="144"/>
      <c r="AV678" s="144"/>
      <c r="AW678" s="144"/>
      <c r="AX678" s="144"/>
      <c r="AY678" s="144"/>
      <c r="AZ678" s="144"/>
      <c r="BA678" s="144"/>
      <c r="BB678" s="144"/>
      <c r="BC678" s="144"/>
      <c r="BD678" s="144"/>
      <c r="BE678" s="144"/>
      <c r="BF678" s="144"/>
      <c r="BG678" s="144"/>
      <c r="BH678" s="144"/>
      <c r="BI678" s="144"/>
      <c r="BJ678" s="144"/>
      <c r="BK678" s="144"/>
      <c r="BL678" s="144"/>
      <c r="BM678" s="144"/>
      <c r="BN678" s="144"/>
      <c r="BO678" s="144"/>
      <c r="BP678" s="144"/>
    </row>
    <row r="679" spans="1:68" ht="14.5" x14ac:dyDescent="0.3">
      <c r="A679" s="143"/>
      <c r="B679" s="143"/>
      <c r="C679" s="327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  <c r="AA679" s="144"/>
      <c r="AB679" s="144"/>
      <c r="AC679" s="144"/>
      <c r="AD679" s="144"/>
      <c r="AE679" s="144"/>
      <c r="AF679" s="144"/>
      <c r="AG679" s="144"/>
      <c r="AH679" s="144"/>
      <c r="AI679" s="144"/>
      <c r="AJ679" s="144"/>
      <c r="AK679" s="144"/>
      <c r="AL679" s="144"/>
      <c r="AM679" s="144"/>
      <c r="AN679" s="144"/>
      <c r="AO679" s="144"/>
      <c r="AP679" s="144"/>
      <c r="AQ679" s="144"/>
      <c r="AR679" s="144"/>
      <c r="AS679" s="144"/>
      <c r="AT679" s="144"/>
      <c r="AU679" s="144"/>
      <c r="AV679" s="144"/>
      <c r="AW679" s="144"/>
      <c r="AX679" s="144"/>
      <c r="AY679" s="144"/>
      <c r="AZ679" s="144"/>
      <c r="BA679" s="144"/>
      <c r="BB679" s="144"/>
      <c r="BC679" s="144"/>
      <c r="BD679" s="144"/>
      <c r="BE679" s="144"/>
      <c r="BF679" s="144"/>
      <c r="BG679" s="144"/>
      <c r="BH679" s="144"/>
      <c r="BI679" s="144"/>
      <c r="BJ679" s="144"/>
      <c r="BK679" s="144"/>
      <c r="BL679" s="144"/>
      <c r="BM679" s="144"/>
      <c r="BN679" s="144"/>
      <c r="BO679" s="144"/>
      <c r="BP679" s="144"/>
    </row>
    <row r="680" spans="1:68" ht="14.5" x14ac:dyDescent="0.3">
      <c r="A680" s="143"/>
      <c r="B680" s="143"/>
      <c r="C680" s="327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  <c r="AA680" s="144"/>
      <c r="AB680" s="144"/>
      <c r="AC680" s="144"/>
      <c r="AD680" s="144"/>
      <c r="AE680" s="144"/>
      <c r="AF680" s="144"/>
      <c r="AG680" s="144"/>
      <c r="AH680" s="144"/>
      <c r="AI680" s="144"/>
      <c r="AJ680" s="144"/>
      <c r="AK680" s="144"/>
      <c r="AL680" s="144"/>
      <c r="AM680" s="144"/>
      <c r="AN680" s="144"/>
      <c r="AO680" s="144"/>
      <c r="AP680" s="144"/>
      <c r="AQ680" s="144"/>
      <c r="AR680" s="144"/>
      <c r="AS680" s="144"/>
      <c r="AT680" s="144"/>
      <c r="AU680" s="144"/>
      <c r="AV680" s="144"/>
      <c r="AW680" s="144"/>
      <c r="AX680" s="144"/>
      <c r="AY680" s="144"/>
      <c r="AZ680" s="144"/>
      <c r="BA680" s="144"/>
      <c r="BB680" s="144"/>
      <c r="BC680" s="144"/>
      <c r="BD680" s="144"/>
      <c r="BE680" s="144"/>
      <c r="BF680" s="144"/>
      <c r="BG680" s="144"/>
      <c r="BH680" s="144"/>
      <c r="BI680" s="144"/>
      <c r="BJ680" s="144"/>
      <c r="BK680" s="144"/>
      <c r="BL680" s="144"/>
      <c r="BM680" s="144"/>
      <c r="BN680" s="144"/>
      <c r="BO680" s="144"/>
      <c r="BP680" s="144"/>
    </row>
    <row r="681" spans="1:68" ht="14.5" x14ac:dyDescent="0.3">
      <c r="A681" s="143"/>
      <c r="B681" s="143"/>
      <c r="C681" s="327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  <c r="AA681" s="144"/>
      <c r="AB681" s="144"/>
      <c r="AC681" s="144"/>
      <c r="AD681" s="144"/>
      <c r="AE681" s="144"/>
      <c r="AF681" s="144"/>
      <c r="AG681" s="144"/>
      <c r="AH681" s="144"/>
      <c r="AI681" s="144"/>
      <c r="AJ681" s="144"/>
      <c r="AK681" s="144"/>
      <c r="AL681" s="144"/>
      <c r="AM681" s="144"/>
      <c r="AN681" s="144"/>
      <c r="AO681" s="144"/>
      <c r="AP681" s="144"/>
      <c r="AQ681" s="144"/>
      <c r="AR681" s="144"/>
      <c r="AS681" s="144"/>
      <c r="AT681" s="144"/>
      <c r="AU681" s="144"/>
      <c r="AV681" s="144"/>
      <c r="AW681" s="144"/>
      <c r="AX681" s="144"/>
      <c r="AY681" s="144"/>
      <c r="AZ681" s="144"/>
      <c r="BA681" s="144"/>
      <c r="BB681" s="144"/>
      <c r="BC681" s="144"/>
      <c r="BD681" s="144"/>
      <c r="BE681" s="144"/>
      <c r="BF681" s="144"/>
      <c r="BG681" s="144"/>
      <c r="BH681" s="144"/>
      <c r="BI681" s="144"/>
      <c r="BJ681" s="144"/>
      <c r="BK681" s="144"/>
      <c r="BL681" s="144"/>
      <c r="BM681" s="144"/>
      <c r="BN681" s="144"/>
      <c r="BO681" s="144"/>
      <c r="BP681" s="144"/>
    </row>
    <row r="682" spans="1:68" ht="14.5" x14ac:dyDescent="0.3">
      <c r="A682" s="143"/>
      <c r="B682" s="143"/>
      <c r="C682" s="327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  <c r="AA682" s="144"/>
      <c r="AB682" s="144"/>
      <c r="AC682" s="144"/>
      <c r="AD682" s="144"/>
      <c r="AE682" s="144"/>
      <c r="AF682" s="144"/>
      <c r="AG682" s="144"/>
      <c r="AH682" s="144"/>
      <c r="AI682" s="144"/>
      <c r="AJ682" s="144"/>
      <c r="AK682" s="144"/>
      <c r="AL682" s="144"/>
      <c r="AM682" s="144"/>
      <c r="AN682" s="144"/>
      <c r="AO682" s="144"/>
      <c r="AP682" s="144"/>
      <c r="AQ682" s="144"/>
      <c r="AR682" s="144"/>
      <c r="AS682" s="144"/>
      <c r="AT682" s="144"/>
      <c r="AU682" s="144"/>
      <c r="AV682" s="144"/>
      <c r="AW682" s="144"/>
      <c r="AX682" s="144"/>
      <c r="AY682" s="144"/>
      <c r="AZ682" s="144"/>
      <c r="BA682" s="144"/>
      <c r="BB682" s="144"/>
      <c r="BC682" s="144"/>
      <c r="BD682" s="144"/>
      <c r="BE682" s="144"/>
      <c r="BF682" s="144"/>
      <c r="BG682" s="144"/>
      <c r="BH682" s="144"/>
      <c r="BI682" s="144"/>
      <c r="BJ682" s="144"/>
      <c r="BK682" s="144"/>
      <c r="BL682" s="144"/>
      <c r="BM682" s="144"/>
      <c r="BN682" s="144"/>
      <c r="BO682" s="144"/>
      <c r="BP682" s="144"/>
    </row>
    <row r="683" spans="1:68" ht="14.5" x14ac:dyDescent="0.3">
      <c r="A683" s="143"/>
      <c r="B683" s="143"/>
      <c r="C683" s="327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  <c r="AA683" s="144"/>
      <c r="AB683" s="144"/>
      <c r="AC683" s="144"/>
      <c r="AD683" s="144"/>
      <c r="AE683" s="144"/>
      <c r="AF683" s="144"/>
      <c r="AG683" s="144"/>
      <c r="AH683" s="144"/>
      <c r="AI683" s="144"/>
      <c r="AJ683" s="144"/>
      <c r="AK683" s="144"/>
      <c r="AL683" s="144"/>
      <c r="AM683" s="144"/>
      <c r="AN683" s="144"/>
      <c r="AO683" s="144"/>
      <c r="AP683" s="144"/>
      <c r="AQ683" s="144"/>
      <c r="AR683" s="144"/>
      <c r="AS683" s="144"/>
      <c r="AT683" s="144"/>
      <c r="AU683" s="144"/>
      <c r="AV683" s="144"/>
      <c r="AW683" s="144"/>
      <c r="AX683" s="144"/>
      <c r="AY683" s="144"/>
      <c r="AZ683" s="144"/>
      <c r="BA683" s="144"/>
      <c r="BB683" s="144"/>
      <c r="BC683" s="144"/>
      <c r="BD683" s="144"/>
      <c r="BE683" s="144"/>
      <c r="BF683" s="144"/>
      <c r="BG683" s="144"/>
      <c r="BH683" s="144"/>
      <c r="BI683" s="144"/>
      <c r="BJ683" s="144"/>
      <c r="BK683" s="144"/>
      <c r="BL683" s="144"/>
      <c r="BM683" s="144"/>
      <c r="BN683" s="144"/>
      <c r="BO683" s="144"/>
      <c r="BP683" s="144"/>
    </row>
    <row r="684" spans="1:68" ht="14.5" x14ac:dyDescent="0.3">
      <c r="A684" s="143"/>
      <c r="B684" s="143"/>
      <c r="C684" s="327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  <c r="AA684" s="144"/>
      <c r="AB684" s="144"/>
      <c r="AC684" s="144"/>
      <c r="AD684" s="144"/>
      <c r="AE684" s="144"/>
      <c r="AF684" s="144"/>
      <c r="AG684" s="144"/>
      <c r="AH684" s="144"/>
      <c r="AI684" s="144"/>
      <c r="AJ684" s="144"/>
      <c r="AK684" s="144"/>
      <c r="AL684" s="144"/>
      <c r="AM684" s="144"/>
      <c r="AN684" s="144"/>
      <c r="AO684" s="144"/>
      <c r="AP684" s="144"/>
      <c r="AQ684" s="144"/>
      <c r="AR684" s="144"/>
      <c r="AS684" s="144"/>
      <c r="AT684" s="144"/>
      <c r="AU684" s="144"/>
      <c r="AV684" s="144"/>
      <c r="AW684" s="144"/>
      <c r="AX684" s="144"/>
      <c r="AY684" s="144"/>
      <c r="AZ684" s="144"/>
      <c r="BA684" s="144"/>
      <c r="BB684" s="144"/>
      <c r="BC684" s="144"/>
      <c r="BD684" s="144"/>
      <c r="BE684" s="144"/>
      <c r="BF684" s="144"/>
      <c r="BG684" s="144"/>
      <c r="BH684" s="144"/>
      <c r="BI684" s="144"/>
      <c r="BJ684" s="144"/>
      <c r="BK684" s="144"/>
      <c r="BL684" s="144"/>
      <c r="BM684" s="144"/>
      <c r="BN684" s="144"/>
      <c r="BO684" s="144"/>
      <c r="BP684" s="144"/>
    </row>
    <row r="685" spans="1:68" ht="14.5" x14ac:dyDescent="0.3">
      <c r="A685" s="143"/>
      <c r="B685" s="143"/>
      <c r="C685" s="327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  <c r="AA685" s="144"/>
      <c r="AB685" s="144"/>
      <c r="AC685" s="144"/>
      <c r="AD685" s="144"/>
      <c r="AE685" s="144"/>
      <c r="AF685" s="144"/>
      <c r="AG685" s="144"/>
      <c r="AH685" s="144"/>
      <c r="AI685" s="144"/>
      <c r="AJ685" s="144"/>
      <c r="AK685" s="144"/>
      <c r="AL685" s="144"/>
      <c r="AM685" s="144"/>
      <c r="AN685" s="144"/>
      <c r="AO685" s="144"/>
      <c r="AP685" s="144"/>
      <c r="AQ685" s="144"/>
      <c r="AR685" s="144"/>
      <c r="AS685" s="144"/>
      <c r="AT685" s="144"/>
      <c r="AU685" s="144"/>
      <c r="AV685" s="144"/>
      <c r="AW685" s="144"/>
      <c r="AX685" s="144"/>
      <c r="AY685" s="144"/>
      <c r="AZ685" s="144"/>
      <c r="BA685" s="144"/>
      <c r="BB685" s="144"/>
      <c r="BC685" s="144"/>
      <c r="BD685" s="144"/>
      <c r="BE685" s="144"/>
      <c r="BF685" s="144"/>
      <c r="BG685" s="144"/>
      <c r="BH685" s="144"/>
      <c r="BI685" s="144"/>
      <c r="BJ685" s="144"/>
      <c r="BK685" s="144"/>
      <c r="BL685" s="144"/>
      <c r="BM685" s="144"/>
      <c r="BN685" s="144"/>
      <c r="BO685" s="144"/>
      <c r="BP685" s="144"/>
    </row>
    <row r="686" spans="1:68" ht="14.5" x14ac:dyDescent="0.3">
      <c r="A686" s="143"/>
      <c r="B686" s="143"/>
      <c r="C686" s="327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  <c r="AA686" s="144"/>
      <c r="AB686" s="144"/>
      <c r="AC686" s="144"/>
      <c r="AD686" s="144"/>
      <c r="AE686" s="144"/>
      <c r="AF686" s="144"/>
      <c r="AG686" s="144"/>
      <c r="AH686" s="144"/>
      <c r="AI686" s="144"/>
      <c r="AJ686" s="144"/>
      <c r="AK686" s="144"/>
      <c r="AL686" s="144"/>
      <c r="AM686" s="144"/>
      <c r="AN686" s="144"/>
      <c r="AO686" s="144"/>
      <c r="AP686" s="144"/>
      <c r="AQ686" s="144"/>
      <c r="AR686" s="144"/>
      <c r="AS686" s="144"/>
      <c r="AT686" s="144"/>
      <c r="AU686" s="144"/>
      <c r="AV686" s="144"/>
      <c r="AW686" s="144"/>
      <c r="AX686" s="144"/>
      <c r="AY686" s="144"/>
      <c r="AZ686" s="144"/>
      <c r="BA686" s="144"/>
      <c r="BB686" s="144"/>
      <c r="BC686" s="144"/>
      <c r="BD686" s="144"/>
      <c r="BE686" s="144"/>
      <c r="BF686" s="144"/>
      <c r="BG686" s="144"/>
      <c r="BH686" s="144"/>
      <c r="BI686" s="144"/>
      <c r="BJ686" s="144"/>
      <c r="BK686" s="144"/>
      <c r="BL686" s="144"/>
      <c r="BM686" s="144"/>
      <c r="BN686" s="144"/>
      <c r="BO686" s="144"/>
      <c r="BP686" s="144"/>
    </row>
    <row r="687" spans="1:68" ht="14.5" x14ac:dyDescent="0.3">
      <c r="A687" s="143"/>
      <c r="B687" s="143"/>
      <c r="C687" s="327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  <c r="AA687" s="144"/>
      <c r="AB687" s="144"/>
      <c r="AC687" s="144"/>
      <c r="AD687" s="144"/>
      <c r="AE687" s="144"/>
      <c r="AF687" s="144"/>
      <c r="AG687" s="144"/>
      <c r="AH687" s="144"/>
      <c r="AI687" s="144"/>
      <c r="AJ687" s="144"/>
      <c r="AK687" s="144"/>
      <c r="AL687" s="144"/>
      <c r="AM687" s="144"/>
      <c r="AN687" s="144"/>
      <c r="AO687" s="144"/>
      <c r="AP687" s="144"/>
      <c r="AQ687" s="144"/>
      <c r="AR687" s="144"/>
      <c r="AS687" s="144"/>
      <c r="AT687" s="144"/>
      <c r="AU687" s="144"/>
      <c r="AV687" s="144"/>
      <c r="AW687" s="144"/>
      <c r="AX687" s="144"/>
      <c r="AY687" s="144"/>
      <c r="AZ687" s="144"/>
      <c r="BA687" s="144"/>
      <c r="BB687" s="144"/>
      <c r="BC687" s="144"/>
      <c r="BD687" s="144"/>
      <c r="BE687" s="144"/>
      <c r="BF687" s="144"/>
      <c r="BG687" s="144"/>
      <c r="BH687" s="144"/>
      <c r="BI687" s="144"/>
      <c r="BJ687" s="144"/>
      <c r="BK687" s="144"/>
      <c r="BL687" s="144"/>
      <c r="BM687" s="144"/>
      <c r="BN687" s="144"/>
      <c r="BO687" s="144"/>
      <c r="BP687" s="144"/>
    </row>
    <row r="688" spans="1:68" ht="14.5" x14ac:dyDescent="0.3">
      <c r="A688" s="143"/>
      <c r="B688" s="143"/>
      <c r="C688" s="327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  <c r="AA688" s="144"/>
      <c r="AB688" s="144"/>
      <c r="AC688" s="144"/>
      <c r="AD688" s="144"/>
      <c r="AE688" s="144"/>
      <c r="AF688" s="144"/>
      <c r="AG688" s="144"/>
      <c r="AH688" s="144"/>
      <c r="AI688" s="144"/>
      <c r="AJ688" s="144"/>
      <c r="AK688" s="144"/>
      <c r="AL688" s="144"/>
      <c r="AM688" s="144"/>
      <c r="AN688" s="144"/>
      <c r="AO688" s="144"/>
      <c r="AP688" s="144"/>
      <c r="AQ688" s="144"/>
      <c r="AR688" s="144"/>
      <c r="AS688" s="144"/>
      <c r="AT688" s="144"/>
      <c r="AU688" s="144"/>
      <c r="AV688" s="144"/>
      <c r="AW688" s="144"/>
      <c r="AX688" s="144"/>
      <c r="AY688" s="144"/>
      <c r="AZ688" s="144"/>
      <c r="BA688" s="144"/>
      <c r="BB688" s="144"/>
      <c r="BC688" s="144"/>
      <c r="BD688" s="144"/>
      <c r="BE688" s="144"/>
      <c r="BF688" s="144"/>
      <c r="BG688" s="144"/>
      <c r="BH688" s="144"/>
      <c r="BI688" s="144"/>
      <c r="BJ688" s="144"/>
      <c r="BK688" s="144"/>
      <c r="BL688" s="144"/>
      <c r="BM688" s="144"/>
      <c r="BN688" s="144"/>
      <c r="BO688" s="144"/>
      <c r="BP688" s="144"/>
    </row>
    <row r="689" spans="1:68" ht="14.5" x14ac:dyDescent="0.3">
      <c r="A689" s="143"/>
      <c r="B689" s="143"/>
      <c r="C689" s="327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  <c r="AA689" s="144"/>
      <c r="AB689" s="144"/>
      <c r="AC689" s="144"/>
      <c r="AD689" s="144"/>
      <c r="AE689" s="144"/>
      <c r="AF689" s="144"/>
      <c r="AG689" s="144"/>
      <c r="AH689" s="144"/>
      <c r="AI689" s="144"/>
      <c r="AJ689" s="144"/>
      <c r="AK689" s="144"/>
      <c r="AL689" s="144"/>
      <c r="AM689" s="144"/>
      <c r="AN689" s="144"/>
      <c r="AO689" s="144"/>
      <c r="AP689" s="144"/>
      <c r="AQ689" s="144"/>
      <c r="AR689" s="144"/>
      <c r="AS689" s="144"/>
      <c r="AT689" s="144"/>
      <c r="AU689" s="144"/>
      <c r="AV689" s="144"/>
      <c r="AW689" s="144"/>
      <c r="AX689" s="144"/>
      <c r="AY689" s="144"/>
      <c r="AZ689" s="144"/>
      <c r="BA689" s="144"/>
      <c r="BB689" s="144"/>
      <c r="BC689" s="144"/>
      <c r="BD689" s="144"/>
      <c r="BE689" s="144"/>
      <c r="BF689" s="144"/>
      <c r="BG689" s="144"/>
      <c r="BH689" s="144"/>
      <c r="BI689" s="144"/>
      <c r="BJ689" s="144"/>
      <c r="BK689" s="144"/>
      <c r="BL689" s="144"/>
      <c r="BM689" s="144"/>
      <c r="BN689" s="144"/>
      <c r="BO689" s="144"/>
      <c r="BP689" s="144"/>
    </row>
    <row r="690" spans="1:68" ht="14.5" x14ac:dyDescent="0.3">
      <c r="A690" s="143"/>
      <c r="B690" s="143"/>
      <c r="C690" s="327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  <c r="AA690" s="144"/>
      <c r="AB690" s="144"/>
      <c r="AC690" s="144"/>
      <c r="AD690" s="144"/>
      <c r="AE690" s="144"/>
      <c r="AF690" s="144"/>
      <c r="AG690" s="144"/>
      <c r="AH690" s="144"/>
      <c r="AI690" s="144"/>
      <c r="AJ690" s="144"/>
      <c r="AK690" s="144"/>
      <c r="AL690" s="144"/>
      <c r="AM690" s="144"/>
      <c r="AN690" s="144"/>
      <c r="AO690" s="144"/>
      <c r="AP690" s="144"/>
      <c r="AQ690" s="144"/>
      <c r="AR690" s="144"/>
      <c r="AS690" s="144"/>
      <c r="AT690" s="144"/>
      <c r="AU690" s="144"/>
      <c r="AV690" s="144"/>
      <c r="AW690" s="144"/>
      <c r="AX690" s="144"/>
      <c r="AY690" s="144"/>
      <c r="AZ690" s="144"/>
      <c r="BA690" s="144"/>
      <c r="BB690" s="144"/>
      <c r="BC690" s="144"/>
      <c r="BD690" s="144"/>
      <c r="BE690" s="144"/>
      <c r="BF690" s="144"/>
      <c r="BG690" s="144"/>
      <c r="BH690" s="144"/>
      <c r="BI690" s="144"/>
      <c r="BJ690" s="144"/>
      <c r="BK690" s="144"/>
      <c r="BL690" s="144"/>
      <c r="BM690" s="144"/>
      <c r="BN690" s="144"/>
      <c r="BO690" s="144"/>
      <c r="BP690" s="144"/>
    </row>
    <row r="691" spans="1:68" ht="14.5" x14ac:dyDescent="0.3">
      <c r="A691" s="143"/>
      <c r="B691" s="143"/>
      <c r="C691" s="327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  <c r="AA691" s="144"/>
      <c r="AB691" s="144"/>
      <c r="AC691" s="144"/>
      <c r="AD691" s="144"/>
      <c r="AE691" s="144"/>
      <c r="AF691" s="144"/>
      <c r="AG691" s="144"/>
      <c r="AH691" s="144"/>
      <c r="AI691" s="144"/>
      <c r="AJ691" s="144"/>
      <c r="AK691" s="144"/>
      <c r="AL691" s="144"/>
      <c r="AM691" s="144"/>
      <c r="AN691" s="144"/>
      <c r="AO691" s="144"/>
      <c r="AP691" s="144"/>
      <c r="AQ691" s="144"/>
      <c r="AR691" s="144"/>
      <c r="AS691" s="144"/>
      <c r="AT691" s="144"/>
      <c r="AU691" s="144"/>
      <c r="AV691" s="144"/>
      <c r="AW691" s="144"/>
      <c r="AX691" s="144"/>
      <c r="AY691" s="144"/>
      <c r="AZ691" s="144"/>
      <c r="BA691" s="144"/>
      <c r="BB691" s="144"/>
      <c r="BC691" s="144"/>
      <c r="BD691" s="144"/>
      <c r="BE691" s="144"/>
      <c r="BF691" s="144"/>
      <c r="BG691" s="144"/>
      <c r="BH691" s="144"/>
      <c r="BI691" s="144"/>
      <c r="BJ691" s="144"/>
      <c r="BK691" s="144"/>
      <c r="BL691" s="144"/>
      <c r="BM691" s="144"/>
      <c r="BN691" s="144"/>
      <c r="BO691" s="144"/>
      <c r="BP691" s="144"/>
    </row>
    <row r="692" spans="1:68" ht="14.5" x14ac:dyDescent="0.3">
      <c r="A692" s="143"/>
      <c r="B692" s="143"/>
      <c r="C692" s="327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  <c r="AA692" s="144"/>
      <c r="AB692" s="144"/>
      <c r="AC692" s="144"/>
      <c r="AD692" s="144"/>
      <c r="AE692" s="144"/>
      <c r="AF692" s="144"/>
      <c r="AG692" s="144"/>
      <c r="AH692" s="144"/>
      <c r="AI692" s="144"/>
      <c r="AJ692" s="144"/>
      <c r="AK692" s="144"/>
      <c r="AL692" s="144"/>
      <c r="AM692" s="144"/>
      <c r="AN692" s="144"/>
      <c r="AO692" s="144"/>
      <c r="AP692" s="144"/>
      <c r="AQ692" s="144"/>
      <c r="AR692" s="144"/>
      <c r="AS692" s="144"/>
      <c r="AT692" s="144"/>
      <c r="AU692" s="144"/>
      <c r="AV692" s="144"/>
      <c r="AW692" s="144"/>
      <c r="AX692" s="144"/>
      <c r="AY692" s="144"/>
      <c r="AZ692" s="144"/>
      <c r="BA692" s="144"/>
      <c r="BB692" s="144"/>
      <c r="BC692" s="144"/>
      <c r="BD692" s="144"/>
      <c r="BE692" s="144"/>
      <c r="BF692" s="144"/>
      <c r="BG692" s="144"/>
      <c r="BH692" s="144"/>
      <c r="BI692" s="144"/>
      <c r="BJ692" s="144"/>
      <c r="BK692" s="144"/>
      <c r="BL692" s="144"/>
      <c r="BM692" s="144"/>
      <c r="BN692" s="144"/>
      <c r="BO692" s="144"/>
      <c r="BP692" s="144"/>
    </row>
    <row r="693" spans="1:68" ht="14.5" x14ac:dyDescent="0.3">
      <c r="A693" s="143"/>
      <c r="B693" s="143"/>
      <c r="C693" s="327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  <c r="AA693" s="144"/>
      <c r="AB693" s="144"/>
      <c r="AC693" s="144"/>
      <c r="AD693" s="144"/>
      <c r="AE693" s="144"/>
      <c r="AF693" s="144"/>
      <c r="AG693" s="144"/>
      <c r="AH693" s="144"/>
      <c r="AI693" s="144"/>
      <c r="AJ693" s="144"/>
      <c r="AK693" s="144"/>
      <c r="AL693" s="144"/>
      <c r="AM693" s="144"/>
      <c r="AN693" s="144"/>
      <c r="AO693" s="144"/>
      <c r="AP693" s="144"/>
      <c r="AQ693" s="144"/>
      <c r="AR693" s="144"/>
      <c r="AS693" s="144"/>
      <c r="AT693" s="144"/>
      <c r="AU693" s="144"/>
      <c r="AV693" s="144"/>
      <c r="AW693" s="144"/>
      <c r="AX693" s="144"/>
      <c r="AY693" s="144"/>
      <c r="AZ693" s="144"/>
      <c r="BA693" s="144"/>
      <c r="BB693" s="144"/>
      <c r="BC693" s="144"/>
      <c r="BD693" s="144"/>
      <c r="BE693" s="144"/>
      <c r="BF693" s="144"/>
      <c r="BG693" s="144"/>
      <c r="BH693" s="144"/>
      <c r="BI693" s="144"/>
      <c r="BJ693" s="144"/>
      <c r="BK693" s="144"/>
      <c r="BL693" s="144"/>
      <c r="BM693" s="144"/>
      <c r="BN693" s="144"/>
      <c r="BO693" s="144"/>
      <c r="BP693" s="144"/>
    </row>
    <row r="694" spans="1:68" ht="14.5" x14ac:dyDescent="0.3">
      <c r="A694" s="143"/>
      <c r="B694" s="143"/>
      <c r="C694" s="327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  <c r="AA694" s="144"/>
      <c r="AB694" s="144"/>
      <c r="AC694" s="144"/>
      <c r="AD694" s="144"/>
      <c r="AE694" s="144"/>
      <c r="AF694" s="144"/>
      <c r="AG694" s="144"/>
      <c r="AH694" s="144"/>
      <c r="AI694" s="144"/>
      <c r="AJ694" s="144"/>
      <c r="AK694" s="144"/>
      <c r="AL694" s="144"/>
      <c r="AM694" s="144"/>
      <c r="AN694" s="144"/>
      <c r="AO694" s="144"/>
      <c r="AP694" s="144"/>
      <c r="AQ694" s="144"/>
      <c r="AR694" s="144"/>
      <c r="AS694" s="144"/>
      <c r="AT694" s="144"/>
      <c r="AU694" s="144"/>
      <c r="AV694" s="144"/>
      <c r="AW694" s="144"/>
      <c r="AX694" s="144"/>
      <c r="AY694" s="144"/>
      <c r="AZ694" s="144"/>
      <c r="BA694" s="144"/>
      <c r="BB694" s="144"/>
      <c r="BC694" s="144"/>
      <c r="BD694" s="144"/>
      <c r="BE694" s="144"/>
      <c r="BF694" s="144"/>
      <c r="BG694" s="144"/>
      <c r="BH694" s="144"/>
      <c r="BI694" s="144"/>
      <c r="BJ694" s="144"/>
      <c r="BK694" s="144"/>
      <c r="BL694" s="144"/>
      <c r="BM694" s="144"/>
      <c r="BN694" s="144"/>
      <c r="BO694" s="144"/>
      <c r="BP694" s="144"/>
    </row>
    <row r="695" spans="1:68" ht="14.5" x14ac:dyDescent="0.3">
      <c r="A695" s="143"/>
      <c r="B695" s="143"/>
      <c r="C695" s="327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  <c r="AA695" s="144"/>
      <c r="AB695" s="144"/>
      <c r="AC695" s="144"/>
      <c r="AD695" s="144"/>
      <c r="AE695" s="144"/>
      <c r="AF695" s="144"/>
      <c r="AG695" s="144"/>
      <c r="AH695" s="144"/>
      <c r="AI695" s="144"/>
      <c r="AJ695" s="144"/>
      <c r="AK695" s="144"/>
      <c r="AL695" s="144"/>
      <c r="AM695" s="144"/>
      <c r="AN695" s="144"/>
      <c r="AO695" s="144"/>
      <c r="AP695" s="144"/>
      <c r="AQ695" s="144"/>
      <c r="AR695" s="144"/>
      <c r="AS695" s="144"/>
      <c r="AT695" s="144"/>
      <c r="AU695" s="144"/>
      <c r="AV695" s="144"/>
      <c r="AW695" s="144"/>
      <c r="AX695" s="144"/>
      <c r="AY695" s="144"/>
      <c r="AZ695" s="144"/>
      <c r="BA695" s="144"/>
      <c r="BB695" s="144"/>
      <c r="BC695" s="144"/>
      <c r="BD695" s="144"/>
      <c r="BE695" s="144"/>
      <c r="BF695" s="144"/>
      <c r="BG695" s="144"/>
      <c r="BH695" s="144"/>
      <c r="BI695" s="144"/>
      <c r="BJ695" s="144"/>
      <c r="BK695" s="144"/>
      <c r="BL695" s="144"/>
      <c r="BM695" s="144"/>
      <c r="BN695" s="144"/>
      <c r="BO695" s="144"/>
      <c r="BP695" s="144"/>
    </row>
    <row r="696" spans="1:68" ht="14.5" x14ac:dyDescent="0.3">
      <c r="A696" s="143"/>
      <c r="B696" s="143"/>
      <c r="C696" s="327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  <c r="AA696" s="144"/>
      <c r="AB696" s="144"/>
      <c r="AC696" s="144"/>
      <c r="AD696" s="144"/>
      <c r="AE696" s="144"/>
      <c r="AF696" s="144"/>
      <c r="AG696" s="144"/>
      <c r="AH696" s="144"/>
      <c r="AI696" s="144"/>
      <c r="AJ696" s="144"/>
      <c r="AK696" s="144"/>
      <c r="AL696" s="144"/>
      <c r="AM696" s="144"/>
      <c r="AN696" s="144"/>
      <c r="AO696" s="144"/>
      <c r="AP696" s="144"/>
      <c r="AQ696" s="144"/>
      <c r="AR696" s="144"/>
      <c r="AS696" s="144"/>
      <c r="AT696" s="144"/>
      <c r="AU696" s="144"/>
      <c r="AV696" s="144"/>
      <c r="AW696" s="144"/>
      <c r="AX696" s="144"/>
      <c r="AY696" s="144"/>
      <c r="AZ696" s="144"/>
      <c r="BA696" s="144"/>
      <c r="BB696" s="144"/>
      <c r="BC696" s="144"/>
      <c r="BD696" s="144"/>
      <c r="BE696" s="144"/>
      <c r="BF696" s="144"/>
      <c r="BG696" s="144"/>
      <c r="BH696" s="144"/>
      <c r="BI696" s="144"/>
      <c r="BJ696" s="144"/>
      <c r="BK696" s="144"/>
      <c r="BL696" s="144"/>
      <c r="BM696" s="144"/>
      <c r="BN696" s="144"/>
      <c r="BO696" s="144"/>
      <c r="BP696" s="144"/>
    </row>
    <row r="697" spans="1:68" ht="14.5" x14ac:dyDescent="0.3">
      <c r="A697" s="143"/>
      <c r="B697" s="143"/>
      <c r="C697" s="327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  <c r="AA697" s="144"/>
      <c r="AB697" s="144"/>
      <c r="AC697" s="144"/>
      <c r="AD697" s="144"/>
      <c r="AE697" s="144"/>
      <c r="AF697" s="144"/>
      <c r="AG697" s="144"/>
      <c r="AH697" s="144"/>
      <c r="AI697" s="144"/>
      <c r="AJ697" s="144"/>
      <c r="AK697" s="144"/>
      <c r="AL697" s="144"/>
      <c r="AM697" s="144"/>
      <c r="AN697" s="144"/>
      <c r="AO697" s="144"/>
      <c r="AP697" s="144"/>
      <c r="AQ697" s="144"/>
      <c r="AR697" s="144"/>
      <c r="AS697" s="144"/>
      <c r="AT697" s="144"/>
      <c r="AU697" s="144"/>
      <c r="AV697" s="144"/>
      <c r="AW697" s="144"/>
      <c r="AX697" s="144"/>
      <c r="AY697" s="144"/>
      <c r="AZ697" s="144"/>
      <c r="BA697" s="144"/>
      <c r="BB697" s="144"/>
      <c r="BC697" s="144"/>
      <c r="BD697" s="144"/>
      <c r="BE697" s="144"/>
      <c r="BF697" s="144"/>
      <c r="BG697" s="144"/>
      <c r="BH697" s="144"/>
      <c r="BI697" s="144"/>
      <c r="BJ697" s="144"/>
      <c r="BK697" s="144"/>
      <c r="BL697" s="144"/>
      <c r="BM697" s="144"/>
      <c r="BN697" s="144"/>
      <c r="BO697" s="144"/>
      <c r="BP697" s="144"/>
    </row>
    <row r="698" spans="1:68" ht="14.5" x14ac:dyDescent="0.3">
      <c r="A698" s="143"/>
      <c r="B698" s="143"/>
      <c r="C698" s="327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  <c r="AA698" s="144"/>
      <c r="AB698" s="144"/>
      <c r="AC698" s="144"/>
      <c r="AD698" s="144"/>
      <c r="AE698" s="144"/>
      <c r="AF698" s="144"/>
      <c r="AG698" s="144"/>
      <c r="AH698" s="144"/>
      <c r="AI698" s="144"/>
      <c r="AJ698" s="144"/>
      <c r="AK698" s="144"/>
      <c r="AL698" s="144"/>
      <c r="AM698" s="144"/>
      <c r="AN698" s="144"/>
      <c r="AO698" s="144"/>
      <c r="AP698" s="144"/>
      <c r="AQ698" s="144"/>
      <c r="AR698" s="144"/>
      <c r="AS698" s="144"/>
      <c r="AT698" s="144"/>
      <c r="AU698" s="144"/>
      <c r="AV698" s="144"/>
      <c r="AW698" s="144"/>
      <c r="AX698" s="144"/>
      <c r="AY698" s="144"/>
      <c r="AZ698" s="144"/>
      <c r="BA698" s="144"/>
      <c r="BB698" s="144"/>
      <c r="BC698" s="144"/>
      <c r="BD698" s="144"/>
      <c r="BE698" s="144"/>
      <c r="BF698" s="144"/>
      <c r="BG698" s="144"/>
      <c r="BH698" s="144"/>
      <c r="BI698" s="144"/>
      <c r="BJ698" s="144"/>
      <c r="BK698" s="144"/>
      <c r="BL698" s="144"/>
      <c r="BM698" s="144"/>
      <c r="BN698" s="144"/>
      <c r="BO698" s="144"/>
      <c r="BP698" s="144"/>
    </row>
    <row r="699" spans="1:68" ht="14.5" x14ac:dyDescent="0.3">
      <c r="A699" s="143"/>
      <c r="B699" s="143"/>
      <c r="C699" s="327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  <c r="AA699" s="144"/>
      <c r="AB699" s="144"/>
      <c r="AC699" s="144"/>
      <c r="AD699" s="144"/>
      <c r="AE699" s="144"/>
      <c r="AF699" s="144"/>
      <c r="AG699" s="144"/>
      <c r="AH699" s="144"/>
      <c r="AI699" s="144"/>
      <c r="AJ699" s="144"/>
      <c r="AK699" s="144"/>
      <c r="AL699" s="144"/>
      <c r="AM699" s="144"/>
      <c r="AN699" s="144"/>
      <c r="AO699" s="144"/>
      <c r="AP699" s="144"/>
      <c r="AQ699" s="144"/>
      <c r="AR699" s="144"/>
      <c r="AS699" s="144"/>
      <c r="AT699" s="144"/>
      <c r="AU699" s="144"/>
      <c r="AV699" s="144"/>
      <c r="AW699" s="144"/>
      <c r="AX699" s="144"/>
      <c r="AY699" s="144"/>
      <c r="AZ699" s="144"/>
      <c r="BA699" s="144"/>
      <c r="BB699" s="144"/>
      <c r="BC699" s="144"/>
      <c r="BD699" s="144"/>
      <c r="BE699" s="144"/>
      <c r="BF699" s="144"/>
      <c r="BG699" s="144"/>
      <c r="BH699" s="144"/>
      <c r="BI699" s="144"/>
      <c r="BJ699" s="144"/>
      <c r="BK699" s="144"/>
      <c r="BL699" s="144"/>
      <c r="BM699" s="144"/>
      <c r="BN699" s="144"/>
      <c r="BO699" s="144"/>
      <c r="BP699" s="144"/>
    </row>
    <row r="700" spans="1:68" ht="14.5" x14ac:dyDescent="0.3">
      <c r="A700" s="143"/>
      <c r="B700" s="143"/>
      <c r="C700" s="327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  <c r="AA700" s="144"/>
      <c r="AB700" s="144"/>
      <c r="AC700" s="144"/>
      <c r="AD700" s="144"/>
      <c r="AE700" s="144"/>
      <c r="AF700" s="144"/>
      <c r="AG700" s="144"/>
      <c r="AH700" s="144"/>
      <c r="AI700" s="144"/>
      <c r="AJ700" s="144"/>
      <c r="AK700" s="144"/>
      <c r="AL700" s="144"/>
      <c r="AM700" s="144"/>
      <c r="AN700" s="144"/>
      <c r="AO700" s="144"/>
      <c r="AP700" s="144"/>
      <c r="AQ700" s="144"/>
      <c r="AR700" s="144"/>
      <c r="AS700" s="144"/>
      <c r="AT700" s="144"/>
      <c r="AU700" s="144"/>
      <c r="AV700" s="144"/>
      <c r="AW700" s="144"/>
      <c r="AX700" s="144"/>
      <c r="AY700" s="144"/>
      <c r="AZ700" s="144"/>
      <c r="BA700" s="144"/>
      <c r="BB700" s="144"/>
      <c r="BC700" s="144"/>
      <c r="BD700" s="144"/>
      <c r="BE700" s="144"/>
      <c r="BF700" s="144"/>
      <c r="BG700" s="144"/>
      <c r="BH700" s="144"/>
      <c r="BI700" s="144"/>
      <c r="BJ700" s="144"/>
      <c r="BK700" s="144"/>
      <c r="BL700" s="144"/>
      <c r="BM700" s="144"/>
      <c r="BN700" s="144"/>
      <c r="BO700" s="144"/>
      <c r="BP700" s="144"/>
    </row>
    <row r="701" spans="1:68" ht="14.5" x14ac:dyDescent="0.3">
      <c r="A701" s="143"/>
      <c r="B701" s="143"/>
      <c r="C701" s="327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  <c r="AA701" s="144"/>
      <c r="AB701" s="144"/>
      <c r="AC701" s="144"/>
      <c r="AD701" s="144"/>
      <c r="AE701" s="144"/>
      <c r="AF701" s="144"/>
      <c r="AG701" s="144"/>
      <c r="AH701" s="144"/>
      <c r="AI701" s="144"/>
      <c r="AJ701" s="144"/>
      <c r="AK701" s="144"/>
      <c r="AL701" s="144"/>
      <c r="AM701" s="144"/>
      <c r="AN701" s="144"/>
      <c r="AO701" s="144"/>
      <c r="AP701" s="144"/>
      <c r="AQ701" s="144"/>
      <c r="AR701" s="144"/>
      <c r="AS701" s="144"/>
      <c r="AT701" s="144"/>
      <c r="AU701" s="144"/>
      <c r="AV701" s="144"/>
      <c r="AW701" s="144"/>
      <c r="AX701" s="144"/>
      <c r="AY701" s="144"/>
      <c r="AZ701" s="144"/>
      <c r="BA701" s="144"/>
      <c r="BB701" s="144"/>
      <c r="BC701" s="144"/>
      <c r="BD701" s="144"/>
      <c r="BE701" s="144"/>
      <c r="BF701" s="144"/>
      <c r="BG701" s="144"/>
      <c r="BH701" s="144"/>
      <c r="BI701" s="144"/>
      <c r="BJ701" s="144"/>
      <c r="BK701" s="144"/>
      <c r="BL701" s="144"/>
      <c r="BM701" s="144"/>
      <c r="BN701" s="144"/>
      <c r="BO701" s="144"/>
      <c r="BP701" s="144"/>
    </row>
    <row r="702" spans="1:68" ht="14.5" x14ac:dyDescent="0.3">
      <c r="A702" s="143"/>
      <c r="B702" s="143"/>
      <c r="C702" s="327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  <c r="AA702" s="144"/>
      <c r="AB702" s="144"/>
      <c r="AC702" s="144"/>
      <c r="AD702" s="144"/>
      <c r="AE702" s="144"/>
      <c r="AF702" s="144"/>
      <c r="AG702" s="144"/>
      <c r="AH702" s="144"/>
      <c r="AI702" s="144"/>
      <c r="AJ702" s="144"/>
      <c r="AK702" s="144"/>
      <c r="AL702" s="144"/>
      <c r="AM702" s="144"/>
      <c r="AN702" s="144"/>
      <c r="AO702" s="144"/>
      <c r="AP702" s="144"/>
      <c r="AQ702" s="144"/>
      <c r="AR702" s="144"/>
      <c r="AS702" s="144"/>
      <c r="AT702" s="144"/>
      <c r="AU702" s="144"/>
      <c r="AV702" s="144"/>
      <c r="AW702" s="144"/>
      <c r="AX702" s="144"/>
      <c r="AY702" s="144"/>
      <c r="AZ702" s="144"/>
      <c r="BA702" s="144"/>
      <c r="BB702" s="144"/>
      <c r="BC702" s="144"/>
      <c r="BD702" s="144"/>
      <c r="BE702" s="144"/>
      <c r="BF702" s="144"/>
      <c r="BG702" s="144"/>
      <c r="BH702" s="144"/>
      <c r="BI702" s="144"/>
      <c r="BJ702" s="144"/>
      <c r="BK702" s="144"/>
      <c r="BL702" s="144"/>
      <c r="BM702" s="144"/>
      <c r="BN702" s="144"/>
      <c r="BO702" s="144"/>
      <c r="BP702" s="144"/>
    </row>
    <row r="703" spans="1:68" ht="14.5" x14ac:dyDescent="0.3">
      <c r="A703" s="143"/>
      <c r="B703" s="143"/>
      <c r="C703" s="327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  <c r="AA703" s="144"/>
      <c r="AB703" s="144"/>
      <c r="AC703" s="144"/>
      <c r="AD703" s="144"/>
      <c r="AE703" s="144"/>
      <c r="AF703" s="144"/>
      <c r="AG703" s="144"/>
      <c r="AH703" s="144"/>
      <c r="AI703" s="144"/>
      <c r="AJ703" s="144"/>
      <c r="AK703" s="144"/>
      <c r="AL703" s="144"/>
      <c r="AM703" s="144"/>
      <c r="AN703" s="144"/>
      <c r="AO703" s="144"/>
      <c r="AP703" s="144"/>
      <c r="AQ703" s="144"/>
      <c r="AR703" s="144"/>
      <c r="AS703" s="144"/>
      <c r="AT703" s="144"/>
      <c r="AU703" s="144"/>
      <c r="AV703" s="144"/>
      <c r="AW703" s="144"/>
      <c r="AX703" s="144"/>
      <c r="AY703" s="144"/>
      <c r="AZ703" s="144"/>
      <c r="BA703" s="144"/>
      <c r="BB703" s="144"/>
      <c r="BC703" s="144"/>
      <c r="BD703" s="144"/>
      <c r="BE703" s="144"/>
      <c r="BF703" s="144"/>
      <c r="BG703" s="144"/>
      <c r="BH703" s="144"/>
      <c r="BI703" s="144"/>
      <c r="BJ703" s="144"/>
      <c r="BK703" s="144"/>
      <c r="BL703" s="144"/>
      <c r="BM703" s="144"/>
      <c r="BN703" s="144"/>
      <c r="BO703" s="144"/>
      <c r="BP703" s="144"/>
    </row>
    <row r="704" spans="1:68" ht="14.5" x14ac:dyDescent="0.3">
      <c r="A704" s="143"/>
      <c r="B704" s="143"/>
      <c r="C704" s="327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  <c r="AA704" s="144"/>
      <c r="AB704" s="144"/>
      <c r="AC704" s="144"/>
      <c r="AD704" s="144"/>
      <c r="AE704" s="144"/>
      <c r="AF704" s="144"/>
      <c r="AG704" s="144"/>
      <c r="AH704" s="144"/>
      <c r="AI704" s="144"/>
      <c r="AJ704" s="144"/>
      <c r="AK704" s="144"/>
      <c r="AL704" s="144"/>
      <c r="AM704" s="144"/>
      <c r="AN704" s="144"/>
      <c r="AO704" s="144"/>
      <c r="AP704" s="144"/>
      <c r="AQ704" s="144"/>
      <c r="AR704" s="144"/>
      <c r="AS704" s="144"/>
      <c r="AT704" s="144"/>
      <c r="AU704" s="144"/>
      <c r="AV704" s="144"/>
      <c r="AW704" s="144"/>
      <c r="AX704" s="144"/>
      <c r="AY704" s="144"/>
      <c r="AZ704" s="144"/>
      <c r="BA704" s="144"/>
      <c r="BB704" s="144"/>
      <c r="BC704" s="144"/>
      <c r="BD704" s="144"/>
      <c r="BE704" s="144"/>
      <c r="BF704" s="144"/>
      <c r="BG704" s="144"/>
      <c r="BH704" s="144"/>
      <c r="BI704" s="144"/>
      <c r="BJ704" s="144"/>
      <c r="BK704" s="144"/>
      <c r="BL704" s="144"/>
      <c r="BM704" s="144"/>
      <c r="BN704" s="144"/>
      <c r="BO704" s="144"/>
      <c r="BP704" s="144"/>
    </row>
    <row r="705" spans="1:68" ht="14.5" x14ac:dyDescent="0.3">
      <c r="A705" s="143"/>
      <c r="B705" s="143"/>
      <c r="C705" s="327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  <c r="AA705" s="144"/>
      <c r="AB705" s="144"/>
      <c r="AC705" s="144"/>
      <c r="AD705" s="144"/>
      <c r="AE705" s="144"/>
      <c r="AF705" s="144"/>
      <c r="AG705" s="144"/>
      <c r="AH705" s="144"/>
      <c r="AI705" s="144"/>
      <c r="AJ705" s="144"/>
      <c r="AK705" s="144"/>
      <c r="AL705" s="144"/>
      <c r="AM705" s="144"/>
      <c r="AN705" s="144"/>
      <c r="AO705" s="144"/>
      <c r="AP705" s="144"/>
      <c r="AQ705" s="144"/>
      <c r="AR705" s="144"/>
      <c r="AS705" s="144"/>
      <c r="AT705" s="144"/>
      <c r="AU705" s="144"/>
      <c r="AV705" s="144"/>
      <c r="AW705" s="144"/>
      <c r="AX705" s="144"/>
      <c r="AY705" s="144"/>
      <c r="AZ705" s="144"/>
      <c r="BA705" s="144"/>
      <c r="BB705" s="144"/>
      <c r="BC705" s="144"/>
      <c r="BD705" s="144"/>
      <c r="BE705" s="144"/>
      <c r="BF705" s="144"/>
      <c r="BG705" s="144"/>
      <c r="BH705" s="144"/>
      <c r="BI705" s="144"/>
      <c r="BJ705" s="144"/>
      <c r="BK705" s="144"/>
      <c r="BL705" s="144"/>
      <c r="BM705" s="144"/>
      <c r="BN705" s="144"/>
      <c r="BO705" s="144"/>
      <c r="BP705" s="144"/>
    </row>
    <row r="706" spans="1:68" ht="14.5" x14ac:dyDescent="0.3">
      <c r="A706" s="143"/>
      <c r="B706" s="143"/>
      <c r="C706" s="327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  <c r="AA706" s="144"/>
      <c r="AB706" s="144"/>
      <c r="AC706" s="144"/>
      <c r="AD706" s="144"/>
      <c r="AE706" s="144"/>
      <c r="AF706" s="144"/>
      <c r="AG706" s="144"/>
      <c r="AH706" s="144"/>
      <c r="AI706" s="144"/>
      <c r="AJ706" s="144"/>
      <c r="AK706" s="144"/>
      <c r="AL706" s="144"/>
      <c r="AM706" s="144"/>
      <c r="AN706" s="144"/>
      <c r="AO706" s="144"/>
      <c r="AP706" s="144"/>
      <c r="AQ706" s="144"/>
      <c r="AR706" s="144"/>
      <c r="AS706" s="144"/>
      <c r="AT706" s="144"/>
      <c r="AU706" s="144"/>
      <c r="AV706" s="144"/>
      <c r="AW706" s="144"/>
      <c r="AX706" s="144"/>
      <c r="AY706" s="144"/>
      <c r="AZ706" s="144"/>
      <c r="BA706" s="144"/>
      <c r="BB706" s="144"/>
      <c r="BC706" s="144"/>
      <c r="BD706" s="144"/>
      <c r="BE706" s="144"/>
      <c r="BF706" s="144"/>
      <c r="BG706" s="144"/>
      <c r="BH706" s="144"/>
      <c r="BI706" s="144"/>
      <c r="BJ706" s="144"/>
      <c r="BK706" s="144"/>
      <c r="BL706" s="144"/>
      <c r="BM706" s="144"/>
      <c r="BN706" s="144"/>
      <c r="BO706" s="144"/>
      <c r="BP706" s="144"/>
    </row>
    <row r="707" spans="1:68" ht="14.5" x14ac:dyDescent="0.3">
      <c r="A707" s="143"/>
      <c r="B707" s="143"/>
      <c r="C707" s="327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  <c r="AA707" s="144"/>
      <c r="AB707" s="144"/>
      <c r="AC707" s="144"/>
      <c r="AD707" s="144"/>
      <c r="AE707" s="144"/>
      <c r="AF707" s="144"/>
      <c r="AG707" s="144"/>
      <c r="AH707" s="144"/>
      <c r="AI707" s="144"/>
      <c r="AJ707" s="144"/>
      <c r="AK707" s="144"/>
      <c r="AL707" s="144"/>
      <c r="AM707" s="144"/>
      <c r="AN707" s="144"/>
      <c r="AO707" s="144"/>
      <c r="AP707" s="144"/>
      <c r="AQ707" s="144"/>
      <c r="AR707" s="144"/>
      <c r="AS707" s="144"/>
      <c r="AT707" s="144"/>
      <c r="AU707" s="144"/>
      <c r="AV707" s="144"/>
      <c r="AW707" s="144"/>
      <c r="AX707" s="144"/>
      <c r="AY707" s="144"/>
      <c r="AZ707" s="144"/>
      <c r="BA707" s="144"/>
      <c r="BB707" s="144"/>
      <c r="BC707" s="144"/>
      <c r="BD707" s="144"/>
      <c r="BE707" s="144"/>
      <c r="BF707" s="144"/>
      <c r="BG707" s="144"/>
      <c r="BH707" s="144"/>
      <c r="BI707" s="144"/>
      <c r="BJ707" s="144"/>
      <c r="BK707" s="144"/>
      <c r="BL707" s="144"/>
      <c r="BM707" s="144"/>
      <c r="BN707" s="144"/>
      <c r="BO707" s="144"/>
      <c r="BP707" s="144"/>
    </row>
    <row r="708" spans="1:68" ht="14.5" x14ac:dyDescent="0.3">
      <c r="A708" s="143"/>
      <c r="B708" s="143"/>
      <c r="C708" s="327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  <c r="AA708" s="144"/>
      <c r="AB708" s="144"/>
      <c r="AC708" s="144"/>
      <c r="AD708" s="144"/>
      <c r="AE708" s="144"/>
      <c r="AF708" s="144"/>
      <c r="AG708" s="144"/>
      <c r="AH708" s="144"/>
      <c r="AI708" s="144"/>
      <c r="AJ708" s="144"/>
      <c r="AK708" s="144"/>
      <c r="AL708" s="144"/>
      <c r="AM708" s="144"/>
      <c r="AN708" s="144"/>
      <c r="AO708" s="144"/>
      <c r="AP708" s="144"/>
      <c r="AQ708" s="144"/>
      <c r="AR708" s="144"/>
      <c r="AS708" s="144"/>
      <c r="AT708" s="144"/>
      <c r="AU708" s="144"/>
      <c r="AV708" s="144"/>
      <c r="AW708" s="144"/>
      <c r="AX708" s="144"/>
      <c r="AY708" s="144"/>
      <c r="AZ708" s="144"/>
      <c r="BA708" s="144"/>
      <c r="BB708" s="144"/>
      <c r="BC708" s="144"/>
      <c r="BD708" s="144"/>
      <c r="BE708" s="144"/>
      <c r="BF708" s="144"/>
      <c r="BG708" s="144"/>
      <c r="BH708" s="144"/>
      <c r="BI708" s="144"/>
      <c r="BJ708" s="144"/>
      <c r="BK708" s="144"/>
      <c r="BL708" s="144"/>
      <c r="BM708" s="144"/>
      <c r="BN708" s="144"/>
      <c r="BO708" s="144"/>
      <c r="BP708" s="144"/>
    </row>
    <row r="709" spans="1:68" ht="14.5" x14ac:dyDescent="0.3">
      <c r="A709" s="143"/>
      <c r="B709" s="143"/>
      <c r="C709" s="327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  <c r="AA709" s="144"/>
      <c r="AB709" s="144"/>
      <c r="AC709" s="144"/>
      <c r="AD709" s="144"/>
      <c r="AE709" s="144"/>
      <c r="AF709" s="144"/>
      <c r="AG709" s="144"/>
      <c r="AH709" s="144"/>
      <c r="AI709" s="144"/>
      <c r="AJ709" s="144"/>
      <c r="AK709" s="144"/>
      <c r="AL709" s="144"/>
      <c r="AM709" s="144"/>
      <c r="AN709" s="144"/>
      <c r="AO709" s="144"/>
      <c r="AP709" s="144"/>
      <c r="AQ709" s="144"/>
      <c r="AR709" s="144"/>
      <c r="AS709" s="144"/>
      <c r="AT709" s="144"/>
      <c r="AU709" s="144"/>
      <c r="AV709" s="144"/>
      <c r="AW709" s="144"/>
      <c r="AX709" s="144"/>
      <c r="AY709" s="144"/>
      <c r="AZ709" s="144"/>
      <c r="BA709" s="144"/>
      <c r="BB709" s="144"/>
      <c r="BC709" s="144"/>
      <c r="BD709" s="144"/>
      <c r="BE709" s="144"/>
      <c r="BF709" s="144"/>
      <c r="BG709" s="144"/>
      <c r="BH709" s="144"/>
      <c r="BI709" s="144"/>
      <c r="BJ709" s="144"/>
      <c r="BK709" s="144"/>
      <c r="BL709" s="144"/>
      <c r="BM709" s="144"/>
      <c r="BN709" s="144"/>
      <c r="BO709" s="144"/>
      <c r="BP709" s="144"/>
    </row>
    <row r="710" spans="1:68" ht="14.5" x14ac:dyDescent="0.3">
      <c r="A710" s="143"/>
      <c r="B710" s="143"/>
      <c r="C710" s="327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  <c r="AA710" s="144"/>
      <c r="AB710" s="144"/>
      <c r="AC710" s="144"/>
      <c r="AD710" s="144"/>
      <c r="AE710" s="144"/>
      <c r="AF710" s="144"/>
      <c r="AG710" s="144"/>
      <c r="AH710" s="144"/>
      <c r="AI710" s="144"/>
      <c r="AJ710" s="144"/>
      <c r="AK710" s="144"/>
      <c r="AL710" s="144"/>
      <c r="AM710" s="144"/>
      <c r="AN710" s="144"/>
      <c r="AO710" s="144"/>
      <c r="AP710" s="144"/>
      <c r="AQ710" s="144"/>
      <c r="AR710" s="144"/>
      <c r="AS710" s="144"/>
      <c r="AT710" s="144"/>
      <c r="AU710" s="144"/>
      <c r="AV710" s="144"/>
      <c r="AW710" s="144"/>
      <c r="AX710" s="144"/>
      <c r="AY710" s="144"/>
      <c r="AZ710" s="144"/>
      <c r="BA710" s="144"/>
      <c r="BB710" s="144"/>
      <c r="BC710" s="144"/>
      <c r="BD710" s="144"/>
      <c r="BE710" s="144"/>
      <c r="BF710" s="144"/>
      <c r="BG710" s="144"/>
      <c r="BH710" s="144"/>
      <c r="BI710" s="144"/>
      <c r="BJ710" s="144"/>
      <c r="BK710" s="144"/>
      <c r="BL710" s="144"/>
      <c r="BM710" s="144"/>
      <c r="BN710" s="144"/>
      <c r="BO710" s="144"/>
      <c r="BP710" s="144"/>
    </row>
    <row r="711" spans="1:68" ht="14.5" x14ac:dyDescent="0.3">
      <c r="A711" s="143"/>
      <c r="B711" s="143"/>
      <c r="C711" s="327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  <c r="AA711" s="144"/>
      <c r="AB711" s="144"/>
      <c r="AC711" s="144"/>
      <c r="AD711" s="144"/>
      <c r="AE711" s="144"/>
      <c r="AF711" s="144"/>
      <c r="AG711" s="144"/>
      <c r="AH711" s="144"/>
      <c r="AI711" s="144"/>
      <c r="AJ711" s="144"/>
      <c r="AK711" s="144"/>
      <c r="AL711" s="144"/>
      <c r="AM711" s="144"/>
      <c r="AN711" s="144"/>
      <c r="AO711" s="144"/>
      <c r="AP711" s="144"/>
      <c r="AQ711" s="144"/>
      <c r="AR711" s="144"/>
      <c r="AS711" s="144"/>
      <c r="AT711" s="144"/>
      <c r="AU711" s="144"/>
      <c r="AV711" s="144"/>
      <c r="AW711" s="144"/>
      <c r="AX711" s="144"/>
      <c r="AY711" s="144"/>
      <c r="AZ711" s="144"/>
      <c r="BA711" s="144"/>
      <c r="BB711" s="144"/>
      <c r="BC711" s="144"/>
      <c r="BD711" s="144"/>
      <c r="BE711" s="144"/>
      <c r="BF711" s="144"/>
      <c r="BG711" s="144"/>
      <c r="BH711" s="144"/>
      <c r="BI711" s="144"/>
      <c r="BJ711" s="144"/>
      <c r="BK711" s="144"/>
      <c r="BL711" s="144"/>
      <c r="BM711" s="144"/>
      <c r="BN711" s="144"/>
      <c r="BO711" s="144"/>
      <c r="BP711" s="144"/>
    </row>
    <row r="712" spans="1:68" ht="14.5" x14ac:dyDescent="0.3">
      <c r="A712" s="143"/>
      <c r="B712" s="143"/>
      <c r="C712" s="327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  <c r="AA712" s="144"/>
      <c r="AB712" s="144"/>
      <c r="AC712" s="144"/>
      <c r="AD712" s="144"/>
      <c r="AE712" s="144"/>
      <c r="AF712" s="144"/>
      <c r="AG712" s="144"/>
      <c r="AH712" s="144"/>
      <c r="AI712" s="144"/>
      <c r="AJ712" s="144"/>
      <c r="AK712" s="144"/>
      <c r="AL712" s="144"/>
      <c r="AM712" s="144"/>
      <c r="AN712" s="144"/>
      <c r="AO712" s="144"/>
      <c r="AP712" s="144"/>
      <c r="AQ712" s="144"/>
      <c r="AR712" s="144"/>
      <c r="AS712" s="144"/>
      <c r="AT712" s="144"/>
      <c r="AU712" s="144"/>
      <c r="AV712" s="144"/>
      <c r="AW712" s="144"/>
      <c r="AX712" s="144"/>
      <c r="AY712" s="144"/>
      <c r="AZ712" s="144"/>
      <c r="BA712" s="144"/>
      <c r="BB712" s="144"/>
      <c r="BC712" s="144"/>
      <c r="BD712" s="144"/>
      <c r="BE712" s="144"/>
      <c r="BF712" s="144"/>
      <c r="BG712" s="144"/>
      <c r="BH712" s="144"/>
      <c r="BI712" s="144"/>
      <c r="BJ712" s="144"/>
      <c r="BK712" s="144"/>
      <c r="BL712" s="144"/>
      <c r="BM712" s="144"/>
      <c r="BN712" s="144"/>
      <c r="BO712" s="144"/>
      <c r="BP712" s="144"/>
    </row>
    <row r="713" spans="1:68" ht="14.5" x14ac:dyDescent="0.3">
      <c r="A713" s="143"/>
      <c r="B713" s="143"/>
      <c r="C713" s="327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  <c r="AB713" s="144"/>
      <c r="AC713" s="144"/>
      <c r="AD713" s="144"/>
      <c r="AE713" s="144"/>
      <c r="AF713" s="144"/>
      <c r="AG713" s="144"/>
      <c r="AH713" s="144"/>
      <c r="AI713" s="144"/>
      <c r="AJ713" s="144"/>
      <c r="AK713" s="144"/>
      <c r="AL713" s="144"/>
      <c r="AM713" s="144"/>
      <c r="AN713" s="144"/>
      <c r="AO713" s="144"/>
      <c r="AP713" s="144"/>
      <c r="AQ713" s="144"/>
      <c r="AR713" s="144"/>
      <c r="AS713" s="144"/>
      <c r="AT713" s="144"/>
      <c r="AU713" s="144"/>
      <c r="AV713" s="144"/>
      <c r="AW713" s="144"/>
      <c r="AX713" s="144"/>
      <c r="AY713" s="144"/>
      <c r="AZ713" s="144"/>
      <c r="BA713" s="144"/>
      <c r="BB713" s="144"/>
      <c r="BC713" s="144"/>
      <c r="BD713" s="144"/>
      <c r="BE713" s="144"/>
      <c r="BF713" s="144"/>
      <c r="BG713" s="144"/>
      <c r="BH713" s="144"/>
      <c r="BI713" s="144"/>
      <c r="BJ713" s="144"/>
      <c r="BK713" s="144"/>
      <c r="BL713" s="144"/>
      <c r="BM713" s="144"/>
      <c r="BN713" s="144"/>
      <c r="BO713" s="144"/>
      <c r="BP713" s="144"/>
    </row>
    <row r="714" spans="1:68" ht="14.5" x14ac:dyDescent="0.3">
      <c r="A714" s="143"/>
      <c r="B714" s="143"/>
      <c r="C714" s="327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  <c r="AA714" s="144"/>
      <c r="AB714" s="144"/>
      <c r="AC714" s="144"/>
      <c r="AD714" s="144"/>
      <c r="AE714" s="144"/>
      <c r="AF714" s="144"/>
      <c r="AG714" s="144"/>
      <c r="AH714" s="144"/>
      <c r="AI714" s="144"/>
      <c r="AJ714" s="144"/>
      <c r="AK714" s="144"/>
      <c r="AL714" s="144"/>
      <c r="AM714" s="144"/>
      <c r="AN714" s="144"/>
      <c r="AO714" s="144"/>
      <c r="AP714" s="144"/>
      <c r="AQ714" s="144"/>
      <c r="AR714" s="144"/>
      <c r="AS714" s="144"/>
      <c r="AT714" s="144"/>
      <c r="AU714" s="144"/>
      <c r="AV714" s="144"/>
      <c r="AW714" s="144"/>
      <c r="AX714" s="144"/>
      <c r="AY714" s="144"/>
      <c r="AZ714" s="144"/>
      <c r="BA714" s="144"/>
      <c r="BB714" s="144"/>
      <c r="BC714" s="144"/>
      <c r="BD714" s="144"/>
      <c r="BE714" s="144"/>
      <c r="BF714" s="144"/>
      <c r="BG714" s="144"/>
      <c r="BH714" s="144"/>
      <c r="BI714" s="144"/>
      <c r="BJ714" s="144"/>
      <c r="BK714" s="144"/>
      <c r="BL714" s="144"/>
      <c r="BM714" s="144"/>
      <c r="BN714" s="144"/>
      <c r="BO714" s="144"/>
      <c r="BP714" s="144"/>
    </row>
    <row r="715" spans="1:68" ht="14.5" x14ac:dyDescent="0.3">
      <c r="A715" s="143"/>
      <c r="B715" s="143"/>
      <c r="C715" s="327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  <c r="AA715" s="144"/>
      <c r="AB715" s="144"/>
      <c r="AC715" s="144"/>
      <c r="AD715" s="144"/>
      <c r="AE715" s="144"/>
      <c r="AF715" s="144"/>
      <c r="AG715" s="144"/>
      <c r="AH715" s="144"/>
      <c r="AI715" s="144"/>
      <c r="AJ715" s="144"/>
      <c r="AK715" s="144"/>
      <c r="AL715" s="144"/>
      <c r="AM715" s="144"/>
      <c r="AN715" s="144"/>
      <c r="AO715" s="144"/>
      <c r="AP715" s="144"/>
      <c r="AQ715" s="144"/>
      <c r="AR715" s="144"/>
      <c r="AS715" s="144"/>
      <c r="AT715" s="144"/>
      <c r="AU715" s="144"/>
      <c r="AV715" s="144"/>
      <c r="AW715" s="144"/>
      <c r="AX715" s="144"/>
      <c r="AY715" s="144"/>
      <c r="AZ715" s="144"/>
      <c r="BA715" s="144"/>
      <c r="BB715" s="144"/>
      <c r="BC715" s="144"/>
      <c r="BD715" s="144"/>
      <c r="BE715" s="144"/>
      <c r="BF715" s="144"/>
      <c r="BG715" s="144"/>
      <c r="BH715" s="144"/>
      <c r="BI715" s="144"/>
      <c r="BJ715" s="144"/>
      <c r="BK715" s="144"/>
      <c r="BL715" s="144"/>
      <c r="BM715" s="144"/>
      <c r="BN715" s="144"/>
      <c r="BO715" s="144"/>
      <c r="BP715" s="144"/>
    </row>
    <row r="716" spans="1:68" ht="14.5" x14ac:dyDescent="0.3">
      <c r="A716" s="143"/>
      <c r="B716" s="143"/>
      <c r="C716" s="327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  <c r="AA716" s="144"/>
      <c r="AB716" s="144"/>
      <c r="AC716" s="144"/>
      <c r="AD716" s="144"/>
      <c r="AE716" s="144"/>
      <c r="AF716" s="144"/>
      <c r="AG716" s="144"/>
      <c r="AH716" s="144"/>
      <c r="AI716" s="144"/>
      <c r="AJ716" s="144"/>
      <c r="AK716" s="144"/>
      <c r="AL716" s="144"/>
      <c r="AM716" s="144"/>
      <c r="AN716" s="144"/>
      <c r="AO716" s="144"/>
      <c r="AP716" s="144"/>
      <c r="AQ716" s="144"/>
      <c r="AR716" s="144"/>
      <c r="AS716" s="144"/>
      <c r="AT716" s="144"/>
      <c r="AU716" s="144"/>
      <c r="AV716" s="144"/>
      <c r="AW716" s="144"/>
      <c r="AX716" s="144"/>
      <c r="AY716" s="144"/>
      <c r="AZ716" s="144"/>
      <c r="BA716" s="144"/>
      <c r="BB716" s="144"/>
      <c r="BC716" s="144"/>
      <c r="BD716" s="144"/>
      <c r="BE716" s="144"/>
      <c r="BF716" s="144"/>
      <c r="BG716" s="144"/>
      <c r="BH716" s="144"/>
      <c r="BI716" s="144"/>
      <c r="BJ716" s="144"/>
      <c r="BK716" s="144"/>
      <c r="BL716" s="144"/>
      <c r="BM716" s="144"/>
      <c r="BN716" s="144"/>
      <c r="BO716" s="144"/>
      <c r="BP716" s="144"/>
    </row>
    <row r="717" spans="1:68" ht="14.5" x14ac:dyDescent="0.3">
      <c r="A717" s="143"/>
      <c r="B717" s="143"/>
      <c r="C717" s="327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  <c r="AB717" s="144"/>
      <c r="AC717" s="144"/>
      <c r="AD717" s="144"/>
      <c r="AE717" s="144"/>
      <c r="AF717" s="144"/>
      <c r="AG717" s="144"/>
      <c r="AH717" s="144"/>
      <c r="AI717" s="144"/>
      <c r="AJ717" s="144"/>
      <c r="AK717" s="144"/>
      <c r="AL717" s="144"/>
      <c r="AM717" s="144"/>
      <c r="AN717" s="144"/>
      <c r="AO717" s="144"/>
      <c r="AP717" s="144"/>
      <c r="AQ717" s="144"/>
      <c r="AR717" s="144"/>
      <c r="AS717" s="144"/>
      <c r="AT717" s="144"/>
      <c r="AU717" s="144"/>
      <c r="AV717" s="144"/>
      <c r="AW717" s="144"/>
      <c r="AX717" s="144"/>
      <c r="AY717" s="144"/>
      <c r="AZ717" s="144"/>
      <c r="BA717" s="144"/>
      <c r="BB717" s="144"/>
      <c r="BC717" s="144"/>
      <c r="BD717" s="144"/>
      <c r="BE717" s="144"/>
      <c r="BF717" s="144"/>
      <c r="BG717" s="144"/>
      <c r="BH717" s="144"/>
      <c r="BI717" s="144"/>
      <c r="BJ717" s="144"/>
      <c r="BK717" s="144"/>
      <c r="BL717" s="144"/>
      <c r="BM717" s="144"/>
      <c r="BN717" s="144"/>
      <c r="BO717" s="144"/>
      <c r="BP717" s="144"/>
    </row>
    <row r="718" spans="1:68" ht="14.5" x14ac:dyDescent="0.3">
      <c r="A718" s="143"/>
      <c r="B718" s="143"/>
      <c r="C718" s="327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  <c r="AA718" s="144"/>
      <c r="AB718" s="144"/>
      <c r="AC718" s="144"/>
      <c r="AD718" s="144"/>
      <c r="AE718" s="144"/>
      <c r="AF718" s="144"/>
      <c r="AG718" s="144"/>
      <c r="AH718" s="144"/>
      <c r="AI718" s="144"/>
      <c r="AJ718" s="144"/>
      <c r="AK718" s="144"/>
      <c r="AL718" s="144"/>
      <c r="AM718" s="144"/>
      <c r="AN718" s="144"/>
      <c r="AO718" s="144"/>
      <c r="AP718" s="144"/>
      <c r="AQ718" s="144"/>
      <c r="AR718" s="144"/>
      <c r="AS718" s="144"/>
      <c r="AT718" s="144"/>
      <c r="AU718" s="144"/>
      <c r="AV718" s="144"/>
      <c r="AW718" s="144"/>
      <c r="AX718" s="144"/>
      <c r="AY718" s="144"/>
      <c r="AZ718" s="144"/>
      <c r="BA718" s="144"/>
      <c r="BB718" s="144"/>
      <c r="BC718" s="144"/>
      <c r="BD718" s="144"/>
      <c r="BE718" s="144"/>
      <c r="BF718" s="144"/>
      <c r="BG718" s="144"/>
      <c r="BH718" s="144"/>
      <c r="BI718" s="144"/>
      <c r="BJ718" s="144"/>
      <c r="BK718" s="144"/>
      <c r="BL718" s="144"/>
      <c r="BM718" s="144"/>
      <c r="BN718" s="144"/>
      <c r="BO718" s="144"/>
      <c r="BP718" s="144"/>
    </row>
    <row r="719" spans="1:68" ht="14.5" x14ac:dyDescent="0.3">
      <c r="A719" s="143"/>
      <c r="B719" s="143"/>
      <c r="C719" s="327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  <c r="AA719" s="144"/>
      <c r="AB719" s="144"/>
      <c r="AC719" s="144"/>
      <c r="AD719" s="144"/>
      <c r="AE719" s="144"/>
      <c r="AF719" s="144"/>
      <c r="AG719" s="144"/>
      <c r="AH719" s="144"/>
      <c r="AI719" s="144"/>
      <c r="AJ719" s="144"/>
      <c r="AK719" s="144"/>
      <c r="AL719" s="144"/>
      <c r="AM719" s="144"/>
      <c r="AN719" s="144"/>
      <c r="AO719" s="144"/>
      <c r="AP719" s="144"/>
      <c r="AQ719" s="144"/>
      <c r="AR719" s="144"/>
      <c r="AS719" s="144"/>
      <c r="AT719" s="144"/>
      <c r="AU719" s="144"/>
      <c r="AV719" s="144"/>
      <c r="AW719" s="144"/>
      <c r="AX719" s="144"/>
      <c r="AY719" s="144"/>
      <c r="AZ719" s="144"/>
      <c r="BA719" s="144"/>
      <c r="BB719" s="144"/>
      <c r="BC719" s="144"/>
      <c r="BD719" s="144"/>
      <c r="BE719" s="144"/>
      <c r="BF719" s="144"/>
      <c r="BG719" s="144"/>
      <c r="BH719" s="144"/>
      <c r="BI719" s="144"/>
      <c r="BJ719" s="144"/>
      <c r="BK719" s="144"/>
      <c r="BL719" s="144"/>
      <c r="BM719" s="144"/>
      <c r="BN719" s="144"/>
      <c r="BO719" s="144"/>
      <c r="BP719" s="144"/>
    </row>
    <row r="720" spans="1:68" ht="14.5" x14ac:dyDescent="0.3">
      <c r="A720" s="143"/>
      <c r="B720" s="143"/>
      <c r="C720" s="327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  <c r="AA720" s="144"/>
      <c r="AB720" s="144"/>
      <c r="AC720" s="144"/>
      <c r="AD720" s="144"/>
      <c r="AE720" s="144"/>
      <c r="AF720" s="144"/>
      <c r="AG720" s="144"/>
      <c r="AH720" s="144"/>
      <c r="AI720" s="144"/>
      <c r="AJ720" s="144"/>
      <c r="AK720" s="144"/>
      <c r="AL720" s="144"/>
      <c r="AM720" s="144"/>
      <c r="AN720" s="144"/>
      <c r="AO720" s="144"/>
      <c r="AP720" s="144"/>
      <c r="AQ720" s="144"/>
      <c r="AR720" s="144"/>
      <c r="AS720" s="144"/>
      <c r="AT720" s="144"/>
      <c r="AU720" s="144"/>
      <c r="AV720" s="144"/>
      <c r="AW720" s="144"/>
      <c r="AX720" s="144"/>
      <c r="AY720" s="144"/>
      <c r="AZ720" s="144"/>
      <c r="BA720" s="144"/>
      <c r="BB720" s="144"/>
      <c r="BC720" s="144"/>
      <c r="BD720" s="144"/>
      <c r="BE720" s="144"/>
      <c r="BF720" s="144"/>
      <c r="BG720" s="144"/>
      <c r="BH720" s="144"/>
      <c r="BI720" s="144"/>
      <c r="BJ720" s="144"/>
      <c r="BK720" s="144"/>
      <c r="BL720" s="144"/>
      <c r="BM720" s="144"/>
      <c r="BN720" s="144"/>
      <c r="BO720" s="144"/>
      <c r="BP720" s="144"/>
    </row>
    <row r="721" spans="1:68" ht="14.5" x14ac:dyDescent="0.3">
      <c r="A721" s="143"/>
      <c r="B721" s="143"/>
      <c r="C721" s="327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  <c r="AA721" s="144"/>
      <c r="AB721" s="144"/>
      <c r="AC721" s="144"/>
      <c r="AD721" s="144"/>
      <c r="AE721" s="144"/>
      <c r="AF721" s="144"/>
      <c r="AG721" s="144"/>
      <c r="AH721" s="144"/>
      <c r="AI721" s="144"/>
      <c r="AJ721" s="144"/>
      <c r="AK721" s="144"/>
      <c r="AL721" s="144"/>
      <c r="AM721" s="144"/>
      <c r="AN721" s="144"/>
      <c r="AO721" s="144"/>
      <c r="AP721" s="144"/>
      <c r="AQ721" s="144"/>
      <c r="AR721" s="144"/>
      <c r="AS721" s="144"/>
      <c r="AT721" s="144"/>
      <c r="AU721" s="144"/>
      <c r="AV721" s="144"/>
      <c r="AW721" s="144"/>
      <c r="AX721" s="144"/>
      <c r="AY721" s="144"/>
      <c r="AZ721" s="144"/>
      <c r="BA721" s="144"/>
      <c r="BB721" s="144"/>
      <c r="BC721" s="144"/>
      <c r="BD721" s="144"/>
      <c r="BE721" s="144"/>
      <c r="BF721" s="144"/>
      <c r="BG721" s="144"/>
      <c r="BH721" s="144"/>
      <c r="BI721" s="144"/>
      <c r="BJ721" s="144"/>
      <c r="BK721" s="144"/>
      <c r="BL721" s="144"/>
      <c r="BM721" s="144"/>
      <c r="BN721" s="144"/>
      <c r="BO721" s="144"/>
      <c r="BP721" s="144"/>
    </row>
    <row r="722" spans="1:68" ht="14.5" x14ac:dyDescent="0.3">
      <c r="A722" s="143"/>
      <c r="B722" s="143"/>
      <c r="C722" s="327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  <c r="AA722" s="144"/>
      <c r="AB722" s="144"/>
      <c r="AC722" s="144"/>
      <c r="AD722" s="144"/>
      <c r="AE722" s="144"/>
      <c r="AF722" s="144"/>
      <c r="AG722" s="144"/>
      <c r="AH722" s="144"/>
      <c r="AI722" s="144"/>
      <c r="AJ722" s="144"/>
      <c r="AK722" s="144"/>
      <c r="AL722" s="144"/>
      <c r="AM722" s="144"/>
      <c r="AN722" s="144"/>
      <c r="AO722" s="144"/>
      <c r="AP722" s="144"/>
      <c r="AQ722" s="144"/>
      <c r="AR722" s="144"/>
      <c r="AS722" s="144"/>
      <c r="AT722" s="144"/>
      <c r="AU722" s="144"/>
      <c r="AV722" s="144"/>
      <c r="AW722" s="144"/>
      <c r="AX722" s="144"/>
      <c r="AY722" s="144"/>
      <c r="AZ722" s="144"/>
      <c r="BA722" s="144"/>
      <c r="BB722" s="144"/>
      <c r="BC722" s="144"/>
      <c r="BD722" s="144"/>
      <c r="BE722" s="144"/>
      <c r="BF722" s="144"/>
      <c r="BG722" s="144"/>
      <c r="BH722" s="144"/>
      <c r="BI722" s="144"/>
      <c r="BJ722" s="144"/>
      <c r="BK722" s="144"/>
      <c r="BL722" s="144"/>
      <c r="BM722" s="144"/>
      <c r="BN722" s="144"/>
      <c r="BO722" s="144"/>
      <c r="BP722" s="144"/>
    </row>
    <row r="723" spans="1:68" ht="14.5" x14ac:dyDescent="0.3">
      <c r="A723" s="143"/>
      <c r="B723" s="143"/>
      <c r="C723" s="327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  <c r="AA723" s="144"/>
      <c r="AB723" s="144"/>
      <c r="AC723" s="144"/>
      <c r="AD723" s="144"/>
      <c r="AE723" s="144"/>
      <c r="AF723" s="144"/>
      <c r="AG723" s="144"/>
      <c r="AH723" s="144"/>
      <c r="AI723" s="144"/>
      <c r="AJ723" s="144"/>
      <c r="AK723" s="144"/>
      <c r="AL723" s="144"/>
      <c r="AM723" s="144"/>
      <c r="AN723" s="144"/>
      <c r="AO723" s="144"/>
      <c r="AP723" s="144"/>
      <c r="AQ723" s="144"/>
      <c r="AR723" s="144"/>
      <c r="AS723" s="144"/>
      <c r="AT723" s="144"/>
      <c r="AU723" s="144"/>
      <c r="AV723" s="144"/>
      <c r="AW723" s="144"/>
      <c r="AX723" s="144"/>
      <c r="AY723" s="144"/>
      <c r="AZ723" s="144"/>
      <c r="BA723" s="144"/>
      <c r="BB723" s="144"/>
      <c r="BC723" s="144"/>
      <c r="BD723" s="144"/>
      <c r="BE723" s="144"/>
      <c r="BF723" s="144"/>
      <c r="BG723" s="144"/>
      <c r="BH723" s="144"/>
      <c r="BI723" s="144"/>
      <c r="BJ723" s="144"/>
      <c r="BK723" s="144"/>
      <c r="BL723" s="144"/>
      <c r="BM723" s="144"/>
      <c r="BN723" s="144"/>
      <c r="BO723" s="144"/>
      <c r="BP723" s="144"/>
    </row>
    <row r="724" spans="1:68" ht="14.5" x14ac:dyDescent="0.3">
      <c r="A724" s="143"/>
      <c r="B724" s="143"/>
      <c r="C724" s="327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  <c r="AA724" s="144"/>
      <c r="AB724" s="144"/>
      <c r="AC724" s="144"/>
      <c r="AD724" s="144"/>
      <c r="AE724" s="144"/>
      <c r="AF724" s="144"/>
      <c r="AG724" s="144"/>
      <c r="AH724" s="144"/>
      <c r="AI724" s="144"/>
      <c r="AJ724" s="144"/>
      <c r="AK724" s="144"/>
      <c r="AL724" s="144"/>
      <c r="AM724" s="144"/>
      <c r="AN724" s="144"/>
      <c r="AO724" s="144"/>
      <c r="AP724" s="144"/>
      <c r="AQ724" s="144"/>
      <c r="AR724" s="144"/>
      <c r="AS724" s="144"/>
      <c r="AT724" s="144"/>
      <c r="AU724" s="144"/>
      <c r="AV724" s="144"/>
      <c r="AW724" s="144"/>
      <c r="AX724" s="144"/>
      <c r="AY724" s="144"/>
      <c r="AZ724" s="144"/>
      <c r="BA724" s="144"/>
      <c r="BB724" s="144"/>
      <c r="BC724" s="144"/>
      <c r="BD724" s="144"/>
      <c r="BE724" s="144"/>
      <c r="BF724" s="144"/>
      <c r="BG724" s="144"/>
      <c r="BH724" s="144"/>
      <c r="BI724" s="144"/>
      <c r="BJ724" s="144"/>
      <c r="BK724" s="144"/>
      <c r="BL724" s="144"/>
      <c r="BM724" s="144"/>
      <c r="BN724" s="144"/>
      <c r="BO724" s="144"/>
      <c r="BP724" s="144"/>
    </row>
    <row r="725" spans="1:68" ht="14.5" x14ac:dyDescent="0.3">
      <c r="A725" s="143"/>
      <c r="B725" s="143"/>
      <c r="C725" s="327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  <c r="AA725" s="144"/>
      <c r="AB725" s="144"/>
      <c r="AC725" s="144"/>
      <c r="AD725" s="144"/>
      <c r="AE725" s="144"/>
      <c r="AF725" s="144"/>
      <c r="AG725" s="144"/>
      <c r="AH725" s="144"/>
      <c r="AI725" s="144"/>
      <c r="AJ725" s="144"/>
      <c r="AK725" s="144"/>
      <c r="AL725" s="144"/>
      <c r="AM725" s="144"/>
      <c r="AN725" s="144"/>
      <c r="AO725" s="144"/>
      <c r="AP725" s="144"/>
      <c r="AQ725" s="144"/>
      <c r="AR725" s="144"/>
      <c r="AS725" s="144"/>
      <c r="AT725" s="144"/>
      <c r="AU725" s="144"/>
      <c r="AV725" s="144"/>
      <c r="AW725" s="144"/>
      <c r="AX725" s="144"/>
      <c r="AY725" s="144"/>
      <c r="AZ725" s="144"/>
      <c r="BA725" s="144"/>
      <c r="BB725" s="144"/>
      <c r="BC725" s="144"/>
      <c r="BD725" s="144"/>
      <c r="BE725" s="144"/>
      <c r="BF725" s="144"/>
      <c r="BG725" s="144"/>
      <c r="BH725" s="144"/>
      <c r="BI725" s="144"/>
      <c r="BJ725" s="144"/>
      <c r="BK725" s="144"/>
      <c r="BL725" s="144"/>
      <c r="BM725" s="144"/>
      <c r="BN725" s="144"/>
      <c r="BO725" s="144"/>
      <c r="BP725" s="144"/>
    </row>
    <row r="726" spans="1:68" ht="14.5" x14ac:dyDescent="0.3">
      <c r="A726" s="143"/>
      <c r="B726" s="143"/>
      <c r="C726" s="327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  <c r="AA726" s="144"/>
      <c r="AB726" s="144"/>
      <c r="AC726" s="144"/>
      <c r="AD726" s="144"/>
      <c r="AE726" s="144"/>
      <c r="AF726" s="144"/>
      <c r="AG726" s="144"/>
      <c r="AH726" s="144"/>
      <c r="AI726" s="144"/>
      <c r="AJ726" s="144"/>
      <c r="AK726" s="144"/>
      <c r="AL726" s="144"/>
      <c r="AM726" s="144"/>
      <c r="AN726" s="144"/>
      <c r="AO726" s="144"/>
      <c r="AP726" s="144"/>
      <c r="AQ726" s="144"/>
      <c r="AR726" s="144"/>
      <c r="AS726" s="144"/>
      <c r="AT726" s="144"/>
      <c r="AU726" s="144"/>
      <c r="AV726" s="144"/>
      <c r="AW726" s="144"/>
      <c r="AX726" s="144"/>
      <c r="AY726" s="144"/>
      <c r="AZ726" s="144"/>
      <c r="BA726" s="144"/>
      <c r="BB726" s="144"/>
      <c r="BC726" s="144"/>
      <c r="BD726" s="144"/>
      <c r="BE726" s="144"/>
      <c r="BF726" s="144"/>
      <c r="BG726" s="144"/>
      <c r="BH726" s="144"/>
      <c r="BI726" s="144"/>
      <c r="BJ726" s="144"/>
      <c r="BK726" s="144"/>
      <c r="BL726" s="144"/>
      <c r="BM726" s="144"/>
      <c r="BN726" s="144"/>
      <c r="BO726" s="144"/>
      <c r="BP726" s="144"/>
    </row>
    <row r="727" spans="1:68" ht="14.5" x14ac:dyDescent="0.3">
      <c r="A727" s="143"/>
      <c r="B727" s="143"/>
      <c r="C727" s="327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  <c r="AA727" s="144"/>
      <c r="AB727" s="144"/>
      <c r="AC727" s="144"/>
      <c r="AD727" s="144"/>
      <c r="AE727" s="144"/>
      <c r="AF727" s="144"/>
      <c r="AG727" s="144"/>
      <c r="AH727" s="144"/>
      <c r="AI727" s="144"/>
      <c r="AJ727" s="144"/>
      <c r="AK727" s="144"/>
      <c r="AL727" s="144"/>
      <c r="AM727" s="144"/>
      <c r="AN727" s="144"/>
      <c r="AO727" s="144"/>
      <c r="AP727" s="144"/>
      <c r="AQ727" s="144"/>
      <c r="AR727" s="144"/>
      <c r="AS727" s="144"/>
      <c r="AT727" s="144"/>
      <c r="AU727" s="144"/>
      <c r="AV727" s="144"/>
      <c r="AW727" s="144"/>
      <c r="AX727" s="144"/>
      <c r="AY727" s="144"/>
      <c r="AZ727" s="144"/>
      <c r="BA727" s="144"/>
      <c r="BB727" s="144"/>
      <c r="BC727" s="144"/>
      <c r="BD727" s="144"/>
      <c r="BE727" s="144"/>
      <c r="BF727" s="144"/>
      <c r="BG727" s="144"/>
      <c r="BH727" s="144"/>
      <c r="BI727" s="144"/>
      <c r="BJ727" s="144"/>
      <c r="BK727" s="144"/>
      <c r="BL727" s="144"/>
      <c r="BM727" s="144"/>
      <c r="BN727" s="144"/>
      <c r="BO727" s="144"/>
      <c r="BP727" s="144"/>
    </row>
    <row r="728" spans="1:68" ht="14.5" x14ac:dyDescent="0.3">
      <c r="A728" s="143"/>
      <c r="B728" s="143"/>
      <c r="C728" s="327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  <c r="AA728" s="144"/>
      <c r="AB728" s="144"/>
      <c r="AC728" s="144"/>
      <c r="AD728" s="144"/>
      <c r="AE728" s="144"/>
      <c r="AF728" s="144"/>
      <c r="AG728" s="144"/>
      <c r="AH728" s="144"/>
      <c r="AI728" s="144"/>
      <c r="AJ728" s="144"/>
      <c r="AK728" s="144"/>
      <c r="AL728" s="144"/>
      <c r="AM728" s="144"/>
      <c r="AN728" s="144"/>
      <c r="AO728" s="144"/>
      <c r="AP728" s="144"/>
      <c r="AQ728" s="144"/>
      <c r="AR728" s="144"/>
      <c r="AS728" s="144"/>
      <c r="AT728" s="144"/>
      <c r="AU728" s="144"/>
      <c r="AV728" s="144"/>
      <c r="AW728" s="144"/>
      <c r="AX728" s="144"/>
      <c r="AY728" s="144"/>
      <c r="AZ728" s="144"/>
      <c r="BA728" s="144"/>
      <c r="BB728" s="144"/>
      <c r="BC728" s="144"/>
      <c r="BD728" s="144"/>
      <c r="BE728" s="144"/>
      <c r="BF728" s="144"/>
      <c r="BG728" s="144"/>
      <c r="BH728" s="144"/>
      <c r="BI728" s="144"/>
      <c r="BJ728" s="144"/>
      <c r="BK728" s="144"/>
      <c r="BL728" s="144"/>
      <c r="BM728" s="144"/>
      <c r="BN728" s="144"/>
      <c r="BO728" s="144"/>
      <c r="BP728" s="144"/>
    </row>
    <row r="729" spans="1:68" ht="14.5" x14ac:dyDescent="0.3">
      <c r="A729" s="143"/>
      <c r="B729" s="143"/>
      <c r="C729" s="327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  <c r="AA729" s="144"/>
      <c r="AB729" s="144"/>
      <c r="AC729" s="144"/>
      <c r="AD729" s="144"/>
      <c r="AE729" s="144"/>
      <c r="AF729" s="144"/>
      <c r="AG729" s="144"/>
      <c r="AH729" s="144"/>
      <c r="AI729" s="144"/>
      <c r="AJ729" s="144"/>
      <c r="AK729" s="144"/>
      <c r="AL729" s="144"/>
      <c r="AM729" s="144"/>
      <c r="AN729" s="144"/>
      <c r="AO729" s="144"/>
      <c r="AP729" s="144"/>
      <c r="AQ729" s="144"/>
      <c r="AR729" s="144"/>
      <c r="AS729" s="144"/>
      <c r="AT729" s="144"/>
      <c r="AU729" s="144"/>
      <c r="AV729" s="144"/>
      <c r="AW729" s="144"/>
      <c r="AX729" s="144"/>
      <c r="AY729" s="144"/>
      <c r="AZ729" s="144"/>
      <c r="BA729" s="144"/>
      <c r="BB729" s="144"/>
      <c r="BC729" s="144"/>
      <c r="BD729" s="144"/>
      <c r="BE729" s="144"/>
      <c r="BF729" s="144"/>
      <c r="BG729" s="144"/>
      <c r="BH729" s="144"/>
      <c r="BI729" s="144"/>
      <c r="BJ729" s="144"/>
      <c r="BK729" s="144"/>
      <c r="BL729" s="144"/>
      <c r="BM729" s="144"/>
      <c r="BN729" s="144"/>
      <c r="BO729" s="144"/>
      <c r="BP729" s="144"/>
    </row>
    <row r="730" spans="1:68" ht="14.5" x14ac:dyDescent="0.3">
      <c r="A730" s="143"/>
      <c r="B730" s="143"/>
      <c r="C730" s="327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  <c r="AA730" s="144"/>
      <c r="AB730" s="144"/>
      <c r="AC730" s="144"/>
      <c r="AD730" s="144"/>
      <c r="AE730" s="144"/>
      <c r="AF730" s="144"/>
      <c r="AG730" s="144"/>
      <c r="AH730" s="144"/>
      <c r="AI730" s="144"/>
      <c r="AJ730" s="144"/>
      <c r="AK730" s="144"/>
      <c r="AL730" s="144"/>
      <c r="AM730" s="144"/>
      <c r="AN730" s="144"/>
      <c r="AO730" s="144"/>
      <c r="AP730" s="144"/>
      <c r="AQ730" s="144"/>
      <c r="AR730" s="144"/>
      <c r="AS730" s="144"/>
      <c r="AT730" s="144"/>
      <c r="AU730" s="144"/>
      <c r="AV730" s="144"/>
      <c r="AW730" s="144"/>
      <c r="AX730" s="144"/>
      <c r="AY730" s="144"/>
      <c r="AZ730" s="144"/>
      <c r="BA730" s="144"/>
      <c r="BB730" s="144"/>
      <c r="BC730" s="144"/>
      <c r="BD730" s="144"/>
      <c r="BE730" s="144"/>
      <c r="BF730" s="144"/>
      <c r="BG730" s="144"/>
      <c r="BH730" s="144"/>
      <c r="BI730" s="144"/>
      <c r="BJ730" s="144"/>
      <c r="BK730" s="144"/>
      <c r="BL730" s="144"/>
      <c r="BM730" s="144"/>
      <c r="BN730" s="144"/>
      <c r="BO730" s="144"/>
      <c r="BP730" s="144"/>
    </row>
    <row r="731" spans="1:68" ht="14.5" x14ac:dyDescent="0.3">
      <c r="A731" s="143"/>
      <c r="B731" s="143"/>
      <c r="C731" s="327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  <c r="AA731" s="144"/>
      <c r="AB731" s="144"/>
      <c r="AC731" s="144"/>
      <c r="AD731" s="144"/>
      <c r="AE731" s="144"/>
      <c r="AF731" s="144"/>
      <c r="AG731" s="144"/>
      <c r="AH731" s="144"/>
      <c r="AI731" s="144"/>
      <c r="AJ731" s="144"/>
      <c r="AK731" s="144"/>
      <c r="AL731" s="144"/>
      <c r="AM731" s="144"/>
      <c r="AN731" s="144"/>
      <c r="AO731" s="144"/>
      <c r="AP731" s="144"/>
      <c r="AQ731" s="144"/>
      <c r="AR731" s="144"/>
      <c r="AS731" s="144"/>
      <c r="AT731" s="144"/>
      <c r="AU731" s="144"/>
      <c r="AV731" s="144"/>
      <c r="AW731" s="144"/>
      <c r="AX731" s="144"/>
      <c r="AY731" s="144"/>
      <c r="AZ731" s="144"/>
      <c r="BA731" s="144"/>
      <c r="BB731" s="144"/>
      <c r="BC731" s="144"/>
      <c r="BD731" s="144"/>
      <c r="BE731" s="144"/>
      <c r="BF731" s="144"/>
      <c r="BG731" s="144"/>
      <c r="BH731" s="144"/>
      <c r="BI731" s="144"/>
      <c r="BJ731" s="144"/>
      <c r="BK731" s="144"/>
      <c r="BL731" s="144"/>
      <c r="BM731" s="144"/>
      <c r="BN731" s="144"/>
      <c r="BO731" s="144"/>
      <c r="BP731" s="144"/>
    </row>
    <row r="732" spans="1:68" ht="14.5" x14ac:dyDescent="0.3">
      <c r="A732" s="143"/>
      <c r="B732" s="143"/>
      <c r="C732" s="327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144"/>
      <c r="AC732" s="144"/>
      <c r="AD732" s="144"/>
      <c r="AE732" s="144"/>
      <c r="AF732" s="144"/>
      <c r="AG732" s="144"/>
      <c r="AH732" s="144"/>
      <c r="AI732" s="144"/>
      <c r="AJ732" s="144"/>
      <c r="AK732" s="144"/>
      <c r="AL732" s="144"/>
      <c r="AM732" s="144"/>
      <c r="AN732" s="144"/>
      <c r="AO732" s="144"/>
      <c r="AP732" s="144"/>
      <c r="AQ732" s="144"/>
      <c r="AR732" s="144"/>
      <c r="AS732" s="144"/>
      <c r="AT732" s="144"/>
      <c r="AU732" s="144"/>
      <c r="AV732" s="144"/>
      <c r="AW732" s="144"/>
      <c r="AX732" s="144"/>
      <c r="AY732" s="144"/>
      <c r="AZ732" s="144"/>
      <c r="BA732" s="144"/>
      <c r="BB732" s="144"/>
      <c r="BC732" s="144"/>
      <c r="BD732" s="144"/>
      <c r="BE732" s="144"/>
      <c r="BF732" s="144"/>
      <c r="BG732" s="144"/>
      <c r="BH732" s="144"/>
      <c r="BI732" s="144"/>
      <c r="BJ732" s="144"/>
      <c r="BK732" s="144"/>
      <c r="BL732" s="144"/>
      <c r="BM732" s="144"/>
      <c r="BN732" s="144"/>
      <c r="BO732" s="144"/>
      <c r="BP732" s="144"/>
    </row>
    <row r="733" spans="1:68" ht="14.5" x14ac:dyDescent="0.3">
      <c r="A733" s="143"/>
      <c r="B733" s="143"/>
      <c r="C733" s="327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  <c r="AA733" s="144"/>
      <c r="AB733" s="144"/>
      <c r="AC733" s="144"/>
      <c r="AD733" s="144"/>
      <c r="AE733" s="144"/>
      <c r="AF733" s="144"/>
      <c r="AG733" s="144"/>
      <c r="AH733" s="144"/>
      <c r="AI733" s="144"/>
      <c r="AJ733" s="144"/>
      <c r="AK733" s="144"/>
      <c r="AL733" s="144"/>
      <c r="AM733" s="144"/>
      <c r="AN733" s="144"/>
      <c r="AO733" s="144"/>
      <c r="AP733" s="144"/>
      <c r="AQ733" s="144"/>
      <c r="AR733" s="144"/>
      <c r="AS733" s="144"/>
      <c r="AT733" s="144"/>
      <c r="AU733" s="144"/>
      <c r="AV733" s="144"/>
      <c r="AW733" s="144"/>
      <c r="AX733" s="144"/>
      <c r="AY733" s="144"/>
      <c r="AZ733" s="144"/>
      <c r="BA733" s="144"/>
      <c r="BB733" s="144"/>
      <c r="BC733" s="144"/>
      <c r="BD733" s="144"/>
      <c r="BE733" s="144"/>
      <c r="BF733" s="144"/>
      <c r="BG733" s="144"/>
      <c r="BH733" s="144"/>
      <c r="BI733" s="144"/>
      <c r="BJ733" s="144"/>
      <c r="BK733" s="144"/>
      <c r="BL733" s="144"/>
      <c r="BM733" s="144"/>
      <c r="BN733" s="144"/>
      <c r="BO733" s="144"/>
      <c r="BP733" s="144"/>
    </row>
    <row r="734" spans="1:68" ht="14.5" x14ac:dyDescent="0.3">
      <c r="A734" s="143"/>
      <c r="B734" s="143"/>
      <c r="C734" s="327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144"/>
      <c r="AC734" s="144"/>
      <c r="AD734" s="144"/>
      <c r="AE734" s="144"/>
      <c r="AF734" s="144"/>
      <c r="AG734" s="144"/>
      <c r="AH734" s="144"/>
      <c r="AI734" s="144"/>
      <c r="AJ734" s="144"/>
      <c r="AK734" s="144"/>
      <c r="AL734" s="144"/>
      <c r="AM734" s="144"/>
      <c r="AN734" s="144"/>
      <c r="AO734" s="144"/>
      <c r="AP734" s="144"/>
      <c r="AQ734" s="144"/>
      <c r="AR734" s="144"/>
      <c r="AS734" s="144"/>
      <c r="AT734" s="144"/>
      <c r="AU734" s="144"/>
      <c r="AV734" s="144"/>
      <c r="AW734" s="144"/>
      <c r="AX734" s="144"/>
      <c r="AY734" s="144"/>
      <c r="AZ734" s="144"/>
      <c r="BA734" s="144"/>
      <c r="BB734" s="144"/>
      <c r="BC734" s="144"/>
      <c r="BD734" s="144"/>
      <c r="BE734" s="144"/>
      <c r="BF734" s="144"/>
      <c r="BG734" s="144"/>
      <c r="BH734" s="144"/>
      <c r="BI734" s="144"/>
      <c r="BJ734" s="144"/>
      <c r="BK734" s="144"/>
      <c r="BL734" s="144"/>
      <c r="BM734" s="144"/>
      <c r="BN734" s="144"/>
      <c r="BO734" s="144"/>
      <c r="BP734" s="144"/>
    </row>
    <row r="735" spans="1:68" ht="14.5" x14ac:dyDescent="0.3">
      <c r="A735" s="143"/>
      <c r="B735" s="143"/>
      <c r="C735" s="327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  <c r="AA735" s="144"/>
      <c r="AB735" s="144"/>
      <c r="AC735" s="144"/>
      <c r="AD735" s="144"/>
      <c r="AE735" s="144"/>
      <c r="AF735" s="144"/>
      <c r="AG735" s="144"/>
      <c r="AH735" s="144"/>
      <c r="AI735" s="144"/>
      <c r="AJ735" s="144"/>
      <c r="AK735" s="144"/>
      <c r="AL735" s="144"/>
      <c r="AM735" s="144"/>
      <c r="AN735" s="144"/>
      <c r="AO735" s="144"/>
      <c r="AP735" s="144"/>
      <c r="AQ735" s="144"/>
      <c r="AR735" s="144"/>
      <c r="AS735" s="144"/>
      <c r="AT735" s="144"/>
      <c r="AU735" s="144"/>
      <c r="AV735" s="144"/>
      <c r="AW735" s="144"/>
      <c r="AX735" s="144"/>
      <c r="AY735" s="144"/>
      <c r="AZ735" s="144"/>
      <c r="BA735" s="144"/>
      <c r="BB735" s="144"/>
      <c r="BC735" s="144"/>
      <c r="BD735" s="144"/>
      <c r="BE735" s="144"/>
      <c r="BF735" s="144"/>
      <c r="BG735" s="144"/>
      <c r="BH735" s="144"/>
      <c r="BI735" s="144"/>
      <c r="BJ735" s="144"/>
      <c r="BK735" s="144"/>
      <c r="BL735" s="144"/>
      <c r="BM735" s="144"/>
      <c r="BN735" s="144"/>
      <c r="BO735" s="144"/>
      <c r="BP735" s="144"/>
    </row>
    <row r="736" spans="1:68" ht="14.5" x14ac:dyDescent="0.3">
      <c r="A736" s="143"/>
      <c r="B736" s="143"/>
      <c r="C736" s="327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  <c r="AA736" s="144"/>
      <c r="AB736" s="144"/>
      <c r="AC736" s="144"/>
      <c r="AD736" s="144"/>
      <c r="AE736" s="144"/>
      <c r="AF736" s="144"/>
      <c r="AG736" s="144"/>
      <c r="AH736" s="144"/>
      <c r="AI736" s="144"/>
      <c r="AJ736" s="144"/>
      <c r="AK736" s="144"/>
      <c r="AL736" s="144"/>
      <c r="AM736" s="144"/>
      <c r="AN736" s="144"/>
      <c r="AO736" s="144"/>
      <c r="AP736" s="144"/>
      <c r="AQ736" s="144"/>
      <c r="AR736" s="144"/>
      <c r="AS736" s="144"/>
      <c r="AT736" s="144"/>
      <c r="AU736" s="144"/>
      <c r="AV736" s="144"/>
      <c r="AW736" s="144"/>
      <c r="AX736" s="144"/>
      <c r="AY736" s="144"/>
      <c r="AZ736" s="144"/>
      <c r="BA736" s="144"/>
      <c r="BB736" s="144"/>
      <c r="BC736" s="144"/>
      <c r="BD736" s="144"/>
      <c r="BE736" s="144"/>
      <c r="BF736" s="144"/>
      <c r="BG736" s="144"/>
      <c r="BH736" s="144"/>
      <c r="BI736" s="144"/>
      <c r="BJ736" s="144"/>
      <c r="BK736" s="144"/>
      <c r="BL736" s="144"/>
      <c r="BM736" s="144"/>
      <c r="BN736" s="144"/>
      <c r="BO736" s="144"/>
      <c r="BP736" s="144"/>
    </row>
    <row r="737" spans="1:68" ht="14.5" x14ac:dyDescent="0.3">
      <c r="A737" s="143"/>
      <c r="B737" s="143"/>
      <c r="C737" s="327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  <c r="AA737" s="144"/>
      <c r="AB737" s="144"/>
      <c r="AC737" s="144"/>
      <c r="AD737" s="144"/>
      <c r="AE737" s="144"/>
      <c r="AF737" s="144"/>
      <c r="AG737" s="144"/>
      <c r="AH737" s="144"/>
      <c r="AI737" s="144"/>
      <c r="AJ737" s="144"/>
      <c r="AK737" s="144"/>
      <c r="AL737" s="144"/>
      <c r="AM737" s="144"/>
      <c r="AN737" s="144"/>
      <c r="AO737" s="144"/>
      <c r="AP737" s="144"/>
      <c r="AQ737" s="144"/>
      <c r="AR737" s="144"/>
      <c r="AS737" s="144"/>
      <c r="AT737" s="144"/>
      <c r="AU737" s="144"/>
      <c r="AV737" s="144"/>
      <c r="AW737" s="144"/>
      <c r="AX737" s="144"/>
      <c r="AY737" s="144"/>
      <c r="AZ737" s="144"/>
      <c r="BA737" s="144"/>
      <c r="BB737" s="144"/>
      <c r="BC737" s="144"/>
      <c r="BD737" s="144"/>
      <c r="BE737" s="144"/>
      <c r="BF737" s="144"/>
      <c r="BG737" s="144"/>
      <c r="BH737" s="144"/>
      <c r="BI737" s="144"/>
      <c r="BJ737" s="144"/>
      <c r="BK737" s="144"/>
      <c r="BL737" s="144"/>
      <c r="BM737" s="144"/>
      <c r="BN737" s="144"/>
      <c r="BO737" s="144"/>
      <c r="BP737" s="144"/>
    </row>
    <row r="738" spans="1:68" ht="14.5" x14ac:dyDescent="0.3">
      <c r="A738" s="143"/>
      <c r="B738" s="143"/>
      <c r="C738" s="327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  <c r="AA738" s="144"/>
      <c r="AB738" s="144"/>
      <c r="AC738" s="144"/>
      <c r="AD738" s="144"/>
      <c r="AE738" s="144"/>
      <c r="AF738" s="144"/>
      <c r="AG738" s="144"/>
      <c r="AH738" s="144"/>
      <c r="AI738" s="144"/>
      <c r="AJ738" s="144"/>
      <c r="AK738" s="144"/>
      <c r="AL738" s="144"/>
      <c r="AM738" s="144"/>
      <c r="AN738" s="144"/>
      <c r="AO738" s="144"/>
      <c r="AP738" s="144"/>
      <c r="AQ738" s="144"/>
      <c r="AR738" s="144"/>
      <c r="AS738" s="144"/>
      <c r="AT738" s="144"/>
      <c r="AU738" s="144"/>
      <c r="AV738" s="144"/>
      <c r="AW738" s="144"/>
      <c r="AX738" s="144"/>
      <c r="AY738" s="144"/>
      <c r="AZ738" s="144"/>
      <c r="BA738" s="144"/>
      <c r="BB738" s="144"/>
      <c r="BC738" s="144"/>
      <c r="BD738" s="144"/>
      <c r="BE738" s="144"/>
      <c r="BF738" s="144"/>
      <c r="BG738" s="144"/>
      <c r="BH738" s="144"/>
      <c r="BI738" s="144"/>
      <c r="BJ738" s="144"/>
      <c r="BK738" s="144"/>
      <c r="BL738" s="144"/>
      <c r="BM738" s="144"/>
      <c r="BN738" s="144"/>
      <c r="BO738" s="144"/>
      <c r="BP738" s="144"/>
    </row>
    <row r="739" spans="1:68" ht="14.5" x14ac:dyDescent="0.3">
      <c r="A739" s="143"/>
      <c r="B739" s="143"/>
      <c r="C739" s="327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  <c r="AA739" s="144"/>
      <c r="AB739" s="144"/>
      <c r="AC739" s="144"/>
      <c r="AD739" s="144"/>
      <c r="AE739" s="144"/>
      <c r="AF739" s="144"/>
      <c r="AG739" s="144"/>
      <c r="AH739" s="144"/>
      <c r="AI739" s="144"/>
      <c r="AJ739" s="144"/>
      <c r="AK739" s="144"/>
      <c r="AL739" s="144"/>
      <c r="AM739" s="144"/>
      <c r="AN739" s="144"/>
      <c r="AO739" s="144"/>
      <c r="AP739" s="144"/>
      <c r="AQ739" s="144"/>
      <c r="AR739" s="144"/>
      <c r="AS739" s="144"/>
      <c r="AT739" s="144"/>
      <c r="AU739" s="144"/>
      <c r="AV739" s="144"/>
      <c r="AW739" s="144"/>
      <c r="AX739" s="144"/>
      <c r="AY739" s="144"/>
      <c r="AZ739" s="144"/>
      <c r="BA739" s="144"/>
      <c r="BB739" s="144"/>
      <c r="BC739" s="144"/>
      <c r="BD739" s="144"/>
      <c r="BE739" s="144"/>
      <c r="BF739" s="144"/>
      <c r="BG739" s="144"/>
      <c r="BH739" s="144"/>
      <c r="BI739" s="144"/>
      <c r="BJ739" s="144"/>
      <c r="BK739" s="144"/>
      <c r="BL739" s="144"/>
      <c r="BM739" s="144"/>
      <c r="BN739" s="144"/>
      <c r="BO739" s="144"/>
      <c r="BP739" s="144"/>
    </row>
    <row r="740" spans="1:68" ht="14.5" x14ac:dyDescent="0.3">
      <c r="A740" s="143"/>
      <c r="B740" s="143"/>
      <c r="C740" s="327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  <c r="AA740" s="144"/>
      <c r="AB740" s="144"/>
      <c r="AC740" s="144"/>
      <c r="AD740" s="144"/>
      <c r="AE740" s="144"/>
      <c r="AF740" s="144"/>
      <c r="AG740" s="144"/>
      <c r="AH740" s="144"/>
      <c r="AI740" s="144"/>
      <c r="AJ740" s="144"/>
      <c r="AK740" s="144"/>
      <c r="AL740" s="144"/>
      <c r="AM740" s="144"/>
      <c r="AN740" s="144"/>
      <c r="AO740" s="144"/>
      <c r="AP740" s="144"/>
      <c r="AQ740" s="144"/>
      <c r="AR740" s="144"/>
      <c r="AS740" s="144"/>
      <c r="AT740" s="144"/>
      <c r="AU740" s="144"/>
      <c r="AV740" s="144"/>
      <c r="AW740" s="144"/>
      <c r="AX740" s="144"/>
      <c r="AY740" s="144"/>
      <c r="AZ740" s="144"/>
      <c r="BA740" s="144"/>
      <c r="BB740" s="144"/>
      <c r="BC740" s="144"/>
      <c r="BD740" s="144"/>
      <c r="BE740" s="144"/>
      <c r="BF740" s="144"/>
      <c r="BG740" s="144"/>
      <c r="BH740" s="144"/>
      <c r="BI740" s="144"/>
      <c r="BJ740" s="144"/>
      <c r="BK740" s="144"/>
      <c r="BL740" s="144"/>
      <c r="BM740" s="144"/>
      <c r="BN740" s="144"/>
      <c r="BO740" s="144"/>
      <c r="BP740" s="144"/>
    </row>
    <row r="741" spans="1:68" ht="14.5" x14ac:dyDescent="0.3">
      <c r="A741" s="143"/>
      <c r="B741" s="143"/>
      <c r="C741" s="327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  <c r="AA741" s="144"/>
      <c r="AB741" s="144"/>
      <c r="AC741" s="144"/>
      <c r="AD741" s="144"/>
      <c r="AE741" s="144"/>
      <c r="AF741" s="144"/>
      <c r="AG741" s="144"/>
      <c r="AH741" s="144"/>
      <c r="AI741" s="144"/>
      <c r="AJ741" s="144"/>
      <c r="AK741" s="144"/>
      <c r="AL741" s="144"/>
      <c r="AM741" s="144"/>
      <c r="AN741" s="144"/>
      <c r="AO741" s="144"/>
      <c r="AP741" s="144"/>
      <c r="AQ741" s="144"/>
      <c r="AR741" s="144"/>
      <c r="AS741" s="144"/>
      <c r="AT741" s="144"/>
      <c r="AU741" s="144"/>
      <c r="AV741" s="144"/>
      <c r="AW741" s="144"/>
      <c r="AX741" s="144"/>
      <c r="AY741" s="144"/>
      <c r="AZ741" s="144"/>
      <c r="BA741" s="144"/>
      <c r="BB741" s="144"/>
      <c r="BC741" s="144"/>
      <c r="BD741" s="144"/>
      <c r="BE741" s="144"/>
      <c r="BF741" s="144"/>
      <c r="BG741" s="144"/>
      <c r="BH741" s="144"/>
      <c r="BI741" s="144"/>
      <c r="BJ741" s="144"/>
      <c r="BK741" s="144"/>
      <c r="BL741" s="144"/>
      <c r="BM741" s="144"/>
      <c r="BN741" s="144"/>
      <c r="BO741" s="144"/>
      <c r="BP741" s="144"/>
    </row>
    <row r="742" spans="1:68" ht="14.5" x14ac:dyDescent="0.3">
      <c r="A742" s="143"/>
      <c r="B742" s="143"/>
      <c r="C742" s="327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  <c r="AA742" s="144"/>
      <c r="AB742" s="144"/>
      <c r="AC742" s="144"/>
      <c r="AD742" s="144"/>
      <c r="AE742" s="144"/>
      <c r="AF742" s="144"/>
      <c r="AG742" s="144"/>
      <c r="AH742" s="144"/>
      <c r="AI742" s="144"/>
      <c r="AJ742" s="144"/>
      <c r="AK742" s="144"/>
      <c r="AL742" s="144"/>
      <c r="AM742" s="144"/>
      <c r="AN742" s="144"/>
      <c r="AO742" s="144"/>
      <c r="AP742" s="144"/>
      <c r="AQ742" s="144"/>
      <c r="AR742" s="144"/>
      <c r="AS742" s="144"/>
      <c r="AT742" s="144"/>
      <c r="AU742" s="144"/>
      <c r="AV742" s="144"/>
      <c r="AW742" s="144"/>
      <c r="AX742" s="144"/>
      <c r="AY742" s="144"/>
      <c r="AZ742" s="144"/>
      <c r="BA742" s="144"/>
      <c r="BB742" s="144"/>
      <c r="BC742" s="144"/>
      <c r="BD742" s="144"/>
      <c r="BE742" s="144"/>
      <c r="BF742" s="144"/>
      <c r="BG742" s="144"/>
      <c r="BH742" s="144"/>
      <c r="BI742" s="144"/>
      <c r="BJ742" s="144"/>
      <c r="BK742" s="144"/>
      <c r="BL742" s="144"/>
      <c r="BM742" s="144"/>
      <c r="BN742" s="144"/>
      <c r="BO742" s="144"/>
      <c r="BP742" s="144"/>
    </row>
    <row r="743" spans="1:68" ht="14.5" x14ac:dyDescent="0.3">
      <c r="A743" s="143"/>
      <c r="B743" s="143"/>
      <c r="C743" s="327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  <c r="AA743" s="144"/>
      <c r="AB743" s="144"/>
      <c r="AC743" s="144"/>
      <c r="AD743" s="144"/>
      <c r="AE743" s="144"/>
      <c r="AF743" s="144"/>
      <c r="AG743" s="144"/>
      <c r="AH743" s="144"/>
      <c r="AI743" s="144"/>
      <c r="AJ743" s="144"/>
      <c r="AK743" s="144"/>
      <c r="AL743" s="144"/>
      <c r="AM743" s="144"/>
      <c r="AN743" s="144"/>
      <c r="AO743" s="144"/>
      <c r="AP743" s="144"/>
      <c r="AQ743" s="144"/>
      <c r="AR743" s="144"/>
      <c r="AS743" s="144"/>
      <c r="AT743" s="144"/>
      <c r="AU743" s="144"/>
      <c r="AV743" s="144"/>
      <c r="AW743" s="144"/>
      <c r="AX743" s="144"/>
      <c r="AY743" s="144"/>
      <c r="AZ743" s="144"/>
      <c r="BA743" s="144"/>
      <c r="BB743" s="144"/>
      <c r="BC743" s="144"/>
      <c r="BD743" s="144"/>
      <c r="BE743" s="144"/>
      <c r="BF743" s="144"/>
      <c r="BG743" s="144"/>
      <c r="BH743" s="144"/>
      <c r="BI743" s="144"/>
      <c r="BJ743" s="144"/>
      <c r="BK743" s="144"/>
      <c r="BL743" s="144"/>
      <c r="BM743" s="144"/>
      <c r="BN743" s="144"/>
      <c r="BO743" s="144"/>
      <c r="BP743" s="144"/>
    </row>
    <row r="744" spans="1:68" ht="14.5" x14ac:dyDescent="0.3">
      <c r="A744" s="143"/>
      <c r="B744" s="143"/>
      <c r="C744" s="327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  <c r="AA744" s="144"/>
      <c r="AB744" s="144"/>
      <c r="AC744" s="144"/>
      <c r="AD744" s="144"/>
      <c r="AE744" s="144"/>
      <c r="AF744" s="144"/>
      <c r="AG744" s="144"/>
      <c r="AH744" s="144"/>
      <c r="AI744" s="144"/>
      <c r="AJ744" s="144"/>
      <c r="AK744" s="144"/>
      <c r="AL744" s="144"/>
      <c r="AM744" s="144"/>
      <c r="AN744" s="144"/>
      <c r="AO744" s="144"/>
      <c r="AP744" s="144"/>
      <c r="AQ744" s="144"/>
      <c r="AR744" s="144"/>
      <c r="AS744" s="144"/>
      <c r="AT744" s="144"/>
      <c r="AU744" s="144"/>
      <c r="AV744" s="144"/>
      <c r="AW744" s="144"/>
      <c r="AX744" s="144"/>
      <c r="AY744" s="144"/>
      <c r="AZ744" s="144"/>
      <c r="BA744" s="144"/>
      <c r="BB744" s="144"/>
      <c r="BC744" s="144"/>
      <c r="BD744" s="144"/>
      <c r="BE744" s="144"/>
      <c r="BF744" s="144"/>
      <c r="BG744" s="144"/>
      <c r="BH744" s="144"/>
      <c r="BI744" s="144"/>
      <c r="BJ744" s="144"/>
      <c r="BK744" s="144"/>
      <c r="BL744" s="144"/>
      <c r="BM744" s="144"/>
      <c r="BN744" s="144"/>
      <c r="BO744" s="144"/>
      <c r="BP744" s="144"/>
    </row>
    <row r="745" spans="1:68" ht="14.5" x14ac:dyDescent="0.3">
      <c r="A745" s="143"/>
      <c r="B745" s="143"/>
      <c r="C745" s="327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  <c r="AA745" s="144"/>
      <c r="AB745" s="144"/>
      <c r="AC745" s="144"/>
      <c r="AD745" s="144"/>
      <c r="AE745" s="144"/>
      <c r="AF745" s="144"/>
      <c r="AG745" s="144"/>
      <c r="AH745" s="144"/>
      <c r="AI745" s="144"/>
      <c r="AJ745" s="144"/>
      <c r="AK745" s="144"/>
      <c r="AL745" s="144"/>
      <c r="AM745" s="144"/>
      <c r="AN745" s="144"/>
      <c r="AO745" s="144"/>
      <c r="AP745" s="144"/>
      <c r="AQ745" s="144"/>
      <c r="AR745" s="144"/>
      <c r="AS745" s="144"/>
      <c r="AT745" s="144"/>
      <c r="AU745" s="144"/>
      <c r="AV745" s="144"/>
      <c r="AW745" s="144"/>
      <c r="AX745" s="144"/>
      <c r="AY745" s="144"/>
      <c r="AZ745" s="144"/>
      <c r="BA745" s="144"/>
      <c r="BB745" s="144"/>
      <c r="BC745" s="144"/>
      <c r="BD745" s="144"/>
      <c r="BE745" s="144"/>
      <c r="BF745" s="144"/>
      <c r="BG745" s="144"/>
      <c r="BH745" s="144"/>
      <c r="BI745" s="144"/>
      <c r="BJ745" s="144"/>
      <c r="BK745" s="144"/>
      <c r="BL745" s="144"/>
      <c r="BM745" s="144"/>
      <c r="BN745" s="144"/>
      <c r="BO745" s="144"/>
      <c r="BP745" s="144"/>
    </row>
    <row r="746" spans="1:68" ht="14.5" x14ac:dyDescent="0.3">
      <c r="A746" s="143"/>
      <c r="B746" s="143"/>
      <c r="C746" s="327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  <c r="AA746" s="144"/>
      <c r="AB746" s="144"/>
      <c r="AC746" s="144"/>
      <c r="AD746" s="144"/>
      <c r="AE746" s="144"/>
      <c r="AF746" s="144"/>
      <c r="AG746" s="144"/>
      <c r="AH746" s="144"/>
      <c r="AI746" s="144"/>
      <c r="AJ746" s="144"/>
      <c r="AK746" s="144"/>
      <c r="AL746" s="144"/>
      <c r="AM746" s="144"/>
      <c r="AN746" s="144"/>
      <c r="AO746" s="144"/>
      <c r="AP746" s="144"/>
      <c r="AQ746" s="144"/>
      <c r="AR746" s="144"/>
      <c r="AS746" s="144"/>
      <c r="AT746" s="144"/>
      <c r="AU746" s="144"/>
      <c r="AV746" s="144"/>
      <c r="AW746" s="144"/>
      <c r="AX746" s="144"/>
      <c r="AY746" s="144"/>
      <c r="AZ746" s="144"/>
      <c r="BA746" s="144"/>
      <c r="BB746" s="144"/>
      <c r="BC746" s="144"/>
      <c r="BD746" s="144"/>
      <c r="BE746" s="144"/>
      <c r="BF746" s="144"/>
      <c r="BG746" s="144"/>
      <c r="BH746" s="144"/>
      <c r="BI746" s="144"/>
      <c r="BJ746" s="144"/>
      <c r="BK746" s="144"/>
      <c r="BL746" s="144"/>
      <c r="BM746" s="144"/>
      <c r="BN746" s="144"/>
      <c r="BO746" s="144"/>
      <c r="BP746" s="144"/>
    </row>
    <row r="747" spans="1:68" ht="14.5" x14ac:dyDescent="0.3">
      <c r="A747" s="143"/>
      <c r="B747" s="143"/>
      <c r="C747" s="327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  <c r="AA747" s="144"/>
      <c r="AB747" s="144"/>
      <c r="AC747" s="144"/>
      <c r="AD747" s="144"/>
      <c r="AE747" s="144"/>
      <c r="AF747" s="144"/>
      <c r="AG747" s="144"/>
      <c r="AH747" s="144"/>
      <c r="AI747" s="144"/>
      <c r="AJ747" s="144"/>
      <c r="AK747" s="144"/>
      <c r="AL747" s="144"/>
      <c r="AM747" s="144"/>
      <c r="AN747" s="144"/>
      <c r="AO747" s="144"/>
      <c r="AP747" s="144"/>
      <c r="AQ747" s="144"/>
      <c r="AR747" s="144"/>
      <c r="AS747" s="144"/>
      <c r="AT747" s="144"/>
      <c r="AU747" s="144"/>
      <c r="AV747" s="144"/>
      <c r="AW747" s="144"/>
      <c r="AX747" s="144"/>
      <c r="AY747" s="144"/>
      <c r="AZ747" s="144"/>
      <c r="BA747" s="144"/>
      <c r="BB747" s="144"/>
      <c r="BC747" s="144"/>
      <c r="BD747" s="144"/>
      <c r="BE747" s="144"/>
      <c r="BF747" s="144"/>
      <c r="BG747" s="144"/>
      <c r="BH747" s="144"/>
      <c r="BI747" s="144"/>
      <c r="BJ747" s="144"/>
      <c r="BK747" s="144"/>
      <c r="BL747" s="144"/>
      <c r="BM747" s="144"/>
      <c r="BN747" s="144"/>
      <c r="BO747" s="144"/>
      <c r="BP747" s="144"/>
    </row>
    <row r="748" spans="1:68" ht="14.5" x14ac:dyDescent="0.3">
      <c r="A748" s="143"/>
      <c r="B748" s="143"/>
      <c r="C748" s="327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  <c r="AA748" s="144"/>
      <c r="AB748" s="144"/>
      <c r="AC748" s="144"/>
      <c r="AD748" s="144"/>
      <c r="AE748" s="144"/>
      <c r="AF748" s="144"/>
      <c r="AG748" s="144"/>
      <c r="AH748" s="144"/>
      <c r="AI748" s="144"/>
      <c r="AJ748" s="144"/>
      <c r="AK748" s="144"/>
      <c r="AL748" s="144"/>
      <c r="AM748" s="144"/>
      <c r="AN748" s="144"/>
      <c r="AO748" s="144"/>
      <c r="AP748" s="144"/>
      <c r="AQ748" s="144"/>
      <c r="AR748" s="144"/>
      <c r="AS748" s="144"/>
      <c r="AT748" s="144"/>
      <c r="AU748" s="144"/>
      <c r="AV748" s="144"/>
      <c r="AW748" s="144"/>
      <c r="AX748" s="144"/>
      <c r="AY748" s="144"/>
      <c r="AZ748" s="144"/>
      <c r="BA748" s="144"/>
      <c r="BB748" s="144"/>
      <c r="BC748" s="144"/>
      <c r="BD748" s="144"/>
      <c r="BE748" s="144"/>
      <c r="BF748" s="144"/>
      <c r="BG748" s="144"/>
      <c r="BH748" s="144"/>
      <c r="BI748" s="144"/>
      <c r="BJ748" s="144"/>
      <c r="BK748" s="144"/>
      <c r="BL748" s="144"/>
      <c r="BM748" s="144"/>
      <c r="BN748" s="144"/>
      <c r="BO748" s="144"/>
      <c r="BP748" s="144"/>
    </row>
    <row r="749" spans="1:68" ht="14.5" x14ac:dyDescent="0.3">
      <c r="A749" s="143"/>
      <c r="B749" s="143"/>
      <c r="C749" s="327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  <c r="AA749" s="144"/>
      <c r="AB749" s="144"/>
      <c r="AC749" s="144"/>
      <c r="AD749" s="144"/>
      <c r="AE749" s="144"/>
      <c r="AF749" s="144"/>
      <c r="AG749" s="144"/>
      <c r="AH749" s="144"/>
      <c r="AI749" s="144"/>
      <c r="AJ749" s="144"/>
      <c r="AK749" s="144"/>
      <c r="AL749" s="144"/>
      <c r="AM749" s="144"/>
      <c r="AN749" s="144"/>
      <c r="AO749" s="144"/>
      <c r="AP749" s="144"/>
      <c r="AQ749" s="144"/>
      <c r="AR749" s="144"/>
      <c r="AS749" s="144"/>
      <c r="AT749" s="144"/>
      <c r="AU749" s="144"/>
      <c r="AV749" s="144"/>
      <c r="AW749" s="144"/>
      <c r="AX749" s="144"/>
      <c r="AY749" s="144"/>
      <c r="AZ749" s="144"/>
      <c r="BA749" s="144"/>
      <c r="BB749" s="144"/>
      <c r="BC749" s="144"/>
      <c r="BD749" s="144"/>
      <c r="BE749" s="144"/>
      <c r="BF749" s="144"/>
      <c r="BG749" s="144"/>
      <c r="BH749" s="144"/>
      <c r="BI749" s="144"/>
      <c r="BJ749" s="144"/>
      <c r="BK749" s="144"/>
      <c r="BL749" s="144"/>
      <c r="BM749" s="144"/>
      <c r="BN749" s="144"/>
      <c r="BO749" s="144"/>
      <c r="BP749" s="144"/>
    </row>
    <row r="750" spans="1:68" ht="14.5" x14ac:dyDescent="0.3">
      <c r="A750" s="143"/>
      <c r="B750" s="143"/>
      <c r="C750" s="327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  <c r="AA750" s="144"/>
      <c r="AB750" s="144"/>
      <c r="AC750" s="144"/>
      <c r="AD750" s="144"/>
      <c r="AE750" s="144"/>
      <c r="AF750" s="144"/>
      <c r="AG750" s="144"/>
      <c r="AH750" s="144"/>
      <c r="AI750" s="144"/>
      <c r="AJ750" s="144"/>
      <c r="AK750" s="144"/>
      <c r="AL750" s="144"/>
      <c r="AM750" s="144"/>
      <c r="AN750" s="144"/>
      <c r="AO750" s="144"/>
      <c r="AP750" s="144"/>
      <c r="AQ750" s="144"/>
      <c r="AR750" s="144"/>
      <c r="AS750" s="144"/>
      <c r="AT750" s="144"/>
      <c r="AU750" s="144"/>
      <c r="AV750" s="144"/>
      <c r="AW750" s="144"/>
      <c r="AX750" s="144"/>
      <c r="AY750" s="144"/>
      <c r="AZ750" s="144"/>
      <c r="BA750" s="144"/>
      <c r="BB750" s="144"/>
      <c r="BC750" s="144"/>
      <c r="BD750" s="144"/>
      <c r="BE750" s="144"/>
      <c r="BF750" s="144"/>
      <c r="BG750" s="144"/>
      <c r="BH750" s="144"/>
      <c r="BI750" s="144"/>
      <c r="BJ750" s="144"/>
      <c r="BK750" s="144"/>
      <c r="BL750" s="144"/>
      <c r="BM750" s="144"/>
      <c r="BN750" s="144"/>
      <c r="BO750" s="144"/>
      <c r="BP750" s="144"/>
    </row>
    <row r="751" spans="1:68" ht="14.5" x14ac:dyDescent="0.3">
      <c r="A751" s="143"/>
      <c r="B751" s="143"/>
      <c r="C751" s="327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  <c r="AA751" s="144"/>
      <c r="AB751" s="144"/>
      <c r="AC751" s="144"/>
      <c r="AD751" s="144"/>
      <c r="AE751" s="144"/>
      <c r="AF751" s="144"/>
      <c r="AG751" s="144"/>
      <c r="AH751" s="144"/>
      <c r="AI751" s="144"/>
      <c r="AJ751" s="144"/>
      <c r="AK751" s="144"/>
      <c r="AL751" s="144"/>
      <c r="AM751" s="144"/>
      <c r="AN751" s="144"/>
      <c r="AO751" s="144"/>
      <c r="AP751" s="144"/>
      <c r="AQ751" s="144"/>
      <c r="AR751" s="144"/>
      <c r="AS751" s="144"/>
      <c r="AT751" s="144"/>
      <c r="AU751" s="144"/>
      <c r="AV751" s="144"/>
      <c r="AW751" s="144"/>
      <c r="AX751" s="144"/>
      <c r="AY751" s="144"/>
      <c r="AZ751" s="144"/>
      <c r="BA751" s="144"/>
      <c r="BB751" s="144"/>
      <c r="BC751" s="144"/>
      <c r="BD751" s="144"/>
      <c r="BE751" s="144"/>
      <c r="BF751" s="144"/>
      <c r="BG751" s="144"/>
      <c r="BH751" s="144"/>
      <c r="BI751" s="144"/>
      <c r="BJ751" s="144"/>
      <c r="BK751" s="144"/>
      <c r="BL751" s="144"/>
      <c r="BM751" s="144"/>
      <c r="BN751" s="144"/>
      <c r="BO751" s="144"/>
      <c r="BP751" s="144"/>
    </row>
    <row r="752" spans="1:68" ht="14.5" x14ac:dyDescent="0.3">
      <c r="A752" s="143"/>
      <c r="B752" s="143"/>
      <c r="C752" s="327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  <c r="AA752" s="144"/>
      <c r="AB752" s="144"/>
      <c r="AC752" s="144"/>
      <c r="AD752" s="144"/>
      <c r="AE752" s="144"/>
      <c r="AF752" s="144"/>
      <c r="AG752" s="144"/>
      <c r="AH752" s="144"/>
      <c r="AI752" s="144"/>
      <c r="AJ752" s="144"/>
      <c r="AK752" s="144"/>
      <c r="AL752" s="144"/>
      <c r="AM752" s="144"/>
      <c r="AN752" s="144"/>
      <c r="AO752" s="144"/>
      <c r="AP752" s="144"/>
      <c r="AQ752" s="144"/>
      <c r="AR752" s="144"/>
      <c r="AS752" s="144"/>
      <c r="AT752" s="144"/>
      <c r="AU752" s="144"/>
      <c r="AV752" s="144"/>
      <c r="AW752" s="144"/>
      <c r="AX752" s="144"/>
      <c r="AY752" s="144"/>
      <c r="AZ752" s="144"/>
      <c r="BA752" s="144"/>
      <c r="BB752" s="144"/>
      <c r="BC752" s="144"/>
      <c r="BD752" s="144"/>
      <c r="BE752" s="144"/>
      <c r="BF752" s="144"/>
      <c r="BG752" s="144"/>
      <c r="BH752" s="144"/>
      <c r="BI752" s="144"/>
      <c r="BJ752" s="144"/>
      <c r="BK752" s="144"/>
      <c r="BL752" s="144"/>
      <c r="BM752" s="144"/>
      <c r="BN752" s="144"/>
      <c r="BO752" s="144"/>
      <c r="BP752" s="144"/>
    </row>
    <row r="753" spans="1:68" ht="14.5" x14ac:dyDescent="0.3">
      <c r="A753" s="143"/>
      <c r="B753" s="143"/>
      <c r="C753" s="327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  <c r="AA753" s="144"/>
      <c r="AB753" s="144"/>
      <c r="AC753" s="144"/>
      <c r="AD753" s="144"/>
      <c r="AE753" s="144"/>
      <c r="AF753" s="144"/>
      <c r="AG753" s="144"/>
      <c r="AH753" s="144"/>
      <c r="AI753" s="144"/>
      <c r="AJ753" s="144"/>
      <c r="AK753" s="144"/>
      <c r="AL753" s="144"/>
      <c r="AM753" s="144"/>
      <c r="AN753" s="144"/>
      <c r="AO753" s="144"/>
      <c r="AP753" s="144"/>
      <c r="AQ753" s="144"/>
      <c r="AR753" s="144"/>
      <c r="AS753" s="144"/>
      <c r="AT753" s="144"/>
      <c r="AU753" s="144"/>
      <c r="AV753" s="144"/>
      <c r="AW753" s="144"/>
      <c r="AX753" s="144"/>
      <c r="AY753" s="144"/>
      <c r="AZ753" s="144"/>
      <c r="BA753" s="144"/>
      <c r="BB753" s="144"/>
      <c r="BC753" s="144"/>
      <c r="BD753" s="144"/>
      <c r="BE753" s="144"/>
      <c r="BF753" s="144"/>
      <c r="BG753" s="144"/>
      <c r="BH753" s="144"/>
      <c r="BI753" s="144"/>
      <c r="BJ753" s="144"/>
      <c r="BK753" s="144"/>
      <c r="BL753" s="144"/>
      <c r="BM753" s="144"/>
      <c r="BN753" s="144"/>
      <c r="BO753" s="144"/>
      <c r="BP753" s="144"/>
    </row>
    <row r="754" spans="1:68" ht="14.5" x14ac:dyDescent="0.3">
      <c r="A754" s="143"/>
      <c r="B754" s="143"/>
      <c r="C754" s="327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  <c r="AA754" s="144"/>
      <c r="AB754" s="144"/>
      <c r="AC754" s="144"/>
      <c r="AD754" s="144"/>
      <c r="AE754" s="144"/>
      <c r="AF754" s="144"/>
      <c r="AG754" s="144"/>
      <c r="AH754" s="144"/>
      <c r="AI754" s="144"/>
      <c r="AJ754" s="144"/>
      <c r="AK754" s="144"/>
      <c r="AL754" s="144"/>
      <c r="AM754" s="144"/>
      <c r="AN754" s="144"/>
      <c r="AO754" s="144"/>
      <c r="AP754" s="144"/>
      <c r="AQ754" s="144"/>
      <c r="AR754" s="144"/>
      <c r="AS754" s="144"/>
      <c r="AT754" s="144"/>
      <c r="AU754" s="144"/>
      <c r="AV754" s="144"/>
      <c r="AW754" s="144"/>
      <c r="AX754" s="144"/>
      <c r="AY754" s="144"/>
      <c r="AZ754" s="144"/>
      <c r="BA754" s="144"/>
      <c r="BB754" s="144"/>
      <c r="BC754" s="144"/>
      <c r="BD754" s="144"/>
      <c r="BE754" s="144"/>
      <c r="BF754" s="144"/>
      <c r="BG754" s="144"/>
      <c r="BH754" s="144"/>
      <c r="BI754" s="144"/>
      <c r="BJ754" s="144"/>
      <c r="BK754" s="144"/>
      <c r="BL754" s="144"/>
      <c r="BM754" s="144"/>
      <c r="BN754" s="144"/>
      <c r="BO754" s="144"/>
      <c r="BP754" s="144"/>
    </row>
    <row r="755" spans="1:68" ht="14.5" x14ac:dyDescent="0.3">
      <c r="A755" s="143"/>
      <c r="B755" s="143"/>
      <c r="C755" s="327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  <c r="AA755" s="144"/>
      <c r="AB755" s="144"/>
      <c r="AC755" s="144"/>
      <c r="AD755" s="144"/>
      <c r="AE755" s="144"/>
      <c r="AF755" s="144"/>
      <c r="AG755" s="144"/>
      <c r="AH755" s="144"/>
      <c r="AI755" s="144"/>
      <c r="AJ755" s="144"/>
      <c r="AK755" s="144"/>
      <c r="AL755" s="144"/>
      <c r="AM755" s="144"/>
      <c r="AN755" s="144"/>
      <c r="AO755" s="144"/>
      <c r="AP755" s="144"/>
      <c r="AQ755" s="144"/>
      <c r="AR755" s="144"/>
      <c r="AS755" s="144"/>
      <c r="AT755" s="144"/>
      <c r="AU755" s="144"/>
      <c r="AV755" s="144"/>
      <c r="AW755" s="144"/>
      <c r="AX755" s="144"/>
      <c r="AY755" s="144"/>
      <c r="AZ755" s="144"/>
      <c r="BA755" s="144"/>
      <c r="BB755" s="144"/>
      <c r="BC755" s="144"/>
      <c r="BD755" s="144"/>
      <c r="BE755" s="144"/>
      <c r="BF755" s="144"/>
      <c r="BG755" s="144"/>
      <c r="BH755" s="144"/>
      <c r="BI755" s="144"/>
      <c r="BJ755" s="144"/>
      <c r="BK755" s="144"/>
      <c r="BL755" s="144"/>
      <c r="BM755" s="144"/>
      <c r="BN755" s="144"/>
      <c r="BO755" s="144"/>
      <c r="BP755" s="144"/>
    </row>
    <row r="756" spans="1:68" ht="14.5" x14ac:dyDescent="0.3">
      <c r="A756" s="143"/>
      <c r="B756" s="143"/>
      <c r="C756" s="327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  <c r="AA756" s="144"/>
      <c r="AB756" s="144"/>
      <c r="AC756" s="144"/>
      <c r="AD756" s="144"/>
      <c r="AE756" s="144"/>
      <c r="AF756" s="144"/>
      <c r="AG756" s="144"/>
      <c r="AH756" s="144"/>
      <c r="AI756" s="144"/>
      <c r="AJ756" s="144"/>
      <c r="AK756" s="144"/>
      <c r="AL756" s="144"/>
      <c r="AM756" s="144"/>
      <c r="AN756" s="144"/>
      <c r="AO756" s="144"/>
      <c r="AP756" s="144"/>
      <c r="AQ756" s="144"/>
      <c r="AR756" s="144"/>
      <c r="AS756" s="144"/>
      <c r="AT756" s="144"/>
      <c r="AU756" s="144"/>
      <c r="AV756" s="144"/>
      <c r="AW756" s="144"/>
      <c r="AX756" s="144"/>
      <c r="AY756" s="144"/>
      <c r="AZ756" s="144"/>
      <c r="BA756" s="144"/>
      <c r="BB756" s="144"/>
      <c r="BC756" s="144"/>
      <c r="BD756" s="144"/>
      <c r="BE756" s="144"/>
      <c r="BF756" s="144"/>
      <c r="BG756" s="144"/>
      <c r="BH756" s="144"/>
      <c r="BI756" s="144"/>
      <c r="BJ756" s="144"/>
      <c r="BK756" s="144"/>
      <c r="BL756" s="144"/>
      <c r="BM756" s="144"/>
      <c r="BN756" s="144"/>
      <c r="BO756" s="144"/>
      <c r="BP756" s="144"/>
    </row>
    <row r="757" spans="1:68" ht="14.5" x14ac:dyDescent="0.3">
      <c r="A757" s="143"/>
      <c r="B757" s="143"/>
      <c r="C757" s="327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  <c r="AA757" s="144"/>
      <c r="AB757" s="144"/>
      <c r="AC757" s="144"/>
      <c r="AD757" s="144"/>
      <c r="AE757" s="144"/>
      <c r="AF757" s="144"/>
      <c r="AG757" s="144"/>
      <c r="AH757" s="144"/>
      <c r="AI757" s="144"/>
      <c r="AJ757" s="144"/>
      <c r="AK757" s="144"/>
      <c r="AL757" s="144"/>
      <c r="AM757" s="144"/>
      <c r="AN757" s="144"/>
      <c r="AO757" s="144"/>
      <c r="AP757" s="144"/>
      <c r="AQ757" s="144"/>
      <c r="AR757" s="144"/>
      <c r="AS757" s="144"/>
      <c r="AT757" s="144"/>
      <c r="AU757" s="144"/>
      <c r="AV757" s="144"/>
      <c r="AW757" s="144"/>
      <c r="AX757" s="144"/>
      <c r="AY757" s="144"/>
      <c r="AZ757" s="144"/>
      <c r="BA757" s="144"/>
      <c r="BB757" s="144"/>
      <c r="BC757" s="144"/>
      <c r="BD757" s="144"/>
      <c r="BE757" s="144"/>
      <c r="BF757" s="144"/>
      <c r="BG757" s="144"/>
      <c r="BH757" s="144"/>
      <c r="BI757" s="144"/>
      <c r="BJ757" s="144"/>
      <c r="BK757" s="144"/>
      <c r="BL757" s="144"/>
      <c r="BM757" s="144"/>
      <c r="BN757" s="144"/>
      <c r="BO757" s="144"/>
      <c r="BP757" s="144"/>
    </row>
    <row r="758" spans="1:68" ht="14.5" x14ac:dyDescent="0.3">
      <c r="A758" s="143"/>
      <c r="B758" s="143"/>
      <c r="C758" s="327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  <c r="AA758" s="144"/>
      <c r="AB758" s="144"/>
      <c r="AC758" s="144"/>
      <c r="AD758" s="144"/>
      <c r="AE758" s="144"/>
      <c r="AF758" s="144"/>
      <c r="AG758" s="144"/>
      <c r="AH758" s="144"/>
      <c r="AI758" s="144"/>
      <c r="AJ758" s="144"/>
      <c r="AK758" s="144"/>
      <c r="AL758" s="144"/>
      <c r="AM758" s="144"/>
      <c r="AN758" s="144"/>
      <c r="AO758" s="144"/>
      <c r="AP758" s="144"/>
      <c r="AQ758" s="144"/>
      <c r="AR758" s="144"/>
      <c r="AS758" s="144"/>
      <c r="AT758" s="144"/>
      <c r="AU758" s="144"/>
      <c r="AV758" s="144"/>
      <c r="AW758" s="144"/>
      <c r="AX758" s="144"/>
      <c r="AY758" s="144"/>
      <c r="AZ758" s="144"/>
      <c r="BA758" s="144"/>
      <c r="BB758" s="144"/>
      <c r="BC758" s="144"/>
      <c r="BD758" s="144"/>
      <c r="BE758" s="144"/>
      <c r="BF758" s="144"/>
      <c r="BG758" s="144"/>
      <c r="BH758" s="144"/>
      <c r="BI758" s="144"/>
      <c r="BJ758" s="144"/>
      <c r="BK758" s="144"/>
      <c r="BL758" s="144"/>
      <c r="BM758" s="144"/>
      <c r="BN758" s="144"/>
      <c r="BO758" s="144"/>
      <c r="BP758" s="144"/>
    </row>
    <row r="759" spans="1:68" ht="14.5" x14ac:dyDescent="0.3">
      <c r="A759" s="143"/>
      <c r="B759" s="143"/>
      <c r="C759" s="327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  <c r="AA759" s="144"/>
      <c r="AB759" s="144"/>
      <c r="AC759" s="144"/>
      <c r="AD759" s="144"/>
      <c r="AE759" s="144"/>
      <c r="AF759" s="144"/>
      <c r="AG759" s="144"/>
      <c r="AH759" s="144"/>
      <c r="AI759" s="144"/>
      <c r="AJ759" s="144"/>
      <c r="AK759" s="144"/>
      <c r="AL759" s="144"/>
      <c r="AM759" s="144"/>
      <c r="AN759" s="144"/>
      <c r="AO759" s="144"/>
      <c r="AP759" s="144"/>
      <c r="AQ759" s="144"/>
      <c r="AR759" s="144"/>
      <c r="AS759" s="144"/>
      <c r="AT759" s="144"/>
      <c r="AU759" s="144"/>
      <c r="AV759" s="144"/>
      <c r="AW759" s="144"/>
      <c r="AX759" s="144"/>
      <c r="AY759" s="144"/>
      <c r="AZ759" s="144"/>
      <c r="BA759" s="144"/>
      <c r="BB759" s="144"/>
      <c r="BC759" s="144"/>
      <c r="BD759" s="144"/>
      <c r="BE759" s="144"/>
      <c r="BF759" s="144"/>
      <c r="BG759" s="144"/>
      <c r="BH759" s="144"/>
      <c r="BI759" s="144"/>
      <c r="BJ759" s="144"/>
      <c r="BK759" s="144"/>
      <c r="BL759" s="144"/>
      <c r="BM759" s="144"/>
      <c r="BN759" s="144"/>
      <c r="BO759" s="144"/>
      <c r="BP759" s="144"/>
    </row>
    <row r="760" spans="1:68" ht="14.5" x14ac:dyDescent="0.3">
      <c r="A760" s="143"/>
      <c r="B760" s="143"/>
      <c r="C760" s="327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  <c r="AA760" s="144"/>
      <c r="AB760" s="144"/>
      <c r="AC760" s="144"/>
      <c r="AD760" s="144"/>
      <c r="AE760" s="144"/>
      <c r="AF760" s="144"/>
      <c r="AG760" s="144"/>
      <c r="AH760" s="144"/>
      <c r="AI760" s="144"/>
      <c r="AJ760" s="144"/>
      <c r="AK760" s="144"/>
      <c r="AL760" s="144"/>
      <c r="AM760" s="144"/>
      <c r="AN760" s="144"/>
      <c r="AO760" s="144"/>
      <c r="AP760" s="144"/>
      <c r="AQ760" s="144"/>
      <c r="AR760" s="144"/>
      <c r="AS760" s="144"/>
      <c r="AT760" s="144"/>
      <c r="AU760" s="144"/>
      <c r="AV760" s="144"/>
      <c r="AW760" s="144"/>
      <c r="AX760" s="144"/>
      <c r="AY760" s="144"/>
      <c r="AZ760" s="144"/>
      <c r="BA760" s="144"/>
      <c r="BB760" s="144"/>
      <c r="BC760" s="144"/>
      <c r="BD760" s="144"/>
      <c r="BE760" s="144"/>
      <c r="BF760" s="144"/>
      <c r="BG760" s="144"/>
      <c r="BH760" s="144"/>
      <c r="BI760" s="144"/>
      <c r="BJ760" s="144"/>
      <c r="BK760" s="144"/>
      <c r="BL760" s="144"/>
      <c r="BM760" s="144"/>
      <c r="BN760" s="144"/>
      <c r="BO760" s="144"/>
      <c r="BP760" s="144"/>
    </row>
    <row r="761" spans="1:68" ht="14.5" x14ac:dyDescent="0.3">
      <c r="A761" s="143"/>
      <c r="B761" s="143"/>
      <c r="C761" s="327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  <c r="AA761" s="144"/>
      <c r="AB761" s="144"/>
      <c r="AC761" s="144"/>
      <c r="AD761" s="144"/>
      <c r="AE761" s="144"/>
      <c r="AF761" s="144"/>
      <c r="AG761" s="144"/>
      <c r="AH761" s="144"/>
      <c r="AI761" s="144"/>
      <c r="AJ761" s="144"/>
      <c r="AK761" s="144"/>
      <c r="AL761" s="144"/>
      <c r="AM761" s="144"/>
      <c r="AN761" s="144"/>
      <c r="AO761" s="144"/>
      <c r="AP761" s="144"/>
      <c r="AQ761" s="144"/>
      <c r="AR761" s="144"/>
      <c r="AS761" s="144"/>
      <c r="AT761" s="144"/>
      <c r="AU761" s="144"/>
      <c r="AV761" s="144"/>
      <c r="AW761" s="144"/>
      <c r="AX761" s="144"/>
      <c r="AY761" s="144"/>
      <c r="AZ761" s="144"/>
      <c r="BA761" s="144"/>
      <c r="BB761" s="144"/>
      <c r="BC761" s="144"/>
      <c r="BD761" s="144"/>
      <c r="BE761" s="144"/>
      <c r="BF761" s="144"/>
      <c r="BG761" s="144"/>
      <c r="BH761" s="144"/>
      <c r="BI761" s="144"/>
      <c r="BJ761" s="144"/>
      <c r="BK761" s="144"/>
      <c r="BL761" s="144"/>
      <c r="BM761" s="144"/>
      <c r="BN761" s="144"/>
      <c r="BO761" s="144"/>
      <c r="BP761" s="144"/>
    </row>
    <row r="762" spans="1:68" ht="14.5" x14ac:dyDescent="0.3">
      <c r="A762" s="143"/>
      <c r="B762" s="143"/>
      <c r="C762" s="327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  <c r="AA762" s="144"/>
      <c r="AB762" s="144"/>
      <c r="AC762" s="144"/>
      <c r="AD762" s="144"/>
      <c r="AE762" s="144"/>
      <c r="AF762" s="144"/>
      <c r="AG762" s="144"/>
      <c r="AH762" s="144"/>
      <c r="AI762" s="144"/>
      <c r="AJ762" s="144"/>
      <c r="AK762" s="144"/>
      <c r="AL762" s="144"/>
      <c r="AM762" s="144"/>
      <c r="AN762" s="144"/>
      <c r="AO762" s="144"/>
      <c r="AP762" s="144"/>
      <c r="AQ762" s="144"/>
      <c r="AR762" s="144"/>
      <c r="AS762" s="144"/>
      <c r="AT762" s="144"/>
      <c r="AU762" s="144"/>
      <c r="AV762" s="144"/>
      <c r="AW762" s="144"/>
      <c r="AX762" s="144"/>
      <c r="AY762" s="144"/>
      <c r="AZ762" s="144"/>
      <c r="BA762" s="144"/>
      <c r="BB762" s="144"/>
      <c r="BC762" s="144"/>
      <c r="BD762" s="144"/>
      <c r="BE762" s="144"/>
      <c r="BF762" s="144"/>
      <c r="BG762" s="144"/>
      <c r="BH762" s="144"/>
      <c r="BI762" s="144"/>
      <c r="BJ762" s="144"/>
      <c r="BK762" s="144"/>
      <c r="BL762" s="144"/>
      <c r="BM762" s="144"/>
      <c r="BN762" s="144"/>
      <c r="BO762" s="144"/>
      <c r="BP762" s="144"/>
    </row>
    <row r="763" spans="1:68" ht="14.5" x14ac:dyDescent="0.3">
      <c r="A763" s="143"/>
      <c r="B763" s="143"/>
      <c r="C763" s="327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  <c r="AA763" s="144"/>
      <c r="AB763" s="144"/>
      <c r="AC763" s="144"/>
      <c r="AD763" s="144"/>
      <c r="AE763" s="144"/>
      <c r="AF763" s="144"/>
      <c r="AG763" s="144"/>
      <c r="AH763" s="144"/>
      <c r="AI763" s="144"/>
      <c r="AJ763" s="144"/>
      <c r="AK763" s="144"/>
      <c r="AL763" s="144"/>
      <c r="AM763" s="144"/>
      <c r="AN763" s="144"/>
      <c r="AO763" s="144"/>
      <c r="AP763" s="144"/>
      <c r="AQ763" s="144"/>
      <c r="AR763" s="144"/>
      <c r="AS763" s="144"/>
      <c r="AT763" s="144"/>
      <c r="AU763" s="144"/>
      <c r="AV763" s="144"/>
      <c r="AW763" s="144"/>
      <c r="AX763" s="144"/>
      <c r="AY763" s="144"/>
      <c r="AZ763" s="144"/>
      <c r="BA763" s="144"/>
      <c r="BB763" s="144"/>
      <c r="BC763" s="144"/>
      <c r="BD763" s="144"/>
      <c r="BE763" s="144"/>
      <c r="BF763" s="144"/>
      <c r="BG763" s="144"/>
      <c r="BH763" s="144"/>
      <c r="BI763" s="144"/>
      <c r="BJ763" s="144"/>
      <c r="BK763" s="144"/>
      <c r="BL763" s="144"/>
      <c r="BM763" s="144"/>
      <c r="BN763" s="144"/>
      <c r="BO763" s="144"/>
      <c r="BP763" s="144"/>
    </row>
    <row r="764" spans="1:68" ht="14.5" x14ac:dyDescent="0.3">
      <c r="A764" s="143"/>
      <c r="B764" s="143"/>
      <c r="C764" s="327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  <c r="AA764" s="144"/>
      <c r="AB764" s="144"/>
      <c r="AC764" s="144"/>
      <c r="AD764" s="144"/>
      <c r="AE764" s="144"/>
      <c r="AF764" s="144"/>
      <c r="AG764" s="144"/>
      <c r="AH764" s="144"/>
      <c r="AI764" s="144"/>
      <c r="AJ764" s="144"/>
      <c r="AK764" s="144"/>
      <c r="AL764" s="144"/>
      <c r="AM764" s="144"/>
      <c r="AN764" s="144"/>
      <c r="AO764" s="144"/>
      <c r="AP764" s="144"/>
      <c r="AQ764" s="144"/>
      <c r="AR764" s="144"/>
      <c r="AS764" s="144"/>
      <c r="AT764" s="144"/>
      <c r="AU764" s="144"/>
      <c r="AV764" s="144"/>
      <c r="AW764" s="144"/>
      <c r="AX764" s="144"/>
      <c r="AY764" s="144"/>
      <c r="AZ764" s="144"/>
      <c r="BA764" s="144"/>
      <c r="BB764" s="144"/>
      <c r="BC764" s="144"/>
      <c r="BD764" s="144"/>
      <c r="BE764" s="144"/>
      <c r="BF764" s="144"/>
      <c r="BG764" s="144"/>
      <c r="BH764" s="144"/>
      <c r="BI764" s="144"/>
      <c r="BJ764" s="144"/>
      <c r="BK764" s="144"/>
      <c r="BL764" s="144"/>
      <c r="BM764" s="144"/>
      <c r="BN764" s="144"/>
      <c r="BO764" s="144"/>
      <c r="BP764" s="144"/>
    </row>
    <row r="765" spans="1:68" ht="14.5" x14ac:dyDescent="0.3">
      <c r="A765" s="143"/>
      <c r="B765" s="143"/>
      <c r="C765" s="327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  <c r="AA765" s="144"/>
      <c r="AB765" s="144"/>
      <c r="AC765" s="144"/>
      <c r="AD765" s="144"/>
      <c r="AE765" s="144"/>
      <c r="AF765" s="144"/>
      <c r="AG765" s="144"/>
      <c r="AH765" s="144"/>
      <c r="AI765" s="144"/>
      <c r="AJ765" s="144"/>
      <c r="AK765" s="144"/>
      <c r="AL765" s="144"/>
      <c r="AM765" s="144"/>
      <c r="AN765" s="144"/>
      <c r="AO765" s="144"/>
      <c r="AP765" s="144"/>
      <c r="AQ765" s="144"/>
      <c r="AR765" s="144"/>
      <c r="AS765" s="144"/>
      <c r="AT765" s="144"/>
      <c r="AU765" s="144"/>
      <c r="AV765" s="144"/>
      <c r="AW765" s="144"/>
      <c r="AX765" s="144"/>
      <c r="AY765" s="144"/>
      <c r="AZ765" s="144"/>
      <c r="BA765" s="144"/>
      <c r="BB765" s="144"/>
      <c r="BC765" s="144"/>
      <c r="BD765" s="144"/>
      <c r="BE765" s="144"/>
      <c r="BF765" s="144"/>
      <c r="BG765" s="144"/>
      <c r="BH765" s="144"/>
      <c r="BI765" s="144"/>
      <c r="BJ765" s="144"/>
      <c r="BK765" s="144"/>
      <c r="BL765" s="144"/>
      <c r="BM765" s="144"/>
      <c r="BN765" s="144"/>
      <c r="BO765" s="144"/>
      <c r="BP765" s="144"/>
    </row>
    <row r="766" spans="1:68" ht="14.5" x14ac:dyDescent="0.3">
      <c r="A766" s="143"/>
      <c r="B766" s="143"/>
      <c r="C766" s="327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  <c r="AA766" s="144"/>
      <c r="AB766" s="144"/>
      <c r="AC766" s="144"/>
      <c r="AD766" s="144"/>
      <c r="AE766" s="144"/>
      <c r="AF766" s="144"/>
      <c r="AG766" s="144"/>
      <c r="AH766" s="144"/>
      <c r="AI766" s="144"/>
      <c r="AJ766" s="144"/>
      <c r="AK766" s="144"/>
      <c r="AL766" s="144"/>
      <c r="AM766" s="144"/>
      <c r="AN766" s="144"/>
      <c r="AO766" s="144"/>
      <c r="AP766" s="144"/>
      <c r="AQ766" s="144"/>
      <c r="AR766" s="144"/>
      <c r="AS766" s="144"/>
      <c r="AT766" s="144"/>
      <c r="AU766" s="144"/>
      <c r="AV766" s="144"/>
      <c r="AW766" s="144"/>
      <c r="AX766" s="144"/>
      <c r="AY766" s="144"/>
      <c r="AZ766" s="144"/>
      <c r="BA766" s="144"/>
      <c r="BB766" s="144"/>
      <c r="BC766" s="144"/>
      <c r="BD766" s="144"/>
      <c r="BE766" s="144"/>
      <c r="BF766" s="144"/>
      <c r="BG766" s="144"/>
      <c r="BH766" s="144"/>
      <c r="BI766" s="144"/>
      <c r="BJ766" s="144"/>
      <c r="BK766" s="144"/>
      <c r="BL766" s="144"/>
      <c r="BM766" s="144"/>
      <c r="BN766" s="144"/>
      <c r="BO766" s="144"/>
      <c r="BP766" s="144"/>
    </row>
    <row r="767" spans="1:68" ht="14.5" x14ac:dyDescent="0.3">
      <c r="A767" s="143"/>
      <c r="B767" s="143"/>
      <c r="C767" s="327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  <c r="AA767" s="144"/>
      <c r="AB767" s="144"/>
      <c r="AC767" s="144"/>
      <c r="AD767" s="144"/>
      <c r="AE767" s="144"/>
      <c r="AF767" s="144"/>
      <c r="AG767" s="144"/>
      <c r="AH767" s="144"/>
      <c r="AI767" s="144"/>
      <c r="AJ767" s="144"/>
      <c r="AK767" s="144"/>
      <c r="AL767" s="144"/>
      <c r="AM767" s="144"/>
      <c r="AN767" s="144"/>
      <c r="AO767" s="144"/>
      <c r="AP767" s="144"/>
      <c r="AQ767" s="144"/>
      <c r="AR767" s="144"/>
      <c r="AS767" s="144"/>
      <c r="AT767" s="144"/>
      <c r="AU767" s="144"/>
      <c r="AV767" s="144"/>
      <c r="AW767" s="144"/>
      <c r="AX767" s="144"/>
      <c r="AY767" s="144"/>
      <c r="AZ767" s="144"/>
      <c r="BA767" s="144"/>
      <c r="BB767" s="144"/>
      <c r="BC767" s="144"/>
      <c r="BD767" s="144"/>
      <c r="BE767" s="144"/>
      <c r="BF767" s="144"/>
      <c r="BG767" s="144"/>
      <c r="BH767" s="144"/>
      <c r="BI767" s="144"/>
      <c r="BJ767" s="144"/>
      <c r="BK767" s="144"/>
      <c r="BL767" s="144"/>
      <c r="BM767" s="144"/>
      <c r="BN767" s="144"/>
      <c r="BO767" s="144"/>
      <c r="BP767" s="144"/>
    </row>
    <row r="768" spans="1:68" ht="14.5" x14ac:dyDescent="0.3">
      <c r="A768" s="143"/>
      <c r="B768" s="143"/>
      <c r="C768" s="327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  <c r="AA768" s="144"/>
      <c r="AB768" s="144"/>
      <c r="AC768" s="144"/>
      <c r="AD768" s="144"/>
      <c r="AE768" s="144"/>
      <c r="AF768" s="144"/>
      <c r="AG768" s="144"/>
      <c r="AH768" s="144"/>
      <c r="AI768" s="144"/>
      <c r="AJ768" s="144"/>
      <c r="AK768" s="144"/>
      <c r="AL768" s="144"/>
      <c r="AM768" s="144"/>
      <c r="AN768" s="144"/>
      <c r="AO768" s="144"/>
      <c r="AP768" s="144"/>
      <c r="AQ768" s="144"/>
      <c r="AR768" s="144"/>
      <c r="AS768" s="144"/>
      <c r="AT768" s="144"/>
      <c r="AU768" s="144"/>
      <c r="AV768" s="144"/>
      <c r="AW768" s="144"/>
      <c r="AX768" s="144"/>
      <c r="AY768" s="144"/>
      <c r="AZ768" s="144"/>
      <c r="BA768" s="144"/>
      <c r="BB768" s="144"/>
      <c r="BC768" s="144"/>
      <c r="BD768" s="144"/>
      <c r="BE768" s="144"/>
      <c r="BF768" s="144"/>
      <c r="BG768" s="144"/>
      <c r="BH768" s="144"/>
      <c r="BI768" s="144"/>
      <c r="BJ768" s="144"/>
      <c r="BK768" s="144"/>
      <c r="BL768" s="144"/>
      <c r="BM768" s="144"/>
      <c r="BN768" s="144"/>
      <c r="BO768" s="144"/>
      <c r="BP768" s="144"/>
    </row>
    <row r="769" spans="1:68" ht="14.5" x14ac:dyDescent="0.3">
      <c r="A769" s="143"/>
      <c r="B769" s="143"/>
      <c r="C769" s="327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  <c r="AA769" s="144"/>
      <c r="AB769" s="144"/>
      <c r="AC769" s="144"/>
      <c r="AD769" s="144"/>
      <c r="AE769" s="144"/>
      <c r="AF769" s="144"/>
      <c r="AG769" s="144"/>
      <c r="AH769" s="144"/>
      <c r="AI769" s="144"/>
      <c r="AJ769" s="144"/>
      <c r="AK769" s="144"/>
      <c r="AL769" s="144"/>
      <c r="AM769" s="144"/>
      <c r="AN769" s="144"/>
      <c r="AO769" s="144"/>
      <c r="AP769" s="144"/>
      <c r="AQ769" s="144"/>
      <c r="AR769" s="144"/>
      <c r="AS769" s="144"/>
      <c r="AT769" s="144"/>
      <c r="AU769" s="144"/>
      <c r="AV769" s="144"/>
      <c r="AW769" s="144"/>
      <c r="AX769" s="144"/>
      <c r="AY769" s="144"/>
      <c r="AZ769" s="144"/>
      <c r="BA769" s="144"/>
      <c r="BB769" s="144"/>
      <c r="BC769" s="144"/>
      <c r="BD769" s="144"/>
      <c r="BE769" s="144"/>
      <c r="BF769" s="144"/>
      <c r="BG769" s="144"/>
      <c r="BH769" s="144"/>
      <c r="BI769" s="144"/>
      <c r="BJ769" s="144"/>
      <c r="BK769" s="144"/>
      <c r="BL769" s="144"/>
      <c r="BM769" s="144"/>
      <c r="BN769" s="144"/>
      <c r="BO769" s="144"/>
      <c r="BP769" s="144"/>
    </row>
    <row r="770" spans="1:68" ht="14.5" x14ac:dyDescent="0.3">
      <c r="A770" s="143"/>
      <c r="B770" s="143"/>
      <c r="C770" s="327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  <c r="AA770" s="144"/>
      <c r="AB770" s="144"/>
      <c r="AC770" s="144"/>
      <c r="AD770" s="144"/>
      <c r="AE770" s="144"/>
      <c r="AF770" s="144"/>
      <c r="AG770" s="144"/>
      <c r="AH770" s="144"/>
      <c r="AI770" s="144"/>
      <c r="AJ770" s="144"/>
      <c r="AK770" s="144"/>
      <c r="AL770" s="144"/>
      <c r="AM770" s="144"/>
      <c r="AN770" s="144"/>
      <c r="AO770" s="144"/>
      <c r="AP770" s="144"/>
      <c r="AQ770" s="144"/>
      <c r="AR770" s="144"/>
      <c r="AS770" s="144"/>
      <c r="AT770" s="144"/>
      <c r="AU770" s="144"/>
      <c r="AV770" s="144"/>
      <c r="AW770" s="144"/>
      <c r="AX770" s="144"/>
      <c r="AY770" s="144"/>
      <c r="AZ770" s="144"/>
      <c r="BA770" s="144"/>
      <c r="BB770" s="144"/>
      <c r="BC770" s="144"/>
      <c r="BD770" s="144"/>
      <c r="BE770" s="144"/>
      <c r="BF770" s="144"/>
      <c r="BG770" s="144"/>
      <c r="BH770" s="144"/>
      <c r="BI770" s="144"/>
      <c r="BJ770" s="144"/>
      <c r="BK770" s="144"/>
      <c r="BL770" s="144"/>
      <c r="BM770" s="144"/>
      <c r="BN770" s="144"/>
      <c r="BO770" s="144"/>
      <c r="BP770" s="144"/>
    </row>
    <row r="771" spans="1:68" ht="14.5" x14ac:dyDescent="0.3">
      <c r="A771" s="143"/>
      <c r="B771" s="143"/>
      <c r="C771" s="327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  <c r="AA771" s="144"/>
      <c r="AB771" s="144"/>
      <c r="AC771" s="144"/>
      <c r="AD771" s="144"/>
      <c r="AE771" s="144"/>
      <c r="AF771" s="144"/>
      <c r="AG771" s="144"/>
      <c r="AH771" s="144"/>
      <c r="AI771" s="144"/>
      <c r="AJ771" s="144"/>
      <c r="AK771" s="144"/>
      <c r="AL771" s="144"/>
      <c r="AM771" s="144"/>
      <c r="AN771" s="144"/>
      <c r="AO771" s="144"/>
      <c r="AP771" s="144"/>
      <c r="AQ771" s="144"/>
      <c r="AR771" s="144"/>
      <c r="AS771" s="144"/>
      <c r="AT771" s="144"/>
      <c r="AU771" s="144"/>
      <c r="AV771" s="144"/>
      <c r="AW771" s="144"/>
      <c r="AX771" s="144"/>
      <c r="AY771" s="144"/>
      <c r="AZ771" s="144"/>
      <c r="BA771" s="144"/>
      <c r="BB771" s="144"/>
      <c r="BC771" s="144"/>
      <c r="BD771" s="144"/>
      <c r="BE771" s="144"/>
      <c r="BF771" s="144"/>
      <c r="BG771" s="144"/>
      <c r="BH771" s="144"/>
      <c r="BI771" s="144"/>
      <c r="BJ771" s="144"/>
      <c r="BK771" s="144"/>
      <c r="BL771" s="144"/>
      <c r="BM771" s="144"/>
      <c r="BN771" s="144"/>
      <c r="BO771" s="144"/>
      <c r="BP771" s="144"/>
    </row>
    <row r="772" spans="1:68" ht="14.5" x14ac:dyDescent="0.3">
      <c r="A772" s="143"/>
      <c r="B772" s="143"/>
      <c r="C772" s="327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  <c r="AA772" s="144"/>
      <c r="AB772" s="144"/>
      <c r="AC772" s="144"/>
      <c r="AD772" s="144"/>
      <c r="AE772" s="144"/>
      <c r="AF772" s="144"/>
      <c r="AG772" s="144"/>
      <c r="AH772" s="144"/>
      <c r="AI772" s="144"/>
      <c r="AJ772" s="144"/>
      <c r="AK772" s="144"/>
      <c r="AL772" s="144"/>
      <c r="AM772" s="144"/>
      <c r="AN772" s="144"/>
      <c r="AO772" s="144"/>
      <c r="AP772" s="144"/>
      <c r="AQ772" s="144"/>
      <c r="AR772" s="144"/>
      <c r="AS772" s="144"/>
      <c r="AT772" s="144"/>
      <c r="AU772" s="144"/>
      <c r="AV772" s="144"/>
      <c r="AW772" s="144"/>
      <c r="AX772" s="144"/>
      <c r="AY772" s="144"/>
      <c r="AZ772" s="144"/>
      <c r="BA772" s="144"/>
      <c r="BB772" s="144"/>
      <c r="BC772" s="144"/>
      <c r="BD772" s="144"/>
      <c r="BE772" s="144"/>
      <c r="BF772" s="144"/>
      <c r="BG772" s="144"/>
      <c r="BH772" s="144"/>
      <c r="BI772" s="144"/>
      <c r="BJ772" s="144"/>
      <c r="BK772" s="144"/>
      <c r="BL772" s="144"/>
      <c r="BM772" s="144"/>
      <c r="BN772" s="144"/>
      <c r="BO772" s="144"/>
      <c r="BP772" s="144"/>
    </row>
    <row r="773" spans="1:68" ht="14.5" x14ac:dyDescent="0.3">
      <c r="A773" s="143"/>
      <c r="B773" s="143"/>
      <c r="C773" s="327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  <c r="AA773" s="144"/>
      <c r="AB773" s="144"/>
      <c r="AC773" s="144"/>
      <c r="AD773" s="144"/>
      <c r="AE773" s="144"/>
      <c r="AF773" s="144"/>
      <c r="AG773" s="144"/>
      <c r="AH773" s="144"/>
      <c r="AI773" s="144"/>
      <c r="AJ773" s="144"/>
      <c r="AK773" s="144"/>
      <c r="AL773" s="144"/>
      <c r="AM773" s="144"/>
      <c r="AN773" s="144"/>
      <c r="AO773" s="144"/>
      <c r="AP773" s="144"/>
      <c r="AQ773" s="144"/>
      <c r="AR773" s="144"/>
      <c r="AS773" s="144"/>
      <c r="AT773" s="144"/>
      <c r="AU773" s="144"/>
      <c r="AV773" s="144"/>
      <c r="AW773" s="144"/>
      <c r="AX773" s="144"/>
      <c r="AY773" s="144"/>
      <c r="AZ773" s="144"/>
      <c r="BA773" s="144"/>
      <c r="BB773" s="144"/>
      <c r="BC773" s="144"/>
      <c r="BD773" s="144"/>
      <c r="BE773" s="144"/>
      <c r="BF773" s="144"/>
      <c r="BG773" s="144"/>
      <c r="BH773" s="144"/>
      <c r="BI773" s="144"/>
      <c r="BJ773" s="144"/>
      <c r="BK773" s="144"/>
      <c r="BL773" s="144"/>
      <c r="BM773" s="144"/>
      <c r="BN773" s="144"/>
      <c r="BO773" s="144"/>
      <c r="BP773" s="144"/>
    </row>
    <row r="774" spans="1:68" ht="14.5" x14ac:dyDescent="0.3">
      <c r="A774" s="143"/>
      <c r="B774" s="143"/>
      <c r="C774" s="327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  <c r="AA774" s="144"/>
      <c r="AB774" s="144"/>
      <c r="AC774" s="144"/>
      <c r="AD774" s="144"/>
      <c r="AE774" s="144"/>
      <c r="AF774" s="144"/>
      <c r="AG774" s="144"/>
      <c r="AH774" s="144"/>
      <c r="AI774" s="144"/>
      <c r="AJ774" s="144"/>
      <c r="AK774" s="144"/>
      <c r="AL774" s="144"/>
      <c r="AM774" s="144"/>
      <c r="AN774" s="144"/>
      <c r="AO774" s="144"/>
      <c r="AP774" s="144"/>
      <c r="AQ774" s="144"/>
      <c r="AR774" s="144"/>
      <c r="AS774" s="144"/>
      <c r="AT774" s="144"/>
      <c r="AU774" s="144"/>
      <c r="AV774" s="144"/>
      <c r="AW774" s="144"/>
      <c r="AX774" s="144"/>
      <c r="AY774" s="144"/>
      <c r="AZ774" s="144"/>
      <c r="BA774" s="144"/>
      <c r="BB774" s="144"/>
      <c r="BC774" s="144"/>
      <c r="BD774" s="144"/>
      <c r="BE774" s="144"/>
      <c r="BF774" s="144"/>
      <c r="BG774" s="144"/>
      <c r="BH774" s="144"/>
      <c r="BI774" s="144"/>
      <c r="BJ774" s="144"/>
      <c r="BK774" s="144"/>
      <c r="BL774" s="144"/>
      <c r="BM774" s="144"/>
      <c r="BN774" s="144"/>
      <c r="BO774" s="144"/>
      <c r="BP774" s="144"/>
    </row>
    <row r="775" spans="1:68" ht="14.5" x14ac:dyDescent="0.3">
      <c r="A775" s="143"/>
      <c r="B775" s="143"/>
      <c r="C775" s="327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  <c r="AA775" s="144"/>
      <c r="AB775" s="144"/>
      <c r="AC775" s="144"/>
      <c r="AD775" s="144"/>
      <c r="AE775" s="144"/>
      <c r="AF775" s="144"/>
      <c r="AG775" s="144"/>
      <c r="AH775" s="144"/>
      <c r="AI775" s="144"/>
      <c r="AJ775" s="144"/>
      <c r="AK775" s="144"/>
      <c r="AL775" s="144"/>
      <c r="AM775" s="144"/>
      <c r="AN775" s="144"/>
      <c r="AO775" s="144"/>
      <c r="AP775" s="144"/>
      <c r="AQ775" s="144"/>
      <c r="AR775" s="144"/>
      <c r="AS775" s="144"/>
      <c r="AT775" s="144"/>
      <c r="AU775" s="144"/>
      <c r="AV775" s="144"/>
      <c r="AW775" s="144"/>
      <c r="AX775" s="144"/>
      <c r="AY775" s="144"/>
      <c r="AZ775" s="144"/>
      <c r="BA775" s="144"/>
      <c r="BB775" s="144"/>
      <c r="BC775" s="144"/>
      <c r="BD775" s="144"/>
      <c r="BE775" s="144"/>
      <c r="BF775" s="144"/>
      <c r="BG775" s="144"/>
      <c r="BH775" s="144"/>
      <c r="BI775" s="144"/>
      <c r="BJ775" s="144"/>
      <c r="BK775" s="144"/>
      <c r="BL775" s="144"/>
      <c r="BM775" s="144"/>
      <c r="BN775" s="144"/>
      <c r="BO775" s="144"/>
      <c r="BP775" s="144"/>
    </row>
    <row r="776" spans="1:68" ht="14.5" x14ac:dyDescent="0.3">
      <c r="A776" s="143"/>
      <c r="B776" s="143"/>
      <c r="C776" s="327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  <c r="AA776" s="144"/>
      <c r="AB776" s="144"/>
      <c r="AC776" s="144"/>
      <c r="AD776" s="144"/>
      <c r="AE776" s="144"/>
      <c r="AF776" s="144"/>
      <c r="AG776" s="144"/>
      <c r="AH776" s="144"/>
      <c r="AI776" s="144"/>
      <c r="AJ776" s="144"/>
      <c r="AK776" s="144"/>
      <c r="AL776" s="144"/>
      <c r="AM776" s="144"/>
      <c r="AN776" s="144"/>
      <c r="AO776" s="144"/>
      <c r="AP776" s="144"/>
      <c r="AQ776" s="144"/>
      <c r="AR776" s="144"/>
      <c r="AS776" s="144"/>
      <c r="AT776" s="144"/>
      <c r="AU776" s="144"/>
      <c r="AV776" s="144"/>
      <c r="AW776" s="144"/>
      <c r="AX776" s="144"/>
      <c r="AY776" s="144"/>
      <c r="AZ776" s="144"/>
      <c r="BA776" s="144"/>
      <c r="BB776" s="144"/>
      <c r="BC776" s="144"/>
      <c r="BD776" s="144"/>
      <c r="BE776" s="144"/>
      <c r="BF776" s="144"/>
      <c r="BG776" s="144"/>
      <c r="BH776" s="144"/>
      <c r="BI776" s="144"/>
      <c r="BJ776" s="144"/>
      <c r="BK776" s="144"/>
      <c r="BL776" s="144"/>
      <c r="BM776" s="144"/>
      <c r="BN776" s="144"/>
      <c r="BO776" s="144"/>
      <c r="BP776" s="144"/>
    </row>
    <row r="777" spans="1:68" ht="14.5" x14ac:dyDescent="0.3">
      <c r="A777" s="143"/>
      <c r="B777" s="143"/>
      <c r="C777" s="327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  <c r="AA777" s="144"/>
      <c r="AB777" s="144"/>
      <c r="AC777" s="144"/>
      <c r="AD777" s="144"/>
      <c r="AE777" s="144"/>
      <c r="AF777" s="144"/>
      <c r="AG777" s="144"/>
      <c r="AH777" s="144"/>
      <c r="AI777" s="144"/>
      <c r="AJ777" s="144"/>
      <c r="AK777" s="144"/>
      <c r="AL777" s="144"/>
      <c r="AM777" s="144"/>
      <c r="AN777" s="144"/>
      <c r="AO777" s="144"/>
      <c r="AP777" s="144"/>
      <c r="AQ777" s="144"/>
      <c r="AR777" s="144"/>
      <c r="AS777" s="144"/>
      <c r="AT777" s="144"/>
      <c r="AU777" s="144"/>
      <c r="AV777" s="144"/>
      <c r="AW777" s="144"/>
      <c r="AX777" s="144"/>
      <c r="AY777" s="144"/>
      <c r="AZ777" s="144"/>
      <c r="BA777" s="144"/>
      <c r="BB777" s="144"/>
      <c r="BC777" s="144"/>
      <c r="BD777" s="144"/>
      <c r="BE777" s="144"/>
      <c r="BF777" s="144"/>
      <c r="BG777" s="144"/>
      <c r="BH777" s="144"/>
      <c r="BI777" s="144"/>
      <c r="BJ777" s="144"/>
      <c r="BK777" s="144"/>
      <c r="BL777" s="144"/>
      <c r="BM777" s="144"/>
      <c r="BN777" s="144"/>
      <c r="BO777" s="144"/>
      <c r="BP777" s="144"/>
    </row>
    <row r="778" spans="1:68" ht="14.5" x14ac:dyDescent="0.3">
      <c r="A778" s="143"/>
      <c r="B778" s="143"/>
      <c r="C778" s="327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  <c r="AA778" s="144"/>
      <c r="AB778" s="144"/>
      <c r="AC778" s="144"/>
      <c r="AD778" s="144"/>
      <c r="AE778" s="144"/>
      <c r="AF778" s="144"/>
      <c r="AG778" s="144"/>
      <c r="AH778" s="144"/>
      <c r="AI778" s="144"/>
      <c r="AJ778" s="144"/>
      <c r="AK778" s="144"/>
      <c r="AL778" s="144"/>
      <c r="AM778" s="144"/>
      <c r="AN778" s="144"/>
      <c r="AO778" s="144"/>
      <c r="AP778" s="144"/>
      <c r="AQ778" s="144"/>
      <c r="AR778" s="144"/>
      <c r="AS778" s="144"/>
      <c r="AT778" s="144"/>
      <c r="AU778" s="144"/>
      <c r="AV778" s="144"/>
      <c r="AW778" s="144"/>
      <c r="AX778" s="144"/>
      <c r="AY778" s="144"/>
      <c r="AZ778" s="144"/>
      <c r="BA778" s="144"/>
      <c r="BB778" s="144"/>
      <c r="BC778" s="144"/>
      <c r="BD778" s="144"/>
      <c r="BE778" s="144"/>
      <c r="BF778" s="144"/>
      <c r="BG778" s="144"/>
      <c r="BH778" s="144"/>
      <c r="BI778" s="144"/>
      <c r="BJ778" s="144"/>
      <c r="BK778" s="144"/>
      <c r="BL778" s="144"/>
      <c r="BM778" s="144"/>
      <c r="BN778" s="144"/>
      <c r="BO778" s="144"/>
      <c r="BP778" s="144"/>
    </row>
    <row r="779" spans="1:68" ht="14.5" x14ac:dyDescent="0.3">
      <c r="A779" s="143"/>
      <c r="B779" s="143"/>
      <c r="C779" s="327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  <c r="AA779" s="144"/>
      <c r="AB779" s="144"/>
      <c r="AC779" s="144"/>
      <c r="AD779" s="144"/>
      <c r="AE779" s="144"/>
      <c r="AF779" s="144"/>
      <c r="AG779" s="144"/>
      <c r="AH779" s="144"/>
      <c r="AI779" s="144"/>
      <c r="AJ779" s="144"/>
      <c r="AK779" s="144"/>
      <c r="AL779" s="144"/>
      <c r="AM779" s="144"/>
      <c r="AN779" s="144"/>
      <c r="AO779" s="144"/>
      <c r="AP779" s="144"/>
      <c r="AQ779" s="144"/>
      <c r="AR779" s="144"/>
      <c r="AS779" s="144"/>
      <c r="AT779" s="144"/>
      <c r="AU779" s="144"/>
      <c r="AV779" s="144"/>
      <c r="AW779" s="144"/>
      <c r="AX779" s="144"/>
      <c r="AY779" s="144"/>
      <c r="AZ779" s="144"/>
      <c r="BA779" s="144"/>
      <c r="BB779" s="144"/>
      <c r="BC779" s="144"/>
      <c r="BD779" s="144"/>
      <c r="BE779" s="144"/>
      <c r="BF779" s="144"/>
      <c r="BG779" s="144"/>
      <c r="BH779" s="144"/>
      <c r="BI779" s="144"/>
      <c r="BJ779" s="144"/>
      <c r="BK779" s="144"/>
      <c r="BL779" s="144"/>
      <c r="BM779" s="144"/>
      <c r="BN779" s="144"/>
      <c r="BO779" s="144"/>
      <c r="BP779" s="144"/>
    </row>
    <row r="780" spans="1:68" ht="14.5" x14ac:dyDescent="0.3">
      <c r="A780" s="143"/>
      <c r="B780" s="143"/>
      <c r="C780" s="327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  <c r="AA780" s="144"/>
      <c r="AB780" s="144"/>
      <c r="AC780" s="144"/>
      <c r="AD780" s="144"/>
      <c r="AE780" s="144"/>
      <c r="AF780" s="144"/>
      <c r="AG780" s="144"/>
      <c r="AH780" s="144"/>
      <c r="AI780" s="144"/>
      <c r="AJ780" s="144"/>
      <c r="AK780" s="144"/>
      <c r="AL780" s="144"/>
      <c r="AM780" s="144"/>
      <c r="AN780" s="144"/>
      <c r="AO780" s="144"/>
      <c r="AP780" s="144"/>
      <c r="AQ780" s="144"/>
      <c r="AR780" s="144"/>
      <c r="AS780" s="144"/>
      <c r="AT780" s="144"/>
      <c r="AU780" s="144"/>
      <c r="AV780" s="144"/>
      <c r="AW780" s="144"/>
      <c r="AX780" s="144"/>
      <c r="AY780" s="144"/>
      <c r="AZ780" s="144"/>
      <c r="BA780" s="144"/>
      <c r="BB780" s="144"/>
      <c r="BC780" s="144"/>
      <c r="BD780" s="144"/>
      <c r="BE780" s="144"/>
      <c r="BF780" s="144"/>
      <c r="BG780" s="144"/>
      <c r="BH780" s="144"/>
      <c r="BI780" s="144"/>
      <c r="BJ780" s="144"/>
      <c r="BK780" s="144"/>
      <c r="BL780" s="144"/>
      <c r="BM780" s="144"/>
      <c r="BN780" s="144"/>
      <c r="BO780" s="144"/>
      <c r="BP780" s="144"/>
    </row>
    <row r="781" spans="1:68" ht="14.5" x14ac:dyDescent="0.3">
      <c r="A781" s="143"/>
      <c r="B781" s="143"/>
      <c r="C781" s="327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  <c r="AA781" s="144"/>
      <c r="AB781" s="144"/>
      <c r="AC781" s="144"/>
      <c r="AD781" s="144"/>
      <c r="AE781" s="144"/>
      <c r="AF781" s="144"/>
      <c r="AG781" s="144"/>
      <c r="AH781" s="144"/>
      <c r="AI781" s="144"/>
      <c r="AJ781" s="144"/>
      <c r="AK781" s="144"/>
      <c r="AL781" s="144"/>
      <c r="AM781" s="144"/>
      <c r="AN781" s="144"/>
      <c r="AO781" s="144"/>
      <c r="AP781" s="144"/>
      <c r="AQ781" s="144"/>
      <c r="AR781" s="144"/>
      <c r="AS781" s="144"/>
      <c r="AT781" s="144"/>
      <c r="AU781" s="144"/>
      <c r="AV781" s="144"/>
      <c r="AW781" s="144"/>
      <c r="AX781" s="144"/>
      <c r="AY781" s="144"/>
      <c r="AZ781" s="144"/>
      <c r="BA781" s="144"/>
      <c r="BB781" s="144"/>
      <c r="BC781" s="144"/>
      <c r="BD781" s="144"/>
      <c r="BE781" s="144"/>
      <c r="BF781" s="144"/>
      <c r="BG781" s="144"/>
      <c r="BH781" s="144"/>
      <c r="BI781" s="144"/>
      <c r="BJ781" s="144"/>
      <c r="BK781" s="144"/>
      <c r="BL781" s="144"/>
      <c r="BM781" s="144"/>
      <c r="BN781" s="144"/>
      <c r="BO781" s="144"/>
      <c r="BP781" s="144"/>
    </row>
    <row r="782" spans="1:68" ht="14.5" x14ac:dyDescent="0.3">
      <c r="A782" s="143"/>
      <c r="B782" s="143"/>
      <c r="C782" s="327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  <c r="AA782" s="144"/>
      <c r="AB782" s="144"/>
      <c r="AC782" s="144"/>
      <c r="AD782" s="144"/>
      <c r="AE782" s="144"/>
      <c r="AF782" s="144"/>
      <c r="AG782" s="144"/>
      <c r="AH782" s="144"/>
      <c r="AI782" s="144"/>
      <c r="AJ782" s="144"/>
      <c r="AK782" s="144"/>
      <c r="AL782" s="144"/>
      <c r="AM782" s="144"/>
      <c r="AN782" s="144"/>
      <c r="AO782" s="144"/>
      <c r="AP782" s="144"/>
      <c r="AQ782" s="144"/>
      <c r="AR782" s="144"/>
      <c r="AS782" s="144"/>
      <c r="AT782" s="144"/>
      <c r="AU782" s="144"/>
      <c r="AV782" s="144"/>
      <c r="AW782" s="144"/>
      <c r="AX782" s="144"/>
      <c r="AY782" s="144"/>
      <c r="AZ782" s="144"/>
      <c r="BA782" s="144"/>
      <c r="BB782" s="144"/>
      <c r="BC782" s="144"/>
      <c r="BD782" s="144"/>
      <c r="BE782" s="144"/>
      <c r="BF782" s="144"/>
      <c r="BG782" s="144"/>
      <c r="BH782" s="144"/>
      <c r="BI782" s="144"/>
      <c r="BJ782" s="144"/>
      <c r="BK782" s="144"/>
      <c r="BL782" s="144"/>
      <c r="BM782" s="144"/>
      <c r="BN782" s="144"/>
      <c r="BO782" s="144"/>
      <c r="BP782" s="144"/>
    </row>
    <row r="783" spans="1:68" ht="14.5" x14ac:dyDescent="0.3">
      <c r="A783" s="143"/>
      <c r="B783" s="143"/>
      <c r="C783" s="327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  <c r="AA783" s="144"/>
      <c r="AB783" s="144"/>
      <c r="AC783" s="144"/>
      <c r="AD783" s="144"/>
      <c r="AE783" s="144"/>
      <c r="AF783" s="144"/>
      <c r="AG783" s="144"/>
      <c r="AH783" s="144"/>
      <c r="AI783" s="144"/>
      <c r="AJ783" s="144"/>
      <c r="AK783" s="144"/>
      <c r="AL783" s="144"/>
      <c r="AM783" s="144"/>
      <c r="AN783" s="144"/>
      <c r="AO783" s="144"/>
      <c r="AP783" s="144"/>
      <c r="AQ783" s="144"/>
      <c r="AR783" s="144"/>
      <c r="AS783" s="144"/>
      <c r="AT783" s="144"/>
      <c r="AU783" s="144"/>
      <c r="AV783" s="144"/>
      <c r="AW783" s="144"/>
      <c r="AX783" s="144"/>
      <c r="AY783" s="144"/>
      <c r="AZ783" s="144"/>
      <c r="BA783" s="144"/>
      <c r="BB783" s="144"/>
      <c r="BC783" s="144"/>
      <c r="BD783" s="144"/>
      <c r="BE783" s="144"/>
      <c r="BF783" s="144"/>
      <c r="BG783" s="144"/>
      <c r="BH783" s="144"/>
      <c r="BI783" s="144"/>
      <c r="BJ783" s="144"/>
      <c r="BK783" s="144"/>
      <c r="BL783" s="144"/>
      <c r="BM783" s="144"/>
      <c r="BN783" s="144"/>
      <c r="BO783" s="144"/>
      <c r="BP783" s="144"/>
    </row>
    <row r="784" spans="1:68" ht="14.5" x14ac:dyDescent="0.3">
      <c r="A784" s="143"/>
      <c r="B784" s="143"/>
      <c r="C784" s="327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  <c r="AA784" s="144"/>
      <c r="AB784" s="144"/>
      <c r="AC784" s="144"/>
      <c r="AD784" s="144"/>
      <c r="AE784" s="144"/>
      <c r="AF784" s="144"/>
      <c r="AG784" s="144"/>
      <c r="AH784" s="144"/>
      <c r="AI784" s="144"/>
      <c r="AJ784" s="144"/>
      <c r="AK784" s="144"/>
      <c r="AL784" s="144"/>
      <c r="AM784" s="144"/>
      <c r="AN784" s="144"/>
      <c r="AO784" s="144"/>
      <c r="AP784" s="144"/>
      <c r="AQ784" s="144"/>
      <c r="AR784" s="144"/>
      <c r="AS784" s="144"/>
      <c r="AT784" s="144"/>
      <c r="AU784" s="144"/>
      <c r="AV784" s="144"/>
      <c r="AW784" s="144"/>
      <c r="AX784" s="144"/>
      <c r="AY784" s="144"/>
      <c r="AZ784" s="144"/>
      <c r="BA784" s="144"/>
      <c r="BB784" s="144"/>
      <c r="BC784" s="144"/>
      <c r="BD784" s="144"/>
      <c r="BE784" s="144"/>
      <c r="BF784" s="144"/>
      <c r="BG784" s="144"/>
      <c r="BH784" s="144"/>
      <c r="BI784" s="144"/>
      <c r="BJ784" s="144"/>
      <c r="BK784" s="144"/>
      <c r="BL784" s="144"/>
      <c r="BM784" s="144"/>
      <c r="BN784" s="144"/>
      <c r="BO784" s="144"/>
      <c r="BP784" s="144"/>
    </row>
    <row r="785" spans="1:68" ht="14.5" x14ac:dyDescent="0.3">
      <c r="A785" s="143"/>
      <c r="B785" s="143"/>
      <c r="C785" s="327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  <c r="AA785" s="144"/>
      <c r="AB785" s="144"/>
      <c r="AC785" s="144"/>
      <c r="AD785" s="144"/>
      <c r="AE785" s="144"/>
      <c r="AF785" s="144"/>
      <c r="AG785" s="144"/>
      <c r="AH785" s="144"/>
      <c r="AI785" s="144"/>
      <c r="AJ785" s="144"/>
      <c r="AK785" s="144"/>
      <c r="AL785" s="144"/>
      <c r="AM785" s="144"/>
      <c r="AN785" s="144"/>
      <c r="AO785" s="144"/>
      <c r="AP785" s="144"/>
      <c r="AQ785" s="144"/>
      <c r="AR785" s="144"/>
      <c r="AS785" s="144"/>
      <c r="AT785" s="144"/>
      <c r="AU785" s="144"/>
      <c r="AV785" s="144"/>
      <c r="AW785" s="144"/>
      <c r="AX785" s="144"/>
      <c r="AY785" s="144"/>
      <c r="AZ785" s="144"/>
      <c r="BA785" s="144"/>
      <c r="BB785" s="144"/>
      <c r="BC785" s="144"/>
      <c r="BD785" s="144"/>
      <c r="BE785" s="144"/>
      <c r="BF785" s="144"/>
      <c r="BG785" s="144"/>
      <c r="BH785" s="144"/>
      <c r="BI785" s="144"/>
      <c r="BJ785" s="144"/>
      <c r="BK785" s="144"/>
      <c r="BL785" s="144"/>
      <c r="BM785" s="144"/>
      <c r="BN785" s="144"/>
      <c r="BO785" s="144"/>
      <c r="BP785" s="144"/>
    </row>
    <row r="786" spans="1:68" ht="14.5" x14ac:dyDescent="0.3">
      <c r="A786" s="143"/>
      <c r="B786" s="143"/>
      <c r="C786" s="327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  <c r="AA786" s="144"/>
      <c r="AB786" s="144"/>
      <c r="AC786" s="144"/>
      <c r="AD786" s="144"/>
      <c r="AE786" s="144"/>
      <c r="AF786" s="144"/>
      <c r="AG786" s="144"/>
      <c r="AH786" s="144"/>
      <c r="AI786" s="144"/>
      <c r="AJ786" s="144"/>
      <c r="AK786" s="144"/>
      <c r="AL786" s="144"/>
      <c r="AM786" s="144"/>
      <c r="AN786" s="144"/>
      <c r="AO786" s="144"/>
      <c r="AP786" s="144"/>
      <c r="AQ786" s="144"/>
      <c r="AR786" s="144"/>
      <c r="AS786" s="144"/>
      <c r="AT786" s="144"/>
      <c r="AU786" s="144"/>
      <c r="AV786" s="144"/>
      <c r="AW786" s="144"/>
      <c r="AX786" s="144"/>
      <c r="AY786" s="144"/>
      <c r="AZ786" s="144"/>
      <c r="BA786" s="144"/>
      <c r="BB786" s="144"/>
      <c r="BC786" s="144"/>
      <c r="BD786" s="144"/>
      <c r="BE786" s="144"/>
      <c r="BF786" s="144"/>
      <c r="BG786" s="144"/>
      <c r="BH786" s="144"/>
      <c r="BI786" s="144"/>
      <c r="BJ786" s="144"/>
      <c r="BK786" s="144"/>
      <c r="BL786" s="144"/>
      <c r="BM786" s="144"/>
      <c r="BN786" s="144"/>
      <c r="BO786" s="144"/>
      <c r="BP786" s="144"/>
    </row>
    <row r="787" spans="1:68" ht="14.5" x14ac:dyDescent="0.3">
      <c r="A787" s="143"/>
      <c r="B787" s="143"/>
      <c r="C787" s="327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  <c r="AA787" s="144"/>
      <c r="AB787" s="144"/>
      <c r="AC787" s="144"/>
      <c r="AD787" s="144"/>
      <c r="AE787" s="144"/>
      <c r="AF787" s="144"/>
      <c r="AG787" s="144"/>
      <c r="AH787" s="144"/>
      <c r="AI787" s="144"/>
      <c r="AJ787" s="144"/>
      <c r="AK787" s="144"/>
      <c r="AL787" s="144"/>
      <c r="AM787" s="144"/>
      <c r="AN787" s="144"/>
      <c r="AO787" s="144"/>
      <c r="AP787" s="144"/>
      <c r="AQ787" s="144"/>
      <c r="AR787" s="144"/>
      <c r="AS787" s="144"/>
      <c r="AT787" s="144"/>
      <c r="AU787" s="144"/>
      <c r="AV787" s="144"/>
      <c r="AW787" s="144"/>
      <c r="AX787" s="144"/>
      <c r="AY787" s="144"/>
      <c r="AZ787" s="144"/>
      <c r="BA787" s="144"/>
      <c r="BB787" s="144"/>
      <c r="BC787" s="144"/>
      <c r="BD787" s="144"/>
      <c r="BE787" s="144"/>
      <c r="BF787" s="144"/>
      <c r="BG787" s="144"/>
      <c r="BH787" s="144"/>
      <c r="BI787" s="144"/>
      <c r="BJ787" s="144"/>
      <c r="BK787" s="144"/>
      <c r="BL787" s="144"/>
      <c r="BM787" s="144"/>
      <c r="BN787" s="144"/>
      <c r="BO787" s="144"/>
      <c r="BP787" s="144"/>
    </row>
    <row r="788" spans="1:68" ht="14.5" x14ac:dyDescent="0.3">
      <c r="A788" s="143"/>
      <c r="B788" s="143"/>
      <c r="C788" s="327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  <c r="AA788" s="144"/>
      <c r="AB788" s="144"/>
      <c r="AC788" s="144"/>
      <c r="AD788" s="144"/>
      <c r="AE788" s="144"/>
      <c r="AF788" s="144"/>
      <c r="AG788" s="144"/>
      <c r="AH788" s="144"/>
      <c r="AI788" s="144"/>
      <c r="AJ788" s="144"/>
      <c r="AK788" s="144"/>
      <c r="AL788" s="144"/>
      <c r="AM788" s="144"/>
      <c r="AN788" s="144"/>
      <c r="AO788" s="144"/>
      <c r="AP788" s="144"/>
      <c r="AQ788" s="144"/>
      <c r="AR788" s="144"/>
      <c r="AS788" s="144"/>
      <c r="AT788" s="144"/>
      <c r="AU788" s="144"/>
      <c r="AV788" s="144"/>
      <c r="AW788" s="144"/>
      <c r="AX788" s="144"/>
      <c r="AY788" s="144"/>
      <c r="AZ788" s="144"/>
      <c r="BA788" s="144"/>
      <c r="BB788" s="144"/>
      <c r="BC788" s="144"/>
      <c r="BD788" s="144"/>
      <c r="BE788" s="144"/>
      <c r="BF788" s="144"/>
      <c r="BG788" s="144"/>
      <c r="BH788" s="144"/>
      <c r="BI788" s="144"/>
      <c r="BJ788" s="144"/>
      <c r="BK788" s="144"/>
      <c r="BL788" s="144"/>
      <c r="BM788" s="144"/>
      <c r="BN788" s="144"/>
      <c r="BO788" s="144"/>
      <c r="BP788" s="144"/>
    </row>
    <row r="789" spans="1:68" ht="14.5" x14ac:dyDescent="0.3">
      <c r="A789" s="143"/>
      <c r="B789" s="143"/>
      <c r="C789" s="327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  <c r="AA789" s="144"/>
      <c r="AB789" s="144"/>
      <c r="AC789" s="144"/>
      <c r="AD789" s="144"/>
      <c r="AE789" s="144"/>
      <c r="AF789" s="144"/>
      <c r="AG789" s="144"/>
      <c r="AH789" s="144"/>
      <c r="AI789" s="144"/>
      <c r="AJ789" s="144"/>
      <c r="AK789" s="144"/>
      <c r="AL789" s="144"/>
      <c r="AM789" s="144"/>
      <c r="AN789" s="144"/>
      <c r="AO789" s="144"/>
      <c r="AP789" s="144"/>
      <c r="AQ789" s="144"/>
      <c r="AR789" s="144"/>
      <c r="AS789" s="144"/>
      <c r="AT789" s="144"/>
      <c r="AU789" s="144"/>
      <c r="AV789" s="144"/>
      <c r="AW789" s="144"/>
      <c r="AX789" s="144"/>
      <c r="AY789" s="144"/>
      <c r="AZ789" s="144"/>
      <c r="BA789" s="144"/>
      <c r="BB789" s="144"/>
      <c r="BC789" s="144"/>
      <c r="BD789" s="144"/>
      <c r="BE789" s="144"/>
      <c r="BF789" s="144"/>
      <c r="BG789" s="144"/>
      <c r="BH789" s="144"/>
      <c r="BI789" s="144"/>
      <c r="BJ789" s="144"/>
      <c r="BK789" s="144"/>
      <c r="BL789" s="144"/>
      <c r="BM789" s="144"/>
      <c r="BN789" s="144"/>
      <c r="BO789" s="144"/>
      <c r="BP789" s="144"/>
    </row>
    <row r="790" spans="1:68" ht="14.5" x14ac:dyDescent="0.3">
      <c r="A790" s="143"/>
      <c r="B790" s="143"/>
      <c r="C790" s="327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  <c r="AA790" s="144"/>
      <c r="AB790" s="144"/>
      <c r="AC790" s="144"/>
      <c r="AD790" s="144"/>
      <c r="AE790" s="144"/>
      <c r="AF790" s="144"/>
      <c r="AG790" s="144"/>
      <c r="AH790" s="144"/>
      <c r="AI790" s="144"/>
      <c r="AJ790" s="144"/>
      <c r="AK790" s="144"/>
      <c r="AL790" s="144"/>
      <c r="AM790" s="144"/>
      <c r="AN790" s="144"/>
      <c r="AO790" s="144"/>
      <c r="AP790" s="144"/>
      <c r="AQ790" s="144"/>
      <c r="AR790" s="144"/>
      <c r="AS790" s="144"/>
      <c r="AT790" s="144"/>
      <c r="AU790" s="144"/>
      <c r="AV790" s="144"/>
      <c r="AW790" s="144"/>
      <c r="AX790" s="144"/>
      <c r="AY790" s="144"/>
      <c r="AZ790" s="144"/>
      <c r="BA790" s="144"/>
      <c r="BB790" s="144"/>
      <c r="BC790" s="144"/>
      <c r="BD790" s="144"/>
      <c r="BE790" s="144"/>
      <c r="BF790" s="144"/>
      <c r="BG790" s="144"/>
      <c r="BH790" s="144"/>
      <c r="BI790" s="144"/>
      <c r="BJ790" s="144"/>
      <c r="BK790" s="144"/>
      <c r="BL790" s="144"/>
      <c r="BM790" s="144"/>
      <c r="BN790" s="144"/>
      <c r="BO790" s="144"/>
      <c r="BP790" s="144"/>
    </row>
    <row r="791" spans="1:68" ht="14.5" x14ac:dyDescent="0.3">
      <c r="A791" s="143"/>
      <c r="B791" s="143"/>
      <c r="C791" s="327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  <c r="AA791" s="144"/>
      <c r="AB791" s="144"/>
      <c r="AC791" s="144"/>
      <c r="AD791" s="144"/>
      <c r="AE791" s="144"/>
      <c r="AF791" s="144"/>
      <c r="AG791" s="144"/>
      <c r="AH791" s="144"/>
      <c r="AI791" s="144"/>
      <c r="AJ791" s="144"/>
      <c r="AK791" s="144"/>
      <c r="AL791" s="144"/>
      <c r="AM791" s="144"/>
      <c r="AN791" s="144"/>
      <c r="AO791" s="144"/>
      <c r="AP791" s="144"/>
      <c r="AQ791" s="144"/>
      <c r="AR791" s="144"/>
      <c r="AS791" s="144"/>
      <c r="AT791" s="144"/>
      <c r="AU791" s="144"/>
      <c r="AV791" s="144"/>
      <c r="AW791" s="144"/>
      <c r="AX791" s="144"/>
      <c r="AY791" s="144"/>
      <c r="AZ791" s="144"/>
      <c r="BA791" s="144"/>
      <c r="BB791" s="144"/>
      <c r="BC791" s="144"/>
      <c r="BD791" s="144"/>
      <c r="BE791" s="144"/>
      <c r="BF791" s="144"/>
      <c r="BG791" s="144"/>
      <c r="BH791" s="144"/>
      <c r="BI791" s="144"/>
      <c r="BJ791" s="144"/>
      <c r="BK791" s="144"/>
      <c r="BL791" s="144"/>
      <c r="BM791" s="144"/>
      <c r="BN791" s="144"/>
      <c r="BO791" s="144"/>
      <c r="BP791" s="144"/>
    </row>
    <row r="792" spans="1:68" ht="14.5" x14ac:dyDescent="0.3">
      <c r="A792" s="143"/>
      <c r="B792" s="143"/>
      <c r="C792" s="327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  <c r="AA792" s="144"/>
      <c r="AB792" s="144"/>
      <c r="AC792" s="144"/>
      <c r="AD792" s="144"/>
      <c r="AE792" s="144"/>
      <c r="AF792" s="144"/>
      <c r="AG792" s="144"/>
      <c r="AH792" s="144"/>
      <c r="AI792" s="144"/>
      <c r="AJ792" s="144"/>
      <c r="AK792" s="144"/>
      <c r="AL792" s="144"/>
      <c r="AM792" s="144"/>
      <c r="AN792" s="144"/>
      <c r="AO792" s="144"/>
      <c r="AP792" s="144"/>
      <c r="AQ792" s="144"/>
      <c r="AR792" s="144"/>
      <c r="AS792" s="144"/>
      <c r="AT792" s="144"/>
      <c r="AU792" s="144"/>
      <c r="AV792" s="144"/>
      <c r="AW792" s="144"/>
      <c r="AX792" s="144"/>
      <c r="AY792" s="144"/>
      <c r="AZ792" s="144"/>
      <c r="BA792" s="144"/>
      <c r="BB792" s="144"/>
      <c r="BC792" s="144"/>
      <c r="BD792" s="144"/>
      <c r="BE792" s="144"/>
      <c r="BF792" s="144"/>
      <c r="BG792" s="144"/>
      <c r="BH792" s="144"/>
      <c r="BI792" s="144"/>
      <c r="BJ792" s="144"/>
      <c r="BK792" s="144"/>
      <c r="BL792" s="144"/>
      <c r="BM792" s="144"/>
      <c r="BN792" s="144"/>
      <c r="BO792" s="144"/>
      <c r="BP792" s="144"/>
    </row>
    <row r="793" spans="1:68" ht="14.5" x14ac:dyDescent="0.3">
      <c r="A793" s="143"/>
      <c r="B793" s="143"/>
      <c r="C793" s="327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  <c r="AA793" s="144"/>
      <c r="AB793" s="144"/>
      <c r="AC793" s="144"/>
      <c r="AD793" s="144"/>
      <c r="AE793" s="144"/>
      <c r="AF793" s="144"/>
      <c r="AG793" s="144"/>
      <c r="AH793" s="144"/>
      <c r="AI793" s="144"/>
      <c r="AJ793" s="144"/>
      <c r="AK793" s="144"/>
      <c r="AL793" s="144"/>
      <c r="AM793" s="144"/>
      <c r="AN793" s="144"/>
      <c r="AO793" s="144"/>
      <c r="AP793" s="144"/>
      <c r="AQ793" s="144"/>
      <c r="AR793" s="144"/>
      <c r="AS793" s="144"/>
      <c r="AT793" s="144"/>
      <c r="AU793" s="144"/>
      <c r="AV793" s="144"/>
      <c r="AW793" s="144"/>
      <c r="AX793" s="144"/>
      <c r="AY793" s="144"/>
      <c r="AZ793" s="144"/>
      <c r="BA793" s="144"/>
      <c r="BB793" s="144"/>
      <c r="BC793" s="144"/>
      <c r="BD793" s="144"/>
      <c r="BE793" s="144"/>
      <c r="BF793" s="144"/>
      <c r="BG793" s="144"/>
      <c r="BH793" s="144"/>
      <c r="BI793" s="144"/>
      <c r="BJ793" s="144"/>
      <c r="BK793" s="144"/>
      <c r="BL793" s="144"/>
      <c r="BM793" s="144"/>
      <c r="BN793" s="144"/>
      <c r="BO793" s="144"/>
      <c r="BP793" s="144"/>
    </row>
    <row r="794" spans="1:68" ht="14.5" x14ac:dyDescent="0.3">
      <c r="A794" s="143"/>
      <c r="B794" s="143"/>
      <c r="C794" s="327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  <c r="AA794" s="144"/>
      <c r="AB794" s="144"/>
      <c r="AC794" s="144"/>
      <c r="AD794" s="144"/>
      <c r="AE794" s="144"/>
      <c r="AF794" s="144"/>
      <c r="AG794" s="144"/>
      <c r="AH794" s="144"/>
      <c r="AI794" s="144"/>
      <c r="AJ794" s="144"/>
      <c r="AK794" s="144"/>
      <c r="AL794" s="144"/>
      <c r="AM794" s="144"/>
      <c r="AN794" s="144"/>
      <c r="AO794" s="144"/>
      <c r="AP794" s="144"/>
      <c r="AQ794" s="144"/>
      <c r="AR794" s="144"/>
      <c r="AS794" s="144"/>
      <c r="AT794" s="144"/>
      <c r="AU794" s="144"/>
      <c r="AV794" s="144"/>
      <c r="AW794" s="144"/>
      <c r="AX794" s="144"/>
      <c r="AY794" s="144"/>
      <c r="AZ794" s="144"/>
      <c r="BA794" s="144"/>
      <c r="BB794" s="144"/>
      <c r="BC794" s="144"/>
      <c r="BD794" s="144"/>
      <c r="BE794" s="144"/>
      <c r="BF794" s="144"/>
      <c r="BG794" s="144"/>
      <c r="BH794" s="144"/>
      <c r="BI794" s="144"/>
      <c r="BJ794" s="144"/>
      <c r="BK794" s="144"/>
      <c r="BL794" s="144"/>
      <c r="BM794" s="144"/>
      <c r="BN794" s="144"/>
      <c r="BO794" s="144"/>
      <c r="BP794" s="144"/>
    </row>
    <row r="795" spans="1:68" ht="14.5" x14ac:dyDescent="0.3">
      <c r="A795" s="143"/>
      <c r="B795" s="143"/>
      <c r="C795" s="327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  <c r="AA795" s="144"/>
      <c r="AB795" s="144"/>
      <c r="AC795" s="144"/>
      <c r="AD795" s="144"/>
      <c r="AE795" s="144"/>
      <c r="AF795" s="144"/>
      <c r="AG795" s="144"/>
      <c r="AH795" s="144"/>
      <c r="AI795" s="144"/>
      <c r="AJ795" s="144"/>
      <c r="AK795" s="144"/>
      <c r="AL795" s="144"/>
      <c r="AM795" s="144"/>
      <c r="AN795" s="144"/>
      <c r="AO795" s="144"/>
      <c r="AP795" s="144"/>
      <c r="AQ795" s="144"/>
      <c r="AR795" s="144"/>
      <c r="AS795" s="144"/>
      <c r="AT795" s="144"/>
      <c r="AU795" s="144"/>
      <c r="AV795" s="144"/>
      <c r="AW795" s="144"/>
      <c r="AX795" s="144"/>
      <c r="AY795" s="144"/>
      <c r="AZ795" s="144"/>
      <c r="BA795" s="144"/>
      <c r="BB795" s="144"/>
      <c r="BC795" s="144"/>
      <c r="BD795" s="144"/>
      <c r="BE795" s="144"/>
      <c r="BF795" s="144"/>
      <c r="BG795" s="144"/>
      <c r="BH795" s="144"/>
      <c r="BI795" s="144"/>
      <c r="BJ795" s="144"/>
      <c r="BK795" s="144"/>
      <c r="BL795" s="144"/>
      <c r="BM795" s="144"/>
      <c r="BN795" s="144"/>
      <c r="BO795" s="144"/>
      <c r="BP795" s="144"/>
    </row>
    <row r="796" spans="1:68" ht="14.5" x14ac:dyDescent="0.3">
      <c r="A796" s="143"/>
      <c r="B796" s="143"/>
      <c r="C796" s="327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  <c r="AA796" s="144"/>
      <c r="AB796" s="144"/>
      <c r="AC796" s="144"/>
      <c r="AD796" s="144"/>
      <c r="AE796" s="144"/>
      <c r="AF796" s="144"/>
      <c r="AG796" s="144"/>
      <c r="AH796" s="144"/>
      <c r="AI796" s="144"/>
      <c r="AJ796" s="144"/>
      <c r="AK796" s="144"/>
      <c r="AL796" s="144"/>
      <c r="AM796" s="144"/>
      <c r="AN796" s="144"/>
      <c r="AO796" s="144"/>
      <c r="AP796" s="144"/>
      <c r="AQ796" s="144"/>
      <c r="AR796" s="144"/>
      <c r="AS796" s="144"/>
      <c r="AT796" s="144"/>
      <c r="AU796" s="144"/>
      <c r="AV796" s="144"/>
      <c r="AW796" s="144"/>
      <c r="AX796" s="144"/>
      <c r="AY796" s="144"/>
      <c r="AZ796" s="144"/>
      <c r="BA796" s="144"/>
      <c r="BB796" s="144"/>
      <c r="BC796" s="144"/>
      <c r="BD796" s="144"/>
      <c r="BE796" s="144"/>
      <c r="BF796" s="144"/>
      <c r="BG796" s="144"/>
      <c r="BH796" s="144"/>
      <c r="BI796" s="144"/>
      <c r="BJ796" s="144"/>
      <c r="BK796" s="144"/>
      <c r="BL796" s="144"/>
      <c r="BM796" s="144"/>
      <c r="BN796" s="144"/>
      <c r="BO796" s="144"/>
      <c r="BP796" s="144"/>
    </row>
    <row r="797" spans="1:68" ht="14.5" x14ac:dyDescent="0.3">
      <c r="A797" s="143"/>
      <c r="B797" s="143"/>
      <c r="C797" s="327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  <c r="AA797" s="144"/>
      <c r="AB797" s="144"/>
      <c r="AC797" s="144"/>
      <c r="AD797" s="144"/>
      <c r="AE797" s="144"/>
      <c r="AF797" s="144"/>
      <c r="AG797" s="144"/>
      <c r="AH797" s="144"/>
      <c r="AI797" s="144"/>
      <c r="AJ797" s="144"/>
      <c r="AK797" s="144"/>
      <c r="AL797" s="144"/>
      <c r="AM797" s="144"/>
      <c r="AN797" s="144"/>
      <c r="AO797" s="144"/>
      <c r="AP797" s="144"/>
      <c r="AQ797" s="144"/>
      <c r="AR797" s="144"/>
      <c r="AS797" s="144"/>
      <c r="AT797" s="144"/>
      <c r="AU797" s="144"/>
      <c r="AV797" s="144"/>
      <c r="AW797" s="144"/>
      <c r="AX797" s="144"/>
      <c r="AY797" s="144"/>
      <c r="AZ797" s="144"/>
      <c r="BA797" s="144"/>
      <c r="BB797" s="144"/>
      <c r="BC797" s="144"/>
      <c r="BD797" s="144"/>
      <c r="BE797" s="144"/>
      <c r="BF797" s="144"/>
      <c r="BG797" s="144"/>
      <c r="BH797" s="144"/>
      <c r="BI797" s="144"/>
      <c r="BJ797" s="144"/>
      <c r="BK797" s="144"/>
      <c r="BL797" s="144"/>
      <c r="BM797" s="144"/>
      <c r="BN797" s="144"/>
      <c r="BO797" s="144"/>
      <c r="BP797" s="144"/>
    </row>
    <row r="798" spans="1:68" ht="14.5" x14ac:dyDescent="0.3">
      <c r="A798" s="143"/>
      <c r="B798" s="143"/>
      <c r="C798" s="327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  <c r="AA798" s="144"/>
      <c r="AB798" s="144"/>
      <c r="AC798" s="144"/>
      <c r="AD798" s="144"/>
      <c r="AE798" s="144"/>
      <c r="AF798" s="144"/>
      <c r="AG798" s="144"/>
      <c r="AH798" s="144"/>
      <c r="AI798" s="144"/>
      <c r="AJ798" s="144"/>
      <c r="AK798" s="144"/>
      <c r="AL798" s="144"/>
      <c r="AM798" s="144"/>
      <c r="AN798" s="144"/>
      <c r="AO798" s="144"/>
      <c r="AP798" s="144"/>
      <c r="AQ798" s="144"/>
      <c r="AR798" s="144"/>
      <c r="AS798" s="144"/>
      <c r="AT798" s="144"/>
      <c r="AU798" s="144"/>
      <c r="AV798" s="144"/>
      <c r="AW798" s="144"/>
      <c r="AX798" s="144"/>
      <c r="AY798" s="144"/>
      <c r="AZ798" s="144"/>
      <c r="BA798" s="144"/>
      <c r="BB798" s="144"/>
      <c r="BC798" s="144"/>
      <c r="BD798" s="144"/>
      <c r="BE798" s="144"/>
      <c r="BF798" s="144"/>
      <c r="BG798" s="144"/>
      <c r="BH798" s="144"/>
      <c r="BI798" s="144"/>
      <c r="BJ798" s="144"/>
      <c r="BK798" s="144"/>
      <c r="BL798" s="144"/>
      <c r="BM798" s="144"/>
      <c r="BN798" s="144"/>
      <c r="BO798" s="144"/>
      <c r="BP798" s="144"/>
    </row>
    <row r="799" spans="1:68" ht="14.5" x14ac:dyDescent="0.3">
      <c r="A799" s="143"/>
      <c r="B799" s="143"/>
      <c r="C799" s="327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  <c r="AA799" s="144"/>
      <c r="AB799" s="144"/>
      <c r="AC799" s="144"/>
      <c r="AD799" s="144"/>
      <c r="AE799" s="144"/>
      <c r="AF799" s="144"/>
      <c r="AG799" s="144"/>
      <c r="AH799" s="144"/>
      <c r="AI799" s="144"/>
      <c r="AJ799" s="144"/>
      <c r="AK799" s="144"/>
      <c r="AL799" s="144"/>
      <c r="AM799" s="144"/>
      <c r="AN799" s="144"/>
      <c r="AO799" s="144"/>
      <c r="AP799" s="144"/>
      <c r="AQ799" s="144"/>
      <c r="AR799" s="144"/>
      <c r="AS799" s="144"/>
      <c r="AT799" s="144"/>
      <c r="AU799" s="144"/>
      <c r="AV799" s="144"/>
      <c r="AW799" s="144"/>
      <c r="AX799" s="144"/>
      <c r="AY799" s="144"/>
      <c r="AZ799" s="144"/>
      <c r="BA799" s="144"/>
      <c r="BB799" s="144"/>
      <c r="BC799" s="144"/>
      <c r="BD799" s="144"/>
      <c r="BE799" s="144"/>
      <c r="BF799" s="144"/>
      <c r="BG799" s="144"/>
      <c r="BH799" s="144"/>
      <c r="BI799" s="144"/>
      <c r="BJ799" s="144"/>
      <c r="BK799" s="144"/>
      <c r="BL799" s="144"/>
      <c r="BM799" s="144"/>
      <c r="BN799" s="144"/>
      <c r="BO799" s="144"/>
      <c r="BP799" s="144"/>
    </row>
    <row r="800" spans="1:68" ht="14.5" x14ac:dyDescent="0.3">
      <c r="A800" s="143"/>
      <c r="B800" s="143"/>
      <c r="C800" s="327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  <c r="AA800" s="144"/>
      <c r="AB800" s="144"/>
      <c r="AC800" s="144"/>
      <c r="AD800" s="144"/>
      <c r="AE800" s="144"/>
      <c r="AF800" s="144"/>
      <c r="AG800" s="144"/>
      <c r="AH800" s="144"/>
      <c r="AI800" s="144"/>
      <c r="AJ800" s="144"/>
      <c r="AK800" s="144"/>
      <c r="AL800" s="144"/>
      <c r="AM800" s="144"/>
      <c r="AN800" s="144"/>
      <c r="AO800" s="144"/>
      <c r="AP800" s="144"/>
      <c r="AQ800" s="144"/>
      <c r="AR800" s="144"/>
      <c r="AS800" s="144"/>
      <c r="AT800" s="144"/>
      <c r="AU800" s="144"/>
      <c r="AV800" s="144"/>
      <c r="AW800" s="144"/>
      <c r="AX800" s="144"/>
      <c r="AY800" s="144"/>
      <c r="AZ800" s="144"/>
      <c r="BA800" s="144"/>
      <c r="BB800" s="144"/>
      <c r="BC800" s="144"/>
      <c r="BD800" s="144"/>
      <c r="BE800" s="144"/>
      <c r="BF800" s="144"/>
      <c r="BG800" s="144"/>
      <c r="BH800" s="144"/>
      <c r="BI800" s="144"/>
      <c r="BJ800" s="144"/>
      <c r="BK800" s="144"/>
      <c r="BL800" s="144"/>
      <c r="BM800" s="144"/>
      <c r="BN800" s="144"/>
      <c r="BO800" s="144"/>
      <c r="BP800" s="144"/>
    </row>
    <row r="801" spans="1:68" ht="14.5" x14ac:dyDescent="0.3">
      <c r="A801" s="143"/>
      <c r="B801" s="143"/>
      <c r="C801" s="327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  <c r="AA801" s="144"/>
      <c r="AB801" s="144"/>
      <c r="AC801" s="144"/>
      <c r="AD801" s="144"/>
      <c r="AE801" s="144"/>
      <c r="AF801" s="144"/>
      <c r="AG801" s="144"/>
      <c r="AH801" s="144"/>
      <c r="AI801" s="144"/>
      <c r="AJ801" s="144"/>
      <c r="AK801" s="144"/>
      <c r="AL801" s="144"/>
      <c r="AM801" s="144"/>
      <c r="AN801" s="144"/>
      <c r="AO801" s="144"/>
      <c r="AP801" s="144"/>
      <c r="AQ801" s="144"/>
      <c r="AR801" s="144"/>
      <c r="AS801" s="144"/>
      <c r="AT801" s="144"/>
      <c r="AU801" s="144"/>
      <c r="AV801" s="144"/>
      <c r="AW801" s="144"/>
      <c r="AX801" s="144"/>
      <c r="AY801" s="144"/>
      <c r="AZ801" s="144"/>
      <c r="BA801" s="144"/>
      <c r="BB801" s="144"/>
      <c r="BC801" s="144"/>
      <c r="BD801" s="144"/>
      <c r="BE801" s="144"/>
      <c r="BF801" s="144"/>
      <c r="BG801" s="144"/>
      <c r="BH801" s="144"/>
      <c r="BI801" s="144"/>
      <c r="BJ801" s="144"/>
      <c r="BK801" s="144"/>
      <c r="BL801" s="144"/>
      <c r="BM801" s="144"/>
      <c r="BN801" s="144"/>
      <c r="BO801" s="144"/>
      <c r="BP801" s="144"/>
    </row>
    <row r="802" spans="1:68" ht="14.5" x14ac:dyDescent="0.3">
      <c r="A802" s="143"/>
      <c r="B802" s="143"/>
      <c r="C802" s="327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  <c r="AA802" s="144"/>
      <c r="AB802" s="144"/>
      <c r="AC802" s="144"/>
      <c r="AD802" s="144"/>
      <c r="AE802" s="144"/>
      <c r="AF802" s="144"/>
      <c r="AG802" s="144"/>
      <c r="AH802" s="144"/>
      <c r="AI802" s="144"/>
      <c r="AJ802" s="144"/>
      <c r="AK802" s="144"/>
      <c r="AL802" s="144"/>
      <c r="AM802" s="144"/>
      <c r="AN802" s="144"/>
      <c r="AO802" s="144"/>
      <c r="AP802" s="144"/>
      <c r="AQ802" s="144"/>
      <c r="AR802" s="144"/>
      <c r="AS802" s="144"/>
      <c r="AT802" s="144"/>
      <c r="AU802" s="144"/>
      <c r="AV802" s="144"/>
      <c r="AW802" s="144"/>
      <c r="AX802" s="144"/>
      <c r="AY802" s="144"/>
      <c r="AZ802" s="144"/>
      <c r="BA802" s="144"/>
      <c r="BB802" s="144"/>
      <c r="BC802" s="144"/>
      <c r="BD802" s="144"/>
      <c r="BE802" s="144"/>
      <c r="BF802" s="144"/>
      <c r="BG802" s="144"/>
      <c r="BH802" s="144"/>
      <c r="BI802" s="144"/>
      <c r="BJ802" s="144"/>
      <c r="BK802" s="144"/>
      <c r="BL802" s="144"/>
      <c r="BM802" s="144"/>
      <c r="BN802" s="144"/>
      <c r="BO802" s="144"/>
      <c r="BP802" s="144"/>
    </row>
    <row r="803" spans="1:68" ht="14.5" x14ac:dyDescent="0.3">
      <c r="A803" s="143"/>
      <c r="B803" s="143"/>
      <c r="C803" s="327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  <c r="AA803" s="144"/>
      <c r="AB803" s="144"/>
      <c r="AC803" s="144"/>
      <c r="AD803" s="144"/>
      <c r="AE803" s="144"/>
      <c r="AF803" s="144"/>
      <c r="AG803" s="144"/>
      <c r="AH803" s="144"/>
      <c r="AI803" s="144"/>
      <c r="AJ803" s="144"/>
      <c r="AK803" s="144"/>
      <c r="AL803" s="144"/>
      <c r="AM803" s="144"/>
      <c r="AN803" s="144"/>
      <c r="AO803" s="144"/>
      <c r="AP803" s="144"/>
      <c r="AQ803" s="144"/>
      <c r="AR803" s="144"/>
      <c r="AS803" s="144"/>
      <c r="AT803" s="144"/>
      <c r="AU803" s="144"/>
      <c r="AV803" s="144"/>
      <c r="AW803" s="144"/>
      <c r="AX803" s="144"/>
      <c r="AY803" s="144"/>
      <c r="AZ803" s="144"/>
      <c r="BA803" s="144"/>
      <c r="BB803" s="144"/>
      <c r="BC803" s="144"/>
      <c r="BD803" s="144"/>
      <c r="BE803" s="144"/>
      <c r="BF803" s="144"/>
      <c r="BG803" s="144"/>
      <c r="BH803" s="144"/>
      <c r="BI803" s="144"/>
      <c r="BJ803" s="144"/>
      <c r="BK803" s="144"/>
      <c r="BL803" s="144"/>
      <c r="BM803" s="144"/>
      <c r="BN803" s="144"/>
      <c r="BO803" s="144"/>
      <c r="BP803" s="144"/>
    </row>
    <row r="804" spans="1:68" ht="14.5" x14ac:dyDescent="0.3">
      <c r="A804" s="143"/>
      <c r="B804" s="143"/>
      <c r="C804" s="327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  <c r="AA804" s="144"/>
      <c r="AB804" s="144"/>
      <c r="AC804" s="144"/>
      <c r="AD804" s="144"/>
      <c r="AE804" s="144"/>
      <c r="AF804" s="144"/>
      <c r="AG804" s="144"/>
      <c r="AH804" s="144"/>
      <c r="AI804" s="144"/>
      <c r="AJ804" s="144"/>
      <c r="AK804" s="144"/>
      <c r="AL804" s="144"/>
      <c r="AM804" s="144"/>
      <c r="AN804" s="144"/>
      <c r="AO804" s="144"/>
      <c r="AP804" s="144"/>
      <c r="AQ804" s="144"/>
      <c r="AR804" s="144"/>
      <c r="AS804" s="144"/>
      <c r="AT804" s="144"/>
      <c r="AU804" s="144"/>
      <c r="AV804" s="144"/>
      <c r="AW804" s="144"/>
      <c r="AX804" s="144"/>
      <c r="AY804" s="144"/>
      <c r="AZ804" s="144"/>
      <c r="BA804" s="144"/>
      <c r="BB804" s="144"/>
      <c r="BC804" s="144"/>
      <c r="BD804" s="144"/>
      <c r="BE804" s="144"/>
      <c r="BF804" s="144"/>
      <c r="BG804" s="144"/>
      <c r="BH804" s="144"/>
      <c r="BI804" s="144"/>
      <c r="BJ804" s="144"/>
      <c r="BK804" s="144"/>
      <c r="BL804" s="144"/>
      <c r="BM804" s="144"/>
      <c r="BN804" s="144"/>
      <c r="BO804" s="144"/>
      <c r="BP804" s="144"/>
    </row>
    <row r="805" spans="1:68" ht="14.5" x14ac:dyDescent="0.3">
      <c r="A805" s="143"/>
      <c r="B805" s="143"/>
      <c r="C805" s="327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  <c r="AA805" s="144"/>
      <c r="AB805" s="144"/>
      <c r="AC805" s="144"/>
      <c r="AD805" s="144"/>
      <c r="AE805" s="144"/>
      <c r="AF805" s="144"/>
      <c r="AG805" s="144"/>
      <c r="AH805" s="144"/>
      <c r="AI805" s="144"/>
      <c r="AJ805" s="144"/>
      <c r="AK805" s="144"/>
      <c r="AL805" s="144"/>
      <c r="AM805" s="144"/>
      <c r="AN805" s="144"/>
      <c r="AO805" s="144"/>
      <c r="AP805" s="144"/>
      <c r="AQ805" s="144"/>
      <c r="AR805" s="144"/>
      <c r="AS805" s="144"/>
      <c r="AT805" s="144"/>
      <c r="AU805" s="144"/>
      <c r="AV805" s="144"/>
      <c r="AW805" s="144"/>
      <c r="AX805" s="144"/>
      <c r="AY805" s="144"/>
      <c r="AZ805" s="144"/>
      <c r="BA805" s="144"/>
      <c r="BB805" s="144"/>
      <c r="BC805" s="144"/>
      <c r="BD805" s="144"/>
      <c r="BE805" s="144"/>
      <c r="BF805" s="144"/>
      <c r="BG805" s="144"/>
      <c r="BH805" s="144"/>
      <c r="BI805" s="144"/>
      <c r="BJ805" s="144"/>
      <c r="BK805" s="144"/>
      <c r="BL805" s="144"/>
      <c r="BM805" s="144"/>
      <c r="BN805" s="144"/>
      <c r="BO805" s="144"/>
      <c r="BP805" s="144"/>
    </row>
    <row r="806" spans="1:68" ht="14.5" x14ac:dyDescent="0.3">
      <c r="A806" s="143"/>
      <c r="B806" s="143"/>
      <c r="C806" s="327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  <c r="AA806" s="144"/>
      <c r="AB806" s="144"/>
      <c r="AC806" s="144"/>
      <c r="AD806" s="144"/>
      <c r="AE806" s="144"/>
      <c r="AF806" s="144"/>
      <c r="AG806" s="144"/>
      <c r="AH806" s="144"/>
      <c r="AI806" s="144"/>
      <c r="AJ806" s="144"/>
      <c r="AK806" s="144"/>
      <c r="AL806" s="144"/>
      <c r="AM806" s="144"/>
      <c r="AN806" s="144"/>
      <c r="AO806" s="144"/>
      <c r="AP806" s="144"/>
      <c r="AQ806" s="144"/>
      <c r="AR806" s="144"/>
      <c r="AS806" s="144"/>
      <c r="AT806" s="144"/>
      <c r="AU806" s="144"/>
      <c r="AV806" s="144"/>
      <c r="AW806" s="144"/>
      <c r="AX806" s="144"/>
      <c r="AY806" s="144"/>
      <c r="AZ806" s="144"/>
      <c r="BA806" s="144"/>
      <c r="BB806" s="144"/>
      <c r="BC806" s="144"/>
      <c r="BD806" s="144"/>
      <c r="BE806" s="144"/>
      <c r="BF806" s="144"/>
      <c r="BG806" s="144"/>
      <c r="BH806" s="144"/>
      <c r="BI806" s="144"/>
      <c r="BJ806" s="144"/>
      <c r="BK806" s="144"/>
      <c r="BL806" s="144"/>
      <c r="BM806" s="144"/>
      <c r="BN806" s="144"/>
      <c r="BO806" s="144"/>
      <c r="BP806" s="144"/>
    </row>
    <row r="807" spans="1:68" ht="14.5" x14ac:dyDescent="0.3">
      <c r="A807" s="143"/>
      <c r="B807" s="143"/>
      <c r="C807" s="327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  <c r="AA807" s="144"/>
      <c r="AB807" s="144"/>
      <c r="AC807" s="144"/>
      <c r="AD807" s="144"/>
      <c r="AE807" s="144"/>
      <c r="AF807" s="144"/>
      <c r="AG807" s="144"/>
      <c r="AH807" s="144"/>
      <c r="AI807" s="144"/>
      <c r="AJ807" s="144"/>
      <c r="AK807" s="144"/>
      <c r="AL807" s="144"/>
      <c r="AM807" s="144"/>
      <c r="AN807" s="144"/>
      <c r="AO807" s="144"/>
      <c r="AP807" s="144"/>
      <c r="AQ807" s="144"/>
      <c r="AR807" s="144"/>
      <c r="AS807" s="144"/>
      <c r="AT807" s="144"/>
      <c r="AU807" s="144"/>
      <c r="AV807" s="144"/>
      <c r="AW807" s="144"/>
      <c r="AX807" s="144"/>
      <c r="AY807" s="144"/>
      <c r="AZ807" s="144"/>
      <c r="BA807" s="144"/>
      <c r="BB807" s="144"/>
      <c r="BC807" s="144"/>
      <c r="BD807" s="144"/>
      <c r="BE807" s="144"/>
      <c r="BF807" s="144"/>
      <c r="BG807" s="144"/>
      <c r="BH807" s="144"/>
      <c r="BI807" s="144"/>
      <c r="BJ807" s="144"/>
      <c r="BK807" s="144"/>
      <c r="BL807" s="144"/>
      <c r="BM807" s="144"/>
      <c r="BN807" s="144"/>
      <c r="BO807" s="144"/>
      <c r="BP807" s="144"/>
    </row>
    <row r="808" spans="1:68" ht="14.5" x14ac:dyDescent="0.3">
      <c r="A808" s="143"/>
      <c r="B808" s="143"/>
      <c r="C808" s="327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  <c r="AA808" s="144"/>
      <c r="AB808" s="144"/>
      <c r="AC808" s="144"/>
      <c r="AD808" s="144"/>
      <c r="AE808" s="144"/>
      <c r="AF808" s="144"/>
      <c r="AG808" s="144"/>
      <c r="AH808" s="144"/>
      <c r="AI808" s="144"/>
      <c r="AJ808" s="144"/>
      <c r="AK808" s="144"/>
      <c r="AL808" s="144"/>
      <c r="AM808" s="144"/>
      <c r="AN808" s="144"/>
      <c r="AO808" s="144"/>
      <c r="AP808" s="144"/>
      <c r="AQ808" s="144"/>
      <c r="AR808" s="144"/>
      <c r="AS808" s="144"/>
      <c r="AT808" s="144"/>
      <c r="AU808" s="144"/>
      <c r="AV808" s="144"/>
      <c r="AW808" s="144"/>
      <c r="AX808" s="144"/>
      <c r="AY808" s="144"/>
      <c r="AZ808" s="144"/>
      <c r="BA808" s="144"/>
      <c r="BB808" s="144"/>
      <c r="BC808" s="144"/>
      <c r="BD808" s="144"/>
      <c r="BE808" s="144"/>
      <c r="BF808" s="144"/>
      <c r="BG808" s="144"/>
      <c r="BH808" s="144"/>
      <c r="BI808" s="144"/>
      <c r="BJ808" s="144"/>
      <c r="BK808" s="144"/>
      <c r="BL808" s="144"/>
      <c r="BM808" s="144"/>
      <c r="BN808" s="144"/>
      <c r="BO808" s="144"/>
      <c r="BP808" s="144"/>
    </row>
    <row r="809" spans="1:68" ht="14.5" x14ac:dyDescent="0.3">
      <c r="A809" s="143"/>
      <c r="B809" s="143"/>
      <c r="C809" s="327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  <c r="AA809" s="144"/>
      <c r="AB809" s="144"/>
      <c r="AC809" s="144"/>
      <c r="AD809" s="144"/>
      <c r="AE809" s="144"/>
      <c r="AF809" s="144"/>
      <c r="AG809" s="144"/>
      <c r="AH809" s="144"/>
      <c r="AI809" s="144"/>
      <c r="AJ809" s="144"/>
      <c r="AK809" s="144"/>
      <c r="AL809" s="144"/>
      <c r="AM809" s="144"/>
      <c r="AN809" s="144"/>
      <c r="AO809" s="144"/>
      <c r="AP809" s="144"/>
      <c r="AQ809" s="144"/>
      <c r="AR809" s="144"/>
      <c r="AS809" s="144"/>
      <c r="AT809" s="144"/>
      <c r="AU809" s="144"/>
      <c r="AV809" s="144"/>
      <c r="AW809" s="144"/>
      <c r="AX809" s="144"/>
      <c r="AY809" s="144"/>
      <c r="AZ809" s="144"/>
      <c r="BA809" s="144"/>
      <c r="BB809" s="144"/>
      <c r="BC809" s="144"/>
      <c r="BD809" s="144"/>
      <c r="BE809" s="144"/>
      <c r="BF809" s="144"/>
      <c r="BG809" s="144"/>
      <c r="BH809" s="144"/>
      <c r="BI809" s="144"/>
      <c r="BJ809" s="144"/>
      <c r="BK809" s="144"/>
      <c r="BL809" s="144"/>
      <c r="BM809" s="144"/>
      <c r="BN809" s="144"/>
      <c r="BO809" s="144"/>
      <c r="BP809" s="144"/>
    </row>
    <row r="810" spans="1:68" ht="14.5" x14ac:dyDescent="0.3">
      <c r="A810" s="143"/>
      <c r="B810" s="143"/>
      <c r="C810" s="327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  <c r="AA810" s="144"/>
      <c r="AB810" s="144"/>
      <c r="AC810" s="144"/>
      <c r="AD810" s="144"/>
      <c r="AE810" s="144"/>
      <c r="AF810" s="144"/>
      <c r="AG810" s="144"/>
      <c r="AH810" s="144"/>
      <c r="AI810" s="144"/>
      <c r="AJ810" s="144"/>
      <c r="AK810" s="144"/>
      <c r="AL810" s="144"/>
      <c r="AM810" s="144"/>
      <c r="AN810" s="144"/>
      <c r="AO810" s="144"/>
      <c r="AP810" s="144"/>
      <c r="AQ810" s="144"/>
      <c r="AR810" s="144"/>
      <c r="AS810" s="144"/>
      <c r="AT810" s="144"/>
      <c r="AU810" s="144"/>
      <c r="AV810" s="144"/>
      <c r="AW810" s="144"/>
      <c r="AX810" s="144"/>
      <c r="AY810" s="144"/>
      <c r="AZ810" s="144"/>
      <c r="BA810" s="144"/>
      <c r="BB810" s="144"/>
      <c r="BC810" s="144"/>
      <c r="BD810" s="144"/>
      <c r="BE810" s="144"/>
      <c r="BF810" s="144"/>
      <c r="BG810" s="144"/>
      <c r="BH810" s="144"/>
      <c r="BI810" s="144"/>
      <c r="BJ810" s="144"/>
      <c r="BK810" s="144"/>
      <c r="BL810" s="144"/>
      <c r="BM810" s="144"/>
      <c r="BN810" s="144"/>
      <c r="BO810" s="144"/>
      <c r="BP810" s="144"/>
    </row>
    <row r="811" spans="1:68" ht="14.5" x14ac:dyDescent="0.3">
      <c r="A811" s="143"/>
      <c r="B811" s="143"/>
      <c r="C811" s="327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  <c r="AA811" s="144"/>
      <c r="AB811" s="144"/>
      <c r="AC811" s="144"/>
      <c r="AD811" s="144"/>
      <c r="AE811" s="144"/>
      <c r="AF811" s="144"/>
      <c r="AG811" s="144"/>
      <c r="AH811" s="144"/>
      <c r="AI811" s="144"/>
      <c r="AJ811" s="144"/>
      <c r="AK811" s="144"/>
      <c r="AL811" s="144"/>
      <c r="AM811" s="144"/>
      <c r="AN811" s="144"/>
      <c r="AO811" s="144"/>
      <c r="AP811" s="144"/>
      <c r="AQ811" s="144"/>
      <c r="AR811" s="144"/>
      <c r="AS811" s="144"/>
      <c r="AT811" s="144"/>
      <c r="AU811" s="144"/>
      <c r="AV811" s="144"/>
      <c r="AW811" s="144"/>
      <c r="AX811" s="144"/>
      <c r="AY811" s="144"/>
      <c r="AZ811" s="144"/>
      <c r="BA811" s="144"/>
      <c r="BB811" s="144"/>
      <c r="BC811" s="144"/>
      <c r="BD811" s="144"/>
      <c r="BE811" s="144"/>
      <c r="BF811" s="144"/>
      <c r="BG811" s="144"/>
      <c r="BH811" s="144"/>
      <c r="BI811" s="144"/>
      <c r="BJ811" s="144"/>
      <c r="BK811" s="144"/>
      <c r="BL811" s="144"/>
      <c r="BM811" s="144"/>
      <c r="BN811" s="144"/>
      <c r="BO811" s="144"/>
      <c r="BP811" s="144"/>
    </row>
    <row r="812" spans="1:68" ht="14.5" x14ac:dyDescent="0.3">
      <c r="A812" s="143"/>
      <c r="B812" s="143"/>
      <c r="C812" s="327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  <c r="AA812" s="144"/>
      <c r="AB812" s="144"/>
      <c r="AC812" s="144"/>
      <c r="AD812" s="144"/>
      <c r="AE812" s="144"/>
      <c r="AF812" s="144"/>
      <c r="AG812" s="144"/>
      <c r="AH812" s="144"/>
      <c r="AI812" s="144"/>
      <c r="AJ812" s="144"/>
      <c r="AK812" s="144"/>
      <c r="AL812" s="144"/>
      <c r="AM812" s="144"/>
      <c r="AN812" s="144"/>
      <c r="AO812" s="144"/>
      <c r="AP812" s="144"/>
      <c r="AQ812" s="144"/>
      <c r="AR812" s="144"/>
      <c r="AS812" s="144"/>
      <c r="AT812" s="144"/>
      <c r="AU812" s="144"/>
      <c r="AV812" s="144"/>
      <c r="AW812" s="144"/>
      <c r="AX812" s="144"/>
      <c r="AY812" s="144"/>
      <c r="AZ812" s="144"/>
      <c r="BA812" s="144"/>
      <c r="BB812" s="144"/>
      <c r="BC812" s="144"/>
      <c r="BD812" s="144"/>
      <c r="BE812" s="144"/>
      <c r="BF812" s="144"/>
      <c r="BG812" s="144"/>
      <c r="BH812" s="144"/>
      <c r="BI812" s="144"/>
      <c r="BJ812" s="144"/>
      <c r="BK812" s="144"/>
      <c r="BL812" s="144"/>
      <c r="BM812" s="144"/>
      <c r="BN812" s="144"/>
      <c r="BO812" s="144"/>
      <c r="BP812" s="144"/>
    </row>
    <row r="813" spans="1:68" ht="14.5" x14ac:dyDescent="0.3">
      <c r="A813" s="143"/>
      <c r="B813" s="143"/>
      <c r="C813" s="327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  <c r="AA813" s="144"/>
      <c r="AB813" s="144"/>
      <c r="AC813" s="144"/>
      <c r="AD813" s="144"/>
      <c r="AE813" s="144"/>
      <c r="AF813" s="144"/>
      <c r="AG813" s="144"/>
      <c r="AH813" s="144"/>
      <c r="AI813" s="144"/>
      <c r="AJ813" s="144"/>
      <c r="AK813" s="144"/>
      <c r="AL813" s="144"/>
      <c r="AM813" s="144"/>
      <c r="AN813" s="144"/>
      <c r="AO813" s="144"/>
      <c r="AP813" s="144"/>
      <c r="AQ813" s="144"/>
      <c r="AR813" s="144"/>
      <c r="AS813" s="144"/>
      <c r="AT813" s="144"/>
      <c r="AU813" s="144"/>
      <c r="AV813" s="144"/>
      <c r="AW813" s="144"/>
      <c r="AX813" s="144"/>
      <c r="AY813" s="144"/>
      <c r="AZ813" s="144"/>
      <c r="BA813" s="144"/>
      <c r="BB813" s="144"/>
      <c r="BC813" s="144"/>
      <c r="BD813" s="144"/>
      <c r="BE813" s="144"/>
      <c r="BF813" s="144"/>
      <c r="BG813" s="144"/>
      <c r="BH813" s="144"/>
      <c r="BI813" s="144"/>
      <c r="BJ813" s="144"/>
      <c r="BK813" s="144"/>
      <c r="BL813" s="144"/>
      <c r="BM813" s="144"/>
      <c r="BN813" s="144"/>
      <c r="BO813" s="144"/>
      <c r="BP813" s="144"/>
    </row>
    <row r="814" spans="1:68" ht="14.5" x14ac:dyDescent="0.3">
      <c r="A814" s="143"/>
      <c r="B814" s="143"/>
      <c r="C814" s="327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  <c r="AA814" s="144"/>
      <c r="AB814" s="144"/>
      <c r="AC814" s="144"/>
      <c r="AD814" s="144"/>
      <c r="AE814" s="144"/>
      <c r="AF814" s="144"/>
      <c r="AG814" s="144"/>
      <c r="AH814" s="144"/>
      <c r="AI814" s="144"/>
      <c r="AJ814" s="144"/>
      <c r="AK814" s="144"/>
      <c r="AL814" s="144"/>
      <c r="AM814" s="144"/>
      <c r="AN814" s="144"/>
      <c r="AO814" s="144"/>
      <c r="AP814" s="144"/>
      <c r="AQ814" s="144"/>
      <c r="AR814" s="144"/>
      <c r="AS814" s="144"/>
      <c r="AT814" s="144"/>
      <c r="AU814" s="144"/>
      <c r="AV814" s="144"/>
      <c r="AW814" s="144"/>
      <c r="AX814" s="144"/>
      <c r="AY814" s="144"/>
      <c r="AZ814" s="144"/>
      <c r="BA814" s="144"/>
      <c r="BB814" s="144"/>
      <c r="BC814" s="144"/>
      <c r="BD814" s="144"/>
      <c r="BE814" s="144"/>
      <c r="BF814" s="144"/>
      <c r="BG814" s="144"/>
      <c r="BH814" s="144"/>
      <c r="BI814" s="144"/>
      <c r="BJ814" s="144"/>
      <c r="BK814" s="144"/>
      <c r="BL814" s="144"/>
      <c r="BM814" s="144"/>
      <c r="BN814" s="144"/>
      <c r="BO814" s="144"/>
      <c r="BP814" s="144"/>
    </row>
    <row r="815" spans="1:68" ht="14.5" x14ac:dyDescent="0.3">
      <c r="A815" s="143"/>
      <c r="B815" s="143"/>
      <c r="C815" s="327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  <c r="AA815" s="144"/>
      <c r="AB815" s="144"/>
      <c r="AC815" s="144"/>
      <c r="AD815" s="144"/>
      <c r="AE815" s="144"/>
      <c r="AF815" s="144"/>
      <c r="AG815" s="144"/>
      <c r="AH815" s="144"/>
      <c r="AI815" s="144"/>
      <c r="AJ815" s="144"/>
      <c r="AK815" s="144"/>
      <c r="AL815" s="144"/>
      <c r="AM815" s="144"/>
      <c r="AN815" s="144"/>
      <c r="AO815" s="144"/>
      <c r="AP815" s="144"/>
      <c r="AQ815" s="144"/>
      <c r="AR815" s="144"/>
      <c r="AS815" s="144"/>
      <c r="AT815" s="144"/>
      <c r="AU815" s="144"/>
      <c r="AV815" s="144"/>
      <c r="AW815" s="144"/>
      <c r="AX815" s="144"/>
      <c r="AY815" s="144"/>
      <c r="AZ815" s="144"/>
      <c r="BA815" s="144"/>
      <c r="BB815" s="144"/>
      <c r="BC815" s="144"/>
      <c r="BD815" s="144"/>
      <c r="BE815" s="144"/>
      <c r="BF815" s="144"/>
      <c r="BG815" s="144"/>
      <c r="BH815" s="144"/>
      <c r="BI815" s="144"/>
      <c r="BJ815" s="144"/>
      <c r="BK815" s="144"/>
      <c r="BL815" s="144"/>
      <c r="BM815" s="144"/>
      <c r="BN815" s="144"/>
      <c r="BO815" s="144"/>
      <c r="BP815" s="144"/>
    </row>
    <row r="816" spans="1:68" ht="14.5" x14ac:dyDescent="0.3">
      <c r="A816" s="143"/>
      <c r="B816" s="143"/>
      <c r="C816" s="327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  <c r="AA816" s="144"/>
      <c r="AB816" s="144"/>
      <c r="AC816" s="144"/>
      <c r="AD816" s="144"/>
      <c r="AE816" s="144"/>
      <c r="AF816" s="144"/>
      <c r="AG816" s="144"/>
      <c r="AH816" s="144"/>
      <c r="AI816" s="144"/>
      <c r="AJ816" s="144"/>
      <c r="AK816" s="144"/>
      <c r="AL816" s="144"/>
      <c r="AM816" s="144"/>
      <c r="AN816" s="144"/>
      <c r="AO816" s="144"/>
      <c r="AP816" s="144"/>
      <c r="AQ816" s="144"/>
      <c r="AR816" s="144"/>
      <c r="AS816" s="144"/>
      <c r="AT816" s="144"/>
      <c r="AU816" s="144"/>
      <c r="AV816" s="144"/>
      <c r="AW816" s="144"/>
      <c r="AX816" s="144"/>
      <c r="AY816" s="144"/>
      <c r="AZ816" s="144"/>
      <c r="BA816" s="144"/>
      <c r="BB816" s="144"/>
      <c r="BC816" s="144"/>
      <c r="BD816" s="144"/>
      <c r="BE816" s="144"/>
      <c r="BF816" s="144"/>
      <c r="BG816" s="144"/>
      <c r="BH816" s="144"/>
      <c r="BI816" s="144"/>
      <c r="BJ816" s="144"/>
      <c r="BK816" s="144"/>
      <c r="BL816" s="144"/>
      <c r="BM816" s="144"/>
      <c r="BN816" s="144"/>
      <c r="BO816" s="144"/>
      <c r="BP816" s="144"/>
    </row>
    <row r="817" spans="1:68" ht="14.5" x14ac:dyDescent="0.3">
      <c r="A817" s="143"/>
      <c r="B817" s="143"/>
      <c r="C817" s="327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  <c r="AA817" s="144"/>
      <c r="AB817" s="144"/>
      <c r="AC817" s="144"/>
      <c r="AD817" s="144"/>
      <c r="AE817" s="144"/>
      <c r="AF817" s="144"/>
      <c r="AG817" s="144"/>
      <c r="AH817" s="144"/>
      <c r="AI817" s="144"/>
      <c r="AJ817" s="144"/>
      <c r="AK817" s="144"/>
      <c r="AL817" s="144"/>
      <c r="AM817" s="144"/>
      <c r="AN817" s="144"/>
      <c r="AO817" s="144"/>
      <c r="AP817" s="144"/>
      <c r="AQ817" s="144"/>
      <c r="AR817" s="144"/>
      <c r="AS817" s="144"/>
      <c r="AT817" s="144"/>
      <c r="AU817" s="144"/>
      <c r="AV817" s="144"/>
      <c r="AW817" s="144"/>
      <c r="AX817" s="144"/>
      <c r="AY817" s="144"/>
      <c r="AZ817" s="144"/>
      <c r="BA817" s="144"/>
      <c r="BB817" s="144"/>
      <c r="BC817" s="144"/>
      <c r="BD817" s="144"/>
      <c r="BE817" s="144"/>
      <c r="BF817" s="144"/>
      <c r="BG817" s="144"/>
      <c r="BH817" s="144"/>
      <c r="BI817" s="144"/>
      <c r="BJ817" s="144"/>
      <c r="BK817" s="144"/>
      <c r="BL817" s="144"/>
      <c r="BM817" s="144"/>
      <c r="BN817" s="144"/>
      <c r="BO817" s="144"/>
      <c r="BP817" s="144"/>
    </row>
    <row r="818" spans="1:68" ht="14.5" x14ac:dyDescent="0.3">
      <c r="A818" s="143"/>
      <c r="B818" s="143"/>
      <c r="C818" s="327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  <c r="AA818" s="144"/>
      <c r="AB818" s="144"/>
      <c r="AC818" s="144"/>
      <c r="AD818" s="144"/>
      <c r="AE818" s="144"/>
      <c r="AF818" s="144"/>
      <c r="AG818" s="144"/>
      <c r="AH818" s="144"/>
      <c r="AI818" s="144"/>
      <c r="AJ818" s="144"/>
      <c r="AK818" s="144"/>
      <c r="AL818" s="144"/>
      <c r="AM818" s="144"/>
      <c r="AN818" s="144"/>
      <c r="AO818" s="144"/>
      <c r="AP818" s="144"/>
      <c r="AQ818" s="144"/>
      <c r="AR818" s="144"/>
      <c r="AS818" s="144"/>
      <c r="AT818" s="144"/>
      <c r="AU818" s="144"/>
      <c r="AV818" s="144"/>
      <c r="AW818" s="144"/>
      <c r="AX818" s="144"/>
      <c r="AY818" s="144"/>
      <c r="AZ818" s="144"/>
      <c r="BA818" s="144"/>
      <c r="BB818" s="144"/>
      <c r="BC818" s="144"/>
      <c r="BD818" s="144"/>
      <c r="BE818" s="144"/>
      <c r="BF818" s="144"/>
      <c r="BG818" s="144"/>
      <c r="BH818" s="144"/>
      <c r="BI818" s="144"/>
      <c r="BJ818" s="144"/>
      <c r="BK818" s="144"/>
      <c r="BL818" s="144"/>
      <c r="BM818" s="144"/>
      <c r="BN818" s="144"/>
      <c r="BO818" s="144"/>
      <c r="BP818" s="144"/>
    </row>
    <row r="819" spans="1:68" ht="14.5" x14ac:dyDescent="0.3">
      <c r="A819" s="143"/>
      <c r="B819" s="143"/>
      <c r="C819" s="327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  <c r="AA819" s="144"/>
      <c r="AB819" s="144"/>
      <c r="AC819" s="144"/>
      <c r="AD819" s="144"/>
      <c r="AE819" s="144"/>
      <c r="AF819" s="144"/>
      <c r="AG819" s="144"/>
      <c r="AH819" s="144"/>
      <c r="AI819" s="144"/>
      <c r="AJ819" s="144"/>
      <c r="AK819" s="144"/>
      <c r="AL819" s="144"/>
      <c r="AM819" s="144"/>
      <c r="AN819" s="144"/>
      <c r="AO819" s="144"/>
      <c r="AP819" s="144"/>
      <c r="AQ819" s="144"/>
      <c r="AR819" s="144"/>
      <c r="AS819" s="144"/>
      <c r="AT819" s="144"/>
      <c r="AU819" s="144"/>
      <c r="AV819" s="144"/>
      <c r="AW819" s="144"/>
      <c r="AX819" s="144"/>
      <c r="AY819" s="144"/>
      <c r="AZ819" s="144"/>
      <c r="BA819" s="144"/>
      <c r="BB819" s="144"/>
      <c r="BC819" s="144"/>
      <c r="BD819" s="144"/>
      <c r="BE819" s="144"/>
      <c r="BF819" s="144"/>
      <c r="BG819" s="144"/>
      <c r="BH819" s="144"/>
      <c r="BI819" s="144"/>
      <c r="BJ819" s="144"/>
      <c r="BK819" s="144"/>
      <c r="BL819" s="144"/>
      <c r="BM819" s="144"/>
      <c r="BN819" s="144"/>
      <c r="BO819" s="144"/>
      <c r="BP819" s="144"/>
    </row>
    <row r="820" spans="1:68" ht="14.5" x14ac:dyDescent="0.3">
      <c r="A820" s="143"/>
      <c r="B820" s="143"/>
      <c r="C820" s="327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  <c r="AA820" s="144"/>
      <c r="AB820" s="144"/>
      <c r="AC820" s="144"/>
      <c r="AD820" s="144"/>
      <c r="AE820" s="144"/>
      <c r="AF820" s="144"/>
      <c r="AG820" s="144"/>
      <c r="AH820" s="144"/>
      <c r="AI820" s="144"/>
      <c r="AJ820" s="144"/>
      <c r="AK820" s="144"/>
      <c r="AL820" s="144"/>
      <c r="AM820" s="144"/>
      <c r="AN820" s="144"/>
      <c r="AO820" s="144"/>
      <c r="AP820" s="144"/>
      <c r="AQ820" s="144"/>
      <c r="AR820" s="144"/>
      <c r="AS820" s="144"/>
      <c r="AT820" s="144"/>
      <c r="AU820" s="144"/>
      <c r="AV820" s="144"/>
      <c r="AW820" s="144"/>
      <c r="AX820" s="144"/>
      <c r="AY820" s="144"/>
      <c r="AZ820" s="144"/>
      <c r="BA820" s="144"/>
      <c r="BB820" s="144"/>
      <c r="BC820" s="144"/>
      <c r="BD820" s="144"/>
      <c r="BE820" s="144"/>
      <c r="BF820" s="144"/>
      <c r="BG820" s="144"/>
      <c r="BH820" s="144"/>
      <c r="BI820" s="144"/>
      <c r="BJ820" s="144"/>
      <c r="BK820" s="144"/>
      <c r="BL820" s="144"/>
      <c r="BM820" s="144"/>
      <c r="BN820" s="144"/>
      <c r="BO820" s="144"/>
      <c r="BP820" s="144"/>
    </row>
    <row r="821" spans="1:68" ht="14.5" x14ac:dyDescent="0.3">
      <c r="A821" s="143"/>
      <c r="B821" s="143"/>
      <c r="C821" s="327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  <c r="AA821" s="144"/>
      <c r="AB821" s="144"/>
      <c r="AC821" s="144"/>
      <c r="AD821" s="144"/>
      <c r="AE821" s="144"/>
      <c r="AF821" s="144"/>
      <c r="AG821" s="144"/>
      <c r="AH821" s="144"/>
      <c r="AI821" s="144"/>
      <c r="AJ821" s="144"/>
      <c r="AK821" s="144"/>
      <c r="AL821" s="144"/>
      <c r="AM821" s="144"/>
      <c r="AN821" s="144"/>
      <c r="AO821" s="144"/>
      <c r="AP821" s="144"/>
      <c r="AQ821" s="144"/>
      <c r="AR821" s="144"/>
      <c r="AS821" s="144"/>
      <c r="AT821" s="144"/>
      <c r="AU821" s="144"/>
      <c r="AV821" s="144"/>
      <c r="AW821" s="144"/>
      <c r="AX821" s="144"/>
      <c r="AY821" s="144"/>
      <c r="AZ821" s="144"/>
      <c r="BA821" s="144"/>
      <c r="BB821" s="144"/>
      <c r="BC821" s="144"/>
      <c r="BD821" s="144"/>
      <c r="BE821" s="144"/>
      <c r="BF821" s="144"/>
      <c r="BG821" s="144"/>
      <c r="BH821" s="144"/>
      <c r="BI821" s="144"/>
      <c r="BJ821" s="144"/>
      <c r="BK821" s="144"/>
      <c r="BL821" s="144"/>
      <c r="BM821" s="144"/>
      <c r="BN821" s="144"/>
      <c r="BO821" s="144"/>
      <c r="BP821" s="144"/>
    </row>
    <row r="822" spans="1:68" ht="14.5" x14ac:dyDescent="0.3">
      <c r="A822" s="143"/>
      <c r="B822" s="143"/>
      <c r="C822" s="327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  <c r="AA822" s="144"/>
      <c r="AB822" s="144"/>
      <c r="AC822" s="144"/>
      <c r="AD822" s="144"/>
      <c r="AE822" s="144"/>
      <c r="AF822" s="144"/>
      <c r="AG822" s="144"/>
      <c r="AH822" s="144"/>
      <c r="AI822" s="144"/>
      <c r="AJ822" s="144"/>
      <c r="AK822" s="144"/>
      <c r="AL822" s="144"/>
      <c r="AM822" s="144"/>
      <c r="AN822" s="144"/>
      <c r="AO822" s="144"/>
      <c r="AP822" s="144"/>
      <c r="AQ822" s="144"/>
      <c r="AR822" s="144"/>
      <c r="AS822" s="144"/>
      <c r="AT822" s="144"/>
      <c r="AU822" s="144"/>
      <c r="AV822" s="144"/>
      <c r="AW822" s="144"/>
      <c r="AX822" s="144"/>
      <c r="AY822" s="144"/>
      <c r="AZ822" s="144"/>
      <c r="BA822" s="144"/>
      <c r="BB822" s="144"/>
      <c r="BC822" s="144"/>
      <c r="BD822" s="144"/>
      <c r="BE822" s="144"/>
      <c r="BF822" s="144"/>
      <c r="BG822" s="144"/>
      <c r="BH822" s="144"/>
      <c r="BI822" s="144"/>
      <c r="BJ822" s="144"/>
      <c r="BK822" s="144"/>
      <c r="BL822" s="144"/>
      <c r="BM822" s="144"/>
      <c r="BN822" s="144"/>
      <c r="BO822" s="144"/>
      <c r="BP822" s="144"/>
    </row>
    <row r="823" spans="1:68" ht="14.5" x14ac:dyDescent="0.3">
      <c r="A823" s="143"/>
      <c r="B823" s="143"/>
      <c r="C823" s="327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  <c r="AA823" s="144"/>
      <c r="AB823" s="144"/>
      <c r="AC823" s="144"/>
      <c r="AD823" s="144"/>
      <c r="AE823" s="144"/>
      <c r="AF823" s="144"/>
      <c r="AG823" s="144"/>
      <c r="AH823" s="144"/>
      <c r="AI823" s="144"/>
      <c r="AJ823" s="144"/>
      <c r="AK823" s="144"/>
      <c r="AL823" s="144"/>
      <c r="AM823" s="144"/>
      <c r="AN823" s="144"/>
      <c r="AO823" s="144"/>
      <c r="AP823" s="144"/>
      <c r="AQ823" s="144"/>
      <c r="AR823" s="144"/>
      <c r="AS823" s="144"/>
      <c r="AT823" s="144"/>
      <c r="AU823" s="144"/>
      <c r="AV823" s="144"/>
      <c r="AW823" s="144"/>
      <c r="AX823" s="144"/>
      <c r="AY823" s="144"/>
      <c r="AZ823" s="144"/>
      <c r="BA823" s="144"/>
      <c r="BB823" s="144"/>
      <c r="BC823" s="144"/>
      <c r="BD823" s="144"/>
      <c r="BE823" s="144"/>
      <c r="BF823" s="144"/>
      <c r="BG823" s="144"/>
      <c r="BH823" s="144"/>
      <c r="BI823" s="144"/>
      <c r="BJ823" s="144"/>
      <c r="BK823" s="144"/>
      <c r="BL823" s="144"/>
      <c r="BM823" s="144"/>
      <c r="BN823" s="144"/>
      <c r="BO823" s="144"/>
      <c r="BP823" s="144"/>
    </row>
    <row r="824" spans="1:68" ht="14.5" x14ac:dyDescent="0.3">
      <c r="A824" s="143"/>
      <c r="B824" s="143"/>
      <c r="C824" s="327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  <c r="AA824" s="144"/>
      <c r="AB824" s="144"/>
      <c r="AC824" s="144"/>
      <c r="AD824" s="144"/>
      <c r="AE824" s="144"/>
      <c r="AF824" s="144"/>
      <c r="AG824" s="144"/>
      <c r="AH824" s="144"/>
      <c r="AI824" s="144"/>
      <c r="AJ824" s="144"/>
      <c r="AK824" s="144"/>
      <c r="AL824" s="144"/>
      <c r="AM824" s="144"/>
      <c r="AN824" s="144"/>
      <c r="AO824" s="144"/>
      <c r="AP824" s="144"/>
      <c r="AQ824" s="144"/>
      <c r="AR824" s="144"/>
      <c r="AS824" s="144"/>
      <c r="AT824" s="144"/>
      <c r="AU824" s="144"/>
      <c r="AV824" s="144"/>
      <c r="AW824" s="144"/>
      <c r="AX824" s="144"/>
      <c r="AY824" s="144"/>
      <c r="AZ824" s="144"/>
      <c r="BA824" s="144"/>
      <c r="BB824" s="144"/>
      <c r="BC824" s="144"/>
      <c r="BD824" s="144"/>
      <c r="BE824" s="144"/>
      <c r="BF824" s="144"/>
      <c r="BG824" s="144"/>
      <c r="BH824" s="144"/>
      <c r="BI824" s="144"/>
      <c r="BJ824" s="144"/>
      <c r="BK824" s="144"/>
      <c r="BL824" s="144"/>
      <c r="BM824" s="144"/>
      <c r="BN824" s="144"/>
      <c r="BO824" s="144"/>
      <c r="BP824" s="144"/>
    </row>
    <row r="825" spans="1:68" ht="14.5" x14ac:dyDescent="0.3">
      <c r="A825" s="143"/>
      <c r="B825" s="143"/>
      <c r="C825" s="327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  <c r="AA825" s="144"/>
      <c r="AB825" s="144"/>
      <c r="AC825" s="144"/>
      <c r="AD825" s="144"/>
      <c r="AE825" s="144"/>
      <c r="AF825" s="144"/>
      <c r="AG825" s="144"/>
      <c r="AH825" s="144"/>
      <c r="AI825" s="144"/>
      <c r="AJ825" s="144"/>
      <c r="AK825" s="144"/>
      <c r="AL825" s="144"/>
      <c r="AM825" s="144"/>
      <c r="AN825" s="144"/>
      <c r="AO825" s="144"/>
      <c r="AP825" s="144"/>
      <c r="AQ825" s="144"/>
      <c r="AR825" s="144"/>
      <c r="AS825" s="144"/>
      <c r="AT825" s="144"/>
      <c r="AU825" s="144"/>
      <c r="AV825" s="144"/>
      <c r="AW825" s="144"/>
      <c r="AX825" s="144"/>
      <c r="AY825" s="144"/>
      <c r="AZ825" s="144"/>
      <c r="BA825" s="144"/>
      <c r="BB825" s="144"/>
      <c r="BC825" s="144"/>
      <c r="BD825" s="144"/>
      <c r="BE825" s="144"/>
      <c r="BF825" s="144"/>
      <c r="BG825" s="144"/>
      <c r="BH825" s="144"/>
      <c r="BI825" s="144"/>
      <c r="BJ825" s="144"/>
      <c r="BK825" s="144"/>
      <c r="BL825" s="144"/>
      <c r="BM825" s="144"/>
      <c r="BN825" s="144"/>
      <c r="BO825" s="144"/>
      <c r="BP825" s="144"/>
    </row>
    <row r="826" spans="1:68" ht="14.5" x14ac:dyDescent="0.3">
      <c r="A826" s="143"/>
      <c r="B826" s="143"/>
      <c r="C826" s="327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  <c r="AA826" s="144"/>
      <c r="AB826" s="144"/>
      <c r="AC826" s="144"/>
      <c r="AD826" s="144"/>
      <c r="AE826" s="144"/>
      <c r="AF826" s="144"/>
      <c r="AG826" s="144"/>
      <c r="AH826" s="144"/>
      <c r="AI826" s="144"/>
      <c r="AJ826" s="144"/>
      <c r="AK826" s="144"/>
      <c r="AL826" s="144"/>
      <c r="AM826" s="144"/>
      <c r="AN826" s="144"/>
      <c r="AO826" s="144"/>
      <c r="AP826" s="144"/>
      <c r="AQ826" s="144"/>
      <c r="AR826" s="144"/>
      <c r="AS826" s="144"/>
      <c r="AT826" s="144"/>
      <c r="AU826" s="144"/>
      <c r="AV826" s="144"/>
      <c r="AW826" s="144"/>
      <c r="AX826" s="144"/>
      <c r="AY826" s="144"/>
      <c r="AZ826" s="144"/>
      <c r="BA826" s="144"/>
      <c r="BB826" s="144"/>
      <c r="BC826" s="144"/>
      <c r="BD826" s="144"/>
      <c r="BE826" s="144"/>
      <c r="BF826" s="144"/>
      <c r="BG826" s="144"/>
      <c r="BH826" s="144"/>
      <c r="BI826" s="144"/>
      <c r="BJ826" s="144"/>
      <c r="BK826" s="144"/>
      <c r="BL826" s="144"/>
      <c r="BM826" s="144"/>
      <c r="BN826" s="144"/>
      <c r="BO826" s="144"/>
      <c r="BP826" s="144"/>
    </row>
    <row r="827" spans="1:68" ht="14.5" x14ac:dyDescent="0.3">
      <c r="A827" s="143"/>
      <c r="B827" s="143"/>
      <c r="C827" s="327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  <c r="AA827" s="144"/>
      <c r="AB827" s="144"/>
      <c r="AC827" s="144"/>
      <c r="AD827" s="144"/>
      <c r="AE827" s="144"/>
      <c r="AF827" s="144"/>
      <c r="AG827" s="144"/>
      <c r="AH827" s="144"/>
      <c r="AI827" s="144"/>
      <c r="AJ827" s="144"/>
      <c r="AK827" s="144"/>
      <c r="AL827" s="144"/>
      <c r="AM827" s="144"/>
      <c r="AN827" s="144"/>
      <c r="AO827" s="144"/>
      <c r="AP827" s="144"/>
      <c r="AQ827" s="144"/>
      <c r="AR827" s="144"/>
      <c r="AS827" s="144"/>
      <c r="AT827" s="144"/>
      <c r="AU827" s="144"/>
      <c r="AV827" s="144"/>
      <c r="AW827" s="144"/>
      <c r="AX827" s="144"/>
      <c r="AY827" s="144"/>
      <c r="AZ827" s="144"/>
      <c r="BA827" s="144"/>
      <c r="BB827" s="144"/>
      <c r="BC827" s="144"/>
      <c r="BD827" s="144"/>
      <c r="BE827" s="144"/>
      <c r="BF827" s="144"/>
      <c r="BG827" s="144"/>
      <c r="BH827" s="144"/>
      <c r="BI827" s="144"/>
      <c r="BJ827" s="144"/>
      <c r="BK827" s="144"/>
      <c r="BL827" s="144"/>
      <c r="BM827" s="144"/>
      <c r="BN827" s="144"/>
      <c r="BO827" s="144"/>
      <c r="BP827" s="144"/>
    </row>
    <row r="828" spans="1:68" ht="14.5" x14ac:dyDescent="0.3">
      <c r="A828" s="143"/>
      <c r="B828" s="143"/>
      <c r="C828" s="327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  <c r="AA828" s="144"/>
      <c r="AB828" s="144"/>
      <c r="AC828" s="144"/>
      <c r="AD828" s="144"/>
      <c r="AE828" s="144"/>
      <c r="AF828" s="144"/>
      <c r="AG828" s="144"/>
      <c r="AH828" s="144"/>
      <c r="AI828" s="144"/>
      <c r="AJ828" s="144"/>
      <c r="AK828" s="144"/>
      <c r="AL828" s="144"/>
      <c r="AM828" s="144"/>
      <c r="AN828" s="144"/>
      <c r="AO828" s="144"/>
      <c r="AP828" s="144"/>
      <c r="AQ828" s="144"/>
      <c r="AR828" s="144"/>
      <c r="AS828" s="144"/>
      <c r="AT828" s="144"/>
      <c r="AU828" s="144"/>
      <c r="AV828" s="144"/>
      <c r="AW828" s="144"/>
      <c r="AX828" s="144"/>
      <c r="AY828" s="144"/>
      <c r="AZ828" s="144"/>
      <c r="BA828" s="144"/>
      <c r="BB828" s="144"/>
      <c r="BC828" s="144"/>
      <c r="BD828" s="144"/>
      <c r="BE828" s="144"/>
      <c r="BF828" s="144"/>
      <c r="BG828" s="144"/>
      <c r="BH828" s="144"/>
      <c r="BI828" s="144"/>
      <c r="BJ828" s="144"/>
      <c r="BK828" s="144"/>
      <c r="BL828" s="144"/>
      <c r="BM828" s="144"/>
      <c r="BN828" s="144"/>
      <c r="BO828" s="144"/>
      <c r="BP828" s="144"/>
    </row>
    <row r="829" spans="1:68" ht="14.5" x14ac:dyDescent="0.3">
      <c r="A829" s="143"/>
      <c r="B829" s="143"/>
      <c r="C829" s="327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  <c r="AA829" s="144"/>
      <c r="AB829" s="144"/>
      <c r="AC829" s="144"/>
      <c r="AD829" s="144"/>
      <c r="AE829" s="144"/>
      <c r="AF829" s="144"/>
      <c r="AG829" s="144"/>
      <c r="AH829" s="144"/>
      <c r="AI829" s="144"/>
      <c r="AJ829" s="144"/>
      <c r="AK829" s="144"/>
      <c r="AL829" s="144"/>
      <c r="AM829" s="144"/>
      <c r="AN829" s="144"/>
      <c r="AO829" s="144"/>
      <c r="AP829" s="144"/>
      <c r="AQ829" s="144"/>
      <c r="AR829" s="144"/>
      <c r="AS829" s="144"/>
      <c r="AT829" s="144"/>
      <c r="AU829" s="144"/>
      <c r="AV829" s="144"/>
      <c r="AW829" s="144"/>
      <c r="AX829" s="144"/>
      <c r="AY829" s="144"/>
      <c r="AZ829" s="144"/>
      <c r="BA829" s="144"/>
      <c r="BB829" s="144"/>
      <c r="BC829" s="144"/>
      <c r="BD829" s="144"/>
      <c r="BE829" s="144"/>
      <c r="BF829" s="144"/>
      <c r="BG829" s="144"/>
      <c r="BH829" s="144"/>
      <c r="BI829" s="144"/>
      <c r="BJ829" s="144"/>
      <c r="BK829" s="144"/>
      <c r="BL829" s="144"/>
      <c r="BM829" s="144"/>
      <c r="BN829" s="144"/>
      <c r="BO829" s="144"/>
      <c r="BP829" s="144"/>
    </row>
    <row r="830" spans="1:68" ht="14.5" x14ac:dyDescent="0.3">
      <c r="A830" s="143"/>
      <c r="B830" s="143"/>
      <c r="C830" s="327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  <c r="AA830" s="144"/>
      <c r="AB830" s="144"/>
      <c r="AC830" s="144"/>
      <c r="AD830" s="144"/>
      <c r="AE830" s="144"/>
      <c r="AF830" s="144"/>
      <c r="AG830" s="144"/>
      <c r="AH830" s="144"/>
      <c r="AI830" s="144"/>
      <c r="AJ830" s="144"/>
      <c r="AK830" s="144"/>
      <c r="AL830" s="144"/>
      <c r="AM830" s="144"/>
      <c r="AN830" s="144"/>
      <c r="AO830" s="144"/>
      <c r="AP830" s="144"/>
      <c r="AQ830" s="144"/>
      <c r="AR830" s="144"/>
      <c r="AS830" s="144"/>
      <c r="AT830" s="144"/>
      <c r="AU830" s="144"/>
      <c r="AV830" s="144"/>
      <c r="AW830" s="144"/>
      <c r="AX830" s="144"/>
      <c r="AY830" s="144"/>
      <c r="AZ830" s="144"/>
      <c r="BA830" s="144"/>
      <c r="BB830" s="144"/>
      <c r="BC830" s="144"/>
      <c r="BD830" s="144"/>
      <c r="BE830" s="144"/>
      <c r="BF830" s="144"/>
      <c r="BG830" s="144"/>
      <c r="BH830" s="144"/>
      <c r="BI830" s="144"/>
      <c r="BJ830" s="144"/>
      <c r="BK830" s="144"/>
      <c r="BL830" s="144"/>
      <c r="BM830" s="144"/>
      <c r="BN830" s="144"/>
      <c r="BO830" s="144"/>
      <c r="BP830" s="144"/>
    </row>
    <row r="831" spans="1:68" ht="14.5" x14ac:dyDescent="0.3">
      <c r="A831" s="143"/>
      <c r="B831" s="143"/>
      <c r="C831" s="327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  <c r="AA831" s="144"/>
      <c r="AB831" s="144"/>
      <c r="AC831" s="144"/>
      <c r="AD831" s="144"/>
      <c r="AE831" s="144"/>
      <c r="AF831" s="144"/>
      <c r="AG831" s="144"/>
      <c r="AH831" s="144"/>
      <c r="AI831" s="144"/>
      <c r="AJ831" s="144"/>
      <c r="AK831" s="144"/>
      <c r="AL831" s="144"/>
      <c r="AM831" s="144"/>
      <c r="AN831" s="144"/>
      <c r="AO831" s="144"/>
      <c r="AP831" s="144"/>
      <c r="AQ831" s="144"/>
      <c r="AR831" s="144"/>
      <c r="AS831" s="144"/>
      <c r="AT831" s="144"/>
      <c r="AU831" s="144"/>
      <c r="AV831" s="144"/>
      <c r="AW831" s="144"/>
      <c r="AX831" s="144"/>
      <c r="AY831" s="144"/>
      <c r="AZ831" s="144"/>
      <c r="BA831" s="144"/>
      <c r="BB831" s="144"/>
      <c r="BC831" s="144"/>
      <c r="BD831" s="144"/>
      <c r="BE831" s="144"/>
      <c r="BF831" s="144"/>
      <c r="BG831" s="144"/>
      <c r="BH831" s="144"/>
      <c r="BI831" s="144"/>
      <c r="BJ831" s="144"/>
      <c r="BK831" s="144"/>
      <c r="BL831" s="144"/>
      <c r="BM831" s="144"/>
      <c r="BN831" s="144"/>
      <c r="BO831" s="144"/>
      <c r="BP831" s="144"/>
    </row>
    <row r="832" spans="1:68" ht="14.5" x14ac:dyDescent="0.3">
      <c r="A832" s="143"/>
      <c r="B832" s="143"/>
      <c r="C832" s="327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  <c r="AA832" s="144"/>
      <c r="AB832" s="144"/>
      <c r="AC832" s="144"/>
      <c r="AD832" s="144"/>
      <c r="AE832" s="144"/>
      <c r="AF832" s="144"/>
      <c r="AG832" s="144"/>
      <c r="AH832" s="144"/>
      <c r="AI832" s="144"/>
      <c r="AJ832" s="144"/>
      <c r="AK832" s="144"/>
      <c r="AL832" s="144"/>
      <c r="AM832" s="144"/>
      <c r="AN832" s="144"/>
      <c r="AO832" s="144"/>
      <c r="AP832" s="144"/>
      <c r="AQ832" s="144"/>
      <c r="AR832" s="144"/>
      <c r="AS832" s="144"/>
      <c r="AT832" s="144"/>
      <c r="AU832" s="144"/>
      <c r="AV832" s="144"/>
      <c r="AW832" s="144"/>
      <c r="AX832" s="144"/>
      <c r="AY832" s="144"/>
      <c r="AZ832" s="144"/>
      <c r="BA832" s="144"/>
      <c r="BB832" s="144"/>
      <c r="BC832" s="144"/>
      <c r="BD832" s="144"/>
      <c r="BE832" s="144"/>
      <c r="BF832" s="144"/>
      <c r="BG832" s="144"/>
      <c r="BH832" s="144"/>
      <c r="BI832" s="144"/>
      <c r="BJ832" s="144"/>
      <c r="BK832" s="144"/>
      <c r="BL832" s="144"/>
      <c r="BM832" s="144"/>
      <c r="BN832" s="144"/>
      <c r="BO832" s="144"/>
      <c r="BP832" s="144"/>
    </row>
    <row r="833" spans="1:68" ht="14.5" x14ac:dyDescent="0.3">
      <c r="A833" s="143"/>
      <c r="B833" s="143"/>
      <c r="C833" s="327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  <c r="AA833" s="144"/>
      <c r="AB833" s="144"/>
      <c r="AC833" s="144"/>
      <c r="AD833" s="144"/>
      <c r="AE833" s="144"/>
      <c r="AF833" s="144"/>
      <c r="AG833" s="144"/>
      <c r="AH833" s="144"/>
      <c r="AI833" s="144"/>
      <c r="AJ833" s="144"/>
      <c r="AK833" s="144"/>
      <c r="AL833" s="144"/>
      <c r="AM833" s="144"/>
      <c r="AN833" s="144"/>
      <c r="AO833" s="144"/>
      <c r="AP833" s="144"/>
      <c r="AQ833" s="144"/>
      <c r="AR833" s="144"/>
      <c r="AS833" s="144"/>
      <c r="AT833" s="144"/>
      <c r="AU833" s="144"/>
      <c r="AV833" s="144"/>
      <c r="AW833" s="144"/>
      <c r="AX833" s="144"/>
      <c r="AY833" s="144"/>
      <c r="AZ833" s="144"/>
      <c r="BA833" s="144"/>
      <c r="BB833" s="144"/>
      <c r="BC833" s="144"/>
      <c r="BD833" s="144"/>
      <c r="BE833" s="144"/>
      <c r="BF833" s="144"/>
      <c r="BG833" s="144"/>
      <c r="BH833" s="144"/>
      <c r="BI833" s="144"/>
      <c r="BJ833" s="144"/>
      <c r="BK833" s="144"/>
      <c r="BL833" s="144"/>
      <c r="BM833" s="144"/>
      <c r="BN833" s="144"/>
      <c r="BO833" s="144"/>
      <c r="BP833" s="144"/>
    </row>
    <row r="834" spans="1:68" ht="14.5" x14ac:dyDescent="0.3">
      <c r="A834" s="143"/>
      <c r="B834" s="143"/>
      <c r="C834" s="327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  <c r="AA834" s="144"/>
      <c r="AB834" s="144"/>
      <c r="AC834" s="144"/>
      <c r="AD834" s="144"/>
      <c r="AE834" s="144"/>
      <c r="AF834" s="144"/>
      <c r="AG834" s="144"/>
      <c r="AH834" s="144"/>
      <c r="AI834" s="144"/>
      <c r="AJ834" s="144"/>
      <c r="AK834" s="144"/>
      <c r="AL834" s="144"/>
      <c r="AM834" s="144"/>
      <c r="AN834" s="144"/>
      <c r="AO834" s="144"/>
      <c r="AP834" s="144"/>
      <c r="AQ834" s="144"/>
      <c r="AR834" s="144"/>
      <c r="AS834" s="144"/>
      <c r="AT834" s="144"/>
      <c r="AU834" s="144"/>
      <c r="AV834" s="144"/>
      <c r="AW834" s="144"/>
      <c r="AX834" s="144"/>
      <c r="AY834" s="144"/>
      <c r="AZ834" s="144"/>
      <c r="BA834" s="144"/>
      <c r="BB834" s="144"/>
      <c r="BC834" s="144"/>
      <c r="BD834" s="144"/>
      <c r="BE834" s="144"/>
      <c r="BF834" s="144"/>
      <c r="BG834" s="144"/>
      <c r="BH834" s="144"/>
      <c r="BI834" s="144"/>
      <c r="BJ834" s="144"/>
      <c r="BK834" s="144"/>
      <c r="BL834" s="144"/>
      <c r="BM834" s="144"/>
      <c r="BN834" s="144"/>
      <c r="BO834" s="144"/>
      <c r="BP834" s="144"/>
    </row>
    <row r="835" spans="1:68" ht="14.5" x14ac:dyDescent="0.3">
      <c r="A835" s="143"/>
      <c r="B835" s="143"/>
      <c r="C835" s="327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  <c r="AA835" s="144"/>
      <c r="AB835" s="144"/>
      <c r="AC835" s="144"/>
      <c r="AD835" s="144"/>
      <c r="AE835" s="144"/>
      <c r="AF835" s="144"/>
      <c r="AG835" s="144"/>
      <c r="AH835" s="144"/>
      <c r="AI835" s="144"/>
      <c r="AJ835" s="144"/>
      <c r="AK835" s="144"/>
      <c r="AL835" s="144"/>
      <c r="AM835" s="144"/>
      <c r="AN835" s="144"/>
      <c r="AO835" s="144"/>
      <c r="AP835" s="144"/>
      <c r="AQ835" s="144"/>
      <c r="AR835" s="144"/>
      <c r="AS835" s="144"/>
      <c r="AT835" s="144"/>
      <c r="AU835" s="144"/>
      <c r="AV835" s="144"/>
      <c r="AW835" s="144"/>
      <c r="AX835" s="144"/>
      <c r="AY835" s="144"/>
      <c r="AZ835" s="144"/>
      <c r="BA835" s="144"/>
      <c r="BB835" s="144"/>
      <c r="BC835" s="144"/>
      <c r="BD835" s="144"/>
      <c r="BE835" s="144"/>
      <c r="BF835" s="144"/>
      <c r="BG835" s="144"/>
      <c r="BH835" s="144"/>
      <c r="BI835" s="144"/>
      <c r="BJ835" s="144"/>
      <c r="BK835" s="144"/>
      <c r="BL835" s="144"/>
      <c r="BM835" s="144"/>
      <c r="BN835" s="144"/>
      <c r="BO835" s="144"/>
      <c r="BP835" s="144"/>
    </row>
    <row r="836" spans="1:68" ht="14.5" x14ac:dyDescent="0.3">
      <c r="A836" s="143"/>
      <c r="B836" s="143"/>
      <c r="C836" s="327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  <c r="AA836" s="144"/>
      <c r="AB836" s="144"/>
      <c r="AC836" s="144"/>
      <c r="AD836" s="144"/>
      <c r="AE836" s="144"/>
      <c r="AF836" s="144"/>
      <c r="AG836" s="144"/>
      <c r="AH836" s="144"/>
      <c r="AI836" s="144"/>
      <c r="AJ836" s="144"/>
      <c r="AK836" s="144"/>
      <c r="AL836" s="144"/>
      <c r="AM836" s="144"/>
      <c r="AN836" s="144"/>
      <c r="AO836" s="144"/>
      <c r="AP836" s="144"/>
      <c r="AQ836" s="144"/>
      <c r="AR836" s="144"/>
      <c r="AS836" s="144"/>
      <c r="AT836" s="144"/>
      <c r="AU836" s="144"/>
      <c r="AV836" s="144"/>
      <c r="AW836" s="144"/>
      <c r="AX836" s="144"/>
      <c r="AY836" s="144"/>
      <c r="AZ836" s="144"/>
      <c r="BA836" s="144"/>
      <c r="BB836" s="144"/>
      <c r="BC836" s="144"/>
      <c r="BD836" s="144"/>
      <c r="BE836" s="144"/>
      <c r="BF836" s="144"/>
      <c r="BG836" s="144"/>
      <c r="BH836" s="144"/>
      <c r="BI836" s="144"/>
      <c r="BJ836" s="144"/>
      <c r="BK836" s="144"/>
      <c r="BL836" s="144"/>
      <c r="BM836" s="144"/>
      <c r="BN836" s="144"/>
      <c r="BO836" s="144"/>
      <c r="BP836" s="144"/>
    </row>
    <row r="837" spans="1:68" ht="14.5" x14ac:dyDescent="0.3">
      <c r="A837" s="143"/>
      <c r="B837" s="143"/>
      <c r="C837" s="327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  <c r="AA837" s="144"/>
      <c r="AB837" s="144"/>
      <c r="AC837" s="144"/>
      <c r="AD837" s="144"/>
      <c r="AE837" s="144"/>
      <c r="AF837" s="144"/>
      <c r="AG837" s="144"/>
      <c r="AH837" s="144"/>
      <c r="AI837" s="144"/>
      <c r="AJ837" s="144"/>
      <c r="AK837" s="144"/>
      <c r="AL837" s="144"/>
      <c r="AM837" s="144"/>
      <c r="AN837" s="144"/>
      <c r="AO837" s="144"/>
      <c r="AP837" s="144"/>
      <c r="AQ837" s="144"/>
      <c r="AR837" s="144"/>
      <c r="AS837" s="144"/>
      <c r="AT837" s="144"/>
      <c r="AU837" s="144"/>
      <c r="AV837" s="144"/>
      <c r="AW837" s="144"/>
      <c r="AX837" s="144"/>
      <c r="AY837" s="144"/>
      <c r="AZ837" s="144"/>
      <c r="BA837" s="144"/>
      <c r="BB837" s="144"/>
      <c r="BC837" s="144"/>
      <c r="BD837" s="144"/>
      <c r="BE837" s="144"/>
      <c r="BF837" s="144"/>
      <c r="BG837" s="144"/>
      <c r="BH837" s="144"/>
      <c r="BI837" s="144"/>
      <c r="BJ837" s="144"/>
      <c r="BK837" s="144"/>
      <c r="BL837" s="144"/>
      <c r="BM837" s="144"/>
      <c r="BN837" s="144"/>
      <c r="BO837" s="144"/>
      <c r="BP837" s="144"/>
    </row>
    <row r="838" spans="1:68" ht="14.5" x14ac:dyDescent="0.3">
      <c r="A838" s="143"/>
      <c r="B838" s="143"/>
      <c r="C838" s="327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  <c r="AA838" s="144"/>
      <c r="AB838" s="144"/>
      <c r="AC838" s="144"/>
      <c r="AD838" s="144"/>
      <c r="AE838" s="144"/>
      <c r="AF838" s="144"/>
      <c r="AG838" s="144"/>
      <c r="AH838" s="144"/>
      <c r="AI838" s="144"/>
      <c r="AJ838" s="144"/>
      <c r="AK838" s="144"/>
      <c r="AL838" s="144"/>
      <c r="AM838" s="144"/>
      <c r="AN838" s="144"/>
      <c r="AO838" s="144"/>
      <c r="AP838" s="144"/>
      <c r="AQ838" s="144"/>
      <c r="AR838" s="144"/>
      <c r="AS838" s="144"/>
      <c r="AT838" s="144"/>
      <c r="AU838" s="144"/>
      <c r="AV838" s="144"/>
      <c r="AW838" s="144"/>
      <c r="AX838" s="144"/>
      <c r="AY838" s="144"/>
      <c r="AZ838" s="144"/>
      <c r="BA838" s="144"/>
      <c r="BB838" s="144"/>
      <c r="BC838" s="144"/>
      <c r="BD838" s="144"/>
      <c r="BE838" s="144"/>
      <c r="BF838" s="144"/>
      <c r="BG838" s="144"/>
      <c r="BH838" s="144"/>
      <c r="BI838" s="144"/>
      <c r="BJ838" s="144"/>
      <c r="BK838" s="144"/>
      <c r="BL838" s="144"/>
      <c r="BM838" s="144"/>
      <c r="BN838" s="144"/>
      <c r="BO838" s="144"/>
      <c r="BP838" s="144"/>
    </row>
    <row r="839" spans="1:68" ht="14.5" x14ac:dyDescent="0.3">
      <c r="A839" s="143"/>
      <c r="B839" s="143"/>
      <c r="C839" s="327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  <c r="AA839" s="144"/>
      <c r="AB839" s="144"/>
      <c r="AC839" s="144"/>
      <c r="AD839" s="144"/>
      <c r="AE839" s="144"/>
      <c r="AF839" s="144"/>
      <c r="AG839" s="144"/>
      <c r="AH839" s="144"/>
      <c r="AI839" s="144"/>
      <c r="AJ839" s="144"/>
      <c r="AK839" s="144"/>
      <c r="AL839" s="144"/>
      <c r="AM839" s="144"/>
      <c r="AN839" s="144"/>
      <c r="AO839" s="144"/>
      <c r="AP839" s="144"/>
      <c r="AQ839" s="144"/>
      <c r="AR839" s="144"/>
      <c r="AS839" s="144"/>
      <c r="AT839" s="144"/>
      <c r="AU839" s="144"/>
      <c r="AV839" s="144"/>
      <c r="AW839" s="144"/>
      <c r="AX839" s="144"/>
      <c r="AY839" s="144"/>
      <c r="AZ839" s="144"/>
      <c r="BA839" s="144"/>
      <c r="BB839" s="144"/>
      <c r="BC839" s="144"/>
      <c r="BD839" s="144"/>
      <c r="BE839" s="144"/>
      <c r="BF839" s="144"/>
      <c r="BG839" s="144"/>
      <c r="BH839" s="144"/>
      <c r="BI839" s="144"/>
      <c r="BJ839" s="144"/>
      <c r="BK839" s="144"/>
      <c r="BL839" s="144"/>
      <c r="BM839" s="144"/>
      <c r="BN839" s="144"/>
      <c r="BO839" s="144"/>
      <c r="BP839" s="144"/>
    </row>
    <row r="840" spans="1:68" ht="14.5" x14ac:dyDescent="0.3">
      <c r="A840" s="143"/>
      <c r="B840" s="143"/>
      <c r="C840" s="327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  <c r="AA840" s="144"/>
      <c r="AB840" s="144"/>
      <c r="AC840" s="144"/>
      <c r="AD840" s="144"/>
      <c r="AE840" s="144"/>
      <c r="AF840" s="144"/>
      <c r="AG840" s="144"/>
      <c r="AH840" s="144"/>
      <c r="AI840" s="144"/>
      <c r="AJ840" s="144"/>
      <c r="AK840" s="144"/>
      <c r="AL840" s="144"/>
      <c r="AM840" s="144"/>
      <c r="AN840" s="144"/>
      <c r="AO840" s="144"/>
      <c r="AP840" s="144"/>
      <c r="AQ840" s="144"/>
      <c r="AR840" s="144"/>
      <c r="AS840" s="144"/>
      <c r="AT840" s="144"/>
      <c r="AU840" s="144"/>
      <c r="AV840" s="144"/>
      <c r="AW840" s="144"/>
      <c r="AX840" s="144"/>
      <c r="AY840" s="144"/>
      <c r="AZ840" s="144"/>
      <c r="BA840" s="144"/>
      <c r="BB840" s="144"/>
      <c r="BC840" s="144"/>
      <c r="BD840" s="144"/>
      <c r="BE840" s="144"/>
      <c r="BF840" s="144"/>
      <c r="BG840" s="144"/>
      <c r="BH840" s="144"/>
      <c r="BI840" s="144"/>
      <c r="BJ840" s="144"/>
      <c r="BK840" s="144"/>
      <c r="BL840" s="144"/>
      <c r="BM840" s="144"/>
      <c r="BN840" s="144"/>
      <c r="BO840" s="144"/>
      <c r="BP840" s="144"/>
    </row>
    <row r="841" spans="1:68" ht="14.5" x14ac:dyDescent="0.3">
      <c r="A841" s="143"/>
      <c r="B841" s="143"/>
      <c r="C841" s="327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  <c r="AA841" s="144"/>
      <c r="AB841" s="144"/>
      <c r="AC841" s="144"/>
      <c r="AD841" s="144"/>
      <c r="AE841" s="144"/>
      <c r="AF841" s="144"/>
      <c r="AG841" s="144"/>
      <c r="AH841" s="144"/>
      <c r="AI841" s="144"/>
      <c r="AJ841" s="144"/>
      <c r="AK841" s="144"/>
      <c r="AL841" s="144"/>
      <c r="AM841" s="144"/>
      <c r="AN841" s="144"/>
      <c r="AO841" s="144"/>
      <c r="AP841" s="144"/>
      <c r="AQ841" s="144"/>
      <c r="AR841" s="144"/>
      <c r="AS841" s="144"/>
      <c r="AT841" s="144"/>
      <c r="AU841" s="144"/>
      <c r="AV841" s="144"/>
      <c r="AW841" s="144"/>
      <c r="AX841" s="144"/>
      <c r="AY841" s="144"/>
      <c r="AZ841" s="144"/>
      <c r="BA841" s="144"/>
      <c r="BB841" s="144"/>
      <c r="BC841" s="144"/>
      <c r="BD841" s="144"/>
      <c r="BE841" s="144"/>
      <c r="BF841" s="144"/>
      <c r="BG841" s="144"/>
      <c r="BH841" s="144"/>
      <c r="BI841" s="144"/>
      <c r="BJ841" s="144"/>
      <c r="BK841" s="144"/>
      <c r="BL841" s="144"/>
      <c r="BM841" s="144"/>
      <c r="BN841" s="144"/>
      <c r="BO841" s="144"/>
      <c r="BP841" s="144"/>
    </row>
    <row r="842" spans="1:68" ht="14.5" x14ac:dyDescent="0.3">
      <c r="A842" s="143"/>
      <c r="B842" s="143"/>
      <c r="C842" s="327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  <c r="AA842" s="144"/>
      <c r="AB842" s="144"/>
      <c r="AC842" s="144"/>
      <c r="AD842" s="144"/>
      <c r="AE842" s="144"/>
      <c r="AF842" s="144"/>
      <c r="AG842" s="144"/>
      <c r="AH842" s="144"/>
      <c r="AI842" s="144"/>
      <c r="AJ842" s="144"/>
      <c r="AK842" s="144"/>
      <c r="AL842" s="144"/>
      <c r="AM842" s="144"/>
      <c r="AN842" s="144"/>
      <c r="AO842" s="144"/>
      <c r="AP842" s="144"/>
      <c r="AQ842" s="144"/>
      <c r="AR842" s="144"/>
      <c r="AS842" s="144"/>
      <c r="AT842" s="144"/>
      <c r="AU842" s="144"/>
      <c r="AV842" s="144"/>
      <c r="AW842" s="144"/>
      <c r="AX842" s="144"/>
      <c r="AY842" s="144"/>
      <c r="AZ842" s="144"/>
      <c r="BA842" s="144"/>
      <c r="BB842" s="144"/>
      <c r="BC842" s="144"/>
      <c r="BD842" s="144"/>
      <c r="BE842" s="144"/>
      <c r="BF842" s="144"/>
      <c r="BG842" s="144"/>
      <c r="BH842" s="144"/>
      <c r="BI842" s="144"/>
      <c r="BJ842" s="144"/>
      <c r="BK842" s="144"/>
      <c r="BL842" s="144"/>
      <c r="BM842" s="144"/>
      <c r="BN842" s="144"/>
      <c r="BO842" s="144"/>
      <c r="BP842" s="144"/>
    </row>
    <row r="843" spans="1:68" ht="14.5" x14ac:dyDescent="0.3">
      <c r="A843" s="143"/>
      <c r="B843" s="143"/>
      <c r="C843" s="327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  <c r="AA843" s="144"/>
      <c r="AB843" s="144"/>
      <c r="AC843" s="144"/>
      <c r="AD843" s="144"/>
      <c r="AE843" s="144"/>
      <c r="AF843" s="144"/>
      <c r="AG843" s="144"/>
      <c r="AH843" s="144"/>
      <c r="AI843" s="144"/>
      <c r="AJ843" s="144"/>
      <c r="AK843" s="144"/>
      <c r="AL843" s="144"/>
      <c r="AM843" s="144"/>
      <c r="AN843" s="144"/>
      <c r="AO843" s="144"/>
      <c r="AP843" s="144"/>
      <c r="AQ843" s="144"/>
      <c r="AR843" s="144"/>
      <c r="AS843" s="144"/>
      <c r="AT843" s="144"/>
      <c r="AU843" s="144"/>
      <c r="AV843" s="144"/>
      <c r="AW843" s="144"/>
      <c r="AX843" s="144"/>
      <c r="AY843" s="144"/>
      <c r="AZ843" s="144"/>
      <c r="BA843" s="144"/>
      <c r="BB843" s="144"/>
      <c r="BC843" s="144"/>
      <c r="BD843" s="144"/>
      <c r="BE843" s="144"/>
      <c r="BF843" s="144"/>
      <c r="BG843" s="144"/>
      <c r="BH843" s="144"/>
      <c r="BI843" s="144"/>
      <c r="BJ843" s="144"/>
      <c r="BK843" s="144"/>
      <c r="BL843" s="144"/>
      <c r="BM843" s="144"/>
      <c r="BN843" s="144"/>
      <c r="BO843" s="144"/>
      <c r="BP843" s="144"/>
    </row>
    <row r="844" spans="1:68" ht="14.5" x14ac:dyDescent="0.3">
      <c r="A844" s="143"/>
      <c r="B844" s="143"/>
      <c r="C844" s="327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  <c r="AA844" s="144"/>
      <c r="AB844" s="144"/>
      <c r="AC844" s="144"/>
      <c r="AD844" s="144"/>
      <c r="AE844" s="144"/>
      <c r="AF844" s="144"/>
      <c r="AG844" s="144"/>
      <c r="AH844" s="144"/>
      <c r="AI844" s="144"/>
      <c r="AJ844" s="144"/>
      <c r="AK844" s="144"/>
      <c r="AL844" s="144"/>
      <c r="AM844" s="144"/>
      <c r="AN844" s="144"/>
      <c r="AO844" s="144"/>
      <c r="AP844" s="144"/>
      <c r="AQ844" s="144"/>
      <c r="AR844" s="144"/>
      <c r="AS844" s="144"/>
      <c r="AT844" s="144"/>
      <c r="AU844" s="144"/>
      <c r="AV844" s="144"/>
      <c r="AW844" s="144"/>
      <c r="AX844" s="144"/>
      <c r="AY844" s="144"/>
      <c r="AZ844" s="144"/>
      <c r="BA844" s="144"/>
      <c r="BB844" s="144"/>
      <c r="BC844" s="144"/>
      <c r="BD844" s="144"/>
      <c r="BE844" s="144"/>
      <c r="BF844" s="144"/>
      <c r="BG844" s="144"/>
      <c r="BH844" s="144"/>
      <c r="BI844" s="144"/>
      <c r="BJ844" s="144"/>
      <c r="BK844" s="144"/>
      <c r="BL844" s="144"/>
      <c r="BM844" s="144"/>
      <c r="BN844" s="144"/>
      <c r="BO844" s="144"/>
      <c r="BP844" s="144"/>
    </row>
    <row r="845" spans="1:68" ht="14.5" x14ac:dyDescent="0.3">
      <c r="A845" s="143"/>
      <c r="B845" s="143"/>
      <c r="C845" s="327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  <c r="AA845" s="144"/>
      <c r="AB845" s="144"/>
      <c r="AC845" s="144"/>
      <c r="AD845" s="144"/>
      <c r="AE845" s="144"/>
      <c r="AF845" s="144"/>
      <c r="AG845" s="144"/>
      <c r="AH845" s="144"/>
      <c r="AI845" s="144"/>
      <c r="AJ845" s="144"/>
      <c r="AK845" s="144"/>
      <c r="AL845" s="144"/>
      <c r="AM845" s="144"/>
      <c r="AN845" s="144"/>
      <c r="AO845" s="144"/>
      <c r="AP845" s="144"/>
      <c r="AQ845" s="144"/>
      <c r="AR845" s="144"/>
      <c r="AS845" s="144"/>
      <c r="AT845" s="144"/>
      <c r="AU845" s="144"/>
      <c r="AV845" s="144"/>
      <c r="AW845" s="144"/>
      <c r="AX845" s="144"/>
      <c r="AY845" s="144"/>
      <c r="AZ845" s="144"/>
      <c r="BA845" s="144"/>
      <c r="BB845" s="144"/>
      <c r="BC845" s="144"/>
      <c r="BD845" s="144"/>
      <c r="BE845" s="144"/>
      <c r="BF845" s="144"/>
      <c r="BG845" s="144"/>
      <c r="BH845" s="144"/>
      <c r="BI845" s="144"/>
      <c r="BJ845" s="144"/>
      <c r="BK845" s="144"/>
      <c r="BL845" s="144"/>
      <c r="BM845" s="144"/>
      <c r="BN845" s="144"/>
      <c r="BO845" s="144"/>
      <c r="BP845" s="144"/>
    </row>
    <row r="846" spans="1:68" ht="14.5" x14ac:dyDescent="0.3">
      <c r="A846" s="143"/>
      <c r="B846" s="143"/>
      <c r="C846" s="327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  <c r="AA846" s="144"/>
      <c r="AB846" s="144"/>
      <c r="AC846" s="144"/>
      <c r="AD846" s="144"/>
      <c r="AE846" s="144"/>
      <c r="AF846" s="144"/>
      <c r="AG846" s="144"/>
      <c r="AH846" s="144"/>
      <c r="AI846" s="144"/>
      <c r="AJ846" s="144"/>
      <c r="AK846" s="144"/>
      <c r="AL846" s="144"/>
      <c r="AM846" s="144"/>
      <c r="AN846" s="144"/>
      <c r="AO846" s="144"/>
      <c r="AP846" s="144"/>
      <c r="AQ846" s="144"/>
      <c r="AR846" s="144"/>
      <c r="AS846" s="144"/>
      <c r="AT846" s="144"/>
      <c r="AU846" s="144"/>
      <c r="AV846" s="144"/>
      <c r="AW846" s="144"/>
      <c r="AX846" s="144"/>
      <c r="AY846" s="144"/>
      <c r="AZ846" s="144"/>
      <c r="BA846" s="144"/>
      <c r="BB846" s="144"/>
      <c r="BC846" s="144"/>
      <c r="BD846" s="144"/>
      <c r="BE846" s="144"/>
      <c r="BF846" s="144"/>
      <c r="BG846" s="144"/>
      <c r="BH846" s="144"/>
      <c r="BI846" s="144"/>
      <c r="BJ846" s="144"/>
      <c r="BK846" s="144"/>
      <c r="BL846" s="144"/>
      <c r="BM846" s="144"/>
      <c r="BN846" s="144"/>
      <c r="BO846" s="144"/>
      <c r="BP846" s="144"/>
    </row>
    <row r="847" spans="1:68" ht="14.5" x14ac:dyDescent="0.3">
      <c r="A847" s="143"/>
      <c r="B847" s="143"/>
      <c r="C847" s="327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  <c r="AA847" s="144"/>
      <c r="AB847" s="144"/>
      <c r="AC847" s="144"/>
      <c r="AD847" s="144"/>
      <c r="AE847" s="144"/>
      <c r="AF847" s="144"/>
      <c r="AG847" s="144"/>
      <c r="AH847" s="144"/>
      <c r="AI847" s="144"/>
      <c r="AJ847" s="144"/>
      <c r="AK847" s="144"/>
      <c r="AL847" s="144"/>
      <c r="AM847" s="144"/>
      <c r="AN847" s="144"/>
      <c r="AO847" s="144"/>
      <c r="AP847" s="144"/>
      <c r="AQ847" s="144"/>
      <c r="AR847" s="144"/>
      <c r="AS847" s="144"/>
      <c r="AT847" s="144"/>
      <c r="AU847" s="144"/>
      <c r="AV847" s="144"/>
      <c r="AW847" s="144"/>
      <c r="AX847" s="144"/>
      <c r="AY847" s="144"/>
      <c r="AZ847" s="144"/>
      <c r="BA847" s="144"/>
      <c r="BB847" s="144"/>
      <c r="BC847" s="144"/>
      <c r="BD847" s="144"/>
      <c r="BE847" s="144"/>
      <c r="BF847" s="144"/>
      <c r="BG847" s="144"/>
      <c r="BH847" s="144"/>
      <c r="BI847" s="144"/>
      <c r="BJ847" s="144"/>
      <c r="BK847" s="144"/>
      <c r="BL847" s="144"/>
      <c r="BM847" s="144"/>
      <c r="BN847" s="144"/>
      <c r="BO847" s="144"/>
      <c r="BP847" s="144"/>
    </row>
    <row r="848" spans="1:68" ht="14.5" x14ac:dyDescent="0.3">
      <c r="A848" s="143"/>
      <c r="B848" s="143"/>
      <c r="C848" s="327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  <c r="AA848" s="144"/>
      <c r="AB848" s="144"/>
      <c r="AC848" s="144"/>
      <c r="AD848" s="144"/>
      <c r="AE848" s="144"/>
      <c r="AF848" s="144"/>
      <c r="AG848" s="144"/>
      <c r="AH848" s="144"/>
      <c r="AI848" s="144"/>
      <c r="AJ848" s="144"/>
      <c r="AK848" s="144"/>
      <c r="AL848" s="144"/>
      <c r="AM848" s="144"/>
      <c r="AN848" s="144"/>
      <c r="AO848" s="144"/>
      <c r="AP848" s="144"/>
      <c r="AQ848" s="144"/>
      <c r="AR848" s="144"/>
      <c r="AS848" s="144"/>
      <c r="AT848" s="144"/>
      <c r="AU848" s="144"/>
      <c r="AV848" s="144"/>
      <c r="AW848" s="144"/>
      <c r="AX848" s="144"/>
      <c r="AY848" s="144"/>
      <c r="AZ848" s="144"/>
      <c r="BA848" s="144"/>
      <c r="BB848" s="144"/>
      <c r="BC848" s="144"/>
      <c r="BD848" s="144"/>
      <c r="BE848" s="144"/>
      <c r="BF848" s="144"/>
      <c r="BG848" s="144"/>
      <c r="BH848" s="144"/>
      <c r="BI848" s="144"/>
      <c r="BJ848" s="144"/>
      <c r="BK848" s="144"/>
      <c r="BL848" s="144"/>
      <c r="BM848" s="144"/>
      <c r="BN848" s="144"/>
      <c r="BO848" s="144"/>
      <c r="BP848" s="144"/>
    </row>
    <row r="849" spans="1:68" ht="14.5" x14ac:dyDescent="0.3">
      <c r="A849" s="143"/>
      <c r="B849" s="143"/>
      <c r="C849" s="327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  <c r="AA849" s="144"/>
      <c r="AB849" s="144"/>
      <c r="AC849" s="144"/>
      <c r="AD849" s="144"/>
      <c r="AE849" s="144"/>
      <c r="AF849" s="144"/>
      <c r="AG849" s="144"/>
      <c r="AH849" s="144"/>
      <c r="AI849" s="144"/>
      <c r="AJ849" s="144"/>
      <c r="AK849" s="144"/>
      <c r="AL849" s="144"/>
      <c r="AM849" s="144"/>
      <c r="AN849" s="144"/>
      <c r="AO849" s="144"/>
      <c r="AP849" s="144"/>
      <c r="AQ849" s="144"/>
      <c r="AR849" s="144"/>
      <c r="AS849" s="144"/>
      <c r="AT849" s="144"/>
      <c r="AU849" s="144"/>
      <c r="AV849" s="144"/>
      <c r="AW849" s="144"/>
      <c r="AX849" s="144"/>
      <c r="AY849" s="144"/>
      <c r="AZ849" s="144"/>
      <c r="BA849" s="144"/>
      <c r="BB849" s="144"/>
      <c r="BC849" s="144"/>
      <c r="BD849" s="144"/>
      <c r="BE849" s="144"/>
      <c r="BF849" s="144"/>
      <c r="BG849" s="144"/>
      <c r="BH849" s="144"/>
      <c r="BI849" s="144"/>
      <c r="BJ849" s="144"/>
      <c r="BK849" s="144"/>
      <c r="BL849" s="144"/>
      <c r="BM849" s="144"/>
      <c r="BN849" s="144"/>
      <c r="BO849" s="144"/>
      <c r="BP849" s="144"/>
    </row>
    <row r="850" spans="1:68" ht="14.5" x14ac:dyDescent="0.3">
      <c r="A850" s="143"/>
      <c r="B850" s="143"/>
      <c r="C850" s="327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  <c r="AA850" s="144"/>
      <c r="AB850" s="144"/>
      <c r="AC850" s="144"/>
      <c r="AD850" s="144"/>
      <c r="AE850" s="144"/>
      <c r="AF850" s="144"/>
      <c r="AG850" s="144"/>
      <c r="AH850" s="144"/>
      <c r="AI850" s="144"/>
      <c r="AJ850" s="144"/>
      <c r="AK850" s="144"/>
      <c r="AL850" s="144"/>
      <c r="AM850" s="144"/>
      <c r="AN850" s="144"/>
      <c r="AO850" s="144"/>
      <c r="AP850" s="144"/>
      <c r="AQ850" s="144"/>
      <c r="AR850" s="144"/>
      <c r="AS850" s="144"/>
      <c r="AT850" s="144"/>
      <c r="AU850" s="144"/>
      <c r="AV850" s="144"/>
      <c r="AW850" s="144"/>
      <c r="AX850" s="144"/>
      <c r="AY850" s="144"/>
      <c r="AZ850" s="144"/>
      <c r="BA850" s="144"/>
      <c r="BB850" s="144"/>
      <c r="BC850" s="144"/>
      <c r="BD850" s="144"/>
      <c r="BE850" s="144"/>
      <c r="BF850" s="144"/>
      <c r="BG850" s="144"/>
      <c r="BH850" s="144"/>
      <c r="BI850" s="144"/>
      <c r="BJ850" s="144"/>
      <c r="BK850" s="144"/>
      <c r="BL850" s="144"/>
      <c r="BM850" s="144"/>
      <c r="BN850" s="144"/>
      <c r="BO850" s="144"/>
      <c r="BP850" s="144"/>
    </row>
    <row r="851" spans="1:68" ht="14.5" x14ac:dyDescent="0.3">
      <c r="A851" s="143"/>
      <c r="B851" s="143"/>
      <c r="C851" s="327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  <c r="AA851" s="144"/>
      <c r="AB851" s="144"/>
      <c r="AC851" s="144"/>
      <c r="AD851" s="144"/>
      <c r="AE851" s="144"/>
      <c r="AF851" s="144"/>
      <c r="AG851" s="144"/>
      <c r="AH851" s="144"/>
      <c r="AI851" s="144"/>
      <c r="AJ851" s="144"/>
      <c r="AK851" s="144"/>
      <c r="AL851" s="144"/>
      <c r="AM851" s="144"/>
      <c r="AN851" s="144"/>
      <c r="AO851" s="144"/>
      <c r="AP851" s="144"/>
      <c r="AQ851" s="144"/>
      <c r="AR851" s="144"/>
      <c r="AS851" s="144"/>
      <c r="AT851" s="144"/>
      <c r="AU851" s="144"/>
      <c r="AV851" s="144"/>
      <c r="AW851" s="144"/>
      <c r="AX851" s="144"/>
      <c r="AY851" s="144"/>
      <c r="AZ851" s="144"/>
      <c r="BA851" s="144"/>
      <c r="BB851" s="144"/>
      <c r="BC851" s="144"/>
      <c r="BD851" s="144"/>
      <c r="BE851" s="144"/>
      <c r="BF851" s="144"/>
      <c r="BG851" s="144"/>
      <c r="BH851" s="144"/>
      <c r="BI851" s="144"/>
      <c r="BJ851" s="144"/>
      <c r="BK851" s="144"/>
      <c r="BL851" s="144"/>
      <c r="BM851" s="144"/>
      <c r="BN851" s="144"/>
      <c r="BO851" s="144"/>
      <c r="BP851" s="144"/>
    </row>
    <row r="852" spans="1:68" ht="14.5" x14ac:dyDescent="0.3">
      <c r="A852" s="143"/>
      <c r="B852" s="143"/>
      <c r="C852" s="327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  <c r="AA852" s="144"/>
      <c r="AB852" s="144"/>
      <c r="AC852" s="144"/>
      <c r="AD852" s="144"/>
      <c r="AE852" s="144"/>
      <c r="AF852" s="144"/>
      <c r="AG852" s="144"/>
      <c r="AH852" s="144"/>
      <c r="AI852" s="144"/>
      <c r="AJ852" s="144"/>
      <c r="AK852" s="144"/>
      <c r="AL852" s="144"/>
      <c r="AM852" s="144"/>
      <c r="AN852" s="144"/>
      <c r="AO852" s="144"/>
      <c r="AP852" s="144"/>
      <c r="AQ852" s="144"/>
      <c r="AR852" s="144"/>
      <c r="AS852" s="144"/>
      <c r="AT852" s="144"/>
      <c r="AU852" s="144"/>
      <c r="AV852" s="144"/>
      <c r="AW852" s="144"/>
      <c r="AX852" s="144"/>
      <c r="AY852" s="144"/>
      <c r="AZ852" s="144"/>
      <c r="BA852" s="144"/>
      <c r="BB852" s="144"/>
      <c r="BC852" s="144"/>
      <c r="BD852" s="144"/>
      <c r="BE852" s="144"/>
      <c r="BF852" s="144"/>
      <c r="BG852" s="144"/>
      <c r="BH852" s="144"/>
      <c r="BI852" s="144"/>
      <c r="BJ852" s="144"/>
      <c r="BK852" s="144"/>
      <c r="BL852" s="144"/>
      <c r="BM852" s="144"/>
      <c r="BN852" s="144"/>
      <c r="BO852" s="144"/>
      <c r="BP852" s="144"/>
    </row>
    <row r="853" spans="1:68" ht="14.5" x14ac:dyDescent="0.3">
      <c r="A853" s="143"/>
      <c r="B853" s="143"/>
      <c r="C853" s="327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  <c r="AA853" s="144"/>
      <c r="AB853" s="144"/>
      <c r="AC853" s="144"/>
      <c r="AD853" s="144"/>
      <c r="AE853" s="144"/>
      <c r="AF853" s="144"/>
      <c r="AG853" s="144"/>
      <c r="AH853" s="144"/>
      <c r="AI853" s="144"/>
      <c r="AJ853" s="144"/>
      <c r="AK853" s="144"/>
      <c r="AL853" s="144"/>
      <c r="AM853" s="144"/>
      <c r="AN853" s="144"/>
      <c r="AO853" s="144"/>
      <c r="AP853" s="144"/>
      <c r="AQ853" s="144"/>
      <c r="AR853" s="144"/>
      <c r="AS853" s="144"/>
      <c r="AT853" s="144"/>
      <c r="AU853" s="144"/>
      <c r="AV853" s="144"/>
      <c r="AW853" s="144"/>
      <c r="AX853" s="144"/>
      <c r="AY853" s="144"/>
      <c r="AZ853" s="144"/>
      <c r="BA853" s="144"/>
      <c r="BB853" s="144"/>
      <c r="BC853" s="144"/>
      <c r="BD853" s="144"/>
      <c r="BE853" s="144"/>
      <c r="BF853" s="144"/>
      <c r="BG853" s="144"/>
      <c r="BH853" s="144"/>
      <c r="BI853" s="144"/>
      <c r="BJ853" s="144"/>
      <c r="BK853" s="144"/>
      <c r="BL853" s="144"/>
      <c r="BM853" s="144"/>
      <c r="BN853" s="144"/>
      <c r="BO853" s="144"/>
      <c r="BP853" s="144"/>
    </row>
    <row r="854" spans="1:68" ht="14.5" x14ac:dyDescent="0.3">
      <c r="A854" s="143"/>
      <c r="B854" s="143"/>
      <c r="C854" s="327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  <c r="AA854" s="144"/>
      <c r="AB854" s="144"/>
      <c r="AC854" s="144"/>
      <c r="AD854" s="144"/>
      <c r="AE854" s="144"/>
      <c r="AF854" s="144"/>
      <c r="AG854" s="144"/>
      <c r="AH854" s="144"/>
      <c r="AI854" s="144"/>
      <c r="AJ854" s="144"/>
      <c r="AK854" s="144"/>
      <c r="AL854" s="144"/>
      <c r="AM854" s="144"/>
      <c r="AN854" s="144"/>
      <c r="AO854" s="144"/>
      <c r="AP854" s="144"/>
      <c r="AQ854" s="144"/>
      <c r="AR854" s="144"/>
      <c r="AS854" s="144"/>
      <c r="AT854" s="144"/>
      <c r="AU854" s="144"/>
      <c r="AV854" s="144"/>
      <c r="AW854" s="144"/>
      <c r="AX854" s="144"/>
      <c r="AY854" s="144"/>
      <c r="AZ854" s="144"/>
      <c r="BA854" s="144"/>
      <c r="BB854" s="144"/>
      <c r="BC854" s="144"/>
      <c r="BD854" s="144"/>
      <c r="BE854" s="144"/>
      <c r="BF854" s="144"/>
      <c r="BG854" s="144"/>
      <c r="BH854" s="144"/>
      <c r="BI854" s="144"/>
      <c r="BJ854" s="144"/>
      <c r="BK854" s="144"/>
      <c r="BL854" s="144"/>
      <c r="BM854" s="144"/>
      <c r="BN854" s="144"/>
      <c r="BO854" s="144"/>
      <c r="BP854" s="144"/>
    </row>
    <row r="855" spans="1:68" ht="14.5" x14ac:dyDescent="0.3">
      <c r="A855" s="143"/>
      <c r="B855" s="143"/>
      <c r="C855" s="327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  <c r="AA855" s="144"/>
      <c r="AB855" s="144"/>
      <c r="AC855" s="144"/>
      <c r="AD855" s="144"/>
      <c r="AE855" s="144"/>
      <c r="AF855" s="144"/>
      <c r="AG855" s="144"/>
      <c r="AH855" s="144"/>
      <c r="AI855" s="144"/>
      <c r="AJ855" s="144"/>
      <c r="AK855" s="144"/>
      <c r="AL855" s="144"/>
      <c r="AM855" s="144"/>
      <c r="AN855" s="144"/>
      <c r="AO855" s="144"/>
      <c r="AP855" s="144"/>
      <c r="AQ855" s="144"/>
      <c r="AR855" s="144"/>
      <c r="AS855" s="144"/>
      <c r="AT855" s="144"/>
      <c r="AU855" s="144"/>
      <c r="AV855" s="144"/>
      <c r="AW855" s="144"/>
      <c r="AX855" s="144"/>
      <c r="AY855" s="144"/>
      <c r="AZ855" s="144"/>
      <c r="BA855" s="144"/>
      <c r="BB855" s="144"/>
      <c r="BC855" s="144"/>
      <c r="BD855" s="144"/>
      <c r="BE855" s="144"/>
      <c r="BF855" s="144"/>
      <c r="BG855" s="144"/>
      <c r="BH855" s="144"/>
      <c r="BI855" s="144"/>
      <c r="BJ855" s="144"/>
      <c r="BK855" s="144"/>
      <c r="BL855" s="144"/>
      <c r="BM855" s="144"/>
      <c r="BN855" s="144"/>
      <c r="BO855" s="144"/>
      <c r="BP855" s="144"/>
    </row>
    <row r="856" spans="1:68" ht="14.5" x14ac:dyDescent="0.3">
      <c r="A856" s="143"/>
      <c r="B856" s="143"/>
      <c r="C856" s="327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  <c r="AA856" s="144"/>
      <c r="AB856" s="144"/>
      <c r="AC856" s="144"/>
      <c r="AD856" s="144"/>
      <c r="AE856" s="144"/>
      <c r="AF856" s="144"/>
      <c r="AG856" s="144"/>
      <c r="AH856" s="144"/>
      <c r="AI856" s="144"/>
      <c r="AJ856" s="144"/>
      <c r="AK856" s="144"/>
      <c r="AL856" s="144"/>
      <c r="AM856" s="144"/>
      <c r="AN856" s="144"/>
      <c r="AO856" s="144"/>
      <c r="AP856" s="144"/>
      <c r="AQ856" s="144"/>
      <c r="AR856" s="144"/>
      <c r="AS856" s="144"/>
      <c r="AT856" s="144"/>
      <c r="AU856" s="144"/>
      <c r="AV856" s="144"/>
      <c r="AW856" s="144"/>
      <c r="AX856" s="144"/>
      <c r="AY856" s="144"/>
      <c r="AZ856" s="144"/>
      <c r="BA856" s="144"/>
      <c r="BB856" s="144"/>
      <c r="BC856" s="144"/>
      <c r="BD856" s="144"/>
      <c r="BE856" s="144"/>
      <c r="BF856" s="144"/>
      <c r="BG856" s="144"/>
      <c r="BH856" s="144"/>
      <c r="BI856" s="144"/>
      <c r="BJ856" s="144"/>
      <c r="BK856" s="144"/>
      <c r="BL856" s="144"/>
      <c r="BM856" s="144"/>
      <c r="BN856" s="144"/>
      <c r="BO856" s="144"/>
      <c r="BP856" s="144"/>
    </row>
    <row r="857" spans="1:68" ht="14.5" x14ac:dyDescent="0.3">
      <c r="A857" s="143"/>
      <c r="B857" s="143"/>
      <c r="C857" s="327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  <c r="AA857" s="144"/>
      <c r="AB857" s="144"/>
      <c r="AC857" s="144"/>
      <c r="AD857" s="144"/>
      <c r="AE857" s="144"/>
      <c r="AF857" s="144"/>
      <c r="AG857" s="144"/>
      <c r="AH857" s="144"/>
      <c r="AI857" s="144"/>
      <c r="AJ857" s="144"/>
      <c r="AK857" s="144"/>
      <c r="AL857" s="144"/>
      <c r="AM857" s="144"/>
      <c r="AN857" s="144"/>
      <c r="AO857" s="144"/>
      <c r="AP857" s="144"/>
      <c r="AQ857" s="144"/>
      <c r="AR857" s="144"/>
      <c r="AS857" s="144"/>
      <c r="AT857" s="144"/>
      <c r="AU857" s="144"/>
      <c r="AV857" s="144"/>
      <c r="AW857" s="144"/>
      <c r="AX857" s="144"/>
      <c r="AY857" s="144"/>
      <c r="AZ857" s="144"/>
      <c r="BA857" s="144"/>
      <c r="BB857" s="144"/>
      <c r="BC857" s="144"/>
      <c r="BD857" s="144"/>
      <c r="BE857" s="144"/>
      <c r="BF857" s="144"/>
      <c r="BG857" s="144"/>
      <c r="BH857" s="144"/>
      <c r="BI857" s="144"/>
      <c r="BJ857" s="144"/>
      <c r="BK857" s="144"/>
      <c r="BL857" s="144"/>
      <c r="BM857" s="144"/>
      <c r="BN857" s="144"/>
      <c r="BO857" s="144"/>
      <c r="BP857" s="144"/>
    </row>
    <row r="858" spans="1:68" ht="14.5" x14ac:dyDescent="0.3">
      <c r="A858" s="143"/>
      <c r="B858" s="143"/>
      <c r="C858" s="327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  <c r="AA858" s="144"/>
      <c r="AB858" s="144"/>
      <c r="AC858" s="144"/>
      <c r="AD858" s="144"/>
      <c r="AE858" s="144"/>
      <c r="AF858" s="144"/>
      <c r="AG858" s="144"/>
      <c r="AH858" s="144"/>
      <c r="AI858" s="144"/>
      <c r="AJ858" s="144"/>
      <c r="AK858" s="144"/>
      <c r="AL858" s="144"/>
      <c r="AM858" s="144"/>
      <c r="AN858" s="144"/>
      <c r="AO858" s="144"/>
      <c r="AP858" s="144"/>
      <c r="AQ858" s="144"/>
      <c r="AR858" s="144"/>
      <c r="AS858" s="144"/>
      <c r="AT858" s="144"/>
      <c r="AU858" s="144"/>
      <c r="AV858" s="144"/>
      <c r="AW858" s="144"/>
      <c r="AX858" s="144"/>
      <c r="AY858" s="144"/>
      <c r="AZ858" s="144"/>
      <c r="BA858" s="144"/>
      <c r="BB858" s="144"/>
      <c r="BC858" s="144"/>
      <c r="BD858" s="144"/>
      <c r="BE858" s="144"/>
      <c r="BF858" s="144"/>
      <c r="BG858" s="144"/>
      <c r="BH858" s="144"/>
      <c r="BI858" s="144"/>
      <c r="BJ858" s="144"/>
      <c r="BK858" s="144"/>
      <c r="BL858" s="144"/>
      <c r="BM858" s="144"/>
      <c r="BN858" s="144"/>
      <c r="BO858" s="144"/>
      <c r="BP858" s="144"/>
    </row>
    <row r="859" spans="1:68" ht="14.5" x14ac:dyDescent="0.3">
      <c r="A859" s="143"/>
      <c r="B859" s="143"/>
      <c r="C859" s="327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  <c r="AA859" s="144"/>
      <c r="AB859" s="144"/>
      <c r="AC859" s="144"/>
      <c r="AD859" s="144"/>
      <c r="AE859" s="144"/>
      <c r="AF859" s="144"/>
      <c r="AG859" s="144"/>
      <c r="AH859" s="144"/>
      <c r="AI859" s="144"/>
      <c r="AJ859" s="144"/>
      <c r="AK859" s="144"/>
      <c r="AL859" s="144"/>
      <c r="AM859" s="144"/>
      <c r="AN859" s="144"/>
      <c r="AO859" s="144"/>
      <c r="AP859" s="144"/>
      <c r="AQ859" s="144"/>
      <c r="AR859" s="144"/>
      <c r="AS859" s="144"/>
      <c r="AT859" s="144"/>
      <c r="AU859" s="144"/>
      <c r="AV859" s="144"/>
      <c r="AW859" s="144"/>
      <c r="AX859" s="144"/>
      <c r="AY859" s="144"/>
      <c r="AZ859" s="144"/>
      <c r="BA859" s="144"/>
      <c r="BB859" s="144"/>
      <c r="BC859" s="144"/>
      <c r="BD859" s="144"/>
      <c r="BE859" s="144"/>
      <c r="BF859" s="144"/>
      <c r="BG859" s="144"/>
      <c r="BH859" s="144"/>
      <c r="BI859" s="144"/>
      <c r="BJ859" s="144"/>
      <c r="BK859" s="144"/>
      <c r="BL859" s="144"/>
      <c r="BM859" s="144"/>
      <c r="BN859" s="144"/>
      <c r="BO859" s="144"/>
      <c r="BP859" s="144"/>
    </row>
    <row r="860" spans="1:68" ht="14.5" x14ac:dyDescent="0.3">
      <c r="A860" s="143"/>
      <c r="B860" s="143"/>
      <c r="C860" s="327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  <c r="AA860" s="144"/>
      <c r="AB860" s="144"/>
      <c r="AC860" s="144"/>
      <c r="AD860" s="144"/>
      <c r="AE860" s="144"/>
      <c r="AF860" s="144"/>
      <c r="AG860" s="144"/>
      <c r="AH860" s="144"/>
      <c r="AI860" s="144"/>
      <c r="AJ860" s="144"/>
      <c r="AK860" s="144"/>
      <c r="AL860" s="144"/>
      <c r="AM860" s="144"/>
      <c r="AN860" s="144"/>
      <c r="AO860" s="144"/>
      <c r="AP860" s="144"/>
      <c r="AQ860" s="144"/>
      <c r="AR860" s="144"/>
      <c r="AS860" s="144"/>
      <c r="AT860" s="144"/>
      <c r="AU860" s="144"/>
      <c r="AV860" s="144"/>
      <c r="AW860" s="144"/>
      <c r="AX860" s="144"/>
      <c r="AY860" s="144"/>
      <c r="AZ860" s="144"/>
      <c r="BA860" s="144"/>
      <c r="BB860" s="144"/>
      <c r="BC860" s="144"/>
      <c r="BD860" s="144"/>
      <c r="BE860" s="144"/>
      <c r="BF860" s="144"/>
      <c r="BG860" s="144"/>
      <c r="BH860" s="144"/>
      <c r="BI860" s="144"/>
      <c r="BJ860" s="144"/>
      <c r="BK860" s="144"/>
      <c r="BL860" s="144"/>
      <c r="BM860" s="144"/>
      <c r="BN860" s="144"/>
      <c r="BO860" s="144"/>
      <c r="BP860" s="144"/>
    </row>
    <row r="861" spans="1:68" ht="14.5" x14ac:dyDescent="0.3">
      <c r="A861" s="143"/>
      <c r="B861" s="143"/>
      <c r="C861" s="327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  <c r="AA861" s="144"/>
      <c r="AB861" s="144"/>
      <c r="AC861" s="144"/>
      <c r="AD861" s="144"/>
      <c r="AE861" s="144"/>
      <c r="AF861" s="144"/>
      <c r="AG861" s="144"/>
      <c r="AH861" s="144"/>
      <c r="AI861" s="144"/>
      <c r="AJ861" s="144"/>
      <c r="AK861" s="144"/>
      <c r="AL861" s="144"/>
      <c r="AM861" s="144"/>
      <c r="AN861" s="144"/>
      <c r="AO861" s="144"/>
      <c r="AP861" s="144"/>
      <c r="AQ861" s="144"/>
      <c r="AR861" s="144"/>
      <c r="AS861" s="144"/>
      <c r="AT861" s="144"/>
      <c r="AU861" s="144"/>
      <c r="AV861" s="144"/>
      <c r="AW861" s="144"/>
      <c r="AX861" s="144"/>
      <c r="AY861" s="144"/>
      <c r="AZ861" s="144"/>
      <c r="BA861" s="144"/>
      <c r="BB861" s="144"/>
      <c r="BC861" s="144"/>
      <c r="BD861" s="144"/>
      <c r="BE861" s="144"/>
      <c r="BF861" s="144"/>
      <c r="BG861" s="144"/>
      <c r="BH861" s="144"/>
      <c r="BI861" s="144"/>
      <c r="BJ861" s="144"/>
      <c r="BK861" s="144"/>
      <c r="BL861" s="144"/>
      <c r="BM861" s="144"/>
      <c r="BN861" s="144"/>
      <c r="BO861" s="144"/>
      <c r="BP861" s="144"/>
    </row>
    <row r="862" spans="1:68" ht="14.5" x14ac:dyDescent="0.3">
      <c r="A862" s="143"/>
      <c r="B862" s="143"/>
      <c r="C862" s="327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  <c r="AA862" s="144"/>
      <c r="AB862" s="144"/>
      <c r="AC862" s="144"/>
      <c r="AD862" s="144"/>
      <c r="AE862" s="144"/>
      <c r="AF862" s="144"/>
      <c r="AG862" s="144"/>
      <c r="AH862" s="144"/>
      <c r="AI862" s="144"/>
      <c r="AJ862" s="144"/>
      <c r="AK862" s="144"/>
      <c r="AL862" s="144"/>
      <c r="AM862" s="144"/>
      <c r="AN862" s="144"/>
      <c r="AO862" s="144"/>
      <c r="AP862" s="144"/>
      <c r="AQ862" s="144"/>
      <c r="AR862" s="144"/>
      <c r="AS862" s="144"/>
      <c r="AT862" s="144"/>
      <c r="AU862" s="144"/>
      <c r="AV862" s="144"/>
      <c r="AW862" s="144"/>
      <c r="AX862" s="144"/>
      <c r="AY862" s="144"/>
      <c r="AZ862" s="144"/>
      <c r="BA862" s="144"/>
      <c r="BB862" s="144"/>
      <c r="BC862" s="144"/>
      <c r="BD862" s="144"/>
      <c r="BE862" s="144"/>
      <c r="BF862" s="144"/>
      <c r="BG862" s="144"/>
      <c r="BH862" s="144"/>
      <c r="BI862" s="144"/>
      <c r="BJ862" s="144"/>
      <c r="BK862" s="144"/>
      <c r="BL862" s="144"/>
      <c r="BM862" s="144"/>
      <c r="BN862" s="144"/>
      <c r="BO862" s="144"/>
      <c r="BP862" s="144"/>
    </row>
    <row r="863" spans="1:68" ht="14.5" x14ac:dyDescent="0.3">
      <c r="A863" s="143"/>
      <c r="B863" s="143"/>
      <c r="C863" s="327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  <c r="AA863" s="144"/>
      <c r="AB863" s="144"/>
      <c r="AC863" s="144"/>
      <c r="AD863" s="144"/>
      <c r="AE863" s="144"/>
      <c r="AF863" s="144"/>
      <c r="AG863" s="144"/>
      <c r="AH863" s="144"/>
      <c r="AI863" s="144"/>
      <c r="AJ863" s="144"/>
      <c r="AK863" s="144"/>
      <c r="AL863" s="144"/>
      <c r="AM863" s="144"/>
      <c r="AN863" s="144"/>
      <c r="AO863" s="144"/>
      <c r="AP863" s="144"/>
      <c r="AQ863" s="144"/>
      <c r="AR863" s="144"/>
      <c r="AS863" s="144"/>
      <c r="AT863" s="144"/>
      <c r="AU863" s="144"/>
      <c r="AV863" s="144"/>
      <c r="AW863" s="144"/>
      <c r="AX863" s="144"/>
      <c r="AY863" s="144"/>
      <c r="AZ863" s="144"/>
      <c r="BA863" s="144"/>
      <c r="BB863" s="144"/>
      <c r="BC863" s="144"/>
      <c r="BD863" s="144"/>
      <c r="BE863" s="144"/>
      <c r="BF863" s="144"/>
      <c r="BG863" s="144"/>
      <c r="BH863" s="144"/>
      <c r="BI863" s="144"/>
      <c r="BJ863" s="144"/>
      <c r="BK863" s="144"/>
      <c r="BL863" s="144"/>
      <c r="BM863" s="144"/>
      <c r="BN863" s="144"/>
      <c r="BO863" s="144"/>
      <c r="BP863" s="144"/>
    </row>
    <row r="864" spans="1:68" ht="14.5" x14ac:dyDescent="0.3">
      <c r="A864" s="143"/>
      <c r="B864" s="143"/>
      <c r="C864" s="327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  <c r="AA864" s="144"/>
      <c r="AB864" s="144"/>
      <c r="AC864" s="144"/>
      <c r="AD864" s="144"/>
      <c r="AE864" s="144"/>
      <c r="AF864" s="144"/>
      <c r="AG864" s="144"/>
      <c r="AH864" s="144"/>
      <c r="AI864" s="144"/>
      <c r="AJ864" s="144"/>
      <c r="AK864" s="144"/>
      <c r="AL864" s="144"/>
      <c r="AM864" s="144"/>
      <c r="AN864" s="144"/>
      <c r="AO864" s="144"/>
      <c r="AP864" s="144"/>
      <c r="AQ864" s="144"/>
      <c r="AR864" s="144"/>
      <c r="AS864" s="144"/>
      <c r="AT864" s="144"/>
      <c r="AU864" s="144"/>
      <c r="AV864" s="144"/>
      <c r="AW864" s="144"/>
      <c r="AX864" s="144"/>
      <c r="AY864" s="144"/>
      <c r="AZ864" s="144"/>
      <c r="BA864" s="144"/>
      <c r="BB864" s="144"/>
      <c r="BC864" s="144"/>
      <c r="BD864" s="144"/>
      <c r="BE864" s="144"/>
      <c r="BF864" s="144"/>
      <c r="BG864" s="144"/>
      <c r="BH864" s="144"/>
      <c r="BI864" s="144"/>
      <c r="BJ864" s="144"/>
      <c r="BK864" s="144"/>
      <c r="BL864" s="144"/>
      <c r="BM864" s="144"/>
      <c r="BN864" s="144"/>
      <c r="BO864" s="144"/>
      <c r="BP864" s="144"/>
    </row>
    <row r="865" spans="1:68" ht="14.5" x14ac:dyDescent="0.3">
      <c r="A865" s="143"/>
      <c r="B865" s="143"/>
      <c r="C865" s="327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  <c r="AA865" s="144"/>
      <c r="AB865" s="144"/>
      <c r="AC865" s="144"/>
      <c r="AD865" s="144"/>
      <c r="AE865" s="144"/>
      <c r="AF865" s="144"/>
      <c r="AG865" s="144"/>
      <c r="AH865" s="144"/>
      <c r="AI865" s="144"/>
      <c r="AJ865" s="144"/>
      <c r="AK865" s="144"/>
      <c r="AL865" s="144"/>
      <c r="AM865" s="144"/>
      <c r="AN865" s="144"/>
      <c r="AO865" s="144"/>
      <c r="AP865" s="144"/>
      <c r="AQ865" s="144"/>
      <c r="AR865" s="144"/>
      <c r="AS865" s="144"/>
      <c r="AT865" s="144"/>
      <c r="AU865" s="144"/>
      <c r="AV865" s="144"/>
      <c r="AW865" s="144"/>
      <c r="AX865" s="144"/>
      <c r="AY865" s="144"/>
      <c r="AZ865" s="144"/>
      <c r="BA865" s="144"/>
      <c r="BB865" s="144"/>
      <c r="BC865" s="144"/>
      <c r="BD865" s="144"/>
      <c r="BE865" s="144"/>
      <c r="BF865" s="144"/>
      <c r="BG865" s="144"/>
      <c r="BH865" s="144"/>
      <c r="BI865" s="144"/>
      <c r="BJ865" s="144"/>
      <c r="BK865" s="144"/>
      <c r="BL865" s="144"/>
      <c r="BM865" s="144"/>
      <c r="BN865" s="144"/>
      <c r="BO865" s="144"/>
      <c r="BP865" s="144"/>
    </row>
    <row r="866" spans="1:68" ht="14.5" x14ac:dyDescent="0.3">
      <c r="A866" s="143"/>
      <c r="B866" s="143"/>
      <c r="C866" s="327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  <c r="AA866" s="144"/>
      <c r="AB866" s="144"/>
      <c r="AC866" s="144"/>
      <c r="AD866" s="144"/>
      <c r="AE866" s="144"/>
      <c r="AF866" s="144"/>
      <c r="AG866" s="144"/>
      <c r="AH866" s="144"/>
      <c r="AI866" s="144"/>
      <c r="AJ866" s="144"/>
      <c r="AK866" s="144"/>
      <c r="AL866" s="144"/>
      <c r="AM866" s="144"/>
      <c r="AN866" s="144"/>
      <c r="AO866" s="144"/>
      <c r="AP866" s="144"/>
      <c r="AQ866" s="144"/>
      <c r="AR866" s="144"/>
      <c r="AS866" s="144"/>
      <c r="AT866" s="144"/>
      <c r="AU866" s="144"/>
      <c r="AV866" s="144"/>
      <c r="AW866" s="144"/>
      <c r="AX866" s="144"/>
      <c r="AY866" s="144"/>
      <c r="AZ866" s="144"/>
      <c r="BA866" s="144"/>
      <c r="BB866" s="144"/>
      <c r="BC866" s="144"/>
      <c r="BD866" s="144"/>
      <c r="BE866" s="144"/>
      <c r="BF866" s="144"/>
      <c r="BG866" s="144"/>
      <c r="BH866" s="144"/>
      <c r="BI866" s="144"/>
      <c r="BJ866" s="144"/>
      <c r="BK866" s="144"/>
      <c r="BL866" s="144"/>
      <c r="BM866" s="144"/>
      <c r="BN866" s="144"/>
      <c r="BO866" s="144"/>
      <c r="BP866" s="144"/>
    </row>
    <row r="867" spans="1:68" ht="14.5" x14ac:dyDescent="0.3">
      <c r="A867" s="143"/>
      <c r="B867" s="143"/>
      <c r="C867" s="327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  <c r="AA867" s="144"/>
      <c r="AB867" s="144"/>
      <c r="AC867" s="144"/>
      <c r="AD867" s="144"/>
      <c r="AE867" s="144"/>
      <c r="AF867" s="144"/>
      <c r="AG867" s="144"/>
      <c r="AH867" s="144"/>
      <c r="AI867" s="144"/>
      <c r="AJ867" s="144"/>
      <c r="AK867" s="144"/>
      <c r="AL867" s="144"/>
      <c r="AM867" s="144"/>
      <c r="AN867" s="144"/>
      <c r="AO867" s="144"/>
      <c r="AP867" s="144"/>
      <c r="AQ867" s="144"/>
      <c r="AR867" s="144"/>
      <c r="AS867" s="144"/>
      <c r="AT867" s="144"/>
      <c r="AU867" s="144"/>
      <c r="AV867" s="144"/>
      <c r="AW867" s="144"/>
      <c r="AX867" s="144"/>
      <c r="AY867" s="144"/>
      <c r="AZ867" s="144"/>
      <c r="BA867" s="144"/>
      <c r="BB867" s="144"/>
      <c r="BC867" s="144"/>
      <c r="BD867" s="144"/>
      <c r="BE867" s="144"/>
      <c r="BF867" s="144"/>
      <c r="BG867" s="144"/>
      <c r="BH867" s="144"/>
      <c r="BI867" s="144"/>
      <c r="BJ867" s="144"/>
      <c r="BK867" s="144"/>
      <c r="BL867" s="144"/>
      <c r="BM867" s="144"/>
      <c r="BN867" s="144"/>
      <c r="BO867" s="144"/>
      <c r="BP867" s="144"/>
    </row>
    <row r="868" spans="1:68" ht="14.5" x14ac:dyDescent="0.3">
      <c r="A868" s="143"/>
      <c r="B868" s="143"/>
      <c r="C868" s="327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  <c r="AA868" s="144"/>
      <c r="AB868" s="144"/>
      <c r="AC868" s="144"/>
      <c r="AD868" s="144"/>
      <c r="AE868" s="144"/>
      <c r="AF868" s="144"/>
      <c r="AG868" s="144"/>
      <c r="AH868" s="144"/>
      <c r="AI868" s="144"/>
      <c r="AJ868" s="144"/>
      <c r="AK868" s="144"/>
      <c r="AL868" s="144"/>
      <c r="AM868" s="144"/>
      <c r="AN868" s="144"/>
      <c r="AO868" s="144"/>
      <c r="AP868" s="144"/>
      <c r="AQ868" s="144"/>
      <c r="AR868" s="144"/>
      <c r="AS868" s="144"/>
      <c r="AT868" s="144"/>
      <c r="AU868" s="144"/>
      <c r="AV868" s="144"/>
      <c r="AW868" s="144"/>
      <c r="AX868" s="144"/>
      <c r="AY868" s="144"/>
      <c r="AZ868" s="144"/>
      <c r="BA868" s="144"/>
      <c r="BB868" s="144"/>
      <c r="BC868" s="144"/>
      <c r="BD868" s="144"/>
      <c r="BE868" s="144"/>
      <c r="BF868" s="144"/>
      <c r="BG868" s="144"/>
      <c r="BH868" s="144"/>
      <c r="BI868" s="144"/>
      <c r="BJ868" s="144"/>
      <c r="BK868" s="144"/>
      <c r="BL868" s="144"/>
      <c r="BM868" s="144"/>
      <c r="BN868" s="144"/>
      <c r="BO868" s="144"/>
      <c r="BP868" s="144"/>
    </row>
    <row r="869" spans="1:68" ht="14.5" x14ac:dyDescent="0.3">
      <c r="A869" s="143"/>
      <c r="B869" s="143"/>
      <c r="C869" s="327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  <c r="AA869" s="144"/>
      <c r="AB869" s="144"/>
      <c r="AC869" s="144"/>
      <c r="AD869" s="144"/>
      <c r="AE869" s="144"/>
      <c r="AF869" s="144"/>
      <c r="AG869" s="144"/>
      <c r="AH869" s="144"/>
      <c r="AI869" s="144"/>
      <c r="AJ869" s="144"/>
      <c r="AK869" s="144"/>
      <c r="AL869" s="144"/>
      <c r="AM869" s="144"/>
      <c r="AN869" s="144"/>
      <c r="AO869" s="144"/>
      <c r="AP869" s="144"/>
      <c r="AQ869" s="144"/>
      <c r="AR869" s="144"/>
      <c r="AS869" s="144"/>
      <c r="AT869" s="144"/>
      <c r="AU869" s="144"/>
      <c r="AV869" s="144"/>
      <c r="AW869" s="144"/>
      <c r="AX869" s="144"/>
      <c r="AY869" s="144"/>
      <c r="AZ869" s="144"/>
      <c r="BA869" s="144"/>
      <c r="BB869" s="144"/>
      <c r="BC869" s="144"/>
      <c r="BD869" s="144"/>
      <c r="BE869" s="144"/>
      <c r="BF869" s="144"/>
      <c r="BG869" s="144"/>
      <c r="BH869" s="144"/>
      <c r="BI869" s="144"/>
      <c r="BJ869" s="144"/>
      <c r="BK869" s="144"/>
      <c r="BL869" s="144"/>
      <c r="BM869" s="144"/>
      <c r="BN869" s="144"/>
      <c r="BO869" s="144"/>
      <c r="BP869" s="144"/>
    </row>
    <row r="870" spans="1:68" ht="14.5" x14ac:dyDescent="0.3">
      <c r="A870" s="143"/>
      <c r="B870" s="143"/>
      <c r="C870" s="327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  <c r="AA870" s="144"/>
      <c r="AB870" s="144"/>
      <c r="AC870" s="144"/>
      <c r="AD870" s="144"/>
      <c r="AE870" s="144"/>
      <c r="AF870" s="144"/>
      <c r="AG870" s="144"/>
      <c r="AH870" s="144"/>
      <c r="AI870" s="144"/>
      <c r="AJ870" s="144"/>
      <c r="AK870" s="144"/>
      <c r="AL870" s="144"/>
      <c r="AM870" s="144"/>
      <c r="AN870" s="144"/>
      <c r="AO870" s="144"/>
      <c r="AP870" s="144"/>
      <c r="AQ870" s="144"/>
      <c r="AR870" s="144"/>
      <c r="AS870" s="144"/>
      <c r="AT870" s="144"/>
      <c r="AU870" s="144"/>
      <c r="AV870" s="144"/>
      <c r="AW870" s="144"/>
      <c r="AX870" s="144"/>
      <c r="AY870" s="144"/>
      <c r="AZ870" s="144"/>
      <c r="BA870" s="144"/>
      <c r="BB870" s="144"/>
      <c r="BC870" s="144"/>
      <c r="BD870" s="144"/>
      <c r="BE870" s="144"/>
      <c r="BF870" s="144"/>
      <c r="BG870" s="144"/>
      <c r="BH870" s="144"/>
      <c r="BI870" s="144"/>
      <c r="BJ870" s="144"/>
      <c r="BK870" s="144"/>
      <c r="BL870" s="144"/>
      <c r="BM870" s="144"/>
      <c r="BN870" s="144"/>
      <c r="BO870" s="144"/>
      <c r="BP870" s="144"/>
    </row>
    <row r="871" spans="1:68" ht="14.5" x14ac:dyDescent="0.3">
      <c r="A871" s="143"/>
      <c r="B871" s="143"/>
      <c r="C871" s="327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  <c r="AA871" s="144"/>
      <c r="AB871" s="144"/>
      <c r="AC871" s="144"/>
      <c r="AD871" s="144"/>
      <c r="AE871" s="144"/>
      <c r="AF871" s="144"/>
      <c r="AG871" s="144"/>
      <c r="AH871" s="144"/>
      <c r="AI871" s="144"/>
      <c r="AJ871" s="144"/>
      <c r="AK871" s="144"/>
      <c r="AL871" s="144"/>
      <c r="AM871" s="144"/>
      <c r="AN871" s="144"/>
      <c r="AO871" s="144"/>
      <c r="AP871" s="144"/>
      <c r="AQ871" s="144"/>
      <c r="AR871" s="144"/>
      <c r="AS871" s="144"/>
      <c r="AT871" s="144"/>
      <c r="AU871" s="144"/>
      <c r="AV871" s="144"/>
      <c r="AW871" s="144"/>
      <c r="AX871" s="144"/>
      <c r="AY871" s="144"/>
      <c r="AZ871" s="144"/>
      <c r="BA871" s="144"/>
      <c r="BB871" s="144"/>
      <c r="BC871" s="144"/>
      <c r="BD871" s="144"/>
      <c r="BE871" s="144"/>
      <c r="BF871" s="144"/>
      <c r="BG871" s="144"/>
      <c r="BH871" s="144"/>
      <c r="BI871" s="144"/>
      <c r="BJ871" s="144"/>
      <c r="BK871" s="144"/>
      <c r="BL871" s="144"/>
      <c r="BM871" s="144"/>
      <c r="BN871" s="144"/>
      <c r="BO871" s="144"/>
      <c r="BP871" s="144"/>
    </row>
    <row r="872" spans="1:68" ht="14.5" x14ac:dyDescent="0.3">
      <c r="A872" s="143"/>
      <c r="B872" s="143"/>
      <c r="C872" s="327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  <c r="AA872" s="144"/>
      <c r="AB872" s="144"/>
      <c r="AC872" s="144"/>
      <c r="AD872" s="144"/>
      <c r="AE872" s="144"/>
      <c r="AF872" s="144"/>
      <c r="AG872" s="144"/>
      <c r="AH872" s="144"/>
      <c r="AI872" s="144"/>
      <c r="AJ872" s="144"/>
      <c r="AK872" s="144"/>
      <c r="AL872" s="144"/>
      <c r="AM872" s="144"/>
      <c r="AN872" s="144"/>
      <c r="AO872" s="144"/>
      <c r="AP872" s="144"/>
      <c r="AQ872" s="144"/>
      <c r="AR872" s="144"/>
      <c r="AS872" s="144"/>
      <c r="AT872" s="144"/>
      <c r="AU872" s="144"/>
      <c r="AV872" s="144"/>
      <c r="AW872" s="144"/>
      <c r="AX872" s="144"/>
      <c r="AY872" s="144"/>
      <c r="AZ872" s="144"/>
      <c r="BA872" s="144"/>
      <c r="BB872" s="144"/>
      <c r="BC872" s="144"/>
      <c r="BD872" s="144"/>
      <c r="BE872" s="144"/>
      <c r="BF872" s="144"/>
      <c r="BG872" s="144"/>
      <c r="BH872" s="144"/>
      <c r="BI872" s="144"/>
      <c r="BJ872" s="144"/>
      <c r="BK872" s="144"/>
      <c r="BL872" s="144"/>
      <c r="BM872" s="144"/>
      <c r="BN872" s="144"/>
      <c r="BO872" s="144"/>
      <c r="BP872" s="144"/>
    </row>
    <row r="873" spans="1:68" ht="14.5" x14ac:dyDescent="0.3">
      <c r="A873" s="143"/>
      <c r="B873" s="143"/>
      <c r="C873" s="327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  <c r="AA873" s="144"/>
      <c r="AB873" s="144"/>
      <c r="AC873" s="144"/>
      <c r="AD873" s="144"/>
      <c r="AE873" s="144"/>
      <c r="AF873" s="144"/>
      <c r="AG873" s="144"/>
      <c r="AH873" s="144"/>
      <c r="AI873" s="144"/>
      <c r="AJ873" s="144"/>
      <c r="AK873" s="144"/>
      <c r="AL873" s="144"/>
      <c r="AM873" s="144"/>
      <c r="AN873" s="144"/>
      <c r="AO873" s="144"/>
      <c r="AP873" s="144"/>
      <c r="AQ873" s="144"/>
      <c r="AR873" s="144"/>
      <c r="AS873" s="144"/>
      <c r="AT873" s="144"/>
      <c r="AU873" s="144"/>
      <c r="AV873" s="144"/>
      <c r="AW873" s="144"/>
      <c r="AX873" s="144"/>
      <c r="AY873" s="144"/>
      <c r="AZ873" s="144"/>
      <c r="BA873" s="144"/>
      <c r="BB873" s="144"/>
      <c r="BC873" s="144"/>
      <c r="BD873" s="144"/>
      <c r="BE873" s="144"/>
      <c r="BF873" s="144"/>
      <c r="BG873" s="144"/>
      <c r="BH873" s="144"/>
      <c r="BI873" s="144"/>
      <c r="BJ873" s="144"/>
      <c r="BK873" s="144"/>
      <c r="BL873" s="144"/>
      <c r="BM873" s="144"/>
      <c r="BN873" s="144"/>
      <c r="BO873" s="144"/>
      <c r="BP873" s="144"/>
    </row>
    <row r="874" spans="1:68" ht="14.5" x14ac:dyDescent="0.3">
      <c r="A874" s="143"/>
      <c r="B874" s="143"/>
      <c r="C874" s="327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  <c r="AA874" s="144"/>
      <c r="AB874" s="144"/>
      <c r="AC874" s="144"/>
      <c r="AD874" s="144"/>
      <c r="AE874" s="144"/>
      <c r="AF874" s="144"/>
      <c r="AG874" s="144"/>
      <c r="AH874" s="144"/>
      <c r="AI874" s="144"/>
      <c r="AJ874" s="144"/>
      <c r="AK874" s="144"/>
      <c r="AL874" s="144"/>
      <c r="AM874" s="144"/>
      <c r="AN874" s="144"/>
      <c r="AO874" s="144"/>
      <c r="AP874" s="144"/>
      <c r="AQ874" s="144"/>
      <c r="AR874" s="144"/>
      <c r="AS874" s="144"/>
      <c r="AT874" s="144"/>
      <c r="AU874" s="144"/>
      <c r="AV874" s="144"/>
      <c r="AW874" s="144"/>
      <c r="AX874" s="144"/>
      <c r="AY874" s="144"/>
      <c r="AZ874" s="144"/>
      <c r="BA874" s="144"/>
      <c r="BB874" s="144"/>
      <c r="BC874" s="144"/>
      <c r="BD874" s="144"/>
      <c r="BE874" s="144"/>
      <c r="BF874" s="144"/>
      <c r="BG874" s="144"/>
      <c r="BH874" s="144"/>
      <c r="BI874" s="144"/>
      <c r="BJ874" s="144"/>
      <c r="BK874" s="144"/>
      <c r="BL874" s="144"/>
      <c r="BM874" s="144"/>
      <c r="BN874" s="144"/>
      <c r="BO874" s="144"/>
      <c r="BP874" s="144"/>
    </row>
    <row r="875" spans="1:68" ht="14.5" x14ac:dyDescent="0.3">
      <c r="A875" s="143"/>
      <c r="B875" s="143"/>
      <c r="C875" s="327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  <c r="AA875" s="144"/>
      <c r="AB875" s="144"/>
      <c r="AC875" s="144"/>
      <c r="AD875" s="144"/>
      <c r="AE875" s="144"/>
      <c r="AF875" s="144"/>
      <c r="AG875" s="144"/>
      <c r="AH875" s="144"/>
      <c r="AI875" s="144"/>
      <c r="AJ875" s="144"/>
      <c r="AK875" s="144"/>
      <c r="AL875" s="144"/>
      <c r="AM875" s="144"/>
      <c r="AN875" s="144"/>
      <c r="AO875" s="144"/>
      <c r="AP875" s="144"/>
      <c r="AQ875" s="144"/>
      <c r="AR875" s="144"/>
      <c r="AS875" s="144"/>
      <c r="AT875" s="144"/>
      <c r="AU875" s="144"/>
      <c r="AV875" s="144"/>
      <c r="AW875" s="144"/>
      <c r="AX875" s="144"/>
      <c r="AY875" s="144"/>
      <c r="AZ875" s="144"/>
      <c r="BA875" s="144"/>
      <c r="BB875" s="144"/>
      <c r="BC875" s="144"/>
      <c r="BD875" s="144"/>
      <c r="BE875" s="144"/>
      <c r="BF875" s="144"/>
      <c r="BG875" s="144"/>
      <c r="BH875" s="144"/>
      <c r="BI875" s="144"/>
      <c r="BJ875" s="144"/>
      <c r="BK875" s="144"/>
      <c r="BL875" s="144"/>
      <c r="BM875" s="144"/>
      <c r="BN875" s="144"/>
      <c r="BO875" s="144"/>
      <c r="BP875" s="144"/>
    </row>
    <row r="876" spans="1:68" ht="14.5" x14ac:dyDescent="0.3">
      <c r="A876" s="143"/>
      <c r="B876" s="143"/>
      <c r="C876" s="327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  <c r="AA876" s="144"/>
      <c r="AB876" s="144"/>
      <c r="AC876" s="144"/>
      <c r="AD876" s="144"/>
      <c r="AE876" s="144"/>
      <c r="AF876" s="144"/>
      <c r="AG876" s="144"/>
      <c r="AH876" s="144"/>
      <c r="AI876" s="144"/>
      <c r="AJ876" s="144"/>
      <c r="AK876" s="144"/>
      <c r="AL876" s="144"/>
      <c r="AM876" s="144"/>
      <c r="AN876" s="144"/>
      <c r="AO876" s="144"/>
      <c r="AP876" s="144"/>
      <c r="AQ876" s="144"/>
      <c r="AR876" s="144"/>
      <c r="AS876" s="144"/>
      <c r="AT876" s="144"/>
      <c r="AU876" s="144"/>
      <c r="AV876" s="144"/>
      <c r="AW876" s="144"/>
      <c r="AX876" s="144"/>
      <c r="AY876" s="144"/>
      <c r="AZ876" s="144"/>
      <c r="BA876" s="144"/>
      <c r="BB876" s="144"/>
      <c r="BC876" s="144"/>
      <c r="BD876" s="144"/>
      <c r="BE876" s="144"/>
      <c r="BF876" s="144"/>
      <c r="BG876" s="144"/>
      <c r="BH876" s="144"/>
      <c r="BI876" s="144"/>
      <c r="BJ876" s="144"/>
      <c r="BK876" s="144"/>
      <c r="BL876" s="144"/>
      <c r="BM876" s="144"/>
      <c r="BN876" s="144"/>
      <c r="BO876" s="144"/>
      <c r="BP876" s="144"/>
    </row>
    <row r="877" spans="1:68" ht="14.5" x14ac:dyDescent="0.3">
      <c r="A877" s="143"/>
      <c r="B877" s="143"/>
      <c r="C877" s="327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  <c r="AA877" s="144"/>
      <c r="AB877" s="144"/>
      <c r="AC877" s="144"/>
      <c r="AD877" s="144"/>
      <c r="AE877" s="144"/>
      <c r="AF877" s="144"/>
      <c r="AG877" s="144"/>
      <c r="AH877" s="144"/>
      <c r="AI877" s="144"/>
      <c r="AJ877" s="144"/>
      <c r="AK877" s="144"/>
      <c r="AL877" s="144"/>
      <c r="AM877" s="144"/>
      <c r="AN877" s="144"/>
      <c r="AO877" s="144"/>
      <c r="AP877" s="144"/>
      <c r="AQ877" s="144"/>
      <c r="AR877" s="144"/>
      <c r="AS877" s="144"/>
      <c r="AT877" s="144"/>
      <c r="AU877" s="144"/>
      <c r="AV877" s="144"/>
      <c r="AW877" s="144"/>
      <c r="AX877" s="144"/>
      <c r="AY877" s="144"/>
      <c r="AZ877" s="144"/>
      <c r="BA877" s="144"/>
      <c r="BB877" s="144"/>
      <c r="BC877" s="144"/>
      <c r="BD877" s="144"/>
      <c r="BE877" s="144"/>
      <c r="BF877" s="144"/>
      <c r="BG877" s="144"/>
      <c r="BH877" s="144"/>
      <c r="BI877" s="144"/>
      <c r="BJ877" s="144"/>
      <c r="BK877" s="144"/>
      <c r="BL877" s="144"/>
      <c r="BM877" s="144"/>
      <c r="BN877" s="144"/>
      <c r="BO877" s="144"/>
      <c r="BP877" s="144"/>
    </row>
    <row r="878" spans="1:68" ht="14.5" x14ac:dyDescent="0.3">
      <c r="A878" s="143"/>
      <c r="B878" s="143"/>
      <c r="C878" s="327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  <c r="AA878" s="144"/>
      <c r="AB878" s="144"/>
      <c r="AC878" s="144"/>
      <c r="AD878" s="144"/>
      <c r="AE878" s="144"/>
      <c r="AF878" s="144"/>
      <c r="AG878" s="144"/>
      <c r="AH878" s="144"/>
      <c r="AI878" s="144"/>
      <c r="AJ878" s="144"/>
      <c r="AK878" s="144"/>
      <c r="AL878" s="144"/>
      <c r="AM878" s="144"/>
      <c r="AN878" s="144"/>
      <c r="AO878" s="144"/>
      <c r="AP878" s="144"/>
      <c r="AQ878" s="144"/>
      <c r="AR878" s="144"/>
      <c r="AS878" s="144"/>
      <c r="AT878" s="144"/>
      <c r="AU878" s="144"/>
      <c r="AV878" s="144"/>
      <c r="AW878" s="144"/>
      <c r="AX878" s="144"/>
      <c r="AY878" s="144"/>
      <c r="AZ878" s="144"/>
      <c r="BA878" s="144"/>
      <c r="BB878" s="144"/>
      <c r="BC878" s="144"/>
      <c r="BD878" s="144"/>
      <c r="BE878" s="144"/>
      <c r="BF878" s="144"/>
      <c r="BG878" s="144"/>
      <c r="BH878" s="144"/>
      <c r="BI878" s="144"/>
      <c r="BJ878" s="144"/>
      <c r="BK878" s="144"/>
      <c r="BL878" s="144"/>
      <c r="BM878" s="144"/>
      <c r="BN878" s="144"/>
      <c r="BO878" s="144"/>
      <c r="BP878" s="144"/>
    </row>
    <row r="879" spans="1:68" ht="14.5" x14ac:dyDescent="0.3">
      <c r="A879" s="143"/>
      <c r="B879" s="143"/>
      <c r="C879" s="327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  <c r="AA879" s="144"/>
      <c r="AB879" s="144"/>
      <c r="AC879" s="144"/>
      <c r="AD879" s="144"/>
      <c r="AE879" s="144"/>
      <c r="AF879" s="144"/>
      <c r="AG879" s="144"/>
      <c r="AH879" s="144"/>
      <c r="AI879" s="144"/>
      <c r="AJ879" s="144"/>
      <c r="AK879" s="144"/>
      <c r="AL879" s="144"/>
      <c r="AM879" s="144"/>
      <c r="AN879" s="144"/>
      <c r="AO879" s="144"/>
      <c r="AP879" s="144"/>
      <c r="AQ879" s="144"/>
      <c r="AR879" s="144"/>
      <c r="AS879" s="144"/>
      <c r="AT879" s="144"/>
      <c r="AU879" s="144"/>
      <c r="AV879" s="144"/>
      <c r="AW879" s="144"/>
      <c r="AX879" s="144"/>
      <c r="AY879" s="144"/>
      <c r="AZ879" s="144"/>
      <c r="BA879" s="144"/>
      <c r="BB879" s="144"/>
      <c r="BC879" s="144"/>
      <c r="BD879" s="144"/>
      <c r="BE879" s="144"/>
      <c r="BF879" s="144"/>
      <c r="BG879" s="144"/>
      <c r="BH879" s="144"/>
      <c r="BI879" s="144"/>
      <c r="BJ879" s="144"/>
      <c r="BK879" s="144"/>
      <c r="BL879" s="144"/>
      <c r="BM879" s="144"/>
      <c r="BN879" s="144"/>
      <c r="BO879" s="144"/>
      <c r="BP879" s="144"/>
    </row>
    <row r="880" spans="1:68" ht="14.5" x14ac:dyDescent="0.3">
      <c r="A880" s="143"/>
      <c r="B880" s="143"/>
      <c r="C880" s="327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  <c r="AA880" s="144"/>
      <c r="AB880" s="144"/>
      <c r="AC880" s="144"/>
      <c r="AD880" s="144"/>
      <c r="AE880" s="144"/>
      <c r="AF880" s="144"/>
      <c r="AG880" s="144"/>
      <c r="AH880" s="144"/>
      <c r="AI880" s="144"/>
      <c r="AJ880" s="144"/>
      <c r="AK880" s="144"/>
      <c r="AL880" s="144"/>
      <c r="AM880" s="144"/>
      <c r="AN880" s="144"/>
      <c r="AO880" s="144"/>
      <c r="AP880" s="144"/>
      <c r="AQ880" s="144"/>
      <c r="AR880" s="144"/>
      <c r="AS880" s="144"/>
      <c r="AT880" s="144"/>
      <c r="AU880" s="144"/>
      <c r="AV880" s="144"/>
      <c r="AW880" s="144"/>
      <c r="AX880" s="144"/>
      <c r="AY880" s="144"/>
      <c r="AZ880" s="144"/>
      <c r="BA880" s="144"/>
      <c r="BB880" s="144"/>
      <c r="BC880" s="144"/>
      <c r="BD880" s="144"/>
      <c r="BE880" s="144"/>
      <c r="BF880" s="144"/>
      <c r="BG880" s="144"/>
      <c r="BH880" s="144"/>
      <c r="BI880" s="144"/>
      <c r="BJ880" s="144"/>
      <c r="BK880" s="144"/>
      <c r="BL880" s="144"/>
      <c r="BM880" s="144"/>
      <c r="BN880" s="144"/>
      <c r="BO880" s="144"/>
      <c r="BP880" s="144"/>
    </row>
    <row r="881" spans="1:68" ht="14.5" x14ac:dyDescent="0.3">
      <c r="A881" s="143"/>
      <c r="B881" s="143"/>
      <c r="C881" s="327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  <c r="AA881" s="144"/>
      <c r="AB881" s="144"/>
      <c r="AC881" s="144"/>
      <c r="AD881" s="144"/>
      <c r="AE881" s="144"/>
      <c r="AF881" s="144"/>
      <c r="AG881" s="144"/>
      <c r="AH881" s="144"/>
      <c r="AI881" s="144"/>
      <c r="AJ881" s="144"/>
      <c r="AK881" s="144"/>
      <c r="AL881" s="144"/>
      <c r="AM881" s="144"/>
      <c r="AN881" s="144"/>
      <c r="AO881" s="144"/>
      <c r="AP881" s="144"/>
      <c r="AQ881" s="144"/>
      <c r="AR881" s="144"/>
      <c r="AS881" s="144"/>
      <c r="AT881" s="144"/>
      <c r="AU881" s="144"/>
      <c r="AV881" s="144"/>
      <c r="AW881" s="144"/>
      <c r="AX881" s="144"/>
      <c r="AY881" s="144"/>
      <c r="AZ881" s="144"/>
      <c r="BA881" s="144"/>
      <c r="BB881" s="144"/>
      <c r="BC881" s="144"/>
      <c r="BD881" s="144"/>
      <c r="BE881" s="144"/>
      <c r="BF881" s="144"/>
      <c r="BG881" s="144"/>
      <c r="BH881" s="144"/>
      <c r="BI881" s="144"/>
      <c r="BJ881" s="144"/>
      <c r="BK881" s="144"/>
      <c r="BL881" s="144"/>
      <c r="BM881" s="144"/>
      <c r="BN881" s="144"/>
      <c r="BO881" s="144"/>
      <c r="BP881" s="144"/>
    </row>
    <row r="882" spans="1:68" ht="14.5" x14ac:dyDescent="0.3">
      <c r="A882" s="143"/>
      <c r="B882" s="143"/>
      <c r="C882" s="327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  <c r="AA882" s="144"/>
      <c r="AB882" s="144"/>
      <c r="AC882" s="144"/>
      <c r="AD882" s="144"/>
      <c r="AE882" s="144"/>
      <c r="AF882" s="144"/>
      <c r="AG882" s="144"/>
      <c r="AH882" s="144"/>
      <c r="AI882" s="144"/>
      <c r="AJ882" s="144"/>
      <c r="AK882" s="144"/>
      <c r="AL882" s="144"/>
      <c r="AM882" s="144"/>
      <c r="AN882" s="144"/>
      <c r="AO882" s="144"/>
      <c r="AP882" s="144"/>
      <c r="AQ882" s="144"/>
      <c r="AR882" s="144"/>
      <c r="AS882" s="144"/>
      <c r="AT882" s="144"/>
      <c r="AU882" s="144"/>
      <c r="AV882" s="144"/>
      <c r="AW882" s="144"/>
      <c r="AX882" s="144"/>
      <c r="AY882" s="144"/>
      <c r="AZ882" s="144"/>
      <c r="BA882" s="144"/>
      <c r="BB882" s="144"/>
      <c r="BC882" s="144"/>
      <c r="BD882" s="144"/>
      <c r="BE882" s="144"/>
      <c r="BF882" s="144"/>
      <c r="BG882" s="144"/>
      <c r="BH882" s="144"/>
      <c r="BI882" s="144"/>
      <c r="BJ882" s="144"/>
      <c r="BK882" s="144"/>
      <c r="BL882" s="144"/>
      <c r="BM882" s="144"/>
      <c r="BN882" s="144"/>
      <c r="BO882" s="144"/>
      <c r="BP882" s="144"/>
    </row>
    <row r="883" spans="1:68" ht="14.5" x14ac:dyDescent="0.3">
      <c r="A883" s="143"/>
      <c r="B883" s="143"/>
      <c r="C883" s="327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  <c r="AA883" s="144"/>
      <c r="AB883" s="144"/>
      <c r="AC883" s="144"/>
      <c r="AD883" s="144"/>
      <c r="AE883" s="144"/>
      <c r="AF883" s="144"/>
      <c r="AG883" s="144"/>
      <c r="AH883" s="144"/>
      <c r="AI883" s="144"/>
      <c r="AJ883" s="144"/>
      <c r="AK883" s="144"/>
      <c r="AL883" s="144"/>
      <c r="AM883" s="144"/>
      <c r="AN883" s="144"/>
      <c r="AO883" s="144"/>
      <c r="AP883" s="144"/>
      <c r="AQ883" s="144"/>
      <c r="AR883" s="144"/>
      <c r="AS883" s="144"/>
      <c r="AT883" s="144"/>
      <c r="AU883" s="144"/>
      <c r="AV883" s="144"/>
      <c r="AW883" s="144"/>
      <c r="AX883" s="144"/>
      <c r="AY883" s="144"/>
      <c r="AZ883" s="144"/>
      <c r="BA883" s="144"/>
      <c r="BB883" s="144"/>
      <c r="BC883" s="144"/>
      <c r="BD883" s="144"/>
      <c r="BE883" s="144"/>
      <c r="BF883" s="144"/>
      <c r="BG883" s="144"/>
      <c r="BH883" s="144"/>
      <c r="BI883" s="144"/>
      <c r="BJ883" s="144"/>
      <c r="BK883" s="144"/>
      <c r="BL883" s="144"/>
      <c r="BM883" s="144"/>
      <c r="BN883" s="144"/>
      <c r="BO883" s="144"/>
      <c r="BP883" s="144"/>
    </row>
    <row r="884" spans="1:68" ht="14.5" x14ac:dyDescent="0.3">
      <c r="A884" s="143"/>
      <c r="B884" s="143"/>
      <c r="C884" s="327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  <c r="AA884" s="144"/>
      <c r="AB884" s="144"/>
      <c r="AC884" s="144"/>
      <c r="AD884" s="144"/>
      <c r="AE884" s="144"/>
      <c r="AF884" s="144"/>
      <c r="AG884" s="144"/>
      <c r="AH884" s="144"/>
      <c r="AI884" s="144"/>
      <c r="AJ884" s="144"/>
      <c r="AK884" s="144"/>
      <c r="AL884" s="144"/>
      <c r="AM884" s="144"/>
      <c r="AN884" s="144"/>
      <c r="AO884" s="144"/>
      <c r="AP884" s="144"/>
      <c r="AQ884" s="144"/>
      <c r="AR884" s="144"/>
      <c r="AS884" s="144"/>
      <c r="AT884" s="144"/>
      <c r="AU884" s="144"/>
      <c r="AV884" s="144"/>
      <c r="AW884" s="144"/>
      <c r="AX884" s="144"/>
      <c r="AY884" s="144"/>
      <c r="AZ884" s="144"/>
      <c r="BA884" s="144"/>
      <c r="BB884" s="144"/>
      <c r="BC884" s="144"/>
      <c r="BD884" s="144"/>
      <c r="BE884" s="144"/>
      <c r="BF884" s="144"/>
      <c r="BG884" s="144"/>
      <c r="BH884" s="144"/>
      <c r="BI884" s="144"/>
      <c r="BJ884" s="144"/>
      <c r="BK884" s="144"/>
      <c r="BL884" s="144"/>
      <c r="BM884" s="144"/>
      <c r="BN884" s="144"/>
      <c r="BO884" s="144"/>
      <c r="BP884" s="144"/>
    </row>
    <row r="885" spans="1:68" ht="14.5" x14ac:dyDescent="0.3">
      <c r="A885" s="143"/>
      <c r="B885" s="143"/>
      <c r="C885" s="327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  <c r="AA885" s="144"/>
      <c r="AB885" s="144"/>
      <c r="AC885" s="144"/>
      <c r="AD885" s="144"/>
      <c r="AE885" s="144"/>
      <c r="AF885" s="144"/>
      <c r="AG885" s="144"/>
      <c r="AH885" s="144"/>
      <c r="AI885" s="144"/>
      <c r="AJ885" s="144"/>
      <c r="AK885" s="144"/>
      <c r="AL885" s="144"/>
      <c r="AM885" s="144"/>
      <c r="AN885" s="144"/>
      <c r="AO885" s="144"/>
      <c r="AP885" s="144"/>
      <c r="AQ885" s="144"/>
      <c r="AR885" s="144"/>
      <c r="AS885" s="144"/>
      <c r="AT885" s="144"/>
      <c r="AU885" s="144"/>
      <c r="AV885" s="144"/>
      <c r="AW885" s="144"/>
      <c r="AX885" s="144"/>
      <c r="AY885" s="144"/>
      <c r="AZ885" s="144"/>
      <c r="BA885" s="144"/>
      <c r="BB885" s="144"/>
      <c r="BC885" s="144"/>
      <c r="BD885" s="144"/>
      <c r="BE885" s="144"/>
      <c r="BF885" s="144"/>
      <c r="BG885" s="144"/>
      <c r="BH885" s="144"/>
      <c r="BI885" s="144"/>
      <c r="BJ885" s="144"/>
      <c r="BK885" s="144"/>
      <c r="BL885" s="144"/>
      <c r="BM885" s="144"/>
      <c r="BN885" s="144"/>
      <c r="BO885" s="144"/>
      <c r="BP885" s="144"/>
    </row>
    <row r="886" spans="1:68" ht="14.5" x14ac:dyDescent="0.3">
      <c r="A886" s="143"/>
      <c r="B886" s="143"/>
      <c r="C886" s="327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  <c r="AA886" s="144"/>
      <c r="AB886" s="144"/>
      <c r="AC886" s="144"/>
      <c r="AD886" s="144"/>
      <c r="AE886" s="144"/>
      <c r="AF886" s="144"/>
      <c r="AG886" s="144"/>
      <c r="AH886" s="144"/>
      <c r="AI886" s="144"/>
      <c r="AJ886" s="144"/>
      <c r="AK886" s="144"/>
      <c r="AL886" s="144"/>
      <c r="AM886" s="144"/>
      <c r="AN886" s="144"/>
      <c r="AO886" s="144"/>
      <c r="AP886" s="144"/>
      <c r="AQ886" s="144"/>
      <c r="AR886" s="144"/>
      <c r="AS886" s="144"/>
      <c r="AT886" s="144"/>
      <c r="AU886" s="144"/>
      <c r="AV886" s="144"/>
      <c r="AW886" s="144"/>
      <c r="AX886" s="144"/>
      <c r="AY886" s="144"/>
      <c r="AZ886" s="144"/>
      <c r="BA886" s="144"/>
      <c r="BB886" s="144"/>
      <c r="BC886" s="144"/>
      <c r="BD886" s="144"/>
      <c r="BE886" s="144"/>
      <c r="BF886" s="144"/>
      <c r="BG886" s="144"/>
      <c r="BH886" s="144"/>
      <c r="BI886" s="144"/>
      <c r="BJ886" s="144"/>
      <c r="BK886" s="144"/>
      <c r="BL886" s="144"/>
      <c r="BM886" s="144"/>
      <c r="BN886" s="144"/>
      <c r="BO886" s="144"/>
      <c r="BP886" s="144"/>
    </row>
    <row r="887" spans="1:68" ht="14.5" x14ac:dyDescent="0.3">
      <c r="A887" s="143"/>
      <c r="B887" s="143"/>
      <c r="C887" s="327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  <c r="AA887" s="144"/>
      <c r="AB887" s="144"/>
      <c r="AC887" s="144"/>
      <c r="AD887" s="144"/>
      <c r="AE887" s="144"/>
      <c r="AF887" s="144"/>
      <c r="AG887" s="144"/>
      <c r="AH887" s="144"/>
      <c r="AI887" s="144"/>
      <c r="AJ887" s="144"/>
      <c r="AK887" s="144"/>
      <c r="AL887" s="144"/>
      <c r="AM887" s="144"/>
      <c r="AN887" s="144"/>
      <c r="AO887" s="144"/>
      <c r="AP887" s="144"/>
      <c r="AQ887" s="144"/>
      <c r="AR887" s="144"/>
      <c r="AS887" s="144"/>
      <c r="AT887" s="144"/>
      <c r="AU887" s="144"/>
      <c r="AV887" s="144"/>
      <c r="AW887" s="144"/>
      <c r="AX887" s="144"/>
      <c r="AY887" s="144"/>
      <c r="AZ887" s="144"/>
      <c r="BA887" s="144"/>
      <c r="BB887" s="144"/>
      <c r="BC887" s="144"/>
      <c r="BD887" s="144"/>
      <c r="BE887" s="144"/>
      <c r="BF887" s="144"/>
      <c r="BG887" s="144"/>
      <c r="BH887" s="144"/>
      <c r="BI887" s="144"/>
      <c r="BJ887" s="144"/>
      <c r="BK887" s="144"/>
      <c r="BL887" s="144"/>
      <c r="BM887" s="144"/>
      <c r="BN887" s="144"/>
      <c r="BO887" s="144"/>
      <c r="BP887" s="144"/>
    </row>
    <row r="888" spans="1:68" ht="14.5" x14ac:dyDescent="0.3">
      <c r="A888" s="143"/>
      <c r="B888" s="143"/>
      <c r="C888" s="327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  <c r="AA888" s="144"/>
      <c r="AB888" s="144"/>
      <c r="AC888" s="144"/>
      <c r="AD888" s="144"/>
      <c r="AE888" s="144"/>
      <c r="AF888" s="144"/>
      <c r="AG888" s="144"/>
      <c r="AH888" s="144"/>
      <c r="AI888" s="144"/>
      <c r="AJ888" s="144"/>
      <c r="AK888" s="144"/>
      <c r="AL888" s="144"/>
      <c r="AM888" s="144"/>
      <c r="AN888" s="144"/>
      <c r="AO888" s="144"/>
      <c r="AP888" s="144"/>
      <c r="AQ888" s="144"/>
      <c r="AR888" s="144"/>
      <c r="AS888" s="144"/>
      <c r="AT888" s="144"/>
      <c r="AU888" s="144"/>
      <c r="AV888" s="144"/>
      <c r="AW888" s="144"/>
      <c r="AX888" s="144"/>
      <c r="AY888" s="144"/>
      <c r="AZ888" s="144"/>
      <c r="BA888" s="144"/>
      <c r="BB888" s="144"/>
      <c r="BC888" s="144"/>
      <c r="BD888" s="144"/>
      <c r="BE888" s="144"/>
      <c r="BF888" s="144"/>
      <c r="BG888" s="144"/>
      <c r="BH888" s="144"/>
      <c r="BI888" s="144"/>
      <c r="BJ888" s="144"/>
      <c r="BK888" s="144"/>
      <c r="BL888" s="144"/>
      <c r="BM888" s="144"/>
      <c r="BN888" s="144"/>
      <c r="BO888" s="144"/>
      <c r="BP888" s="144"/>
    </row>
    <row r="889" spans="1:68" ht="14.5" x14ac:dyDescent="0.3">
      <c r="A889" s="143"/>
      <c r="B889" s="143"/>
      <c r="C889" s="327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  <c r="AA889" s="144"/>
      <c r="AB889" s="144"/>
      <c r="AC889" s="144"/>
      <c r="AD889" s="144"/>
      <c r="AE889" s="144"/>
      <c r="AF889" s="144"/>
      <c r="AG889" s="144"/>
      <c r="AH889" s="144"/>
      <c r="AI889" s="144"/>
      <c r="AJ889" s="144"/>
      <c r="AK889" s="144"/>
      <c r="AL889" s="144"/>
      <c r="AM889" s="144"/>
      <c r="AN889" s="144"/>
      <c r="AO889" s="144"/>
      <c r="AP889" s="144"/>
      <c r="AQ889" s="144"/>
      <c r="AR889" s="144"/>
      <c r="AS889" s="144"/>
      <c r="AT889" s="144"/>
      <c r="AU889" s="144"/>
      <c r="AV889" s="144"/>
      <c r="AW889" s="144"/>
      <c r="AX889" s="144"/>
      <c r="AY889" s="144"/>
      <c r="AZ889" s="144"/>
      <c r="BA889" s="144"/>
      <c r="BB889" s="144"/>
      <c r="BC889" s="144"/>
      <c r="BD889" s="144"/>
      <c r="BE889" s="144"/>
      <c r="BF889" s="144"/>
      <c r="BG889" s="144"/>
      <c r="BH889" s="144"/>
      <c r="BI889" s="144"/>
      <c r="BJ889" s="144"/>
      <c r="BK889" s="144"/>
      <c r="BL889" s="144"/>
      <c r="BM889" s="144"/>
      <c r="BN889" s="144"/>
      <c r="BO889" s="144"/>
      <c r="BP889" s="144"/>
    </row>
    <row r="890" spans="1:68" ht="14.5" x14ac:dyDescent="0.3">
      <c r="A890" s="143"/>
      <c r="B890" s="143"/>
      <c r="C890" s="327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  <c r="AA890" s="144"/>
      <c r="AB890" s="144"/>
      <c r="AC890" s="144"/>
      <c r="AD890" s="144"/>
      <c r="AE890" s="144"/>
      <c r="AF890" s="144"/>
      <c r="AG890" s="144"/>
      <c r="AH890" s="144"/>
      <c r="AI890" s="144"/>
      <c r="AJ890" s="144"/>
      <c r="AK890" s="144"/>
      <c r="AL890" s="144"/>
      <c r="AM890" s="144"/>
      <c r="AN890" s="144"/>
      <c r="AO890" s="144"/>
      <c r="AP890" s="144"/>
      <c r="AQ890" s="144"/>
      <c r="AR890" s="144"/>
      <c r="AS890" s="144"/>
      <c r="AT890" s="144"/>
      <c r="AU890" s="144"/>
      <c r="AV890" s="144"/>
      <c r="AW890" s="144"/>
      <c r="AX890" s="144"/>
      <c r="AY890" s="144"/>
      <c r="AZ890" s="144"/>
      <c r="BA890" s="144"/>
      <c r="BB890" s="144"/>
      <c r="BC890" s="144"/>
      <c r="BD890" s="144"/>
      <c r="BE890" s="144"/>
      <c r="BF890" s="144"/>
      <c r="BG890" s="144"/>
      <c r="BH890" s="144"/>
      <c r="BI890" s="144"/>
      <c r="BJ890" s="144"/>
      <c r="BK890" s="144"/>
      <c r="BL890" s="144"/>
      <c r="BM890" s="144"/>
      <c r="BN890" s="144"/>
      <c r="BO890" s="144"/>
      <c r="BP890" s="144"/>
    </row>
    <row r="891" spans="1:68" ht="14.5" x14ac:dyDescent="0.3">
      <c r="A891" s="143"/>
      <c r="B891" s="143"/>
      <c r="C891" s="327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  <c r="AA891" s="144"/>
      <c r="AB891" s="144"/>
      <c r="AC891" s="144"/>
      <c r="AD891" s="144"/>
      <c r="AE891" s="144"/>
      <c r="AF891" s="144"/>
      <c r="AG891" s="144"/>
      <c r="AH891" s="144"/>
      <c r="AI891" s="144"/>
      <c r="AJ891" s="144"/>
      <c r="AK891" s="144"/>
      <c r="AL891" s="144"/>
      <c r="AM891" s="144"/>
      <c r="AN891" s="144"/>
      <c r="AO891" s="144"/>
      <c r="AP891" s="144"/>
      <c r="AQ891" s="144"/>
      <c r="AR891" s="144"/>
      <c r="AS891" s="144"/>
      <c r="AT891" s="144"/>
      <c r="AU891" s="144"/>
      <c r="AV891" s="144"/>
      <c r="AW891" s="144"/>
      <c r="AX891" s="144"/>
      <c r="AY891" s="144"/>
      <c r="AZ891" s="144"/>
      <c r="BA891" s="144"/>
      <c r="BB891" s="144"/>
      <c r="BC891" s="144"/>
      <c r="BD891" s="144"/>
      <c r="BE891" s="144"/>
      <c r="BF891" s="144"/>
      <c r="BG891" s="144"/>
      <c r="BH891" s="144"/>
      <c r="BI891" s="144"/>
      <c r="BJ891" s="144"/>
      <c r="BK891" s="144"/>
      <c r="BL891" s="144"/>
      <c r="BM891" s="144"/>
      <c r="BN891" s="144"/>
      <c r="BO891" s="144"/>
      <c r="BP891" s="144"/>
    </row>
    <row r="892" spans="1:68" ht="14.5" x14ac:dyDescent="0.3">
      <c r="A892" s="143"/>
      <c r="B892" s="143"/>
      <c r="C892" s="327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  <c r="AA892" s="144"/>
      <c r="AB892" s="144"/>
      <c r="AC892" s="144"/>
      <c r="AD892" s="144"/>
      <c r="AE892" s="144"/>
      <c r="AF892" s="144"/>
      <c r="AG892" s="144"/>
      <c r="AH892" s="144"/>
      <c r="AI892" s="144"/>
      <c r="AJ892" s="144"/>
      <c r="AK892" s="144"/>
      <c r="AL892" s="144"/>
      <c r="AM892" s="144"/>
      <c r="AN892" s="144"/>
      <c r="AO892" s="144"/>
      <c r="AP892" s="144"/>
      <c r="AQ892" s="144"/>
      <c r="AR892" s="144"/>
      <c r="AS892" s="144"/>
      <c r="AT892" s="144"/>
      <c r="AU892" s="144"/>
      <c r="AV892" s="144"/>
      <c r="AW892" s="144"/>
      <c r="AX892" s="144"/>
      <c r="AY892" s="144"/>
      <c r="AZ892" s="144"/>
      <c r="BA892" s="144"/>
      <c r="BB892" s="144"/>
      <c r="BC892" s="144"/>
      <c r="BD892" s="144"/>
      <c r="BE892" s="144"/>
      <c r="BF892" s="144"/>
      <c r="BG892" s="144"/>
      <c r="BH892" s="144"/>
      <c r="BI892" s="144"/>
      <c r="BJ892" s="144"/>
      <c r="BK892" s="144"/>
      <c r="BL892" s="144"/>
      <c r="BM892" s="144"/>
      <c r="BN892" s="144"/>
      <c r="BO892" s="144"/>
      <c r="BP892" s="144"/>
    </row>
    <row r="893" spans="1:68" ht="14.5" x14ac:dyDescent="0.3">
      <c r="A893" s="143"/>
      <c r="B893" s="143"/>
      <c r="C893" s="327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  <c r="AA893" s="144"/>
      <c r="AB893" s="144"/>
      <c r="AC893" s="144"/>
      <c r="AD893" s="144"/>
      <c r="AE893" s="144"/>
      <c r="AF893" s="144"/>
      <c r="AG893" s="144"/>
      <c r="AH893" s="144"/>
      <c r="AI893" s="144"/>
      <c r="AJ893" s="144"/>
      <c r="AK893" s="144"/>
      <c r="AL893" s="144"/>
      <c r="AM893" s="144"/>
      <c r="AN893" s="144"/>
      <c r="AO893" s="144"/>
      <c r="AP893" s="144"/>
      <c r="AQ893" s="144"/>
      <c r="AR893" s="144"/>
      <c r="AS893" s="144"/>
      <c r="AT893" s="144"/>
      <c r="AU893" s="144"/>
      <c r="AV893" s="144"/>
      <c r="AW893" s="144"/>
      <c r="AX893" s="144"/>
      <c r="AY893" s="144"/>
      <c r="AZ893" s="144"/>
      <c r="BA893" s="144"/>
      <c r="BB893" s="144"/>
      <c r="BC893" s="144"/>
      <c r="BD893" s="144"/>
      <c r="BE893" s="144"/>
      <c r="BF893" s="144"/>
      <c r="BG893" s="144"/>
      <c r="BH893" s="144"/>
      <c r="BI893" s="144"/>
      <c r="BJ893" s="144"/>
      <c r="BK893" s="144"/>
      <c r="BL893" s="144"/>
      <c r="BM893" s="144"/>
      <c r="BN893" s="144"/>
      <c r="BO893" s="144"/>
      <c r="BP893" s="144"/>
    </row>
    <row r="894" spans="1:68" ht="14.5" x14ac:dyDescent="0.3">
      <c r="A894" s="143"/>
      <c r="B894" s="143"/>
      <c r="C894" s="327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  <c r="AA894" s="144"/>
      <c r="AB894" s="144"/>
      <c r="AC894" s="144"/>
      <c r="AD894" s="144"/>
      <c r="AE894" s="144"/>
      <c r="AF894" s="144"/>
      <c r="AG894" s="144"/>
      <c r="AH894" s="144"/>
      <c r="AI894" s="144"/>
      <c r="AJ894" s="144"/>
      <c r="AK894" s="144"/>
      <c r="AL894" s="144"/>
      <c r="AM894" s="144"/>
      <c r="AN894" s="144"/>
      <c r="AO894" s="144"/>
      <c r="AP894" s="144"/>
      <c r="AQ894" s="144"/>
      <c r="AR894" s="144"/>
      <c r="AS894" s="144"/>
      <c r="AT894" s="144"/>
      <c r="AU894" s="144"/>
      <c r="AV894" s="144"/>
      <c r="AW894" s="144"/>
      <c r="AX894" s="144"/>
      <c r="AY894" s="144"/>
      <c r="AZ894" s="144"/>
      <c r="BA894" s="144"/>
      <c r="BB894" s="144"/>
      <c r="BC894" s="144"/>
      <c r="BD894" s="144"/>
      <c r="BE894" s="144"/>
      <c r="BF894" s="144"/>
      <c r="BG894" s="144"/>
      <c r="BH894" s="144"/>
      <c r="BI894" s="144"/>
      <c r="BJ894" s="144"/>
      <c r="BK894" s="144"/>
      <c r="BL894" s="144"/>
      <c r="BM894" s="144"/>
      <c r="BN894" s="144"/>
      <c r="BO894" s="144"/>
      <c r="BP894" s="144"/>
    </row>
    <row r="895" spans="1:68" ht="14.5" x14ac:dyDescent="0.3">
      <c r="A895" s="143"/>
      <c r="B895" s="143"/>
      <c r="C895" s="327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  <c r="AA895" s="144"/>
      <c r="AB895" s="144"/>
      <c r="AC895" s="144"/>
      <c r="AD895" s="144"/>
      <c r="AE895" s="144"/>
      <c r="AF895" s="144"/>
      <c r="AG895" s="144"/>
      <c r="AH895" s="144"/>
      <c r="AI895" s="144"/>
      <c r="AJ895" s="144"/>
      <c r="AK895" s="144"/>
      <c r="AL895" s="144"/>
      <c r="AM895" s="144"/>
      <c r="AN895" s="144"/>
      <c r="AO895" s="144"/>
      <c r="AP895" s="144"/>
      <c r="AQ895" s="144"/>
      <c r="AR895" s="144"/>
      <c r="AS895" s="144"/>
      <c r="AT895" s="144"/>
      <c r="AU895" s="144"/>
      <c r="AV895" s="144"/>
      <c r="AW895" s="144"/>
      <c r="AX895" s="144"/>
      <c r="AY895" s="144"/>
      <c r="AZ895" s="144"/>
      <c r="BA895" s="144"/>
      <c r="BB895" s="144"/>
      <c r="BC895" s="144"/>
      <c r="BD895" s="144"/>
      <c r="BE895" s="144"/>
      <c r="BF895" s="144"/>
      <c r="BG895" s="144"/>
      <c r="BH895" s="144"/>
      <c r="BI895" s="144"/>
      <c r="BJ895" s="144"/>
      <c r="BK895" s="144"/>
      <c r="BL895" s="144"/>
      <c r="BM895" s="144"/>
      <c r="BN895" s="144"/>
      <c r="BO895" s="144"/>
      <c r="BP895" s="144"/>
    </row>
    <row r="896" spans="1:68" ht="14.5" x14ac:dyDescent="0.3">
      <c r="A896" s="143"/>
      <c r="B896" s="143"/>
      <c r="C896" s="327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  <c r="AA896" s="144"/>
      <c r="AB896" s="144"/>
      <c r="AC896" s="144"/>
      <c r="AD896" s="144"/>
      <c r="AE896" s="144"/>
      <c r="AF896" s="144"/>
      <c r="AG896" s="144"/>
      <c r="AH896" s="144"/>
      <c r="AI896" s="144"/>
      <c r="AJ896" s="144"/>
      <c r="AK896" s="144"/>
      <c r="AL896" s="144"/>
      <c r="AM896" s="144"/>
      <c r="AN896" s="144"/>
      <c r="AO896" s="144"/>
      <c r="AP896" s="144"/>
      <c r="AQ896" s="144"/>
      <c r="AR896" s="144"/>
      <c r="AS896" s="144"/>
      <c r="AT896" s="144"/>
      <c r="AU896" s="144"/>
      <c r="AV896" s="144"/>
      <c r="AW896" s="144"/>
      <c r="AX896" s="144"/>
      <c r="AY896" s="144"/>
      <c r="AZ896" s="144"/>
      <c r="BA896" s="144"/>
      <c r="BB896" s="144"/>
      <c r="BC896" s="144"/>
      <c r="BD896" s="144"/>
      <c r="BE896" s="144"/>
      <c r="BF896" s="144"/>
      <c r="BG896" s="144"/>
      <c r="BH896" s="144"/>
      <c r="BI896" s="144"/>
      <c r="BJ896" s="144"/>
      <c r="BK896" s="144"/>
      <c r="BL896" s="144"/>
      <c r="BM896" s="144"/>
      <c r="BN896" s="144"/>
      <c r="BO896" s="144"/>
      <c r="BP896" s="144"/>
    </row>
    <row r="897" spans="1:68" ht="14.5" x14ac:dyDescent="0.3">
      <c r="A897" s="143"/>
      <c r="B897" s="143"/>
      <c r="C897" s="327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  <c r="AA897" s="144"/>
      <c r="AB897" s="144"/>
      <c r="AC897" s="144"/>
      <c r="AD897" s="144"/>
      <c r="AE897" s="144"/>
      <c r="AF897" s="144"/>
      <c r="AG897" s="144"/>
      <c r="AH897" s="144"/>
      <c r="AI897" s="144"/>
      <c r="AJ897" s="144"/>
      <c r="AK897" s="144"/>
      <c r="AL897" s="144"/>
      <c r="AM897" s="144"/>
      <c r="AN897" s="144"/>
      <c r="AO897" s="144"/>
      <c r="AP897" s="144"/>
      <c r="AQ897" s="144"/>
      <c r="AR897" s="144"/>
      <c r="AS897" s="144"/>
      <c r="AT897" s="144"/>
      <c r="AU897" s="144"/>
      <c r="AV897" s="144"/>
      <c r="AW897" s="144"/>
      <c r="AX897" s="144"/>
      <c r="AY897" s="144"/>
      <c r="AZ897" s="144"/>
      <c r="BA897" s="144"/>
      <c r="BB897" s="144"/>
      <c r="BC897" s="144"/>
      <c r="BD897" s="144"/>
      <c r="BE897" s="144"/>
      <c r="BF897" s="144"/>
      <c r="BG897" s="144"/>
      <c r="BH897" s="144"/>
      <c r="BI897" s="144"/>
      <c r="BJ897" s="144"/>
      <c r="BK897" s="144"/>
      <c r="BL897" s="144"/>
      <c r="BM897" s="144"/>
      <c r="BN897" s="144"/>
      <c r="BO897" s="144"/>
      <c r="BP897" s="144"/>
    </row>
    <row r="898" spans="1:68" ht="14.5" x14ac:dyDescent="0.3">
      <c r="A898" s="143"/>
      <c r="B898" s="143"/>
      <c r="C898" s="327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  <c r="AA898" s="144"/>
      <c r="AB898" s="144"/>
      <c r="AC898" s="144"/>
      <c r="AD898" s="144"/>
      <c r="AE898" s="144"/>
      <c r="AF898" s="144"/>
      <c r="AG898" s="144"/>
      <c r="AH898" s="144"/>
      <c r="AI898" s="144"/>
      <c r="AJ898" s="144"/>
      <c r="AK898" s="144"/>
      <c r="AL898" s="144"/>
      <c r="AM898" s="144"/>
      <c r="AN898" s="144"/>
      <c r="AO898" s="144"/>
      <c r="AP898" s="144"/>
      <c r="AQ898" s="144"/>
      <c r="AR898" s="144"/>
      <c r="AS898" s="144"/>
      <c r="AT898" s="144"/>
      <c r="AU898" s="144"/>
      <c r="AV898" s="144"/>
      <c r="AW898" s="144"/>
      <c r="AX898" s="144"/>
      <c r="AY898" s="144"/>
      <c r="AZ898" s="144"/>
      <c r="BA898" s="144"/>
      <c r="BB898" s="144"/>
      <c r="BC898" s="144"/>
      <c r="BD898" s="144"/>
      <c r="BE898" s="144"/>
      <c r="BF898" s="144"/>
      <c r="BG898" s="144"/>
      <c r="BH898" s="144"/>
      <c r="BI898" s="144"/>
      <c r="BJ898" s="144"/>
      <c r="BK898" s="144"/>
      <c r="BL898" s="144"/>
      <c r="BM898" s="144"/>
      <c r="BN898" s="144"/>
      <c r="BO898" s="144"/>
      <c r="BP898" s="144"/>
    </row>
    <row r="899" spans="1:68" ht="14.5" x14ac:dyDescent="0.3">
      <c r="A899" s="143"/>
      <c r="B899" s="143"/>
      <c r="C899" s="327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  <c r="AA899" s="144"/>
      <c r="AB899" s="144"/>
      <c r="AC899" s="144"/>
      <c r="AD899" s="144"/>
      <c r="AE899" s="144"/>
      <c r="AF899" s="144"/>
      <c r="AG899" s="144"/>
      <c r="AH899" s="144"/>
      <c r="AI899" s="144"/>
      <c r="AJ899" s="144"/>
      <c r="AK899" s="144"/>
      <c r="AL899" s="144"/>
      <c r="AM899" s="144"/>
      <c r="AN899" s="144"/>
      <c r="AO899" s="144"/>
      <c r="AP899" s="144"/>
      <c r="AQ899" s="144"/>
      <c r="AR899" s="144"/>
      <c r="AS899" s="144"/>
      <c r="AT899" s="144"/>
      <c r="AU899" s="144"/>
      <c r="AV899" s="144"/>
      <c r="AW899" s="144"/>
      <c r="AX899" s="144"/>
      <c r="AY899" s="144"/>
      <c r="AZ899" s="144"/>
      <c r="BA899" s="144"/>
      <c r="BB899" s="144"/>
      <c r="BC899" s="144"/>
      <c r="BD899" s="144"/>
      <c r="BE899" s="144"/>
      <c r="BF899" s="144"/>
      <c r="BG899" s="144"/>
      <c r="BH899" s="144"/>
      <c r="BI899" s="144"/>
      <c r="BJ899" s="144"/>
      <c r="BK899" s="144"/>
      <c r="BL899" s="144"/>
      <c r="BM899" s="144"/>
      <c r="BN899" s="144"/>
      <c r="BO899" s="144"/>
      <c r="BP899" s="144"/>
    </row>
    <row r="900" spans="1:68" ht="14.5" x14ac:dyDescent="0.3">
      <c r="A900" s="143"/>
      <c r="B900" s="143"/>
      <c r="C900" s="327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  <c r="AA900" s="144"/>
      <c r="AB900" s="144"/>
      <c r="AC900" s="144"/>
      <c r="AD900" s="144"/>
      <c r="AE900" s="144"/>
      <c r="AF900" s="144"/>
      <c r="AG900" s="144"/>
      <c r="AH900" s="144"/>
      <c r="AI900" s="144"/>
      <c r="AJ900" s="144"/>
      <c r="AK900" s="144"/>
      <c r="AL900" s="144"/>
      <c r="AM900" s="144"/>
      <c r="AN900" s="144"/>
      <c r="AO900" s="144"/>
      <c r="AP900" s="144"/>
      <c r="AQ900" s="144"/>
      <c r="AR900" s="144"/>
      <c r="AS900" s="144"/>
      <c r="AT900" s="144"/>
      <c r="AU900" s="144"/>
      <c r="AV900" s="144"/>
      <c r="AW900" s="144"/>
      <c r="AX900" s="144"/>
      <c r="AY900" s="144"/>
      <c r="AZ900" s="144"/>
      <c r="BA900" s="144"/>
      <c r="BB900" s="144"/>
      <c r="BC900" s="144"/>
      <c r="BD900" s="144"/>
      <c r="BE900" s="144"/>
      <c r="BF900" s="144"/>
      <c r="BG900" s="144"/>
      <c r="BH900" s="144"/>
      <c r="BI900" s="144"/>
      <c r="BJ900" s="144"/>
      <c r="BK900" s="144"/>
      <c r="BL900" s="144"/>
      <c r="BM900" s="144"/>
      <c r="BN900" s="144"/>
      <c r="BO900" s="144"/>
      <c r="BP900" s="144"/>
    </row>
    <row r="901" spans="1:68" ht="14.5" x14ac:dyDescent="0.3">
      <c r="A901" s="143"/>
      <c r="B901" s="143"/>
      <c r="C901" s="327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  <c r="AA901" s="144"/>
      <c r="AB901" s="144"/>
      <c r="AC901" s="144"/>
      <c r="AD901" s="144"/>
      <c r="AE901" s="144"/>
      <c r="AF901" s="144"/>
      <c r="AG901" s="144"/>
      <c r="AH901" s="144"/>
      <c r="AI901" s="144"/>
      <c r="AJ901" s="144"/>
      <c r="AK901" s="144"/>
      <c r="AL901" s="144"/>
      <c r="AM901" s="144"/>
      <c r="AN901" s="144"/>
      <c r="AO901" s="144"/>
      <c r="AP901" s="144"/>
      <c r="AQ901" s="144"/>
      <c r="AR901" s="144"/>
      <c r="AS901" s="144"/>
      <c r="AT901" s="144"/>
      <c r="AU901" s="144"/>
      <c r="AV901" s="144"/>
      <c r="AW901" s="144"/>
      <c r="AX901" s="144"/>
      <c r="AY901" s="144"/>
      <c r="AZ901" s="144"/>
      <c r="BA901" s="144"/>
      <c r="BB901" s="144"/>
      <c r="BC901" s="144"/>
      <c r="BD901" s="144"/>
      <c r="BE901" s="144"/>
      <c r="BF901" s="144"/>
      <c r="BG901" s="144"/>
      <c r="BH901" s="144"/>
      <c r="BI901" s="144"/>
      <c r="BJ901" s="144"/>
      <c r="BK901" s="144"/>
      <c r="BL901" s="144"/>
      <c r="BM901" s="144"/>
      <c r="BN901" s="144"/>
      <c r="BO901" s="144"/>
      <c r="BP901" s="144"/>
    </row>
    <row r="902" spans="1:68" ht="14.5" x14ac:dyDescent="0.3">
      <c r="A902" s="143"/>
      <c r="B902" s="143"/>
      <c r="C902" s="327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  <c r="AA902" s="144"/>
      <c r="AB902" s="144"/>
      <c r="AC902" s="144"/>
      <c r="AD902" s="144"/>
      <c r="AE902" s="144"/>
      <c r="AF902" s="144"/>
      <c r="AG902" s="144"/>
      <c r="AH902" s="144"/>
      <c r="AI902" s="144"/>
      <c r="AJ902" s="144"/>
      <c r="AK902" s="144"/>
      <c r="AL902" s="144"/>
      <c r="AM902" s="144"/>
      <c r="AN902" s="144"/>
      <c r="AO902" s="144"/>
      <c r="AP902" s="144"/>
      <c r="AQ902" s="144"/>
      <c r="AR902" s="144"/>
      <c r="AS902" s="144"/>
      <c r="AT902" s="144"/>
      <c r="AU902" s="144"/>
      <c r="AV902" s="144"/>
      <c r="AW902" s="144"/>
      <c r="AX902" s="144"/>
      <c r="AY902" s="144"/>
      <c r="AZ902" s="144"/>
      <c r="BA902" s="144"/>
      <c r="BB902" s="144"/>
      <c r="BC902" s="144"/>
      <c r="BD902" s="144"/>
      <c r="BE902" s="144"/>
      <c r="BF902" s="144"/>
      <c r="BG902" s="144"/>
      <c r="BH902" s="144"/>
      <c r="BI902" s="144"/>
      <c r="BJ902" s="144"/>
      <c r="BK902" s="144"/>
      <c r="BL902" s="144"/>
      <c r="BM902" s="144"/>
      <c r="BN902" s="144"/>
      <c r="BO902" s="144"/>
      <c r="BP902" s="144"/>
    </row>
    <row r="903" spans="1:68" ht="14.5" x14ac:dyDescent="0.3">
      <c r="A903" s="143"/>
      <c r="B903" s="143"/>
      <c r="C903" s="327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  <c r="AA903" s="144"/>
      <c r="AB903" s="144"/>
      <c r="AC903" s="144"/>
      <c r="AD903" s="144"/>
      <c r="AE903" s="144"/>
      <c r="AF903" s="144"/>
      <c r="AG903" s="144"/>
      <c r="AH903" s="144"/>
      <c r="AI903" s="144"/>
      <c r="AJ903" s="144"/>
      <c r="AK903" s="144"/>
      <c r="AL903" s="144"/>
      <c r="AM903" s="144"/>
      <c r="AN903" s="144"/>
      <c r="AO903" s="144"/>
      <c r="AP903" s="144"/>
      <c r="AQ903" s="144"/>
      <c r="AR903" s="144"/>
      <c r="AS903" s="144"/>
      <c r="AT903" s="144"/>
      <c r="AU903" s="144"/>
      <c r="AV903" s="144"/>
      <c r="AW903" s="144"/>
      <c r="AX903" s="144"/>
      <c r="AY903" s="144"/>
      <c r="AZ903" s="144"/>
      <c r="BA903" s="144"/>
      <c r="BB903" s="144"/>
      <c r="BC903" s="144"/>
      <c r="BD903" s="144"/>
      <c r="BE903" s="144"/>
      <c r="BF903" s="144"/>
      <c r="BG903" s="144"/>
      <c r="BH903" s="144"/>
      <c r="BI903" s="144"/>
      <c r="BJ903" s="144"/>
      <c r="BK903" s="144"/>
      <c r="BL903" s="144"/>
      <c r="BM903" s="144"/>
      <c r="BN903" s="144"/>
      <c r="BO903" s="144"/>
      <c r="BP903" s="144"/>
    </row>
    <row r="904" spans="1:68" ht="14.5" x14ac:dyDescent="0.3">
      <c r="A904" s="143"/>
      <c r="B904" s="143"/>
      <c r="C904" s="327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  <c r="AA904" s="144"/>
      <c r="AB904" s="144"/>
      <c r="AC904" s="144"/>
      <c r="AD904" s="144"/>
      <c r="AE904" s="144"/>
      <c r="AF904" s="144"/>
      <c r="AG904" s="144"/>
      <c r="AH904" s="144"/>
      <c r="AI904" s="144"/>
      <c r="AJ904" s="144"/>
      <c r="AK904" s="144"/>
      <c r="AL904" s="144"/>
      <c r="AM904" s="144"/>
      <c r="AN904" s="144"/>
      <c r="AO904" s="144"/>
      <c r="AP904" s="144"/>
      <c r="AQ904" s="144"/>
      <c r="AR904" s="144"/>
      <c r="AS904" s="144"/>
      <c r="AT904" s="144"/>
      <c r="AU904" s="144"/>
      <c r="AV904" s="144"/>
      <c r="AW904" s="144"/>
      <c r="AX904" s="144"/>
      <c r="AY904" s="144"/>
      <c r="AZ904" s="144"/>
      <c r="BA904" s="144"/>
      <c r="BB904" s="144"/>
      <c r="BC904" s="144"/>
      <c r="BD904" s="144"/>
      <c r="BE904" s="144"/>
      <c r="BF904" s="144"/>
      <c r="BG904" s="144"/>
      <c r="BH904" s="144"/>
      <c r="BI904" s="144"/>
      <c r="BJ904" s="144"/>
      <c r="BK904" s="144"/>
      <c r="BL904" s="144"/>
      <c r="BM904" s="144"/>
      <c r="BN904" s="144"/>
      <c r="BO904" s="144"/>
      <c r="BP904" s="144"/>
    </row>
    <row r="905" spans="1:68" ht="14.5" x14ac:dyDescent="0.3">
      <c r="A905" s="143"/>
      <c r="B905" s="143"/>
      <c r="C905" s="327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  <c r="AA905" s="144"/>
      <c r="AB905" s="144"/>
      <c r="AC905" s="144"/>
      <c r="AD905" s="144"/>
      <c r="AE905" s="144"/>
      <c r="AF905" s="144"/>
      <c r="AG905" s="144"/>
      <c r="AH905" s="144"/>
      <c r="AI905" s="144"/>
      <c r="AJ905" s="144"/>
      <c r="AK905" s="144"/>
      <c r="AL905" s="144"/>
      <c r="AM905" s="144"/>
      <c r="AN905" s="144"/>
      <c r="AO905" s="144"/>
      <c r="AP905" s="144"/>
      <c r="AQ905" s="144"/>
      <c r="AR905" s="144"/>
      <c r="AS905" s="144"/>
      <c r="AT905" s="144"/>
      <c r="AU905" s="144"/>
      <c r="AV905" s="144"/>
      <c r="AW905" s="144"/>
      <c r="AX905" s="144"/>
      <c r="AY905" s="144"/>
      <c r="AZ905" s="144"/>
      <c r="BA905" s="144"/>
      <c r="BB905" s="144"/>
      <c r="BC905" s="144"/>
      <c r="BD905" s="144"/>
      <c r="BE905" s="144"/>
      <c r="BF905" s="144"/>
      <c r="BG905" s="144"/>
      <c r="BH905" s="144"/>
      <c r="BI905" s="144"/>
      <c r="BJ905" s="144"/>
      <c r="BK905" s="144"/>
      <c r="BL905" s="144"/>
      <c r="BM905" s="144"/>
      <c r="BN905" s="144"/>
      <c r="BO905" s="144"/>
      <c r="BP905" s="144"/>
    </row>
    <row r="906" spans="1:68" ht="14.5" x14ac:dyDescent="0.3">
      <c r="A906" s="143"/>
      <c r="B906" s="143"/>
      <c r="C906" s="327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  <c r="AA906" s="144"/>
      <c r="AB906" s="144"/>
      <c r="AC906" s="144"/>
      <c r="AD906" s="144"/>
      <c r="AE906" s="144"/>
      <c r="AF906" s="144"/>
      <c r="AG906" s="144"/>
      <c r="AH906" s="144"/>
      <c r="AI906" s="144"/>
      <c r="AJ906" s="144"/>
      <c r="AK906" s="144"/>
      <c r="AL906" s="144"/>
      <c r="AM906" s="144"/>
      <c r="AN906" s="144"/>
      <c r="AO906" s="144"/>
      <c r="AP906" s="144"/>
      <c r="AQ906" s="144"/>
      <c r="AR906" s="144"/>
      <c r="AS906" s="144"/>
      <c r="AT906" s="144"/>
      <c r="AU906" s="144"/>
      <c r="AV906" s="144"/>
      <c r="AW906" s="144"/>
      <c r="AX906" s="144"/>
      <c r="AY906" s="144"/>
      <c r="AZ906" s="144"/>
      <c r="BA906" s="144"/>
      <c r="BB906" s="144"/>
      <c r="BC906" s="144"/>
      <c r="BD906" s="144"/>
      <c r="BE906" s="144"/>
      <c r="BF906" s="144"/>
      <c r="BG906" s="144"/>
      <c r="BH906" s="144"/>
      <c r="BI906" s="144"/>
      <c r="BJ906" s="144"/>
      <c r="BK906" s="144"/>
      <c r="BL906" s="144"/>
      <c r="BM906" s="144"/>
      <c r="BN906" s="144"/>
      <c r="BO906" s="144"/>
      <c r="BP906" s="144"/>
    </row>
    <row r="907" spans="1:68" ht="14.5" x14ac:dyDescent="0.3">
      <c r="A907" s="143"/>
      <c r="B907" s="143"/>
      <c r="C907" s="327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  <c r="AA907" s="144"/>
      <c r="AB907" s="144"/>
      <c r="AC907" s="144"/>
      <c r="AD907" s="144"/>
      <c r="AE907" s="144"/>
      <c r="AF907" s="144"/>
      <c r="AG907" s="144"/>
      <c r="AH907" s="144"/>
      <c r="AI907" s="144"/>
      <c r="AJ907" s="144"/>
      <c r="AK907" s="144"/>
      <c r="AL907" s="144"/>
      <c r="AM907" s="144"/>
      <c r="AN907" s="144"/>
      <c r="AO907" s="144"/>
      <c r="AP907" s="144"/>
      <c r="AQ907" s="144"/>
      <c r="AR907" s="144"/>
      <c r="AS907" s="144"/>
      <c r="AT907" s="144"/>
      <c r="AU907" s="144"/>
      <c r="AV907" s="144"/>
      <c r="AW907" s="144"/>
      <c r="AX907" s="144"/>
      <c r="AY907" s="144"/>
      <c r="AZ907" s="144"/>
      <c r="BA907" s="144"/>
      <c r="BB907" s="144"/>
      <c r="BC907" s="144"/>
      <c r="BD907" s="144"/>
      <c r="BE907" s="144"/>
      <c r="BF907" s="144"/>
      <c r="BG907" s="144"/>
      <c r="BH907" s="144"/>
      <c r="BI907" s="144"/>
      <c r="BJ907" s="144"/>
      <c r="BK907" s="144"/>
      <c r="BL907" s="144"/>
      <c r="BM907" s="144"/>
      <c r="BN907" s="144"/>
      <c r="BO907" s="144"/>
      <c r="BP907" s="144"/>
    </row>
    <row r="908" spans="1:68" ht="14.5" x14ac:dyDescent="0.3">
      <c r="A908" s="143"/>
      <c r="B908" s="143"/>
      <c r="C908" s="327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  <c r="AA908" s="144"/>
      <c r="AB908" s="144"/>
      <c r="AC908" s="144"/>
      <c r="AD908" s="144"/>
      <c r="AE908" s="144"/>
      <c r="AF908" s="144"/>
      <c r="AG908" s="144"/>
      <c r="AH908" s="144"/>
      <c r="AI908" s="144"/>
      <c r="AJ908" s="144"/>
      <c r="AK908" s="144"/>
      <c r="AL908" s="144"/>
      <c r="AM908" s="144"/>
      <c r="AN908" s="144"/>
      <c r="AO908" s="144"/>
      <c r="AP908" s="144"/>
      <c r="AQ908" s="144"/>
      <c r="AR908" s="144"/>
      <c r="AS908" s="144"/>
      <c r="AT908" s="144"/>
      <c r="AU908" s="144"/>
      <c r="AV908" s="144"/>
      <c r="AW908" s="144"/>
      <c r="AX908" s="144"/>
      <c r="AY908" s="144"/>
      <c r="AZ908" s="144"/>
      <c r="BA908" s="144"/>
      <c r="BB908" s="144"/>
      <c r="BC908" s="144"/>
      <c r="BD908" s="144"/>
      <c r="BE908" s="144"/>
      <c r="BF908" s="144"/>
      <c r="BG908" s="144"/>
      <c r="BH908" s="144"/>
      <c r="BI908" s="144"/>
      <c r="BJ908" s="144"/>
      <c r="BK908" s="144"/>
      <c r="BL908" s="144"/>
      <c r="BM908" s="144"/>
      <c r="BN908" s="144"/>
      <c r="BO908" s="144"/>
      <c r="BP908" s="144"/>
    </row>
    <row r="909" spans="1:68" ht="14.5" x14ac:dyDescent="0.3">
      <c r="A909" s="143"/>
      <c r="B909" s="143"/>
      <c r="C909" s="327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  <c r="AA909" s="144"/>
      <c r="AB909" s="144"/>
      <c r="AC909" s="144"/>
      <c r="AD909" s="144"/>
      <c r="AE909" s="144"/>
      <c r="AF909" s="144"/>
      <c r="AG909" s="144"/>
      <c r="AH909" s="144"/>
      <c r="AI909" s="144"/>
      <c r="AJ909" s="144"/>
      <c r="AK909" s="144"/>
      <c r="AL909" s="144"/>
      <c r="AM909" s="144"/>
      <c r="AN909" s="144"/>
      <c r="AO909" s="144"/>
      <c r="AP909" s="144"/>
      <c r="AQ909" s="144"/>
      <c r="AR909" s="144"/>
      <c r="AS909" s="144"/>
      <c r="AT909" s="144"/>
      <c r="AU909" s="144"/>
      <c r="AV909" s="144"/>
      <c r="AW909" s="144"/>
      <c r="AX909" s="144"/>
      <c r="AY909" s="144"/>
      <c r="AZ909" s="144"/>
      <c r="BA909" s="144"/>
      <c r="BB909" s="144"/>
      <c r="BC909" s="144"/>
      <c r="BD909" s="144"/>
      <c r="BE909" s="144"/>
      <c r="BF909" s="144"/>
      <c r="BG909" s="144"/>
      <c r="BH909" s="144"/>
      <c r="BI909" s="144"/>
      <c r="BJ909" s="144"/>
      <c r="BK909" s="144"/>
      <c r="BL909" s="144"/>
      <c r="BM909" s="144"/>
      <c r="BN909" s="144"/>
      <c r="BO909" s="144"/>
      <c r="BP909" s="144"/>
    </row>
    <row r="910" spans="1:68" ht="14.5" x14ac:dyDescent="0.3">
      <c r="A910" s="143"/>
      <c r="B910" s="143"/>
      <c r="C910" s="327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  <c r="AA910" s="144"/>
      <c r="AB910" s="144"/>
      <c r="AC910" s="144"/>
      <c r="AD910" s="144"/>
      <c r="AE910" s="144"/>
      <c r="AF910" s="144"/>
      <c r="AG910" s="144"/>
      <c r="AH910" s="144"/>
      <c r="AI910" s="144"/>
      <c r="AJ910" s="144"/>
      <c r="AK910" s="144"/>
      <c r="AL910" s="144"/>
      <c r="AM910" s="144"/>
      <c r="AN910" s="144"/>
      <c r="AO910" s="144"/>
      <c r="AP910" s="144"/>
      <c r="AQ910" s="144"/>
      <c r="AR910" s="144"/>
      <c r="AS910" s="144"/>
      <c r="AT910" s="144"/>
      <c r="AU910" s="144"/>
      <c r="AV910" s="144"/>
      <c r="AW910" s="144"/>
      <c r="AX910" s="144"/>
      <c r="AY910" s="144"/>
      <c r="AZ910" s="144"/>
      <c r="BA910" s="144"/>
      <c r="BB910" s="144"/>
      <c r="BC910" s="144"/>
      <c r="BD910" s="144"/>
      <c r="BE910" s="144"/>
      <c r="BF910" s="144"/>
      <c r="BG910" s="144"/>
      <c r="BH910" s="144"/>
      <c r="BI910" s="144"/>
      <c r="BJ910" s="144"/>
      <c r="BK910" s="144"/>
      <c r="BL910" s="144"/>
      <c r="BM910" s="144"/>
      <c r="BN910" s="144"/>
      <c r="BO910" s="144"/>
      <c r="BP910" s="144"/>
    </row>
    <row r="911" spans="1:68" ht="14.5" x14ac:dyDescent="0.3">
      <c r="A911" s="143"/>
      <c r="B911" s="143"/>
      <c r="C911" s="327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  <c r="AA911" s="144"/>
      <c r="AB911" s="144"/>
      <c r="AC911" s="144"/>
      <c r="AD911" s="144"/>
      <c r="AE911" s="144"/>
      <c r="AF911" s="144"/>
      <c r="AG911" s="144"/>
      <c r="AH911" s="144"/>
      <c r="AI911" s="144"/>
      <c r="AJ911" s="144"/>
      <c r="AK911" s="144"/>
      <c r="AL911" s="144"/>
      <c r="AM911" s="144"/>
      <c r="AN911" s="144"/>
      <c r="AO911" s="144"/>
      <c r="AP911" s="144"/>
      <c r="AQ911" s="144"/>
      <c r="AR911" s="144"/>
      <c r="AS911" s="144"/>
      <c r="AT911" s="144"/>
      <c r="AU911" s="144"/>
      <c r="AV911" s="144"/>
      <c r="AW911" s="144"/>
      <c r="AX911" s="144"/>
      <c r="AY911" s="144"/>
      <c r="AZ911" s="144"/>
      <c r="BA911" s="144"/>
      <c r="BB911" s="144"/>
      <c r="BC911" s="144"/>
      <c r="BD911" s="144"/>
      <c r="BE911" s="144"/>
      <c r="BF911" s="144"/>
      <c r="BG911" s="144"/>
      <c r="BH911" s="144"/>
      <c r="BI911" s="144"/>
      <c r="BJ911" s="144"/>
      <c r="BK911" s="144"/>
      <c r="BL911" s="144"/>
      <c r="BM911" s="144"/>
      <c r="BN911" s="144"/>
      <c r="BO911" s="144"/>
      <c r="BP911" s="144"/>
    </row>
    <row r="912" spans="1:68" ht="14.5" x14ac:dyDescent="0.3">
      <c r="A912" s="143"/>
      <c r="B912" s="143"/>
      <c r="C912" s="327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  <c r="AA912" s="144"/>
      <c r="AB912" s="144"/>
      <c r="AC912" s="144"/>
      <c r="AD912" s="144"/>
      <c r="AE912" s="144"/>
      <c r="AF912" s="144"/>
      <c r="AG912" s="144"/>
      <c r="AH912" s="144"/>
      <c r="AI912" s="144"/>
      <c r="AJ912" s="144"/>
      <c r="AK912" s="144"/>
      <c r="AL912" s="144"/>
      <c r="AM912" s="144"/>
      <c r="AN912" s="144"/>
      <c r="AO912" s="144"/>
      <c r="AP912" s="144"/>
      <c r="AQ912" s="144"/>
      <c r="AR912" s="144"/>
      <c r="AS912" s="144"/>
      <c r="AT912" s="144"/>
      <c r="AU912" s="144"/>
      <c r="AV912" s="144"/>
      <c r="AW912" s="144"/>
      <c r="AX912" s="144"/>
      <c r="AY912" s="144"/>
      <c r="AZ912" s="144"/>
      <c r="BA912" s="144"/>
      <c r="BB912" s="144"/>
      <c r="BC912" s="144"/>
      <c r="BD912" s="144"/>
      <c r="BE912" s="144"/>
      <c r="BF912" s="144"/>
      <c r="BG912" s="144"/>
      <c r="BH912" s="144"/>
      <c r="BI912" s="144"/>
      <c r="BJ912" s="144"/>
      <c r="BK912" s="144"/>
      <c r="BL912" s="144"/>
      <c r="BM912" s="144"/>
      <c r="BN912" s="144"/>
      <c r="BO912" s="144"/>
      <c r="BP912" s="144"/>
    </row>
    <row r="913" spans="1:68" ht="14.5" x14ac:dyDescent="0.3">
      <c r="A913" s="143"/>
      <c r="B913" s="143"/>
      <c r="C913" s="327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  <c r="AA913" s="144"/>
      <c r="AB913" s="144"/>
      <c r="AC913" s="144"/>
      <c r="AD913" s="144"/>
      <c r="AE913" s="144"/>
      <c r="AF913" s="144"/>
      <c r="AG913" s="144"/>
      <c r="AH913" s="144"/>
      <c r="AI913" s="144"/>
      <c r="AJ913" s="144"/>
      <c r="AK913" s="144"/>
      <c r="AL913" s="144"/>
      <c r="AM913" s="144"/>
      <c r="AN913" s="144"/>
      <c r="AO913" s="144"/>
      <c r="AP913" s="144"/>
      <c r="AQ913" s="144"/>
      <c r="AR913" s="144"/>
      <c r="AS913" s="144"/>
      <c r="AT913" s="144"/>
      <c r="AU913" s="144"/>
      <c r="AV913" s="144"/>
      <c r="AW913" s="144"/>
      <c r="AX913" s="144"/>
      <c r="AY913" s="144"/>
      <c r="AZ913" s="144"/>
      <c r="BA913" s="144"/>
      <c r="BB913" s="144"/>
      <c r="BC913" s="144"/>
      <c r="BD913" s="144"/>
      <c r="BE913" s="144"/>
      <c r="BF913" s="144"/>
      <c r="BG913" s="144"/>
      <c r="BH913" s="144"/>
      <c r="BI913" s="144"/>
      <c r="BJ913" s="144"/>
      <c r="BK913" s="144"/>
      <c r="BL913" s="144"/>
      <c r="BM913" s="144"/>
      <c r="BN913" s="144"/>
      <c r="BO913" s="144"/>
      <c r="BP913" s="144"/>
    </row>
    <row r="914" spans="1:68" ht="14.5" x14ac:dyDescent="0.3">
      <c r="A914" s="143"/>
      <c r="B914" s="143"/>
      <c r="C914" s="327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  <c r="AA914" s="144"/>
      <c r="AB914" s="144"/>
      <c r="AC914" s="144"/>
      <c r="AD914" s="144"/>
      <c r="AE914" s="144"/>
      <c r="AF914" s="144"/>
      <c r="AG914" s="144"/>
      <c r="AH914" s="144"/>
      <c r="AI914" s="144"/>
      <c r="AJ914" s="144"/>
      <c r="AK914" s="144"/>
      <c r="AL914" s="144"/>
      <c r="AM914" s="144"/>
      <c r="AN914" s="144"/>
      <c r="AO914" s="144"/>
      <c r="AP914" s="144"/>
      <c r="AQ914" s="144"/>
      <c r="AR914" s="144"/>
      <c r="AS914" s="144"/>
      <c r="AT914" s="144"/>
      <c r="AU914" s="144"/>
      <c r="AV914" s="144"/>
      <c r="AW914" s="144"/>
      <c r="AX914" s="144"/>
      <c r="AY914" s="144"/>
      <c r="AZ914" s="144"/>
      <c r="BA914" s="144"/>
      <c r="BB914" s="144"/>
      <c r="BC914" s="144"/>
      <c r="BD914" s="144"/>
      <c r="BE914" s="144"/>
      <c r="BF914" s="144"/>
      <c r="BG914" s="144"/>
      <c r="BH914" s="144"/>
      <c r="BI914" s="144"/>
      <c r="BJ914" s="144"/>
      <c r="BK914" s="144"/>
      <c r="BL914" s="144"/>
      <c r="BM914" s="144"/>
      <c r="BN914" s="144"/>
      <c r="BO914" s="144"/>
      <c r="BP914" s="144"/>
    </row>
    <row r="915" spans="1:68" ht="14.5" x14ac:dyDescent="0.3">
      <c r="A915" s="143"/>
      <c r="B915" s="143"/>
      <c r="C915" s="327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  <c r="AA915" s="144"/>
      <c r="AB915" s="144"/>
      <c r="AC915" s="144"/>
      <c r="AD915" s="144"/>
      <c r="AE915" s="144"/>
      <c r="AF915" s="144"/>
      <c r="AG915" s="144"/>
      <c r="AH915" s="144"/>
      <c r="AI915" s="144"/>
      <c r="AJ915" s="144"/>
      <c r="AK915" s="144"/>
      <c r="AL915" s="144"/>
      <c r="AM915" s="144"/>
      <c r="AN915" s="144"/>
      <c r="AO915" s="144"/>
      <c r="AP915" s="144"/>
      <c r="AQ915" s="144"/>
      <c r="AR915" s="144"/>
      <c r="AS915" s="144"/>
      <c r="AT915" s="144"/>
      <c r="AU915" s="144"/>
      <c r="AV915" s="144"/>
      <c r="AW915" s="144"/>
      <c r="AX915" s="144"/>
      <c r="AY915" s="144"/>
      <c r="AZ915" s="144"/>
      <c r="BA915" s="144"/>
      <c r="BB915" s="144"/>
      <c r="BC915" s="144"/>
      <c r="BD915" s="144"/>
      <c r="BE915" s="144"/>
      <c r="BF915" s="144"/>
      <c r="BG915" s="144"/>
      <c r="BH915" s="144"/>
      <c r="BI915" s="144"/>
      <c r="BJ915" s="144"/>
      <c r="BK915" s="144"/>
      <c r="BL915" s="144"/>
      <c r="BM915" s="144"/>
      <c r="BN915" s="144"/>
      <c r="BO915" s="144"/>
      <c r="BP915" s="144"/>
    </row>
    <row r="916" spans="1:68" ht="14.5" x14ac:dyDescent="0.3">
      <c r="A916" s="143"/>
      <c r="B916" s="143"/>
      <c r="C916" s="327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  <c r="AA916" s="144"/>
      <c r="AB916" s="144"/>
      <c r="AC916" s="144"/>
      <c r="AD916" s="144"/>
      <c r="AE916" s="144"/>
      <c r="AF916" s="144"/>
      <c r="AG916" s="144"/>
      <c r="AH916" s="144"/>
      <c r="AI916" s="144"/>
      <c r="AJ916" s="144"/>
      <c r="AK916" s="144"/>
      <c r="AL916" s="144"/>
      <c r="AM916" s="144"/>
      <c r="AN916" s="144"/>
      <c r="AO916" s="144"/>
      <c r="AP916" s="144"/>
      <c r="AQ916" s="144"/>
      <c r="AR916" s="144"/>
      <c r="AS916" s="144"/>
      <c r="AT916" s="144"/>
      <c r="AU916" s="144"/>
      <c r="AV916" s="144"/>
      <c r="AW916" s="144"/>
      <c r="AX916" s="144"/>
      <c r="AY916" s="144"/>
      <c r="AZ916" s="144"/>
      <c r="BA916" s="144"/>
      <c r="BB916" s="144"/>
      <c r="BC916" s="144"/>
      <c r="BD916" s="144"/>
      <c r="BE916" s="144"/>
      <c r="BF916" s="144"/>
      <c r="BG916" s="144"/>
      <c r="BH916" s="144"/>
      <c r="BI916" s="144"/>
      <c r="BJ916" s="144"/>
      <c r="BK916" s="144"/>
      <c r="BL916" s="144"/>
      <c r="BM916" s="144"/>
      <c r="BN916" s="144"/>
      <c r="BO916" s="144"/>
      <c r="BP916" s="144"/>
    </row>
    <row r="917" spans="1:68" ht="14.5" x14ac:dyDescent="0.3">
      <c r="A917" s="143"/>
      <c r="B917" s="143"/>
      <c r="C917" s="327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  <c r="AA917" s="144"/>
      <c r="AB917" s="144"/>
      <c r="AC917" s="144"/>
      <c r="AD917" s="144"/>
      <c r="AE917" s="144"/>
      <c r="AF917" s="144"/>
      <c r="AG917" s="144"/>
      <c r="AH917" s="144"/>
      <c r="AI917" s="144"/>
      <c r="AJ917" s="144"/>
      <c r="AK917" s="144"/>
      <c r="AL917" s="144"/>
      <c r="AM917" s="144"/>
      <c r="AN917" s="144"/>
      <c r="AO917" s="144"/>
      <c r="AP917" s="144"/>
      <c r="AQ917" s="144"/>
      <c r="AR917" s="144"/>
      <c r="AS917" s="144"/>
      <c r="AT917" s="144"/>
      <c r="AU917" s="144"/>
      <c r="AV917" s="144"/>
      <c r="AW917" s="144"/>
      <c r="AX917" s="144"/>
      <c r="AY917" s="144"/>
      <c r="AZ917" s="144"/>
      <c r="BA917" s="144"/>
      <c r="BB917" s="144"/>
      <c r="BC917" s="144"/>
      <c r="BD917" s="144"/>
      <c r="BE917" s="144"/>
      <c r="BF917" s="144"/>
      <c r="BG917" s="144"/>
      <c r="BH917" s="144"/>
      <c r="BI917" s="144"/>
      <c r="BJ917" s="144"/>
      <c r="BK917" s="144"/>
      <c r="BL917" s="144"/>
      <c r="BM917" s="144"/>
      <c r="BN917" s="144"/>
      <c r="BO917" s="144"/>
      <c r="BP917" s="144"/>
    </row>
    <row r="918" spans="1:68" ht="14.5" x14ac:dyDescent="0.3">
      <c r="A918" s="143"/>
      <c r="B918" s="143"/>
      <c r="C918" s="327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  <c r="AA918" s="144"/>
      <c r="AB918" s="144"/>
      <c r="AC918" s="144"/>
      <c r="AD918" s="144"/>
      <c r="AE918" s="144"/>
      <c r="AF918" s="144"/>
      <c r="AG918" s="144"/>
      <c r="AH918" s="144"/>
      <c r="AI918" s="144"/>
      <c r="AJ918" s="144"/>
      <c r="AK918" s="144"/>
      <c r="AL918" s="144"/>
      <c r="AM918" s="144"/>
      <c r="AN918" s="144"/>
      <c r="AO918" s="144"/>
      <c r="AP918" s="144"/>
      <c r="AQ918" s="144"/>
      <c r="AR918" s="144"/>
      <c r="AS918" s="144"/>
      <c r="AT918" s="144"/>
      <c r="AU918" s="144"/>
      <c r="AV918" s="144"/>
      <c r="AW918" s="144"/>
      <c r="AX918" s="144"/>
      <c r="AY918" s="144"/>
      <c r="AZ918" s="144"/>
      <c r="BA918" s="144"/>
      <c r="BB918" s="144"/>
      <c r="BC918" s="144"/>
      <c r="BD918" s="144"/>
      <c r="BE918" s="144"/>
      <c r="BF918" s="144"/>
      <c r="BG918" s="144"/>
      <c r="BH918" s="144"/>
      <c r="BI918" s="144"/>
      <c r="BJ918" s="144"/>
      <c r="BK918" s="144"/>
      <c r="BL918" s="144"/>
      <c r="BM918" s="144"/>
      <c r="BN918" s="144"/>
      <c r="BO918" s="144"/>
      <c r="BP918" s="144"/>
    </row>
    <row r="919" spans="1:68" ht="14.5" x14ac:dyDescent="0.3">
      <c r="A919" s="143"/>
      <c r="B919" s="143"/>
      <c r="C919" s="327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  <c r="AA919" s="144"/>
      <c r="AB919" s="144"/>
      <c r="AC919" s="144"/>
      <c r="AD919" s="144"/>
      <c r="AE919" s="144"/>
      <c r="AF919" s="144"/>
      <c r="AG919" s="144"/>
      <c r="AH919" s="144"/>
      <c r="AI919" s="144"/>
      <c r="AJ919" s="144"/>
      <c r="AK919" s="144"/>
      <c r="AL919" s="144"/>
      <c r="AM919" s="144"/>
      <c r="AN919" s="144"/>
      <c r="AO919" s="144"/>
      <c r="AP919" s="144"/>
      <c r="AQ919" s="144"/>
      <c r="AR919" s="144"/>
      <c r="AS919" s="144"/>
      <c r="AT919" s="144"/>
      <c r="AU919" s="144"/>
      <c r="AV919" s="144"/>
      <c r="AW919" s="144"/>
      <c r="AX919" s="144"/>
      <c r="AY919" s="144"/>
      <c r="AZ919" s="144"/>
      <c r="BA919" s="144"/>
      <c r="BB919" s="144"/>
      <c r="BC919" s="144"/>
      <c r="BD919" s="144"/>
      <c r="BE919" s="144"/>
      <c r="BF919" s="144"/>
      <c r="BG919" s="144"/>
      <c r="BH919" s="144"/>
      <c r="BI919" s="144"/>
      <c r="BJ919" s="144"/>
      <c r="BK919" s="144"/>
      <c r="BL919" s="144"/>
      <c r="BM919" s="144"/>
      <c r="BN919" s="144"/>
      <c r="BO919" s="144"/>
      <c r="BP919" s="144"/>
    </row>
    <row r="920" spans="1:68" ht="14.5" x14ac:dyDescent="0.3">
      <c r="A920" s="143"/>
      <c r="B920" s="143"/>
      <c r="C920" s="327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  <c r="AA920" s="144"/>
      <c r="AB920" s="144"/>
      <c r="AC920" s="144"/>
      <c r="AD920" s="144"/>
      <c r="AE920" s="144"/>
      <c r="AF920" s="144"/>
      <c r="AG920" s="144"/>
      <c r="AH920" s="144"/>
      <c r="AI920" s="144"/>
      <c r="AJ920" s="144"/>
      <c r="AK920" s="144"/>
      <c r="AL920" s="144"/>
      <c r="AM920" s="144"/>
      <c r="AN920" s="144"/>
      <c r="AO920" s="144"/>
      <c r="AP920" s="144"/>
      <c r="AQ920" s="144"/>
      <c r="AR920" s="144"/>
      <c r="AS920" s="144"/>
      <c r="AT920" s="144"/>
      <c r="AU920" s="144"/>
      <c r="AV920" s="144"/>
      <c r="AW920" s="144"/>
      <c r="AX920" s="144"/>
      <c r="AY920" s="144"/>
      <c r="AZ920" s="144"/>
      <c r="BA920" s="144"/>
      <c r="BB920" s="144"/>
      <c r="BC920" s="144"/>
      <c r="BD920" s="144"/>
      <c r="BE920" s="144"/>
      <c r="BF920" s="144"/>
      <c r="BG920" s="144"/>
      <c r="BH920" s="144"/>
      <c r="BI920" s="144"/>
      <c r="BJ920" s="144"/>
      <c r="BK920" s="144"/>
      <c r="BL920" s="144"/>
      <c r="BM920" s="144"/>
      <c r="BN920" s="144"/>
      <c r="BO920" s="144"/>
      <c r="BP920" s="144"/>
    </row>
    <row r="921" spans="1:68" ht="14.5" x14ac:dyDescent="0.3">
      <c r="A921" s="143"/>
      <c r="B921" s="143"/>
      <c r="C921" s="327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  <c r="AA921" s="144"/>
      <c r="AB921" s="144"/>
      <c r="AC921" s="144"/>
      <c r="AD921" s="144"/>
      <c r="AE921" s="144"/>
      <c r="AF921" s="144"/>
      <c r="AG921" s="144"/>
      <c r="AH921" s="144"/>
      <c r="AI921" s="144"/>
      <c r="AJ921" s="144"/>
      <c r="AK921" s="144"/>
      <c r="AL921" s="144"/>
      <c r="AM921" s="144"/>
      <c r="AN921" s="144"/>
      <c r="AO921" s="144"/>
      <c r="AP921" s="144"/>
      <c r="AQ921" s="144"/>
      <c r="AR921" s="144"/>
      <c r="AS921" s="144"/>
      <c r="AT921" s="144"/>
      <c r="AU921" s="144"/>
      <c r="AV921" s="144"/>
      <c r="AW921" s="144"/>
      <c r="AX921" s="144"/>
      <c r="AY921" s="144"/>
      <c r="AZ921" s="144"/>
      <c r="BA921" s="144"/>
      <c r="BB921" s="144"/>
      <c r="BC921" s="144"/>
      <c r="BD921" s="144"/>
      <c r="BE921" s="144"/>
      <c r="BF921" s="144"/>
      <c r="BG921" s="144"/>
      <c r="BH921" s="144"/>
      <c r="BI921" s="144"/>
      <c r="BJ921" s="144"/>
      <c r="BK921" s="144"/>
      <c r="BL921" s="144"/>
      <c r="BM921" s="144"/>
      <c r="BN921" s="144"/>
      <c r="BO921" s="144"/>
      <c r="BP921" s="144"/>
    </row>
    <row r="922" spans="1:68" ht="14.5" x14ac:dyDescent="0.3">
      <c r="A922" s="143"/>
      <c r="B922" s="143"/>
      <c r="C922" s="327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  <c r="AA922" s="144"/>
      <c r="AB922" s="144"/>
      <c r="AC922" s="144"/>
      <c r="AD922" s="144"/>
      <c r="AE922" s="144"/>
      <c r="AF922" s="144"/>
      <c r="AG922" s="144"/>
      <c r="AH922" s="144"/>
      <c r="AI922" s="144"/>
      <c r="AJ922" s="144"/>
      <c r="AK922" s="144"/>
      <c r="AL922" s="144"/>
      <c r="AM922" s="144"/>
      <c r="AN922" s="144"/>
      <c r="AO922" s="144"/>
      <c r="AP922" s="144"/>
      <c r="AQ922" s="144"/>
      <c r="AR922" s="144"/>
      <c r="AS922" s="144"/>
      <c r="AT922" s="144"/>
      <c r="AU922" s="144"/>
      <c r="AV922" s="144"/>
      <c r="AW922" s="144"/>
      <c r="AX922" s="144"/>
      <c r="AY922" s="144"/>
      <c r="AZ922" s="144"/>
      <c r="BA922" s="144"/>
      <c r="BB922" s="144"/>
      <c r="BC922" s="144"/>
      <c r="BD922" s="144"/>
      <c r="BE922" s="144"/>
      <c r="BF922" s="144"/>
      <c r="BG922" s="144"/>
      <c r="BH922" s="144"/>
      <c r="BI922" s="144"/>
      <c r="BJ922" s="144"/>
      <c r="BK922" s="144"/>
      <c r="BL922" s="144"/>
      <c r="BM922" s="144"/>
      <c r="BN922" s="144"/>
      <c r="BO922" s="144"/>
      <c r="BP922" s="144"/>
    </row>
    <row r="923" spans="1:68" ht="14.5" x14ac:dyDescent="0.3">
      <c r="A923" s="143"/>
      <c r="B923" s="143"/>
      <c r="C923" s="327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  <c r="AA923" s="144"/>
      <c r="AB923" s="144"/>
      <c r="AC923" s="144"/>
      <c r="AD923" s="144"/>
      <c r="AE923" s="144"/>
      <c r="AF923" s="144"/>
      <c r="AG923" s="144"/>
      <c r="AH923" s="144"/>
      <c r="AI923" s="144"/>
      <c r="AJ923" s="144"/>
      <c r="AK923" s="144"/>
      <c r="AL923" s="144"/>
      <c r="AM923" s="144"/>
      <c r="AN923" s="144"/>
      <c r="AO923" s="144"/>
      <c r="AP923" s="144"/>
      <c r="AQ923" s="144"/>
      <c r="AR923" s="144"/>
      <c r="AS923" s="144"/>
      <c r="AT923" s="144"/>
      <c r="AU923" s="144"/>
      <c r="AV923" s="144"/>
      <c r="AW923" s="144"/>
      <c r="AX923" s="144"/>
      <c r="AY923" s="144"/>
      <c r="AZ923" s="144"/>
      <c r="BA923" s="144"/>
      <c r="BB923" s="144"/>
      <c r="BC923" s="144"/>
      <c r="BD923" s="144"/>
      <c r="BE923" s="144"/>
      <c r="BF923" s="144"/>
      <c r="BG923" s="144"/>
      <c r="BH923" s="144"/>
      <c r="BI923" s="144"/>
      <c r="BJ923" s="144"/>
      <c r="BK923" s="144"/>
      <c r="BL923" s="144"/>
      <c r="BM923" s="144"/>
      <c r="BN923" s="144"/>
      <c r="BO923" s="144"/>
      <c r="BP923" s="144"/>
    </row>
    <row r="924" spans="1:68" ht="14.5" x14ac:dyDescent="0.3">
      <c r="A924" s="143"/>
      <c r="B924" s="143"/>
      <c r="C924" s="327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  <c r="AA924" s="144"/>
      <c r="AB924" s="144"/>
      <c r="AC924" s="144"/>
      <c r="AD924" s="144"/>
      <c r="AE924" s="144"/>
      <c r="AF924" s="144"/>
      <c r="AG924" s="144"/>
      <c r="AH924" s="144"/>
      <c r="AI924" s="144"/>
      <c r="AJ924" s="144"/>
      <c r="AK924" s="144"/>
      <c r="AL924" s="144"/>
      <c r="AM924" s="144"/>
      <c r="AN924" s="144"/>
      <c r="AO924" s="144"/>
      <c r="AP924" s="144"/>
      <c r="AQ924" s="144"/>
      <c r="AR924" s="144"/>
      <c r="AS924" s="144"/>
      <c r="AT924" s="144"/>
      <c r="AU924" s="144"/>
      <c r="AV924" s="144"/>
      <c r="AW924" s="144"/>
      <c r="AX924" s="144"/>
      <c r="AY924" s="144"/>
      <c r="AZ924" s="144"/>
      <c r="BA924" s="144"/>
      <c r="BB924" s="144"/>
      <c r="BC924" s="144"/>
      <c r="BD924" s="144"/>
      <c r="BE924" s="144"/>
      <c r="BF924" s="144"/>
      <c r="BG924" s="144"/>
      <c r="BH924" s="144"/>
      <c r="BI924" s="144"/>
      <c r="BJ924" s="144"/>
      <c r="BK924" s="144"/>
      <c r="BL924" s="144"/>
      <c r="BM924" s="144"/>
      <c r="BN924" s="144"/>
      <c r="BO924" s="144"/>
      <c r="BP924" s="144"/>
    </row>
    <row r="925" spans="1:68" ht="14.5" x14ac:dyDescent="0.3">
      <c r="A925" s="143"/>
      <c r="B925" s="143"/>
      <c r="C925" s="327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  <c r="AA925" s="144"/>
      <c r="AB925" s="144"/>
      <c r="AC925" s="144"/>
      <c r="AD925" s="144"/>
      <c r="AE925" s="144"/>
      <c r="AF925" s="144"/>
      <c r="AG925" s="144"/>
      <c r="AH925" s="144"/>
      <c r="AI925" s="144"/>
      <c r="AJ925" s="144"/>
      <c r="AK925" s="144"/>
      <c r="AL925" s="144"/>
      <c r="AM925" s="144"/>
      <c r="AN925" s="144"/>
      <c r="AO925" s="144"/>
      <c r="AP925" s="144"/>
      <c r="AQ925" s="144"/>
      <c r="AR925" s="144"/>
      <c r="AS925" s="144"/>
      <c r="AT925" s="144"/>
      <c r="AU925" s="144"/>
      <c r="AV925" s="144"/>
      <c r="AW925" s="144"/>
      <c r="AX925" s="144"/>
      <c r="AY925" s="144"/>
      <c r="AZ925" s="144"/>
      <c r="BA925" s="144"/>
      <c r="BB925" s="144"/>
      <c r="BC925" s="144"/>
      <c r="BD925" s="144"/>
      <c r="BE925" s="144"/>
      <c r="BF925" s="144"/>
      <c r="BG925" s="144"/>
      <c r="BH925" s="144"/>
      <c r="BI925" s="144"/>
      <c r="BJ925" s="144"/>
      <c r="BK925" s="144"/>
      <c r="BL925" s="144"/>
      <c r="BM925" s="144"/>
      <c r="BN925" s="144"/>
      <c r="BO925" s="144"/>
      <c r="BP925" s="144"/>
    </row>
    <row r="926" spans="1:68" ht="14.5" x14ac:dyDescent="0.3">
      <c r="A926" s="143"/>
      <c r="B926" s="143"/>
      <c r="C926" s="327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  <c r="AA926" s="144"/>
      <c r="AB926" s="144"/>
      <c r="AC926" s="144"/>
      <c r="AD926" s="144"/>
      <c r="AE926" s="144"/>
      <c r="AF926" s="144"/>
      <c r="AG926" s="144"/>
      <c r="AH926" s="144"/>
      <c r="AI926" s="144"/>
      <c r="AJ926" s="144"/>
      <c r="AK926" s="144"/>
      <c r="AL926" s="144"/>
      <c r="AM926" s="144"/>
      <c r="AN926" s="144"/>
      <c r="AO926" s="144"/>
      <c r="AP926" s="144"/>
      <c r="AQ926" s="144"/>
      <c r="AR926" s="144"/>
      <c r="AS926" s="144"/>
      <c r="AT926" s="144"/>
      <c r="AU926" s="144"/>
      <c r="AV926" s="144"/>
      <c r="AW926" s="144"/>
      <c r="AX926" s="144"/>
      <c r="AY926" s="144"/>
      <c r="AZ926" s="144"/>
      <c r="BA926" s="144"/>
      <c r="BB926" s="144"/>
      <c r="BC926" s="144"/>
      <c r="BD926" s="144"/>
      <c r="BE926" s="144"/>
      <c r="BF926" s="144"/>
      <c r="BG926" s="144"/>
      <c r="BH926" s="144"/>
      <c r="BI926" s="144"/>
      <c r="BJ926" s="144"/>
      <c r="BK926" s="144"/>
      <c r="BL926" s="144"/>
      <c r="BM926" s="144"/>
      <c r="BN926" s="144"/>
      <c r="BO926" s="144"/>
      <c r="BP926" s="144"/>
    </row>
    <row r="927" spans="1:68" ht="14.5" x14ac:dyDescent="0.3">
      <c r="A927" s="143"/>
      <c r="B927" s="143"/>
      <c r="C927" s="327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  <c r="AA927" s="144"/>
      <c r="AB927" s="144"/>
      <c r="AC927" s="144"/>
      <c r="AD927" s="144"/>
      <c r="AE927" s="144"/>
      <c r="AF927" s="144"/>
      <c r="AG927" s="144"/>
      <c r="AH927" s="144"/>
      <c r="AI927" s="144"/>
      <c r="AJ927" s="144"/>
      <c r="AK927" s="144"/>
      <c r="AL927" s="144"/>
      <c r="AM927" s="144"/>
      <c r="AN927" s="144"/>
      <c r="AO927" s="144"/>
      <c r="AP927" s="144"/>
      <c r="AQ927" s="144"/>
      <c r="AR927" s="144"/>
      <c r="AS927" s="144"/>
      <c r="AT927" s="144"/>
      <c r="AU927" s="144"/>
      <c r="AV927" s="144"/>
      <c r="AW927" s="144"/>
      <c r="AX927" s="144"/>
      <c r="AY927" s="144"/>
      <c r="AZ927" s="144"/>
      <c r="BA927" s="144"/>
      <c r="BB927" s="144"/>
      <c r="BC927" s="144"/>
      <c r="BD927" s="144"/>
      <c r="BE927" s="144"/>
      <c r="BF927" s="144"/>
      <c r="BG927" s="144"/>
      <c r="BH927" s="144"/>
      <c r="BI927" s="144"/>
      <c r="BJ927" s="144"/>
      <c r="BK927" s="144"/>
      <c r="BL927" s="144"/>
      <c r="BM927" s="144"/>
      <c r="BN927" s="144"/>
      <c r="BO927" s="144"/>
      <c r="BP927" s="144"/>
    </row>
    <row r="928" spans="1:68" ht="14.5" x14ac:dyDescent="0.3">
      <c r="A928" s="143"/>
      <c r="B928" s="143"/>
      <c r="C928" s="327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  <c r="AA928" s="144"/>
      <c r="AB928" s="144"/>
      <c r="AC928" s="144"/>
      <c r="AD928" s="144"/>
      <c r="AE928" s="144"/>
      <c r="AF928" s="144"/>
      <c r="AG928" s="144"/>
      <c r="AH928" s="144"/>
      <c r="AI928" s="144"/>
      <c r="AJ928" s="144"/>
      <c r="AK928" s="144"/>
      <c r="AL928" s="144"/>
      <c r="AM928" s="144"/>
      <c r="AN928" s="144"/>
      <c r="AO928" s="144"/>
      <c r="AP928" s="144"/>
      <c r="AQ928" s="144"/>
      <c r="AR928" s="144"/>
      <c r="AS928" s="144"/>
      <c r="AT928" s="144"/>
      <c r="AU928" s="144"/>
      <c r="AV928" s="144"/>
      <c r="AW928" s="144"/>
      <c r="AX928" s="144"/>
      <c r="AY928" s="144"/>
      <c r="AZ928" s="144"/>
      <c r="BA928" s="144"/>
      <c r="BB928" s="144"/>
      <c r="BC928" s="144"/>
      <c r="BD928" s="144"/>
      <c r="BE928" s="144"/>
      <c r="BF928" s="144"/>
      <c r="BG928" s="144"/>
      <c r="BH928" s="144"/>
      <c r="BI928" s="144"/>
      <c r="BJ928" s="144"/>
      <c r="BK928" s="144"/>
      <c r="BL928" s="144"/>
      <c r="BM928" s="144"/>
      <c r="BN928" s="144"/>
      <c r="BO928" s="144"/>
      <c r="BP928" s="144"/>
    </row>
    <row r="929" spans="1:68" ht="14.5" x14ac:dyDescent="0.3">
      <c r="A929" s="143"/>
      <c r="B929" s="143"/>
      <c r="C929" s="327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  <c r="AA929" s="144"/>
      <c r="AB929" s="144"/>
      <c r="AC929" s="144"/>
      <c r="AD929" s="144"/>
      <c r="AE929" s="144"/>
      <c r="AF929" s="144"/>
      <c r="AG929" s="144"/>
      <c r="AH929" s="144"/>
      <c r="AI929" s="144"/>
      <c r="AJ929" s="144"/>
      <c r="AK929" s="144"/>
      <c r="AL929" s="144"/>
      <c r="AM929" s="144"/>
      <c r="AN929" s="144"/>
      <c r="AO929" s="144"/>
      <c r="AP929" s="144"/>
      <c r="AQ929" s="144"/>
      <c r="AR929" s="144"/>
      <c r="AS929" s="144"/>
      <c r="AT929" s="144"/>
      <c r="AU929" s="144"/>
      <c r="AV929" s="144"/>
      <c r="AW929" s="144"/>
      <c r="AX929" s="144"/>
      <c r="AY929" s="144"/>
      <c r="AZ929" s="144"/>
      <c r="BA929" s="144"/>
      <c r="BB929" s="144"/>
      <c r="BC929" s="144"/>
      <c r="BD929" s="144"/>
      <c r="BE929" s="144"/>
      <c r="BF929" s="144"/>
      <c r="BG929" s="144"/>
      <c r="BH929" s="144"/>
      <c r="BI929" s="144"/>
      <c r="BJ929" s="144"/>
      <c r="BK929" s="144"/>
      <c r="BL929" s="144"/>
      <c r="BM929" s="144"/>
      <c r="BN929" s="144"/>
      <c r="BO929" s="144"/>
      <c r="BP929" s="144"/>
    </row>
    <row r="930" spans="1:68" ht="14.5" x14ac:dyDescent="0.3">
      <c r="A930" s="143"/>
      <c r="B930" s="143"/>
      <c r="C930" s="327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  <c r="AA930" s="144"/>
      <c r="AB930" s="144"/>
      <c r="AC930" s="144"/>
      <c r="AD930" s="144"/>
      <c r="AE930" s="144"/>
      <c r="AF930" s="144"/>
      <c r="AG930" s="144"/>
      <c r="AH930" s="144"/>
      <c r="AI930" s="144"/>
      <c r="AJ930" s="144"/>
      <c r="AK930" s="144"/>
      <c r="AL930" s="144"/>
      <c r="AM930" s="144"/>
      <c r="AN930" s="144"/>
      <c r="AO930" s="144"/>
      <c r="AP930" s="144"/>
      <c r="AQ930" s="144"/>
      <c r="AR930" s="144"/>
      <c r="AS930" s="144"/>
      <c r="AT930" s="144"/>
      <c r="AU930" s="144"/>
      <c r="AV930" s="144"/>
      <c r="AW930" s="144"/>
      <c r="AX930" s="144"/>
      <c r="AY930" s="144"/>
      <c r="AZ930" s="144"/>
      <c r="BA930" s="144"/>
      <c r="BB930" s="144"/>
      <c r="BC930" s="144"/>
      <c r="BD930" s="144"/>
      <c r="BE930" s="144"/>
      <c r="BF930" s="144"/>
      <c r="BG930" s="144"/>
      <c r="BH930" s="144"/>
      <c r="BI930" s="144"/>
      <c r="BJ930" s="144"/>
      <c r="BK930" s="144"/>
      <c r="BL930" s="144"/>
      <c r="BM930" s="144"/>
      <c r="BN930" s="144"/>
      <c r="BO930" s="144"/>
      <c r="BP930" s="144"/>
    </row>
    <row r="931" spans="1:68" ht="14.5" x14ac:dyDescent="0.3">
      <c r="A931" s="143"/>
      <c r="B931" s="143"/>
      <c r="C931" s="327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  <c r="AA931" s="144"/>
      <c r="AB931" s="144"/>
      <c r="AC931" s="144"/>
      <c r="AD931" s="144"/>
      <c r="AE931" s="144"/>
      <c r="AF931" s="144"/>
      <c r="AG931" s="144"/>
      <c r="AH931" s="144"/>
      <c r="AI931" s="144"/>
      <c r="AJ931" s="144"/>
      <c r="AK931" s="144"/>
      <c r="AL931" s="144"/>
      <c r="AM931" s="144"/>
      <c r="AN931" s="144"/>
      <c r="AO931" s="144"/>
      <c r="AP931" s="144"/>
      <c r="AQ931" s="144"/>
      <c r="AR931" s="144"/>
      <c r="AS931" s="144"/>
      <c r="AT931" s="144"/>
      <c r="AU931" s="144"/>
      <c r="AV931" s="144"/>
      <c r="AW931" s="144"/>
      <c r="AX931" s="144"/>
      <c r="AY931" s="144"/>
      <c r="AZ931" s="144"/>
      <c r="BA931" s="144"/>
      <c r="BB931" s="144"/>
      <c r="BC931" s="144"/>
      <c r="BD931" s="144"/>
      <c r="BE931" s="144"/>
      <c r="BF931" s="144"/>
      <c r="BG931" s="144"/>
      <c r="BH931" s="144"/>
      <c r="BI931" s="144"/>
      <c r="BJ931" s="144"/>
      <c r="BK931" s="144"/>
      <c r="BL931" s="144"/>
      <c r="BM931" s="144"/>
      <c r="BN931" s="144"/>
      <c r="BO931" s="144"/>
      <c r="BP931" s="144"/>
    </row>
    <row r="932" spans="1:68" ht="14.5" x14ac:dyDescent="0.3">
      <c r="A932" s="143"/>
      <c r="B932" s="143"/>
      <c r="C932" s="327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  <c r="AA932" s="144"/>
      <c r="AB932" s="144"/>
      <c r="AC932" s="144"/>
      <c r="AD932" s="144"/>
      <c r="AE932" s="144"/>
      <c r="AF932" s="144"/>
      <c r="AG932" s="144"/>
      <c r="AH932" s="144"/>
      <c r="AI932" s="144"/>
      <c r="AJ932" s="144"/>
      <c r="AK932" s="144"/>
      <c r="AL932" s="144"/>
      <c r="AM932" s="144"/>
      <c r="AN932" s="144"/>
      <c r="AO932" s="144"/>
      <c r="AP932" s="144"/>
      <c r="AQ932" s="144"/>
      <c r="AR932" s="144"/>
      <c r="AS932" s="144"/>
      <c r="AT932" s="144"/>
      <c r="AU932" s="144"/>
      <c r="AV932" s="144"/>
      <c r="AW932" s="144"/>
      <c r="AX932" s="144"/>
      <c r="AY932" s="144"/>
      <c r="AZ932" s="144"/>
      <c r="BA932" s="144"/>
      <c r="BB932" s="144"/>
      <c r="BC932" s="144"/>
      <c r="BD932" s="144"/>
      <c r="BE932" s="144"/>
      <c r="BF932" s="144"/>
      <c r="BG932" s="144"/>
      <c r="BH932" s="144"/>
      <c r="BI932" s="144"/>
      <c r="BJ932" s="144"/>
      <c r="BK932" s="144"/>
      <c r="BL932" s="144"/>
      <c r="BM932" s="144"/>
      <c r="BN932" s="144"/>
      <c r="BO932" s="144"/>
      <c r="BP932" s="144"/>
    </row>
    <row r="933" spans="1:68" ht="14.5" x14ac:dyDescent="0.3">
      <c r="A933" s="143"/>
      <c r="B933" s="143"/>
      <c r="C933" s="327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  <c r="AA933" s="144"/>
      <c r="AB933" s="144"/>
      <c r="AC933" s="144"/>
      <c r="AD933" s="144"/>
      <c r="AE933" s="144"/>
      <c r="AF933" s="144"/>
      <c r="AG933" s="144"/>
      <c r="AH933" s="144"/>
      <c r="AI933" s="144"/>
      <c r="AJ933" s="144"/>
      <c r="AK933" s="144"/>
      <c r="AL933" s="144"/>
      <c r="AM933" s="144"/>
      <c r="AN933" s="144"/>
      <c r="AO933" s="144"/>
      <c r="AP933" s="144"/>
      <c r="AQ933" s="144"/>
      <c r="AR933" s="144"/>
      <c r="AS933" s="144"/>
      <c r="AT933" s="144"/>
      <c r="AU933" s="144"/>
      <c r="AV933" s="144"/>
      <c r="AW933" s="144"/>
      <c r="AX933" s="144"/>
      <c r="AY933" s="144"/>
      <c r="AZ933" s="144"/>
      <c r="BA933" s="144"/>
      <c r="BB933" s="144"/>
      <c r="BC933" s="144"/>
      <c r="BD933" s="144"/>
      <c r="BE933" s="144"/>
      <c r="BF933" s="144"/>
      <c r="BG933" s="144"/>
      <c r="BH933" s="144"/>
      <c r="BI933" s="144"/>
      <c r="BJ933" s="144"/>
      <c r="BK933" s="144"/>
      <c r="BL933" s="144"/>
      <c r="BM933" s="144"/>
      <c r="BN933" s="144"/>
      <c r="BO933" s="144"/>
      <c r="BP933" s="144"/>
    </row>
    <row r="934" spans="1:68" ht="14.5" x14ac:dyDescent="0.3">
      <c r="A934" s="143"/>
      <c r="B934" s="143"/>
      <c r="C934" s="327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  <c r="AA934" s="144"/>
      <c r="AB934" s="144"/>
      <c r="AC934" s="144"/>
      <c r="AD934" s="144"/>
      <c r="AE934" s="144"/>
      <c r="AF934" s="144"/>
      <c r="AG934" s="144"/>
      <c r="AH934" s="144"/>
      <c r="AI934" s="144"/>
      <c r="AJ934" s="144"/>
      <c r="AK934" s="144"/>
      <c r="AL934" s="144"/>
      <c r="AM934" s="144"/>
      <c r="AN934" s="144"/>
      <c r="AO934" s="144"/>
      <c r="AP934" s="144"/>
      <c r="AQ934" s="144"/>
      <c r="AR934" s="144"/>
      <c r="AS934" s="144"/>
      <c r="AT934" s="144"/>
      <c r="AU934" s="144"/>
      <c r="AV934" s="144"/>
      <c r="AW934" s="144"/>
      <c r="AX934" s="144"/>
      <c r="AY934" s="144"/>
      <c r="AZ934" s="144"/>
      <c r="BA934" s="144"/>
      <c r="BB934" s="144"/>
      <c r="BC934" s="144"/>
      <c r="BD934" s="144"/>
      <c r="BE934" s="144"/>
      <c r="BF934" s="144"/>
      <c r="BG934" s="144"/>
      <c r="BH934" s="144"/>
      <c r="BI934" s="144"/>
      <c r="BJ934" s="144"/>
      <c r="BK934" s="144"/>
      <c r="BL934" s="144"/>
      <c r="BM934" s="144"/>
      <c r="BN934" s="144"/>
      <c r="BO934" s="144"/>
      <c r="BP934" s="144"/>
    </row>
    <row r="935" spans="1:68" ht="14.5" x14ac:dyDescent="0.3">
      <c r="A935" s="143"/>
      <c r="B935" s="143"/>
      <c r="C935" s="327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  <c r="AA935" s="144"/>
      <c r="AB935" s="144"/>
      <c r="AC935" s="144"/>
      <c r="AD935" s="144"/>
      <c r="AE935" s="144"/>
      <c r="AF935" s="144"/>
      <c r="AG935" s="144"/>
      <c r="AH935" s="144"/>
      <c r="AI935" s="144"/>
      <c r="AJ935" s="144"/>
      <c r="AK935" s="144"/>
      <c r="AL935" s="144"/>
      <c r="AM935" s="144"/>
      <c r="AN935" s="144"/>
      <c r="AO935" s="144"/>
      <c r="AP935" s="144"/>
      <c r="AQ935" s="144"/>
      <c r="AR935" s="144"/>
      <c r="AS935" s="144"/>
      <c r="AT935" s="144"/>
      <c r="AU935" s="144"/>
      <c r="AV935" s="144"/>
      <c r="AW935" s="144"/>
      <c r="AX935" s="144"/>
      <c r="AY935" s="144"/>
      <c r="AZ935" s="144"/>
      <c r="BA935" s="144"/>
      <c r="BB935" s="144"/>
      <c r="BC935" s="144"/>
      <c r="BD935" s="144"/>
      <c r="BE935" s="144"/>
      <c r="BF935" s="144"/>
      <c r="BG935" s="144"/>
      <c r="BH935" s="144"/>
      <c r="BI935" s="144"/>
      <c r="BJ935" s="144"/>
      <c r="BK935" s="144"/>
      <c r="BL935" s="144"/>
      <c r="BM935" s="144"/>
      <c r="BN935" s="144"/>
      <c r="BO935" s="144"/>
      <c r="BP935" s="144"/>
    </row>
    <row r="936" spans="1:68" ht="14.5" x14ac:dyDescent="0.3">
      <c r="A936" s="143"/>
      <c r="B936" s="143"/>
      <c r="C936" s="327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  <c r="AA936" s="144"/>
      <c r="AB936" s="144"/>
      <c r="AC936" s="144"/>
      <c r="AD936" s="144"/>
      <c r="AE936" s="144"/>
      <c r="AF936" s="144"/>
      <c r="AG936" s="144"/>
      <c r="AH936" s="144"/>
      <c r="AI936" s="144"/>
      <c r="AJ936" s="144"/>
      <c r="AK936" s="144"/>
      <c r="AL936" s="144"/>
      <c r="AM936" s="144"/>
      <c r="AN936" s="144"/>
      <c r="AO936" s="144"/>
      <c r="AP936" s="144"/>
      <c r="AQ936" s="144"/>
      <c r="AR936" s="144"/>
      <c r="AS936" s="144"/>
      <c r="AT936" s="144"/>
      <c r="AU936" s="144"/>
      <c r="AV936" s="144"/>
      <c r="AW936" s="144"/>
      <c r="AX936" s="144"/>
      <c r="AY936" s="144"/>
      <c r="AZ936" s="144"/>
      <c r="BA936" s="144"/>
      <c r="BB936" s="144"/>
      <c r="BC936" s="144"/>
      <c r="BD936" s="144"/>
      <c r="BE936" s="144"/>
      <c r="BF936" s="144"/>
      <c r="BG936" s="144"/>
      <c r="BH936" s="144"/>
      <c r="BI936" s="144"/>
      <c r="BJ936" s="144"/>
      <c r="BK936" s="144"/>
      <c r="BL936" s="144"/>
      <c r="BM936" s="144"/>
      <c r="BN936" s="144"/>
      <c r="BO936" s="144"/>
      <c r="BP936" s="144"/>
    </row>
    <row r="937" spans="1:68" ht="14.5" x14ac:dyDescent="0.3">
      <c r="A937" s="143"/>
      <c r="B937" s="143"/>
      <c r="C937" s="327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  <c r="AA937" s="144"/>
      <c r="AB937" s="144"/>
      <c r="AC937" s="144"/>
      <c r="AD937" s="144"/>
      <c r="AE937" s="144"/>
      <c r="AF937" s="144"/>
      <c r="AG937" s="144"/>
      <c r="AH937" s="144"/>
      <c r="AI937" s="144"/>
      <c r="AJ937" s="144"/>
      <c r="AK937" s="144"/>
      <c r="AL937" s="144"/>
      <c r="AM937" s="144"/>
      <c r="AN937" s="144"/>
      <c r="AO937" s="144"/>
      <c r="AP937" s="144"/>
      <c r="AQ937" s="144"/>
      <c r="AR937" s="144"/>
      <c r="AS937" s="144"/>
      <c r="AT937" s="144"/>
      <c r="AU937" s="144"/>
      <c r="AV937" s="144"/>
      <c r="AW937" s="144"/>
      <c r="AX937" s="144"/>
      <c r="AY937" s="144"/>
      <c r="AZ937" s="144"/>
      <c r="BA937" s="144"/>
      <c r="BB937" s="144"/>
      <c r="BC937" s="144"/>
      <c r="BD937" s="144"/>
      <c r="BE937" s="144"/>
      <c r="BF937" s="144"/>
      <c r="BG937" s="144"/>
      <c r="BH937" s="144"/>
      <c r="BI937" s="144"/>
      <c r="BJ937" s="144"/>
      <c r="BK937" s="144"/>
      <c r="BL937" s="144"/>
      <c r="BM937" s="144"/>
      <c r="BN937" s="144"/>
      <c r="BO937" s="144"/>
      <c r="BP937" s="144"/>
    </row>
    <row r="938" spans="1:68" ht="14.5" x14ac:dyDescent="0.3">
      <c r="A938" s="143"/>
      <c r="B938" s="143"/>
      <c r="C938" s="327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  <c r="AA938" s="144"/>
      <c r="AB938" s="144"/>
      <c r="AC938" s="144"/>
      <c r="AD938" s="144"/>
      <c r="AE938" s="144"/>
      <c r="AF938" s="144"/>
      <c r="AG938" s="144"/>
      <c r="AH938" s="144"/>
      <c r="AI938" s="144"/>
      <c r="AJ938" s="144"/>
      <c r="AK938" s="144"/>
      <c r="AL938" s="144"/>
      <c r="AM938" s="144"/>
      <c r="AN938" s="144"/>
      <c r="AO938" s="144"/>
      <c r="AP938" s="144"/>
      <c r="AQ938" s="144"/>
      <c r="AR938" s="144"/>
      <c r="AS938" s="144"/>
      <c r="AT938" s="144"/>
      <c r="AU938" s="144"/>
      <c r="AV938" s="144"/>
      <c r="AW938" s="144"/>
      <c r="AX938" s="144"/>
      <c r="AY938" s="144"/>
      <c r="AZ938" s="144"/>
      <c r="BA938" s="144"/>
      <c r="BB938" s="144"/>
      <c r="BC938" s="144"/>
      <c r="BD938" s="144"/>
      <c r="BE938" s="144"/>
      <c r="BF938" s="144"/>
      <c r="BG938" s="144"/>
      <c r="BH938" s="144"/>
      <c r="BI938" s="144"/>
      <c r="BJ938" s="144"/>
      <c r="BK938" s="144"/>
      <c r="BL938" s="144"/>
      <c r="BM938" s="144"/>
      <c r="BN938" s="144"/>
      <c r="BO938" s="144"/>
      <c r="BP938" s="144"/>
    </row>
    <row r="939" spans="1:68" ht="14.5" x14ac:dyDescent="0.3">
      <c r="A939" s="143"/>
      <c r="B939" s="143"/>
      <c r="C939" s="327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  <c r="AA939" s="144"/>
      <c r="AB939" s="144"/>
      <c r="AC939" s="144"/>
      <c r="AD939" s="144"/>
      <c r="AE939" s="144"/>
      <c r="AF939" s="144"/>
      <c r="AG939" s="144"/>
      <c r="AH939" s="144"/>
      <c r="AI939" s="144"/>
      <c r="AJ939" s="144"/>
      <c r="AK939" s="144"/>
      <c r="AL939" s="144"/>
      <c r="AM939" s="144"/>
      <c r="AN939" s="144"/>
      <c r="AO939" s="144"/>
      <c r="AP939" s="144"/>
      <c r="AQ939" s="144"/>
      <c r="AR939" s="144"/>
      <c r="AS939" s="144"/>
      <c r="AT939" s="144"/>
      <c r="AU939" s="144"/>
      <c r="AV939" s="144"/>
      <c r="AW939" s="144"/>
      <c r="AX939" s="144"/>
      <c r="AY939" s="144"/>
      <c r="AZ939" s="144"/>
      <c r="BA939" s="144"/>
      <c r="BB939" s="144"/>
      <c r="BC939" s="144"/>
      <c r="BD939" s="144"/>
      <c r="BE939" s="144"/>
      <c r="BF939" s="144"/>
      <c r="BG939" s="144"/>
      <c r="BH939" s="144"/>
      <c r="BI939" s="144"/>
      <c r="BJ939" s="144"/>
      <c r="BK939" s="144"/>
      <c r="BL939" s="144"/>
      <c r="BM939" s="144"/>
      <c r="BN939" s="144"/>
      <c r="BO939" s="144"/>
      <c r="BP939" s="144"/>
    </row>
    <row r="940" spans="1:68" ht="14.5" x14ac:dyDescent="0.3">
      <c r="A940" s="143"/>
      <c r="B940" s="143"/>
      <c r="C940" s="327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  <c r="AA940" s="144"/>
      <c r="AB940" s="144"/>
      <c r="AC940" s="144"/>
      <c r="AD940" s="144"/>
      <c r="AE940" s="144"/>
      <c r="AF940" s="144"/>
      <c r="AG940" s="144"/>
      <c r="AH940" s="144"/>
      <c r="AI940" s="144"/>
      <c r="AJ940" s="144"/>
      <c r="AK940" s="144"/>
      <c r="AL940" s="144"/>
      <c r="AM940" s="144"/>
      <c r="AN940" s="144"/>
      <c r="AO940" s="144"/>
      <c r="AP940" s="144"/>
      <c r="AQ940" s="144"/>
      <c r="AR940" s="144"/>
      <c r="AS940" s="144"/>
      <c r="AT940" s="144"/>
      <c r="AU940" s="144"/>
      <c r="AV940" s="144"/>
      <c r="AW940" s="144"/>
      <c r="AX940" s="144"/>
      <c r="AY940" s="144"/>
      <c r="AZ940" s="144"/>
      <c r="BA940" s="144"/>
      <c r="BB940" s="144"/>
      <c r="BC940" s="144"/>
      <c r="BD940" s="144"/>
      <c r="BE940" s="144"/>
      <c r="BF940" s="144"/>
      <c r="BG940" s="144"/>
      <c r="BH940" s="144"/>
      <c r="BI940" s="144"/>
      <c r="BJ940" s="144"/>
      <c r="BK940" s="144"/>
      <c r="BL940" s="144"/>
      <c r="BM940" s="144"/>
      <c r="BN940" s="144"/>
      <c r="BO940" s="144"/>
      <c r="BP940" s="144"/>
    </row>
    <row r="941" spans="1:68" ht="14.5" x14ac:dyDescent="0.3">
      <c r="A941" s="143"/>
      <c r="B941" s="143"/>
      <c r="C941" s="327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  <c r="AA941" s="144"/>
      <c r="AB941" s="144"/>
      <c r="AC941" s="144"/>
      <c r="AD941" s="144"/>
      <c r="AE941" s="144"/>
      <c r="AF941" s="144"/>
      <c r="AG941" s="144"/>
      <c r="AH941" s="144"/>
      <c r="AI941" s="144"/>
      <c r="AJ941" s="144"/>
      <c r="AK941" s="144"/>
      <c r="AL941" s="144"/>
      <c r="AM941" s="144"/>
      <c r="AN941" s="144"/>
      <c r="AO941" s="144"/>
      <c r="AP941" s="144"/>
      <c r="AQ941" s="144"/>
      <c r="AR941" s="144"/>
      <c r="AS941" s="144"/>
      <c r="AT941" s="144"/>
      <c r="AU941" s="144"/>
      <c r="AV941" s="144"/>
      <c r="AW941" s="144"/>
      <c r="AX941" s="144"/>
      <c r="AY941" s="144"/>
      <c r="AZ941" s="144"/>
      <c r="BA941" s="144"/>
      <c r="BB941" s="144"/>
      <c r="BC941" s="144"/>
      <c r="BD941" s="144"/>
      <c r="BE941" s="144"/>
      <c r="BF941" s="144"/>
      <c r="BG941" s="144"/>
      <c r="BH941" s="144"/>
      <c r="BI941" s="144"/>
      <c r="BJ941" s="144"/>
      <c r="BK941" s="144"/>
      <c r="BL941" s="144"/>
      <c r="BM941" s="144"/>
      <c r="BN941" s="144"/>
      <c r="BO941" s="144"/>
      <c r="BP941" s="144"/>
    </row>
    <row r="942" spans="1:68" ht="14.5" x14ac:dyDescent="0.3">
      <c r="A942" s="143"/>
      <c r="B942" s="143"/>
      <c r="C942" s="327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  <c r="AA942" s="144"/>
      <c r="AB942" s="144"/>
      <c r="AC942" s="144"/>
      <c r="AD942" s="144"/>
      <c r="AE942" s="144"/>
      <c r="AF942" s="144"/>
      <c r="AG942" s="144"/>
      <c r="AH942" s="144"/>
      <c r="AI942" s="144"/>
      <c r="AJ942" s="144"/>
      <c r="AK942" s="144"/>
      <c r="AL942" s="144"/>
      <c r="AM942" s="144"/>
      <c r="AN942" s="144"/>
      <c r="AO942" s="144"/>
      <c r="AP942" s="144"/>
      <c r="AQ942" s="144"/>
      <c r="AR942" s="144"/>
      <c r="AS942" s="144"/>
      <c r="AT942" s="144"/>
      <c r="AU942" s="144"/>
      <c r="AV942" s="144"/>
      <c r="AW942" s="144"/>
      <c r="AX942" s="144"/>
      <c r="AY942" s="144"/>
      <c r="AZ942" s="144"/>
      <c r="BA942" s="144"/>
      <c r="BB942" s="144"/>
      <c r="BC942" s="144"/>
      <c r="BD942" s="144"/>
      <c r="BE942" s="144"/>
      <c r="BF942" s="144"/>
      <c r="BG942" s="144"/>
      <c r="BH942" s="144"/>
      <c r="BI942" s="144"/>
      <c r="BJ942" s="144"/>
      <c r="BK942" s="144"/>
      <c r="BL942" s="144"/>
      <c r="BM942" s="144"/>
      <c r="BN942" s="144"/>
      <c r="BO942" s="144"/>
      <c r="BP942" s="144"/>
    </row>
    <row r="943" spans="1:68" ht="14.5" x14ac:dyDescent="0.3">
      <c r="A943" s="143"/>
      <c r="B943" s="143"/>
      <c r="C943" s="327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  <c r="AA943" s="144"/>
      <c r="AB943" s="144"/>
      <c r="AC943" s="144"/>
      <c r="AD943" s="144"/>
      <c r="AE943" s="144"/>
      <c r="AF943" s="144"/>
      <c r="AG943" s="144"/>
      <c r="AH943" s="144"/>
      <c r="AI943" s="144"/>
      <c r="AJ943" s="144"/>
      <c r="AK943" s="144"/>
      <c r="AL943" s="144"/>
      <c r="AM943" s="144"/>
      <c r="AN943" s="144"/>
      <c r="AO943" s="144"/>
      <c r="AP943" s="144"/>
      <c r="AQ943" s="144"/>
      <c r="AR943" s="144"/>
      <c r="AS943" s="144"/>
      <c r="AT943" s="144"/>
      <c r="AU943" s="144"/>
      <c r="AV943" s="144"/>
      <c r="AW943" s="144"/>
      <c r="AX943" s="144"/>
      <c r="AY943" s="144"/>
      <c r="AZ943" s="144"/>
      <c r="BA943" s="144"/>
      <c r="BB943" s="144"/>
      <c r="BC943" s="144"/>
      <c r="BD943" s="144"/>
      <c r="BE943" s="144"/>
      <c r="BF943" s="144"/>
      <c r="BG943" s="144"/>
      <c r="BH943" s="144"/>
      <c r="BI943" s="144"/>
      <c r="BJ943" s="144"/>
      <c r="BK943" s="144"/>
      <c r="BL943" s="144"/>
      <c r="BM943" s="144"/>
      <c r="BN943" s="144"/>
      <c r="BO943" s="144"/>
      <c r="BP943" s="144"/>
    </row>
    <row r="944" spans="1:68" ht="14.5" x14ac:dyDescent="0.3">
      <c r="A944" s="143"/>
      <c r="B944" s="143"/>
      <c r="C944" s="327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  <c r="AA944" s="144"/>
      <c r="AB944" s="144"/>
      <c r="AC944" s="144"/>
      <c r="AD944" s="144"/>
      <c r="AE944" s="144"/>
      <c r="AF944" s="144"/>
      <c r="AG944" s="144"/>
      <c r="AH944" s="144"/>
      <c r="AI944" s="144"/>
      <c r="AJ944" s="144"/>
      <c r="AK944" s="144"/>
      <c r="AL944" s="144"/>
      <c r="AM944" s="144"/>
      <c r="AN944" s="144"/>
      <c r="AO944" s="144"/>
      <c r="AP944" s="144"/>
      <c r="AQ944" s="144"/>
      <c r="AR944" s="144"/>
      <c r="AS944" s="144"/>
      <c r="AT944" s="144"/>
      <c r="AU944" s="144"/>
      <c r="AV944" s="144"/>
      <c r="AW944" s="144"/>
      <c r="AX944" s="144"/>
      <c r="AY944" s="144"/>
      <c r="AZ944" s="144"/>
      <c r="BA944" s="144"/>
      <c r="BB944" s="144"/>
      <c r="BC944" s="144"/>
      <c r="BD944" s="144"/>
      <c r="BE944" s="144"/>
      <c r="BF944" s="144"/>
      <c r="BG944" s="144"/>
      <c r="BH944" s="144"/>
      <c r="BI944" s="144"/>
      <c r="BJ944" s="144"/>
      <c r="BK944" s="144"/>
      <c r="BL944" s="144"/>
      <c r="BM944" s="144"/>
      <c r="BN944" s="144"/>
      <c r="BO944" s="144"/>
      <c r="BP944" s="144"/>
    </row>
    <row r="945" spans="1:68" ht="14.5" x14ac:dyDescent="0.3">
      <c r="A945" s="143"/>
      <c r="B945" s="143"/>
      <c r="C945" s="327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  <c r="AA945" s="144"/>
      <c r="AB945" s="144"/>
      <c r="AC945" s="144"/>
      <c r="AD945" s="144"/>
      <c r="AE945" s="144"/>
      <c r="AF945" s="144"/>
      <c r="AG945" s="144"/>
      <c r="AH945" s="144"/>
      <c r="AI945" s="144"/>
      <c r="AJ945" s="144"/>
      <c r="AK945" s="144"/>
      <c r="AL945" s="144"/>
      <c r="AM945" s="144"/>
      <c r="AN945" s="144"/>
      <c r="AO945" s="144"/>
      <c r="AP945" s="144"/>
      <c r="AQ945" s="144"/>
      <c r="AR945" s="144"/>
      <c r="AS945" s="144"/>
      <c r="AT945" s="144"/>
      <c r="AU945" s="144"/>
      <c r="AV945" s="144"/>
      <c r="AW945" s="144"/>
      <c r="AX945" s="144"/>
      <c r="AY945" s="144"/>
      <c r="AZ945" s="144"/>
      <c r="BA945" s="144"/>
      <c r="BB945" s="144"/>
      <c r="BC945" s="144"/>
      <c r="BD945" s="144"/>
      <c r="BE945" s="144"/>
      <c r="BF945" s="144"/>
      <c r="BG945" s="144"/>
      <c r="BH945" s="144"/>
      <c r="BI945" s="144"/>
      <c r="BJ945" s="144"/>
      <c r="BK945" s="144"/>
      <c r="BL945" s="144"/>
      <c r="BM945" s="144"/>
      <c r="BN945" s="144"/>
      <c r="BO945" s="144"/>
      <c r="BP945" s="144"/>
    </row>
    <row r="946" spans="1:68" ht="14.5" x14ac:dyDescent="0.3">
      <c r="A946" s="143"/>
      <c r="B946" s="143"/>
      <c r="C946" s="327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  <c r="AA946" s="144"/>
      <c r="AB946" s="144"/>
      <c r="AC946" s="144"/>
      <c r="AD946" s="144"/>
      <c r="AE946" s="144"/>
      <c r="AF946" s="144"/>
      <c r="AG946" s="144"/>
      <c r="AH946" s="144"/>
      <c r="AI946" s="144"/>
      <c r="AJ946" s="144"/>
      <c r="AK946" s="144"/>
      <c r="AL946" s="144"/>
      <c r="AM946" s="144"/>
      <c r="AN946" s="144"/>
      <c r="AO946" s="144"/>
      <c r="AP946" s="144"/>
      <c r="AQ946" s="144"/>
      <c r="AR946" s="144"/>
      <c r="AS946" s="144"/>
      <c r="AT946" s="144"/>
      <c r="AU946" s="144"/>
      <c r="AV946" s="144"/>
      <c r="AW946" s="144"/>
      <c r="AX946" s="144"/>
      <c r="AY946" s="144"/>
      <c r="AZ946" s="144"/>
      <c r="BA946" s="144"/>
      <c r="BB946" s="144"/>
      <c r="BC946" s="144"/>
      <c r="BD946" s="144"/>
      <c r="BE946" s="144"/>
      <c r="BF946" s="144"/>
      <c r="BG946" s="144"/>
      <c r="BH946" s="144"/>
      <c r="BI946" s="144"/>
      <c r="BJ946" s="144"/>
      <c r="BK946" s="144"/>
      <c r="BL946" s="144"/>
      <c r="BM946" s="144"/>
      <c r="BN946" s="144"/>
      <c r="BO946" s="144"/>
      <c r="BP946" s="144"/>
    </row>
    <row r="947" spans="1:68" ht="14.5" x14ac:dyDescent="0.3">
      <c r="A947" s="143"/>
      <c r="B947" s="143"/>
      <c r="C947" s="327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  <c r="AA947" s="144"/>
      <c r="AB947" s="144"/>
      <c r="AC947" s="144"/>
      <c r="AD947" s="144"/>
      <c r="AE947" s="144"/>
      <c r="AF947" s="144"/>
      <c r="AG947" s="144"/>
      <c r="AH947" s="144"/>
      <c r="AI947" s="144"/>
      <c r="AJ947" s="144"/>
      <c r="AK947" s="144"/>
      <c r="AL947" s="144"/>
      <c r="AM947" s="144"/>
      <c r="AN947" s="144"/>
      <c r="AO947" s="144"/>
      <c r="AP947" s="144"/>
      <c r="AQ947" s="144"/>
      <c r="AR947" s="144"/>
      <c r="AS947" s="144"/>
      <c r="AT947" s="144"/>
      <c r="AU947" s="144"/>
      <c r="AV947" s="144"/>
      <c r="AW947" s="144"/>
      <c r="AX947" s="144"/>
      <c r="AY947" s="144"/>
      <c r="AZ947" s="144"/>
      <c r="BA947" s="144"/>
      <c r="BB947" s="144"/>
      <c r="BC947" s="144"/>
      <c r="BD947" s="144"/>
      <c r="BE947" s="144"/>
      <c r="BF947" s="144"/>
      <c r="BG947" s="144"/>
      <c r="BH947" s="144"/>
      <c r="BI947" s="144"/>
      <c r="BJ947" s="144"/>
      <c r="BK947" s="144"/>
      <c r="BL947" s="144"/>
      <c r="BM947" s="144"/>
      <c r="BN947" s="144"/>
      <c r="BO947" s="144"/>
      <c r="BP947" s="144"/>
    </row>
    <row r="948" spans="1:68" ht="14.5" x14ac:dyDescent="0.3">
      <c r="A948" s="143"/>
      <c r="B948" s="143"/>
      <c r="C948" s="327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  <c r="AA948" s="144"/>
      <c r="AB948" s="144"/>
      <c r="AC948" s="144"/>
      <c r="AD948" s="144"/>
      <c r="AE948" s="144"/>
      <c r="AF948" s="144"/>
      <c r="AG948" s="144"/>
      <c r="AH948" s="144"/>
      <c r="AI948" s="144"/>
      <c r="AJ948" s="144"/>
      <c r="AK948" s="144"/>
      <c r="AL948" s="144"/>
      <c r="AM948" s="144"/>
      <c r="AN948" s="144"/>
      <c r="AO948" s="144"/>
      <c r="AP948" s="144"/>
      <c r="AQ948" s="144"/>
      <c r="AR948" s="144"/>
      <c r="AS948" s="144"/>
      <c r="AT948" s="144"/>
      <c r="AU948" s="144"/>
      <c r="AV948" s="144"/>
      <c r="AW948" s="144"/>
      <c r="AX948" s="144"/>
      <c r="AY948" s="144"/>
      <c r="AZ948" s="144"/>
      <c r="BA948" s="144"/>
      <c r="BB948" s="144"/>
      <c r="BC948" s="144"/>
      <c r="BD948" s="144"/>
      <c r="BE948" s="144"/>
      <c r="BF948" s="144"/>
      <c r="BG948" s="144"/>
      <c r="BH948" s="144"/>
      <c r="BI948" s="144"/>
      <c r="BJ948" s="144"/>
      <c r="BK948" s="144"/>
      <c r="BL948" s="144"/>
      <c r="BM948" s="144"/>
      <c r="BN948" s="144"/>
      <c r="BO948" s="144"/>
      <c r="BP948" s="144"/>
    </row>
    <row r="949" spans="1:68" ht="14.5" x14ac:dyDescent="0.3">
      <c r="A949" s="143"/>
      <c r="B949" s="143"/>
      <c r="C949" s="327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  <c r="AA949" s="144"/>
      <c r="AB949" s="144"/>
      <c r="AC949" s="144"/>
      <c r="AD949" s="144"/>
      <c r="AE949" s="144"/>
      <c r="AF949" s="144"/>
      <c r="AG949" s="144"/>
      <c r="AH949" s="144"/>
      <c r="AI949" s="144"/>
      <c r="AJ949" s="144"/>
      <c r="AK949" s="144"/>
      <c r="AL949" s="144"/>
      <c r="AM949" s="144"/>
      <c r="AN949" s="144"/>
      <c r="AO949" s="144"/>
      <c r="AP949" s="144"/>
      <c r="AQ949" s="144"/>
      <c r="AR949" s="144"/>
      <c r="AS949" s="144"/>
      <c r="AT949" s="144"/>
      <c r="AU949" s="144"/>
      <c r="AV949" s="144"/>
      <c r="AW949" s="144"/>
      <c r="AX949" s="144"/>
      <c r="AY949" s="144"/>
      <c r="AZ949" s="144"/>
      <c r="BA949" s="144"/>
      <c r="BB949" s="144"/>
      <c r="BC949" s="144"/>
      <c r="BD949" s="144"/>
      <c r="BE949" s="144"/>
      <c r="BF949" s="144"/>
      <c r="BG949" s="144"/>
      <c r="BH949" s="144"/>
      <c r="BI949" s="144"/>
      <c r="BJ949" s="144"/>
      <c r="BK949" s="144"/>
      <c r="BL949" s="144"/>
      <c r="BM949" s="144"/>
      <c r="BN949" s="144"/>
      <c r="BO949" s="144"/>
      <c r="BP949" s="144"/>
    </row>
    <row r="950" spans="1:68" ht="14.5" x14ac:dyDescent="0.3">
      <c r="A950" s="143"/>
      <c r="B950" s="143"/>
      <c r="C950" s="327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  <c r="AA950" s="144"/>
      <c r="AB950" s="144"/>
      <c r="AC950" s="144"/>
      <c r="AD950" s="144"/>
      <c r="AE950" s="144"/>
      <c r="AF950" s="144"/>
      <c r="AG950" s="144"/>
      <c r="AH950" s="144"/>
      <c r="AI950" s="144"/>
      <c r="AJ950" s="144"/>
      <c r="AK950" s="144"/>
      <c r="AL950" s="144"/>
      <c r="AM950" s="144"/>
      <c r="AN950" s="144"/>
      <c r="AO950" s="144"/>
      <c r="AP950" s="144"/>
      <c r="AQ950" s="144"/>
      <c r="AR950" s="144"/>
      <c r="AS950" s="144"/>
      <c r="AT950" s="144"/>
      <c r="AU950" s="144"/>
      <c r="AV950" s="144"/>
      <c r="AW950" s="144"/>
      <c r="AX950" s="144"/>
      <c r="AY950" s="144"/>
      <c r="AZ950" s="144"/>
      <c r="BA950" s="144"/>
      <c r="BB950" s="144"/>
      <c r="BC950" s="144"/>
      <c r="BD950" s="144"/>
      <c r="BE950" s="144"/>
      <c r="BF950" s="144"/>
      <c r="BG950" s="144"/>
      <c r="BH950" s="144"/>
      <c r="BI950" s="144"/>
      <c r="BJ950" s="144"/>
      <c r="BK950" s="144"/>
      <c r="BL950" s="144"/>
      <c r="BM950" s="144"/>
      <c r="BN950" s="144"/>
      <c r="BO950" s="144"/>
      <c r="BP950" s="144"/>
    </row>
    <row r="951" spans="1:68" ht="14.5" x14ac:dyDescent="0.3">
      <c r="A951" s="143"/>
      <c r="B951" s="143"/>
      <c r="C951" s="327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  <c r="AA951" s="144"/>
      <c r="AB951" s="144"/>
      <c r="AC951" s="144"/>
      <c r="AD951" s="144"/>
      <c r="AE951" s="144"/>
      <c r="AF951" s="144"/>
      <c r="AG951" s="144"/>
      <c r="AH951" s="144"/>
      <c r="AI951" s="144"/>
      <c r="AJ951" s="144"/>
      <c r="AK951" s="144"/>
      <c r="AL951" s="144"/>
      <c r="AM951" s="144"/>
      <c r="AN951" s="144"/>
      <c r="AO951" s="144"/>
      <c r="AP951" s="144"/>
      <c r="AQ951" s="144"/>
      <c r="AR951" s="144"/>
      <c r="AS951" s="144"/>
      <c r="AT951" s="144"/>
      <c r="AU951" s="144"/>
      <c r="AV951" s="144"/>
      <c r="AW951" s="144"/>
      <c r="AX951" s="144"/>
      <c r="AY951" s="144"/>
      <c r="AZ951" s="144"/>
      <c r="BA951" s="144"/>
      <c r="BB951" s="144"/>
      <c r="BC951" s="144"/>
      <c r="BD951" s="144"/>
      <c r="BE951" s="144"/>
      <c r="BF951" s="144"/>
      <c r="BG951" s="144"/>
      <c r="BH951" s="144"/>
      <c r="BI951" s="144"/>
      <c r="BJ951" s="144"/>
      <c r="BK951" s="144"/>
      <c r="BL951" s="144"/>
      <c r="BM951" s="144"/>
      <c r="BN951" s="144"/>
      <c r="BO951" s="144"/>
      <c r="BP951" s="144"/>
    </row>
    <row r="952" spans="1:68" ht="14.5" x14ac:dyDescent="0.3">
      <c r="A952" s="143"/>
      <c r="B952" s="143"/>
      <c r="C952" s="327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  <c r="AA952" s="144"/>
      <c r="AB952" s="144"/>
      <c r="AC952" s="144"/>
      <c r="AD952" s="144"/>
      <c r="AE952" s="144"/>
      <c r="AF952" s="144"/>
      <c r="AG952" s="144"/>
      <c r="AH952" s="144"/>
      <c r="AI952" s="144"/>
      <c r="AJ952" s="144"/>
      <c r="AK952" s="144"/>
      <c r="AL952" s="144"/>
      <c r="AM952" s="144"/>
      <c r="AN952" s="144"/>
      <c r="AO952" s="144"/>
      <c r="AP952" s="144"/>
      <c r="AQ952" s="144"/>
      <c r="AR952" s="144"/>
      <c r="AS952" s="144"/>
      <c r="AT952" s="144"/>
      <c r="AU952" s="144"/>
      <c r="AV952" s="144"/>
      <c r="AW952" s="144"/>
      <c r="AX952" s="144"/>
      <c r="AY952" s="144"/>
      <c r="AZ952" s="144"/>
      <c r="BA952" s="144"/>
      <c r="BB952" s="144"/>
      <c r="BC952" s="144"/>
      <c r="BD952" s="144"/>
      <c r="BE952" s="144"/>
      <c r="BF952" s="144"/>
      <c r="BG952" s="144"/>
      <c r="BH952" s="144"/>
      <c r="BI952" s="144"/>
      <c r="BJ952" s="144"/>
      <c r="BK952" s="144"/>
      <c r="BL952" s="144"/>
      <c r="BM952" s="144"/>
      <c r="BN952" s="144"/>
      <c r="BO952" s="144"/>
      <c r="BP952" s="144"/>
    </row>
    <row r="953" spans="1:68" ht="14.5" x14ac:dyDescent="0.3">
      <c r="A953" s="143"/>
      <c r="B953" s="143"/>
      <c r="C953" s="327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  <c r="AA953" s="144"/>
      <c r="AB953" s="144"/>
      <c r="AC953" s="144"/>
      <c r="AD953" s="144"/>
      <c r="AE953" s="144"/>
      <c r="AF953" s="144"/>
      <c r="AG953" s="144"/>
      <c r="AH953" s="144"/>
      <c r="AI953" s="144"/>
      <c r="AJ953" s="144"/>
      <c r="AK953" s="144"/>
      <c r="AL953" s="144"/>
      <c r="AM953" s="144"/>
      <c r="AN953" s="144"/>
      <c r="AO953" s="144"/>
      <c r="AP953" s="144"/>
      <c r="AQ953" s="144"/>
      <c r="AR953" s="144"/>
      <c r="AS953" s="144"/>
      <c r="AT953" s="144"/>
      <c r="AU953" s="144"/>
      <c r="AV953" s="144"/>
      <c r="AW953" s="144"/>
      <c r="AX953" s="144"/>
      <c r="AY953" s="144"/>
      <c r="AZ953" s="144"/>
      <c r="BA953" s="144"/>
      <c r="BB953" s="144"/>
      <c r="BC953" s="144"/>
      <c r="BD953" s="144"/>
      <c r="BE953" s="144"/>
      <c r="BF953" s="144"/>
      <c r="BG953" s="144"/>
      <c r="BH953" s="144"/>
      <c r="BI953" s="144"/>
      <c r="BJ953" s="144"/>
      <c r="BK953" s="144"/>
      <c r="BL953" s="144"/>
      <c r="BM953" s="144"/>
      <c r="BN953" s="144"/>
      <c r="BO953" s="144"/>
      <c r="BP953" s="144"/>
    </row>
    <row r="954" spans="1:68" ht="14.5" x14ac:dyDescent="0.3">
      <c r="A954" s="143"/>
      <c r="B954" s="143"/>
      <c r="C954" s="327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  <c r="AA954" s="144"/>
      <c r="AB954" s="144"/>
      <c r="AC954" s="144"/>
      <c r="AD954" s="144"/>
      <c r="AE954" s="144"/>
      <c r="AF954" s="144"/>
      <c r="AG954" s="144"/>
      <c r="AH954" s="144"/>
      <c r="AI954" s="144"/>
      <c r="AJ954" s="144"/>
      <c r="AK954" s="144"/>
      <c r="AL954" s="144"/>
      <c r="AM954" s="144"/>
      <c r="AN954" s="144"/>
      <c r="AO954" s="144"/>
      <c r="AP954" s="144"/>
      <c r="AQ954" s="144"/>
      <c r="AR954" s="144"/>
      <c r="AS954" s="144"/>
      <c r="AT954" s="144"/>
      <c r="AU954" s="144"/>
      <c r="AV954" s="144"/>
      <c r="AW954" s="144"/>
      <c r="AX954" s="144"/>
      <c r="AY954" s="144"/>
      <c r="AZ954" s="144"/>
      <c r="BA954" s="144"/>
      <c r="BB954" s="144"/>
      <c r="BC954" s="144"/>
      <c r="BD954" s="144"/>
      <c r="BE954" s="144"/>
      <c r="BF954" s="144"/>
      <c r="BG954" s="144"/>
      <c r="BH954" s="144"/>
      <c r="BI954" s="144"/>
      <c r="BJ954" s="144"/>
      <c r="BK954" s="144"/>
      <c r="BL954" s="144"/>
      <c r="BM954" s="144"/>
      <c r="BN954" s="144"/>
      <c r="BO954" s="144"/>
      <c r="BP954" s="144"/>
    </row>
    <row r="955" spans="1:68" ht="14.5" x14ac:dyDescent="0.3">
      <c r="A955" s="143"/>
      <c r="B955" s="143"/>
      <c r="C955" s="327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  <c r="AA955" s="144"/>
      <c r="AB955" s="144"/>
      <c r="AC955" s="144"/>
      <c r="AD955" s="144"/>
      <c r="AE955" s="144"/>
      <c r="AF955" s="144"/>
      <c r="AG955" s="144"/>
      <c r="AH955" s="144"/>
      <c r="AI955" s="144"/>
      <c r="AJ955" s="144"/>
      <c r="AK955" s="144"/>
      <c r="AL955" s="144"/>
      <c r="AM955" s="144"/>
      <c r="AN955" s="144"/>
      <c r="AO955" s="144"/>
      <c r="AP955" s="144"/>
      <c r="AQ955" s="144"/>
      <c r="AR955" s="144"/>
      <c r="AS955" s="144"/>
      <c r="AT955" s="144"/>
      <c r="AU955" s="144"/>
      <c r="AV955" s="144"/>
      <c r="AW955" s="144"/>
      <c r="AX955" s="144"/>
      <c r="AY955" s="144"/>
      <c r="AZ955" s="144"/>
      <c r="BA955" s="144"/>
      <c r="BB955" s="144"/>
      <c r="BC955" s="144"/>
      <c r="BD955" s="144"/>
      <c r="BE955" s="144"/>
      <c r="BF955" s="144"/>
      <c r="BG955" s="144"/>
      <c r="BH955" s="144"/>
      <c r="BI955" s="144"/>
      <c r="BJ955" s="144"/>
      <c r="BK955" s="144"/>
      <c r="BL955" s="144"/>
      <c r="BM955" s="144"/>
      <c r="BN955" s="144"/>
      <c r="BO955" s="144"/>
      <c r="BP955" s="144"/>
    </row>
    <row r="956" spans="1:68" ht="14.5" x14ac:dyDescent="0.3">
      <c r="A956" s="143"/>
      <c r="B956" s="143"/>
      <c r="C956" s="327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  <c r="AA956" s="144"/>
      <c r="AB956" s="144"/>
      <c r="AC956" s="144"/>
      <c r="AD956" s="144"/>
      <c r="AE956" s="144"/>
      <c r="AF956" s="144"/>
      <c r="AG956" s="144"/>
      <c r="AH956" s="144"/>
      <c r="AI956" s="144"/>
      <c r="AJ956" s="144"/>
      <c r="AK956" s="144"/>
      <c r="AL956" s="144"/>
      <c r="AM956" s="144"/>
      <c r="AN956" s="144"/>
      <c r="AO956" s="144"/>
      <c r="AP956" s="144"/>
      <c r="AQ956" s="144"/>
      <c r="AR956" s="144"/>
      <c r="AS956" s="144"/>
      <c r="AT956" s="144"/>
      <c r="AU956" s="144"/>
      <c r="AV956" s="144"/>
      <c r="AW956" s="144"/>
      <c r="AX956" s="144"/>
      <c r="AY956" s="144"/>
      <c r="AZ956" s="144"/>
      <c r="BA956" s="144"/>
      <c r="BB956" s="144"/>
      <c r="BC956" s="144"/>
      <c r="BD956" s="144"/>
      <c r="BE956" s="144"/>
      <c r="BF956" s="144"/>
      <c r="BG956" s="144"/>
      <c r="BH956" s="144"/>
      <c r="BI956" s="144"/>
      <c r="BJ956" s="144"/>
      <c r="BK956" s="144"/>
      <c r="BL956" s="144"/>
      <c r="BM956" s="144"/>
      <c r="BN956" s="144"/>
      <c r="BO956" s="144"/>
      <c r="BP956" s="144"/>
    </row>
    <row r="957" spans="1:68" ht="14.5" x14ac:dyDescent="0.3">
      <c r="A957" s="143"/>
      <c r="B957" s="143"/>
      <c r="C957" s="327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  <c r="AA957" s="144"/>
      <c r="AB957" s="144"/>
      <c r="AC957" s="144"/>
      <c r="AD957" s="144"/>
      <c r="AE957" s="144"/>
      <c r="AF957" s="144"/>
      <c r="AG957" s="144"/>
      <c r="AH957" s="144"/>
      <c r="AI957" s="144"/>
      <c r="AJ957" s="144"/>
      <c r="AK957" s="144"/>
      <c r="AL957" s="144"/>
      <c r="AM957" s="144"/>
      <c r="AN957" s="144"/>
      <c r="AO957" s="144"/>
      <c r="AP957" s="144"/>
      <c r="AQ957" s="144"/>
      <c r="AR957" s="144"/>
      <c r="AS957" s="144"/>
      <c r="AT957" s="144"/>
      <c r="AU957" s="144"/>
      <c r="AV957" s="144"/>
      <c r="AW957" s="144"/>
      <c r="AX957" s="144"/>
      <c r="AY957" s="144"/>
      <c r="AZ957" s="144"/>
      <c r="BA957" s="144"/>
      <c r="BB957" s="144"/>
      <c r="BC957" s="144"/>
      <c r="BD957" s="144"/>
      <c r="BE957" s="144"/>
      <c r="BF957" s="144"/>
      <c r="BG957" s="144"/>
      <c r="BH957" s="144"/>
      <c r="BI957" s="144"/>
      <c r="BJ957" s="144"/>
      <c r="BK957" s="144"/>
      <c r="BL957" s="144"/>
      <c r="BM957" s="144"/>
      <c r="BN957" s="144"/>
      <c r="BO957" s="144"/>
      <c r="BP957" s="144"/>
    </row>
    <row r="958" spans="1:68" ht="14.5" x14ac:dyDescent="0.3">
      <c r="A958" s="143"/>
      <c r="B958" s="143"/>
      <c r="C958" s="327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  <c r="AA958" s="144"/>
      <c r="AB958" s="144"/>
      <c r="AC958" s="144"/>
      <c r="AD958" s="144"/>
      <c r="AE958" s="144"/>
      <c r="AF958" s="144"/>
      <c r="AG958" s="144"/>
      <c r="AH958" s="144"/>
      <c r="AI958" s="144"/>
      <c r="AJ958" s="144"/>
      <c r="AK958" s="144"/>
      <c r="AL958" s="144"/>
      <c r="AM958" s="144"/>
      <c r="AN958" s="144"/>
      <c r="AO958" s="144"/>
      <c r="AP958" s="144"/>
      <c r="AQ958" s="144"/>
      <c r="AR958" s="144"/>
      <c r="AS958" s="144"/>
      <c r="AT958" s="144"/>
      <c r="AU958" s="144"/>
      <c r="AV958" s="144"/>
      <c r="AW958" s="144"/>
      <c r="AX958" s="144"/>
      <c r="AY958" s="144"/>
      <c r="AZ958" s="144"/>
      <c r="BA958" s="144"/>
      <c r="BB958" s="144"/>
      <c r="BC958" s="144"/>
      <c r="BD958" s="144"/>
      <c r="BE958" s="144"/>
      <c r="BF958" s="144"/>
      <c r="BG958" s="144"/>
      <c r="BH958" s="144"/>
      <c r="BI958" s="144"/>
      <c r="BJ958" s="144"/>
      <c r="BK958" s="144"/>
      <c r="BL958" s="144"/>
      <c r="BM958" s="144"/>
      <c r="BN958" s="144"/>
      <c r="BO958" s="144"/>
      <c r="BP958" s="144"/>
    </row>
    <row r="959" spans="1:68" ht="14.5" x14ac:dyDescent="0.3">
      <c r="A959" s="143"/>
      <c r="B959" s="143"/>
      <c r="C959" s="327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  <c r="AA959" s="144"/>
      <c r="AB959" s="144"/>
      <c r="AC959" s="144"/>
      <c r="AD959" s="144"/>
      <c r="AE959" s="144"/>
      <c r="AF959" s="144"/>
      <c r="AG959" s="144"/>
      <c r="AH959" s="144"/>
      <c r="AI959" s="144"/>
      <c r="AJ959" s="144"/>
      <c r="AK959" s="144"/>
      <c r="AL959" s="144"/>
      <c r="AM959" s="144"/>
      <c r="AN959" s="144"/>
      <c r="AO959" s="144"/>
      <c r="AP959" s="144"/>
      <c r="AQ959" s="144"/>
      <c r="AR959" s="144"/>
      <c r="AS959" s="144"/>
      <c r="AT959" s="144"/>
      <c r="AU959" s="144"/>
      <c r="AV959" s="144"/>
      <c r="AW959" s="144"/>
      <c r="AX959" s="144"/>
      <c r="AY959" s="144"/>
      <c r="AZ959" s="144"/>
      <c r="BA959" s="144"/>
      <c r="BB959" s="144"/>
      <c r="BC959" s="144"/>
      <c r="BD959" s="144"/>
      <c r="BE959" s="144"/>
      <c r="BF959" s="144"/>
      <c r="BG959" s="144"/>
      <c r="BH959" s="144"/>
      <c r="BI959" s="144"/>
      <c r="BJ959" s="144"/>
      <c r="BK959" s="144"/>
      <c r="BL959" s="144"/>
      <c r="BM959" s="144"/>
      <c r="BN959" s="144"/>
      <c r="BO959" s="144"/>
      <c r="BP959" s="144"/>
    </row>
    <row r="960" spans="1:68" ht="14.5" x14ac:dyDescent="0.3">
      <c r="A960" s="143"/>
      <c r="B960" s="143"/>
      <c r="C960" s="327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  <c r="AA960" s="144"/>
      <c r="AB960" s="144"/>
      <c r="AC960" s="144"/>
      <c r="AD960" s="144"/>
      <c r="AE960" s="144"/>
      <c r="AF960" s="144"/>
      <c r="AG960" s="144"/>
      <c r="AH960" s="144"/>
      <c r="AI960" s="144"/>
      <c r="AJ960" s="144"/>
      <c r="AK960" s="144"/>
      <c r="AL960" s="144"/>
      <c r="AM960" s="144"/>
      <c r="AN960" s="144"/>
      <c r="AO960" s="144"/>
      <c r="AP960" s="144"/>
      <c r="AQ960" s="144"/>
      <c r="AR960" s="144"/>
      <c r="AS960" s="144"/>
      <c r="AT960" s="144"/>
      <c r="AU960" s="144"/>
      <c r="AV960" s="144"/>
      <c r="AW960" s="144"/>
      <c r="AX960" s="144"/>
      <c r="AY960" s="144"/>
      <c r="AZ960" s="144"/>
      <c r="BA960" s="144"/>
      <c r="BB960" s="144"/>
      <c r="BC960" s="144"/>
      <c r="BD960" s="144"/>
      <c r="BE960" s="144"/>
      <c r="BF960" s="144"/>
      <c r="BG960" s="144"/>
      <c r="BH960" s="144"/>
      <c r="BI960" s="144"/>
      <c r="BJ960" s="144"/>
      <c r="BK960" s="144"/>
      <c r="BL960" s="144"/>
      <c r="BM960" s="144"/>
      <c r="BN960" s="144"/>
      <c r="BO960" s="144"/>
      <c r="BP960" s="144"/>
    </row>
    <row r="961" spans="1:68" ht="14.5" x14ac:dyDescent="0.3">
      <c r="A961" s="143"/>
      <c r="B961" s="143"/>
      <c r="C961" s="327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  <c r="AA961" s="144"/>
      <c r="AB961" s="144"/>
      <c r="AC961" s="144"/>
      <c r="AD961" s="144"/>
      <c r="AE961" s="144"/>
      <c r="AF961" s="144"/>
      <c r="AG961" s="144"/>
      <c r="AH961" s="144"/>
      <c r="AI961" s="144"/>
      <c r="AJ961" s="144"/>
      <c r="AK961" s="144"/>
      <c r="AL961" s="144"/>
      <c r="AM961" s="144"/>
      <c r="AN961" s="144"/>
      <c r="AO961" s="144"/>
      <c r="AP961" s="144"/>
      <c r="AQ961" s="144"/>
      <c r="AR961" s="144"/>
      <c r="AS961" s="144"/>
      <c r="AT961" s="144"/>
      <c r="AU961" s="144"/>
      <c r="AV961" s="144"/>
      <c r="AW961" s="144"/>
      <c r="AX961" s="144"/>
      <c r="AY961" s="144"/>
      <c r="AZ961" s="144"/>
      <c r="BA961" s="144"/>
      <c r="BB961" s="144"/>
      <c r="BC961" s="144"/>
      <c r="BD961" s="144"/>
      <c r="BE961" s="144"/>
      <c r="BF961" s="144"/>
      <c r="BG961" s="144"/>
      <c r="BH961" s="144"/>
      <c r="BI961" s="144"/>
      <c r="BJ961" s="144"/>
      <c r="BK961" s="144"/>
      <c r="BL961" s="144"/>
      <c r="BM961" s="144"/>
      <c r="BN961" s="144"/>
      <c r="BO961" s="144"/>
      <c r="BP961" s="144"/>
    </row>
    <row r="962" spans="1:68" ht="14.5" x14ac:dyDescent="0.3">
      <c r="A962" s="143"/>
      <c r="B962" s="143"/>
      <c r="C962" s="327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  <c r="AA962" s="144"/>
      <c r="AB962" s="144"/>
      <c r="AC962" s="144"/>
      <c r="AD962" s="144"/>
      <c r="AE962" s="144"/>
      <c r="AF962" s="144"/>
      <c r="AG962" s="144"/>
      <c r="AH962" s="144"/>
      <c r="AI962" s="144"/>
      <c r="AJ962" s="144"/>
      <c r="AK962" s="144"/>
      <c r="AL962" s="144"/>
      <c r="AM962" s="144"/>
      <c r="AN962" s="144"/>
      <c r="AO962" s="144"/>
      <c r="AP962" s="144"/>
      <c r="AQ962" s="144"/>
      <c r="AR962" s="144"/>
      <c r="AS962" s="144"/>
      <c r="AT962" s="144"/>
      <c r="AU962" s="144"/>
      <c r="AV962" s="144"/>
      <c r="AW962" s="144"/>
      <c r="AX962" s="144"/>
      <c r="AY962" s="144"/>
      <c r="AZ962" s="144"/>
      <c r="BA962" s="144"/>
      <c r="BB962" s="144"/>
      <c r="BC962" s="144"/>
      <c r="BD962" s="144"/>
      <c r="BE962" s="144"/>
      <c r="BF962" s="144"/>
      <c r="BG962" s="144"/>
      <c r="BH962" s="144"/>
      <c r="BI962" s="144"/>
      <c r="BJ962" s="144"/>
      <c r="BK962" s="144"/>
      <c r="BL962" s="144"/>
      <c r="BM962" s="144"/>
      <c r="BN962" s="144"/>
      <c r="BO962" s="144"/>
      <c r="BP962" s="144"/>
    </row>
    <row r="963" spans="1:68" ht="14.5" x14ac:dyDescent="0.3">
      <c r="A963" s="143"/>
      <c r="B963" s="143"/>
      <c r="C963" s="327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  <c r="AA963" s="144"/>
      <c r="AB963" s="144"/>
      <c r="AC963" s="144"/>
      <c r="AD963" s="144"/>
      <c r="AE963" s="144"/>
      <c r="AF963" s="144"/>
      <c r="AG963" s="144"/>
      <c r="AH963" s="144"/>
      <c r="AI963" s="144"/>
      <c r="AJ963" s="144"/>
      <c r="AK963" s="144"/>
      <c r="AL963" s="144"/>
      <c r="AM963" s="144"/>
      <c r="AN963" s="144"/>
      <c r="AO963" s="144"/>
      <c r="AP963" s="144"/>
      <c r="AQ963" s="144"/>
      <c r="AR963" s="144"/>
      <c r="AS963" s="144"/>
      <c r="AT963" s="144"/>
      <c r="AU963" s="144"/>
      <c r="AV963" s="144"/>
      <c r="AW963" s="144"/>
      <c r="AX963" s="144"/>
      <c r="AY963" s="144"/>
      <c r="AZ963" s="144"/>
      <c r="BA963" s="144"/>
      <c r="BB963" s="144"/>
      <c r="BC963" s="144"/>
      <c r="BD963" s="144"/>
      <c r="BE963" s="144"/>
      <c r="BF963" s="144"/>
      <c r="BG963" s="144"/>
      <c r="BH963" s="144"/>
      <c r="BI963" s="144"/>
      <c r="BJ963" s="144"/>
      <c r="BK963" s="144"/>
      <c r="BL963" s="144"/>
      <c r="BM963" s="144"/>
      <c r="BN963" s="144"/>
      <c r="BO963" s="144"/>
      <c r="BP963" s="144"/>
    </row>
    <row r="964" spans="1:68" ht="14.5" x14ac:dyDescent="0.3">
      <c r="A964" s="143"/>
      <c r="B964" s="143"/>
      <c r="C964" s="327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  <c r="AA964" s="144"/>
      <c r="AB964" s="144"/>
      <c r="AC964" s="144"/>
      <c r="AD964" s="144"/>
      <c r="AE964" s="144"/>
      <c r="AF964" s="144"/>
      <c r="AG964" s="144"/>
      <c r="AH964" s="144"/>
      <c r="AI964" s="144"/>
      <c r="AJ964" s="144"/>
      <c r="AK964" s="144"/>
      <c r="AL964" s="144"/>
      <c r="AM964" s="144"/>
      <c r="AN964" s="144"/>
      <c r="AO964" s="144"/>
      <c r="AP964" s="144"/>
      <c r="AQ964" s="144"/>
      <c r="AR964" s="144"/>
      <c r="AS964" s="144"/>
      <c r="AT964" s="144"/>
      <c r="AU964" s="144"/>
      <c r="AV964" s="144"/>
      <c r="AW964" s="144"/>
      <c r="AX964" s="144"/>
      <c r="AY964" s="144"/>
      <c r="AZ964" s="144"/>
      <c r="BA964" s="144"/>
      <c r="BB964" s="144"/>
      <c r="BC964" s="144"/>
      <c r="BD964" s="144"/>
      <c r="BE964" s="144"/>
      <c r="BF964" s="144"/>
      <c r="BG964" s="144"/>
      <c r="BH964" s="144"/>
      <c r="BI964" s="144"/>
      <c r="BJ964" s="144"/>
      <c r="BK964" s="144"/>
      <c r="BL964" s="144"/>
      <c r="BM964" s="144"/>
      <c r="BN964" s="144"/>
      <c r="BO964" s="144"/>
      <c r="BP964" s="144"/>
    </row>
    <row r="965" spans="1:68" ht="14.5" x14ac:dyDescent="0.3">
      <c r="A965" s="143"/>
      <c r="B965" s="143"/>
      <c r="C965" s="327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  <c r="AA965" s="144"/>
      <c r="AB965" s="144"/>
      <c r="AC965" s="144"/>
      <c r="AD965" s="144"/>
      <c r="AE965" s="144"/>
      <c r="AF965" s="144"/>
      <c r="AG965" s="144"/>
      <c r="AH965" s="144"/>
      <c r="AI965" s="144"/>
      <c r="AJ965" s="144"/>
      <c r="AK965" s="144"/>
      <c r="AL965" s="144"/>
      <c r="AM965" s="144"/>
      <c r="AN965" s="144"/>
      <c r="AO965" s="144"/>
      <c r="AP965" s="144"/>
      <c r="AQ965" s="144"/>
      <c r="AR965" s="144"/>
      <c r="AS965" s="144"/>
      <c r="AT965" s="144"/>
      <c r="AU965" s="144"/>
      <c r="AV965" s="144"/>
      <c r="AW965" s="144"/>
      <c r="AX965" s="144"/>
      <c r="AY965" s="144"/>
      <c r="AZ965" s="144"/>
      <c r="BA965" s="144"/>
      <c r="BB965" s="144"/>
      <c r="BC965" s="144"/>
      <c r="BD965" s="144"/>
      <c r="BE965" s="144"/>
      <c r="BF965" s="144"/>
      <c r="BG965" s="144"/>
      <c r="BH965" s="144"/>
      <c r="BI965" s="144"/>
      <c r="BJ965" s="144"/>
      <c r="BK965" s="144"/>
      <c r="BL965" s="144"/>
      <c r="BM965" s="144"/>
      <c r="BN965" s="144"/>
      <c r="BO965" s="144"/>
      <c r="BP965" s="144"/>
    </row>
    <row r="966" spans="1:68" ht="14.5" x14ac:dyDescent="0.3">
      <c r="A966" s="143"/>
      <c r="B966" s="143"/>
      <c r="C966" s="327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  <c r="AA966" s="144"/>
      <c r="AB966" s="144"/>
      <c r="AC966" s="144"/>
      <c r="AD966" s="144"/>
      <c r="AE966" s="144"/>
      <c r="AF966" s="144"/>
      <c r="AG966" s="144"/>
      <c r="AH966" s="144"/>
      <c r="AI966" s="144"/>
      <c r="AJ966" s="144"/>
      <c r="AK966" s="144"/>
      <c r="AL966" s="144"/>
      <c r="AM966" s="144"/>
      <c r="AN966" s="144"/>
      <c r="AO966" s="144"/>
      <c r="AP966" s="144"/>
      <c r="AQ966" s="144"/>
      <c r="AR966" s="144"/>
      <c r="AS966" s="144"/>
      <c r="AT966" s="144"/>
      <c r="AU966" s="144"/>
      <c r="AV966" s="144"/>
      <c r="AW966" s="144"/>
      <c r="AX966" s="144"/>
      <c r="AY966" s="144"/>
      <c r="AZ966" s="144"/>
      <c r="BA966" s="144"/>
      <c r="BB966" s="144"/>
      <c r="BC966" s="144"/>
      <c r="BD966" s="144"/>
      <c r="BE966" s="144"/>
      <c r="BF966" s="144"/>
      <c r="BG966" s="144"/>
      <c r="BH966" s="144"/>
      <c r="BI966" s="144"/>
      <c r="BJ966" s="144"/>
      <c r="BK966" s="144"/>
      <c r="BL966" s="144"/>
      <c r="BM966" s="144"/>
      <c r="BN966" s="144"/>
      <c r="BO966" s="144"/>
      <c r="BP966" s="144"/>
    </row>
    <row r="967" spans="1:68" ht="14.5" x14ac:dyDescent="0.3">
      <c r="A967" s="143"/>
      <c r="B967" s="143"/>
      <c r="C967" s="327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  <c r="AA967" s="144"/>
      <c r="AB967" s="144"/>
      <c r="AC967" s="144"/>
      <c r="AD967" s="144"/>
      <c r="AE967" s="144"/>
      <c r="AF967" s="144"/>
      <c r="AG967" s="144"/>
      <c r="AH967" s="144"/>
      <c r="AI967" s="144"/>
      <c r="AJ967" s="144"/>
      <c r="AK967" s="144"/>
      <c r="AL967" s="144"/>
      <c r="AM967" s="144"/>
      <c r="AN967" s="144"/>
      <c r="AO967" s="144"/>
      <c r="AP967" s="144"/>
      <c r="AQ967" s="144"/>
      <c r="AR967" s="144"/>
      <c r="AS967" s="144"/>
      <c r="AT967" s="144"/>
      <c r="AU967" s="144"/>
      <c r="AV967" s="144"/>
      <c r="AW967" s="144"/>
      <c r="AX967" s="144"/>
      <c r="AY967" s="144"/>
      <c r="AZ967" s="144"/>
      <c r="BA967" s="144"/>
      <c r="BB967" s="144"/>
      <c r="BC967" s="144"/>
      <c r="BD967" s="144"/>
      <c r="BE967" s="144"/>
      <c r="BF967" s="144"/>
      <c r="BG967" s="144"/>
      <c r="BH967" s="144"/>
      <c r="BI967" s="144"/>
      <c r="BJ967" s="144"/>
      <c r="BK967" s="144"/>
      <c r="BL967" s="144"/>
      <c r="BM967" s="144"/>
      <c r="BN967" s="144"/>
      <c r="BO967" s="144"/>
      <c r="BP967" s="144"/>
    </row>
    <row r="968" spans="1:68" ht="14.5" x14ac:dyDescent="0.3">
      <c r="A968" s="143"/>
      <c r="B968" s="143"/>
      <c r="C968" s="327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  <c r="AA968" s="144"/>
      <c r="AB968" s="144"/>
      <c r="AC968" s="144"/>
      <c r="AD968" s="144"/>
      <c r="AE968" s="144"/>
      <c r="AF968" s="144"/>
      <c r="AG968" s="144"/>
      <c r="AH968" s="144"/>
      <c r="AI968" s="144"/>
      <c r="AJ968" s="144"/>
      <c r="AK968" s="144"/>
      <c r="AL968" s="144"/>
      <c r="AM968" s="144"/>
      <c r="AN968" s="144"/>
      <c r="AO968" s="144"/>
      <c r="AP968" s="144"/>
      <c r="AQ968" s="144"/>
      <c r="AR968" s="144"/>
      <c r="AS968" s="144"/>
      <c r="AT968" s="144"/>
      <c r="AU968" s="144"/>
      <c r="AV968" s="144"/>
      <c r="AW968" s="144"/>
      <c r="AX968" s="144"/>
      <c r="AY968" s="144"/>
      <c r="AZ968" s="144"/>
      <c r="BA968" s="144"/>
      <c r="BB968" s="144"/>
      <c r="BC968" s="144"/>
      <c r="BD968" s="144"/>
      <c r="BE968" s="144"/>
      <c r="BF968" s="144"/>
      <c r="BG968" s="144"/>
      <c r="BH968" s="144"/>
      <c r="BI968" s="144"/>
      <c r="BJ968" s="144"/>
      <c r="BK968" s="144"/>
      <c r="BL968" s="144"/>
      <c r="BM968" s="144"/>
      <c r="BN968" s="144"/>
      <c r="BO968" s="144"/>
      <c r="BP968" s="144"/>
    </row>
    <row r="969" spans="1:68" ht="14.5" x14ac:dyDescent="0.3">
      <c r="A969" s="143"/>
      <c r="B969" s="143"/>
      <c r="C969" s="327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  <c r="AA969" s="144"/>
      <c r="AB969" s="144"/>
      <c r="AC969" s="144"/>
      <c r="AD969" s="144"/>
      <c r="AE969" s="144"/>
      <c r="AF969" s="144"/>
      <c r="AG969" s="144"/>
      <c r="AH969" s="144"/>
      <c r="AI969" s="144"/>
      <c r="AJ969" s="144"/>
      <c r="AK969" s="144"/>
      <c r="AL969" s="144"/>
      <c r="AM969" s="144"/>
      <c r="AN969" s="144"/>
      <c r="AO969" s="144"/>
      <c r="AP969" s="144"/>
      <c r="AQ969" s="144"/>
      <c r="AR969" s="144"/>
      <c r="AS969" s="144"/>
      <c r="AT969" s="144"/>
      <c r="AU969" s="144"/>
      <c r="AV969" s="144"/>
      <c r="AW969" s="144"/>
      <c r="AX969" s="144"/>
      <c r="AY969" s="144"/>
      <c r="AZ969" s="144"/>
      <c r="BA969" s="144"/>
      <c r="BB969" s="144"/>
      <c r="BC969" s="144"/>
      <c r="BD969" s="144"/>
      <c r="BE969" s="144"/>
      <c r="BF969" s="144"/>
      <c r="BG969" s="144"/>
      <c r="BH969" s="144"/>
      <c r="BI969" s="144"/>
      <c r="BJ969" s="144"/>
      <c r="BK969" s="144"/>
      <c r="BL969" s="144"/>
      <c r="BM969" s="144"/>
      <c r="BN969" s="144"/>
      <c r="BO969" s="144"/>
      <c r="BP969" s="144"/>
    </row>
    <row r="970" spans="1:68" ht="14.5" x14ac:dyDescent="0.3">
      <c r="A970" s="143"/>
      <c r="B970" s="143"/>
      <c r="C970" s="327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  <c r="AA970" s="144"/>
      <c r="AB970" s="144"/>
      <c r="AC970" s="144"/>
      <c r="AD970" s="144"/>
      <c r="AE970" s="144"/>
      <c r="AF970" s="144"/>
      <c r="AG970" s="144"/>
      <c r="AH970" s="144"/>
      <c r="AI970" s="144"/>
      <c r="AJ970" s="144"/>
      <c r="AK970" s="144"/>
      <c r="AL970" s="144"/>
      <c r="AM970" s="144"/>
      <c r="AN970" s="144"/>
      <c r="AO970" s="144"/>
      <c r="AP970" s="144"/>
      <c r="AQ970" s="144"/>
      <c r="AR970" s="144"/>
      <c r="AS970" s="144"/>
      <c r="AT970" s="144"/>
      <c r="AU970" s="144"/>
      <c r="AV970" s="144"/>
      <c r="AW970" s="144"/>
      <c r="AX970" s="144"/>
      <c r="AY970" s="144"/>
      <c r="AZ970" s="144"/>
      <c r="BA970" s="144"/>
      <c r="BB970" s="144"/>
      <c r="BC970" s="144"/>
      <c r="BD970" s="144"/>
      <c r="BE970" s="144"/>
      <c r="BF970" s="144"/>
      <c r="BG970" s="144"/>
      <c r="BH970" s="144"/>
      <c r="BI970" s="144"/>
      <c r="BJ970" s="144"/>
      <c r="BK970" s="144"/>
      <c r="BL970" s="144"/>
      <c r="BM970" s="144"/>
      <c r="BN970" s="144"/>
      <c r="BO970" s="144"/>
      <c r="BP970" s="144"/>
    </row>
    <row r="971" spans="1:68" ht="14.5" x14ac:dyDescent="0.3">
      <c r="A971" s="143"/>
      <c r="B971" s="143"/>
      <c r="C971" s="327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  <c r="AA971" s="144"/>
      <c r="AB971" s="144"/>
      <c r="AC971" s="144"/>
      <c r="AD971" s="144"/>
      <c r="AE971" s="144"/>
      <c r="AF971" s="144"/>
      <c r="AG971" s="144"/>
      <c r="AH971" s="144"/>
      <c r="AI971" s="144"/>
      <c r="AJ971" s="144"/>
      <c r="AK971" s="144"/>
      <c r="AL971" s="144"/>
      <c r="AM971" s="144"/>
      <c r="AN971" s="144"/>
      <c r="AO971" s="144"/>
      <c r="AP971" s="144"/>
      <c r="AQ971" s="144"/>
      <c r="AR971" s="144"/>
      <c r="AS971" s="144"/>
      <c r="AT971" s="144"/>
      <c r="AU971" s="144"/>
      <c r="AV971" s="144"/>
      <c r="AW971" s="144"/>
      <c r="AX971" s="144"/>
      <c r="AY971" s="144"/>
      <c r="AZ971" s="144"/>
      <c r="BA971" s="144"/>
      <c r="BB971" s="144"/>
      <c r="BC971" s="144"/>
      <c r="BD971" s="144"/>
      <c r="BE971" s="144"/>
      <c r="BF971" s="144"/>
      <c r="BG971" s="144"/>
      <c r="BH971" s="144"/>
      <c r="BI971" s="144"/>
      <c r="BJ971" s="144"/>
      <c r="BK971" s="144"/>
      <c r="BL971" s="144"/>
      <c r="BM971" s="144"/>
      <c r="BN971" s="144"/>
      <c r="BO971" s="144"/>
      <c r="BP971" s="144"/>
    </row>
    <row r="972" spans="1:68" ht="14.5" x14ac:dyDescent="0.3">
      <c r="A972" s="143"/>
      <c r="B972" s="143"/>
      <c r="C972" s="327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  <c r="AA972" s="144"/>
      <c r="AB972" s="144"/>
      <c r="AC972" s="144"/>
      <c r="AD972" s="144"/>
      <c r="AE972" s="144"/>
      <c r="AF972" s="144"/>
      <c r="AG972" s="144"/>
      <c r="AH972" s="144"/>
      <c r="AI972" s="144"/>
      <c r="AJ972" s="144"/>
      <c r="AK972" s="144"/>
      <c r="AL972" s="144"/>
      <c r="AM972" s="144"/>
      <c r="AN972" s="144"/>
      <c r="AO972" s="144"/>
      <c r="AP972" s="144"/>
      <c r="AQ972" s="144"/>
      <c r="AR972" s="144"/>
      <c r="AS972" s="144"/>
      <c r="AT972" s="144"/>
      <c r="AU972" s="144"/>
      <c r="AV972" s="144"/>
      <c r="AW972" s="144"/>
      <c r="AX972" s="144"/>
      <c r="AY972" s="144"/>
      <c r="AZ972" s="144"/>
      <c r="BA972" s="144"/>
      <c r="BB972" s="144"/>
      <c r="BC972" s="144"/>
      <c r="BD972" s="144"/>
      <c r="BE972" s="144"/>
      <c r="BF972" s="144"/>
      <c r="BG972" s="144"/>
      <c r="BH972" s="144"/>
      <c r="BI972" s="144"/>
      <c r="BJ972" s="144"/>
      <c r="BK972" s="144"/>
      <c r="BL972" s="144"/>
      <c r="BM972" s="144"/>
      <c r="BN972" s="144"/>
      <c r="BO972" s="144"/>
      <c r="BP972" s="144"/>
    </row>
    <row r="973" spans="1:68" ht="14.5" x14ac:dyDescent="0.3">
      <c r="A973" s="143"/>
      <c r="B973" s="143"/>
      <c r="C973" s="327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  <c r="AA973" s="144"/>
      <c r="AB973" s="144"/>
      <c r="AC973" s="144"/>
      <c r="AD973" s="144"/>
      <c r="AE973" s="144"/>
      <c r="AF973" s="144"/>
      <c r="AG973" s="144"/>
      <c r="AH973" s="144"/>
      <c r="AI973" s="144"/>
      <c r="AJ973" s="144"/>
      <c r="AK973" s="144"/>
      <c r="AL973" s="144"/>
      <c r="AM973" s="144"/>
      <c r="AN973" s="144"/>
      <c r="AO973" s="144"/>
      <c r="AP973" s="144"/>
      <c r="AQ973" s="144"/>
      <c r="AR973" s="144"/>
      <c r="AS973" s="144"/>
      <c r="AT973" s="144"/>
      <c r="AU973" s="144"/>
      <c r="AV973" s="144"/>
      <c r="AW973" s="144"/>
      <c r="AX973" s="144"/>
      <c r="AY973" s="144"/>
      <c r="AZ973" s="144"/>
      <c r="BA973" s="144"/>
      <c r="BB973" s="144"/>
      <c r="BC973" s="144"/>
      <c r="BD973" s="144"/>
      <c r="BE973" s="144"/>
      <c r="BF973" s="144"/>
      <c r="BG973" s="144"/>
      <c r="BH973" s="144"/>
      <c r="BI973" s="144"/>
      <c r="BJ973" s="144"/>
      <c r="BK973" s="144"/>
      <c r="BL973" s="144"/>
      <c r="BM973" s="144"/>
      <c r="BN973" s="144"/>
      <c r="BO973" s="144"/>
      <c r="BP973" s="144"/>
    </row>
    <row r="974" spans="1:68" ht="14.5" x14ac:dyDescent="0.3">
      <c r="A974" s="143"/>
      <c r="B974" s="143"/>
      <c r="C974" s="327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  <c r="AA974" s="144"/>
      <c r="AB974" s="144"/>
      <c r="AC974" s="144"/>
      <c r="AD974" s="144"/>
      <c r="AE974" s="144"/>
      <c r="AF974" s="144"/>
      <c r="AG974" s="144"/>
      <c r="AH974" s="144"/>
      <c r="AI974" s="144"/>
      <c r="AJ974" s="144"/>
      <c r="AK974" s="144"/>
      <c r="AL974" s="144"/>
      <c r="AM974" s="144"/>
      <c r="AN974" s="144"/>
      <c r="AO974" s="144"/>
      <c r="AP974" s="144"/>
      <c r="AQ974" s="144"/>
      <c r="AR974" s="144"/>
      <c r="AS974" s="144"/>
      <c r="AT974" s="144"/>
      <c r="AU974" s="144"/>
      <c r="AV974" s="144"/>
      <c r="AW974" s="144"/>
      <c r="AX974" s="144"/>
      <c r="AY974" s="144"/>
      <c r="AZ974" s="144"/>
      <c r="BA974" s="144"/>
      <c r="BB974" s="144"/>
      <c r="BC974" s="144"/>
      <c r="BD974" s="144"/>
      <c r="BE974" s="144"/>
      <c r="BF974" s="144"/>
      <c r="BG974" s="144"/>
      <c r="BH974" s="144"/>
      <c r="BI974" s="144"/>
      <c r="BJ974" s="144"/>
      <c r="BK974" s="144"/>
      <c r="BL974" s="144"/>
      <c r="BM974" s="144"/>
      <c r="BN974" s="144"/>
      <c r="BO974" s="144"/>
      <c r="BP974" s="144"/>
    </row>
    <row r="975" spans="1:68" ht="14.5" x14ac:dyDescent="0.3">
      <c r="A975" s="143"/>
      <c r="B975" s="143"/>
      <c r="C975" s="327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  <c r="AA975" s="144"/>
      <c r="AB975" s="144"/>
      <c r="AC975" s="144"/>
      <c r="AD975" s="144"/>
      <c r="AE975" s="144"/>
      <c r="AF975" s="144"/>
      <c r="AG975" s="144"/>
      <c r="AH975" s="144"/>
      <c r="AI975" s="144"/>
      <c r="AJ975" s="144"/>
      <c r="AK975" s="144"/>
      <c r="AL975" s="144"/>
      <c r="AM975" s="144"/>
      <c r="AN975" s="144"/>
      <c r="AO975" s="144"/>
      <c r="AP975" s="144"/>
      <c r="AQ975" s="144"/>
      <c r="AR975" s="144"/>
      <c r="AS975" s="144"/>
      <c r="AT975" s="144"/>
      <c r="AU975" s="144"/>
      <c r="AV975" s="144"/>
      <c r="AW975" s="144"/>
      <c r="AX975" s="144"/>
      <c r="AY975" s="144"/>
      <c r="AZ975" s="144"/>
      <c r="BA975" s="144"/>
      <c r="BB975" s="144"/>
      <c r="BC975" s="144"/>
      <c r="BD975" s="144"/>
      <c r="BE975" s="144"/>
      <c r="BF975" s="144"/>
      <c r="BG975" s="144"/>
      <c r="BH975" s="144"/>
      <c r="BI975" s="144"/>
      <c r="BJ975" s="144"/>
      <c r="BK975" s="144"/>
      <c r="BL975" s="144"/>
      <c r="BM975" s="144"/>
      <c r="BN975" s="144"/>
      <c r="BO975" s="144"/>
      <c r="BP975" s="144"/>
    </row>
    <row r="976" spans="1:68" ht="14.5" x14ac:dyDescent="0.3">
      <c r="A976" s="143"/>
      <c r="B976" s="143"/>
      <c r="C976" s="327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  <c r="AA976" s="144"/>
      <c r="AB976" s="144"/>
      <c r="AC976" s="144"/>
      <c r="AD976" s="144"/>
      <c r="AE976" s="144"/>
      <c r="AF976" s="144"/>
      <c r="AG976" s="144"/>
      <c r="AH976" s="144"/>
      <c r="AI976" s="144"/>
      <c r="AJ976" s="144"/>
      <c r="AK976" s="144"/>
      <c r="AL976" s="144"/>
      <c r="AM976" s="144"/>
      <c r="AN976" s="144"/>
      <c r="AO976" s="144"/>
      <c r="AP976" s="144"/>
      <c r="AQ976" s="144"/>
      <c r="AR976" s="144"/>
      <c r="AS976" s="144"/>
      <c r="AT976" s="144"/>
      <c r="AU976" s="144"/>
      <c r="AV976" s="144"/>
      <c r="AW976" s="144"/>
      <c r="AX976" s="144"/>
      <c r="AY976" s="144"/>
      <c r="AZ976" s="144"/>
      <c r="BA976" s="144"/>
      <c r="BB976" s="144"/>
      <c r="BC976" s="144"/>
      <c r="BD976" s="144"/>
      <c r="BE976" s="144"/>
      <c r="BF976" s="144"/>
      <c r="BG976" s="144"/>
      <c r="BH976" s="144"/>
      <c r="BI976" s="144"/>
      <c r="BJ976" s="144"/>
      <c r="BK976" s="144"/>
      <c r="BL976" s="144"/>
      <c r="BM976" s="144"/>
      <c r="BN976" s="144"/>
      <c r="BO976" s="144"/>
      <c r="BP976" s="144"/>
    </row>
    <row r="977" spans="1:68" ht="14.5" x14ac:dyDescent="0.3">
      <c r="A977" s="143"/>
      <c r="B977" s="143"/>
      <c r="C977" s="327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  <c r="AA977" s="144"/>
      <c r="AB977" s="144"/>
      <c r="AC977" s="144"/>
      <c r="AD977" s="144"/>
      <c r="AE977" s="144"/>
      <c r="AF977" s="144"/>
      <c r="AG977" s="144"/>
      <c r="AH977" s="144"/>
      <c r="AI977" s="144"/>
      <c r="AJ977" s="144"/>
      <c r="AK977" s="144"/>
      <c r="AL977" s="144"/>
      <c r="AM977" s="144"/>
      <c r="AN977" s="144"/>
      <c r="AO977" s="144"/>
      <c r="AP977" s="144"/>
      <c r="AQ977" s="144"/>
      <c r="AR977" s="144"/>
      <c r="AS977" s="144"/>
      <c r="AT977" s="144"/>
      <c r="AU977" s="144"/>
      <c r="AV977" s="144"/>
      <c r="AW977" s="144"/>
      <c r="AX977" s="144"/>
      <c r="AY977" s="144"/>
      <c r="AZ977" s="144"/>
      <c r="BA977" s="144"/>
      <c r="BB977" s="144"/>
      <c r="BC977" s="144"/>
      <c r="BD977" s="144"/>
      <c r="BE977" s="144"/>
      <c r="BF977" s="144"/>
      <c r="BG977" s="144"/>
      <c r="BH977" s="144"/>
      <c r="BI977" s="144"/>
      <c r="BJ977" s="144"/>
      <c r="BK977" s="144"/>
      <c r="BL977" s="144"/>
      <c r="BM977" s="144"/>
      <c r="BN977" s="144"/>
      <c r="BO977" s="144"/>
      <c r="BP977" s="144"/>
    </row>
    <row r="978" spans="1:68" ht="14.5" x14ac:dyDescent="0.3">
      <c r="A978" s="143"/>
      <c r="B978" s="143"/>
      <c r="C978" s="327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  <c r="AA978" s="144"/>
      <c r="AB978" s="144"/>
      <c r="AC978" s="144"/>
      <c r="AD978" s="144"/>
      <c r="AE978" s="144"/>
      <c r="AF978" s="144"/>
      <c r="AG978" s="144"/>
      <c r="AH978" s="144"/>
      <c r="AI978" s="144"/>
      <c r="AJ978" s="144"/>
      <c r="AK978" s="144"/>
      <c r="AL978" s="144"/>
      <c r="AM978" s="144"/>
      <c r="AN978" s="144"/>
      <c r="AO978" s="144"/>
      <c r="AP978" s="144"/>
      <c r="AQ978" s="144"/>
      <c r="AR978" s="144"/>
      <c r="AS978" s="144"/>
      <c r="AT978" s="144"/>
      <c r="AU978" s="144"/>
      <c r="AV978" s="144"/>
      <c r="AW978" s="144"/>
      <c r="AX978" s="144"/>
      <c r="AY978" s="144"/>
      <c r="AZ978" s="144"/>
      <c r="BA978" s="144"/>
      <c r="BB978" s="144"/>
      <c r="BC978" s="144"/>
      <c r="BD978" s="144"/>
      <c r="BE978" s="144"/>
      <c r="BF978" s="144"/>
      <c r="BG978" s="144"/>
      <c r="BH978" s="144"/>
      <c r="BI978" s="144"/>
      <c r="BJ978" s="144"/>
      <c r="BK978" s="144"/>
      <c r="BL978" s="144"/>
      <c r="BM978" s="144"/>
      <c r="BN978" s="144"/>
      <c r="BO978" s="144"/>
      <c r="BP978" s="144"/>
    </row>
    <row r="979" spans="1:68" ht="14.5" x14ac:dyDescent="0.3">
      <c r="A979" s="143"/>
      <c r="B979" s="143"/>
      <c r="C979" s="327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  <c r="AA979" s="144"/>
      <c r="AB979" s="144"/>
      <c r="AC979" s="144"/>
      <c r="AD979" s="144"/>
      <c r="AE979" s="144"/>
      <c r="AF979" s="144"/>
      <c r="AG979" s="144"/>
      <c r="AH979" s="144"/>
      <c r="AI979" s="144"/>
      <c r="AJ979" s="144"/>
      <c r="AK979" s="144"/>
      <c r="AL979" s="144"/>
      <c r="AM979" s="144"/>
      <c r="AN979" s="144"/>
      <c r="AO979" s="144"/>
      <c r="AP979" s="144"/>
      <c r="AQ979" s="144"/>
      <c r="AR979" s="144"/>
      <c r="AS979" s="144"/>
      <c r="AT979" s="144"/>
      <c r="AU979" s="144"/>
      <c r="AV979" s="144"/>
      <c r="AW979" s="144"/>
      <c r="AX979" s="144"/>
      <c r="AY979" s="144"/>
      <c r="AZ979" s="144"/>
      <c r="BA979" s="144"/>
      <c r="BB979" s="144"/>
      <c r="BC979" s="144"/>
      <c r="BD979" s="144"/>
      <c r="BE979" s="144"/>
      <c r="BF979" s="144"/>
      <c r="BG979" s="144"/>
      <c r="BH979" s="144"/>
      <c r="BI979" s="144"/>
      <c r="BJ979" s="144"/>
      <c r="BK979" s="144"/>
      <c r="BL979" s="144"/>
      <c r="BM979" s="144"/>
      <c r="BN979" s="144"/>
      <c r="BO979" s="144"/>
      <c r="BP979" s="144"/>
    </row>
    <row r="980" spans="1:68" ht="14.5" x14ac:dyDescent="0.3">
      <c r="A980" s="143"/>
      <c r="B980" s="143"/>
      <c r="C980" s="327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  <c r="AA980" s="144"/>
      <c r="AB980" s="144"/>
      <c r="AC980" s="144"/>
      <c r="AD980" s="144"/>
      <c r="AE980" s="144"/>
      <c r="AF980" s="144"/>
      <c r="AG980" s="144"/>
      <c r="AH980" s="144"/>
      <c r="AI980" s="144"/>
      <c r="AJ980" s="144"/>
      <c r="AK980" s="144"/>
      <c r="AL980" s="144"/>
      <c r="AM980" s="144"/>
      <c r="AN980" s="144"/>
      <c r="AO980" s="144"/>
      <c r="AP980" s="144"/>
      <c r="AQ980" s="144"/>
      <c r="AR980" s="144"/>
      <c r="AS980" s="144"/>
      <c r="AT980" s="144"/>
      <c r="AU980" s="144"/>
      <c r="AV980" s="144"/>
      <c r="AW980" s="144"/>
      <c r="AX980" s="144"/>
      <c r="AY980" s="144"/>
      <c r="AZ980" s="144"/>
      <c r="BA980" s="144"/>
      <c r="BB980" s="144"/>
      <c r="BC980" s="144"/>
      <c r="BD980" s="144"/>
      <c r="BE980" s="144"/>
      <c r="BF980" s="144"/>
      <c r="BG980" s="144"/>
      <c r="BH980" s="144"/>
      <c r="BI980" s="144"/>
      <c r="BJ980" s="144"/>
      <c r="BK980" s="144"/>
      <c r="BL980" s="144"/>
      <c r="BM980" s="144"/>
      <c r="BN980" s="144"/>
      <c r="BO980" s="144"/>
      <c r="BP980" s="144"/>
    </row>
    <row r="981" spans="1:68" ht="14.5" x14ac:dyDescent="0.3">
      <c r="A981" s="143"/>
      <c r="B981" s="143"/>
      <c r="C981" s="327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  <c r="AA981" s="144"/>
      <c r="AB981" s="144"/>
      <c r="AC981" s="144"/>
      <c r="AD981" s="144"/>
      <c r="AE981" s="144"/>
      <c r="AF981" s="144"/>
      <c r="AG981" s="144"/>
      <c r="AH981" s="144"/>
      <c r="AI981" s="144"/>
      <c r="AJ981" s="144"/>
      <c r="AK981" s="144"/>
      <c r="AL981" s="144"/>
      <c r="AM981" s="144"/>
      <c r="AN981" s="144"/>
      <c r="AO981" s="144"/>
      <c r="AP981" s="144"/>
      <c r="AQ981" s="144"/>
      <c r="AR981" s="144"/>
      <c r="AS981" s="144"/>
      <c r="AT981" s="144"/>
      <c r="AU981" s="144"/>
      <c r="AV981" s="144"/>
      <c r="AW981" s="144"/>
      <c r="AX981" s="144"/>
      <c r="AY981" s="144"/>
      <c r="AZ981" s="144"/>
      <c r="BA981" s="144"/>
      <c r="BB981" s="144"/>
      <c r="BC981" s="144"/>
      <c r="BD981" s="144"/>
      <c r="BE981" s="144"/>
      <c r="BF981" s="144"/>
      <c r="BG981" s="144"/>
      <c r="BH981" s="144"/>
      <c r="BI981" s="144"/>
      <c r="BJ981" s="144"/>
      <c r="BK981" s="144"/>
      <c r="BL981" s="144"/>
      <c r="BM981" s="144"/>
      <c r="BN981" s="144"/>
      <c r="BO981" s="144"/>
      <c r="BP981" s="144"/>
    </row>
    <row r="982" spans="1:68" ht="14.5" x14ac:dyDescent="0.3">
      <c r="A982" s="143"/>
      <c r="B982" s="143"/>
      <c r="C982" s="327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  <c r="AA982" s="144"/>
      <c r="AB982" s="144"/>
      <c r="AC982" s="144"/>
      <c r="AD982" s="144"/>
      <c r="AE982" s="144"/>
      <c r="AF982" s="144"/>
      <c r="AG982" s="144"/>
      <c r="AH982" s="144"/>
      <c r="AI982" s="144"/>
      <c r="AJ982" s="144"/>
      <c r="AK982" s="144"/>
      <c r="AL982" s="144"/>
      <c r="AM982" s="144"/>
      <c r="AN982" s="144"/>
      <c r="AO982" s="144"/>
      <c r="AP982" s="144"/>
      <c r="AQ982" s="144"/>
      <c r="AR982" s="144"/>
      <c r="AS982" s="144"/>
      <c r="AT982" s="144"/>
      <c r="AU982" s="144"/>
      <c r="AV982" s="144"/>
      <c r="AW982" s="144"/>
      <c r="AX982" s="144"/>
      <c r="AY982" s="144"/>
      <c r="AZ982" s="144"/>
      <c r="BA982" s="144"/>
      <c r="BB982" s="144"/>
      <c r="BC982" s="144"/>
      <c r="BD982" s="144"/>
      <c r="BE982" s="144"/>
      <c r="BF982" s="144"/>
      <c r="BG982" s="144"/>
      <c r="BH982" s="144"/>
      <c r="BI982" s="144"/>
      <c r="BJ982" s="144"/>
      <c r="BK982" s="144"/>
      <c r="BL982" s="144"/>
      <c r="BM982" s="144"/>
      <c r="BN982" s="144"/>
      <c r="BO982" s="144"/>
      <c r="BP982" s="144"/>
    </row>
    <row r="983" spans="1:68" ht="14.5" x14ac:dyDescent="0.3">
      <c r="A983" s="143"/>
      <c r="B983" s="143"/>
      <c r="C983" s="327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  <c r="AA983" s="144"/>
      <c r="AB983" s="144"/>
      <c r="AC983" s="144"/>
      <c r="AD983" s="144"/>
      <c r="AE983" s="144"/>
      <c r="AF983" s="144"/>
      <c r="AG983" s="144"/>
      <c r="AH983" s="144"/>
      <c r="AI983" s="144"/>
      <c r="AJ983" s="144"/>
      <c r="AK983" s="144"/>
      <c r="AL983" s="144"/>
      <c r="AM983" s="144"/>
      <c r="AN983" s="144"/>
      <c r="AO983" s="144"/>
      <c r="AP983" s="144"/>
      <c r="AQ983" s="144"/>
      <c r="AR983" s="144"/>
      <c r="AS983" s="144"/>
      <c r="AT983" s="144"/>
      <c r="AU983" s="144"/>
      <c r="AV983" s="144"/>
      <c r="AW983" s="144"/>
      <c r="AX983" s="144"/>
      <c r="AY983" s="144"/>
      <c r="AZ983" s="144"/>
      <c r="BA983" s="144"/>
      <c r="BB983" s="144"/>
      <c r="BC983" s="144"/>
      <c r="BD983" s="144"/>
      <c r="BE983" s="144"/>
      <c r="BF983" s="144"/>
      <c r="BG983" s="144"/>
      <c r="BH983" s="144"/>
      <c r="BI983" s="144"/>
      <c r="BJ983" s="144"/>
      <c r="BK983" s="144"/>
      <c r="BL983" s="144"/>
      <c r="BM983" s="144"/>
      <c r="BN983" s="144"/>
      <c r="BO983" s="144"/>
      <c r="BP983" s="144"/>
    </row>
    <row r="984" spans="1:68" ht="14.5" x14ac:dyDescent="0.3">
      <c r="A984" s="143"/>
      <c r="B984" s="143"/>
      <c r="C984" s="327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  <c r="AA984" s="144"/>
      <c r="AB984" s="144"/>
      <c r="AC984" s="144"/>
      <c r="AD984" s="144"/>
      <c r="AE984" s="144"/>
      <c r="AF984" s="144"/>
      <c r="AG984" s="144"/>
      <c r="AH984" s="144"/>
      <c r="AI984" s="144"/>
      <c r="AJ984" s="144"/>
      <c r="AK984" s="144"/>
      <c r="AL984" s="144"/>
      <c r="AM984" s="144"/>
      <c r="AN984" s="144"/>
      <c r="AO984" s="144"/>
      <c r="AP984" s="144"/>
      <c r="AQ984" s="144"/>
      <c r="AR984" s="144"/>
      <c r="AS984" s="144"/>
      <c r="AT984" s="144"/>
      <c r="AU984" s="144"/>
      <c r="AV984" s="144"/>
      <c r="AW984" s="144"/>
      <c r="AX984" s="144"/>
      <c r="AY984" s="144"/>
      <c r="AZ984" s="144"/>
      <c r="BA984" s="144"/>
      <c r="BB984" s="144"/>
      <c r="BC984" s="144"/>
      <c r="BD984" s="144"/>
      <c r="BE984" s="144"/>
      <c r="BF984" s="144"/>
      <c r="BG984" s="144"/>
      <c r="BH984" s="144"/>
      <c r="BI984" s="144"/>
      <c r="BJ984" s="144"/>
      <c r="BK984" s="144"/>
      <c r="BL984" s="144"/>
      <c r="BM984" s="144"/>
      <c r="BN984" s="144"/>
      <c r="BO984" s="144"/>
      <c r="BP984" s="144"/>
    </row>
    <row r="985" spans="1:68" ht="14.5" x14ac:dyDescent="0.3">
      <c r="A985" s="143"/>
      <c r="B985" s="143"/>
      <c r="C985" s="327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  <c r="AA985" s="144"/>
      <c r="AB985" s="144"/>
      <c r="AC985" s="144"/>
      <c r="AD985" s="144"/>
      <c r="AE985" s="144"/>
      <c r="AF985" s="144"/>
      <c r="AG985" s="144"/>
      <c r="AH985" s="144"/>
      <c r="AI985" s="144"/>
      <c r="AJ985" s="144"/>
      <c r="AK985" s="144"/>
      <c r="AL985" s="144"/>
      <c r="AM985" s="144"/>
      <c r="AN985" s="144"/>
      <c r="AO985" s="144"/>
      <c r="AP985" s="144"/>
      <c r="AQ985" s="144"/>
      <c r="AR985" s="144"/>
      <c r="AS985" s="144"/>
      <c r="AT985" s="144"/>
      <c r="AU985" s="144"/>
      <c r="AV985" s="144"/>
      <c r="AW985" s="144"/>
      <c r="AX985" s="144"/>
      <c r="AY985" s="144"/>
      <c r="AZ985" s="144"/>
      <c r="BA985" s="144"/>
      <c r="BB985" s="144"/>
      <c r="BC985" s="144"/>
      <c r="BD985" s="144"/>
      <c r="BE985" s="144"/>
      <c r="BF985" s="144"/>
      <c r="BG985" s="144"/>
      <c r="BH985" s="144"/>
      <c r="BI985" s="144"/>
      <c r="BJ985" s="144"/>
      <c r="BK985" s="144"/>
      <c r="BL985" s="144"/>
      <c r="BM985" s="144"/>
      <c r="BN985" s="144"/>
      <c r="BO985" s="144"/>
      <c r="BP985" s="144"/>
    </row>
    <row r="986" spans="1:68" ht="14.5" x14ac:dyDescent="0.3">
      <c r="A986" s="143"/>
      <c r="B986" s="143"/>
      <c r="C986" s="327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  <c r="AA986" s="144"/>
      <c r="AB986" s="144"/>
      <c r="AC986" s="144"/>
      <c r="AD986" s="144"/>
      <c r="AE986" s="144"/>
      <c r="AF986" s="144"/>
      <c r="AG986" s="144"/>
      <c r="AH986" s="144"/>
      <c r="AI986" s="144"/>
      <c r="AJ986" s="144"/>
      <c r="AK986" s="144"/>
      <c r="AL986" s="144"/>
      <c r="AM986" s="144"/>
      <c r="AN986" s="144"/>
      <c r="AO986" s="144"/>
      <c r="AP986" s="144"/>
      <c r="AQ986" s="144"/>
      <c r="AR986" s="144"/>
      <c r="AS986" s="144"/>
      <c r="AT986" s="144"/>
      <c r="AU986" s="144"/>
      <c r="AV986" s="144"/>
      <c r="AW986" s="144"/>
      <c r="AX986" s="144"/>
      <c r="AY986" s="144"/>
      <c r="AZ986" s="144"/>
      <c r="BA986" s="144"/>
      <c r="BB986" s="144"/>
      <c r="BC986" s="144"/>
      <c r="BD986" s="144"/>
      <c r="BE986" s="144"/>
      <c r="BF986" s="144"/>
      <c r="BG986" s="144"/>
      <c r="BH986" s="144"/>
      <c r="BI986" s="144"/>
      <c r="BJ986" s="144"/>
      <c r="BK986" s="144"/>
      <c r="BL986" s="144"/>
      <c r="BM986" s="144"/>
      <c r="BN986" s="144"/>
      <c r="BO986" s="144"/>
      <c r="BP986" s="144"/>
    </row>
    <row r="987" spans="1:68" ht="14.5" x14ac:dyDescent="0.3">
      <c r="A987" s="143"/>
      <c r="B987" s="143"/>
      <c r="C987" s="327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  <c r="AA987" s="144"/>
      <c r="AB987" s="144"/>
      <c r="AC987" s="144"/>
      <c r="AD987" s="144"/>
      <c r="AE987" s="144"/>
      <c r="AF987" s="144"/>
      <c r="AG987" s="144"/>
      <c r="AH987" s="144"/>
      <c r="AI987" s="144"/>
      <c r="AJ987" s="144"/>
      <c r="AK987" s="144"/>
      <c r="AL987" s="144"/>
      <c r="AM987" s="144"/>
      <c r="AN987" s="144"/>
      <c r="AO987" s="144"/>
      <c r="AP987" s="144"/>
      <c r="AQ987" s="144"/>
      <c r="AR987" s="144"/>
      <c r="AS987" s="144"/>
      <c r="AT987" s="144"/>
      <c r="AU987" s="144"/>
      <c r="AV987" s="144"/>
      <c r="AW987" s="144"/>
      <c r="AX987" s="144"/>
      <c r="AY987" s="144"/>
      <c r="AZ987" s="144"/>
      <c r="BA987" s="144"/>
      <c r="BB987" s="144"/>
      <c r="BC987" s="144"/>
      <c r="BD987" s="144"/>
      <c r="BE987" s="144"/>
      <c r="BF987" s="144"/>
      <c r="BG987" s="144"/>
      <c r="BH987" s="144"/>
      <c r="BI987" s="144"/>
      <c r="BJ987" s="144"/>
      <c r="BK987" s="144"/>
      <c r="BL987" s="144"/>
      <c r="BM987" s="144"/>
      <c r="BN987" s="144"/>
      <c r="BO987" s="144"/>
      <c r="BP987" s="144"/>
    </row>
    <row r="988" spans="1:68" ht="14.5" x14ac:dyDescent="0.3">
      <c r="A988" s="143"/>
      <c r="B988" s="143"/>
      <c r="C988" s="327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  <c r="AA988" s="144"/>
      <c r="AB988" s="144"/>
      <c r="AC988" s="144"/>
      <c r="AD988" s="144"/>
      <c r="AE988" s="144"/>
      <c r="AF988" s="144"/>
      <c r="AG988" s="144"/>
      <c r="AH988" s="144"/>
      <c r="AI988" s="144"/>
      <c r="AJ988" s="144"/>
      <c r="AK988" s="144"/>
      <c r="AL988" s="144"/>
      <c r="AM988" s="144"/>
      <c r="AN988" s="144"/>
      <c r="AO988" s="144"/>
      <c r="AP988" s="144"/>
      <c r="AQ988" s="144"/>
      <c r="AR988" s="144"/>
      <c r="AS988" s="144"/>
      <c r="AT988" s="144"/>
      <c r="AU988" s="144"/>
      <c r="AV988" s="144"/>
      <c r="AW988" s="144"/>
      <c r="AX988" s="144"/>
      <c r="AY988" s="144"/>
      <c r="AZ988" s="144"/>
      <c r="BA988" s="144"/>
      <c r="BB988" s="144"/>
      <c r="BC988" s="144"/>
      <c r="BD988" s="144"/>
      <c r="BE988" s="144"/>
      <c r="BF988" s="144"/>
      <c r="BG988" s="144"/>
      <c r="BH988" s="144"/>
      <c r="BI988" s="144"/>
      <c r="BJ988" s="144"/>
      <c r="BK988" s="144"/>
      <c r="BL988" s="144"/>
      <c r="BM988" s="144"/>
      <c r="BN988" s="144"/>
      <c r="BO988" s="144"/>
      <c r="BP988" s="144"/>
    </row>
    <row r="989" spans="1:68" ht="14.5" x14ac:dyDescent="0.3">
      <c r="A989" s="143"/>
      <c r="B989" s="143"/>
      <c r="C989" s="327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  <c r="AA989" s="144"/>
      <c r="AB989" s="144"/>
      <c r="AC989" s="144"/>
      <c r="AD989" s="144"/>
      <c r="AE989" s="144"/>
      <c r="AF989" s="144"/>
      <c r="AG989" s="144"/>
      <c r="AH989" s="144"/>
      <c r="AI989" s="144"/>
      <c r="AJ989" s="144"/>
      <c r="AK989" s="144"/>
      <c r="AL989" s="144"/>
      <c r="AM989" s="144"/>
      <c r="AN989" s="144"/>
      <c r="AO989" s="144"/>
      <c r="AP989" s="144"/>
      <c r="AQ989" s="144"/>
      <c r="AR989" s="144"/>
      <c r="AS989" s="144"/>
      <c r="AT989" s="144"/>
      <c r="AU989" s="144"/>
      <c r="AV989" s="144"/>
      <c r="AW989" s="144"/>
      <c r="AX989" s="144"/>
      <c r="AY989" s="144"/>
      <c r="AZ989" s="144"/>
      <c r="BA989" s="144"/>
      <c r="BB989" s="144"/>
      <c r="BC989" s="144"/>
      <c r="BD989" s="144"/>
      <c r="BE989" s="144"/>
      <c r="BF989" s="144"/>
      <c r="BG989" s="144"/>
      <c r="BH989" s="144"/>
      <c r="BI989" s="144"/>
      <c r="BJ989" s="144"/>
      <c r="BK989" s="144"/>
      <c r="BL989" s="144"/>
      <c r="BM989" s="144"/>
      <c r="BN989" s="144"/>
      <c r="BO989" s="144"/>
      <c r="BP989" s="144"/>
    </row>
    <row r="990" spans="1:68" ht="14.5" x14ac:dyDescent="0.3">
      <c r="A990" s="143"/>
      <c r="B990" s="143"/>
      <c r="C990" s="327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  <c r="AA990" s="144"/>
      <c r="AB990" s="144"/>
      <c r="AC990" s="144"/>
      <c r="AD990" s="144"/>
      <c r="AE990" s="144"/>
      <c r="AF990" s="144"/>
      <c r="AG990" s="144"/>
      <c r="AH990" s="144"/>
      <c r="AI990" s="144"/>
      <c r="AJ990" s="144"/>
      <c r="AK990" s="144"/>
      <c r="AL990" s="144"/>
      <c r="AM990" s="144"/>
      <c r="AN990" s="144"/>
      <c r="AO990" s="144"/>
      <c r="AP990" s="144"/>
      <c r="AQ990" s="144"/>
      <c r="AR990" s="144"/>
      <c r="AS990" s="144"/>
      <c r="AT990" s="144"/>
      <c r="AU990" s="144"/>
      <c r="AV990" s="144"/>
      <c r="AW990" s="144"/>
      <c r="AX990" s="144"/>
      <c r="AY990" s="144"/>
      <c r="AZ990" s="144"/>
      <c r="BA990" s="144"/>
      <c r="BB990" s="144"/>
      <c r="BC990" s="144"/>
      <c r="BD990" s="144"/>
      <c r="BE990" s="144"/>
      <c r="BF990" s="144"/>
      <c r="BG990" s="144"/>
      <c r="BH990" s="144"/>
      <c r="BI990" s="144"/>
      <c r="BJ990" s="144"/>
      <c r="BK990" s="144"/>
      <c r="BL990" s="144"/>
      <c r="BM990" s="144"/>
      <c r="BN990" s="144"/>
      <c r="BO990" s="144"/>
      <c r="BP990" s="144"/>
    </row>
    <row r="991" spans="1:68" ht="14.5" x14ac:dyDescent="0.3">
      <c r="A991" s="143"/>
      <c r="B991" s="143"/>
      <c r="C991" s="327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  <c r="AA991" s="144"/>
      <c r="AB991" s="144"/>
      <c r="AC991" s="144"/>
      <c r="AD991" s="144"/>
      <c r="AE991" s="144"/>
      <c r="AF991" s="144"/>
      <c r="AG991" s="144"/>
      <c r="AH991" s="144"/>
      <c r="AI991" s="144"/>
      <c r="AJ991" s="144"/>
      <c r="AK991" s="144"/>
      <c r="AL991" s="144"/>
      <c r="AM991" s="144"/>
      <c r="AN991" s="144"/>
      <c r="AO991" s="144"/>
      <c r="AP991" s="144"/>
      <c r="AQ991" s="144"/>
      <c r="AR991" s="144"/>
      <c r="AS991" s="144"/>
      <c r="AT991" s="144"/>
      <c r="AU991" s="144"/>
      <c r="AV991" s="144"/>
      <c r="AW991" s="144"/>
      <c r="AX991" s="144"/>
      <c r="AY991" s="144"/>
      <c r="AZ991" s="144"/>
      <c r="BA991" s="144"/>
      <c r="BB991" s="144"/>
      <c r="BC991" s="144"/>
      <c r="BD991" s="144"/>
      <c r="BE991" s="144"/>
      <c r="BF991" s="144"/>
      <c r="BG991" s="144"/>
      <c r="BH991" s="144"/>
      <c r="BI991" s="144"/>
      <c r="BJ991" s="144"/>
      <c r="BK991" s="144"/>
      <c r="BL991" s="144"/>
      <c r="BM991" s="144"/>
      <c r="BN991" s="144"/>
      <c r="BO991" s="144"/>
      <c r="BP991" s="144"/>
    </row>
    <row r="992" spans="1:68" ht="14.5" x14ac:dyDescent="0.3">
      <c r="A992" s="143"/>
      <c r="B992" s="143"/>
      <c r="C992" s="327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  <c r="AA992" s="144"/>
      <c r="AB992" s="144"/>
      <c r="AC992" s="144"/>
      <c r="AD992" s="144"/>
      <c r="AE992" s="144"/>
      <c r="AF992" s="144"/>
      <c r="AG992" s="144"/>
      <c r="AH992" s="144"/>
      <c r="AI992" s="144"/>
      <c r="AJ992" s="144"/>
      <c r="AK992" s="144"/>
      <c r="AL992" s="144"/>
      <c r="AM992" s="144"/>
      <c r="AN992" s="144"/>
      <c r="AO992" s="144"/>
      <c r="AP992" s="144"/>
      <c r="AQ992" s="144"/>
      <c r="AR992" s="144"/>
      <c r="AS992" s="144"/>
      <c r="AT992" s="144"/>
      <c r="AU992" s="144"/>
      <c r="AV992" s="144"/>
      <c r="AW992" s="144"/>
      <c r="AX992" s="144"/>
      <c r="AY992" s="144"/>
      <c r="AZ992" s="144"/>
      <c r="BA992" s="144"/>
      <c r="BB992" s="144"/>
      <c r="BC992" s="144"/>
      <c r="BD992" s="144"/>
      <c r="BE992" s="144"/>
      <c r="BF992" s="144"/>
      <c r="BG992" s="144"/>
      <c r="BH992" s="144"/>
      <c r="BI992" s="144"/>
      <c r="BJ992" s="144"/>
      <c r="BK992" s="144"/>
      <c r="BL992" s="144"/>
      <c r="BM992" s="144"/>
      <c r="BN992" s="144"/>
      <c r="BO992" s="144"/>
      <c r="BP992" s="144"/>
    </row>
    <row r="993" spans="1:68" ht="14.5" x14ac:dyDescent="0.3">
      <c r="A993" s="143"/>
      <c r="B993" s="143"/>
      <c r="C993" s="327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  <c r="AA993" s="144"/>
      <c r="AB993" s="144"/>
      <c r="AC993" s="144"/>
      <c r="AD993" s="144"/>
      <c r="AE993" s="144"/>
      <c r="AF993" s="144"/>
      <c r="AG993" s="144"/>
      <c r="AH993" s="144"/>
      <c r="AI993" s="144"/>
      <c r="AJ993" s="144"/>
      <c r="AK993" s="144"/>
      <c r="AL993" s="144"/>
      <c r="AM993" s="144"/>
      <c r="AN993" s="144"/>
      <c r="AO993" s="144"/>
      <c r="AP993" s="144"/>
      <c r="AQ993" s="144"/>
      <c r="AR993" s="144"/>
      <c r="AS993" s="144"/>
      <c r="AT993" s="144"/>
      <c r="AU993" s="144"/>
      <c r="AV993" s="144"/>
      <c r="AW993" s="144"/>
      <c r="AX993" s="144"/>
      <c r="AY993" s="144"/>
      <c r="AZ993" s="144"/>
      <c r="BA993" s="144"/>
      <c r="BB993" s="144"/>
      <c r="BC993" s="144"/>
      <c r="BD993" s="144"/>
      <c r="BE993" s="144"/>
      <c r="BF993" s="144"/>
      <c r="BG993" s="144"/>
      <c r="BH993" s="144"/>
      <c r="BI993" s="144"/>
      <c r="BJ993" s="144"/>
      <c r="BK993" s="144"/>
      <c r="BL993" s="144"/>
      <c r="BM993" s="144"/>
      <c r="BN993" s="144"/>
      <c r="BO993" s="144"/>
      <c r="BP993" s="144"/>
    </row>
    <row r="994" spans="1:68" ht="14.5" x14ac:dyDescent="0.3">
      <c r="A994" s="143"/>
      <c r="B994" s="143"/>
      <c r="C994" s="327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  <c r="AA994" s="144"/>
      <c r="AB994" s="144"/>
      <c r="AC994" s="144"/>
      <c r="AD994" s="144"/>
      <c r="AE994" s="144"/>
      <c r="AF994" s="144"/>
      <c r="AG994" s="144"/>
      <c r="AH994" s="144"/>
      <c r="AI994" s="144"/>
      <c r="AJ994" s="144"/>
      <c r="AK994" s="144"/>
      <c r="AL994" s="144"/>
      <c r="AM994" s="144"/>
      <c r="AN994" s="144"/>
      <c r="AO994" s="144"/>
      <c r="AP994" s="144"/>
      <c r="AQ994" s="144"/>
      <c r="AR994" s="144"/>
      <c r="AS994" s="144"/>
      <c r="AT994" s="144"/>
      <c r="AU994" s="144"/>
      <c r="AV994" s="144"/>
      <c r="AW994" s="144"/>
      <c r="AX994" s="144"/>
      <c r="AY994" s="144"/>
      <c r="AZ994" s="144"/>
      <c r="BA994" s="144"/>
      <c r="BB994" s="144"/>
      <c r="BC994" s="144"/>
      <c r="BD994" s="144"/>
      <c r="BE994" s="144"/>
      <c r="BF994" s="144"/>
      <c r="BG994" s="144"/>
      <c r="BH994" s="144"/>
      <c r="BI994" s="144"/>
      <c r="BJ994" s="144"/>
      <c r="BK994" s="144"/>
      <c r="BL994" s="144"/>
      <c r="BM994" s="144"/>
      <c r="BN994" s="144"/>
      <c r="BO994" s="144"/>
      <c r="BP994" s="144"/>
    </row>
    <row r="995" spans="1:68" ht="14.5" x14ac:dyDescent="0.3">
      <c r="A995" s="143"/>
      <c r="B995" s="143"/>
      <c r="C995" s="327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  <c r="AA995" s="144"/>
      <c r="AB995" s="144"/>
      <c r="AC995" s="144"/>
      <c r="AD995" s="144"/>
      <c r="AE995" s="144"/>
      <c r="AF995" s="144"/>
      <c r="AG995" s="144"/>
      <c r="AH995" s="144"/>
      <c r="AI995" s="144"/>
      <c r="AJ995" s="144"/>
      <c r="AK995" s="144"/>
      <c r="AL995" s="144"/>
      <c r="AM995" s="144"/>
      <c r="AN995" s="144"/>
      <c r="AO995" s="144"/>
      <c r="AP995" s="144"/>
      <c r="AQ995" s="144"/>
      <c r="AR995" s="144"/>
      <c r="AS995" s="144"/>
      <c r="AT995" s="144"/>
      <c r="AU995" s="144"/>
      <c r="AV995" s="144"/>
      <c r="AW995" s="144"/>
      <c r="AX995" s="144"/>
      <c r="AY995" s="144"/>
      <c r="AZ995" s="144"/>
      <c r="BA995" s="144"/>
      <c r="BB995" s="144"/>
      <c r="BC995" s="144"/>
      <c r="BD995" s="144"/>
      <c r="BE995" s="144"/>
      <c r="BF995" s="144"/>
      <c r="BG995" s="144"/>
      <c r="BH995" s="144"/>
      <c r="BI995" s="144"/>
      <c r="BJ995" s="144"/>
      <c r="BK995" s="144"/>
      <c r="BL995" s="144"/>
      <c r="BM995" s="144"/>
      <c r="BN995" s="144"/>
      <c r="BO995" s="144"/>
      <c r="BP995" s="144"/>
    </row>
    <row r="996" spans="1:68" ht="14.5" x14ac:dyDescent="0.3">
      <c r="A996" s="143"/>
      <c r="B996" s="143"/>
      <c r="C996" s="327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  <c r="AA996" s="144"/>
      <c r="AB996" s="144"/>
      <c r="AC996" s="144"/>
      <c r="AD996" s="144"/>
      <c r="AE996" s="144"/>
      <c r="AF996" s="144"/>
      <c r="AG996" s="144"/>
      <c r="AH996" s="144"/>
      <c r="AI996" s="144"/>
      <c r="AJ996" s="144"/>
      <c r="AK996" s="144"/>
      <c r="AL996" s="144"/>
      <c r="AM996" s="144"/>
      <c r="AN996" s="144"/>
      <c r="AO996" s="144"/>
      <c r="AP996" s="144"/>
      <c r="AQ996" s="144"/>
      <c r="AR996" s="144"/>
      <c r="AS996" s="144"/>
      <c r="AT996" s="144"/>
      <c r="AU996" s="144"/>
      <c r="AV996" s="144"/>
      <c r="AW996" s="144"/>
      <c r="AX996" s="144"/>
      <c r="AY996" s="144"/>
      <c r="AZ996" s="144"/>
      <c r="BA996" s="144"/>
      <c r="BB996" s="144"/>
      <c r="BC996" s="144"/>
      <c r="BD996" s="144"/>
      <c r="BE996" s="144"/>
      <c r="BF996" s="144"/>
      <c r="BG996" s="144"/>
      <c r="BH996" s="144"/>
      <c r="BI996" s="144"/>
      <c r="BJ996" s="144"/>
      <c r="BK996" s="144"/>
      <c r="BL996" s="144"/>
      <c r="BM996" s="144"/>
      <c r="BN996" s="144"/>
      <c r="BO996" s="144"/>
      <c r="BP996" s="144"/>
    </row>
    <row r="997" spans="1:68" ht="14.5" x14ac:dyDescent="0.3">
      <c r="A997" s="143"/>
      <c r="B997" s="143"/>
      <c r="C997" s="327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  <c r="AA997" s="144"/>
      <c r="AB997" s="144"/>
      <c r="AC997" s="144"/>
      <c r="AD997" s="144"/>
      <c r="AE997" s="144"/>
      <c r="AF997" s="144"/>
      <c r="AG997" s="144"/>
      <c r="AH997" s="144"/>
      <c r="AI997" s="144"/>
      <c r="AJ997" s="144"/>
      <c r="AK997" s="144"/>
      <c r="AL997" s="144"/>
      <c r="AM997" s="144"/>
      <c r="AN997" s="144"/>
      <c r="AO997" s="144"/>
      <c r="AP997" s="144"/>
      <c r="AQ997" s="144"/>
      <c r="AR997" s="144"/>
      <c r="AS997" s="144"/>
      <c r="AT997" s="144"/>
      <c r="AU997" s="144"/>
      <c r="AV997" s="144"/>
      <c r="AW997" s="144"/>
      <c r="AX997" s="144"/>
      <c r="AY997" s="144"/>
      <c r="AZ997" s="144"/>
      <c r="BA997" s="144"/>
      <c r="BB997" s="144"/>
      <c r="BC997" s="144"/>
      <c r="BD997" s="144"/>
      <c r="BE997" s="144"/>
      <c r="BF997" s="144"/>
      <c r="BG997" s="144"/>
      <c r="BH997" s="144"/>
      <c r="BI997" s="144"/>
      <c r="BJ997" s="144"/>
      <c r="BK997" s="144"/>
      <c r="BL997" s="144"/>
      <c r="BM997" s="144"/>
      <c r="BN997" s="144"/>
      <c r="BO997" s="144"/>
      <c r="BP997" s="144"/>
    </row>
    <row r="998" spans="1:68" ht="14.5" x14ac:dyDescent="0.3">
      <c r="A998" s="143"/>
      <c r="B998" s="143"/>
      <c r="C998" s="327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  <c r="AA998" s="144"/>
      <c r="AB998" s="144"/>
      <c r="AC998" s="144"/>
      <c r="AD998" s="144"/>
      <c r="AE998" s="144"/>
      <c r="AF998" s="144"/>
      <c r="AG998" s="144"/>
      <c r="AH998" s="144"/>
      <c r="AI998" s="144"/>
      <c r="AJ998" s="144"/>
      <c r="AK998" s="144"/>
      <c r="AL998" s="144"/>
      <c r="AM998" s="144"/>
      <c r="AN998" s="144"/>
      <c r="AO998" s="144"/>
      <c r="AP998" s="144"/>
      <c r="AQ998" s="144"/>
      <c r="AR998" s="144"/>
      <c r="AS998" s="144"/>
      <c r="AT998" s="144"/>
      <c r="AU998" s="144"/>
      <c r="AV998" s="144"/>
      <c r="AW998" s="144"/>
      <c r="AX998" s="144"/>
      <c r="AY998" s="144"/>
      <c r="AZ998" s="144"/>
      <c r="BA998" s="144"/>
      <c r="BB998" s="144"/>
      <c r="BC998" s="144"/>
      <c r="BD998" s="144"/>
      <c r="BE998" s="144"/>
      <c r="BF998" s="144"/>
      <c r="BG998" s="144"/>
      <c r="BH998" s="144"/>
      <c r="BI998" s="144"/>
      <c r="BJ998" s="144"/>
      <c r="BK998" s="144"/>
      <c r="BL998" s="144"/>
      <c r="BM998" s="144"/>
      <c r="BN998" s="144"/>
      <c r="BO998" s="144"/>
      <c r="BP998" s="144"/>
    </row>
    <row r="999" spans="1:68" ht="14.5" x14ac:dyDescent="0.3">
      <c r="A999" s="143"/>
      <c r="B999" s="143"/>
      <c r="C999" s="327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  <c r="AA999" s="144"/>
      <c r="AB999" s="144"/>
      <c r="AC999" s="144"/>
      <c r="AD999" s="144"/>
      <c r="AE999" s="144"/>
      <c r="AF999" s="144"/>
      <c r="AG999" s="144"/>
      <c r="AH999" s="144"/>
      <c r="AI999" s="144"/>
      <c r="AJ999" s="144"/>
      <c r="AK999" s="144"/>
      <c r="AL999" s="144"/>
      <c r="AM999" s="144"/>
      <c r="AN999" s="144"/>
      <c r="AO999" s="144"/>
      <c r="AP999" s="144"/>
      <c r="AQ999" s="144"/>
      <c r="AR999" s="144"/>
      <c r="AS999" s="144"/>
      <c r="AT999" s="144"/>
      <c r="AU999" s="144"/>
      <c r="AV999" s="144"/>
      <c r="AW999" s="144"/>
      <c r="AX999" s="144"/>
      <c r="AY999" s="144"/>
      <c r="AZ999" s="144"/>
      <c r="BA999" s="144"/>
      <c r="BB999" s="144"/>
      <c r="BC999" s="144"/>
      <c r="BD999" s="144"/>
      <c r="BE999" s="144"/>
      <c r="BF999" s="144"/>
      <c r="BG999" s="144"/>
      <c r="BH999" s="144"/>
      <c r="BI999" s="144"/>
      <c r="BJ999" s="144"/>
      <c r="BK999" s="144"/>
      <c r="BL999" s="144"/>
      <c r="BM999" s="144"/>
      <c r="BN999" s="144"/>
      <c r="BO999" s="144"/>
      <c r="BP999" s="144"/>
    </row>
    <row r="1000" spans="1:68" ht="14.5" x14ac:dyDescent="0.3">
      <c r="A1000" s="143"/>
      <c r="B1000" s="143"/>
      <c r="C1000" s="327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  <c r="AA1000" s="144"/>
      <c r="AB1000" s="144"/>
      <c r="AC1000" s="144"/>
      <c r="AD1000" s="144"/>
      <c r="AE1000" s="144"/>
      <c r="AF1000" s="144"/>
      <c r="AG1000" s="144"/>
      <c r="AH1000" s="144"/>
      <c r="AI1000" s="144"/>
      <c r="AJ1000" s="144"/>
      <c r="AK1000" s="144"/>
      <c r="AL1000" s="144"/>
      <c r="AM1000" s="144"/>
      <c r="AN1000" s="144"/>
      <c r="AO1000" s="144"/>
      <c r="AP1000" s="144"/>
      <c r="AQ1000" s="144"/>
      <c r="AR1000" s="144"/>
      <c r="AS1000" s="144"/>
      <c r="AT1000" s="144"/>
      <c r="AU1000" s="144"/>
      <c r="AV1000" s="144"/>
      <c r="AW1000" s="144"/>
      <c r="AX1000" s="144"/>
      <c r="AY1000" s="144"/>
      <c r="AZ1000" s="144"/>
      <c r="BA1000" s="144"/>
      <c r="BB1000" s="144"/>
      <c r="BC1000" s="144"/>
      <c r="BD1000" s="144"/>
      <c r="BE1000" s="144"/>
      <c r="BF1000" s="144"/>
      <c r="BG1000" s="144"/>
      <c r="BH1000" s="144"/>
      <c r="BI1000" s="144"/>
      <c r="BJ1000" s="144"/>
      <c r="BK1000" s="144"/>
      <c r="BL1000" s="144"/>
      <c r="BM1000" s="144"/>
      <c r="BN1000" s="144"/>
      <c r="BO1000" s="144"/>
      <c r="BP1000" s="144"/>
    </row>
    <row r="1001" spans="1:68" ht="14.5" x14ac:dyDescent="0.3">
      <c r="A1001" s="143"/>
      <c r="B1001" s="143"/>
      <c r="C1001" s="327"/>
      <c r="D1001" s="144"/>
      <c r="E1001" s="144"/>
      <c r="F1001" s="144"/>
      <c r="G1001" s="144"/>
      <c r="H1001" s="144"/>
      <c r="I1001" s="144"/>
      <c r="J1001" s="144"/>
      <c r="K1001" s="144"/>
      <c r="L1001" s="144"/>
      <c r="M1001" s="144"/>
      <c r="N1001" s="144"/>
      <c r="O1001" s="144"/>
      <c r="P1001" s="144"/>
      <c r="Q1001" s="144"/>
      <c r="R1001" s="144"/>
      <c r="S1001" s="144"/>
      <c r="T1001" s="144"/>
      <c r="U1001" s="144"/>
      <c r="V1001" s="144"/>
      <c r="W1001" s="144"/>
      <c r="X1001" s="144"/>
      <c r="Y1001" s="144"/>
      <c r="Z1001" s="144"/>
      <c r="AA1001" s="144"/>
      <c r="AB1001" s="144"/>
      <c r="AC1001" s="144"/>
      <c r="AD1001" s="144"/>
      <c r="AE1001" s="144"/>
      <c r="AF1001" s="144"/>
      <c r="AG1001" s="144"/>
      <c r="AH1001" s="144"/>
      <c r="AI1001" s="144"/>
      <c r="AJ1001" s="144"/>
      <c r="AK1001" s="144"/>
      <c r="AL1001" s="144"/>
      <c r="AM1001" s="144"/>
      <c r="AN1001" s="144"/>
      <c r="AO1001" s="144"/>
      <c r="AP1001" s="144"/>
      <c r="AQ1001" s="144"/>
      <c r="AR1001" s="144"/>
      <c r="AS1001" s="144"/>
      <c r="AT1001" s="144"/>
      <c r="AU1001" s="144"/>
      <c r="AV1001" s="144"/>
      <c r="AW1001" s="144"/>
      <c r="AX1001" s="144"/>
      <c r="AY1001" s="144"/>
      <c r="AZ1001" s="144"/>
      <c r="BA1001" s="144"/>
      <c r="BB1001" s="144"/>
      <c r="BC1001" s="144"/>
      <c r="BD1001" s="144"/>
      <c r="BE1001" s="144"/>
      <c r="BF1001" s="144"/>
      <c r="BG1001" s="144"/>
      <c r="BH1001" s="144"/>
      <c r="BI1001" s="144"/>
      <c r="BJ1001" s="144"/>
      <c r="BK1001" s="144"/>
      <c r="BL1001" s="144"/>
      <c r="BM1001" s="144"/>
      <c r="BN1001" s="144"/>
      <c r="BO1001" s="144"/>
      <c r="BP1001" s="144"/>
    </row>
    <row r="1002" spans="1:68" ht="14.5" x14ac:dyDescent="0.3">
      <c r="A1002" s="143"/>
      <c r="B1002" s="143"/>
      <c r="C1002" s="327"/>
      <c r="D1002" s="144"/>
      <c r="E1002" s="144"/>
      <c r="F1002" s="144"/>
      <c r="G1002" s="144"/>
      <c r="H1002" s="144"/>
      <c r="I1002" s="144"/>
      <c r="J1002" s="144"/>
      <c r="K1002" s="144"/>
      <c r="L1002" s="144"/>
      <c r="M1002" s="144"/>
      <c r="N1002" s="144"/>
      <c r="O1002" s="144"/>
      <c r="P1002" s="144"/>
      <c r="Q1002" s="144"/>
      <c r="R1002" s="144"/>
      <c r="S1002" s="144"/>
      <c r="T1002" s="144"/>
      <c r="U1002" s="144"/>
      <c r="V1002" s="144"/>
      <c r="W1002" s="144"/>
      <c r="X1002" s="144"/>
      <c r="Y1002" s="144"/>
      <c r="Z1002" s="144"/>
      <c r="AA1002" s="144"/>
      <c r="AB1002" s="144"/>
      <c r="AC1002" s="144"/>
      <c r="AD1002" s="144"/>
      <c r="AE1002" s="144"/>
      <c r="AF1002" s="144"/>
      <c r="AG1002" s="144"/>
      <c r="AH1002" s="144"/>
      <c r="AI1002" s="144"/>
      <c r="AJ1002" s="144"/>
      <c r="AK1002" s="144"/>
      <c r="AL1002" s="144"/>
      <c r="AM1002" s="144"/>
      <c r="AN1002" s="144"/>
      <c r="AO1002" s="144"/>
      <c r="AP1002" s="144"/>
      <c r="AQ1002" s="144"/>
      <c r="AR1002" s="144"/>
      <c r="AS1002" s="144"/>
      <c r="AT1002" s="144"/>
      <c r="AU1002" s="144"/>
      <c r="AV1002" s="144"/>
      <c r="AW1002" s="144"/>
      <c r="AX1002" s="144"/>
      <c r="AY1002" s="144"/>
      <c r="AZ1002" s="144"/>
      <c r="BA1002" s="144"/>
      <c r="BB1002" s="144"/>
      <c r="BC1002" s="144"/>
      <c r="BD1002" s="144"/>
      <c r="BE1002" s="144"/>
      <c r="BF1002" s="144"/>
      <c r="BG1002" s="144"/>
      <c r="BH1002" s="144"/>
      <c r="BI1002" s="144"/>
      <c r="BJ1002" s="144"/>
      <c r="BK1002" s="144"/>
      <c r="BL1002" s="144"/>
      <c r="BM1002" s="144"/>
      <c r="BN1002" s="144"/>
      <c r="BO1002" s="144"/>
      <c r="BP1002" s="144"/>
    </row>
    <row r="1003" spans="1:68" ht="14.5" x14ac:dyDescent="0.3">
      <c r="A1003" s="143"/>
      <c r="B1003" s="143"/>
      <c r="C1003" s="327"/>
      <c r="D1003" s="144"/>
      <c r="E1003" s="144"/>
      <c r="F1003" s="144"/>
      <c r="G1003" s="144"/>
      <c r="H1003" s="144"/>
      <c r="I1003" s="144"/>
      <c r="J1003" s="144"/>
      <c r="K1003" s="144"/>
      <c r="L1003" s="144"/>
      <c r="M1003" s="144"/>
      <c r="N1003" s="144"/>
      <c r="O1003" s="144"/>
      <c r="P1003" s="144"/>
      <c r="Q1003" s="144"/>
      <c r="R1003" s="144"/>
      <c r="S1003" s="144"/>
      <c r="T1003" s="144"/>
      <c r="U1003" s="144"/>
      <c r="V1003" s="144"/>
      <c r="W1003" s="144"/>
      <c r="X1003" s="144"/>
      <c r="Y1003" s="144"/>
      <c r="Z1003" s="144"/>
      <c r="AA1003" s="144"/>
      <c r="AB1003" s="144"/>
      <c r="AC1003" s="144"/>
      <c r="AD1003" s="144"/>
      <c r="AE1003" s="144"/>
      <c r="AF1003" s="144"/>
      <c r="AG1003" s="144"/>
      <c r="AH1003" s="144"/>
      <c r="AI1003" s="144"/>
      <c r="AJ1003" s="144"/>
      <c r="AK1003" s="144"/>
      <c r="AL1003" s="144"/>
      <c r="AM1003" s="144"/>
      <c r="AN1003" s="144"/>
      <c r="AO1003" s="144"/>
      <c r="AP1003" s="144"/>
      <c r="AQ1003" s="144"/>
      <c r="AR1003" s="144"/>
      <c r="AS1003" s="144"/>
      <c r="AT1003" s="144"/>
      <c r="AU1003" s="144"/>
      <c r="AV1003" s="144"/>
      <c r="AW1003" s="144"/>
      <c r="AX1003" s="144"/>
      <c r="AY1003" s="144"/>
      <c r="AZ1003" s="144"/>
      <c r="BA1003" s="144"/>
      <c r="BB1003" s="144"/>
      <c r="BC1003" s="144"/>
      <c r="BD1003" s="144"/>
      <c r="BE1003" s="144"/>
      <c r="BF1003" s="144"/>
      <c r="BG1003" s="144"/>
      <c r="BH1003" s="144"/>
      <c r="BI1003" s="144"/>
      <c r="BJ1003" s="144"/>
      <c r="BK1003" s="144"/>
      <c r="BL1003" s="144"/>
      <c r="BM1003" s="144"/>
      <c r="BN1003" s="144"/>
      <c r="BO1003" s="144"/>
      <c r="BP1003" s="144"/>
    </row>
    <row r="1004" spans="1:68" ht="14.5" x14ac:dyDescent="0.3">
      <c r="A1004" s="143"/>
      <c r="B1004" s="143"/>
      <c r="C1004" s="327"/>
      <c r="D1004" s="144"/>
      <c r="E1004" s="144"/>
      <c r="F1004" s="144"/>
      <c r="G1004" s="144"/>
      <c r="H1004" s="144"/>
      <c r="I1004" s="144"/>
      <c r="J1004" s="144"/>
      <c r="K1004" s="144"/>
      <c r="L1004" s="144"/>
      <c r="M1004" s="144"/>
      <c r="N1004" s="144"/>
      <c r="O1004" s="144"/>
      <c r="P1004" s="144"/>
      <c r="Q1004" s="144"/>
      <c r="R1004" s="144"/>
      <c r="S1004" s="144"/>
      <c r="T1004" s="144"/>
      <c r="U1004" s="144"/>
      <c r="V1004" s="144"/>
      <c r="W1004" s="144"/>
      <c r="X1004" s="144"/>
      <c r="Y1004" s="144"/>
      <c r="Z1004" s="144"/>
      <c r="AA1004" s="144"/>
      <c r="AB1004" s="144"/>
      <c r="AC1004" s="144"/>
      <c r="AD1004" s="144"/>
      <c r="AE1004" s="144"/>
      <c r="AF1004" s="144"/>
      <c r="AG1004" s="144"/>
      <c r="AH1004" s="144"/>
      <c r="AI1004" s="144"/>
      <c r="AJ1004" s="144"/>
      <c r="AK1004" s="144"/>
      <c r="AL1004" s="144"/>
      <c r="AM1004" s="144"/>
      <c r="AN1004" s="144"/>
      <c r="AO1004" s="144"/>
      <c r="AP1004" s="144"/>
      <c r="AQ1004" s="144"/>
      <c r="AR1004" s="144"/>
      <c r="AS1004" s="144"/>
      <c r="AT1004" s="144"/>
      <c r="AU1004" s="144"/>
      <c r="AV1004" s="144"/>
      <c r="AW1004" s="144"/>
      <c r="AX1004" s="144"/>
      <c r="AY1004" s="144"/>
      <c r="AZ1004" s="144"/>
      <c r="BA1004" s="144"/>
      <c r="BB1004" s="144"/>
      <c r="BC1004" s="144"/>
      <c r="BD1004" s="144"/>
      <c r="BE1004" s="144"/>
      <c r="BF1004" s="144"/>
      <c r="BG1004" s="144"/>
      <c r="BH1004" s="144"/>
      <c r="BI1004" s="144"/>
      <c r="BJ1004" s="144"/>
      <c r="BK1004" s="144"/>
      <c r="BL1004" s="144"/>
      <c r="BM1004" s="144"/>
      <c r="BN1004" s="144"/>
      <c r="BO1004" s="144"/>
      <c r="BP1004" s="144"/>
    </row>
    <row r="1005" spans="1:68" ht="14.5" x14ac:dyDescent="0.3">
      <c r="A1005" s="143"/>
      <c r="B1005" s="143"/>
      <c r="C1005" s="327"/>
      <c r="D1005" s="144"/>
      <c r="E1005" s="144"/>
      <c r="F1005" s="144"/>
      <c r="G1005" s="144"/>
      <c r="H1005" s="144"/>
      <c r="I1005" s="144"/>
      <c r="J1005" s="144"/>
      <c r="K1005" s="144"/>
      <c r="L1005" s="144"/>
      <c r="M1005" s="144"/>
      <c r="N1005" s="144"/>
      <c r="O1005" s="144"/>
      <c r="P1005" s="144"/>
      <c r="Q1005" s="144"/>
      <c r="R1005" s="144"/>
      <c r="S1005" s="144"/>
      <c r="T1005" s="144"/>
      <c r="U1005" s="144"/>
      <c r="V1005" s="144"/>
      <c r="W1005" s="144"/>
      <c r="X1005" s="144"/>
      <c r="Y1005" s="144"/>
      <c r="Z1005" s="144"/>
      <c r="AA1005" s="144"/>
      <c r="AB1005" s="144"/>
      <c r="AC1005" s="144"/>
      <c r="AD1005" s="144"/>
      <c r="AE1005" s="144"/>
      <c r="AF1005" s="144"/>
      <c r="AG1005" s="144"/>
      <c r="AH1005" s="144"/>
      <c r="AI1005" s="144"/>
      <c r="AJ1005" s="144"/>
      <c r="AK1005" s="144"/>
      <c r="AL1005" s="144"/>
      <c r="AM1005" s="144"/>
      <c r="AN1005" s="144"/>
      <c r="AO1005" s="144"/>
      <c r="AP1005" s="144"/>
      <c r="AQ1005" s="144"/>
      <c r="AR1005" s="144"/>
      <c r="AS1005" s="144"/>
      <c r="AT1005" s="144"/>
      <c r="AU1005" s="144"/>
      <c r="AV1005" s="144"/>
      <c r="AW1005" s="144"/>
      <c r="AX1005" s="144"/>
      <c r="AY1005" s="144"/>
      <c r="AZ1005" s="144"/>
      <c r="BA1005" s="144"/>
      <c r="BB1005" s="144"/>
      <c r="BC1005" s="144"/>
      <c r="BD1005" s="144"/>
      <c r="BE1005" s="144"/>
      <c r="BF1005" s="144"/>
      <c r="BG1005" s="144"/>
      <c r="BH1005" s="144"/>
      <c r="BI1005" s="144"/>
      <c r="BJ1005" s="144"/>
      <c r="BK1005" s="144"/>
      <c r="BL1005" s="144"/>
      <c r="BM1005" s="144"/>
      <c r="BN1005" s="144"/>
      <c r="BO1005" s="144"/>
      <c r="BP1005" s="144"/>
    </row>
    <row r="1006" spans="1:68" ht="14.5" x14ac:dyDescent="0.3">
      <c r="A1006" s="143"/>
      <c r="B1006" s="143"/>
      <c r="C1006" s="327"/>
      <c r="D1006" s="144"/>
      <c r="E1006" s="144"/>
      <c r="F1006" s="144"/>
      <c r="G1006" s="144"/>
      <c r="H1006" s="144"/>
      <c r="I1006" s="144"/>
      <c r="J1006" s="144"/>
      <c r="K1006" s="144"/>
      <c r="L1006" s="144"/>
      <c r="M1006" s="144"/>
      <c r="N1006" s="144"/>
      <c r="O1006" s="144"/>
      <c r="P1006" s="144"/>
      <c r="Q1006" s="144"/>
      <c r="R1006" s="144"/>
      <c r="S1006" s="144"/>
      <c r="T1006" s="144"/>
      <c r="U1006" s="144"/>
      <c r="V1006" s="144"/>
      <c r="W1006" s="144"/>
      <c r="X1006" s="144"/>
      <c r="Y1006" s="144"/>
      <c r="Z1006" s="144"/>
      <c r="AA1006" s="144"/>
      <c r="AB1006" s="144"/>
      <c r="AC1006" s="144"/>
      <c r="AD1006" s="144"/>
      <c r="AE1006" s="144"/>
      <c r="AF1006" s="144"/>
      <c r="AG1006" s="144"/>
      <c r="AH1006" s="144"/>
      <c r="AI1006" s="144"/>
      <c r="AJ1006" s="144"/>
      <c r="AK1006" s="144"/>
      <c r="AL1006" s="144"/>
      <c r="AM1006" s="144"/>
      <c r="AN1006" s="144"/>
      <c r="AO1006" s="144"/>
      <c r="AP1006" s="144"/>
      <c r="AQ1006" s="144"/>
      <c r="AR1006" s="144"/>
      <c r="AS1006" s="144"/>
      <c r="AT1006" s="144"/>
      <c r="AU1006" s="144"/>
      <c r="AV1006" s="144"/>
      <c r="AW1006" s="144"/>
      <c r="AX1006" s="144"/>
      <c r="AY1006" s="144"/>
      <c r="AZ1006" s="144"/>
      <c r="BA1006" s="144"/>
      <c r="BB1006" s="144"/>
      <c r="BC1006" s="144"/>
      <c r="BD1006" s="144"/>
      <c r="BE1006" s="144"/>
      <c r="BF1006" s="144"/>
      <c r="BG1006" s="144"/>
      <c r="BH1006" s="144"/>
      <c r="BI1006" s="144"/>
      <c r="BJ1006" s="144"/>
      <c r="BK1006" s="144"/>
      <c r="BL1006" s="144"/>
      <c r="BM1006" s="144"/>
      <c r="BN1006" s="144"/>
      <c r="BO1006" s="144"/>
      <c r="BP1006" s="144"/>
    </row>
    <row r="1007" spans="1:68" ht="14.5" x14ac:dyDescent="0.3">
      <c r="A1007" s="143"/>
      <c r="B1007" s="143"/>
      <c r="C1007" s="327"/>
      <c r="D1007" s="144"/>
      <c r="E1007" s="144"/>
      <c r="F1007" s="144"/>
      <c r="G1007" s="144"/>
      <c r="H1007" s="144"/>
      <c r="I1007" s="144"/>
      <c r="J1007" s="144"/>
      <c r="K1007" s="144"/>
      <c r="L1007" s="144"/>
      <c r="M1007" s="144"/>
      <c r="N1007" s="144"/>
      <c r="O1007" s="144"/>
      <c r="P1007" s="144"/>
      <c r="Q1007" s="144"/>
      <c r="R1007" s="144"/>
      <c r="S1007" s="144"/>
      <c r="T1007" s="144"/>
      <c r="U1007" s="144"/>
      <c r="V1007" s="144"/>
      <c r="W1007" s="144"/>
      <c r="X1007" s="144"/>
      <c r="Y1007" s="144"/>
      <c r="Z1007" s="144"/>
      <c r="AA1007" s="144"/>
      <c r="AB1007" s="144"/>
      <c r="AC1007" s="144"/>
      <c r="AD1007" s="144"/>
      <c r="AE1007" s="144"/>
      <c r="AF1007" s="144"/>
      <c r="AG1007" s="144"/>
      <c r="AH1007" s="144"/>
      <c r="AI1007" s="144"/>
      <c r="AJ1007" s="144"/>
      <c r="AK1007" s="144"/>
      <c r="AL1007" s="144"/>
      <c r="AM1007" s="144"/>
      <c r="AN1007" s="144"/>
      <c r="AO1007" s="144"/>
      <c r="AP1007" s="144"/>
      <c r="AQ1007" s="144"/>
      <c r="AR1007" s="144"/>
      <c r="AS1007" s="144"/>
      <c r="AT1007" s="144"/>
      <c r="AU1007" s="144"/>
      <c r="AV1007" s="144"/>
      <c r="AW1007" s="144"/>
      <c r="AX1007" s="144"/>
      <c r="AY1007" s="144"/>
      <c r="AZ1007" s="144"/>
      <c r="BA1007" s="144"/>
      <c r="BB1007" s="144"/>
      <c r="BC1007" s="144"/>
      <c r="BD1007" s="144"/>
      <c r="BE1007" s="144"/>
      <c r="BF1007" s="144"/>
      <c r="BG1007" s="144"/>
      <c r="BH1007" s="144"/>
      <c r="BI1007" s="144"/>
      <c r="BJ1007" s="144"/>
      <c r="BK1007" s="144"/>
      <c r="BL1007" s="144"/>
      <c r="BM1007" s="144"/>
      <c r="BN1007" s="144"/>
      <c r="BO1007" s="144"/>
      <c r="BP1007" s="144"/>
    </row>
    <row r="1008" spans="1:68" ht="14.5" x14ac:dyDescent="0.3">
      <c r="A1008" s="143"/>
      <c r="B1008" s="143"/>
      <c r="C1008" s="327"/>
      <c r="D1008" s="144"/>
      <c r="E1008" s="144"/>
      <c r="F1008" s="144"/>
      <c r="G1008" s="144"/>
      <c r="H1008" s="144"/>
      <c r="I1008" s="144"/>
      <c r="J1008" s="144"/>
      <c r="K1008" s="144"/>
      <c r="L1008" s="144"/>
      <c r="M1008" s="144"/>
      <c r="N1008" s="144"/>
      <c r="O1008" s="144"/>
      <c r="P1008" s="144"/>
      <c r="Q1008" s="144"/>
      <c r="R1008" s="144"/>
      <c r="S1008" s="144"/>
      <c r="T1008" s="144"/>
      <c r="U1008" s="144"/>
      <c r="V1008" s="144"/>
      <c r="W1008" s="144"/>
      <c r="X1008" s="144"/>
      <c r="Y1008" s="144"/>
      <c r="Z1008" s="144"/>
      <c r="AA1008" s="144"/>
      <c r="AB1008" s="144"/>
      <c r="AC1008" s="144"/>
      <c r="AD1008" s="144"/>
      <c r="AE1008" s="144"/>
      <c r="AF1008" s="144"/>
      <c r="AG1008" s="144"/>
      <c r="AH1008" s="144"/>
      <c r="AI1008" s="144"/>
      <c r="AJ1008" s="144"/>
      <c r="AK1008" s="144"/>
      <c r="AL1008" s="144"/>
      <c r="AM1008" s="144"/>
      <c r="AN1008" s="144"/>
      <c r="AO1008" s="144"/>
      <c r="AP1008" s="144"/>
      <c r="AQ1008" s="144"/>
      <c r="AR1008" s="144"/>
      <c r="AS1008" s="144"/>
      <c r="AT1008" s="144"/>
      <c r="AU1008" s="144"/>
      <c r="AV1008" s="144"/>
      <c r="AW1008" s="144"/>
      <c r="AX1008" s="144"/>
      <c r="AY1008" s="144"/>
      <c r="AZ1008" s="144"/>
      <c r="BA1008" s="144"/>
      <c r="BB1008" s="144"/>
      <c r="BC1008" s="144"/>
      <c r="BD1008" s="144"/>
      <c r="BE1008" s="144"/>
      <c r="BF1008" s="144"/>
      <c r="BG1008" s="144"/>
      <c r="BH1008" s="144"/>
      <c r="BI1008" s="144"/>
      <c r="BJ1008" s="144"/>
      <c r="BK1008" s="144"/>
      <c r="BL1008" s="144"/>
      <c r="BM1008" s="144"/>
      <c r="BN1008" s="144"/>
      <c r="BO1008" s="144"/>
      <c r="BP1008" s="144"/>
    </row>
    <row r="1009" spans="1:68" ht="14.5" x14ac:dyDescent="0.3">
      <c r="A1009" s="143"/>
      <c r="B1009" s="143"/>
      <c r="C1009" s="327"/>
      <c r="D1009" s="144"/>
      <c r="E1009" s="144"/>
      <c r="F1009" s="144"/>
      <c r="G1009" s="144"/>
      <c r="H1009" s="144"/>
      <c r="I1009" s="144"/>
      <c r="J1009" s="144"/>
      <c r="K1009" s="144"/>
      <c r="L1009" s="144"/>
      <c r="M1009" s="144"/>
      <c r="N1009" s="144"/>
      <c r="O1009" s="144"/>
      <c r="P1009" s="144"/>
      <c r="Q1009" s="144"/>
      <c r="R1009" s="144"/>
      <c r="S1009" s="144"/>
      <c r="T1009" s="144"/>
      <c r="U1009" s="144"/>
      <c r="V1009" s="144"/>
      <c r="W1009" s="144"/>
      <c r="X1009" s="144"/>
      <c r="Y1009" s="144"/>
      <c r="Z1009" s="144"/>
      <c r="AA1009" s="144"/>
      <c r="AB1009" s="144"/>
      <c r="AC1009" s="144"/>
      <c r="AD1009" s="144"/>
      <c r="AE1009" s="144"/>
      <c r="AF1009" s="144"/>
      <c r="AG1009" s="144"/>
      <c r="AH1009" s="144"/>
      <c r="AI1009" s="144"/>
      <c r="AJ1009" s="144"/>
      <c r="AK1009" s="144"/>
      <c r="AL1009" s="144"/>
      <c r="AM1009" s="144"/>
      <c r="AN1009" s="144"/>
      <c r="AO1009" s="144"/>
      <c r="AP1009" s="144"/>
      <c r="AQ1009" s="144"/>
      <c r="AR1009" s="144"/>
      <c r="AS1009" s="144"/>
      <c r="AT1009" s="144"/>
      <c r="AU1009" s="144"/>
      <c r="AV1009" s="144"/>
      <c r="AW1009" s="144"/>
      <c r="AX1009" s="144"/>
      <c r="AY1009" s="144"/>
      <c r="AZ1009" s="144"/>
      <c r="BA1009" s="144"/>
      <c r="BB1009" s="144"/>
      <c r="BC1009" s="144"/>
      <c r="BD1009" s="144"/>
      <c r="BE1009" s="144"/>
      <c r="BF1009" s="144"/>
      <c r="BG1009" s="144"/>
      <c r="BH1009" s="144"/>
      <c r="BI1009" s="144"/>
      <c r="BJ1009" s="144"/>
      <c r="BK1009" s="144"/>
      <c r="BL1009" s="144"/>
      <c r="BM1009" s="144"/>
      <c r="BN1009" s="144"/>
      <c r="BO1009" s="144"/>
      <c r="BP1009" s="144"/>
    </row>
    <row r="1010" spans="1:68" ht="14.5" x14ac:dyDescent="0.3">
      <c r="A1010" s="143"/>
      <c r="B1010" s="143"/>
      <c r="C1010" s="327"/>
      <c r="D1010" s="144"/>
      <c r="E1010" s="144"/>
      <c r="F1010" s="144"/>
      <c r="G1010" s="144"/>
      <c r="H1010" s="144"/>
      <c r="I1010" s="144"/>
      <c r="J1010" s="144"/>
      <c r="K1010" s="144"/>
      <c r="L1010" s="144"/>
      <c r="M1010" s="144"/>
      <c r="N1010" s="144"/>
      <c r="O1010" s="144"/>
      <c r="P1010" s="144"/>
      <c r="Q1010" s="144"/>
      <c r="R1010" s="144"/>
      <c r="S1010" s="144"/>
      <c r="T1010" s="144"/>
      <c r="U1010" s="144"/>
      <c r="V1010" s="144"/>
      <c r="W1010" s="144"/>
      <c r="X1010" s="144"/>
      <c r="Y1010" s="144"/>
      <c r="Z1010" s="144"/>
      <c r="AA1010" s="144"/>
      <c r="AB1010" s="144"/>
      <c r="AC1010" s="144"/>
      <c r="AD1010" s="144"/>
      <c r="AE1010" s="144"/>
      <c r="AF1010" s="144"/>
      <c r="AG1010" s="144"/>
      <c r="AH1010" s="144"/>
      <c r="AI1010" s="144"/>
      <c r="AJ1010" s="144"/>
      <c r="AK1010" s="144"/>
      <c r="AL1010" s="144"/>
      <c r="AM1010" s="144"/>
      <c r="AN1010" s="144"/>
      <c r="AO1010" s="144"/>
      <c r="AP1010" s="144"/>
      <c r="AQ1010" s="144"/>
      <c r="AR1010" s="144"/>
      <c r="AS1010" s="144"/>
      <c r="AT1010" s="144"/>
      <c r="AU1010" s="144"/>
      <c r="AV1010" s="144"/>
      <c r="AW1010" s="144"/>
      <c r="AX1010" s="144"/>
      <c r="AY1010" s="144"/>
      <c r="AZ1010" s="144"/>
      <c r="BA1010" s="144"/>
      <c r="BB1010" s="144"/>
      <c r="BC1010" s="144"/>
      <c r="BD1010" s="144"/>
      <c r="BE1010" s="144"/>
      <c r="BF1010" s="144"/>
      <c r="BG1010" s="144"/>
      <c r="BH1010" s="144"/>
      <c r="BI1010" s="144"/>
      <c r="BJ1010" s="144"/>
      <c r="BK1010" s="144"/>
      <c r="BL1010" s="144"/>
      <c r="BM1010" s="144"/>
      <c r="BN1010" s="144"/>
      <c r="BO1010" s="144"/>
      <c r="BP1010" s="144"/>
    </row>
    <row r="1011" spans="1:68" ht="14.5" x14ac:dyDescent="0.3">
      <c r="A1011" s="143"/>
      <c r="B1011" s="143"/>
      <c r="C1011" s="327"/>
      <c r="D1011" s="144"/>
      <c r="E1011" s="144"/>
      <c r="F1011" s="144"/>
      <c r="G1011" s="144"/>
      <c r="H1011" s="144"/>
      <c r="I1011" s="144"/>
      <c r="J1011" s="144"/>
      <c r="K1011" s="144"/>
      <c r="L1011" s="144"/>
      <c r="M1011" s="144"/>
      <c r="N1011" s="144"/>
      <c r="O1011" s="144"/>
      <c r="P1011" s="144"/>
      <c r="Q1011" s="144"/>
      <c r="R1011" s="144"/>
      <c r="S1011" s="144"/>
      <c r="T1011" s="144"/>
      <c r="U1011" s="144"/>
      <c r="V1011" s="144"/>
      <c r="W1011" s="144"/>
      <c r="X1011" s="144"/>
      <c r="Y1011" s="144"/>
      <c r="Z1011" s="144"/>
      <c r="AA1011" s="144"/>
      <c r="AB1011" s="144"/>
      <c r="AC1011" s="144"/>
      <c r="AD1011" s="144"/>
      <c r="AE1011" s="144"/>
      <c r="AF1011" s="144"/>
      <c r="AG1011" s="144"/>
      <c r="AH1011" s="144"/>
      <c r="AI1011" s="144"/>
      <c r="AJ1011" s="144"/>
      <c r="AK1011" s="144"/>
      <c r="AL1011" s="144"/>
      <c r="AM1011" s="144"/>
      <c r="AN1011" s="144"/>
      <c r="AO1011" s="144"/>
      <c r="AP1011" s="144"/>
      <c r="AQ1011" s="144"/>
      <c r="AR1011" s="144"/>
      <c r="AS1011" s="144"/>
      <c r="AT1011" s="144"/>
      <c r="AU1011" s="144"/>
      <c r="AV1011" s="144"/>
      <c r="AW1011" s="144"/>
      <c r="AX1011" s="144"/>
      <c r="AY1011" s="144"/>
      <c r="AZ1011" s="144"/>
      <c r="BA1011" s="144"/>
      <c r="BB1011" s="144"/>
      <c r="BC1011" s="144"/>
      <c r="BD1011" s="144"/>
      <c r="BE1011" s="144"/>
      <c r="BF1011" s="144"/>
      <c r="BG1011" s="144"/>
      <c r="BH1011" s="144"/>
      <c r="BI1011" s="144"/>
      <c r="BJ1011" s="144"/>
      <c r="BK1011" s="144"/>
      <c r="BL1011" s="144"/>
      <c r="BM1011" s="144"/>
      <c r="BN1011" s="144"/>
      <c r="BO1011" s="144"/>
      <c r="BP1011" s="144"/>
    </row>
    <row r="1012" spans="1:68" ht="14.5" x14ac:dyDescent="0.3">
      <c r="A1012" s="143"/>
      <c r="B1012" s="143"/>
      <c r="C1012" s="327"/>
      <c r="D1012" s="144"/>
      <c r="E1012" s="144"/>
      <c r="F1012" s="144"/>
      <c r="G1012" s="144"/>
      <c r="H1012" s="144"/>
      <c r="I1012" s="144"/>
      <c r="J1012" s="144"/>
      <c r="K1012" s="144"/>
      <c r="L1012" s="144"/>
      <c r="M1012" s="144"/>
      <c r="N1012" s="144"/>
      <c r="O1012" s="144"/>
      <c r="P1012" s="144"/>
      <c r="Q1012" s="144"/>
      <c r="R1012" s="144"/>
      <c r="S1012" s="144"/>
      <c r="T1012" s="144"/>
      <c r="U1012" s="144"/>
      <c r="V1012" s="144"/>
      <c r="W1012" s="144"/>
      <c r="X1012" s="144"/>
      <c r="Y1012" s="144"/>
      <c r="Z1012" s="144"/>
      <c r="AA1012" s="144"/>
      <c r="AB1012" s="144"/>
      <c r="AC1012" s="144"/>
      <c r="AD1012" s="144"/>
      <c r="AE1012" s="144"/>
      <c r="AF1012" s="144"/>
      <c r="AG1012" s="144"/>
      <c r="AH1012" s="144"/>
      <c r="AI1012" s="144"/>
      <c r="AJ1012" s="144"/>
      <c r="AK1012" s="144"/>
      <c r="AL1012" s="144"/>
      <c r="AM1012" s="144"/>
      <c r="AN1012" s="144"/>
      <c r="AO1012" s="144"/>
      <c r="AP1012" s="144"/>
      <c r="AQ1012" s="144"/>
      <c r="AR1012" s="144"/>
      <c r="AS1012" s="144"/>
      <c r="AT1012" s="144"/>
      <c r="AU1012" s="144"/>
      <c r="AV1012" s="144"/>
      <c r="AW1012" s="144"/>
      <c r="AX1012" s="144"/>
      <c r="AY1012" s="144"/>
      <c r="AZ1012" s="144"/>
      <c r="BA1012" s="144"/>
      <c r="BB1012" s="144"/>
      <c r="BC1012" s="144"/>
      <c r="BD1012" s="144"/>
      <c r="BE1012" s="144"/>
      <c r="BF1012" s="144"/>
      <c r="BG1012" s="144"/>
      <c r="BH1012" s="144"/>
      <c r="BI1012" s="144"/>
      <c r="BJ1012" s="144"/>
      <c r="BK1012" s="144"/>
      <c r="BL1012" s="144"/>
      <c r="BM1012" s="144"/>
      <c r="BN1012" s="144"/>
      <c r="BO1012" s="144"/>
      <c r="BP1012" s="144"/>
    </row>
    <row r="1013" spans="1:68" ht="14.5" x14ac:dyDescent="0.3">
      <c r="A1013" s="143"/>
      <c r="B1013" s="143"/>
      <c r="C1013" s="327"/>
      <c r="D1013" s="144"/>
      <c r="E1013" s="144"/>
      <c r="F1013" s="144"/>
      <c r="G1013" s="144"/>
      <c r="H1013" s="144"/>
      <c r="I1013" s="144"/>
      <c r="J1013" s="144"/>
      <c r="K1013" s="144"/>
      <c r="L1013" s="144"/>
      <c r="M1013" s="144"/>
      <c r="N1013" s="144"/>
      <c r="O1013" s="144"/>
      <c r="P1013" s="144"/>
      <c r="Q1013" s="144"/>
      <c r="R1013" s="144"/>
      <c r="S1013" s="144"/>
      <c r="T1013" s="144"/>
      <c r="U1013" s="144"/>
      <c r="V1013" s="144"/>
      <c r="W1013" s="144"/>
      <c r="X1013" s="144"/>
      <c r="Y1013" s="144"/>
      <c r="Z1013" s="144"/>
      <c r="AA1013" s="144"/>
      <c r="AB1013" s="144"/>
      <c r="AC1013" s="144"/>
      <c r="AD1013" s="144"/>
      <c r="AE1013" s="144"/>
      <c r="AF1013" s="144"/>
      <c r="AG1013" s="144"/>
      <c r="AH1013" s="144"/>
      <c r="AI1013" s="144"/>
      <c r="AJ1013" s="144"/>
      <c r="AK1013" s="144"/>
      <c r="AL1013" s="144"/>
      <c r="AM1013" s="144"/>
      <c r="AN1013" s="144"/>
      <c r="AO1013" s="144"/>
      <c r="AP1013" s="144"/>
      <c r="AQ1013" s="144"/>
      <c r="AR1013" s="144"/>
      <c r="AS1013" s="144"/>
      <c r="AT1013" s="144"/>
      <c r="AU1013" s="144"/>
      <c r="AV1013" s="144"/>
      <c r="AW1013" s="144"/>
      <c r="AX1013" s="144"/>
      <c r="AY1013" s="144"/>
      <c r="AZ1013" s="144"/>
      <c r="BA1013" s="144"/>
      <c r="BB1013" s="144"/>
      <c r="BC1013" s="144"/>
      <c r="BD1013" s="144"/>
      <c r="BE1013" s="144"/>
      <c r="BF1013" s="144"/>
      <c r="BG1013" s="144"/>
      <c r="BH1013" s="144"/>
      <c r="BI1013" s="144"/>
      <c r="BJ1013" s="144"/>
      <c r="BK1013" s="144"/>
      <c r="BL1013" s="144"/>
      <c r="BM1013" s="144"/>
      <c r="BN1013" s="144"/>
      <c r="BO1013" s="144"/>
      <c r="BP1013" s="144"/>
    </row>
    <row r="1014" spans="1:68" ht="14.5" x14ac:dyDescent="0.3">
      <c r="A1014" s="143"/>
      <c r="B1014" s="143"/>
      <c r="C1014" s="327"/>
      <c r="D1014" s="144"/>
      <c r="E1014" s="144"/>
      <c r="F1014" s="144"/>
      <c r="G1014" s="144"/>
      <c r="H1014" s="144"/>
      <c r="I1014" s="144"/>
      <c r="J1014" s="144"/>
      <c r="K1014" s="144"/>
      <c r="L1014" s="144"/>
      <c r="M1014" s="144"/>
      <c r="N1014" s="144"/>
      <c r="O1014" s="144"/>
      <c r="P1014" s="144"/>
      <c r="Q1014" s="144"/>
      <c r="R1014" s="144"/>
      <c r="S1014" s="144"/>
      <c r="T1014" s="144"/>
      <c r="U1014" s="144"/>
      <c r="V1014" s="144"/>
      <c r="W1014" s="144"/>
      <c r="X1014" s="144"/>
      <c r="Y1014" s="144"/>
      <c r="Z1014" s="144"/>
      <c r="AA1014" s="144"/>
      <c r="AB1014" s="144"/>
      <c r="AC1014" s="144"/>
      <c r="AD1014" s="144"/>
      <c r="AE1014" s="144"/>
      <c r="AF1014" s="144"/>
      <c r="AG1014" s="144"/>
      <c r="AH1014" s="144"/>
      <c r="AI1014" s="144"/>
      <c r="AJ1014" s="144"/>
      <c r="AK1014" s="144"/>
      <c r="AL1014" s="144"/>
      <c r="AM1014" s="144"/>
      <c r="AN1014" s="144"/>
      <c r="AO1014" s="144"/>
      <c r="AP1014" s="144"/>
      <c r="AQ1014" s="144"/>
      <c r="AR1014" s="144"/>
      <c r="AS1014" s="144"/>
      <c r="AT1014" s="144"/>
      <c r="AU1014" s="144"/>
      <c r="AV1014" s="144"/>
      <c r="AW1014" s="144"/>
      <c r="AX1014" s="144"/>
      <c r="AY1014" s="144"/>
      <c r="AZ1014" s="144"/>
      <c r="BA1014" s="144"/>
      <c r="BB1014" s="144"/>
      <c r="BC1014" s="144"/>
      <c r="BD1014" s="144"/>
      <c r="BE1014" s="144"/>
      <c r="BF1014" s="144"/>
      <c r="BG1014" s="144"/>
      <c r="BH1014" s="144"/>
      <c r="BI1014" s="144"/>
      <c r="BJ1014" s="144"/>
      <c r="BK1014" s="144"/>
      <c r="BL1014" s="144"/>
      <c r="BM1014" s="144"/>
      <c r="BN1014" s="144"/>
      <c r="BO1014" s="144"/>
      <c r="BP1014" s="144"/>
    </row>
    <row r="1015" spans="1:68" ht="14.5" x14ac:dyDescent="0.3">
      <c r="A1015" s="143"/>
      <c r="B1015" s="143"/>
      <c r="C1015" s="327"/>
      <c r="D1015" s="144"/>
      <c r="E1015" s="144"/>
      <c r="F1015" s="144"/>
      <c r="G1015" s="144"/>
      <c r="H1015" s="144"/>
      <c r="I1015" s="144"/>
      <c r="J1015" s="144"/>
      <c r="K1015" s="144"/>
      <c r="L1015" s="144"/>
      <c r="M1015" s="144"/>
      <c r="N1015" s="144"/>
      <c r="O1015" s="144"/>
      <c r="P1015" s="144"/>
      <c r="Q1015" s="144"/>
      <c r="R1015" s="144"/>
      <c r="S1015" s="144"/>
      <c r="T1015" s="144"/>
      <c r="U1015" s="144"/>
      <c r="V1015" s="144"/>
      <c r="W1015" s="144"/>
      <c r="X1015" s="144"/>
      <c r="Y1015" s="144"/>
      <c r="Z1015" s="144"/>
      <c r="AA1015" s="144"/>
      <c r="AB1015" s="144"/>
      <c r="AC1015" s="144"/>
      <c r="AD1015" s="144"/>
      <c r="AE1015" s="144"/>
      <c r="AF1015" s="144"/>
      <c r="AG1015" s="144"/>
      <c r="AH1015" s="144"/>
      <c r="AI1015" s="144"/>
      <c r="AJ1015" s="144"/>
      <c r="AK1015" s="144"/>
      <c r="AL1015" s="144"/>
      <c r="AM1015" s="144"/>
      <c r="AN1015" s="144"/>
      <c r="AO1015" s="144"/>
      <c r="AP1015" s="144"/>
      <c r="AQ1015" s="144"/>
      <c r="AR1015" s="144"/>
      <c r="AS1015" s="144"/>
      <c r="AT1015" s="144"/>
      <c r="AU1015" s="144"/>
      <c r="AV1015" s="144"/>
      <c r="AW1015" s="144"/>
      <c r="AX1015" s="144"/>
      <c r="AY1015" s="144"/>
      <c r="AZ1015" s="144"/>
      <c r="BA1015" s="144"/>
      <c r="BB1015" s="144"/>
      <c r="BC1015" s="144"/>
      <c r="BD1015" s="144"/>
      <c r="BE1015" s="144"/>
      <c r="BF1015" s="144"/>
      <c r="BG1015" s="144"/>
      <c r="BH1015" s="144"/>
      <c r="BI1015" s="144"/>
      <c r="BJ1015" s="144"/>
      <c r="BK1015" s="144"/>
      <c r="BL1015" s="144"/>
      <c r="BM1015" s="144"/>
      <c r="BN1015" s="144"/>
      <c r="BO1015" s="144"/>
      <c r="BP1015" s="144"/>
    </row>
    <row r="1016" spans="1:68" ht="14.5" x14ac:dyDescent="0.3">
      <c r="A1016" s="143"/>
      <c r="B1016" s="143"/>
      <c r="C1016" s="327"/>
      <c r="D1016" s="144"/>
      <c r="E1016" s="144"/>
      <c r="F1016" s="144"/>
      <c r="G1016" s="144"/>
      <c r="H1016" s="144"/>
      <c r="I1016" s="144"/>
      <c r="J1016" s="144"/>
      <c r="K1016" s="144"/>
      <c r="L1016" s="144"/>
      <c r="M1016" s="144"/>
      <c r="N1016" s="144"/>
      <c r="O1016" s="144"/>
      <c r="P1016" s="144"/>
      <c r="Q1016" s="144"/>
      <c r="R1016" s="144"/>
      <c r="S1016" s="144"/>
      <c r="T1016" s="144"/>
      <c r="U1016" s="144"/>
      <c r="V1016" s="144"/>
      <c r="W1016" s="144"/>
      <c r="X1016" s="144"/>
      <c r="Y1016" s="144"/>
      <c r="Z1016" s="144"/>
      <c r="AA1016" s="144"/>
      <c r="AB1016" s="144"/>
      <c r="AC1016" s="144"/>
      <c r="AD1016" s="144"/>
      <c r="AE1016" s="144"/>
      <c r="AF1016" s="144"/>
      <c r="AG1016" s="144"/>
      <c r="AH1016" s="144"/>
      <c r="AI1016" s="144"/>
      <c r="AJ1016" s="144"/>
      <c r="AK1016" s="144"/>
      <c r="AL1016" s="144"/>
      <c r="AM1016" s="144"/>
      <c r="AN1016" s="144"/>
      <c r="AO1016" s="144"/>
      <c r="AP1016" s="144"/>
      <c r="AQ1016" s="144"/>
      <c r="AR1016" s="144"/>
      <c r="AS1016" s="144"/>
      <c r="AT1016" s="144"/>
      <c r="AU1016" s="144"/>
      <c r="AV1016" s="144"/>
      <c r="AW1016" s="144"/>
      <c r="AX1016" s="144"/>
      <c r="AY1016" s="144"/>
      <c r="AZ1016" s="144"/>
      <c r="BA1016" s="144"/>
      <c r="BB1016" s="144"/>
      <c r="BC1016" s="144"/>
      <c r="BD1016" s="144"/>
      <c r="BE1016" s="144"/>
      <c r="BF1016" s="144"/>
      <c r="BG1016" s="144"/>
      <c r="BH1016" s="144"/>
      <c r="BI1016" s="144"/>
      <c r="BJ1016" s="144"/>
      <c r="BK1016" s="144"/>
      <c r="BL1016" s="144"/>
      <c r="BM1016" s="144"/>
      <c r="BN1016" s="144"/>
      <c r="BO1016" s="144"/>
      <c r="BP1016" s="144"/>
    </row>
    <row r="1017" spans="1:68" ht="14.5" x14ac:dyDescent="0.3">
      <c r="A1017" s="143"/>
      <c r="B1017" s="143"/>
      <c r="C1017" s="327"/>
      <c r="D1017" s="144"/>
      <c r="E1017" s="144"/>
      <c r="F1017" s="144"/>
      <c r="G1017" s="144"/>
      <c r="H1017" s="144"/>
      <c r="I1017" s="144"/>
      <c r="J1017" s="144"/>
      <c r="K1017" s="144"/>
      <c r="L1017" s="144"/>
      <c r="M1017" s="144"/>
      <c r="N1017" s="144"/>
      <c r="O1017" s="144"/>
      <c r="P1017" s="144"/>
      <c r="Q1017" s="144"/>
      <c r="R1017" s="144"/>
      <c r="S1017" s="144"/>
      <c r="T1017" s="144"/>
      <c r="U1017" s="144"/>
      <c r="V1017" s="144"/>
      <c r="W1017" s="144"/>
      <c r="X1017" s="144"/>
      <c r="Y1017" s="144"/>
      <c r="Z1017" s="144"/>
      <c r="AA1017" s="144"/>
      <c r="AB1017" s="144"/>
      <c r="AC1017" s="144"/>
      <c r="AD1017" s="144"/>
      <c r="AE1017" s="144"/>
      <c r="AF1017" s="144"/>
      <c r="AG1017" s="144"/>
      <c r="AH1017" s="144"/>
      <c r="AI1017" s="144"/>
      <c r="AJ1017" s="144"/>
      <c r="AK1017" s="144"/>
      <c r="AL1017" s="144"/>
      <c r="AM1017" s="144"/>
      <c r="AN1017" s="144"/>
      <c r="AO1017" s="144"/>
      <c r="AP1017" s="144"/>
      <c r="AQ1017" s="144"/>
      <c r="AR1017" s="144"/>
      <c r="AS1017" s="144"/>
      <c r="AT1017" s="144"/>
      <c r="AU1017" s="144"/>
      <c r="AV1017" s="144"/>
      <c r="AW1017" s="144"/>
      <c r="AX1017" s="144"/>
      <c r="AY1017" s="144"/>
      <c r="AZ1017" s="144"/>
      <c r="BA1017" s="144"/>
      <c r="BB1017" s="144"/>
      <c r="BC1017" s="144"/>
      <c r="BD1017" s="144"/>
      <c r="BE1017" s="144"/>
      <c r="BF1017" s="144"/>
      <c r="BG1017" s="144"/>
      <c r="BH1017" s="144"/>
      <c r="BI1017" s="144"/>
      <c r="BJ1017" s="144"/>
      <c r="BK1017" s="144"/>
      <c r="BL1017" s="144"/>
      <c r="BM1017" s="144"/>
      <c r="BN1017" s="144"/>
      <c r="BO1017" s="144"/>
      <c r="BP1017" s="144"/>
    </row>
    <row r="1018" spans="1:68" ht="14.5" x14ac:dyDescent="0.3">
      <c r="A1018" s="143"/>
      <c r="B1018" s="143"/>
      <c r="C1018" s="327"/>
      <c r="D1018" s="144"/>
      <c r="E1018" s="144"/>
      <c r="F1018" s="144"/>
      <c r="G1018" s="144"/>
      <c r="H1018" s="144"/>
      <c r="I1018" s="144"/>
      <c r="J1018" s="144"/>
      <c r="K1018" s="144"/>
      <c r="L1018" s="144"/>
      <c r="M1018" s="144"/>
      <c r="N1018" s="144"/>
      <c r="O1018" s="144"/>
      <c r="P1018" s="144"/>
      <c r="Q1018" s="144"/>
      <c r="R1018" s="144"/>
      <c r="S1018" s="144"/>
      <c r="T1018" s="144"/>
      <c r="U1018" s="144"/>
      <c r="V1018" s="144"/>
      <c r="W1018" s="144"/>
      <c r="X1018" s="144"/>
      <c r="Y1018" s="144"/>
      <c r="Z1018" s="144"/>
      <c r="AA1018" s="144"/>
      <c r="AB1018" s="144"/>
      <c r="AC1018" s="144"/>
      <c r="AD1018" s="144"/>
      <c r="AE1018" s="144"/>
      <c r="AF1018" s="144"/>
      <c r="AG1018" s="144"/>
      <c r="AH1018" s="144"/>
      <c r="AI1018" s="144"/>
      <c r="AJ1018" s="144"/>
      <c r="AK1018" s="144"/>
      <c r="AL1018" s="144"/>
      <c r="AM1018" s="144"/>
      <c r="AN1018" s="144"/>
      <c r="AO1018" s="144"/>
      <c r="AP1018" s="144"/>
      <c r="AQ1018" s="144"/>
      <c r="AR1018" s="144"/>
      <c r="AS1018" s="144"/>
      <c r="AT1018" s="144"/>
      <c r="AU1018" s="144"/>
      <c r="AV1018" s="144"/>
      <c r="AW1018" s="144"/>
      <c r="AX1018" s="144"/>
      <c r="AY1018" s="144"/>
      <c r="AZ1018" s="144"/>
      <c r="BA1018" s="144"/>
      <c r="BB1018" s="144"/>
      <c r="BC1018" s="144"/>
      <c r="BD1018" s="144"/>
      <c r="BE1018" s="144"/>
      <c r="BF1018" s="144"/>
      <c r="BG1018" s="144"/>
      <c r="BH1018" s="144"/>
      <c r="BI1018" s="144"/>
      <c r="BJ1018" s="144"/>
      <c r="BK1018" s="144"/>
      <c r="BL1018" s="144"/>
      <c r="BM1018" s="144"/>
      <c r="BN1018" s="144"/>
      <c r="BO1018" s="144"/>
      <c r="BP1018" s="144"/>
    </row>
    <row r="1019" spans="1:68" ht="14.5" x14ac:dyDescent="0.3">
      <c r="A1019" s="143"/>
      <c r="B1019" s="143"/>
      <c r="C1019" s="327"/>
      <c r="D1019" s="144"/>
      <c r="E1019" s="144"/>
      <c r="F1019" s="144"/>
      <c r="G1019" s="144"/>
      <c r="H1019" s="144"/>
      <c r="I1019" s="144"/>
      <c r="J1019" s="144"/>
      <c r="K1019" s="144"/>
      <c r="L1019" s="144"/>
      <c r="M1019" s="144"/>
      <c r="N1019" s="144"/>
      <c r="O1019" s="144"/>
      <c r="P1019" s="144"/>
      <c r="Q1019" s="144"/>
      <c r="R1019" s="144"/>
      <c r="S1019" s="144"/>
      <c r="T1019" s="144"/>
      <c r="U1019" s="144"/>
      <c r="V1019" s="144"/>
      <c r="W1019" s="144"/>
      <c r="X1019" s="144"/>
      <c r="Y1019" s="144"/>
      <c r="Z1019" s="144"/>
      <c r="AA1019" s="144"/>
      <c r="AB1019" s="144"/>
      <c r="AC1019" s="144"/>
      <c r="AD1019" s="144"/>
      <c r="AE1019" s="144"/>
      <c r="AF1019" s="144"/>
      <c r="AG1019" s="144"/>
      <c r="AH1019" s="144"/>
      <c r="AI1019" s="144"/>
      <c r="AJ1019" s="144"/>
      <c r="AK1019" s="144"/>
      <c r="AL1019" s="144"/>
      <c r="AM1019" s="144"/>
      <c r="AN1019" s="144"/>
      <c r="AO1019" s="144"/>
      <c r="AP1019" s="144"/>
      <c r="AQ1019" s="144"/>
      <c r="AR1019" s="144"/>
      <c r="AS1019" s="144"/>
      <c r="AT1019" s="144"/>
      <c r="AU1019" s="144"/>
      <c r="AV1019" s="144"/>
      <c r="AW1019" s="144"/>
      <c r="AX1019" s="144"/>
      <c r="AY1019" s="144"/>
      <c r="AZ1019" s="144"/>
      <c r="BA1019" s="144"/>
      <c r="BB1019" s="144"/>
      <c r="BC1019" s="144"/>
      <c r="BD1019" s="144"/>
      <c r="BE1019" s="144"/>
      <c r="BF1019" s="144"/>
      <c r="BG1019" s="144"/>
      <c r="BH1019" s="144"/>
      <c r="BI1019" s="144"/>
      <c r="BJ1019" s="144"/>
      <c r="BK1019" s="144"/>
      <c r="BL1019" s="144"/>
      <c r="BM1019" s="144"/>
      <c r="BN1019" s="144"/>
      <c r="BO1019" s="144"/>
      <c r="BP1019" s="144"/>
    </row>
    <row r="1020" spans="1:68" ht="14.5" x14ac:dyDescent="0.3">
      <c r="A1020" s="143"/>
      <c r="B1020" s="143"/>
      <c r="C1020" s="327"/>
      <c r="D1020" s="144"/>
      <c r="E1020" s="144"/>
      <c r="F1020" s="144"/>
      <c r="G1020" s="144"/>
      <c r="H1020" s="144"/>
      <c r="I1020" s="144"/>
      <c r="J1020" s="144"/>
      <c r="K1020" s="144"/>
      <c r="L1020" s="144"/>
      <c r="M1020" s="144"/>
      <c r="N1020" s="144"/>
      <c r="O1020" s="144"/>
      <c r="P1020" s="144"/>
      <c r="Q1020" s="144"/>
      <c r="R1020" s="144"/>
      <c r="S1020" s="144"/>
      <c r="T1020" s="144"/>
      <c r="U1020" s="144"/>
      <c r="V1020" s="144"/>
      <c r="W1020" s="144"/>
      <c r="X1020" s="144"/>
      <c r="Y1020" s="144"/>
      <c r="Z1020" s="144"/>
      <c r="AA1020" s="144"/>
      <c r="AB1020" s="144"/>
      <c r="AC1020" s="144"/>
      <c r="AD1020" s="144"/>
      <c r="AE1020" s="144"/>
      <c r="AF1020" s="144"/>
      <c r="AG1020" s="144"/>
      <c r="AH1020" s="144"/>
      <c r="AI1020" s="144"/>
      <c r="AJ1020" s="144"/>
      <c r="AK1020" s="144"/>
      <c r="AL1020" s="144"/>
      <c r="AM1020" s="144"/>
      <c r="AN1020" s="144"/>
      <c r="AO1020" s="144"/>
      <c r="AP1020" s="144"/>
      <c r="AQ1020" s="144"/>
      <c r="AR1020" s="144"/>
      <c r="AS1020" s="144"/>
      <c r="AT1020" s="144"/>
      <c r="AU1020" s="144"/>
      <c r="AV1020" s="144"/>
      <c r="AW1020" s="144"/>
      <c r="AX1020" s="144"/>
      <c r="AY1020" s="144"/>
      <c r="AZ1020" s="144"/>
      <c r="BA1020" s="144"/>
      <c r="BB1020" s="144"/>
      <c r="BC1020" s="144"/>
      <c r="BD1020" s="144"/>
      <c r="BE1020" s="144"/>
      <c r="BF1020" s="144"/>
      <c r="BG1020" s="144"/>
      <c r="BH1020" s="144"/>
      <c r="BI1020" s="144"/>
      <c r="BJ1020" s="144"/>
      <c r="BK1020" s="144"/>
      <c r="BL1020" s="144"/>
      <c r="BM1020" s="144"/>
      <c r="BN1020" s="144"/>
      <c r="BO1020" s="144"/>
      <c r="BP1020" s="144"/>
    </row>
    <row r="1021" spans="1:68" ht="14.5" x14ac:dyDescent="0.3">
      <c r="A1021" s="143"/>
      <c r="B1021" s="143"/>
      <c r="C1021" s="327"/>
      <c r="D1021" s="144"/>
      <c r="E1021" s="144"/>
      <c r="F1021" s="144"/>
      <c r="G1021" s="144"/>
      <c r="H1021" s="144"/>
      <c r="I1021" s="144"/>
      <c r="J1021" s="144"/>
      <c r="K1021" s="144"/>
      <c r="L1021" s="144"/>
      <c r="M1021" s="144"/>
      <c r="N1021" s="144"/>
      <c r="O1021" s="144"/>
      <c r="P1021" s="144"/>
      <c r="Q1021" s="144"/>
      <c r="R1021" s="144"/>
      <c r="S1021" s="144"/>
      <c r="T1021" s="144"/>
      <c r="U1021" s="144"/>
      <c r="V1021" s="144"/>
      <c r="W1021" s="144"/>
      <c r="X1021" s="144"/>
      <c r="Y1021" s="144"/>
      <c r="Z1021" s="144"/>
      <c r="AA1021" s="144"/>
      <c r="AB1021" s="144"/>
      <c r="AC1021" s="144"/>
      <c r="AD1021" s="144"/>
      <c r="AE1021" s="144"/>
      <c r="AF1021" s="144"/>
      <c r="AG1021" s="144"/>
      <c r="AH1021" s="144"/>
      <c r="AI1021" s="144"/>
      <c r="AJ1021" s="144"/>
      <c r="AK1021" s="144"/>
      <c r="AL1021" s="144"/>
      <c r="AM1021" s="144"/>
      <c r="AN1021" s="144"/>
      <c r="AO1021" s="144"/>
      <c r="AP1021" s="144"/>
      <c r="AQ1021" s="144"/>
      <c r="AR1021" s="144"/>
      <c r="AS1021" s="144"/>
      <c r="AT1021" s="144"/>
      <c r="AU1021" s="144"/>
      <c r="AV1021" s="144"/>
      <c r="AW1021" s="144"/>
      <c r="AX1021" s="144"/>
      <c r="AY1021" s="144"/>
      <c r="AZ1021" s="144"/>
      <c r="BA1021" s="144"/>
      <c r="BB1021" s="144"/>
      <c r="BC1021" s="144"/>
      <c r="BD1021" s="144"/>
      <c r="BE1021" s="144"/>
      <c r="BF1021" s="144"/>
      <c r="BG1021" s="144"/>
      <c r="BH1021" s="144"/>
      <c r="BI1021" s="144"/>
      <c r="BJ1021" s="144"/>
      <c r="BK1021" s="144"/>
      <c r="BL1021" s="144"/>
      <c r="BM1021" s="144"/>
      <c r="BN1021" s="144"/>
      <c r="BO1021" s="144"/>
      <c r="BP1021" s="144"/>
    </row>
    <row r="1022" spans="1:68" ht="14.5" x14ac:dyDescent="0.3">
      <c r="A1022" s="143"/>
      <c r="B1022" s="143"/>
      <c r="C1022" s="327"/>
      <c r="D1022" s="144"/>
      <c r="E1022" s="144"/>
      <c r="F1022" s="144"/>
      <c r="G1022" s="144"/>
      <c r="H1022" s="144"/>
      <c r="I1022" s="144"/>
      <c r="J1022" s="144"/>
      <c r="K1022" s="144"/>
      <c r="L1022" s="144"/>
      <c r="M1022" s="144"/>
      <c r="N1022" s="144"/>
      <c r="O1022" s="144"/>
      <c r="P1022" s="144"/>
      <c r="Q1022" s="144"/>
      <c r="R1022" s="144"/>
      <c r="S1022" s="144"/>
      <c r="T1022" s="144"/>
      <c r="U1022" s="144"/>
      <c r="V1022" s="144"/>
      <c r="W1022" s="144"/>
      <c r="X1022" s="144"/>
      <c r="Y1022" s="144"/>
      <c r="Z1022" s="144"/>
      <c r="AA1022" s="144"/>
      <c r="AB1022" s="144"/>
      <c r="AC1022" s="144"/>
      <c r="AD1022" s="144"/>
      <c r="AE1022" s="144"/>
      <c r="AF1022" s="144"/>
      <c r="AG1022" s="144"/>
      <c r="AH1022" s="144"/>
      <c r="AI1022" s="144"/>
      <c r="AJ1022" s="144"/>
      <c r="AK1022" s="144"/>
      <c r="AL1022" s="144"/>
      <c r="AM1022" s="144"/>
      <c r="AN1022" s="144"/>
      <c r="AO1022" s="144"/>
      <c r="AP1022" s="144"/>
      <c r="AQ1022" s="144"/>
      <c r="AR1022" s="144"/>
      <c r="AS1022" s="144"/>
      <c r="AT1022" s="144"/>
      <c r="AU1022" s="144"/>
      <c r="AV1022" s="144"/>
      <c r="AW1022" s="144"/>
      <c r="AX1022" s="144"/>
      <c r="AY1022" s="144"/>
      <c r="AZ1022" s="144"/>
      <c r="BA1022" s="144"/>
      <c r="BB1022" s="144"/>
      <c r="BC1022" s="144"/>
      <c r="BD1022" s="144"/>
      <c r="BE1022" s="144"/>
      <c r="BF1022" s="144"/>
      <c r="BG1022" s="144"/>
      <c r="BH1022" s="144"/>
      <c r="BI1022" s="144"/>
      <c r="BJ1022" s="144"/>
      <c r="BK1022" s="144"/>
      <c r="BL1022" s="144"/>
      <c r="BM1022" s="144"/>
      <c r="BN1022" s="144"/>
      <c r="BO1022" s="144"/>
      <c r="BP1022" s="144"/>
    </row>
    <row r="1023" spans="1:68" ht="14.5" x14ac:dyDescent="0.3">
      <c r="A1023" s="143"/>
      <c r="B1023" s="143"/>
      <c r="C1023" s="327"/>
      <c r="D1023" s="144"/>
      <c r="E1023" s="144"/>
      <c r="F1023" s="144"/>
      <c r="G1023" s="144"/>
      <c r="H1023" s="144"/>
      <c r="I1023" s="144"/>
      <c r="J1023" s="144"/>
      <c r="K1023" s="144"/>
      <c r="L1023" s="144"/>
      <c r="M1023" s="144"/>
      <c r="N1023" s="144"/>
      <c r="O1023" s="144"/>
      <c r="P1023" s="144"/>
      <c r="Q1023" s="144"/>
      <c r="R1023" s="144"/>
      <c r="S1023" s="144"/>
      <c r="T1023" s="144"/>
      <c r="U1023" s="144"/>
      <c r="V1023" s="144"/>
      <c r="W1023" s="144"/>
      <c r="X1023" s="144"/>
      <c r="Y1023" s="144"/>
      <c r="Z1023" s="144"/>
      <c r="AA1023" s="144"/>
      <c r="AB1023" s="144"/>
      <c r="AC1023" s="144"/>
      <c r="AD1023" s="144"/>
      <c r="AE1023" s="144"/>
      <c r="AF1023" s="144"/>
      <c r="AG1023" s="144"/>
      <c r="AH1023" s="144"/>
      <c r="AI1023" s="144"/>
      <c r="AJ1023" s="144"/>
      <c r="AK1023" s="144"/>
      <c r="AL1023" s="144"/>
      <c r="AM1023" s="144"/>
      <c r="AN1023" s="144"/>
      <c r="AO1023" s="144"/>
      <c r="AP1023" s="144"/>
      <c r="AQ1023" s="144"/>
      <c r="AR1023" s="144"/>
      <c r="AS1023" s="144"/>
      <c r="AT1023" s="144"/>
      <c r="AU1023" s="144"/>
      <c r="AV1023" s="144"/>
      <c r="AW1023" s="144"/>
      <c r="AX1023" s="144"/>
      <c r="AY1023" s="144"/>
      <c r="AZ1023" s="144"/>
      <c r="BA1023" s="144"/>
      <c r="BB1023" s="144"/>
      <c r="BC1023" s="144"/>
      <c r="BD1023" s="144"/>
      <c r="BE1023" s="144"/>
      <c r="BF1023" s="144"/>
      <c r="BG1023" s="144"/>
      <c r="BH1023" s="144"/>
      <c r="BI1023" s="144"/>
      <c r="BJ1023" s="144"/>
      <c r="BK1023" s="144"/>
      <c r="BL1023" s="144"/>
      <c r="BM1023" s="144"/>
      <c r="BN1023" s="144"/>
      <c r="BO1023" s="144"/>
      <c r="BP1023" s="144"/>
    </row>
    <row r="1024" spans="1:68" ht="14.5" x14ac:dyDescent="0.3">
      <c r="A1024" s="143"/>
      <c r="B1024" s="143"/>
      <c r="C1024" s="327"/>
      <c r="D1024" s="144"/>
      <c r="E1024" s="144"/>
      <c r="F1024" s="144"/>
      <c r="G1024" s="144"/>
      <c r="H1024" s="144"/>
      <c r="I1024" s="144"/>
      <c r="J1024" s="144"/>
      <c r="K1024" s="144"/>
      <c r="L1024" s="144"/>
      <c r="M1024" s="144"/>
      <c r="N1024" s="144"/>
      <c r="O1024" s="144"/>
      <c r="P1024" s="144"/>
      <c r="Q1024" s="144"/>
      <c r="R1024" s="144"/>
      <c r="S1024" s="144"/>
      <c r="T1024" s="144"/>
      <c r="U1024" s="144"/>
      <c r="V1024" s="144"/>
      <c r="W1024" s="144"/>
      <c r="X1024" s="144"/>
      <c r="Y1024" s="144"/>
      <c r="Z1024" s="144"/>
      <c r="AA1024" s="144"/>
      <c r="AB1024" s="144"/>
      <c r="AC1024" s="144"/>
      <c r="AD1024" s="144"/>
      <c r="AE1024" s="144"/>
      <c r="AF1024" s="144"/>
      <c r="AG1024" s="144"/>
      <c r="AH1024" s="144"/>
      <c r="AI1024" s="144"/>
      <c r="AJ1024" s="144"/>
      <c r="AK1024" s="144"/>
      <c r="AL1024" s="144"/>
      <c r="AM1024" s="144"/>
      <c r="AN1024" s="144"/>
      <c r="AO1024" s="144"/>
      <c r="AP1024" s="144"/>
      <c r="AQ1024" s="144"/>
      <c r="AR1024" s="144"/>
      <c r="AS1024" s="144"/>
      <c r="AT1024" s="144"/>
      <c r="AU1024" s="144"/>
      <c r="AV1024" s="144"/>
      <c r="AW1024" s="144"/>
      <c r="AX1024" s="144"/>
      <c r="AY1024" s="144"/>
      <c r="AZ1024" s="144"/>
      <c r="BA1024" s="144"/>
      <c r="BB1024" s="144"/>
      <c r="BC1024" s="144"/>
      <c r="BD1024" s="144"/>
      <c r="BE1024" s="144"/>
      <c r="BF1024" s="144"/>
      <c r="BG1024" s="144"/>
      <c r="BH1024" s="144"/>
      <c r="BI1024" s="144"/>
      <c r="BJ1024" s="144"/>
      <c r="BK1024" s="144"/>
      <c r="BL1024" s="144"/>
      <c r="BM1024" s="144"/>
      <c r="BN1024" s="144"/>
      <c r="BO1024" s="144"/>
      <c r="BP1024" s="144"/>
    </row>
    <row r="1025" spans="1:68" ht="14.5" x14ac:dyDescent="0.3">
      <c r="A1025" s="143"/>
      <c r="B1025" s="143"/>
      <c r="C1025" s="327"/>
      <c r="D1025" s="144"/>
      <c r="E1025" s="144"/>
      <c r="F1025" s="144"/>
      <c r="G1025" s="144"/>
      <c r="H1025" s="144"/>
      <c r="I1025" s="144"/>
      <c r="J1025" s="144"/>
      <c r="K1025" s="144"/>
      <c r="L1025" s="144"/>
      <c r="M1025" s="144"/>
      <c r="N1025" s="144"/>
      <c r="O1025" s="144"/>
      <c r="P1025" s="144"/>
      <c r="Q1025" s="144"/>
      <c r="R1025" s="144"/>
      <c r="S1025" s="144"/>
      <c r="T1025" s="144"/>
      <c r="U1025" s="144"/>
      <c r="V1025" s="144"/>
      <c r="W1025" s="144"/>
      <c r="X1025" s="144"/>
      <c r="Y1025" s="144"/>
      <c r="Z1025" s="144"/>
      <c r="AA1025" s="144"/>
      <c r="AB1025" s="144"/>
      <c r="AC1025" s="144"/>
      <c r="AD1025" s="144"/>
      <c r="AE1025" s="144"/>
      <c r="AF1025" s="144"/>
      <c r="AG1025" s="144"/>
      <c r="AH1025" s="144"/>
      <c r="AI1025" s="144"/>
      <c r="AJ1025" s="144"/>
      <c r="AK1025" s="144"/>
      <c r="AL1025" s="144"/>
      <c r="AM1025" s="144"/>
      <c r="AN1025" s="144"/>
      <c r="AO1025" s="144"/>
      <c r="AP1025" s="144"/>
      <c r="AQ1025" s="144"/>
      <c r="AR1025" s="144"/>
      <c r="AS1025" s="144"/>
      <c r="AT1025" s="144"/>
      <c r="AU1025" s="144"/>
      <c r="AV1025" s="144"/>
      <c r="AW1025" s="144"/>
      <c r="AX1025" s="144"/>
      <c r="AY1025" s="144"/>
      <c r="AZ1025" s="144"/>
      <c r="BA1025" s="144"/>
      <c r="BB1025" s="144"/>
      <c r="BC1025" s="144"/>
      <c r="BD1025" s="144"/>
      <c r="BE1025" s="144"/>
      <c r="BF1025" s="144"/>
      <c r="BG1025" s="144"/>
      <c r="BH1025" s="144"/>
      <c r="BI1025" s="144"/>
      <c r="BJ1025" s="144"/>
      <c r="BK1025" s="144"/>
      <c r="BL1025" s="144"/>
      <c r="BM1025" s="144"/>
      <c r="BN1025" s="144"/>
      <c r="BO1025" s="144"/>
      <c r="BP1025" s="144"/>
    </row>
    <row r="1026" spans="1:68" ht="14.5" x14ac:dyDescent="0.3">
      <c r="A1026" s="143"/>
      <c r="B1026" s="143"/>
      <c r="C1026" s="327"/>
      <c r="D1026" s="144"/>
      <c r="E1026" s="144"/>
      <c r="F1026" s="144"/>
      <c r="G1026" s="144"/>
      <c r="H1026" s="144"/>
      <c r="I1026" s="144"/>
      <c r="J1026" s="144"/>
      <c r="K1026" s="144"/>
      <c r="L1026" s="144"/>
      <c r="M1026" s="144"/>
      <c r="N1026" s="144"/>
      <c r="O1026" s="144"/>
      <c r="P1026" s="144"/>
      <c r="Q1026" s="144"/>
      <c r="R1026" s="144"/>
      <c r="S1026" s="144"/>
      <c r="T1026" s="144"/>
      <c r="U1026" s="144"/>
      <c r="V1026" s="144"/>
      <c r="W1026" s="144"/>
      <c r="X1026" s="144"/>
      <c r="Y1026" s="144"/>
      <c r="Z1026" s="144"/>
      <c r="AA1026" s="144"/>
      <c r="AB1026" s="144"/>
      <c r="AC1026" s="144"/>
      <c r="AD1026" s="144"/>
      <c r="AE1026" s="144"/>
      <c r="AF1026" s="144"/>
      <c r="AG1026" s="144"/>
      <c r="AH1026" s="144"/>
      <c r="AI1026" s="144"/>
      <c r="AJ1026" s="144"/>
      <c r="AK1026" s="144"/>
      <c r="AL1026" s="144"/>
      <c r="AM1026" s="144"/>
      <c r="AN1026" s="144"/>
      <c r="AO1026" s="144"/>
      <c r="AP1026" s="144"/>
      <c r="AQ1026" s="144"/>
      <c r="AR1026" s="144"/>
      <c r="AS1026" s="144"/>
      <c r="AT1026" s="144"/>
      <c r="AU1026" s="144"/>
      <c r="AV1026" s="144"/>
      <c r="AW1026" s="144"/>
      <c r="AX1026" s="144"/>
      <c r="AY1026" s="144"/>
      <c r="AZ1026" s="144"/>
      <c r="BA1026" s="144"/>
      <c r="BB1026" s="144"/>
      <c r="BC1026" s="144"/>
      <c r="BD1026" s="144"/>
      <c r="BE1026" s="144"/>
      <c r="BF1026" s="144"/>
      <c r="BG1026" s="144"/>
      <c r="BH1026" s="144"/>
      <c r="BI1026" s="144"/>
      <c r="BJ1026" s="144"/>
      <c r="BK1026" s="144"/>
      <c r="BL1026" s="144"/>
      <c r="BM1026" s="144"/>
      <c r="BN1026" s="144"/>
      <c r="BO1026" s="144"/>
      <c r="BP1026" s="144"/>
    </row>
    <row r="1027" spans="1:68" ht="14.5" x14ac:dyDescent="0.3">
      <c r="A1027" s="143"/>
      <c r="B1027" s="143"/>
      <c r="C1027" s="327"/>
      <c r="D1027" s="144"/>
      <c r="E1027" s="144"/>
      <c r="F1027" s="144"/>
      <c r="G1027" s="144"/>
      <c r="H1027" s="144"/>
      <c r="I1027" s="144"/>
      <c r="J1027" s="144"/>
      <c r="K1027" s="144"/>
      <c r="L1027" s="144"/>
      <c r="M1027" s="144"/>
      <c r="N1027" s="144"/>
      <c r="O1027" s="144"/>
      <c r="P1027" s="144"/>
      <c r="Q1027" s="144"/>
      <c r="R1027" s="144"/>
      <c r="S1027" s="144"/>
      <c r="T1027" s="144"/>
      <c r="U1027" s="144"/>
      <c r="V1027" s="144"/>
      <c r="W1027" s="144"/>
      <c r="X1027" s="144"/>
      <c r="Y1027" s="144"/>
      <c r="Z1027" s="144"/>
      <c r="AA1027" s="144"/>
      <c r="AB1027" s="144"/>
      <c r="AC1027" s="144"/>
      <c r="AD1027" s="144"/>
      <c r="AE1027" s="144"/>
      <c r="AF1027" s="144"/>
      <c r="AG1027" s="144"/>
      <c r="AH1027" s="144"/>
      <c r="AI1027" s="144"/>
      <c r="AJ1027" s="144"/>
      <c r="AK1027" s="144"/>
      <c r="AL1027" s="144"/>
      <c r="AM1027" s="144"/>
      <c r="AN1027" s="144"/>
      <c r="AO1027" s="144"/>
      <c r="AP1027" s="144"/>
      <c r="AQ1027" s="144"/>
      <c r="AR1027" s="144"/>
      <c r="AS1027" s="144"/>
      <c r="AT1027" s="144"/>
      <c r="AU1027" s="144"/>
      <c r="AV1027" s="144"/>
      <c r="AW1027" s="144"/>
      <c r="AX1027" s="144"/>
      <c r="AY1027" s="144"/>
      <c r="AZ1027" s="144"/>
      <c r="BA1027" s="144"/>
      <c r="BB1027" s="144"/>
      <c r="BC1027" s="144"/>
      <c r="BD1027" s="144"/>
      <c r="BE1027" s="144"/>
      <c r="BF1027" s="144"/>
      <c r="BG1027" s="144"/>
      <c r="BH1027" s="144"/>
      <c r="BI1027" s="144"/>
      <c r="BJ1027" s="144"/>
      <c r="BK1027" s="144"/>
      <c r="BL1027" s="144"/>
      <c r="BM1027" s="144"/>
      <c r="BN1027" s="144"/>
      <c r="BO1027" s="144"/>
      <c r="BP1027" s="144"/>
    </row>
    <row r="1028" spans="1:68" ht="14.5" x14ac:dyDescent="0.3">
      <c r="A1028" s="143"/>
      <c r="B1028" s="143"/>
      <c r="C1028" s="327"/>
      <c r="D1028" s="144"/>
      <c r="E1028" s="144"/>
      <c r="F1028" s="144"/>
      <c r="G1028" s="144"/>
      <c r="H1028" s="144"/>
      <c r="I1028" s="144"/>
      <c r="J1028" s="144"/>
      <c r="K1028" s="144"/>
      <c r="L1028" s="144"/>
      <c r="M1028" s="144"/>
      <c r="N1028" s="144"/>
      <c r="O1028" s="144"/>
      <c r="P1028" s="144"/>
      <c r="Q1028" s="144"/>
      <c r="R1028" s="144"/>
      <c r="S1028" s="144"/>
      <c r="T1028" s="144"/>
      <c r="U1028" s="144"/>
      <c r="V1028" s="144"/>
      <c r="W1028" s="144"/>
      <c r="X1028" s="144"/>
      <c r="Y1028" s="144"/>
      <c r="Z1028" s="144"/>
      <c r="AA1028" s="144"/>
      <c r="AB1028" s="144"/>
      <c r="AC1028" s="144"/>
      <c r="AD1028" s="144"/>
      <c r="AE1028" s="144"/>
      <c r="AF1028" s="144"/>
      <c r="AG1028" s="144"/>
      <c r="AH1028" s="144"/>
      <c r="AI1028" s="144"/>
      <c r="AJ1028" s="144"/>
      <c r="AK1028" s="144"/>
      <c r="AL1028" s="144"/>
      <c r="AM1028" s="144"/>
      <c r="AN1028" s="144"/>
      <c r="AO1028" s="144"/>
      <c r="AP1028" s="144"/>
      <c r="AQ1028" s="144"/>
      <c r="AR1028" s="144"/>
      <c r="AS1028" s="144"/>
      <c r="AT1028" s="144"/>
      <c r="AU1028" s="144"/>
      <c r="AV1028" s="144"/>
      <c r="AW1028" s="144"/>
      <c r="AX1028" s="144"/>
      <c r="AY1028" s="144"/>
      <c r="AZ1028" s="144"/>
      <c r="BA1028" s="144"/>
      <c r="BB1028" s="144"/>
      <c r="BC1028" s="144"/>
      <c r="BD1028" s="144"/>
      <c r="BE1028" s="144"/>
      <c r="BF1028" s="144"/>
      <c r="BG1028" s="144"/>
      <c r="BH1028" s="144"/>
      <c r="BI1028" s="144"/>
      <c r="BJ1028" s="144"/>
      <c r="BK1028" s="144"/>
      <c r="BL1028" s="144"/>
      <c r="BM1028" s="144"/>
      <c r="BN1028" s="144"/>
      <c r="BO1028" s="144"/>
      <c r="BP1028" s="144"/>
    </row>
    <row r="1029" spans="1:68" ht="14.5" x14ac:dyDescent="0.3">
      <c r="A1029" s="143"/>
      <c r="B1029" s="143"/>
      <c r="C1029" s="327"/>
      <c r="D1029" s="144"/>
      <c r="E1029" s="144"/>
      <c r="F1029" s="144"/>
      <c r="G1029" s="144"/>
      <c r="H1029" s="144"/>
      <c r="I1029" s="144"/>
      <c r="J1029" s="144"/>
      <c r="K1029" s="144"/>
      <c r="L1029" s="144"/>
      <c r="M1029" s="144"/>
      <c r="N1029" s="144"/>
      <c r="O1029" s="144"/>
      <c r="P1029" s="144"/>
      <c r="Q1029" s="144"/>
      <c r="R1029" s="144"/>
      <c r="S1029" s="144"/>
      <c r="T1029" s="144"/>
      <c r="U1029" s="144"/>
      <c r="V1029" s="144"/>
      <c r="W1029" s="144"/>
      <c r="X1029" s="144"/>
      <c r="Y1029" s="144"/>
      <c r="Z1029" s="144"/>
      <c r="AA1029" s="144"/>
      <c r="AB1029" s="144"/>
      <c r="AC1029" s="144"/>
      <c r="AD1029" s="144"/>
      <c r="AE1029" s="144"/>
      <c r="AF1029" s="144"/>
      <c r="AG1029" s="144"/>
      <c r="AH1029" s="144"/>
      <c r="AI1029" s="144"/>
      <c r="AJ1029" s="144"/>
      <c r="AK1029" s="144"/>
      <c r="AL1029" s="144"/>
      <c r="AM1029" s="144"/>
      <c r="AN1029" s="144"/>
      <c r="AO1029" s="144"/>
      <c r="AP1029" s="144"/>
      <c r="AQ1029" s="144"/>
      <c r="AR1029" s="144"/>
      <c r="AS1029" s="144"/>
      <c r="AT1029" s="144"/>
      <c r="AU1029" s="144"/>
      <c r="AV1029" s="144"/>
      <c r="AW1029" s="144"/>
      <c r="AX1029" s="144"/>
      <c r="AY1029" s="144"/>
      <c r="AZ1029" s="144"/>
      <c r="BA1029" s="144"/>
      <c r="BB1029" s="144"/>
      <c r="BC1029" s="144"/>
      <c r="BD1029" s="144"/>
      <c r="BE1029" s="144"/>
      <c r="BF1029" s="144"/>
      <c r="BG1029" s="144"/>
      <c r="BH1029" s="144"/>
      <c r="BI1029" s="144"/>
      <c r="BJ1029" s="144"/>
      <c r="BK1029" s="144"/>
      <c r="BL1029" s="144"/>
      <c r="BM1029" s="144"/>
      <c r="BN1029" s="144"/>
      <c r="BO1029" s="144"/>
      <c r="BP1029" s="144"/>
    </row>
    <row r="1030" spans="1:68" ht="14.5" x14ac:dyDescent="0.3">
      <c r="A1030" s="143"/>
      <c r="B1030" s="143"/>
      <c r="C1030" s="327"/>
      <c r="D1030" s="144"/>
      <c r="E1030" s="144"/>
      <c r="F1030" s="144"/>
      <c r="G1030" s="144"/>
      <c r="H1030" s="144"/>
      <c r="I1030" s="144"/>
      <c r="J1030" s="144"/>
      <c r="K1030" s="144"/>
      <c r="L1030" s="144"/>
      <c r="M1030" s="144"/>
      <c r="N1030" s="144"/>
      <c r="O1030" s="144"/>
      <c r="P1030" s="144"/>
      <c r="Q1030" s="144"/>
      <c r="R1030" s="144"/>
      <c r="S1030" s="144"/>
      <c r="T1030" s="144"/>
      <c r="U1030" s="144"/>
      <c r="V1030" s="144"/>
      <c r="W1030" s="144"/>
      <c r="X1030" s="144"/>
      <c r="Y1030" s="144"/>
      <c r="Z1030" s="144"/>
      <c r="AA1030" s="144"/>
      <c r="AB1030" s="144"/>
      <c r="AC1030" s="144"/>
      <c r="AD1030" s="144"/>
      <c r="AE1030" s="144"/>
      <c r="AF1030" s="144"/>
      <c r="AG1030" s="144"/>
      <c r="AH1030" s="144"/>
      <c r="AI1030" s="144"/>
      <c r="AJ1030" s="144"/>
      <c r="AK1030" s="144"/>
      <c r="AL1030" s="144"/>
      <c r="AM1030" s="144"/>
      <c r="AN1030" s="144"/>
      <c r="AO1030" s="144"/>
      <c r="AP1030" s="144"/>
      <c r="AQ1030" s="144"/>
      <c r="AR1030" s="144"/>
      <c r="AS1030" s="144"/>
      <c r="AT1030" s="144"/>
      <c r="AU1030" s="144"/>
      <c r="AV1030" s="144"/>
      <c r="AW1030" s="144"/>
      <c r="AX1030" s="144"/>
      <c r="AY1030" s="144"/>
      <c r="AZ1030" s="144"/>
      <c r="BA1030" s="144"/>
      <c r="BB1030" s="144"/>
      <c r="BC1030" s="144"/>
      <c r="BD1030" s="144"/>
      <c r="BE1030" s="144"/>
      <c r="BF1030" s="144"/>
      <c r="BG1030" s="144"/>
      <c r="BH1030" s="144"/>
      <c r="BI1030" s="144"/>
      <c r="BJ1030" s="144"/>
      <c r="BK1030" s="144"/>
      <c r="BL1030" s="144"/>
      <c r="BM1030" s="144"/>
      <c r="BN1030" s="144"/>
      <c r="BO1030" s="144"/>
      <c r="BP1030" s="144"/>
    </row>
    <row r="1031" spans="1:68" ht="14.5" x14ac:dyDescent="0.3">
      <c r="A1031" s="143"/>
      <c r="B1031" s="143"/>
      <c r="C1031" s="327"/>
      <c r="D1031" s="144"/>
      <c r="E1031" s="144"/>
      <c r="F1031" s="144"/>
      <c r="G1031" s="144"/>
      <c r="H1031" s="144"/>
      <c r="I1031" s="144"/>
      <c r="J1031" s="144"/>
      <c r="K1031" s="144"/>
      <c r="L1031" s="144"/>
      <c r="M1031" s="144"/>
      <c r="N1031" s="144"/>
      <c r="O1031" s="144"/>
      <c r="P1031" s="144"/>
      <c r="Q1031" s="144"/>
      <c r="R1031" s="144"/>
      <c r="S1031" s="144"/>
      <c r="T1031" s="144"/>
      <c r="U1031" s="144"/>
      <c r="V1031" s="144"/>
      <c r="W1031" s="144"/>
      <c r="X1031" s="144"/>
      <c r="Y1031" s="144"/>
      <c r="Z1031" s="144"/>
      <c r="AA1031" s="144"/>
      <c r="AB1031" s="144"/>
      <c r="AC1031" s="144"/>
      <c r="AD1031" s="144"/>
      <c r="AE1031" s="144"/>
      <c r="AF1031" s="144"/>
      <c r="AG1031" s="144"/>
      <c r="AH1031" s="144"/>
      <c r="AI1031" s="144"/>
      <c r="AJ1031" s="144"/>
      <c r="AK1031" s="144"/>
      <c r="AL1031" s="144"/>
      <c r="AM1031" s="144"/>
      <c r="AN1031" s="144"/>
      <c r="AO1031" s="144"/>
      <c r="AP1031" s="144"/>
      <c r="AQ1031" s="144"/>
      <c r="AR1031" s="144"/>
      <c r="AS1031" s="144"/>
      <c r="AT1031" s="144"/>
      <c r="AU1031" s="144"/>
      <c r="AV1031" s="144"/>
      <c r="AW1031" s="144"/>
      <c r="AX1031" s="144"/>
      <c r="AY1031" s="144"/>
      <c r="AZ1031" s="144"/>
      <c r="BA1031" s="144"/>
      <c r="BB1031" s="144"/>
      <c r="BC1031" s="144"/>
      <c r="BD1031" s="144"/>
      <c r="BE1031" s="144"/>
      <c r="BF1031" s="144"/>
      <c r="BG1031" s="144"/>
      <c r="BH1031" s="144"/>
      <c r="BI1031" s="144"/>
      <c r="BJ1031" s="144"/>
      <c r="BK1031" s="144"/>
      <c r="BL1031" s="144"/>
      <c r="BM1031" s="144"/>
      <c r="BN1031" s="144"/>
      <c r="BO1031" s="144"/>
      <c r="BP1031" s="144"/>
    </row>
    <row r="1032" spans="1:68" ht="14.5" x14ac:dyDescent="0.3">
      <c r="A1032" s="143"/>
      <c r="B1032" s="143"/>
      <c r="C1032" s="327"/>
      <c r="D1032" s="144"/>
      <c r="E1032" s="144"/>
      <c r="F1032" s="144"/>
      <c r="G1032" s="144"/>
      <c r="H1032" s="144"/>
      <c r="I1032" s="144"/>
      <c r="J1032" s="144"/>
      <c r="K1032" s="144"/>
      <c r="L1032" s="144"/>
      <c r="M1032" s="144"/>
      <c r="N1032" s="144"/>
      <c r="O1032" s="144"/>
      <c r="P1032" s="144"/>
      <c r="Q1032" s="144"/>
      <c r="R1032" s="144"/>
      <c r="S1032" s="144"/>
      <c r="T1032" s="144"/>
      <c r="U1032" s="144"/>
      <c r="V1032" s="144"/>
      <c r="W1032" s="144"/>
      <c r="X1032" s="144"/>
      <c r="Y1032" s="144"/>
      <c r="Z1032" s="144"/>
      <c r="AA1032" s="144"/>
      <c r="AB1032" s="144"/>
      <c r="AC1032" s="144"/>
      <c r="AD1032" s="144"/>
      <c r="AE1032" s="144"/>
      <c r="AF1032" s="144"/>
      <c r="AG1032" s="144"/>
      <c r="AH1032" s="144"/>
      <c r="AI1032" s="144"/>
      <c r="AJ1032" s="144"/>
      <c r="AK1032" s="144"/>
      <c r="AL1032" s="144"/>
      <c r="AM1032" s="144"/>
      <c r="AN1032" s="144"/>
      <c r="AO1032" s="144"/>
      <c r="AP1032" s="144"/>
      <c r="AQ1032" s="144"/>
      <c r="AR1032" s="144"/>
      <c r="AS1032" s="144"/>
      <c r="AT1032" s="144"/>
      <c r="AU1032" s="144"/>
      <c r="AV1032" s="144"/>
      <c r="AW1032" s="144"/>
      <c r="AX1032" s="144"/>
      <c r="AY1032" s="144"/>
      <c r="AZ1032" s="144"/>
      <c r="BA1032" s="144"/>
      <c r="BB1032" s="144"/>
      <c r="BC1032" s="144"/>
      <c r="BD1032" s="144"/>
      <c r="BE1032" s="144"/>
      <c r="BF1032" s="144"/>
      <c r="BG1032" s="144"/>
      <c r="BH1032" s="144"/>
      <c r="BI1032" s="144"/>
      <c r="BJ1032" s="144"/>
      <c r="BK1032" s="144"/>
      <c r="BL1032" s="144"/>
      <c r="BM1032" s="144"/>
      <c r="BN1032" s="144"/>
      <c r="BO1032" s="144"/>
      <c r="BP1032" s="144"/>
    </row>
    <row r="1033" spans="1:68" ht="14.5" x14ac:dyDescent="0.3">
      <c r="A1033" s="143"/>
      <c r="B1033" s="143"/>
      <c r="C1033" s="327"/>
      <c r="D1033" s="144"/>
      <c r="E1033" s="144"/>
      <c r="F1033" s="144"/>
      <c r="G1033" s="144"/>
      <c r="H1033" s="144"/>
      <c r="I1033" s="144"/>
      <c r="J1033" s="144"/>
      <c r="K1033" s="144"/>
      <c r="L1033" s="144"/>
      <c r="M1033" s="144"/>
      <c r="N1033" s="144"/>
      <c r="O1033" s="144"/>
      <c r="P1033" s="144"/>
      <c r="Q1033" s="144"/>
      <c r="R1033" s="144"/>
      <c r="S1033" s="144"/>
      <c r="T1033" s="144"/>
      <c r="U1033" s="144"/>
      <c r="V1033" s="144"/>
      <c r="W1033" s="144"/>
      <c r="X1033" s="144"/>
      <c r="Y1033" s="144"/>
      <c r="Z1033" s="144"/>
      <c r="AA1033" s="144"/>
      <c r="AB1033" s="144"/>
      <c r="AC1033" s="144"/>
      <c r="AD1033" s="144"/>
      <c r="AE1033" s="144"/>
      <c r="AF1033" s="144"/>
      <c r="AG1033" s="144"/>
      <c r="AH1033" s="144"/>
      <c r="AI1033" s="144"/>
      <c r="AJ1033" s="144"/>
      <c r="AK1033" s="144"/>
      <c r="AL1033" s="144"/>
      <c r="AM1033" s="144"/>
      <c r="AN1033" s="144"/>
      <c r="AO1033" s="144"/>
      <c r="AP1033" s="144"/>
      <c r="AQ1033" s="144"/>
      <c r="AR1033" s="144"/>
      <c r="AS1033" s="144"/>
      <c r="AT1033" s="144"/>
      <c r="AU1033" s="144"/>
      <c r="AV1033" s="144"/>
      <c r="AW1033" s="144"/>
      <c r="AX1033" s="144"/>
      <c r="AY1033" s="144"/>
      <c r="AZ1033" s="144"/>
      <c r="BA1033" s="144"/>
      <c r="BB1033" s="144"/>
      <c r="BC1033" s="144"/>
      <c r="BD1033" s="144"/>
      <c r="BE1033" s="144"/>
      <c r="BF1033" s="144"/>
      <c r="BG1033" s="144"/>
      <c r="BH1033" s="144"/>
      <c r="BI1033" s="144"/>
      <c r="BJ1033" s="144"/>
      <c r="BK1033" s="144"/>
      <c r="BL1033" s="144"/>
      <c r="BM1033" s="144"/>
      <c r="BN1033" s="144"/>
      <c r="BO1033" s="144"/>
      <c r="BP1033" s="144"/>
    </row>
    <row r="1034" spans="1:68" ht="14.5" x14ac:dyDescent="0.3">
      <c r="A1034" s="143"/>
      <c r="B1034" s="143"/>
      <c r="C1034" s="327"/>
      <c r="D1034" s="144"/>
      <c r="E1034" s="144"/>
      <c r="F1034" s="144"/>
      <c r="G1034" s="144"/>
      <c r="H1034" s="144"/>
      <c r="I1034" s="144"/>
      <c r="J1034" s="144"/>
      <c r="K1034" s="144"/>
      <c r="L1034" s="144"/>
      <c r="M1034" s="144"/>
      <c r="N1034" s="144"/>
      <c r="O1034" s="144"/>
      <c r="P1034" s="144"/>
      <c r="Q1034" s="144"/>
      <c r="R1034" s="144"/>
      <c r="S1034" s="144"/>
      <c r="T1034" s="144"/>
      <c r="U1034" s="144"/>
      <c r="V1034" s="144"/>
      <c r="W1034" s="144"/>
      <c r="X1034" s="144"/>
      <c r="Y1034" s="144"/>
      <c r="Z1034" s="144"/>
      <c r="AA1034" s="144"/>
      <c r="AB1034" s="144"/>
      <c r="AC1034" s="144"/>
      <c r="AD1034" s="144"/>
      <c r="AE1034" s="144"/>
      <c r="AF1034" s="144"/>
      <c r="AG1034" s="144"/>
      <c r="AH1034" s="144"/>
      <c r="AI1034" s="144"/>
      <c r="AJ1034" s="144"/>
      <c r="AK1034" s="144"/>
      <c r="AL1034" s="144"/>
      <c r="AM1034" s="144"/>
      <c r="AN1034" s="144"/>
      <c r="AO1034" s="144"/>
      <c r="AP1034" s="144"/>
      <c r="AQ1034" s="144"/>
      <c r="AR1034" s="144"/>
      <c r="AS1034" s="144"/>
      <c r="AT1034" s="144"/>
      <c r="AU1034" s="144"/>
      <c r="AV1034" s="144"/>
      <c r="AW1034" s="144"/>
      <c r="AX1034" s="144"/>
      <c r="AY1034" s="144"/>
      <c r="AZ1034" s="144"/>
      <c r="BA1034" s="144"/>
      <c r="BB1034" s="144"/>
      <c r="BC1034" s="144"/>
      <c r="BD1034" s="144"/>
      <c r="BE1034" s="144"/>
      <c r="BF1034" s="144"/>
      <c r="BG1034" s="144"/>
      <c r="BH1034" s="144"/>
      <c r="BI1034" s="144"/>
      <c r="BJ1034" s="144"/>
      <c r="BK1034" s="144"/>
      <c r="BL1034" s="144"/>
      <c r="BM1034" s="144"/>
      <c r="BN1034" s="144"/>
      <c r="BO1034" s="144"/>
      <c r="BP1034" s="144"/>
    </row>
    <row r="1035" spans="1:68" ht="14.5" x14ac:dyDescent="0.3">
      <c r="A1035" s="143"/>
      <c r="B1035" s="143"/>
      <c r="C1035" s="327"/>
      <c r="D1035" s="144"/>
      <c r="E1035" s="144"/>
      <c r="F1035" s="144"/>
      <c r="G1035" s="144"/>
      <c r="H1035" s="144"/>
      <c r="I1035" s="144"/>
      <c r="J1035" s="144"/>
      <c r="K1035" s="144"/>
      <c r="L1035" s="144"/>
      <c r="M1035" s="144"/>
      <c r="N1035" s="144"/>
      <c r="O1035" s="144"/>
      <c r="P1035" s="144"/>
      <c r="Q1035" s="144"/>
      <c r="R1035" s="144"/>
      <c r="S1035" s="144"/>
      <c r="T1035" s="144"/>
      <c r="U1035" s="144"/>
      <c r="V1035" s="144"/>
      <c r="W1035" s="144"/>
      <c r="X1035" s="144"/>
      <c r="Y1035" s="144"/>
      <c r="Z1035" s="144"/>
      <c r="AA1035" s="144"/>
      <c r="AB1035" s="144"/>
      <c r="AC1035" s="144"/>
      <c r="AD1035" s="144"/>
      <c r="AE1035" s="144"/>
      <c r="AF1035" s="144"/>
      <c r="AG1035" s="144"/>
      <c r="AH1035" s="144"/>
      <c r="AI1035" s="144"/>
      <c r="AJ1035" s="144"/>
      <c r="AK1035" s="144"/>
      <c r="AL1035" s="144"/>
      <c r="AM1035" s="144"/>
      <c r="AN1035" s="144"/>
      <c r="AO1035" s="144"/>
      <c r="AP1035" s="144"/>
      <c r="AQ1035" s="144"/>
      <c r="AR1035" s="144"/>
      <c r="AS1035" s="144"/>
      <c r="AT1035" s="144"/>
      <c r="AU1035" s="144"/>
      <c r="AV1035" s="144"/>
      <c r="AW1035" s="144"/>
      <c r="AX1035" s="144"/>
      <c r="AY1035" s="144"/>
      <c r="AZ1035" s="144"/>
      <c r="BA1035" s="144"/>
      <c r="BB1035" s="144"/>
      <c r="BC1035" s="144"/>
      <c r="BD1035" s="144"/>
      <c r="BE1035" s="144"/>
      <c r="BF1035" s="144"/>
      <c r="BG1035" s="144"/>
      <c r="BH1035" s="144"/>
      <c r="BI1035" s="144"/>
      <c r="BJ1035" s="144"/>
      <c r="BK1035" s="144"/>
      <c r="BL1035" s="144"/>
      <c r="BM1035" s="144"/>
      <c r="BN1035" s="144"/>
      <c r="BO1035" s="144"/>
      <c r="BP1035" s="144"/>
    </row>
    <row r="1036" spans="1:68" ht="14.5" x14ac:dyDescent="0.3">
      <c r="A1036" s="143"/>
      <c r="B1036" s="143"/>
      <c r="C1036" s="327"/>
      <c r="D1036" s="144"/>
      <c r="E1036" s="144"/>
      <c r="F1036" s="144"/>
      <c r="G1036" s="144"/>
      <c r="H1036" s="144"/>
      <c r="I1036" s="144"/>
      <c r="J1036" s="144"/>
      <c r="K1036" s="144"/>
      <c r="L1036" s="144"/>
      <c r="M1036" s="144"/>
      <c r="N1036" s="144"/>
      <c r="O1036" s="144"/>
      <c r="P1036" s="144"/>
      <c r="Q1036" s="144"/>
      <c r="R1036" s="144"/>
      <c r="S1036" s="144"/>
      <c r="T1036" s="144"/>
      <c r="U1036" s="144"/>
      <c r="V1036" s="144"/>
      <c r="W1036" s="144"/>
      <c r="X1036" s="144"/>
      <c r="Y1036" s="144"/>
      <c r="Z1036" s="144"/>
      <c r="AA1036" s="144"/>
      <c r="AB1036" s="144"/>
      <c r="AC1036" s="144"/>
      <c r="AD1036" s="144"/>
      <c r="AE1036" s="144"/>
      <c r="AF1036" s="144"/>
      <c r="AG1036" s="144"/>
      <c r="AH1036" s="144"/>
      <c r="AI1036" s="144"/>
      <c r="AJ1036" s="144"/>
      <c r="AK1036" s="144"/>
      <c r="AL1036" s="144"/>
      <c r="AM1036" s="144"/>
      <c r="AN1036" s="144"/>
      <c r="AO1036" s="144"/>
      <c r="AP1036" s="144"/>
      <c r="AQ1036" s="144"/>
      <c r="AR1036" s="144"/>
      <c r="AS1036" s="144"/>
      <c r="AT1036" s="144"/>
      <c r="AU1036" s="144"/>
      <c r="AV1036" s="144"/>
      <c r="AW1036" s="144"/>
      <c r="AX1036" s="144"/>
      <c r="AY1036" s="144"/>
      <c r="AZ1036" s="144"/>
      <c r="BA1036" s="144"/>
      <c r="BB1036" s="144"/>
      <c r="BC1036" s="144"/>
      <c r="BD1036" s="144"/>
      <c r="BE1036" s="144"/>
      <c r="BF1036" s="144"/>
      <c r="BG1036" s="144"/>
      <c r="BH1036" s="144"/>
      <c r="BI1036" s="144"/>
      <c r="BJ1036" s="144"/>
      <c r="BK1036" s="144"/>
      <c r="BL1036" s="144"/>
      <c r="BM1036" s="144"/>
      <c r="BN1036" s="144"/>
      <c r="BO1036" s="144"/>
      <c r="BP1036" s="144"/>
    </row>
    <row r="1037" spans="1:68" ht="14.5" x14ac:dyDescent="0.3">
      <c r="A1037" s="143"/>
      <c r="B1037" s="143"/>
      <c r="C1037" s="327"/>
      <c r="D1037" s="144"/>
      <c r="E1037" s="144"/>
      <c r="F1037" s="144"/>
      <c r="G1037" s="144"/>
      <c r="H1037" s="144"/>
      <c r="I1037" s="144"/>
      <c r="J1037" s="144"/>
      <c r="K1037" s="144"/>
      <c r="L1037" s="144"/>
      <c r="M1037" s="144"/>
      <c r="N1037" s="144"/>
      <c r="O1037" s="144"/>
      <c r="P1037" s="144"/>
      <c r="Q1037" s="144"/>
      <c r="R1037" s="144"/>
      <c r="S1037" s="144"/>
      <c r="T1037" s="144"/>
      <c r="U1037" s="144"/>
      <c r="V1037" s="144"/>
      <c r="W1037" s="144"/>
      <c r="X1037" s="144"/>
      <c r="Y1037" s="144"/>
      <c r="Z1037" s="144"/>
      <c r="AA1037" s="144"/>
      <c r="AB1037" s="144"/>
      <c r="AC1037" s="144"/>
      <c r="AD1037" s="144"/>
      <c r="AE1037" s="144"/>
      <c r="AF1037" s="144"/>
      <c r="AG1037" s="144"/>
      <c r="AH1037" s="144"/>
      <c r="AI1037" s="144"/>
      <c r="AJ1037" s="144"/>
      <c r="AK1037" s="144"/>
      <c r="AL1037" s="144"/>
      <c r="AM1037" s="144"/>
      <c r="AN1037" s="144"/>
      <c r="AO1037" s="144"/>
      <c r="AP1037" s="144"/>
      <c r="AQ1037" s="144"/>
      <c r="AR1037" s="144"/>
      <c r="AS1037" s="144"/>
      <c r="AT1037" s="144"/>
      <c r="AU1037" s="144"/>
      <c r="AV1037" s="144"/>
      <c r="AW1037" s="144"/>
      <c r="AX1037" s="144"/>
      <c r="AY1037" s="144"/>
      <c r="AZ1037" s="144"/>
      <c r="BA1037" s="144"/>
      <c r="BB1037" s="144"/>
      <c r="BC1037" s="144"/>
      <c r="BD1037" s="144"/>
      <c r="BE1037" s="144"/>
      <c r="BF1037" s="144"/>
      <c r="BG1037" s="144"/>
      <c r="BH1037" s="144"/>
      <c r="BI1037" s="144"/>
      <c r="BJ1037" s="144"/>
      <c r="BK1037" s="144"/>
      <c r="BL1037" s="144"/>
      <c r="BM1037" s="144"/>
      <c r="BN1037" s="144"/>
      <c r="BO1037" s="144"/>
      <c r="BP1037" s="144"/>
    </row>
    <row r="1038" spans="1:68" ht="14.5" x14ac:dyDescent="0.3">
      <c r="A1038" s="143"/>
      <c r="B1038" s="143"/>
      <c r="C1038" s="327"/>
      <c r="D1038" s="144"/>
      <c r="E1038" s="144"/>
      <c r="F1038" s="144"/>
      <c r="G1038" s="144"/>
      <c r="H1038" s="144"/>
      <c r="I1038" s="144"/>
      <c r="J1038" s="144"/>
      <c r="K1038" s="144"/>
      <c r="L1038" s="144"/>
      <c r="M1038" s="144"/>
      <c r="N1038" s="144"/>
      <c r="O1038" s="144"/>
      <c r="P1038" s="144"/>
      <c r="Q1038" s="144"/>
      <c r="R1038" s="144"/>
      <c r="S1038" s="144"/>
      <c r="T1038" s="144"/>
      <c r="U1038" s="144"/>
      <c r="V1038" s="144"/>
      <c r="W1038" s="144"/>
      <c r="X1038" s="144"/>
      <c r="Y1038" s="144"/>
      <c r="Z1038" s="144"/>
      <c r="AA1038" s="144"/>
      <c r="AB1038" s="144"/>
      <c r="AC1038" s="144"/>
      <c r="AD1038" s="144"/>
      <c r="AE1038" s="144"/>
      <c r="AF1038" s="144"/>
      <c r="AG1038" s="144"/>
      <c r="AH1038" s="144"/>
      <c r="AI1038" s="144"/>
      <c r="AJ1038" s="144"/>
      <c r="AK1038" s="144"/>
      <c r="AL1038" s="144"/>
      <c r="AM1038" s="144"/>
      <c r="AN1038" s="144"/>
      <c r="AO1038" s="144"/>
      <c r="AP1038" s="144"/>
      <c r="AQ1038" s="144"/>
      <c r="AR1038" s="144"/>
      <c r="AS1038" s="144"/>
      <c r="AT1038" s="144"/>
      <c r="AU1038" s="144"/>
      <c r="AV1038" s="144"/>
      <c r="AW1038" s="144"/>
      <c r="AX1038" s="144"/>
      <c r="AY1038" s="144"/>
      <c r="AZ1038" s="144"/>
      <c r="BA1038" s="144"/>
      <c r="BB1038" s="144"/>
      <c r="BC1038" s="144"/>
      <c r="BD1038" s="144"/>
      <c r="BE1038" s="144"/>
      <c r="BF1038" s="144"/>
      <c r="BG1038" s="144"/>
      <c r="BH1038" s="144"/>
      <c r="BI1038" s="144"/>
      <c r="BJ1038" s="144"/>
      <c r="BK1038" s="144"/>
      <c r="BL1038" s="144"/>
      <c r="BM1038" s="144"/>
      <c r="BN1038" s="144"/>
      <c r="BO1038" s="144"/>
      <c r="BP1038" s="144"/>
    </row>
    <row r="1039" spans="1:68" ht="14.5" x14ac:dyDescent="0.3">
      <c r="A1039" s="143"/>
      <c r="B1039" s="143"/>
      <c r="C1039" s="327"/>
      <c r="D1039" s="144"/>
      <c r="E1039" s="144"/>
      <c r="F1039" s="144"/>
      <c r="G1039" s="144"/>
      <c r="H1039" s="144"/>
      <c r="I1039" s="144"/>
      <c r="J1039" s="144"/>
      <c r="K1039" s="144"/>
      <c r="L1039" s="144"/>
      <c r="M1039" s="144"/>
      <c r="N1039" s="144"/>
      <c r="O1039" s="144"/>
      <c r="P1039" s="144"/>
      <c r="Q1039" s="144"/>
      <c r="R1039" s="144"/>
      <c r="S1039" s="144"/>
      <c r="T1039" s="144"/>
      <c r="U1039" s="144"/>
      <c r="V1039" s="144"/>
      <c r="W1039" s="144"/>
      <c r="X1039" s="144"/>
      <c r="Y1039" s="144"/>
      <c r="Z1039" s="144"/>
      <c r="AA1039" s="144"/>
      <c r="AB1039" s="144"/>
      <c r="AC1039" s="144"/>
      <c r="AD1039" s="144"/>
      <c r="AE1039" s="144"/>
      <c r="AF1039" s="144"/>
      <c r="AG1039" s="144"/>
      <c r="AH1039" s="144"/>
      <c r="AI1039" s="144"/>
      <c r="AJ1039" s="144"/>
      <c r="AK1039" s="144"/>
      <c r="AL1039" s="144"/>
      <c r="AM1039" s="144"/>
      <c r="AN1039" s="144"/>
      <c r="AO1039" s="144"/>
      <c r="AP1039" s="144"/>
      <c r="AQ1039" s="144"/>
      <c r="AR1039" s="144"/>
      <c r="AS1039" s="144"/>
      <c r="AT1039" s="144"/>
      <c r="AU1039" s="144"/>
      <c r="AV1039" s="144"/>
      <c r="AW1039" s="144"/>
      <c r="AX1039" s="144"/>
      <c r="AY1039" s="144"/>
      <c r="AZ1039" s="144"/>
      <c r="BA1039" s="144"/>
      <c r="BB1039" s="144"/>
      <c r="BC1039" s="144"/>
      <c r="BD1039" s="144"/>
      <c r="BE1039" s="144"/>
      <c r="BF1039" s="144"/>
      <c r="BG1039" s="144"/>
      <c r="BH1039" s="144"/>
      <c r="BI1039" s="144"/>
      <c r="BJ1039" s="144"/>
      <c r="BK1039" s="144"/>
      <c r="BL1039" s="144"/>
      <c r="BM1039" s="144"/>
      <c r="BN1039" s="144"/>
      <c r="BO1039" s="144"/>
      <c r="BP1039" s="144"/>
    </row>
    <row r="1040" spans="1:68" ht="14.5" x14ac:dyDescent="0.3">
      <c r="A1040" s="143"/>
      <c r="B1040" s="143"/>
      <c r="C1040" s="327"/>
      <c r="D1040" s="144"/>
      <c r="E1040" s="144"/>
      <c r="F1040" s="144"/>
      <c r="G1040" s="144"/>
      <c r="H1040" s="144"/>
      <c r="I1040" s="144"/>
      <c r="J1040" s="144"/>
      <c r="K1040" s="144"/>
      <c r="L1040" s="144"/>
      <c r="M1040" s="144"/>
      <c r="N1040" s="144"/>
      <c r="O1040" s="144"/>
      <c r="P1040" s="144"/>
      <c r="Q1040" s="144"/>
      <c r="R1040" s="144"/>
      <c r="S1040" s="144"/>
      <c r="T1040" s="144"/>
      <c r="U1040" s="144"/>
      <c r="V1040" s="144"/>
      <c r="W1040" s="144"/>
      <c r="X1040" s="144"/>
      <c r="Y1040" s="144"/>
      <c r="Z1040" s="144"/>
      <c r="AA1040" s="144"/>
      <c r="AB1040" s="144"/>
      <c r="AC1040" s="144"/>
      <c r="AD1040" s="144"/>
      <c r="AE1040" s="144"/>
      <c r="AF1040" s="144"/>
      <c r="AG1040" s="144"/>
      <c r="AH1040" s="144"/>
      <c r="AI1040" s="144"/>
      <c r="AJ1040" s="144"/>
      <c r="AK1040" s="144"/>
      <c r="AL1040" s="144"/>
      <c r="AM1040" s="144"/>
      <c r="AN1040" s="144"/>
      <c r="AO1040" s="144"/>
      <c r="AP1040" s="144"/>
      <c r="AQ1040" s="144"/>
      <c r="AR1040" s="144"/>
      <c r="AS1040" s="144"/>
      <c r="AT1040" s="144"/>
      <c r="AU1040" s="144"/>
      <c r="AV1040" s="144"/>
      <c r="AW1040" s="144"/>
      <c r="AX1040" s="144"/>
      <c r="AY1040" s="144"/>
      <c r="AZ1040" s="144"/>
      <c r="BA1040" s="144"/>
      <c r="BB1040" s="144"/>
      <c r="BC1040" s="144"/>
      <c r="BD1040" s="144"/>
      <c r="BE1040" s="144"/>
      <c r="BF1040" s="144"/>
      <c r="BG1040" s="144"/>
      <c r="BH1040" s="144"/>
      <c r="BI1040" s="144"/>
      <c r="BJ1040" s="144"/>
      <c r="BK1040" s="144"/>
      <c r="BL1040" s="144"/>
      <c r="BM1040" s="144"/>
      <c r="BN1040" s="144"/>
      <c r="BO1040" s="144"/>
      <c r="BP1040" s="144"/>
    </row>
    <row r="1041" spans="1:68" ht="14.5" x14ac:dyDescent="0.3">
      <c r="A1041" s="143"/>
      <c r="B1041" s="143"/>
      <c r="C1041" s="327"/>
      <c r="D1041" s="144"/>
      <c r="E1041" s="144"/>
      <c r="F1041" s="144"/>
      <c r="G1041" s="144"/>
      <c r="H1041" s="144"/>
      <c r="I1041" s="144"/>
      <c r="J1041" s="144"/>
      <c r="K1041" s="144"/>
      <c r="L1041" s="144"/>
      <c r="M1041" s="144"/>
      <c r="N1041" s="144"/>
      <c r="O1041" s="144"/>
      <c r="P1041" s="144"/>
      <c r="Q1041" s="144"/>
      <c r="R1041" s="144"/>
      <c r="S1041" s="144"/>
      <c r="T1041" s="144"/>
      <c r="U1041" s="144"/>
      <c r="V1041" s="144"/>
      <c r="W1041" s="144"/>
      <c r="X1041" s="144"/>
      <c r="Y1041" s="144"/>
      <c r="Z1041" s="144"/>
      <c r="AA1041" s="144"/>
      <c r="AB1041" s="144"/>
      <c r="AC1041" s="144"/>
      <c r="AD1041" s="144"/>
      <c r="AE1041" s="144"/>
      <c r="AF1041" s="144"/>
      <c r="AG1041" s="144"/>
      <c r="AH1041" s="144"/>
      <c r="AI1041" s="144"/>
      <c r="AJ1041" s="144"/>
      <c r="AK1041" s="144"/>
      <c r="AL1041" s="144"/>
      <c r="AM1041" s="144"/>
      <c r="AN1041" s="144"/>
      <c r="AO1041" s="144"/>
      <c r="AP1041" s="144"/>
      <c r="AQ1041" s="144"/>
      <c r="AR1041" s="144"/>
      <c r="AS1041" s="144"/>
      <c r="AT1041" s="144"/>
      <c r="AU1041" s="144"/>
      <c r="AV1041" s="144"/>
      <c r="AW1041" s="144"/>
      <c r="AX1041" s="144"/>
      <c r="AY1041" s="144"/>
      <c r="AZ1041" s="144"/>
      <c r="BA1041" s="144"/>
      <c r="BB1041" s="144"/>
      <c r="BC1041" s="144"/>
      <c r="BD1041" s="144"/>
      <c r="BE1041" s="144"/>
      <c r="BF1041" s="144"/>
      <c r="BG1041" s="144"/>
      <c r="BH1041" s="144"/>
      <c r="BI1041" s="144"/>
      <c r="BJ1041" s="144"/>
      <c r="BK1041" s="144"/>
      <c r="BL1041" s="144"/>
      <c r="BM1041" s="144"/>
      <c r="BN1041" s="144"/>
      <c r="BO1041" s="144"/>
      <c r="BP1041" s="144"/>
    </row>
    <row r="1042" spans="1:68" ht="14.5" x14ac:dyDescent="0.3">
      <c r="A1042" s="143"/>
      <c r="B1042" s="143"/>
      <c r="C1042" s="327"/>
      <c r="D1042" s="144"/>
      <c r="E1042" s="144"/>
      <c r="F1042" s="144"/>
      <c r="G1042" s="144"/>
      <c r="H1042" s="144"/>
      <c r="I1042" s="144"/>
      <c r="J1042" s="144"/>
      <c r="K1042" s="144"/>
      <c r="L1042" s="144"/>
      <c r="M1042" s="144"/>
      <c r="N1042" s="144"/>
      <c r="O1042" s="144"/>
      <c r="P1042" s="144"/>
      <c r="Q1042" s="144"/>
      <c r="R1042" s="144"/>
      <c r="S1042" s="144"/>
      <c r="T1042" s="144"/>
      <c r="U1042" s="144"/>
      <c r="V1042" s="144"/>
      <c r="W1042" s="144"/>
      <c r="X1042" s="144"/>
      <c r="Y1042" s="144"/>
      <c r="Z1042" s="144"/>
      <c r="AA1042" s="144"/>
      <c r="AB1042" s="144"/>
      <c r="AC1042" s="144"/>
      <c r="AD1042" s="144"/>
      <c r="AE1042" s="144"/>
      <c r="AF1042" s="144"/>
      <c r="AG1042" s="144"/>
      <c r="AH1042" s="144"/>
      <c r="AI1042" s="144"/>
      <c r="AJ1042" s="144"/>
      <c r="AK1042" s="144"/>
      <c r="AL1042" s="144"/>
      <c r="AM1042" s="144"/>
      <c r="AN1042" s="144"/>
      <c r="AO1042" s="144"/>
      <c r="AP1042" s="144"/>
      <c r="AQ1042" s="144"/>
      <c r="AR1042" s="144"/>
      <c r="AS1042" s="144"/>
      <c r="AT1042" s="144"/>
      <c r="AU1042" s="144"/>
      <c r="AV1042" s="144"/>
      <c r="AW1042" s="144"/>
      <c r="AX1042" s="144"/>
      <c r="AY1042" s="144"/>
      <c r="AZ1042" s="144"/>
      <c r="BA1042" s="144"/>
      <c r="BB1042" s="144"/>
      <c r="BC1042" s="144"/>
      <c r="BD1042" s="144"/>
      <c r="BE1042" s="144"/>
      <c r="BF1042" s="144"/>
      <c r="BG1042" s="144"/>
      <c r="BH1042" s="144"/>
      <c r="BI1042" s="144"/>
      <c r="BJ1042" s="144"/>
      <c r="BK1042" s="144"/>
      <c r="BL1042" s="144"/>
      <c r="BM1042" s="144"/>
      <c r="BN1042" s="144"/>
      <c r="BO1042" s="144"/>
      <c r="BP1042" s="144"/>
    </row>
    <row r="1043" spans="1:68" ht="14.5" x14ac:dyDescent="0.3">
      <c r="A1043" s="143"/>
      <c r="B1043" s="143"/>
      <c r="C1043" s="327"/>
      <c r="D1043" s="144"/>
      <c r="E1043" s="144"/>
      <c r="F1043" s="144"/>
      <c r="G1043" s="144"/>
      <c r="H1043" s="144"/>
      <c r="I1043" s="144"/>
      <c r="J1043" s="144"/>
      <c r="K1043" s="144"/>
      <c r="L1043" s="144"/>
      <c r="M1043" s="144"/>
      <c r="N1043" s="144"/>
      <c r="O1043" s="144"/>
      <c r="P1043" s="144"/>
      <c r="Q1043" s="144"/>
      <c r="R1043" s="144"/>
      <c r="S1043" s="144"/>
      <c r="T1043" s="144"/>
      <c r="U1043" s="144"/>
      <c r="V1043" s="144"/>
      <c r="W1043" s="144"/>
      <c r="X1043" s="144"/>
      <c r="Y1043" s="144"/>
      <c r="Z1043" s="144"/>
      <c r="AA1043" s="144"/>
      <c r="AB1043" s="144"/>
      <c r="AC1043" s="144"/>
      <c r="AD1043" s="144"/>
      <c r="AE1043" s="144"/>
      <c r="AF1043" s="144"/>
      <c r="AG1043" s="144"/>
      <c r="AH1043" s="144"/>
      <c r="AI1043" s="144"/>
      <c r="AJ1043" s="144"/>
      <c r="AK1043" s="144"/>
      <c r="AL1043" s="144"/>
      <c r="AM1043" s="144"/>
      <c r="AN1043" s="144"/>
      <c r="AO1043" s="144"/>
      <c r="AP1043" s="144"/>
      <c r="AQ1043" s="144"/>
      <c r="AR1043" s="144"/>
      <c r="AS1043" s="144"/>
      <c r="AT1043" s="144"/>
      <c r="AU1043" s="144"/>
      <c r="AV1043" s="144"/>
      <c r="AW1043" s="144"/>
      <c r="AX1043" s="144"/>
      <c r="AY1043" s="144"/>
      <c r="AZ1043" s="144"/>
      <c r="BA1043" s="144"/>
      <c r="BB1043" s="144"/>
      <c r="BC1043" s="144"/>
      <c r="BD1043" s="144"/>
      <c r="BE1043" s="144"/>
      <c r="BF1043" s="144"/>
      <c r="BG1043" s="144"/>
      <c r="BH1043" s="144"/>
      <c r="BI1043" s="144"/>
      <c r="BJ1043" s="144"/>
      <c r="BK1043" s="144"/>
      <c r="BL1043" s="144"/>
      <c r="BM1043" s="144"/>
      <c r="BN1043" s="144"/>
      <c r="BO1043" s="144"/>
      <c r="BP1043" s="144"/>
    </row>
    <row r="1044" spans="1:68" ht="14.5" x14ac:dyDescent="0.3">
      <c r="A1044" s="143"/>
      <c r="B1044" s="143"/>
      <c r="C1044" s="327"/>
      <c r="D1044" s="144"/>
      <c r="E1044" s="144"/>
      <c r="F1044" s="144"/>
      <c r="G1044" s="144"/>
      <c r="H1044" s="144"/>
      <c r="I1044" s="144"/>
      <c r="J1044" s="144"/>
      <c r="K1044" s="144"/>
      <c r="L1044" s="144"/>
      <c r="M1044" s="144"/>
      <c r="N1044" s="144"/>
      <c r="O1044" s="144"/>
      <c r="P1044" s="144"/>
      <c r="Q1044" s="144"/>
      <c r="R1044" s="144"/>
      <c r="S1044" s="144"/>
      <c r="T1044" s="144"/>
      <c r="U1044" s="144"/>
      <c r="V1044" s="144"/>
      <c r="W1044" s="144"/>
      <c r="X1044" s="144"/>
      <c r="Y1044" s="144"/>
      <c r="Z1044" s="144"/>
      <c r="AA1044" s="144"/>
      <c r="AB1044" s="144"/>
      <c r="AC1044" s="144"/>
      <c r="AD1044" s="144"/>
      <c r="AE1044" s="144"/>
      <c r="AF1044" s="144"/>
      <c r="AG1044" s="144"/>
      <c r="AH1044" s="144"/>
      <c r="AI1044" s="144"/>
      <c r="AJ1044" s="144"/>
      <c r="AK1044" s="144"/>
      <c r="AL1044" s="144"/>
      <c r="AM1044" s="144"/>
      <c r="AN1044" s="144"/>
      <c r="AO1044" s="144"/>
      <c r="AP1044" s="144"/>
      <c r="AQ1044" s="144"/>
      <c r="AR1044" s="144"/>
      <c r="AS1044" s="144"/>
      <c r="AT1044" s="144"/>
      <c r="AU1044" s="144"/>
      <c r="AV1044" s="144"/>
      <c r="AW1044" s="144"/>
      <c r="AX1044" s="144"/>
      <c r="AY1044" s="144"/>
      <c r="AZ1044" s="144"/>
      <c r="BA1044" s="144"/>
      <c r="BB1044" s="144"/>
      <c r="BC1044" s="144"/>
      <c r="BD1044" s="144"/>
      <c r="BE1044" s="144"/>
      <c r="BF1044" s="144"/>
      <c r="BG1044" s="144"/>
      <c r="BH1044" s="144"/>
      <c r="BI1044" s="144"/>
      <c r="BJ1044" s="144"/>
      <c r="BK1044" s="144"/>
      <c r="BL1044" s="144"/>
      <c r="BM1044" s="144"/>
      <c r="BN1044" s="144"/>
      <c r="BO1044" s="144"/>
      <c r="BP1044" s="144"/>
    </row>
    <row r="1045" spans="1:68" ht="14.5" x14ac:dyDescent="0.3">
      <c r="A1045" s="143"/>
      <c r="B1045" s="143"/>
      <c r="C1045" s="327"/>
      <c r="D1045" s="144"/>
      <c r="E1045" s="144"/>
      <c r="F1045" s="144"/>
      <c r="G1045" s="144"/>
      <c r="H1045" s="144"/>
      <c r="I1045" s="144"/>
      <c r="J1045" s="144"/>
      <c r="K1045" s="144"/>
      <c r="L1045" s="144"/>
      <c r="M1045" s="144"/>
      <c r="N1045" s="144"/>
      <c r="O1045" s="144"/>
      <c r="P1045" s="144"/>
      <c r="Q1045" s="144"/>
      <c r="R1045" s="144"/>
      <c r="S1045" s="144"/>
      <c r="T1045" s="144"/>
      <c r="U1045" s="144"/>
      <c r="V1045" s="144"/>
      <c r="W1045" s="144"/>
      <c r="X1045" s="144"/>
      <c r="Y1045" s="144"/>
      <c r="Z1045" s="144"/>
      <c r="AA1045" s="144"/>
      <c r="AB1045" s="144"/>
      <c r="AC1045" s="144"/>
      <c r="AD1045" s="144"/>
      <c r="AE1045" s="144"/>
      <c r="AF1045" s="144"/>
      <c r="AG1045" s="144"/>
      <c r="AH1045" s="144"/>
      <c r="AI1045" s="144"/>
      <c r="AJ1045" s="144"/>
      <c r="AK1045" s="144"/>
      <c r="AL1045" s="144"/>
      <c r="AM1045" s="144"/>
      <c r="AN1045" s="144"/>
      <c r="AO1045" s="144"/>
      <c r="AP1045" s="144"/>
      <c r="AQ1045" s="144"/>
      <c r="AR1045" s="144"/>
      <c r="AS1045" s="144"/>
      <c r="AT1045" s="144"/>
      <c r="AU1045" s="144"/>
      <c r="AV1045" s="144"/>
      <c r="AW1045" s="144"/>
      <c r="AX1045" s="144"/>
      <c r="AY1045" s="144"/>
      <c r="AZ1045" s="144"/>
      <c r="BA1045" s="144"/>
      <c r="BB1045" s="144"/>
      <c r="BC1045" s="144"/>
      <c r="BD1045" s="144"/>
      <c r="BE1045" s="144"/>
      <c r="BF1045" s="144"/>
      <c r="BG1045" s="144"/>
      <c r="BH1045" s="144"/>
      <c r="BI1045" s="144"/>
      <c r="BJ1045" s="144"/>
      <c r="BK1045" s="144"/>
      <c r="BL1045" s="144"/>
      <c r="BM1045" s="144"/>
      <c r="BN1045" s="144"/>
      <c r="BO1045" s="144"/>
      <c r="BP1045" s="144"/>
    </row>
    <row r="1046" spans="1:68" ht="14.5" x14ac:dyDescent="0.3">
      <c r="A1046" s="143"/>
      <c r="B1046" s="143"/>
      <c r="C1046" s="327"/>
      <c r="D1046" s="144"/>
      <c r="E1046" s="144"/>
      <c r="F1046" s="144"/>
      <c r="G1046" s="144"/>
      <c r="H1046" s="144"/>
      <c r="I1046" s="144"/>
      <c r="J1046" s="144"/>
      <c r="K1046" s="144"/>
      <c r="L1046" s="144"/>
      <c r="M1046" s="144"/>
      <c r="N1046" s="144"/>
      <c r="O1046" s="144"/>
      <c r="P1046" s="144"/>
      <c r="Q1046" s="144"/>
      <c r="R1046" s="144"/>
      <c r="S1046" s="144"/>
      <c r="T1046" s="144"/>
      <c r="U1046" s="144"/>
      <c r="V1046" s="144"/>
      <c r="W1046" s="144"/>
      <c r="X1046" s="144"/>
      <c r="Y1046" s="144"/>
      <c r="Z1046" s="144"/>
      <c r="AA1046" s="144"/>
      <c r="AB1046" s="144"/>
      <c r="AC1046" s="144"/>
      <c r="AD1046" s="144"/>
      <c r="AE1046" s="144"/>
      <c r="AF1046" s="144"/>
      <c r="AG1046" s="144"/>
      <c r="AH1046" s="144"/>
      <c r="AI1046" s="144"/>
      <c r="AJ1046" s="144"/>
      <c r="AK1046" s="144"/>
      <c r="AL1046" s="144"/>
      <c r="AM1046" s="144"/>
      <c r="AN1046" s="144"/>
      <c r="AO1046" s="144"/>
      <c r="AP1046" s="144"/>
      <c r="AQ1046" s="144"/>
      <c r="AR1046" s="144"/>
      <c r="AS1046" s="144"/>
      <c r="AT1046" s="144"/>
      <c r="AU1046" s="144"/>
      <c r="AV1046" s="144"/>
      <c r="AW1046" s="144"/>
      <c r="AX1046" s="144"/>
      <c r="AY1046" s="144"/>
      <c r="AZ1046" s="144"/>
      <c r="BA1046" s="144"/>
      <c r="BB1046" s="144"/>
      <c r="BC1046" s="144"/>
      <c r="BD1046" s="144"/>
      <c r="BE1046" s="144"/>
      <c r="BF1046" s="144"/>
      <c r="BG1046" s="144"/>
      <c r="BH1046" s="144"/>
      <c r="BI1046" s="144"/>
      <c r="BJ1046" s="144"/>
      <c r="BK1046" s="144"/>
      <c r="BL1046" s="144"/>
      <c r="BM1046" s="144"/>
      <c r="BN1046" s="144"/>
      <c r="BO1046" s="144"/>
      <c r="BP1046" s="144"/>
    </row>
    <row r="1047" spans="1:68" ht="14.5" x14ac:dyDescent="0.3">
      <c r="A1047" s="143"/>
      <c r="B1047" s="143"/>
      <c r="C1047" s="327"/>
      <c r="D1047" s="144"/>
      <c r="E1047" s="144"/>
      <c r="F1047" s="144"/>
      <c r="G1047" s="144"/>
      <c r="H1047" s="144"/>
      <c r="I1047" s="144"/>
      <c r="J1047" s="144"/>
      <c r="K1047" s="144"/>
      <c r="L1047" s="144"/>
      <c r="M1047" s="144"/>
      <c r="N1047" s="144"/>
      <c r="O1047" s="144"/>
      <c r="P1047" s="144"/>
      <c r="Q1047" s="144"/>
      <c r="R1047" s="144"/>
      <c r="S1047" s="144"/>
      <c r="T1047" s="144"/>
      <c r="U1047" s="144"/>
      <c r="V1047" s="144"/>
      <c r="W1047" s="144"/>
      <c r="X1047" s="144"/>
      <c r="Y1047" s="144"/>
      <c r="Z1047" s="144"/>
      <c r="AA1047" s="144"/>
      <c r="AB1047" s="144"/>
      <c r="AC1047" s="144"/>
      <c r="AD1047" s="144"/>
      <c r="AE1047" s="144"/>
      <c r="AF1047" s="144"/>
      <c r="AG1047" s="144"/>
      <c r="AH1047" s="144"/>
      <c r="AI1047" s="144"/>
      <c r="AJ1047" s="144"/>
      <c r="AK1047" s="144"/>
      <c r="AL1047" s="144"/>
      <c r="AM1047" s="144"/>
      <c r="AN1047" s="144"/>
      <c r="AO1047" s="144"/>
      <c r="AP1047" s="144"/>
      <c r="AQ1047" s="144"/>
      <c r="AR1047" s="144"/>
      <c r="AS1047" s="144"/>
      <c r="AT1047" s="144"/>
      <c r="AU1047" s="144"/>
      <c r="AV1047" s="144"/>
      <c r="AW1047" s="144"/>
      <c r="AX1047" s="144"/>
      <c r="AY1047" s="144"/>
      <c r="AZ1047" s="144"/>
      <c r="BA1047" s="144"/>
      <c r="BB1047" s="144"/>
      <c r="BC1047" s="144"/>
      <c r="BD1047" s="144"/>
      <c r="BE1047" s="144"/>
      <c r="BF1047" s="144"/>
      <c r="BG1047" s="144"/>
      <c r="BH1047" s="144"/>
      <c r="BI1047" s="144"/>
      <c r="BJ1047" s="144"/>
      <c r="BK1047" s="144"/>
      <c r="BL1047" s="144"/>
      <c r="BM1047" s="144"/>
      <c r="BN1047" s="144"/>
      <c r="BO1047" s="144"/>
      <c r="BP1047" s="144"/>
    </row>
    <row r="1048" spans="1:68" ht="14.5" x14ac:dyDescent="0.3">
      <c r="A1048" s="143"/>
      <c r="B1048" s="143"/>
      <c r="C1048" s="327"/>
      <c r="D1048" s="144"/>
      <c r="E1048" s="144"/>
      <c r="F1048" s="144"/>
      <c r="G1048" s="144"/>
      <c r="H1048" s="144"/>
      <c r="I1048" s="144"/>
      <c r="J1048" s="144"/>
      <c r="K1048" s="144"/>
      <c r="L1048" s="144"/>
      <c r="M1048" s="144"/>
      <c r="N1048" s="144"/>
      <c r="O1048" s="144"/>
      <c r="P1048" s="144"/>
      <c r="Q1048" s="144"/>
      <c r="R1048" s="144"/>
      <c r="S1048" s="144"/>
      <c r="T1048" s="144"/>
      <c r="U1048" s="144"/>
      <c r="V1048" s="144"/>
      <c r="W1048" s="144"/>
      <c r="X1048" s="144"/>
      <c r="Y1048" s="144"/>
      <c r="Z1048" s="144"/>
      <c r="AA1048" s="144"/>
      <c r="AB1048" s="144"/>
      <c r="AC1048" s="144"/>
      <c r="AD1048" s="144"/>
      <c r="AE1048" s="144"/>
      <c r="AF1048" s="144"/>
      <c r="AG1048" s="144"/>
      <c r="AH1048" s="144"/>
      <c r="AI1048" s="144"/>
      <c r="AJ1048" s="144"/>
      <c r="AK1048" s="144"/>
      <c r="AL1048" s="144"/>
      <c r="AM1048" s="144"/>
      <c r="AN1048" s="144"/>
      <c r="AO1048" s="144"/>
      <c r="AP1048" s="144"/>
      <c r="AQ1048" s="144"/>
      <c r="AR1048" s="144"/>
      <c r="AS1048" s="144"/>
      <c r="AT1048" s="144"/>
      <c r="AU1048" s="144"/>
      <c r="AV1048" s="144"/>
      <c r="AW1048" s="144"/>
      <c r="AX1048" s="144"/>
      <c r="AY1048" s="144"/>
      <c r="AZ1048" s="144"/>
      <c r="BA1048" s="144"/>
      <c r="BB1048" s="144"/>
      <c r="BC1048" s="144"/>
      <c r="BD1048" s="144"/>
      <c r="BE1048" s="144"/>
      <c r="BF1048" s="144"/>
      <c r="BG1048" s="144"/>
      <c r="BH1048" s="144"/>
      <c r="BI1048" s="144"/>
      <c r="BJ1048" s="144"/>
      <c r="BK1048" s="144"/>
      <c r="BL1048" s="144"/>
      <c r="BM1048" s="144"/>
      <c r="BN1048" s="144"/>
      <c r="BO1048" s="144"/>
      <c r="BP1048" s="144"/>
    </row>
    <row r="1049" spans="1:68" ht="14.5" x14ac:dyDescent="0.3">
      <c r="A1049" s="143"/>
      <c r="B1049" s="143"/>
      <c r="C1049" s="327"/>
      <c r="D1049" s="144"/>
      <c r="E1049" s="144"/>
      <c r="F1049" s="144"/>
      <c r="G1049" s="144"/>
      <c r="H1049" s="144"/>
      <c r="I1049" s="144"/>
      <c r="J1049" s="144"/>
      <c r="K1049" s="144"/>
      <c r="L1049" s="144"/>
      <c r="M1049" s="144"/>
      <c r="N1049" s="144"/>
      <c r="O1049" s="144"/>
      <c r="P1049" s="144"/>
      <c r="Q1049" s="144"/>
      <c r="R1049" s="144"/>
      <c r="S1049" s="144"/>
      <c r="T1049" s="144"/>
      <c r="U1049" s="144"/>
      <c r="V1049" s="144"/>
      <c r="W1049" s="144"/>
      <c r="X1049" s="144"/>
      <c r="Y1049" s="144"/>
      <c r="Z1049" s="144"/>
      <c r="AA1049" s="144"/>
      <c r="AB1049" s="144"/>
      <c r="AC1049" s="144"/>
      <c r="AD1049" s="144"/>
      <c r="AE1049" s="144"/>
      <c r="AF1049" s="144"/>
      <c r="AG1049" s="144"/>
      <c r="AH1049" s="144"/>
      <c r="AI1049" s="144"/>
      <c r="AJ1049" s="144"/>
      <c r="AK1049" s="144"/>
      <c r="AL1049" s="144"/>
      <c r="AM1049" s="144"/>
      <c r="AN1049" s="144"/>
      <c r="AO1049" s="144"/>
      <c r="AP1049" s="144"/>
      <c r="AQ1049" s="144"/>
      <c r="AR1049" s="144"/>
      <c r="AS1049" s="144"/>
      <c r="AT1049" s="144"/>
      <c r="AU1049" s="144"/>
      <c r="AV1049" s="144"/>
      <c r="AW1049" s="144"/>
      <c r="AX1049" s="144"/>
      <c r="AY1049" s="144"/>
      <c r="AZ1049" s="144"/>
      <c r="BA1049" s="144"/>
      <c r="BB1049" s="144"/>
      <c r="BC1049" s="144"/>
      <c r="BD1049" s="144"/>
      <c r="BE1049" s="144"/>
      <c r="BF1049" s="144"/>
      <c r="BG1049" s="144"/>
      <c r="BH1049" s="144"/>
      <c r="BI1049" s="144"/>
      <c r="BJ1049" s="144"/>
      <c r="BK1049" s="144"/>
      <c r="BL1049" s="144"/>
      <c r="BM1049" s="144"/>
      <c r="BN1049" s="144"/>
      <c r="BO1049" s="144"/>
      <c r="BP1049" s="144"/>
    </row>
    <row r="1050" spans="1:68" ht="14.5" x14ac:dyDescent="0.3">
      <c r="A1050" s="143"/>
      <c r="B1050" s="143"/>
      <c r="C1050" s="327"/>
      <c r="D1050" s="144"/>
      <c r="E1050" s="144"/>
      <c r="F1050" s="144"/>
      <c r="G1050" s="144"/>
      <c r="H1050" s="144"/>
      <c r="I1050" s="144"/>
      <c r="J1050" s="144"/>
      <c r="K1050" s="144"/>
      <c r="L1050" s="144"/>
      <c r="M1050" s="144"/>
      <c r="N1050" s="144"/>
      <c r="O1050" s="144"/>
      <c r="P1050" s="144"/>
      <c r="Q1050" s="144"/>
      <c r="R1050" s="144"/>
      <c r="S1050" s="144"/>
      <c r="T1050" s="144"/>
      <c r="U1050" s="144"/>
      <c r="V1050" s="144"/>
      <c r="W1050" s="144"/>
      <c r="X1050" s="144"/>
      <c r="Y1050" s="144"/>
      <c r="Z1050" s="144"/>
      <c r="AA1050" s="144"/>
      <c r="AB1050" s="144"/>
      <c r="AC1050" s="144"/>
      <c r="AD1050" s="144"/>
      <c r="AE1050" s="144"/>
      <c r="AF1050" s="144"/>
      <c r="AG1050" s="144"/>
      <c r="AH1050" s="144"/>
      <c r="AI1050" s="144"/>
      <c r="AJ1050" s="144"/>
      <c r="AK1050" s="144"/>
      <c r="AL1050" s="144"/>
      <c r="AM1050" s="144"/>
      <c r="AN1050" s="144"/>
      <c r="AO1050" s="144"/>
      <c r="AP1050" s="144"/>
      <c r="AQ1050" s="144"/>
      <c r="AR1050" s="144"/>
      <c r="AS1050" s="144"/>
      <c r="AT1050" s="144"/>
      <c r="AU1050" s="144"/>
      <c r="AV1050" s="144"/>
      <c r="AW1050" s="144"/>
      <c r="AX1050" s="144"/>
      <c r="AY1050" s="144"/>
      <c r="AZ1050" s="144"/>
      <c r="BA1050" s="144"/>
      <c r="BB1050" s="144"/>
      <c r="BC1050" s="144"/>
      <c r="BD1050" s="144"/>
      <c r="BE1050" s="144"/>
      <c r="BF1050" s="144"/>
      <c r="BG1050" s="144"/>
      <c r="BH1050" s="144"/>
      <c r="BI1050" s="144"/>
      <c r="BJ1050" s="144"/>
      <c r="BK1050" s="144"/>
      <c r="BL1050" s="144"/>
      <c r="BM1050" s="144"/>
      <c r="BN1050" s="144"/>
      <c r="BO1050" s="144"/>
      <c r="BP1050" s="144"/>
    </row>
    <row r="1051" spans="1:68" ht="14.5" x14ac:dyDescent="0.3">
      <c r="A1051" s="143"/>
      <c r="B1051" s="143"/>
      <c r="C1051" s="327"/>
      <c r="D1051" s="144"/>
      <c r="E1051" s="144"/>
      <c r="F1051" s="144"/>
      <c r="G1051" s="144"/>
      <c r="H1051" s="144"/>
      <c r="I1051" s="144"/>
      <c r="J1051" s="144"/>
      <c r="K1051" s="144"/>
      <c r="L1051" s="144"/>
      <c r="M1051" s="144"/>
      <c r="N1051" s="144"/>
      <c r="O1051" s="144"/>
      <c r="P1051" s="144"/>
      <c r="Q1051" s="144"/>
      <c r="R1051" s="144"/>
      <c r="S1051" s="144"/>
      <c r="T1051" s="144"/>
      <c r="U1051" s="144"/>
      <c r="V1051" s="144"/>
      <c r="W1051" s="144"/>
      <c r="X1051" s="144"/>
      <c r="Y1051" s="144"/>
      <c r="Z1051" s="144"/>
      <c r="AA1051" s="144"/>
      <c r="AB1051" s="144"/>
      <c r="AC1051" s="144"/>
      <c r="AD1051" s="144"/>
      <c r="AE1051" s="144"/>
      <c r="AF1051" s="144"/>
      <c r="AG1051" s="144"/>
      <c r="AH1051" s="144"/>
      <c r="AI1051" s="144"/>
      <c r="AJ1051" s="144"/>
      <c r="AK1051" s="144"/>
      <c r="AL1051" s="144"/>
      <c r="AM1051" s="144"/>
      <c r="AN1051" s="144"/>
      <c r="AO1051" s="144"/>
      <c r="AP1051" s="144"/>
      <c r="AQ1051" s="144"/>
      <c r="AR1051" s="144"/>
      <c r="AS1051" s="144"/>
      <c r="AT1051" s="144"/>
      <c r="AU1051" s="144"/>
      <c r="AV1051" s="144"/>
      <c r="AW1051" s="144"/>
      <c r="AX1051" s="144"/>
      <c r="AY1051" s="144"/>
      <c r="AZ1051" s="144"/>
      <c r="BA1051" s="144"/>
      <c r="BB1051" s="144"/>
      <c r="BC1051" s="144"/>
      <c r="BD1051" s="144"/>
      <c r="BE1051" s="144"/>
      <c r="BF1051" s="144"/>
      <c r="BG1051" s="144"/>
      <c r="BH1051" s="144"/>
      <c r="BI1051" s="144"/>
      <c r="BJ1051" s="144"/>
      <c r="BK1051" s="144"/>
      <c r="BL1051" s="144"/>
      <c r="BM1051" s="144"/>
      <c r="BN1051" s="144"/>
      <c r="BO1051" s="144"/>
      <c r="BP1051" s="144"/>
    </row>
    <row r="1052" spans="1:68" ht="14.5" x14ac:dyDescent="0.3">
      <c r="A1052" s="143"/>
      <c r="B1052" s="143"/>
      <c r="C1052" s="327"/>
      <c r="D1052" s="144"/>
      <c r="E1052" s="144"/>
      <c r="F1052" s="144"/>
      <c r="G1052" s="144"/>
      <c r="H1052" s="144"/>
      <c r="I1052" s="144"/>
      <c r="J1052" s="144"/>
      <c r="K1052" s="144"/>
      <c r="L1052" s="144"/>
      <c r="M1052" s="144"/>
      <c r="N1052" s="144"/>
      <c r="O1052" s="144"/>
      <c r="P1052" s="144"/>
      <c r="Q1052" s="144"/>
      <c r="R1052" s="144"/>
      <c r="S1052" s="144"/>
      <c r="T1052" s="144"/>
      <c r="U1052" s="144"/>
      <c r="V1052" s="144"/>
      <c r="W1052" s="144"/>
      <c r="X1052" s="144"/>
      <c r="Y1052" s="144"/>
      <c r="Z1052" s="144"/>
      <c r="AA1052" s="144"/>
      <c r="AB1052" s="144"/>
      <c r="AC1052" s="144"/>
      <c r="AD1052" s="144"/>
      <c r="AE1052" s="144"/>
      <c r="AF1052" s="144"/>
      <c r="AG1052" s="144"/>
      <c r="AH1052" s="144"/>
      <c r="AI1052" s="144"/>
      <c r="AJ1052" s="144"/>
      <c r="AK1052" s="144"/>
      <c r="AL1052" s="144"/>
      <c r="AM1052" s="144"/>
      <c r="AN1052" s="144"/>
      <c r="AO1052" s="144"/>
      <c r="AP1052" s="144"/>
      <c r="AQ1052" s="144"/>
      <c r="AR1052" s="144"/>
      <c r="AS1052" s="144"/>
      <c r="AT1052" s="144"/>
      <c r="AU1052" s="144"/>
      <c r="AV1052" s="144"/>
      <c r="AW1052" s="144"/>
      <c r="AX1052" s="144"/>
      <c r="AY1052" s="144"/>
      <c r="AZ1052" s="144"/>
      <c r="BA1052" s="144"/>
      <c r="BB1052" s="144"/>
      <c r="BC1052" s="144"/>
      <c r="BD1052" s="144"/>
      <c r="BE1052" s="144"/>
      <c r="BF1052" s="144"/>
      <c r="BG1052" s="144"/>
      <c r="BH1052" s="144"/>
      <c r="BI1052" s="144"/>
      <c r="BJ1052" s="144"/>
      <c r="BK1052" s="144"/>
      <c r="BL1052" s="144"/>
      <c r="BM1052" s="144"/>
      <c r="BN1052" s="144"/>
      <c r="BO1052" s="144"/>
      <c r="BP1052" s="144"/>
    </row>
    <row r="1053" spans="1:68" ht="14.5" x14ac:dyDescent="0.3">
      <c r="A1053" s="143"/>
      <c r="B1053" s="143"/>
      <c r="C1053" s="327"/>
      <c r="D1053" s="144"/>
      <c r="E1053" s="144"/>
      <c r="F1053" s="144"/>
      <c r="G1053" s="144"/>
      <c r="H1053" s="144"/>
      <c r="I1053" s="144"/>
      <c r="J1053" s="144"/>
      <c r="K1053" s="144"/>
      <c r="L1053" s="144"/>
      <c r="M1053" s="144"/>
      <c r="N1053" s="144"/>
      <c r="O1053" s="144"/>
      <c r="P1053" s="144"/>
      <c r="Q1053" s="144"/>
      <c r="R1053" s="144"/>
      <c r="S1053" s="144"/>
      <c r="T1053" s="144"/>
      <c r="U1053" s="144"/>
      <c r="V1053" s="144"/>
      <c r="W1053" s="144"/>
      <c r="X1053" s="144"/>
      <c r="Y1053" s="144"/>
      <c r="Z1053" s="144"/>
      <c r="AA1053" s="144"/>
      <c r="AB1053" s="144"/>
      <c r="AC1053" s="144"/>
      <c r="AD1053" s="144"/>
      <c r="AE1053" s="144"/>
      <c r="AF1053" s="144"/>
      <c r="AG1053" s="144"/>
      <c r="AH1053" s="144"/>
      <c r="AI1053" s="144"/>
      <c r="AJ1053" s="144"/>
      <c r="AK1053" s="144"/>
      <c r="AL1053" s="144"/>
      <c r="AM1053" s="144"/>
      <c r="AN1053" s="144"/>
      <c r="AO1053" s="144"/>
      <c r="AP1053" s="144"/>
      <c r="AQ1053" s="144"/>
      <c r="AR1053" s="144"/>
      <c r="AS1053" s="144"/>
      <c r="AT1053" s="144"/>
      <c r="AU1053" s="144"/>
      <c r="AV1053" s="144"/>
      <c r="AW1053" s="144"/>
      <c r="AX1053" s="144"/>
      <c r="AY1053" s="144"/>
      <c r="AZ1053" s="144"/>
      <c r="BA1053" s="144"/>
      <c r="BB1053" s="144"/>
      <c r="BC1053" s="144"/>
      <c r="BD1053" s="144"/>
      <c r="BE1053" s="144"/>
      <c r="BF1053" s="144"/>
      <c r="BG1053" s="144"/>
      <c r="BH1053" s="144"/>
      <c r="BI1053" s="144"/>
      <c r="BJ1053" s="144"/>
      <c r="BK1053" s="144"/>
      <c r="BL1053" s="144"/>
      <c r="BM1053" s="144"/>
      <c r="BN1053" s="144"/>
      <c r="BO1053" s="144"/>
      <c r="BP1053" s="144"/>
    </row>
    <row r="1054" spans="1:68" ht="14.5" x14ac:dyDescent="0.3">
      <c r="A1054" s="143"/>
      <c r="B1054" s="143"/>
      <c r="C1054" s="327"/>
      <c r="D1054" s="144"/>
      <c r="E1054" s="144"/>
      <c r="F1054" s="144"/>
      <c r="G1054" s="144"/>
      <c r="H1054" s="144"/>
      <c r="I1054" s="144"/>
      <c r="J1054" s="144"/>
      <c r="K1054" s="144"/>
      <c r="L1054" s="144"/>
      <c r="M1054" s="144"/>
      <c r="N1054" s="144"/>
      <c r="O1054" s="144"/>
      <c r="P1054" s="144"/>
      <c r="Q1054" s="144"/>
      <c r="R1054" s="144"/>
      <c r="S1054" s="144"/>
      <c r="T1054" s="144"/>
      <c r="U1054" s="144"/>
      <c r="V1054" s="144"/>
      <c r="W1054" s="144"/>
      <c r="X1054" s="144"/>
      <c r="Y1054" s="144"/>
      <c r="Z1054" s="144"/>
      <c r="AA1054" s="144"/>
      <c r="AB1054" s="144"/>
      <c r="AC1054" s="144"/>
      <c r="AD1054" s="144"/>
      <c r="AE1054" s="144"/>
      <c r="AF1054" s="144"/>
      <c r="AG1054" s="144"/>
      <c r="AH1054" s="144"/>
      <c r="AI1054" s="144"/>
      <c r="AJ1054" s="144"/>
      <c r="AK1054" s="144"/>
      <c r="AL1054" s="144"/>
      <c r="AM1054" s="144"/>
      <c r="AN1054" s="144"/>
      <c r="AO1054" s="144"/>
      <c r="AP1054" s="144"/>
      <c r="AQ1054" s="144"/>
      <c r="AR1054" s="144"/>
      <c r="AS1054" s="144"/>
      <c r="AT1054" s="144"/>
      <c r="AU1054" s="144"/>
      <c r="AV1054" s="144"/>
      <c r="AW1054" s="144"/>
      <c r="AX1054" s="144"/>
      <c r="AY1054" s="144"/>
      <c r="AZ1054" s="144"/>
      <c r="BA1054" s="144"/>
      <c r="BB1054" s="144"/>
      <c r="BC1054" s="144"/>
      <c r="BD1054" s="144"/>
      <c r="BE1054" s="144"/>
      <c r="BF1054" s="144"/>
      <c r="BG1054" s="144"/>
      <c r="BH1054" s="144"/>
      <c r="BI1054" s="144"/>
      <c r="BJ1054" s="144"/>
      <c r="BK1054" s="144"/>
      <c r="BL1054" s="144"/>
      <c r="BM1054" s="144"/>
      <c r="BN1054" s="144"/>
      <c r="BO1054" s="144"/>
      <c r="BP1054" s="144"/>
    </row>
    <row r="1055" spans="1:68" ht="14.5" x14ac:dyDescent="0.3">
      <c r="A1055" s="143"/>
      <c r="B1055" s="143"/>
      <c r="C1055" s="327"/>
      <c r="D1055" s="144"/>
      <c r="E1055" s="144"/>
      <c r="F1055" s="144"/>
      <c r="G1055" s="144"/>
      <c r="H1055" s="144"/>
      <c r="I1055" s="144"/>
      <c r="J1055" s="144"/>
      <c r="K1055" s="144"/>
      <c r="L1055" s="144"/>
      <c r="M1055" s="144"/>
      <c r="N1055" s="144"/>
      <c r="O1055" s="144"/>
      <c r="P1055" s="144"/>
      <c r="Q1055" s="144"/>
      <c r="R1055" s="144"/>
      <c r="S1055" s="144"/>
      <c r="T1055" s="144"/>
      <c r="U1055" s="144"/>
      <c r="V1055" s="144"/>
      <c r="W1055" s="144"/>
      <c r="X1055" s="144"/>
      <c r="Y1055" s="144"/>
      <c r="Z1055" s="144"/>
      <c r="AA1055" s="144"/>
      <c r="AB1055" s="144"/>
      <c r="AC1055" s="144"/>
      <c r="AD1055" s="144"/>
      <c r="AE1055" s="144"/>
      <c r="AF1055" s="144"/>
      <c r="AG1055" s="144"/>
      <c r="AH1055" s="144"/>
      <c r="AI1055" s="144"/>
      <c r="AJ1055" s="144"/>
      <c r="AK1055" s="144"/>
      <c r="AL1055" s="144"/>
      <c r="AM1055" s="144"/>
      <c r="AN1055" s="144"/>
      <c r="AO1055" s="144"/>
      <c r="AP1055" s="144"/>
      <c r="AQ1055" s="144"/>
      <c r="AR1055" s="144"/>
      <c r="AS1055" s="144"/>
      <c r="AT1055" s="144"/>
      <c r="AU1055" s="144"/>
      <c r="AV1055" s="144"/>
      <c r="AW1055" s="144"/>
      <c r="AX1055" s="144"/>
      <c r="AY1055" s="144"/>
      <c r="AZ1055" s="144"/>
      <c r="BA1055" s="144"/>
      <c r="BB1055" s="144"/>
      <c r="BC1055" s="144"/>
      <c r="BD1055" s="144"/>
      <c r="BE1055" s="144"/>
      <c r="BF1055" s="144"/>
      <c r="BG1055" s="144"/>
      <c r="BH1055" s="144"/>
      <c r="BI1055" s="144"/>
      <c r="BJ1055" s="144"/>
      <c r="BK1055" s="144"/>
      <c r="BL1055" s="144"/>
      <c r="BM1055" s="144"/>
      <c r="BN1055" s="144"/>
      <c r="BO1055" s="144"/>
      <c r="BP1055" s="144"/>
    </row>
    <row r="1056" spans="1:68" ht="14.5" x14ac:dyDescent="0.3">
      <c r="A1056" s="143"/>
      <c r="B1056" s="143"/>
      <c r="C1056" s="327"/>
      <c r="D1056" s="144"/>
      <c r="E1056" s="144"/>
      <c r="F1056" s="144"/>
      <c r="G1056" s="144"/>
      <c r="H1056" s="144"/>
      <c r="I1056" s="144"/>
      <c r="J1056" s="144"/>
      <c r="K1056" s="144"/>
      <c r="L1056" s="144"/>
      <c r="M1056" s="144"/>
      <c r="N1056" s="144"/>
      <c r="O1056" s="144"/>
      <c r="P1056" s="144"/>
      <c r="Q1056" s="144"/>
      <c r="R1056" s="144"/>
      <c r="S1056" s="144"/>
      <c r="T1056" s="144"/>
      <c r="U1056" s="144"/>
      <c r="V1056" s="144"/>
      <c r="W1056" s="144"/>
      <c r="X1056" s="144"/>
      <c r="Y1056" s="144"/>
      <c r="Z1056" s="144"/>
      <c r="AA1056" s="144"/>
      <c r="AB1056" s="144"/>
      <c r="AC1056" s="144"/>
      <c r="AD1056" s="144"/>
      <c r="AE1056" s="144"/>
      <c r="AF1056" s="144"/>
      <c r="AG1056" s="144"/>
      <c r="AH1056" s="144"/>
      <c r="AI1056" s="144"/>
      <c r="AJ1056" s="144"/>
      <c r="AK1056" s="144"/>
      <c r="AL1056" s="144"/>
      <c r="AM1056" s="144"/>
      <c r="AN1056" s="144"/>
      <c r="AO1056" s="144"/>
      <c r="AP1056" s="144"/>
      <c r="AQ1056" s="144"/>
      <c r="AR1056" s="144"/>
      <c r="AS1056" s="144"/>
      <c r="AT1056" s="144"/>
      <c r="AU1056" s="144"/>
      <c r="AV1056" s="144"/>
      <c r="AW1056" s="144"/>
      <c r="AX1056" s="144"/>
      <c r="AY1056" s="144"/>
      <c r="AZ1056" s="144"/>
      <c r="BA1056" s="144"/>
      <c r="BB1056" s="144"/>
      <c r="BC1056" s="144"/>
      <c r="BD1056" s="144"/>
      <c r="BE1056" s="144"/>
      <c r="BF1056" s="144"/>
      <c r="BG1056" s="144"/>
      <c r="BH1056" s="144"/>
      <c r="BI1056" s="144"/>
      <c r="BJ1056" s="144"/>
      <c r="BK1056" s="144"/>
      <c r="BL1056" s="144"/>
      <c r="BM1056" s="144"/>
      <c r="BN1056" s="144"/>
      <c r="BO1056" s="144"/>
      <c r="BP1056" s="144"/>
    </row>
    <row r="1057" spans="1:68" ht="14.5" x14ac:dyDescent="0.3">
      <c r="A1057" s="143"/>
      <c r="B1057" s="143"/>
      <c r="C1057" s="327"/>
      <c r="D1057" s="144"/>
      <c r="E1057" s="144"/>
      <c r="F1057" s="144"/>
      <c r="G1057" s="144"/>
      <c r="H1057" s="144"/>
      <c r="I1057" s="144"/>
      <c r="J1057" s="144"/>
      <c r="K1057" s="144"/>
      <c r="L1057" s="144"/>
      <c r="M1057" s="144"/>
      <c r="N1057" s="144"/>
      <c r="O1057" s="144"/>
      <c r="P1057" s="144"/>
      <c r="Q1057" s="144"/>
      <c r="R1057" s="144"/>
      <c r="S1057" s="144"/>
      <c r="T1057" s="144"/>
      <c r="U1057" s="144"/>
      <c r="V1057" s="144"/>
      <c r="W1057" s="144"/>
      <c r="X1057" s="144"/>
      <c r="Y1057" s="144"/>
      <c r="Z1057" s="144"/>
      <c r="AA1057" s="144"/>
      <c r="AB1057" s="144"/>
      <c r="AC1057" s="144"/>
      <c r="AD1057" s="144"/>
      <c r="AE1057" s="144"/>
      <c r="AF1057" s="144"/>
      <c r="AG1057" s="144"/>
      <c r="AH1057" s="144"/>
      <c r="AI1057" s="144"/>
      <c r="AJ1057" s="144"/>
      <c r="AK1057" s="144"/>
      <c r="AL1057" s="144"/>
      <c r="AM1057" s="144"/>
      <c r="AN1057" s="144"/>
      <c r="AO1057" s="144"/>
      <c r="AP1057" s="144"/>
      <c r="AQ1057" s="144"/>
      <c r="AR1057" s="144"/>
      <c r="AS1057" s="144"/>
      <c r="AT1057" s="144"/>
      <c r="AU1057" s="144"/>
      <c r="AV1057" s="144"/>
      <c r="AW1057" s="144"/>
      <c r="AX1057" s="144"/>
      <c r="AY1057" s="144"/>
      <c r="AZ1057" s="144"/>
      <c r="BA1057" s="144"/>
      <c r="BB1057" s="144"/>
      <c r="BC1057" s="144"/>
      <c r="BD1057" s="144"/>
      <c r="BE1057" s="144"/>
      <c r="BF1057" s="144"/>
      <c r="BG1057" s="144"/>
      <c r="BH1057" s="144"/>
      <c r="BI1057" s="144"/>
      <c r="BJ1057" s="144"/>
      <c r="BK1057" s="144"/>
      <c r="BL1057" s="144"/>
      <c r="BM1057" s="144"/>
      <c r="BN1057" s="144"/>
      <c r="BO1057" s="144"/>
      <c r="BP1057" s="144"/>
    </row>
    <row r="1058" spans="1:68" ht="14.5" x14ac:dyDescent="0.3">
      <c r="A1058" s="143"/>
      <c r="B1058" s="143"/>
      <c r="C1058" s="327"/>
      <c r="D1058" s="144"/>
      <c r="E1058" s="144"/>
      <c r="F1058" s="144"/>
      <c r="G1058" s="144"/>
      <c r="H1058" s="144"/>
      <c r="I1058" s="144"/>
      <c r="J1058" s="144"/>
      <c r="K1058" s="144"/>
      <c r="L1058" s="144"/>
      <c r="M1058" s="144"/>
      <c r="N1058" s="144"/>
      <c r="O1058" s="144"/>
      <c r="P1058" s="144"/>
      <c r="Q1058" s="144"/>
      <c r="R1058" s="144"/>
      <c r="S1058" s="144"/>
      <c r="T1058" s="144"/>
      <c r="U1058" s="144"/>
      <c r="V1058" s="144"/>
      <c r="W1058" s="144"/>
      <c r="X1058" s="144"/>
      <c r="Y1058" s="144"/>
      <c r="Z1058" s="144"/>
      <c r="AA1058" s="144"/>
      <c r="AB1058" s="144"/>
      <c r="AC1058" s="144"/>
      <c r="AD1058" s="144"/>
      <c r="AE1058" s="144"/>
      <c r="AF1058" s="144"/>
      <c r="AG1058" s="144"/>
      <c r="AH1058" s="144"/>
      <c r="AI1058" s="144"/>
      <c r="AJ1058" s="144"/>
      <c r="AK1058" s="144"/>
      <c r="AL1058" s="144"/>
      <c r="AM1058" s="144"/>
      <c r="AN1058" s="144"/>
      <c r="AO1058" s="144"/>
      <c r="AP1058" s="144"/>
      <c r="AQ1058" s="144"/>
      <c r="AR1058" s="144"/>
      <c r="AS1058" s="144"/>
      <c r="AT1058" s="144"/>
      <c r="AU1058" s="144"/>
      <c r="AV1058" s="144"/>
      <c r="AW1058" s="144"/>
      <c r="AX1058" s="144"/>
      <c r="AY1058" s="144"/>
      <c r="AZ1058" s="144"/>
      <c r="BA1058" s="144"/>
      <c r="BB1058" s="144"/>
      <c r="BC1058" s="144"/>
      <c r="BD1058" s="144"/>
      <c r="BE1058" s="144"/>
      <c r="BF1058" s="144"/>
      <c r="BG1058" s="144"/>
      <c r="BH1058" s="144"/>
      <c r="BI1058" s="144"/>
      <c r="BJ1058" s="144"/>
      <c r="BK1058" s="144"/>
      <c r="BL1058" s="144"/>
      <c r="BM1058" s="144"/>
      <c r="BN1058" s="144"/>
      <c r="BO1058" s="144"/>
      <c r="BP1058" s="144"/>
    </row>
    <row r="1059" spans="1:68" ht="14.5" x14ac:dyDescent="0.3">
      <c r="A1059" s="143"/>
      <c r="B1059" s="143"/>
      <c r="C1059" s="327"/>
      <c r="D1059" s="144"/>
      <c r="E1059" s="144"/>
      <c r="F1059" s="144"/>
      <c r="G1059" s="144"/>
      <c r="H1059" s="144"/>
      <c r="I1059" s="144"/>
      <c r="J1059" s="144"/>
      <c r="K1059" s="144"/>
      <c r="L1059" s="144"/>
      <c r="M1059" s="144"/>
      <c r="N1059" s="144"/>
      <c r="O1059" s="144"/>
      <c r="P1059" s="144"/>
      <c r="Q1059" s="144"/>
      <c r="R1059" s="144"/>
      <c r="S1059" s="144"/>
      <c r="T1059" s="144"/>
      <c r="U1059" s="144"/>
      <c r="V1059" s="144"/>
      <c r="W1059" s="144"/>
      <c r="X1059" s="144"/>
      <c r="Y1059" s="144"/>
      <c r="Z1059" s="144"/>
      <c r="AA1059" s="144"/>
      <c r="AB1059" s="144"/>
      <c r="AC1059" s="144"/>
      <c r="AD1059" s="144"/>
      <c r="AE1059" s="144"/>
      <c r="AF1059" s="144"/>
      <c r="AG1059" s="144"/>
      <c r="AH1059" s="144"/>
      <c r="AI1059" s="144"/>
      <c r="AJ1059" s="144"/>
      <c r="AK1059" s="144"/>
      <c r="AL1059" s="144"/>
      <c r="AM1059" s="144"/>
      <c r="AN1059" s="144"/>
      <c r="AO1059" s="144"/>
      <c r="AP1059" s="144"/>
      <c r="AQ1059" s="144"/>
      <c r="AR1059" s="144"/>
      <c r="AS1059" s="144"/>
      <c r="AT1059" s="144"/>
      <c r="AU1059" s="144"/>
      <c r="AV1059" s="144"/>
      <c r="AW1059" s="144"/>
      <c r="AX1059" s="144"/>
      <c r="AY1059" s="144"/>
      <c r="AZ1059" s="144"/>
      <c r="BA1059" s="144"/>
      <c r="BB1059" s="144"/>
      <c r="BC1059" s="144"/>
      <c r="BD1059" s="144"/>
      <c r="BE1059" s="144"/>
      <c r="BF1059" s="144"/>
      <c r="BG1059" s="144"/>
      <c r="BH1059" s="144"/>
      <c r="BI1059" s="144"/>
      <c r="BJ1059" s="144"/>
      <c r="BK1059" s="144"/>
      <c r="BL1059" s="144"/>
      <c r="BM1059" s="144"/>
      <c r="BN1059" s="144"/>
      <c r="BO1059" s="144"/>
      <c r="BP1059" s="144"/>
    </row>
    <row r="1060" spans="1:68" ht="14.5" x14ac:dyDescent="0.3">
      <c r="A1060" s="143"/>
      <c r="B1060" s="143"/>
      <c r="C1060" s="327"/>
      <c r="D1060" s="144"/>
      <c r="E1060" s="144"/>
      <c r="F1060" s="144"/>
      <c r="G1060" s="144"/>
      <c r="H1060" s="144"/>
      <c r="I1060" s="144"/>
      <c r="J1060" s="144"/>
      <c r="K1060" s="144"/>
      <c r="L1060" s="144"/>
      <c r="M1060" s="144"/>
      <c r="N1060" s="144"/>
      <c r="O1060" s="144"/>
      <c r="P1060" s="144"/>
      <c r="Q1060" s="144"/>
      <c r="R1060" s="144"/>
      <c r="S1060" s="144"/>
      <c r="T1060" s="144"/>
      <c r="U1060" s="144"/>
      <c r="V1060" s="144"/>
      <c r="W1060" s="144"/>
      <c r="X1060" s="144"/>
      <c r="Y1060" s="144"/>
      <c r="Z1060" s="144"/>
      <c r="AA1060" s="144"/>
      <c r="AB1060" s="144"/>
      <c r="AC1060" s="144"/>
      <c r="AD1060" s="144"/>
      <c r="AE1060" s="144"/>
      <c r="AF1060" s="144"/>
      <c r="AG1060" s="144"/>
      <c r="AH1060" s="144"/>
      <c r="AI1060" s="144"/>
      <c r="AJ1060" s="144"/>
      <c r="AK1060" s="144"/>
      <c r="AL1060" s="144"/>
      <c r="AM1060" s="144"/>
      <c r="AN1060" s="144"/>
      <c r="AO1060" s="144"/>
      <c r="AP1060" s="144"/>
      <c r="AQ1060" s="144"/>
      <c r="AR1060" s="144"/>
      <c r="AS1060" s="144"/>
      <c r="AT1060" s="144"/>
      <c r="AU1060" s="144"/>
      <c r="AV1060" s="144"/>
      <c r="AW1060" s="144"/>
      <c r="AX1060" s="144"/>
      <c r="AY1060" s="144"/>
      <c r="AZ1060" s="144"/>
      <c r="BA1060" s="144"/>
      <c r="BB1060" s="144"/>
      <c r="BC1060" s="144"/>
      <c r="BD1060" s="144"/>
      <c r="BE1060" s="144"/>
      <c r="BF1060" s="144"/>
      <c r="BG1060" s="144"/>
      <c r="BH1060" s="144"/>
      <c r="BI1060" s="144"/>
      <c r="BJ1060" s="144"/>
      <c r="BK1060" s="144"/>
      <c r="BL1060" s="144"/>
      <c r="BM1060" s="144"/>
      <c r="BN1060" s="144"/>
      <c r="BO1060" s="144"/>
      <c r="BP1060" s="144"/>
    </row>
    <row r="1061" spans="1:68" ht="14.5" x14ac:dyDescent="0.3">
      <c r="A1061" s="143"/>
      <c r="B1061" s="143"/>
      <c r="C1061" s="327"/>
      <c r="D1061" s="144"/>
      <c r="E1061" s="144"/>
      <c r="F1061" s="144"/>
      <c r="G1061" s="144"/>
      <c r="H1061" s="144"/>
      <c r="I1061" s="144"/>
      <c r="J1061" s="144"/>
      <c r="K1061" s="144"/>
      <c r="L1061" s="144"/>
      <c r="M1061" s="144"/>
      <c r="N1061" s="144"/>
      <c r="O1061" s="144"/>
      <c r="P1061" s="144"/>
      <c r="Q1061" s="144"/>
      <c r="R1061" s="144"/>
      <c r="S1061" s="144"/>
      <c r="T1061" s="144"/>
      <c r="U1061" s="144"/>
      <c r="V1061" s="144"/>
      <c r="W1061" s="144"/>
      <c r="X1061" s="144"/>
      <c r="Y1061" s="144"/>
      <c r="Z1061" s="144"/>
      <c r="AA1061" s="144"/>
      <c r="AB1061" s="144"/>
      <c r="AC1061" s="144"/>
      <c r="AD1061" s="144"/>
      <c r="AE1061" s="144"/>
      <c r="AF1061" s="144"/>
      <c r="AG1061" s="144"/>
      <c r="AH1061" s="144"/>
      <c r="AI1061" s="144"/>
      <c r="AJ1061" s="144"/>
      <c r="AK1061" s="144"/>
      <c r="AL1061" s="144"/>
      <c r="AM1061" s="144"/>
      <c r="AN1061" s="144"/>
      <c r="AO1061" s="144"/>
      <c r="AP1061" s="144"/>
      <c r="AQ1061" s="144"/>
      <c r="AR1061" s="144"/>
      <c r="AS1061" s="144"/>
      <c r="AT1061" s="144"/>
      <c r="AU1061" s="144"/>
      <c r="AV1061" s="144"/>
      <c r="AW1061" s="144"/>
      <c r="AX1061" s="144"/>
      <c r="AY1061" s="144"/>
      <c r="AZ1061" s="144"/>
      <c r="BA1061" s="144"/>
      <c r="BB1061" s="144"/>
      <c r="BC1061" s="144"/>
      <c r="BD1061" s="144"/>
      <c r="BE1061" s="144"/>
      <c r="BF1061" s="144"/>
      <c r="BG1061" s="144"/>
      <c r="BH1061" s="144"/>
      <c r="BI1061" s="144"/>
      <c r="BJ1061" s="144"/>
      <c r="BK1061" s="144"/>
      <c r="BL1061" s="144"/>
      <c r="BM1061" s="144"/>
      <c r="BN1061" s="144"/>
      <c r="BO1061" s="144"/>
      <c r="BP1061" s="144"/>
    </row>
    <row r="1062" spans="1:68" ht="14.5" x14ac:dyDescent="0.3">
      <c r="A1062" s="143"/>
      <c r="B1062" s="143"/>
      <c r="C1062" s="327"/>
      <c r="D1062" s="144"/>
      <c r="E1062" s="144"/>
      <c r="F1062" s="144"/>
      <c r="G1062" s="144"/>
      <c r="H1062" s="144"/>
      <c r="I1062" s="144"/>
      <c r="J1062" s="144"/>
      <c r="K1062" s="144"/>
      <c r="L1062" s="144"/>
      <c r="M1062" s="144"/>
      <c r="N1062" s="144"/>
      <c r="O1062" s="144"/>
      <c r="P1062" s="144"/>
      <c r="Q1062" s="144"/>
      <c r="R1062" s="144"/>
      <c r="S1062" s="144"/>
      <c r="T1062" s="144"/>
      <c r="U1062" s="144"/>
      <c r="V1062" s="144"/>
      <c r="W1062" s="144"/>
      <c r="X1062" s="144"/>
      <c r="Y1062" s="144"/>
      <c r="Z1062" s="144"/>
      <c r="AA1062" s="144"/>
      <c r="AB1062" s="144"/>
      <c r="AC1062" s="144"/>
      <c r="AD1062" s="144"/>
      <c r="AE1062" s="144"/>
      <c r="AF1062" s="144"/>
      <c r="AG1062" s="144"/>
      <c r="AH1062" s="144"/>
      <c r="AI1062" s="144"/>
      <c r="AJ1062" s="144"/>
      <c r="AK1062" s="144"/>
      <c r="AL1062" s="144"/>
      <c r="AM1062" s="144"/>
      <c r="AN1062" s="144"/>
      <c r="AO1062" s="144"/>
      <c r="AP1062" s="144"/>
      <c r="AQ1062" s="144"/>
      <c r="AR1062" s="144"/>
      <c r="AS1062" s="144"/>
      <c r="AT1062" s="144"/>
      <c r="AU1062" s="144"/>
      <c r="AV1062" s="144"/>
      <c r="AW1062" s="144"/>
      <c r="AX1062" s="144"/>
      <c r="AY1062" s="144"/>
      <c r="AZ1062" s="144"/>
      <c r="BA1062" s="144"/>
      <c r="BB1062" s="144"/>
      <c r="BC1062" s="144"/>
      <c r="BD1062" s="144"/>
      <c r="BE1062" s="144"/>
      <c r="BF1062" s="144"/>
      <c r="BG1062" s="144"/>
      <c r="BH1062" s="144"/>
      <c r="BI1062" s="144"/>
      <c r="BJ1062" s="144"/>
      <c r="BK1062" s="144"/>
      <c r="BL1062" s="144"/>
      <c r="BM1062" s="144"/>
      <c r="BN1062" s="144"/>
      <c r="BO1062" s="144"/>
      <c r="BP1062" s="144"/>
    </row>
    <row r="1063" spans="1:68" ht="14.5" x14ac:dyDescent="0.3">
      <c r="A1063" s="143"/>
      <c r="B1063" s="143"/>
      <c r="C1063" s="327"/>
      <c r="D1063" s="144"/>
      <c r="E1063" s="144"/>
      <c r="F1063" s="144"/>
      <c r="G1063" s="144"/>
      <c r="H1063" s="144"/>
      <c r="I1063" s="144"/>
      <c r="J1063" s="144"/>
      <c r="K1063" s="144"/>
      <c r="L1063" s="144"/>
      <c r="M1063" s="144"/>
      <c r="N1063" s="144"/>
      <c r="O1063" s="144"/>
      <c r="P1063" s="144"/>
      <c r="Q1063" s="144"/>
      <c r="R1063" s="144"/>
      <c r="S1063" s="144"/>
      <c r="T1063" s="144"/>
      <c r="U1063" s="144"/>
      <c r="V1063" s="144"/>
      <c r="W1063" s="144"/>
      <c r="X1063" s="144"/>
      <c r="Y1063" s="144"/>
      <c r="Z1063" s="144"/>
      <c r="AA1063" s="144"/>
      <c r="AB1063" s="144"/>
      <c r="AC1063" s="144"/>
      <c r="AD1063" s="144"/>
      <c r="AE1063" s="144"/>
      <c r="AF1063" s="144"/>
      <c r="AG1063" s="144"/>
      <c r="AH1063" s="144"/>
      <c r="AI1063" s="144"/>
      <c r="AJ1063" s="144"/>
      <c r="AK1063" s="144"/>
      <c r="AL1063" s="144"/>
      <c r="AM1063" s="144"/>
      <c r="AN1063" s="144"/>
      <c r="AO1063" s="144"/>
      <c r="AP1063" s="144"/>
      <c r="AQ1063" s="144"/>
      <c r="AR1063" s="144"/>
      <c r="AS1063" s="144"/>
      <c r="AT1063" s="144"/>
      <c r="AU1063" s="144"/>
      <c r="AV1063" s="144"/>
      <c r="AW1063" s="144"/>
      <c r="AX1063" s="144"/>
      <c r="AY1063" s="144"/>
      <c r="AZ1063" s="144"/>
      <c r="BA1063" s="144"/>
      <c r="BB1063" s="144"/>
      <c r="BC1063" s="144"/>
      <c r="BD1063" s="144"/>
      <c r="BE1063" s="144"/>
      <c r="BF1063" s="144"/>
      <c r="BG1063" s="144"/>
      <c r="BH1063" s="144"/>
      <c r="BI1063" s="144"/>
      <c r="BJ1063" s="144"/>
      <c r="BK1063" s="144"/>
      <c r="BL1063" s="144"/>
      <c r="BM1063" s="144"/>
      <c r="BN1063" s="144"/>
      <c r="BO1063" s="144"/>
      <c r="BP1063" s="144"/>
    </row>
    <row r="1064" spans="1:68" ht="14.5" x14ac:dyDescent="0.3">
      <c r="A1064" s="143"/>
      <c r="B1064" s="143"/>
      <c r="C1064" s="327"/>
      <c r="D1064" s="144"/>
      <c r="E1064" s="144"/>
      <c r="F1064" s="144"/>
      <c r="G1064" s="144"/>
      <c r="H1064" s="144"/>
      <c r="I1064" s="144"/>
      <c r="J1064" s="144"/>
      <c r="K1064" s="144"/>
      <c r="L1064" s="144"/>
      <c r="M1064" s="144"/>
      <c r="N1064" s="144"/>
      <c r="O1064" s="144"/>
      <c r="P1064" s="144"/>
      <c r="Q1064" s="144"/>
      <c r="R1064" s="144"/>
      <c r="S1064" s="144"/>
      <c r="T1064" s="144"/>
      <c r="U1064" s="144"/>
      <c r="V1064" s="144"/>
      <c r="W1064" s="144"/>
      <c r="X1064" s="144"/>
      <c r="Y1064" s="144"/>
      <c r="Z1064" s="144"/>
      <c r="AA1064" s="144"/>
      <c r="AB1064" s="144"/>
      <c r="AC1064" s="144"/>
      <c r="AD1064" s="144"/>
      <c r="AE1064" s="144"/>
      <c r="AF1064" s="144"/>
      <c r="AG1064" s="144"/>
      <c r="AH1064" s="144"/>
      <c r="AI1064" s="144"/>
      <c r="AJ1064" s="144"/>
      <c r="AK1064" s="144"/>
      <c r="AL1064" s="144"/>
      <c r="AM1064" s="144"/>
      <c r="AN1064" s="144"/>
      <c r="AO1064" s="144"/>
      <c r="AP1064" s="144"/>
      <c r="AQ1064" s="144"/>
      <c r="AR1064" s="144"/>
      <c r="AS1064" s="144"/>
      <c r="AT1064" s="144"/>
      <c r="AU1064" s="144"/>
      <c r="AV1064" s="144"/>
      <c r="AW1064" s="144"/>
      <c r="AX1064" s="144"/>
      <c r="AY1064" s="144"/>
      <c r="AZ1064" s="144"/>
      <c r="BA1064" s="144"/>
      <c r="BB1064" s="144"/>
      <c r="BC1064" s="144"/>
      <c r="BD1064" s="144"/>
      <c r="BE1064" s="144"/>
      <c r="BF1064" s="144"/>
      <c r="BG1064" s="144"/>
      <c r="BH1064" s="144"/>
      <c r="BI1064" s="144"/>
      <c r="BJ1064" s="144"/>
      <c r="BK1064" s="144"/>
      <c r="BL1064" s="144"/>
      <c r="BM1064" s="144"/>
      <c r="BN1064" s="144"/>
      <c r="BO1064" s="144"/>
      <c r="BP1064" s="144"/>
    </row>
    <row r="1065" spans="1:68" ht="14.5" x14ac:dyDescent="0.3">
      <c r="A1065" s="143"/>
      <c r="B1065" s="143"/>
      <c r="C1065" s="327"/>
      <c r="D1065" s="144"/>
      <c r="E1065" s="144"/>
      <c r="F1065" s="144"/>
      <c r="G1065" s="144"/>
      <c r="H1065" s="144"/>
      <c r="I1065" s="144"/>
      <c r="J1065" s="144"/>
      <c r="K1065" s="144"/>
      <c r="L1065" s="144"/>
      <c r="M1065" s="144"/>
      <c r="N1065" s="144"/>
      <c r="O1065" s="144"/>
      <c r="P1065" s="144"/>
      <c r="Q1065" s="144"/>
      <c r="R1065" s="144"/>
      <c r="S1065" s="144"/>
      <c r="T1065" s="144"/>
      <c r="U1065" s="144"/>
      <c r="V1065" s="144"/>
      <c r="W1065" s="144"/>
      <c r="X1065" s="144"/>
      <c r="Y1065" s="144"/>
      <c r="Z1065" s="144"/>
      <c r="AA1065" s="144"/>
      <c r="AB1065" s="144"/>
      <c r="AC1065" s="144"/>
      <c r="AD1065" s="144"/>
      <c r="AE1065" s="144"/>
      <c r="AF1065" s="144"/>
      <c r="AG1065" s="144"/>
      <c r="AH1065" s="144"/>
      <c r="AI1065" s="144"/>
      <c r="AJ1065" s="144"/>
      <c r="AK1065" s="144"/>
      <c r="AL1065" s="144"/>
      <c r="AM1065" s="144"/>
      <c r="AN1065" s="144"/>
      <c r="AO1065" s="144"/>
      <c r="AP1065" s="144"/>
      <c r="AQ1065" s="144"/>
      <c r="AR1065" s="144"/>
      <c r="AS1065" s="144"/>
      <c r="AT1065" s="144"/>
      <c r="AU1065" s="144"/>
      <c r="AV1065" s="144"/>
      <c r="AW1065" s="144"/>
      <c r="AX1065" s="144"/>
      <c r="AY1065" s="144"/>
      <c r="AZ1065" s="144"/>
      <c r="BA1065" s="144"/>
      <c r="BB1065" s="144"/>
      <c r="BC1065" s="144"/>
      <c r="BD1065" s="144"/>
      <c r="BE1065" s="144"/>
      <c r="BF1065" s="144"/>
      <c r="BG1065" s="144"/>
      <c r="BH1065" s="144"/>
      <c r="BI1065" s="144"/>
      <c r="BJ1065" s="144"/>
      <c r="BK1065" s="144"/>
      <c r="BL1065" s="144"/>
      <c r="BM1065" s="144"/>
      <c r="BN1065" s="144"/>
      <c r="BO1065" s="144"/>
      <c r="BP1065" s="144"/>
    </row>
    <row r="1066" spans="1:68" ht="14.5" x14ac:dyDescent="0.3">
      <c r="A1066" s="143"/>
      <c r="B1066" s="143"/>
      <c r="C1066" s="327"/>
      <c r="D1066" s="144"/>
      <c r="E1066" s="144"/>
      <c r="F1066" s="144"/>
      <c r="G1066" s="144"/>
      <c r="H1066" s="144"/>
      <c r="I1066" s="144"/>
      <c r="J1066" s="144"/>
      <c r="K1066" s="144"/>
      <c r="L1066" s="144"/>
      <c r="M1066" s="144"/>
      <c r="N1066" s="144"/>
      <c r="O1066" s="144"/>
      <c r="P1066" s="144"/>
      <c r="Q1066" s="144"/>
      <c r="R1066" s="144"/>
      <c r="S1066" s="144"/>
      <c r="T1066" s="144"/>
      <c r="U1066" s="144"/>
      <c r="V1066" s="144"/>
      <c r="W1066" s="144"/>
      <c r="X1066" s="144"/>
      <c r="Y1066" s="144"/>
      <c r="Z1066" s="144"/>
      <c r="AA1066" s="144"/>
      <c r="AB1066" s="144"/>
      <c r="AC1066" s="144"/>
      <c r="AD1066" s="144"/>
      <c r="AE1066" s="144"/>
      <c r="AF1066" s="144"/>
      <c r="AG1066" s="144"/>
      <c r="AH1066" s="144"/>
      <c r="AI1066" s="144"/>
      <c r="AJ1066" s="144"/>
      <c r="AK1066" s="144"/>
      <c r="AL1066" s="144"/>
      <c r="AM1066" s="144"/>
      <c r="AN1066" s="144"/>
      <c r="AO1066" s="144"/>
      <c r="AP1066" s="144"/>
      <c r="AQ1066" s="144"/>
      <c r="AR1066" s="144"/>
      <c r="AS1066" s="144"/>
      <c r="AT1066" s="144"/>
      <c r="AU1066" s="144"/>
      <c r="AV1066" s="144"/>
      <c r="AW1066" s="144"/>
      <c r="AX1066" s="144"/>
      <c r="AY1066" s="144"/>
      <c r="AZ1066" s="144"/>
      <c r="BA1066" s="144"/>
      <c r="BB1066" s="144"/>
      <c r="BC1066" s="144"/>
      <c r="BD1066" s="144"/>
      <c r="BE1066" s="144"/>
      <c r="BF1066" s="144"/>
      <c r="BG1066" s="144"/>
      <c r="BH1066" s="144"/>
      <c r="BI1066" s="144"/>
      <c r="BJ1066" s="144"/>
      <c r="BK1066" s="144"/>
      <c r="BL1066" s="144"/>
      <c r="BM1066" s="144"/>
      <c r="BN1066" s="144"/>
      <c r="BO1066" s="144"/>
      <c r="BP1066" s="144"/>
    </row>
    <row r="1067" spans="1:68" ht="14.5" x14ac:dyDescent="0.3">
      <c r="A1067" s="143"/>
      <c r="B1067" s="143"/>
      <c r="C1067" s="327"/>
      <c r="D1067" s="144"/>
      <c r="E1067" s="144"/>
      <c r="F1067" s="144"/>
      <c r="G1067" s="144"/>
      <c r="H1067" s="144"/>
      <c r="I1067" s="144"/>
      <c r="J1067" s="144"/>
      <c r="K1067" s="144"/>
      <c r="L1067" s="144"/>
      <c r="M1067" s="144"/>
      <c r="N1067" s="144"/>
      <c r="O1067" s="144"/>
      <c r="P1067" s="144"/>
      <c r="Q1067" s="144"/>
      <c r="R1067" s="144"/>
      <c r="S1067" s="144"/>
      <c r="T1067" s="144"/>
      <c r="U1067" s="144"/>
      <c r="V1067" s="144"/>
      <c r="W1067" s="144"/>
      <c r="X1067" s="144"/>
      <c r="Y1067" s="144"/>
      <c r="Z1067" s="144"/>
      <c r="AA1067" s="144"/>
      <c r="AB1067" s="144"/>
      <c r="AC1067" s="144"/>
      <c r="AD1067" s="144"/>
      <c r="AE1067" s="144"/>
      <c r="AF1067" s="144"/>
      <c r="AG1067" s="144"/>
      <c r="AH1067" s="144"/>
      <c r="AI1067" s="144"/>
      <c r="AJ1067" s="144"/>
      <c r="AK1067" s="144"/>
      <c r="AL1067" s="144"/>
      <c r="AM1067" s="144"/>
      <c r="AN1067" s="144"/>
      <c r="AO1067" s="144"/>
      <c r="AP1067" s="144"/>
      <c r="AQ1067" s="144"/>
      <c r="AR1067" s="144"/>
      <c r="AS1067" s="144"/>
      <c r="AT1067" s="144"/>
      <c r="AU1067" s="144"/>
      <c r="AV1067" s="144"/>
      <c r="AW1067" s="144"/>
      <c r="AX1067" s="144"/>
      <c r="AY1067" s="144"/>
      <c r="AZ1067" s="144"/>
      <c r="BA1067" s="144"/>
      <c r="BB1067" s="144"/>
      <c r="BC1067" s="144"/>
      <c r="BD1067" s="144"/>
      <c r="BE1067" s="144"/>
      <c r="BF1067" s="144"/>
      <c r="BG1067" s="144"/>
      <c r="BH1067" s="144"/>
      <c r="BI1067" s="144"/>
      <c r="BJ1067" s="144"/>
      <c r="BK1067" s="144"/>
      <c r="BL1067" s="144"/>
      <c r="BM1067" s="144"/>
      <c r="BN1067" s="144"/>
      <c r="BO1067" s="144"/>
      <c r="BP1067" s="144"/>
    </row>
    <row r="1068" spans="1:68" ht="14.5" x14ac:dyDescent="0.3">
      <c r="A1068" s="143"/>
      <c r="B1068" s="143"/>
      <c r="C1068" s="327"/>
      <c r="D1068" s="144"/>
      <c r="E1068" s="144"/>
      <c r="F1068" s="144"/>
      <c r="G1068" s="144"/>
      <c r="H1068" s="144"/>
      <c r="I1068" s="144"/>
      <c r="J1068" s="144"/>
      <c r="K1068" s="144"/>
      <c r="L1068" s="144"/>
      <c r="M1068" s="144"/>
      <c r="N1068" s="144"/>
      <c r="O1068" s="144"/>
      <c r="P1068" s="144"/>
      <c r="Q1068" s="144"/>
      <c r="R1068" s="144"/>
      <c r="S1068" s="144"/>
      <c r="T1068" s="144"/>
      <c r="U1068" s="144"/>
      <c r="V1068" s="144"/>
      <c r="W1068" s="144"/>
      <c r="X1068" s="144"/>
      <c r="Y1068" s="144"/>
      <c r="Z1068" s="144"/>
      <c r="AA1068" s="144"/>
      <c r="AB1068" s="144"/>
      <c r="AC1068" s="144"/>
      <c r="AD1068" s="144"/>
      <c r="AE1068" s="144"/>
      <c r="AF1068" s="144"/>
      <c r="AG1068" s="144"/>
      <c r="AH1068" s="144"/>
      <c r="AI1068" s="144"/>
      <c r="AJ1068" s="144"/>
      <c r="AK1068" s="144"/>
      <c r="AL1068" s="144"/>
      <c r="AM1068" s="144"/>
      <c r="AN1068" s="144"/>
      <c r="AO1068" s="144"/>
      <c r="AP1068" s="144"/>
      <c r="AQ1068" s="144"/>
      <c r="AR1068" s="144"/>
      <c r="AS1068" s="144"/>
      <c r="AT1068" s="144"/>
      <c r="AU1068" s="144"/>
      <c r="AV1068" s="144"/>
      <c r="AW1068" s="144"/>
      <c r="AX1068" s="144"/>
      <c r="AY1068" s="144"/>
      <c r="AZ1068" s="144"/>
      <c r="BA1068" s="144"/>
      <c r="BB1068" s="144"/>
      <c r="BC1068" s="144"/>
      <c r="BD1068" s="144"/>
      <c r="BE1068" s="144"/>
      <c r="BF1068" s="144"/>
      <c r="BG1068" s="144"/>
      <c r="BH1068" s="144"/>
      <c r="BI1068" s="144"/>
      <c r="BJ1068" s="144"/>
      <c r="BK1068" s="144"/>
      <c r="BL1068" s="144"/>
      <c r="BM1068" s="144"/>
      <c r="BN1068" s="144"/>
      <c r="BO1068" s="144"/>
      <c r="BP1068" s="144"/>
    </row>
    <row r="1069" spans="1:68" ht="14.5" x14ac:dyDescent="0.3">
      <c r="A1069" s="143"/>
      <c r="B1069" s="143"/>
      <c r="C1069" s="327"/>
      <c r="D1069" s="144"/>
      <c r="E1069" s="144"/>
      <c r="F1069" s="144"/>
      <c r="G1069" s="144"/>
      <c r="H1069" s="144"/>
      <c r="I1069" s="144"/>
      <c r="J1069" s="144"/>
      <c r="K1069" s="144"/>
      <c r="L1069" s="144"/>
      <c r="M1069" s="144"/>
      <c r="N1069" s="144"/>
      <c r="O1069" s="144"/>
      <c r="P1069" s="144"/>
      <c r="Q1069" s="144"/>
      <c r="R1069" s="144"/>
      <c r="S1069" s="144"/>
      <c r="T1069" s="144"/>
      <c r="U1069" s="144"/>
      <c r="V1069" s="144"/>
      <c r="W1069" s="144"/>
      <c r="X1069" s="144"/>
      <c r="Y1069" s="144"/>
      <c r="Z1069" s="144"/>
      <c r="AA1069" s="144"/>
      <c r="AB1069" s="144"/>
      <c r="AC1069" s="144"/>
      <c r="AD1069" s="144"/>
      <c r="AE1069" s="144"/>
      <c r="AF1069" s="144"/>
      <c r="AG1069" s="144"/>
      <c r="AH1069" s="144"/>
      <c r="AI1069" s="144"/>
      <c r="AJ1069" s="144"/>
      <c r="AK1069" s="144"/>
      <c r="AL1069" s="144"/>
      <c r="AM1069" s="144"/>
      <c r="AN1069" s="144"/>
      <c r="AO1069" s="144"/>
      <c r="AP1069" s="144"/>
      <c r="AQ1069" s="144"/>
      <c r="AR1069" s="144"/>
      <c r="AS1069" s="144"/>
      <c r="AT1069" s="144"/>
      <c r="AU1069" s="144"/>
      <c r="AV1069" s="144"/>
      <c r="AW1069" s="144"/>
      <c r="AX1069" s="144"/>
      <c r="AY1069" s="144"/>
      <c r="AZ1069" s="144"/>
      <c r="BA1069" s="144"/>
      <c r="BB1069" s="144"/>
      <c r="BC1069" s="144"/>
      <c r="BD1069" s="144"/>
      <c r="BE1069" s="144"/>
      <c r="BF1069" s="144"/>
      <c r="BG1069" s="144"/>
      <c r="BH1069" s="144"/>
      <c r="BI1069" s="144"/>
      <c r="BJ1069" s="144"/>
      <c r="BK1069" s="144"/>
      <c r="BL1069" s="144"/>
      <c r="BM1069" s="144"/>
      <c r="BN1069" s="144"/>
      <c r="BO1069" s="144"/>
      <c r="BP1069" s="144"/>
    </row>
    <row r="1070" spans="1:68" ht="14.5" x14ac:dyDescent="0.3">
      <c r="A1070" s="143"/>
      <c r="B1070" s="143"/>
      <c r="C1070" s="327"/>
      <c r="D1070" s="144"/>
      <c r="E1070" s="144"/>
      <c r="F1070" s="144"/>
      <c r="G1070" s="144"/>
      <c r="H1070" s="144"/>
      <c r="I1070" s="144"/>
      <c r="J1070" s="144"/>
      <c r="K1070" s="144"/>
      <c r="L1070" s="144"/>
      <c r="M1070" s="144"/>
      <c r="N1070" s="144"/>
      <c r="O1070" s="144"/>
      <c r="P1070" s="144"/>
      <c r="Q1070" s="144"/>
      <c r="R1070" s="144"/>
      <c r="S1070" s="144"/>
      <c r="T1070" s="144"/>
      <c r="U1070" s="144"/>
      <c r="V1070" s="144"/>
      <c r="W1070" s="144"/>
      <c r="X1070" s="144"/>
      <c r="Y1070" s="144"/>
      <c r="Z1070" s="144"/>
      <c r="AA1070" s="144"/>
      <c r="AB1070" s="144"/>
      <c r="AC1070" s="144"/>
      <c r="AD1070" s="144"/>
      <c r="AE1070" s="144"/>
      <c r="AF1070" s="144"/>
      <c r="AG1070" s="144"/>
      <c r="AH1070" s="144"/>
      <c r="AI1070" s="144"/>
      <c r="AJ1070" s="144"/>
      <c r="AK1070" s="144"/>
      <c r="AL1070" s="144"/>
      <c r="AM1070" s="144"/>
      <c r="AN1070" s="144"/>
      <c r="AO1070" s="144"/>
      <c r="AP1070" s="144"/>
      <c r="AQ1070" s="144"/>
      <c r="AR1070" s="144"/>
      <c r="AS1070" s="144"/>
      <c r="AT1070" s="144"/>
      <c r="AU1070" s="144"/>
      <c r="AV1070" s="144"/>
      <c r="AW1070" s="144"/>
      <c r="AX1070" s="144"/>
      <c r="AY1070" s="144"/>
      <c r="AZ1070" s="144"/>
      <c r="BA1070" s="144"/>
      <c r="BB1070" s="144"/>
      <c r="BC1070" s="144"/>
      <c r="BD1070" s="144"/>
      <c r="BE1070" s="144"/>
      <c r="BF1070" s="144"/>
      <c r="BG1070" s="144"/>
      <c r="BH1070" s="144"/>
      <c r="BI1070" s="144"/>
      <c r="BJ1070" s="144"/>
      <c r="BK1070" s="144"/>
      <c r="BL1070" s="144"/>
      <c r="BM1070" s="144"/>
      <c r="BN1070" s="144"/>
      <c r="BO1070" s="144"/>
      <c r="BP1070" s="144"/>
    </row>
    <row r="1071" spans="1:68" ht="14.5" x14ac:dyDescent="0.3">
      <c r="A1071" s="143"/>
      <c r="B1071" s="143"/>
      <c r="C1071" s="327"/>
      <c r="D1071" s="144"/>
      <c r="E1071" s="144"/>
      <c r="F1071" s="144"/>
      <c r="G1071" s="144"/>
      <c r="H1071" s="144"/>
      <c r="I1071" s="144"/>
      <c r="J1071" s="144"/>
      <c r="K1071" s="144"/>
      <c r="L1071" s="144"/>
      <c r="M1071" s="144"/>
      <c r="N1071" s="144"/>
      <c r="O1071" s="144"/>
      <c r="P1071" s="144"/>
      <c r="Q1071" s="144"/>
      <c r="R1071" s="144"/>
      <c r="S1071" s="144"/>
      <c r="T1071" s="144"/>
      <c r="U1071" s="144"/>
      <c r="V1071" s="144"/>
      <c r="W1071" s="144"/>
      <c r="X1071" s="144"/>
      <c r="Y1071" s="144"/>
      <c r="Z1071" s="144"/>
      <c r="AA1071" s="144"/>
      <c r="AB1071" s="144"/>
      <c r="AC1071" s="144"/>
      <c r="AD1071" s="144"/>
      <c r="AE1071" s="144"/>
      <c r="AF1071" s="144"/>
      <c r="AG1071" s="144"/>
      <c r="AH1071" s="144"/>
      <c r="AI1071" s="144"/>
      <c r="AJ1071" s="144"/>
      <c r="AK1071" s="144"/>
      <c r="AL1071" s="144"/>
      <c r="AM1071" s="144"/>
      <c r="AN1071" s="144"/>
      <c r="AO1071" s="144"/>
      <c r="AP1071" s="144"/>
      <c r="AQ1071" s="144"/>
      <c r="AR1071" s="144"/>
      <c r="AS1071" s="144"/>
      <c r="AT1071" s="144"/>
      <c r="AU1071" s="144"/>
      <c r="AV1071" s="144"/>
      <c r="AW1071" s="144"/>
      <c r="AX1071" s="144"/>
      <c r="AY1071" s="144"/>
      <c r="AZ1071" s="144"/>
      <c r="BA1071" s="144"/>
      <c r="BB1071" s="144"/>
      <c r="BC1071" s="144"/>
      <c r="BD1071" s="144"/>
      <c r="BE1071" s="144"/>
      <c r="BF1071" s="144"/>
      <c r="BG1071" s="144"/>
      <c r="BH1071" s="144"/>
      <c r="BI1071" s="144"/>
      <c r="BJ1071" s="144"/>
      <c r="BK1071" s="144"/>
      <c r="BL1071" s="144"/>
      <c r="BM1071" s="144"/>
      <c r="BN1071" s="144"/>
      <c r="BO1071" s="144"/>
      <c r="BP1071" s="144"/>
    </row>
    <row r="1072" spans="1:68" ht="14.5" x14ac:dyDescent="0.3">
      <c r="A1072" s="143"/>
      <c r="B1072" s="143"/>
      <c r="C1072" s="327"/>
      <c r="D1072" s="144"/>
      <c r="E1072" s="144"/>
      <c r="F1072" s="144"/>
      <c r="G1072" s="144"/>
      <c r="H1072" s="144"/>
      <c r="I1072" s="144"/>
      <c r="J1072" s="144"/>
      <c r="K1072" s="144"/>
      <c r="L1072" s="144"/>
      <c r="M1072" s="144"/>
      <c r="N1072" s="144"/>
      <c r="O1072" s="144"/>
      <c r="P1072" s="144"/>
      <c r="Q1072" s="144"/>
      <c r="R1072" s="144"/>
      <c r="S1072" s="144"/>
      <c r="T1072" s="144"/>
      <c r="U1072" s="144"/>
      <c r="V1072" s="144"/>
      <c r="W1072" s="144"/>
      <c r="X1072" s="144"/>
      <c r="Y1072" s="144"/>
      <c r="Z1072" s="144"/>
      <c r="AA1072" s="144"/>
      <c r="AB1072" s="144"/>
      <c r="AC1072" s="144"/>
      <c r="AD1072" s="144"/>
      <c r="AE1072" s="144"/>
      <c r="AF1072" s="144"/>
      <c r="AG1072" s="144"/>
      <c r="AH1072" s="144"/>
      <c r="AI1072" s="144"/>
      <c r="AJ1072" s="144"/>
      <c r="AK1072" s="144"/>
      <c r="AL1072" s="144"/>
      <c r="AM1072" s="144"/>
      <c r="AN1072" s="144"/>
      <c r="AO1072" s="144"/>
      <c r="AP1072" s="144"/>
      <c r="AQ1072" s="144"/>
      <c r="AR1072" s="144"/>
      <c r="AS1072" s="144"/>
      <c r="AT1072" s="144"/>
      <c r="AU1072" s="144"/>
      <c r="AV1072" s="144"/>
      <c r="AW1072" s="144"/>
      <c r="AX1072" s="144"/>
      <c r="AY1072" s="144"/>
      <c r="AZ1072" s="144"/>
      <c r="BA1072" s="144"/>
      <c r="BB1072" s="144"/>
      <c r="BC1072" s="144"/>
      <c r="BD1072" s="144"/>
      <c r="BE1072" s="144"/>
      <c r="BF1072" s="144"/>
      <c r="BG1072" s="144"/>
      <c r="BH1072" s="144"/>
      <c r="BI1072" s="144"/>
      <c r="BJ1072" s="144"/>
      <c r="BK1072" s="144"/>
      <c r="BL1072" s="144"/>
      <c r="BM1072" s="144"/>
      <c r="BN1072" s="144"/>
      <c r="BO1072" s="144"/>
      <c r="BP1072" s="144"/>
    </row>
    <row r="1073" spans="1:68" ht="14.5" x14ac:dyDescent="0.3">
      <c r="A1073" s="143"/>
      <c r="B1073" s="143"/>
      <c r="C1073" s="327"/>
      <c r="D1073" s="144"/>
      <c r="E1073" s="144"/>
      <c r="F1073" s="144"/>
      <c r="G1073" s="144"/>
      <c r="H1073" s="144"/>
      <c r="I1073" s="144"/>
      <c r="J1073" s="144"/>
      <c r="K1073" s="144"/>
      <c r="L1073" s="144"/>
      <c r="M1073" s="144"/>
      <c r="N1073" s="144"/>
      <c r="O1073" s="144"/>
      <c r="P1073" s="144"/>
      <c r="Q1073" s="144"/>
      <c r="R1073" s="144"/>
      <c r="S1073" s="144"/>
      <c r="T1073" s="144"/>
      <c r="U1073" s="144"/>
      <c r="V1073" s="144"/>
      <c r="W1073" s="144"/>
      <c r="X1073" s="144"/>
      <c r="Y1073" s="144"/>
      <c r="Z1073" s="144"/>
      <c r="AA1073" s="144"/>
      <c r="AB1073" s="144"/>
      <c r="AC1073" s="144"/>
      <c r="AD1073" s="144"/>
      <c r="AE1073" s="144"/>
      <c r="AF1073" s="144"/>
      <c r="AG1073" s="144"/>
      <c r="AH1073" s="144"/>
      <c r="AI1073" s="144"/>
      <c r="AJ1073" s="144"/>
      <c r="AK1073" s="144"/>
      <c r="AL1073" s="144"/>
      <c r="AM1073" s="144"/>
      <c r="AN1073" s="144"/>
      <c r="AO1073" s="144"/>
      <c r="AP1073" s="144"/>
      <c r="AQ1073" s="144"/>
      <c r="AR1073" s="144"/>
      <c r="AS1073" s="144"/>
      <c r="AT1073" s="144"/>
      <c r="AU1073" s="144"/>
      <c r="AV1073" s="144"/>
      <c r="AW1073" s="144"/>
      <c r="AX1073" s="144"/>
      <c r="AY1073" s="144"/>
      <c r="AZ1073" s="144"/>
      <c r="BA1073" s="144"/>
      <c r="BB1073" s="144"/>
      <c r="BC1073" s="144"/>
      <c r="BD1073" s="144"/>
      <c r="BE1073" s="144"/>
      <c r="BF1073" s="144"/>
      <c r="BG1073" s="144"/>
      <c r="BH1073" s="144"/>
      <c r="BI1073" s="144"/>
      <c r="BJ1073" s="144"/>
      <c r="BK1073" s="144"/>
      <c r="BL1073" s="144"/>
      <c r="BM1073" s="144"/>
      <c r="BN1073" s="144"/>
      <c r="BO1073" s="144"/>
      <c r="BP1073" s="144"/>
    </row>
    <row r="1074" spans="1:68" ht="14.5" x14ac:dyDescent="0.3">
      <c r="A1074" s="143"/>
      <c r="B1074" s="143"/>
      <c r="C1074" s="327"/>
      <c r="D1074" s="144"/>
      <c r="E1074" s="144"/>
      <c r="F1074" s="144"/>
      <c r="G1074" s="144"/>
      <c r="H1074" s="144"/>
      <c r="I1074" s="144"/>
      <c r="J1074" s="144"/>
      <c r="K1074" s="144"/>
      <c r="L1074" s="144"/>
      <c r="M1074" s="144"/>
      <c r="N1074" s="144"/>
      <c r="O1074" s="144"/>
      <c r="P1074" s="144"/>
      <c r="Q1074" s="144"/>
      <c r="R1074" s="144"/>
      <c r="S1074" s="144"/>
      <c r="T1074" s="144"/>
      <c r="U1074" s="144"/>
      <c r="V1074" s="144"/>
      <c r="W1074" s="144"/>
      <c r="X1074" s="144"/>
      <c r="Y1074" s="144"/>
      <c r="Z1074" s="144"/>
      <c r="AA1074" s="144"/>
      <c r="AB1074" s="144"/>
      <c r="AC1074" s="144"/>
      <c r="AD1074" s="144"/>
      <c r="AE1074" s="144"/>
      <c r="AF1074" s="144"/>
      <c r="AG1074" s="144"/>
      <c r="AH1074" s="144"/>
      <c r="AI1074" s="144"/>
      <c r="AJ1074" s="144"/>
      <c r="AK1074" s="144"/>
      <c r="AL1074" s="144"/>
      <c r="AM1074" s="144"/>
      <c r="AN1074" s="144"/>
      <c r="AO1074" s="144"/>
      <c r="AP1074" s="144"/>
      <c r="AQ1074" s="144"/>
      <c r="AR1074" s="144"/>
      <c r="AS1074" s="144"/>
      <c r="AT1074" s="144"/>
      <c r="AU1074" s="144"/>
      <c r="AV1074" s="144"/>
      <c r="AW1074" s="144"/>
      <c r="AX1074" s="144"/>
      <c r="AY1074" s="144"/>
      <c r="AZ1074" s="144"/>
      <c r="BA1074" s="144"/>
      <c r="BB1074" s="144"/>
      <c r="BC1074" s="144"/>
      <c r="BD1074" s="144"/>
      <c r="BE1074" s="144"/>
      <c r="BF1074" s="144"/>
      <c r="BG1074" s="144"/>
      <c r="BH1074" s="144"/>
      <c r="BI1074" s="144"/>
      <c r="BJ1074" s="144"/>
      <c r="BK1074" s="144"/>
      <c r="BL1074" s="144"/>
      <c r="BM1074" s="144"/>
      <c r="BN1074" s="144"/>
      <c r="BO1074" s="144"/>
      <c r="BP1074" s="144"/>
    </row>
    <row r="1075" spans="1:68" ht="14.5" x14ac:dyDescent="0.3">
      <c r="A1075" s="143"/>
      <c r="B1075" s="143"/>
      <c r="C1075" s="327"/>
      <c r="D1075" s="144"/>
      <c r="E1075" s="144"/>
      <c r="F1075" s="144"/>
      <c r="G1075" s="144"/>
      <c r="H1075" s="144"/>
      <c r="I1075" s="144"/>
      <c r="J1075" s="144"/>
      <c r="K1075" s="144"/>
      <c r="L1075" s="144"/>
      <c r="M1075" s="144"/>
      <c r="N1075" s="144"/>
      <c r="O1075" s="144"/>
      <c r="P1075" s="144"/>
      <c r="Q1075" s="144"/>
      <c r="R1075" s="144"/>
      <c r="S1075" s="144"/>
      <c r="T1075" s="144"/>
      <c r="U1075" s="144"/>
      <c r="V1075" s="144"/>
      <c r="W1075" s="144"/>
      <c r="X1075" s="144"/>
      <c r="Y1075" s="144"/>
      <c r="Z1075" s="144"/>
      <c r="AA1075" s="144"/>
      <c r="AB1075" s="144"/>
      <c r="AC1075" s="144"/>
      <c r="AD1075" s="144"/>
      <c r="AE1075" s="144"/>
      <c r="AF1075" s="144"/>
      <c r="AG1075" s="144"/>
      <c r="AH1075" s="144"/>
      <c r="AI1075" s="144"/>
      <c r="AJ1075" s="144"/>
      <c r="AK1075" s="144"/>
      <c r="AL1075" s="144"/>
      <c r="AM1075" s="144"/>
      <c r="AN1075" s="144"/>
      <c r="AO1075" s="144"/>
      <c r="AP1075" s="144"/>
      <c r="AQ1075" s="144"/>
      <c r="AR1075" s="144"/>
      <c r="AS1075" s="144"/>
      <c r="AT1075" s="144"/>
      <c r="AU1075" s="144"/>
      <c r="AV1075" s="144"/>
      <c r="AW1075" s="144"/>
      <c r="AX1075" s="144"/>
      <c r="AY1075" s="144"/>
      <c r="AZ1075" s="144"/>
      <c r="BA1075" s="144"/>
      <c r="BB1075" s="144"/>
      <c r="BC1075" s="144"/>
      <c r="BD1075" s="144"/>
      <c r="BE1075" s="144"/>
      <c r="BF1075" s="144"/>
      <c r="BG1075" s="144"/>
      <c r="BH1075" s="144"/>
      <c r="BI1075" s="144"/>
      <c r="BJ1075" s="144"/>
      <c r="BK1075" s="144"/>
      <c r="BL1075" s="144"/>
      <c r="BM1075" s="144"/>
      <c r="BN1075" s="144"/>
      <c r="BO1075" s="144"/>
      <c r="BP1075" s="144"/>
    </row>
    <row r="1076" spans="1:68" ht="14.5" x14ac:dyDescent="0.3">
      <c r="A1076" s="143"/>
      <c r="B1076" s="143"/>
      <c r="C1076" s="327"/>
      <c r="D1076" s="144"/>
      <c r="E1076" s="144"/>
      <c r="F1076" s="144"/>
      <c r="G1076" s="144"/>
      <c r="H1076" s="144"/>
      <c r="I1076" s="144"/>
      <c r="J1076" s="144"/>
      <c r="K1076" s="144"/>
      <c r="L1076" s="144"/>
      <c r="M1076" s="144"/>
      <c r="N1076" s="144"/>
      <c r="O1076" s="144"/>
      <c r="P1076" s="144"/>
      <c r="Q1076" s="144"/>
      <c r="R1076" s="144"/>
      <c r="S1076" s="144"/>
      <c r="T1076" s="144"/>
      <c r="U1076" s="144"/>
      <c r="V1076" s="144"/>
      <c r="W1076" s="144"/>
      <c r="X1076" s="144"/>
      <c r="Y1076" s="144"/>
      <c r="Z1076" s="144"/>
      <c r="AA1076" s="144"/>
      <c r="AB1076" s="144"/>
      <c r="AC1076" s="144"/>
      <c r="AD1076" s="144"/>
      <c r="AE1076" s="144"/>
      <c r="AF1076" s="144"/>
      <c r="AG1076" s="144"/>
      <c r="AH1076" s="144"/>
      <c r="AI1076" s="144"/>
      <c r="AJ1076" s="144"/>
      <c r="AK1076" s="144"/>
      <c r="AL1076" s="144"/>
      <c r="AM1076" s="144"/>
      <c r="AN1076" s="144"/>
      <c r="AO1076" s="144"/>
      <c r="AP1076" s="144"/>
      <c r="AQ1076" s="144"/>
      <c r="AR1076" s="144"/>
      <c r="AS1076" s="144"/>
      <c r="AT1076" s="144"/>
      <c r="AU1076" s="144"/>
      <c r="AV1076" s="144"/>
      <c r="AW1076" s="144"/>
      <c r="AX1076" s="144"/>
      <c r="AY1076" s="144"/>
      <c r="AZ1076" s="144"/>
      <c r="BA1076" s="144"/>
      <c r="BB1076" s="144"/>
      <c r="BC1076" s="144"/>
      <c r="BD1076" s="144"/>
      <c r="BE1076" s="144"/>
      <c r="BF1076" s="144"/>
      <c r="BG1076" s="144"/>
      <c r="BH1076" s="144"/>
      <c r="BI1076" s="144"/>
      <c r="BJ1076" s="144"/>
      <c r="BK1076" s="144"/>
      <c r="BL1076" s="144"/>
      <c r="BM1076" s="144"/>
      <c r="BN1076" s="144"/>
      <c r="BO1076" s="144"/>
      <c r="BP1076" s="144"/>
    </row>
    <row r="1077" spans="1:68" ht="14.5" x14ac:dyDescent="0.3">
      <c r="A1077" s="143"/>
      <c r="B1077" s="143"/>
      <c r="C1077" s="327"/>
      <c r="D1077" s="144"/>
      <c r="E1077" s="144"/>
      <c r="F1077" s="144"/>
      <c r="G1077" s="144"/>
      <c r="H1077" s="144"/>
      <c r="I1077" s="144"/>
      <c r="J1077" s="144"/>
      <c r="K1077" s="144"/>
      <c r="L1077" s="144"/>
      <c r="M1077" s="144"/>
      <c r="N1077" s="144"/>
      <c r="O1077" s="144"/>
      <c r="P1077" s="144"/>
      <c r="Q1077" s="144"/>
      <c r="R1077" s="144"/>
      <c r="S1077" s="144"/>
      <c r="T1077" s="144"/>
      <c r="U1077" s="144"/>
      <c r="V1077" s="144"/>
      <c r="W1077" s="144"/>
      <c r="X1077" s="144"/>
      <c r="Y1077" s="144"/>
      <c r="Z1077" s="144"/>
      <c r="AA1077" s="144"/>
      <c r="AB1077" s="144"/>
      <c r="AC1077" s="144"/>
      <c r="AD1077" s="144"/>
      <c r="AE1077" s="144"/>
      <c r="AF1077" s="144"/>
      <c r="AG1077" s="144"/>
      <c r="AH1077" s="144"/>
      <c r="AI1077" s="144"/>
      <c r="AJ1077" s="144"/>
      <c r="AK1077" s="144"/>
      <c r="AL1077" s="144"/>
      <c r="AM1077" s="144"/>
      <c r="AN1077" s="144"/>
      <c r="AO1077" s="144"/>
      <c r="AP1077" s="144"/>
      <c r="AQ1077" s="144"/>
      <c r="AR1077" s="144"/>
      <c r="AS1077" s="144"/>
      <c r="AT1077" s="144"/>
      <c r="AU1077" s="144"/>
      <c r="AV1077" s="144"/>
      <c r="AW1077" s="144"/>
      <c r="AX1077" s="144"/>
      <c r="AY1077" s="144"/>
      <c r="AZ1077" s="144"/>
      <c r="BA1077" s="144"/>
      <c r="BB1077" s="144"/>
      <c r="BC1077" s="144"/>
      <c r="BD1077" s="144"/>
      <c r="BE1077" s="144"/>
      <c r="BF1077" s="144"/>
      <c r="BG1077" s="144"/>
      <c r="BH1077" s="144"/>
      <c r="BI1077" s="144"/>
      <c r="BJ1077" s="144"/>
      <c r="BK1077" s="144"/>
      <c r="BL1077" s="144"/>
      <c r="BM1077" s="144"/>
      <c r="BN1077" s="144"/>
      <c r="BO1077" s="144"/>
      <c r="BP1077" s="144"/>
    </row>
    <row r="1078" spans="1:68" ht="14.5" x14ac:dyDescent="0.3">
      <c r="A1078" s="143"/>
      <c r="B1078" s="143"/>
      <c r="C1078" s="327"/>
      <c r="D1078" s="144"/>
      <c r="E1078" s="144"/>
      <c r="F1078" s="144"/>
      <c r="G1078" s="144"/>
      <c r="H1078" s="144"/>
      <c r="I1078" s="144"/>
      <c r="J1078" s="144"/>
      <c r="K1078" s="144"/>
      <c r="L1078" s="144"/>
      <c r="M1078" s="144"/>
      <c r="N1078" s="144"/>
      <c r="O1078" s="144"/>
      <c r="P1078" s="144"/>
      <c r="Q1078" s="144"/>
      <c r="R1078" s="144"/>
      <c r="S1078" s="144"/>
      <c r="T1078" s="144"/>
      <c r="U1078" s="144"/>
      <c r="V1078" s="144"/>
      <c r="W1078" s="144"/>
      <c r="X1078" s="144"/>
      <c r="Y1078" s="144"/>
      <c r="Z1078" s="144"/>
      <c r="AA1078" s="144"/>
      <c r="AB1078" s="144"/>
      <c r="AC1078" s="144"/>
      <c r="AD1078" s="144"/>
      <c r="AE1078" s="144"/>
      <c r="AF1078" s="144"/>
      <c r="AG1078" s="144"/>
      <c r="AH1078" s="144"/>
      <c r="AI1078" s="144"/>
      <c r="AJ1078" s="144"/>
      <c r="AK1078" s="144"/>
      <c r="AL1078" s="144"/>
      <c r="AM1078" s="144"/>
      <c r="AN1078" s="144"/>
      <c r="AO1078" s="144"/>
      <c r="AP1078" s="144"/>
      <c r="AQ1078" s="144"/>
      <c r="AR1078" s="144"/>
      <c r="AS1078" s="144"/>
      <c r="AT1078" s="144"/>
      <c r="AU1078" s="144"/>
      <c r="AV1078" s="144"/>
      <c r="AW1078" s="144"/>
      <c r="AX1078" s="144"/>
      <c r="AY1078" s="144"/>
      <c r="AZ1078" s="144"/>
      <c r="BA1078" s="144"/>
      <c r="BB1078" s="144"/>
      <c r="BC1078" s="144"/>
      <c r="BD1078" s="144"/>
      <c r="BE1078" s="144"/>
      <c r="BF1078" s="144"/>
      <c r="BG1078" s="144"/>
      <c r="BH1078" s="144"/>
      <c r="BI1078" s="144"/>
      <c r="BJ1078" s="144"/>
      <c r="BK1078" s="144"/>
      <c r="BL1078" s="144"/>
      <c r="BM1078" s="144"/>
      <c r="BN1078" s="144"/>
      <c r="BO1078" s="144"/>
      <c r="BP1078" s="144"/>
    </row>
    <row r="1079" spans="1:68" ht="14.5" x14ac:dyDescent="0.3">
      <c r="A1079" s="143"/>
      <c r="B1079" s="143"/>
      <c r="C1079" s="327"/>
      <c r="D1079" s="144"/>
      <c r="E1079" s="144"/>
      <c r="F1079" s="144"/>
      <c r="G1079" s="144"/>
      <c r="H1079" s="144"/>
      <c r="I1079" s="144"/>
      <c r="J1079" s="144"/>
      <c r="K1079" s="144"/>
      <c r="L1079" s="144"/>
      <c r="M1079" s="144"/>
      <c r="N1079" s="144"/>
      <c r="O1079" s="144"/>
      <c r="P1079" s="144"/>
      <c r="Q1079" s="144"/>
      <c r="R1079" s="144"/>
      <c r="S1079" s="144"/>
      <c r="T1079" s="144"/>
      <c r="U1079" s="144"/>
      <c r="V1079" s="144"/>
      <c r="W1079" s="144"/>
      <c r="X1079" s="144"/>
      <c r="Y1079" s="144"/>
      <c r="Z1079" s="144"/>
      <c r="AA1079" s="144"/>
      <c r="AB1079" s="144"/>
      <c r="AC1079" s="144"/>
      <c r="AD1079" s="144"/>
      <c r="AE1079" s="144"/>
      <c r="AF1079" s="144"/>
      <c r="AG1079" s="144"/>
      <c r="AH1079" s="144"/>
      <c r="AI1079" s="144"/>
      <c r="AJ1079" s="144"/>
      <c r="AK1079" s="144"/>
      <c r="AL1079" s="144"/>
      <c r="AM1079" s="144"/>
      <c r="AN1079" s="144"/>
      <c r="AO1079" s="144"/>
      <c r="AP1079" s="144"/>
      <c r="AQ1079" s="144"/>
      <c r="AR1079" s="144"/>
      <c r="AS1079" s="144"/>
      <c r="AT1079" s="144"/>
      <c r="AU1079" s="144"/>
      <c r="AV1079" s="144"/>
      <c r="AW1079" s="144"/>
      <c r="AX1079" s="144"/>
      <c r="AY1079" s="144"/>
      <c r="AZ1079" s="144"/>
      <c r="BA1079" s="144"/>
      <c r="BB1079" s="144"/>
      <c r="BC1079" s="144"/>
      <c r="BD1079" s="144"/>
      <c r="BE1079" s="144"/>
      <c r="BF1079" s="144"/>
      <c r="BG1079" s="144"/>
      <c r="BH1079" s="144"/>
      <c r="BI1079" s="144"/>
      <c r="BJ1079" s="144"/>
      <c r="BK1079" s="144"/>
      <c r="BL1079" s="144"/>
      <c r="BM1079" s="144"/>
      <c r="BN1079" s="144"/>
      <c r="BO1079" s="144"/>
      <c r="BP1079" s="144"/>
    </row>
    <row r="1080" spans="1:68" ht="14.5" x14ac:dyDescent="0.3">
      <c r="A1080" s="143"/>
      <c r="B1080" s="143"/>
      <c r="C1080" s="327"/>
      <c r="D1080" s="144"/>
      <c r="E1080" s="144"/>
      <c r="F1080" s="144"/>
      <c r="G1080" s="144"/>
      <c r="H1080" s="144"/>
      <c r="I1080" s="144"/>
      <c r="J1080" s="144"/>
      <c r="K1080" s="144"/>
      <c r="L1080" s="144"/>
      <c r="M1080" s="144"/>
      <c r="N1080" s="144"/>
      <c r="O1080" s="144"/>
      <c r="P1080" s="144"/>
      <c r="Q1080" s="144"/>
      <c r="R1080" s="144"/>
      <c r="S1080" s="144"/>
      <c r="T1080" s="144"/>
      <c r="U1080" s="144"/>
      <c r="V1080" s="144"/>
      <c r="W1080" s="144"/>
      <c r="X1080" s="144"/>
      <c r="Y1080" s="144"/>
      <c r="Z1080" s="144"/>
      <c r="AA1080" s="144"/>
      <c r="AB1080" s="144"/>
      <c r="AC1080" s="144"/>
      <c r="AD1080" s="144"/>
      <c r="AE1080" s="144"/>
      <c r="AF1080" s="144"/>
      <c r="AG1080" s="144"/>
      <c r="AH1080" s="144"/>
      <c r="AI1080" s="144"/>
      <c r="AJ1080" s="144"/>
      <c r="AK1080" s="144"/>
      <c r="AL1080" s="144"/>
      <c r="AM1080" s="144"/>
      <c r="AN1080" s="144"/>
      <c r="AO1080" s="144"/>
      <c r="AP1080" s="144"/>
      <c r="AQ1080" s="144"/>
      <c r="AR1080" s="144"/>
      <c r="AS1080" s="144"/>
      <c r="AT1080" s="144"/>
      <c r="AU1080" s="144"/>
      <c r="AV1080" s="144"/>
      <c r="AW1080" s="144"/>
      <c r="AX1080" s="144"/>
      <c r="AY1080" s="144"/>
      <c r="AZ1080" s="144"/>
      <c r="BA1080" s="144"/>
      <c r="BB1080" s="144"/>
      <c r="BC1080" s="144"/>
      <c r="BD1080" s="144"/>
      <c r="BE1080" s="144"/>
      <c r="BF1080" s="144"/>
      <c r="BG1080" s="144"/>
      <c r="BH1080" s="144"/>
      <c r="BI1080" s="144"/>
      <c r="BJ1080" s="144"/>
      <c r="BK1080" s="144"/>
      <c r="BL1080" s="144"/>
      <c r="BM1080" s="144"/>
      <c r="BN1080" s="144"/>
      <c r="BO1080" s="144"/>
      <c r="BP1080" s="144"/>
    </row>
    <row r="1081" spans="1:68" ht="14.5" x14ac:dyDescent="0.3">
      <c r="A1081" s="143"/>
      <c r="B1081" s="143"/>
      <c r="C1081" s="327"/>
      <c r="D1081" s="144"/>
      <c r="E1081" s="144"/>
      <c r="F1081" s="144"/>
      <c r="G1081" s="144"/>
      <c r="H1081" s="144"/>
      <c r="I1081" s="144"/>
      <c r="J1081" s="144"/>
      <c r="K1081" s="144"/>
      <c r="L1081" s="144"/>
      <c r="M1081" s="144"/>
      <c r="N1081" s="144"/>
      <c r="O1081" s="144"/>
      <c r="P1081" s="144"/>
      <c r="Q1081" s="144"/>
      <c r="R1081" s="144"/>
      <c r="S1081" s="144"/>
      <c r="T1081" s="144"/>
      <c r="U1081" s="144"/>
      <c r="V1081" s="144"/>
      <c r="W1081" s="144"/>
      <c r="X1081" s="144"/>
      <c r="Y1081" s="144"/>
      <c r="Z1081" s="144"/>
      <c r="AA1081" s="144"/>
      <c r="AB1081" s="144"/>
      <c r="AC1081" s="144"/>
      <c r="AD1081" s="144"/>
      <c r="AE1081" s="144"/>
      <c r="AF1081" s="144"/>
      <c r="AG1081" s="144"/>
      <c r="AH1081" s="144"/>
      <c r="AI1081" s="144"/>
      <c r="AJ1081" s="144"/>
      <c r="AK1081" s="144"/>
      <c r="AL1081" s="144"/>
      <c r="AM1081" s="144"/>
      <c r="AN1081" s="144"/>
      <c r="AO1081" s="144"/>
      <c r="AP1081" s="144"/>
      <c r="AQ1081" s="144"/>
      <c r="AR1081" s="144"/>
      <c r="AS1081" s="144"/>
      <c r="AT1081" s="144"/>
      <c r="AU1081" s="144"/>
      <c r="AV1081" s="144"/>
      <c r="AW1081" s="144"/>
      <c r="AX1081" s="144"/>
      <c r="AY1081" s="144"/>
      <c r="AZ1081" s="144"/>
      <c r="BA1081" s="144"/>
      <c r="BB1081" s="144"/>
      <c r="BC1081" s="144"/>
      <c r="BD1081" s="144"/>
      <c r="BE1081" s="144"/>
      <c r="BF1081" s="144"/>
      <c r="BG1081" s="144"/>
      <c r="BH1081" s="144"/>
      <c r="BI1081" s="144"/>
      <c r="BJ1081" s="144"/>
      <c r="BK1081" s="144"/>
      <c r="BL1081" s="144"/>
      <c r="BM1081" s="144"/>
      <c r="BN1081" s="144"/>
      <c r="BO1081" s="144"/>
      <c r="BP1081" s="144"/>
    </row>
    <row r="1082" spans="1:68" ht="14.5" x14ac:dyDescent="0.3">
      <c r="A1082" s="143"/>
      <c r="B1082" s="143"/>
      <c r="C1082" s="327"/>
      <c r="D1082" s="144"/>
      <c r="E1082" s="144"/>
      <c r="F1082" s="144"/>
      <c r="G1082" s="144"/>
      <c r="H1082" s="144"/>
      <c r="I1082" s="144"/>
      <c r="J1082" s="144"/>
      <c r="K1082" s="144"/>
      <c r="L1082" s="144"/>
      <c r="M1082" s="144"/>
      <c r="N1082" s="144"/>
      <c r="O1082" s="144"/>
      <c r="P1082" s="144"/>
      <c r="Q1082" s="144"/>
      <c r="R1082" s="144"/>
      <c r="S1082" s="144"/>
      <c r="T1082" s="144"/>
      <c r="U1082" s="144"/>
      <c r="V1082" s="144"/>
      <c r="W1082" s="144"/>
      <c r="X1082" s="144"/>
      <c r="Y1082" s="144"/>
      <c r="Z1082" s="144"/>
      <c r="AA1082" s="144"/>
      <c r="AB1082" s="144"/>
      <c r="AC1082" s="144"/>
      <c r="AD1082" s="144"/>
      <c r="AE1082" s="144"/>
      <c r="AF1082" s="144"/>
      <c r="AG1082" s="144"/>
      <c r="AH1082" s="144"/>
      <c r="AI1082" s="144"/>
      <c r="AJ1082" s="144"/>
      <c r="AK1082" s="144"/>
      <c r="AL1082" s="144"/>
      <c r="AM1082" s="144"/>
      <c r="AN1082" s="144"/>
      <c r="AO1082" s="144"/>
      <c r="AP1082" s="144"/>
      <c r="AQ1082" s="144"/>
      <c r="AR1082" s="144"/>
      <c r="AS1082" s="144"/>
      <c r="AT1082" s="144"/>
      <c r="AU1082" s="144"/>
      <c r="AV1082" s="144"/>
      <c r="AW1082" s="144"/>
      <c r="AX1082" s="144"/>
      <c r="AY1082" s="144"/>
      <c r="AZ1082" s="144"/>
      <c r="BA1082" s="144"/>
      <c r="BB1082" s="144"/>
      <c r="BC1082" s="144"/>
      <c r="BD1082" s="144"/>
      <c r="BE1082" s="144"/>
      <c r="BF1082" s="144"/>
      <c r="BG1082" s="144"/>
      <c r="BH1082" s="144"/>
      <c r="BI1082" s="144"/>
      <c r="BJ1082" s="144"/>
      <c r="BK1082" s="144"/>
      <c r="BL1082" s="144"/>
      <c r="BM1082" s="144"/>
      <c r="BN1082" s="144"/>
      <c r="BO1082" s="144"/>
      <c r="BP1082" s="144"/>
    </row>
    <row r="1083" spans="1:68" ht="14.5" x14ac:dyDescent="0.3">
      <c r="A1083" s="143"/>
      <c r="B1083" s="143"/>
      <c r="C1083" s="327"/>
      <c r="D1083" s="144"/>
      <c r="E1083" s="144"/>
      <c r="F1083" s="144"/>
      <c r="G1083" s="144"/>
      <c r="H1083" s="144"/>
      <c r="I1083" s="144"/>
      <c r="J1083" s="144"/>
      <c r="K1083" s="144"/>
      <c r="L1083" s="144"/>
      <c r="M1083" s="144"/>
      <c r="N1083" s="144"/>
      <c r="O1083" s="144"/>
      <c r="P1083" s="144"/>
      <c r="Q1083" s="144"/>
      <c r="R1083" s="144"/>
      <c r="S1083" s="144"/>
      <c r="T1083" s="144"/>
      <c r="U1083" s="144"/>
      <c r="V1083" s="144"/>
      <c r="W1083" s="144"/>
      <c r="X1083" s="144"/>
      <c r="Y1083" s="144"/>
      <c r="Z1083" s="144"/>
      <c r="AA1083" s="144"/>
      <c r="AB1083" s="144"/>
      <c r="AC1083" s="144"/>
      <c r="AD1083" s="144"/>
      <c r="AE1083" s="144"/>
      <c r="AF1083" s="144"/>
      <c r="AG1083" s="144"/>
      <c r="AH1083" s="144"/>
      <c r="AI1083" s="144"/>
      <c r="AJ1083" s="144"/>
      <c r="AK1083" s="144"/>
      <c r="AL1083" s="144"/>
      <c r="AM1083" s="144"/>
      <c r="AN1083" s="144"/>
      <c r="AO1083" s="144"/>
      <c r="AP1083" s="144"/>
      <c r="AQ1083" s="144"/>
      <c r="AR1083" s="144"/>
      <c r="AS1083" s="144"/>
      <c r="AT1083" s="144"/>
      <c r="AU1083" s="144"/>
      <c r="AV1083" s="144"/>
      <c r="AW1083" s="144"/>
      <c r="AX1083" s="144"/>
      <c r="AY1083" s="144"/>
      <c r="AZ1083" s="144"/>
      <c r="BA1083" s="144"/>
      <c r="BB1083" s="144"/>
      <c r="BC1083" s="144"/>
      <c r="BD1083" s="144"/>
      <c r="BE1083" s="144"/>
      <c r="BF1083" s="144"/>
      <c r="BG1083" s="144"/>
      <c r="BH1083" s="144"/>
      <c r="BI1083" s="144"/>
      <c r="BJ1083" s="144"/>
      <c r="BK1083" s="144"/>
      <c r="BL1083" s="144"/>
      <c r="BM1083" s="144"/>
      <c r="BN1083" s="144"/>
      <c r="BO1083" s="144"/>
      <c r="BP1083" s="144"/>
    </row>
    <row r="1084" spans="1:68" ht="14.5" x14ac:dyDescent="0.3">
      <c r="A1084" s="143"/>
      <c r="B1084" s="143"/>
      <c r="C1084" s="327"/>
      <c r="D1084" s="144"/>
      <c r="E1084" s="144"/>
      <c r="F1084" s="144"/>
      <c r="G1084" s="144"/>
      <c r="H1084" s="144"/>
      <c r="I1084" s="144"/>
      <c r="J1084" s="144"/>
      <c r="K1084" s="144"/>
      <c r="L1084" s="144"/>
      <c r="M1084" s="144"/>
      <c r="N1084" s="144"/>
      <c r="O1084" s="144"/>
      <c r="P1084" s="144"/>
      <c r="Q1084" s="144"/>
      <c r="R1084" s="144"/>
      <c r="S1084" s="144"/>
      <c r="T1084" s="144"/>
      <c r="U1084" s="144"/>
      <c r="V1084" s="144"/>
      <c r="W1084" s="144"/>
      <c r="X1084" s="144"/>
      <c r="Y1084" s="144"/>
      <c r="Z1084" s="144"/>
      <c r="AA1084" s="144"/>
      <c r="AB1084" s="144"/>
      <c r="AC1084" s="144"/>
      <c r="AD1084" s="144"/>
      <c r="AE1084" s="144"/>
      <c r="AF1084" s="144"/>
      <c r="AG1084" s="144"/>
      <c r="AH1084" s="144"/>
      <c r="AI1084" s="144"/>
      <c r="AJ1084" s="144"/>
      <c r="AK1084" s="144"/>
      <c r="AL1084" s="144"/>
      <c r="AM1084" s="144"/>
      <c r="AN1084" s="144"/>
      <c r="AO1084" s="144"/>
      <c r="AP1084" s="144"/>
      <c r="AQ1084" s="144"/>
      <c r="AR1084" s="144"/>
      <c r="AS1084" s="144"/>
      <c r="AT1084" s="144"/>
      <c r="AU1084" s="144"/>
      <c r="AV1084" s="144"/>
      <c r="AW1084" s="144"/>
      <c r="AX1084" s="144"/>
      <c r="AY1084" s="144"/>
      <c r="AZ1084" s="144"/>
      <c r="BA1084" s="144"/>
      <c r="BB1084" s="144"/>
      <c r="BC1084" s="144"/>
      <c r="BD1084" s="144"/>
      <c r="BE1084" s="144"/>
      <c r="BF1084" s="144"/>
      <c r="BG1084" s="144"/>
      <c r="BH1084" s="144"/>
      <c r="BI1084" s="144"/>
      <c r="BJ1084" s="144"/>
      <c r="BK1084" s="144"/>
      <c r="BL1084" s="144"/>
      <c r="BM1084" s="144"/>
      <c r="BN1084" s="144"/>
      <c r="BO1084" s="144"/>
      <c r="BP1084" s="144"/>
    </row>
    <row r="1085" spans="1:68" ht="14.5" x14ac:dyDescent="0.3">
      <c r="A1085" s="143"/>
      <c r="B1085" s="143"/>
      <c r="C1085" s="327"/>
      <c r="D1085" s="144"/>
      <c r="E1085" s="144"/>
      <c r="F1085" s="144"/>
      <c r="G1085" s="144"/>
      <c r="H1085" s="144"/>
      <c r="I1085" s="144"/>
      <c r="J1085" s="144"/>
      <c r="K1085" s="144"/>
      <c r="L1085" s="144"/>
      <c r="M1085" s="144"/>
      <c r="N1085" s="144"/>
      <c r="O1085" s="144"/>
      <c r="P1085" s="144"/>
      <c r="Q1085" s="144"/>
      <c r="R1085" s="144"/>
      <c r="S1085" s="144"/>
      <c r="T1085" s="144"/>
      <c r="U1085" s="144"/>
      <c r="V1085" s="144"/>
      <c r="W1085" s="144"/>
      <c r="X1085" s="144"/>
      <c r="Y1085" s="144"/>
      <c r="Z1085" s="144"/>
      <c r="AA1085" s="144"/>
      <c r="AB1085" s="144"/>
      <c r="AC1085" s="144"/>
      <c r="AD1085" s="144"/>
      <c r="AE1085" s="144"/>
      <c r="AF1085" s="144"/>
      <c r="AG1085" s="144"/>
      <c r="AH1085" s="144"/>
      <c r="AI1085" s="144"/>
      <c r="AJ1085" s="144"/>
      <c r="AK1085" s="144"/>
      <c r="AL1085" s="144"/>
      <c r="AM1085" s="144"/>
      <c r="AN1085" s="144"/>
      <c r="AO1085" s="144"/>
      <c r="AP1085" s="144"/>
      <c r="AQ1085" s="144"/>
      <c r="AR1085" s="144"/>
      <c r="AS1085" s="144"/>
      <c r="AT1085" s="144"/>
      <c r="AU1085" s="144"/>
      <c r="AV1085" s="144"/>
      <c r="AW1085" s="144"/>
      <c r="AX1085" s="144"/>
      <c r="AY1085" s="144"/>
      <c r="AZ1085" s="144"/>
      <c r="BA1085" s="144"/>
      <c r="BB1085" s="144"/>
      <c r="BC1085" s="144"/>
      <c r="BD1085" s="144"/>
      <c r="BE1085" s="144"/>
      <c r="BF1085" s="144"/>
      <c r="BG1085" s="144"/>
      <c r="BH1085" s="144"/>
      <c r="BI1085" s="144"/>
      <c r="BJ1085" s="144"/>
      <c r="BK1085" s="144"/>
      <c r="BL1085" s="144"/>
      <c r="BM1085" s="144"/>
      <c r="BN1085" s="144"/>
      <c r="BO1085" s="144"/>
      <c r="BP1085" s="144"/>
    </row>
    <row r="1086" spans="1:68" ht="14.5" x14ac:dyDescent="0.3">
      <c r="A1086" s="143"/>
      <c r="B1086" s="143"/>
      <c r="C1086" s="327"/>
      <c r="D1086" s="144"/>
      <c r="E1086" s="144"/>
      <c r="F1086" s="144"/>
      <c r="G1086" s="144"/>
      <c r="H1086" s="144"/>
      <c r="I1086" s="144"/>
      <c r="J1086" s="144"/>
      <c r="K1086" s="144"/>
      <c r="L1086" s="144"/>
      <c r="M1086" s="144"/>
      <c r="N1086" s="144"/>
      <c r="O1086" s="144"/>
      <c r="P1086" s="144"/>
      <c r="Q1086" s="144"/>
      <c r="R1086" s="144"/>
      <c r="S1086" s="144"/>
      <c r="T1086" s="144"/>
      <c r="U1086" s="144"/>
      <c r="V1086" s="144"/>
      <c r="W1086" s="144"/>
      <c r="X1086" s="144"/>
      <c r="Y1086" s="144"/>
      <c r="Z1086" s="144"/>
      <c r="AA1086" s="144"/>
      <c r="AB1086" s="144"/>
      <c r="AC1086" s="144"/>
      <c r="AD1086" s="144"/>
      <c r="AE1086" s="144"/>
      <c r="AF1086" s="144"/>
      <c r="AG1086" s="144"/>
      <c r="AH1086" s="144"/>
      <c r="AI1086" s="144"/>
      <c r="AJ1086" s="144"/>
      <c r="AK1086" s="144"/>
      <c r="AL1086" s="144"/>
      <c r="AM1086" s="144"/>
      <c r="AN1086" s="144"/>
      <c r="AO1086" s="144"/>
      <c r="AP1086" s="144"/>
      <c r="AQ1086" s="144"/>
      <c r="AR1086" s="144"/>
      <c r="AS1086" s="144"/>
      <c r="AT1086" s="144"/>
      <c r="AU1086" s="144"/>
      <c r="AV1086" s="144"/>
      <c r="AW1086" s="144"/>
      <c r="AX1086" s="144"/>
      <c r="AY1086" s="144"/>
      <c r="AZ1086" s="144"/>
      <c r="BA1086" s="144"/>
      <c r="BB1086" s="144"/>
      <c r="BC1086" s="144"/>
      <c r="BD1086" s="144"/>
      <c r="BE1086" s="144"/>
      <c r="BF1086" s="144"/>
      <c r="BG1086" s="144"/>
      <c r="BH1086" s="144"/>
      <c r="BI1086" s="144"/>
      <c r="BJ1086" s="144"/>
      <c r="BK1086" s="144"/>
      <c r="BL1086" s="144"/>
      <c r="BM1086" s="144"/>
      <c r="BN1086" s="144"/>
      <c r="BO1086" s="144"/>
      <c r="BP1086" s="144"/>
    </row>
    <row r="1087" spans="1:68" ht="14.5" x14ac:dyDescent="0.3">
      <c r="A1087" s="143"/>
      <c r="B1087" s="143"/>
      <c r="C1087" s="327"/>
      <c r="D1087" s="144"/>
      <c r="E1087" s="144"/>
      <c r="F1087" s="144"/>
      <c r="G1087" s="144"/>
      <c r="H1087" s="144"/>
      <c r="I1087" s="144"/>
      <c r="J1087" s="144"/>
      <c r="K1087" s="144"/>
      <c r="L1087" s="144"/>
      <c r="M1087" s="144"/>
      <c r="N1087" s="144"/>
      <c r="O1087" s="144"/>
      <c r="P1087" s="144"/>
      <c r="Q1087" s="144"/>
      <c r="R1087" s="144"/>
      <c r="S1087" s="144"/>
      <c r="T1087" s="144"/>
      <c r="U1087" s="144"/>
      <c r="V1087" s="144"/>
      <c r="W1087" s="144"/>
      <c r="X1087" s="144"/>
      <c r="Y1087" s="144"/>
      <c r="Z1087" s="144"/>
      <c r="AA1087" s="144"/>
      <c r="AB1087" s="144"/>
      <c r="AC1087" s="144"/>
      <c r="AD1087" s="144"/>
      <c r="AE1087" s="144"/>
      <c r="AF1087" s="144"/>
      <c r="AG1087" s="144"/>
      <c r="AH1087" s="144"/>
      <c r="AI1087" s="144"/>
      <c r="AJ1087" s="144"/>
      <c r="AK1087" s="144"/>
      <c r="AL1087" s="144"/>
      <c r="AM1087" s="144"/>
      <c r="AN1087" s="144"/>
      <c r="AO1087" s="144"/>
      <c r="AP1087" s="144"/>
      <c r="AQ1087" s="144"/>
      <c r="AR1087" s="144"/>
      <c r="AS1087" s="144"/>
      <c r="AT1087" s="144"/>
      <c r="AU1087" s="144"/>
      <c r="AV1087" s="144"/>
      <c r="AW1087" s="144"/>
      <c r="AX1087" s="144"/>
      <c r="AY1087" s="144"/>
      <c r="AZ1087" s="144"/>
      <c r="BA1087" s="144"/>
      <c r="BB1087" s="144"/>
      <c r="BC1087" s="144"/>
      <c r="BD1087" s="144"/>
      <c r="BE1087" s="144"/>
      <c r="BF1087" s="144"/>
      <c r="BG1087" s="144"/>
      <c r="BH1087" s="144"/>
      <c r="BI1087" s="144"/>
      <c r="BJ1087" s="144"/>
      <c r="BK1087" s="144"/>
      <c r="BL1087" s="144"/>
      <c r="BM1087" s="144"/>
      <c r="BN1087" s="144"/>
      <c r="BO1087" s="144"/>
      <c r="BP1087" s="144"/>
    </row>
    <row r="1088" spans="1:68" ht="14.5" x14ac:dyDescent="0.3">
      <c r="A1088" s="143"/>
      <c r="B1088" s="143"/>
      <c r="C1088" s="327"/>
      <c r="D1088" s="144"/>
      <c r="E1088" s="144"/>
      <c r="F1088" s="144"/>
      <c r="G1088" s="144"/>
      <c r="H1088" s="144"/>
      <c r="I1088" s="144"/>
      <c r="J1088" s="144"/>
      <c r="K1088" s="144"/>
      <c r="L1088" s="144"/>
      <c r="M1088" s="144"/>
      <c r="N1088" s="144"/>
      <c r="O1088" s="144"/>
      <c r="P1088" s="144"/>
      <c r="Q1088" s="144"/>
      <c r="R1088" s="144"/>
      <c r="S1088" s="144"/>
      <c r="T1088" s="144"/>
      <c r="U1088" s="144"/>
      <c r="V1088" s="144"/>
      <c r="W1088" s="144"/>
      <c r="X1088" s="144"/>
      <c r="Y1088" s="144"/>
      <c r="Z1088" s="144"/>
      <c r="AA1088" s="144"/>
      <c r="AB1088" s="144"/>
      <c r="AC1088" s="144"/>
      <c r="AD1088" s="144"/>
      <c r="AE1088" s="144"/>
      <c r="AF1088" s="144"/>
      <c r="AG1088" s="144"/>
      <c r="AH1088" s="144"/>
      <c r="AI1088" s="144"/>
      <c r="AJ1088" s="144"/>
      <c r="AK1088" s="144"/>
      <c r="AL1088" s="144"/>
      <c r="AM1088" s="144"/>
      <c r="AN1088" s="144"/>
      <c r="AO1088" s="144"/>
      <c r="AP1088" s="144"/>
      <c r="AQ1088" s="144"/>
      <c r="AR1088" s="144"/>
      <c r="AS1088" s="144"/>
      <c r="AT1088" s="144"/>
      <c r="AU1088" s="144"/>
      <c r="AV1088" s="144"/>
      <c r="AW1088" s="144"/>
      <c r="AX1088" s="144"/>
      <c r="AY1088" s="144"/>
      <c r="AZ1088" s="144"/>
      <c r="BA1088" s="144"/>
      <c r="BB1088" s="144"/>
      <c r="BC1088" s="144"/>
      <c r="BD1088" s="144"/>
      <c r="BE1088" s="144"/>
      <c r="BF1088" s="144"/>
      <c r="BG1088" s="144"/>
      <c r="BH1088" s="144"/>
      <c r="BI1088" s="144"/>
      <c r="BJ1088" s="144"/>
      <c r="BK1088" s="144"/>
      <c r="BL1088" s="144"/>
      <c r="BM1088" s="144"/>
      <c r="BN1088" s="144"/>
      <c r="BO1088" s="144"/>
      <c r="BP1088" s="144"/>
    </row>
    <row r="1089" spans="1:68" ht="14.5" x14ac:dyDescent="0.3">
      <c r="A1089" s="143"/>
      <c r="B1089" s="143"/>
      <c r="C1089" s="327"/>
      <c r="D1089" s="144"/>
      <c r="E1089" s="144"/>
      <c r="F1089" s="144"/>
      <c r="G1089" s="144"/>
      <c r="H1089" s="144"/>
      <c r="I1089" s="144"/>
      <c r="J1089" s="144"/>
      <c r="K1089" s="144"/>
      <c r="L1089" s="144"/>
      <c r="M1089" s="144"/>
      <c r="N1089" s="144"/>
      <c r="O1089" s="144"/>
      <c r="P1089" s="144"/>
      <c r="Q1089" s="144"/>
      <c r="R1089" s="144"/>
      <c r="S1089" s="144"/>
      <c r="T1089" s="144"/>
      <c r="U1089" s="144"/>
      <c r="V1089" s="144"/>
      <c r="W1089" s="144"/>
      <c r="X1089" s="144"/>
      <c r="Y1089" s="144"/>
      <c r="Z1089" s="144"/>
      <c r="AA1089" s="144"/>
      <c r="AB1089" s="144"/>
      <c r="AC1089" s="144"/>
      <c r="AD1089" s="144"/>
      <c r="AE1089" s="144"/>
      <c r="AF1089" s="144"/>
      <c r="AG1089" s="144"/>
      <c r="AH1089" s="144"/>
      <c r="AI1089" s="144"/>
      <c r="AJ1089" s="144"/>
      <c r="AK1089" s="144"/>
      <c r="AL1089" s="144"/>
      <c r="AM1089" s="144"/>
      <c r="AN1089" s="144"/>
      <c r="AO1089" s="144"/>
      <c r="AP1089" s="144"/>
      <c r="AQ1089" s="144"/>
      <c r="AR1089" s="144"/>
      <c r="AS1089" s="144"/>
      <c r="AT1089" s="144"/>
      <c r="AU1089" s="144"/>
      <c r="AV1089" s="144"/>
      <c r="AW1089" s="144"/>
      <c r="AX1089" s="144"/>
      <c r="AY1089" s="144"/>
      <c r="AZ1089" s="144"/>
      <c r="BA1089" s="144"/>
      <c r="BB1089" s="144"/>
      <c r="BC1089" s="144"/>
      <c r="BD1089" s="144"/>
      <c r="BE1089" s="144"/>
      <c r="BF1089" s="144"/>
      <c r="BG1089" s="144"/>
      <c r="BH1089" s="144"/>
      <c r="BI1089" s="144"/>
      <c r="BJ1089" s="144"/>
      <c r="BK1089" s="144"/>
      <c r="BL1089" s="144"/>
      <c r="BM1089" s="144"/>
      <c r="BN1089" s="144"/>
      <c r="BO1089" s="144"/>
      <c r="BP1089" s="144"/>
    </row>
    <row r="1090" spans="1:68" ht="14.5" x14ac:dyDescent="0.3">
      <c r="A1090" s="143"/>
      <c r="B1090" s="143"/>
      <c r="C1090" s="327"/>
      <c r="D1090" s="144"/>
      <c r="E1090" s="144"/>
      <c r="F1090" s="144"/>
      <c r="G1090" s="144"/>
      <c r="H1090" s="144"/>
      <c r="I1090" s="144"/>
      <c r="J1090" s="144"/>
      <c r="K1090" s="144"/>
      <c r="L1090" s="144"/>
      <c r="M1090" s="144"/>
      <c r="N1090" s="144"/>
      <c r="O1090" s="144"/>
      <c r="P1090" s="144"/>
      <c r="Q1090" s="144"/>
      <c r="R1090" s="144"/>
      <c r="S1090" s="144"/>
      <c r="T1090" s="144"/>
      <c r="U1090" s="144"/>
      <c r="V1090" s="144"/>
      <c r="W1090" s="144"/>
      <c r="X1090" s="144"/>
      <c r="Y1090" s="144"/>
      <c r="Z1090" s="144"/>
      <c r="AA1090" s="144"/>
      <c r="AB1090" s="144"/>
      <c r="AC1090" s="144"/>
      <c r="AD1090" s="144"/>
      <c r="AE1090" s="144"/>
      <c r="AF1090" s="144"/>
      <c r="AG1090" s="144"/>
      <c r="AH1090" s="144"/>
      <c r="AI1090" s="144"/>
      <c r="AJ1090" s="144"/>
      <c r="AK1090" s="144"/>
      <c r="AL1090" s="144"/>
      <c r="AM1090" s="144"/>
      <c r="AN1090" s="144"/>
      <c r="AO1090" s="144"/>
      <c r="AP1090" s="144"/>
      <c r="AQ1090" s="144"/>
      <c r="AR1090" s="144"/>
      <c r="AS1090" s="144"/>
      <c r="AT1090" s="144"/>
      <c r="AU1090" s="144"/>
      <c r="AV1090" s="144"/>
      <c r="AW1090" s="144"/>
      <c r="AX1090" s="144"/>
      <c r="AY1090" s="144"/>
      <c r="AZ1090" s="144"/>
      <c r="BA1090" s="144"/>
      <c r="BB1090" s="144"/>
      <c r="BC1090" s="144"/>
      <c r="BD1090" s="144"/>
      <c r="BE1090" s="144"/>
      <c r="BF1090" s="144"/>
      <c r="BG1090" s="144"/>
      <c r="BH1090" s="144"/>
      <c r="BI1090" s="144"/>
      <c r="BJ1090" s="144"/>
      <c r="BK1090" s="144"/>
      <c r="BL1090" s="144"/>
      <c r="BM1090" s="144"/>
      <c r="BN1090" s="144"/>
      <c r="BO1090" s="144"/>
      <c r="BP1090" s="144"/>
    </row>
    <row r="1091" spans="1:68" ht="14.5" x14ac:dyDescent="0.3">
      <c r="A1091" s="143"/>
      <c r="B1091" s="143"/>
      <c r="C1091" s="327"/>
      <c r="D1091" s="144"/>
      <c r="E1091" s="144"/>
      <c r="F1091" s="144"/>
      <c r="G1091" s="144"/>
      <c r="H1091" s="144"/>
      <c r="I1091" s="144"/>
      <c r="J1091" s="144"/>
      <c r="K1091" s="144"/>
      <c r="L1091" s="144"/>
      <c r="M1091" s="144"/>
      <c r="N1091" s="144"/>
      <c r="O1091" s="144"/>
      <c r="P1091" s="144"/>
      <c r="Q1091" s="144"/>
      <c r="R1091" s="144"/>
      <c r="S1091" s="144"/>
      <c r="T1091" s="144"/>
      <c r="U1091" s="144"/>
      <c r="V1091" s="144"/>
      <c r="W1091" s="144"/>
      <c r="X1091" s="144"/>
      <c r="Y1091" s="144"/>
      <c r="Z1091" s="144"/>
      <c r="AA1091" s="144"/>
      <c r="AB1091" s="144"/>
      <c r="AC1091" s="144"/>
      <c r="AD1091" s="144"/>
      <c r="AE1091" s="144"/>
      <c r="AF1091" s="144"/>
      <c r="AG1091" s="144"/>
      <c r="AH1091" s="144"/>
      <c r="AI1091" s="144"/>
      <c r="AJ1091" s="144"/>
      <c r="AK1091" s="144"/>
      <c r="AL1091" s="144"/>
      <c r="AM1091" s="144"/>
      <c r="AN1091" s="144"/>
      <c r="AO1091" s="144"/>
      <c r="AP1091" s="144"/>
      <c r="AQ1091" s="144"/>
      <c r="AR1091" s="144"/>
      <c r="AS1091" s="144"/>
      <c r="AT1091" s="144"/>
      <c r="AU1091" s="144"/>
      <c r="AV1091" s="144"/>
      <c r="AW1091" s="144"/>
      <c r="AX1091" s="144"/>
      <c r="AY1091" s="144"/>
      <c r="AZ1091" s="144"/>
      <c r="BA1091" s="144"/>
      <c r="BB1091" s="144"/>
      <c r="BC1091" s="144"/>
      <c r="BD1091" s="144"/>
      <c r="BE1091" s="144"/>
      <c r="BF1091" s="144"/>
      <c r="BG1091" s="144"/>
      <c r="BH1091" s="144"/>
      <c r="BI1091" s="144"/>
      <c r="BJ1091" s="144"/>
      <c r="BK1091" s="144"/>
      <c r="BL1091" s="144"/>
      <c r="BM1091" s="144"/>
      <c r="BN1091" s="144"/>
      <c r="BO1091" s="144"/>
      <c r="BP1091" s="144"/>
    </row>
    <row r="1092" spans="1:68" ht="14.5" x14ac:dyDescent="0.3">
      <c r="A1092" s="143"/>
      <c r="B1092" s="143"/>
      <c r="C1092" s="327"/>
      <c r="D1092" s="144"/>
      <c r="E1092" s="144"/>
      <c r="F1092" s="144"/>
      <c r="G1092" s="144"/>
      <c r="H1092" s="144"/>
      <c r="I1092" s="144"/>
      <c r="J1092" s="144"/>
      <c r="K1092" s="144"/>
      <c r="L1092" s="144"/>
      <c r="M1092" s="144"/>
      <c r="N1092" s="144"/>
      <c r="O1092" s="144"/>
      <c r="P1092" s="144"/>
      <c r="Q1092" s="144"/>
      <c r="R1092" s="144"/>
      <c r="S1092" s="144"/>
      <c r="T1092" s="144"/>
      <c r="U1092" s="144"/>
      <c r="V1092" s="144"/>
      <c r="W1092" s="144"/>
      <c r="X1092" s="144"/>
      <c r="Y1092" s="144"/>
      <c r="Z1092" s="144"/>
      <c r="AA1092" s="144"/>
      <c r="AB1092" s="144"/>
      <c r="AC1092" s="144"/>
      <c r="AD1092" s="144"/>
      <c r="AE1092" s="144"/>
      <c r="AF1092" s="144"/>
      <c r="AG1092" s="144"/>
      <c r="AH1092" s="144"/>
      <c r="AI1092" s="144"/>
      <c r="AJ1092" s="144"/>
      <c r="AK1092" s="144"/>
      <c r="AL1092" s="144"/>
      <c r="AM1092" s="144"/>
      <c r="AN1092" s="144"/>
      <c r="AO1092" s="144"/>
      <c r="AP1092" s="144"/>
      <c r="AQ1092" s="144"/>
      <c r="AR1092" s="144"/>
      <c r="AS1092" s="144"/>
      <c r="AT1092" s="144"/>
      <c r="AU1092" s="144"/>
      <c r="AV1092" s="144"/>
      <c r="AW1092" s="144"/>
      <c r="AX1092" s="144"/>
      <c r="AY1092" s="144"/>
      <c r="AZ1092" s="144"/>
      <c r="BA1092" s="144"/>
      <c r="BB1092" s="144"/>
      <c r="BC1092" s="144"/>
      <c r="BD1092" s="144"/>
      <c r="BE1092" s="144"/>
      <c r="BF1092" s="144"/>
      <c r="BG1092" s="144"/>
      <c r="BH1092" s="144"/>
      <c r="BI1092" s="144"/>
      <c r="BJ1092" s="144"/>
      <c r="BK1092" s="144"/>
      <c r="BL1092" s="144"/>
      <c r="BM1092" s="144"/>
      <c r="BN1092" s="144"/>
      <c r="BO1092" s="144"/>
      <c r="BP1092" s="144"/>
    </row>
    <row r="1093" spans="1:68" ht="14.5" x14ac:dyDescent="0.3">
      <c r="A1093" s="143"/>
      <c r="B1093" s="143"/>
      <c r="C1093" s="327"/>
      <c r="D1093" s="144"/>
      <c r="E1093" s="144"/>
      <c r="F1093" s="144"/>
      <c r="G1093" s="144"/>
      <c r="H1093" s="144"/>
      <c r="I1093" s="144"/>
      <c r="J1093" s="144"/>
      <c r="K1093" s="144"/>
      <c r="L1093" s="144"/>
      <c r="M1093" s="144"/>
      <c r="N1093" s="144"/>
      <c r="O1093" s="144"/>
      <c r="P1093" s="144"/>
      <c r="Q1093" s="144"/>
      <c r="R1093" s="144"/>
      <c r="S1093" s="144"/>
      <c r="T1093" s="144"/>
      <c r="U1093" s="144"/>
      <c r="V1093" s="144"/>
      <c r="W1093" s="144"/>
      <c r="X1093" s="144"/>
      <c r="Y1093" s="144"/>
      <c r="Z1093" s="144"/>
      <c r="AA1093" s="144"/>
      <c r="AB1093" s="144"/>
      <c r="AC1093" s="144"/>
      <c r="AD1093" s="144"/>
      <c r="AE1093" s="144"/>
      <c r="AF1093" s="144"/>
      <c r="AG1093" s="144"/>
      <c r="AH1093" s="144"/>
      <c r="AI1093" s="144"/>
      <c r="AJ1093" s="144"/>
      <c r="AK1093" s="144"/>
      <c r="AL1093" s="144"/>
      <c r="AM1093" s="144"/>
      <c r="AN1093" s="144"/>
      <c r="AO1093" s="144"/>
      <c r="AP1093" s="144"/>
      <c r="AQ1093" s="144"/>
      <c r="AR1093" s="144"/>
      <c r="AS1093" s="144"/>
      <c r="AT1093" s="144"/>
      <c r="AU1093" s="144"/>
      <c r="AV1093" s="144"/>
      <c r="AW1093" s="144"/>
      <c r="AX1093" s="144"/>
      <c r="AY1093" s="144"/>
      <c r="AZ1093" s="144"/>
      <c r="BA1093" s="144"/>
      <c r="BB1093" s="144"/>
      <c r="BC1093" s="144"/>
      <c r="BD1093" s="144"/>
      <c r="BE1093" s="144"/>
      <c r="BF1093" s="144"/>
      <c r="BG1093" s="144"/>
      <c r="BH1093" s="144"/>
      <c r="BI1093" s="144"/>
      <c r="BJ1093" s="144"/>
      <c r="BK1093" s="144"/>
      <c r="BL1093" s="144"/>
      <c r="BM1093" s="144"/>
      <c r="BN1093" s="144"/>
      <c r="BO1093" s="144"/>
      <c r="BP1093" s="144"/>
    </row>
    <row r="1094" spans="1:68" ht="14.5" x14ac:dyDescent="0.3">
      <c r="A1094" s="143"/>
      <c r="B1094" s="143"/>
      <c r="C1094" s="327"/>
      <c r="D1094" s="144"/>
      <c r="E1094" s="144"/>
      <c r="F1094" s="144"/>
      <c r="G1094" s="144"/>
      <c r="H1094" s="144"/>
      <c r="I1094" s="144"/>
      <c r="J1094" s="144"/>
      <c r="K1094" s="144"/>
      <c r="L1094" s="144"/>
      <c r="M1094" s="144"/>
      <c r="N1094" s="144"/>
      <c r="O1094" s="144"/>
      <c r="P1094" s="144"/>
      <c r="Q1094" s="144"/>
      <c r="R1094" s="144"/>
      <c r="S1094" s="144"/>
      <c r="T1094" s="144"/>
      <c r="U1094" s="144"/>
      <c r="V1094" s="144"/>
      <c r="W1094" s="144"/>
      <c r="X1094" s="144"/>
      <c r="Y1094" s="144"/>
      <c r="Z1094" s="144"/>
      <c r="AA1094" s="144"/>
      <c r="AB1094" s="144"/>
      <c r="AC1094" s="144"/>
      <c r="AD1094" s="144"/>
      <c r="AE1094" s="144"/>
      <c r="AF1094" s="144"/>
      <c r="AG1094" s="144"/>
      <c r="AH1094" s="144"/>
      <c r="AI1094" s="144"/>
      <c r="AJ1094" s="144"/>
      <c r="AK1094" s="144"/>
      <c r="AL1094" s="144"/>
      <c r="AM1094" s="144"/>
      <c r="AN1094" s="144"/>
      <c r="AO1094" s="144"/>
      <c r="AP1094" s="144"/>
      <c r="AQ1094" s="144"/>
      <c r="AR1094" s="144"/>
      <c r="AS1094" s="144"/>
      <c r="AT1094" s="144"/>
      <c r="AU1094" s="144"/>
      <c r="AV1094" s="144"/>
      <c r="AW1094" s="144"/>
      <c r="AX1094" s="144"/>
      <c r="AY1094" s="144"/>
      <c r="AZ1094" s="144"/>
      <c r="BA1094" s="144"/>
      <c r="BB1094" s="144"/>
      <c r="BC1094" s="144"/>
      <c r="BD1094" s="144"/>
      <c r="BE1094" s="144"/>
      <c r="BF1094" s="144"/>
      <c r="BG1094" s="144"/>
      <c r="BH1094" s="144"/>
      <c r="BI1094" s="144"/>
      <c r="BJ1094" s="144"/>
      <c r="BK1094" s="144"/>
      <c r="BL1094" s="144"/>
      <c r="BM1094" s="144"/>
      <c r="BN1094" s="144"/>
      <c r="BO1094" s="144"/>
      <c r="BP1094" s="144"/>
    </row>
    <row r="1095" spans="1:68" ht="14.5" x14ac:dyDescent="0.3">
      <c r="A1095" s="143"/>
      <c r="B1095" s="143"/>
      <c r="C1095" s="327"/>
      <c r="D1095" s="144"/>
      <c r="E1095" s="144"/>
      <c r="F1095" s="144"/>
      <c r="G1095" s="144"/>
      <c r="H1095" s="144"/>
      <c r="I1095" s="144"/>
      <c r="J1095" s="144"/>
      <c r="K1095" s="144"/>
      <c r="L1095" s="144"/>
      <c r="M1095" s="144"/>
      <c r="N1095" s="144"/>
      <c r="O1095" s="144"/>
      <c r="P1095" s="144"/>
      <c r="Q1095" s="144"/>
      <c r="R1095" s="144"/>
      <c r="S1095" s="144"/>
      <c r="T1095" s="144"/>
      <c r="U1095" s="144"/>
      <c r="V1095" s="144"/>
      <c r="W1095" s="144"/>
      <c r="X1095" s="144"/>
      <c r="Y1095" s="144"/>
      <c r="Z1095" s="144"/>
      <c r="AA1095" s="144"/>
      <c r="AB1095" s="144"/>
      <c r="AC1095" s="144"/>
      <c r="AD1095" s="144"/>
      <c r="AE1095" s="144"/>
      <c r="AF1095" s="144"/>
      <c r="AG1095" s="144"/>
      <c r="AH1095" s="144"/>
      <c r="AI1095" s="144"/>
      <c r="AJ1095" s="144"/>
      <c r="AK1095" s="144"/>
      <c r="AL1095" s="144"/>
      <c r="AM1095" s="144"/>
      <c r="AN1095" s="144"/>
      <c r="AO1095" s="144"/>
      <c r="AP1095" s="144"/>
      <c r="AQ1095" s="144"/>
      <c r="AR1095" s="144"/>
      <c r="AS1095" s="144"/>
      <c r="AT1095" s="144"/>
      <c r="AU1095" s="144"/>
      <c r="AV1095" s="144"/>
      <c r="AW1095" s="144"/>
      <c r="AX1095" s="144"/>
      <c r="AY1095" s="144"/>
      <c r="AZ1095" s="144"/>
      <c r="BA1095" s="144"/>
      <c r="BB1095" s="144"/>
      <c r="BC1095" s="144"/>
      <c r="BD1095" s="144"/>
      <c r="BE1095" s="144"/>
      <c r="BF1095" s="144"/>
      <c r="BG1095" s="144"/>
      <c r="BH1095" s="144"/>
      <c r="BI1095" s="144"/>
      <c r="BJ1095" s="144"/>
      <c r="BK1095" s="144"/>
      <c r="BL1095" s="144"/>
      <c r="BM1095" s="144"/>
      <c r="BN1095" s="144"/>
      <c r="BO1095" s="144"/>
      <c r="BP1095" s="144"/>
    </row>
    <row r="1096" spans="1:68" ht="14.5" x14ac:dyDescent="0.3">
      <c r="A1096" s="143"/>
      <c r="B1096" s="143"/>
      <c r="C1096" s="327"/>
      <c r="D1096" s="144"/>
      <c r="E1096" s="144"/>
      <c r="F1096" s="144"/>
      <c r="G1096" s="144"/>
      <c r="H1096" s="144"/>
      <c r="I1096" s="144"/>
      <c r="J1096" s="144"/>
      <c r="K1096" s="144"/>
      <c r="L1096" s="144"/>
      <c r="M1096" s="144"/>
      <c r="N1096" s="144"/>
      <c r="O1096" s="144"/>
      <c r="P1096" s="144"/>
      <c r="Q1096" s="144"/>
      <c r="R1096" s="144"/>
      <c r="S1096" s="144"/>
      <c r="T1096" s="144"/>
      <c r="U1096" s="144"/>
      <c r="V1096" s="144"/>
      <c r="W1096" s="144"/>
      <c r="X1096" s="144"/>
      <c r="Y1096" s="144"/>
      <c r="Z1096" s="144"/>
      <c r="AA1096" s="144"/>
      <c r="AB1096" s="144"/>
      <c r="AC1096" s="144"/>
      <c r="AD1096" s="144"/>
      <c r="AE1096" s="144"/>
      <c r="AF1096" s="144"/>
      <c r="AG1096" s="144"/>
      <c r="AH1096" s="144"/>
      <c r="AI1096" s="144"/>
      <c r="AJ1096" s="144"/>
      <c r="AK1096" s="144"/>
      <c r="AL1096" s="144"/>
      <c r="AM1096" s="144"/>
      <c r="AN1096" s="144"/>
      <c r="AO1096" s="144"/>
      <c r="AP1096" s="144"/>
      <c r="AQ1096" s="144"/>
      <c r="AR1096" s="144"/>
      <c r="AS1096" s="144"/>
      <c r="AT1096" s="144"/>
      <c r="AU1096" s="144"/>
      <c r="AV1096" s="144"/>
      <c r="AW1096" s="144"/>
      <c r="AX1096" s="144"/>
      <c r="AY1096" s="144"/>
      <c r="AZ1096" s="144"/>
      <c r="BA1096" s="144"/>
      <c r="BB1096" s="144"/>
      <c r="BC1096" s="144"/>
      <c r="BD1096" s="144"/>
      <c r="BE1096" s="144"/>
      <c r="BF1096" s="144"/>
      <c r="BG1096" s="144"/>
      <c r="BH1096" s="144"/>
      <c r="BI1096" s="144"/>
      <c r="BJ1096" s="144"/>
      <c r="BK1096" s="144"/>
      <c r="BL1096" s="144"/>
      <c r="BM1096" s="144"/>
      <c r="BN1096" s="144"/>
      <c r="BO1096" s="144"/>
      <c r="BP1096" s="144"/>
    </row>
    <row r="1097" spans="1:68" ht="14.5" x14ac:dyDescent="0.3">
      <c r="A1097" s="143"/>
      <c r="B1097" s="143"/>
      <c r="C1097" s="327"/>
      <c r="D1097" s="144"/>
      <c r="E1097" s="144"/>
      <c r="F1097" s="144"/>
      <c r="G1097" s="144"/>
      <c r="H1097" s="144"/>
      <c r="I1097" s="144"/>
      <c r="J1097" s="144"/>
      <c r="K1097" s="144"/>
      <c r="L1097" s="144"/>
      <c r="M1097" s="144"/>
      <c r="N1097" s="144"/>
      <c r="O1097" s="144"/>
      <c r="P1097" s="144"/>
      <c r="Q1097" s="144"/>
      <c r="R1097" s="144"/>
      <c r="S1097" s="144"/>
      <c r="T1097" s="144"/>
      <c r="U1097" s="144"/>
      <c r="V1097" s="144"/>
      <c r="W1097" s="144"/>
      <c r="X1097" s="144"/>
      <c r="Y1097" s="144"/>
      <c r="Z1097" s="144"/>
      <c r="AA1097" s="144"/>
      <c r="AB1097" s="144"/>
      <c r="AC1097" s="144"/>
      <c r="AD1097" s="144"/>
      <c r="AE1097" s="144"/>
      <c r="AF1097" s="144"/>
      <c r="AG1097" s="144"/>
      <c r="AH1097" s="144"/>
      <c r="AI1097" s="144"/>
      <c r="AJ1097" s="144"/>
      <c r="AK1097" s="144"/>
      <c r="AL1097" s="144"/>
      <c r="AM1097" s="144"/>
      <c r="AN1097" s="144"/>
      <c r="AO1097" s="144"/>
      <c r="AP1097" s="144"/>
      <c r="AQ1097" s="144"/>
      <c r="AR1097" s="144"/>
      <c r="AS1097" s="144"/>
      <c r="AT1097" s="144"/>
      <c r="AU1097" s="144"/>
      <c r="AV1097" s="144"/>
      <c r="AW1097" s="144"/>
      <c r="AX1097" s="144"/>
      <c r="AY1097" s="144"/>
      <c r="AZ1097" s="144"/>
      <c r="BA1097" s="144"/>
      <c r="BB1097" s="144"/>
      <c r="BC1097" s="144"/>
      <c r="BD1097" s="144"/>
      <c r="BE1097" s="144"/>
      <c r="BF1097" s="144"/>
      <c r="BG1097" s="144"/>
      <c r="BH1097" s="144"/>
      <c r="BI1097" s="144"/>
      <c r="BJ1097" s="144"/>
      <c r="BK1097" s="144"/>
      <c r="BL1097" s="144"/>
      <c r="BM1097" s="144"/>
      <c r="BN1097" s="144"/>
      <c r="BO1097" s="144"/>
      <c r="BP1097" s="144"/>
    </row>
    <row r="1098" spans="1:68" ht="14.5" x14ac:dyDescent="0.3">
      <c r="A1098" s="143"/>
      <c r="B1098" s="143"/>
      <c r="C1098" s="327"/>
      <c r="D1098" s="144"/>
      <c r="E1098" s="144"/>
      <c r="F1098" s="144"/>
      <c r="G1098" s="144"/>
      <c r="H1098" s="144"/>
      <c r="I1098" s="144"/>
      <c r="J1098" s="144"/>
      <c r="K1098" s="144"/>
      <c r="L1098" s="144"/>
      <c r="M1098" s="144"/>
      <c r="N1098" s="144"/>
      <c r="O1098" s="144"/>
      <c r="P1098" s="144"/>
      <c r="Q1098" s="144"/>
      <c r="R1098" s="144"/>
      <c r="S1098" s="144"/>
      <c r="T1098" s="144"/>
      <c r="U1098" s="144"/>
      <c r="V1098" s="144"/>
      <c r="W1098" s="144"/>
      <c r="X1098" s="144"/>
      <c r="Y1098" s="144"/>
      <c r="Z1098" s="144"/>
      <c r="AA1098" s="144"/>
      <c r="AB1098" s="144"/>
      <c r="AC1098" s="144"/>
      <c r="AD1098" s="144"/>
      <c r="AE1098" s="144"/>
      <c r="AF1098" s="144"/>
      <c r="AG1098" s="144"/>
      <c r="AH1098" s="144"/>
      <c r="AI1098" s="144"/>
      <c r="AJ1098" s="144"/>
      <c r="AK1098" s="144"/>
      <c r="AL1098" s="144"/>
      <c r="AM1098" s="144"/>
      <c r="AN1098" s="144"/>
      <c r="AO1098" s="144"/>
      <c r="AP1098" s="144"/>
      <c r="AQ1098" s="144"/>
      <c r="AR1098" s="144"/>
      <c r="AS1098" s="144"/>
      <c r="AT1098" s="144"/>
      <c r="AU1098" s="144"/>
      <c r="AV1098" s="144"/>
      <c r="AW1098" s="144"/>
      <c r="AX1098" s="144"/>
      <c r="AY1098" s="144"/>
      <c r="AZ1098" s="144"/>
      <c r="BA1098" s="144"/>
      <c r="BB1098" s="144"/>
      <c r="BC1098" s="144"/>
      <c r="BD1098" s="144"/>
      <c r="BE1098" s="144"/>
      <c r="BF1098" s="144"/>
      <c r="BG1098" s="144"/>
      <c r="BH1098" s="144"/>
      <c r="BI1098" s="144"/>
      <c r="BJ1098" s="144"/>
      <c r="BK1098" s="144"/>
      <c r="BL1098" s="144"/>
      <c r="BM1098" s="144"/>
      <c r="BN1098" s="144"/>
      <c r="BO1098" s="144"/>
      <c r="BP1098" s="144"/>
    </row>
    <row r="1099" spans="1:68" ht="14.5" x14ac:dyDescent="0.3">
      <c r="A1099" s="143"/>
      <c r="B1099" s="143"/>
      <c r="C1099" s="327"/>
      <c r="D1099" s="144"/>
      <c r="E1099" s="144"/>
      <c r="F1099" s="144"/>
      <c r="G1099" s="144"/>
      <c r="H1099" s="144"/>
      <c r="I1099" s="144"/>
      <c r="J1099" s="144"/>
      <c r="K1099" s="144"/>
      <c r="L1099" s="144"/>
      <c r="M1099" s="144"/>
      <c r="N1099" s="144"/>
      <c r="O1099" s="144"/>
      <c r="P1099" s="144"/>
      <c r="Q1099" s="144"/>
      <c r="R1099" s="144"/>
      <c r="S1099" s="144"/>
      <c r="T1099" s="144"/>
      <c r="U1099" s="144"/>
      <c r="V1099" s="144"/>
      <c r="W1099" s="144"/>
      <c r="X1099" s="144"/>
      <c r="Y1099" s="144"/>
      <c r="Z1099" s="144"/>
      <c r="AA1099" s="144"/>
      <c r="AB1099" s="144"/>
      <c r="AC1099" s="144"/>
      <c r="AD1099" s="144"/>
      <c r="AE1099" s="144"/>
      <c r="AF1099" s="144"/>
      <c r="AG1099" s="144"/>
      <c r="AH1099" s="144"/>
      <c r="AI1099" s="144"/>
      <c r="AJ1099" s="144"/>
      <c r="AK1099" s="144"/>
      <c r="AL1099" s="144"/>
      <c r="AM1099" s="144"/>
      <c r="AN1099" s="144"/>
      <c r="AO1099" s="144"/>
      <c r="AP1099" s="144"/>
      <c r="AQ1099" s="144"/>
      <c r="AR1099" s="144"/>
      <c r="AS1099" s="144"/>
      <c r="AT1099" s="144"/>
      <c r="AU1099" s="144"/>
      <c r="AV1099" s="144"/>
      <c r="AW1099" s="144"/>
      <c r="AX1099" s="144"/>
      <c r="AY1099" s="144"/>
      <c r="AZ1099" s="144"/>
      <c r="BA1099" s="144"/>
      <c r="BB1099" s="144"/>
      <c r="BC1099" s="144"/>
      <c r="BD1099" s="144"/>
      <c r="BE1099" s="144"/>
      <c r="BF1099" s="144"/>
      <c r="BG1099" s="144"/>
      <c r="BH1099" s="144"/>
      <c r="BI1099" s="144"/>
      <c r="BJ1099" s="144"/>
      <c r="BK1099" s="144"/>
      <c r="BL1099" s="144"/>
      <c r="BM1099" s="144"/>
      <c r="BN1099" s="144"/>
      <c r="BO1099" s="144"/>
      <c r="BP1099" s="144"/>
    </row>
    <row r="1100" spans="1:68" ht="14.5" x14ac:dyDescent="0.3">
      <c r="A1100" s="143"/>
      <c r="B1100" s="143"/>
      <c r="C1100" s="327"/>
      <c r="D1100" s="144"/>
      <c r="E1100" s="144"/>
      <c r="F1100" s="144"/>
      <c r="G1100" s="144"/>
      <c r="H1100" s="144"/>
      <c r="I1100" s="144"/>
      <c r="J1100" s="144"/>
      <c r="K1100" s="144"/>
      <c r="L1100" s="144"/>
      <c r="M1100" s="144"/>
      <c r="N1100" s="144"/>
      <c r="O1100" s="144"/>
      <c r="P1100" s="144"/>
      <c r="Q1100" s="144"/>
      <c r="R1100" s="144"/>
      <c r="S1100" s="144"/>
      <c r="T1100" s="144"/>
      <c r="U1100" s="144"/>
      <c r="V1100" s="144"/>
      <c r="W1100" s="144"/>
      <c r="X1100" s="144"/>
      <c r="Y1100" s="144"/>
      <c r="Z1100" s="144"/>
      <c r="AA1100" s="144"/>
      <c r="AB1100" s="144"/>
      <c r="AC1100" s="144"/>
      <c r="AD1100" s="144"/>
      <c r="AE1100" s="144"/>
      <c r="AF1100" s="144"/>
      <c r="AG1100" s="144"/>
      <c r="AH1100" s="144"/>
      <c r="AI1100" s="144"/>
      <c r="AJ1100" s="144"/>
      <c r="AK1100" s="144"/>
      <c r="AL1100" s="144"/>
      <c r="AM1100" s="144"/>
      <c r="AN1100" s="144"/>
      <c r="AO1100" s="144"/>
      <c r="AP1100" s="144"/>
      <c r="AQ1100" s="144"/>
      <c r="AR1100" s="144"/>
      <c r="AS1100" s="144"/>
      <c r="AT1100" s="144"/>
      <c r="AU1100" s="144"/>
      <c r="AV1100" s="144"/>
      <c r="AW1100" s="144"/>
      <c r="AX1100" s="144"/>
      <c r="AY1100" s="144"/>
      <c r="AZ1100" s="144"/>
      <c r="BA1100" s="144"/>
      <c r="BB1100" s="144"/>
      <c r="BC1100" s="144"/>
      <c r="BD1100" s="144"/>
      <c r="BE1100" s="144"/>
      <c r="BF1100" s="144"/>
      <c r="BG1100" s="144"/>
      <c r="BH1100" s="144"/>
      <c r="BI1100" s="144"/>
      <c r="BJ1100" s="144"/>
      <c r="BK1100" s="144"/>
      <c r="BL1100" s="144"/>
      <c r="BM1100" s="144"/>
      <c r="BN1100" s="144"/>
      <c r="BO1100" s="144"/>
      <c r="BP1100" s="144"/>
    </row>
    <row r="1101" spans="1:68" ht="14.5" x14ac:dyDescent="0.3">
      <c r="A1101" s="143"/>
      <c r="B1101" s="143"/>
      <c r="C1101" s="327"/>
      <c r="D1101" s="144"/>
      <c r="E1101" s="144"/>
      <c r="F1101" s="144"/>
      <c r="G1101" s="144"/>
      <c r="H1101" s="144"/>
      <c r="I1101" s="144"/>
      <c r="J1101" s="144"/>
      <c r="K1101" s="144"/>
      <c r="L1101" s="144"/>
      <c r="M1101" s="144"/>
      <c r="N1101" s="144"/>
      <c r="O1101" s="144"/>
      <c r="P1101" s="144"/>
      <c r="Q1101" s="144"/>
      <c r="R1101" s="144"/>
      <c r="S1101" s="144"/>
      <c r="T1101" s="144"/>
      <c r="U1101" s="144"/>
      <c r="V1101" s="144"/>
      <c r="W1101" s="144"/>
      <c r="X1101" s="144"/>
      <c r="Y1101" s="144"/>
      <c r="Z1101" s="144"/>
      <c r="AA1101" s="144"/>
      <c r="AB1101" s="144"/>
      <c r="AC1101" s="144"/>
      <c r="AD1101" s="144"/>
      <c r="AE1101" s="144"/>
      <c r="AF1101" s="144"/>
      <c r="AG1101" s="144"/>
      <c r="AH1101" s="144"/>
      <c r="AI1101" s="144"/>
      <c r="AJ1101" s="144"/>
      <c r="AK1101" s="144"/>
      <c r="AL1101" s="144"/>
      <c r="AM1101" s="144"/>
      <c r="AN1101" s="144"/>
      <c r="AO1101" s="144"/>
      <c r="AP1101" s="144"/>
      <c r="AQ1101" s="144"/>
      <c r="AR1101" s="144"/>
      <c r="AS1101" s="144"/>
      <c r="AT1101" s="144"/>
      <c r="AU1101" s="144"/>
      <c r="AV1101" s="144"/>
      <c r="AW1101" s="144"/>
      <c r="AX1101" s="144"/>
      <c r="AY1101" s="144"/>
      <c r="AZ1101" s="144"/>
      <c r="BA1101" s="144"/>
      <c r="BB1101" s="144"/>
      <c r="BC1101" s="144"/>
      <c r="BD1101" s="144"/>
      <c r="BE1101" s="144"/>
      <c r="BF1101" s="144"/>
      <c r="BG1101" s="144"/>
      <c r="BH1101" s="144"/>
      <c r="BI1101" s="144"/>
      <c r="BJ1101" s="144"/>
      <c r="BK1101" s="144"/>
      <c r="BL1101" s="144"/>
      <c r="BM1101" s="144"/>
      <c r="BN1101" s="144"/>
      <c r="BO1101" s="144"/>
      <c r="BP1101" s="144"/>
    </row>
    <row r="1102" spans="1:68" ht="14.5" x14ac:dyDescent="0.3">
      <c r="A1102" s="143"/>
      <c r="B1102" s="143"/>
      <c r="C1102" s="327"/>
      <c r="D1102" s="144"/>
      <c r="E1102" s="144"/>
      <c r="F1102" s="144"/>
      <c r="G1102" s="144"/>
      <c r="H1102" s="144"/>
      <c r="I1102" s="144"/>
      <c r="J1102" s="144"/>
      <c r="K1102" s="144"/>
      <c r="L1102" s="144"/>
      <c r="M1102" s="144"/>
      <c r="N1102" s="144"/>
      <c r="O1102" s="144"/>
      <c r="P1102" s="144"/>
      <c r="Q1102" s="144"/>
      <c r="R1102" s="144"/>
      <c r="S1102" s="144"/>
      <c r="T1102" s="144"/>
      <c r="U1102" s="144"/>
      <c r="V1102" s="144"/>
      <c r="W1102" s="144"/>
      <c r="X1102" s="144"/>
      <c r="Y1102" s="144"/>
      <c r="Z1102" s="144"/>
      <c r="AA1102" s="144"/>
      <c r="AB1102" s="144"/>
      <c r="AC1102" s="144"/>
      <c r="AD1102" s="144"/>
      <c r="AE1102" s="144"/>
      <c r="AF1102" s="144"/>
      <c r="AG1102" s="144"/>
      <c r="AH1102" s="144"/>
      <c r="AI1102" s="144"/>
      <c r="AJ1102" s="144"/>
      <c r="AK1102" s="144"/>
      <c r="AL1102" s="144"/>
      <c r="AM1102" s="144"/>
      <c r="AN1102" s="144"/>
      <c r="AO1102" s="144"/>
      <c r="AP1102" s="144"/>
      <c r="AQ1102" s="144"/>
      <c r="AR1102" s="144"/>
      <c r="AS1102" s="144"/>
      <c r="AT1102" s="144"/>
      <c r="AU1102" s="144"/>
      <c r="AV1102" s="144"/>
      <c r="AW1102" s="144"/>
      <c r="AX1102" s="144"/>
      <c r="AY1102" s="144"/>
      <c r="AZ1102" s="144"/>
      <c r="BA1102" s="144"/>
      <c r="BB1102" s="144"/>
      <c r="BC1102" s="144"/>
      <c r="BD1102" s="144"/>
      <c r="BE1102" s="144"/>
      <c r="BF1102" s="144"/>
      <c r="BG1102" s="144"/>
      <c r="BH1102" s="144"/>
      <c r="BI1102" s="144"/>
      <c r="BJ1102" s="144"/>
      <c r="BK1102" s="144"/>
      <c r="BL1102" s="144"/>
      <c r="BM1102" s="144"/>
      <c r="BN1102" s="144"/>
      <c r="BO1102" s="144"/>
      <c r="BP1102" s="144"/>
    </row>
    <row r="1103" spans="1:68" ht="14.5" x14ac:dyDescent="0.3">
      <c r="A1103" s="143"/>
      <c r="B1103" s="143"/>
      <c r="C1103" s="327"/>
      <c r="D1103" s="144"/>
      <c r="E1103" s="144"/>
      <c r="F1103" s="144"/>
      <c r="G1103" s="144"/>
      <c r="H1103" s="144"/>
      <c r="I1103" s="144"/>
      <c r="J1103" s="144"/>
      <c r="K1103" s="144"/>
      <c r="L1103" s="144"/>
      <c r="M1103" s="144"/>
      <c r="N1103" s="144"/>
      <c r="O1103" s="144"/>
      <c r="P1103" s="144"/>
      <c r="Q1103" s="144"/>
      <c r="R1103" s="144"/>
      <c r="S1103" s="144"/>
      <c r="T1103" s="144"/>
      <c r="U1103" s="144"/>
      <c r="V1103" s="144"/>
      <c r="W1103" s="144"/>
      <c r="X1103" s="144"/>
      <c r="Y1103" s="144"/>
      <c r="Z1103" s="144"/>
      <c r="AA1103" s="144"/>
      <c r="AB1103" s="144"/>
      <c r="AC1103" s="144"/>
      <c r="AD1103" s="144"/>
      <c r="AE1103" s="144"/>
      <c r="AF1103" s="144"/>
      <c r="AG1103" s="144"/>
      <c r="AH1103" s="144"/>
      <c r="AI1103" s="144"/>
      <c r="AJ1103" s="144"/>
      <c r="AK1103" s="144"/>
      <c r="AL1103" s="144"/>
      <c r="AM1103" s="144"/>
      <c r="AN1103" s="144"/>
      <c r="AO1103" s="144"/>
      <c r="AP1103" s="144"/>
      <c r="AQ1103" s="144"/>
      <c r="AR1103" s="144"/>
      <c r="AS1103" s="144"/>
      <c r="AT1103" s="144"/>
      <c r="AU1103" s="144"/>
      <c r="AV1103" s="144"/>
      <c r="AW1103" s="144"/>
      <c r="AX1103" s="144"/>
      <c r="AY1103" s="144"/>
      <c r="AZ1103" s="144"/>
      <c r="BA1103" s="144"/>
      <c r="BB1103" s="144"/>
      <c r="BC1103" s="144"/>
      <c r="BD1103" s="144"/>
      <c r="BE1103" s="144"/>
      <c r="BF1103" s="144"/>
      <c r="BG1103" s="144"/>
      <c r="BH1103" s="144"/>
      <c r="BI1103" s="144"/>
      <c r="BJ1103" s="144"/>
      <c r="BK1103" s="144"/>
      <c r="BL1103" s="144"/>
      <c r="BM1103" s="144"/>
      <c r="BN1103" s="144"/>
      <c r="BO1103" s="144"/>
      <c r="BP1103" s="144"/>
    </row>
    <row r="1104" spans="1:68" ht="14.5" x14ac:dyDescent="0.3">
      <c r="A1104" s="143"/>
      <c r="B1104" s="143"/>
      <c r="C1104" s="327"/>
      <c r="D1104" s="144"/>
      <c r="E1104" s="144"/>
      <c r="F1104" s="144"/>
      <c r="G1104" s="144"/>
      <c r="H1104" s="144"/>
      <c r="I1104" s="144"/>
      <c r="J1104" s="144"/>
      <c r="K1104" s="144"/>
      <c r="L1104" s="144"/>
      <c r="M1104" s="144"/>
      <c r="N1104" s="144"/>
      <c r="O1104" s="144"/>
      <c r="P1104" s="144"/>
      <c r="Q1104" s="144"/>
      <c r="R1104" s="144"/>
      <c r="S1104" s="144"/>
      <c r="T1104" s="144"/>
      <c r="U1104" s="144"/>
      <c r="V1104" s="144"/>
      <c r="W1104" s="144"/>
      <c r="X1104" s="144"/>
      <c r="Y1104" s="144"/>
      <c r="Z1104" s="144"/>
      <c r="AA1104" s="144"/>
      <c r="AB1104" s="144"/>
      <c r="AC1104" s="144"/>
      <c r="AD1104" s="144"/>
      <c r="AE1104" s="144"/>
      <c r="AF1104" s="144"/>
      <c r="AG1104" s="144"/>
      <c r="AH1104" s="144"/>
      <c r="AI1104" s="144"/>
      <c r="AJ1104" s="144"/>
      <c r="AK1104" s="144"/>
      <c r="AL1104" s="144"/>
      <c r="AM1104" s="144"/>
      <c r="AN1104" s="144"/>
      <c r="AO1104" s="144"/>
      <c r="AP1104" s="144"/>
      <c r="AQ1104" s="144"/>
      <c r="AR1104" s="144"/>
      <c r="AS1104" s="144"/>
      <c r="AT1104" s="144"/>
      <c r="AU1104" s="144"/>
      <c r="AV1104" s="144"/>
      <c r="AW1104" s="144"/>
      <c r="AX1104" s="144"/>
      <c r="AY1104" s="144"/>
      <c r="AZ1104" s="144"/>
      <c r="BA1104" s="144"/>
      <c r="BB1104" s="144"/>
      <c r="BC1104" s="144"/>
      <c r="BD1104" s="144"/>
      <c r="BE1104" s="144"/>
      <c r="BF1104" s="144"/>
      <c r="BG1104" s="144"/>
      <c r="BH1104" s="144"/>
      <c r="BI1104" s="144"/>
      <c r="BJ1104" s="144"/>
      <c r="BK1104" s="144"/>
      <c r="BL1104" s="144"/>
      <c r="BM1104" s="144"/>
      <c r="BN1104" s="144"/>
      <c r="BO1104" s="144"/>
      <c r="BP1104" s="144"/>
    </row>
    <row r="1105" spans="1:68" ht="14.5" x14ac:dyDescent="0.3">
      <c r="A1105" s="143"/>
      <c r="B1105" s="143"/>
      <c r="C1105" s="327"/>
      <c r="D1105" s="144"/>
      <c r="E1105" s="144"/>
      <c r="F1105" s="144"/>
      <c r="G1105" s="144"/>
      <c r="H1105" s="144"/>
      <c r="I1105" s="144"/>
      <c r="J1105" s="144"/>
      <c r="K1105" s="144"/>
      <c r="L1105" s="144"/>
      <c r="M1105" s="144"/>
      <c r="N1105" s="144"/>
      <c r="O1105" s="144"/>
      <c r="P1105" s="144"/>
      <c r="Q1105" s="144"/>
      <c r="R1105" s="144"/>
      <c r="S1105" s="144"/>
      <c r="T1105" s="144"/>
      <c r="U1105" s="144"/>
      <c r="V1105" s="144"/>
      <c r="W1105" s="144"/>
      <c r="X1105" s="144"/>
      <c r="Y1105" s="144"/>
      <c r="Z1105" s="144"/>
      <c r="AA1105" s="144"/>
      <c r="AB1105" s="144"/>
      <c r="AC1105" s="144"/>
      <c r="AD1105" s="144"/>
      <c r="AE1105" s="144"/>
      <c r="AF1105" s="144"/>
      <c r="AG1105" s="144"/>
      <c r="AH1105" s="144"/>
      <c r="AI1105" s="144"/>
      <c r="AJ1105" s="144"/>
      <c r="AK1105" s="144"/>
      <c r="AL1105" s="144"/>
      <c r="AM1105" s="144"/>
      <c r="AN1105" s="144"/>
      <c r="AO1105" s="144"/>
      <c r="AP1105" s="144"/>
      <c r="AQ1105" s="144"/>
      <c r="AR1105" s="144"/>
      <c r="AS1105" s="144"/>
      <c r="AT1105" s="144"/>
      <c r="AU1105" s="144"/>
      <c r="AV1105" s="144"/>
      <c r="AW1105" s="144"/>
      <c r="AX1105" s="144"/>
      <c r="AY1105" s="144"/>
      <c r="AZ1105" s="144"/>
      <c r="BA1105" s="144"/>
      <c r="BB1105" s="144"/>
      <c r="BC1105" s="144"/>
      <c r="BD1105" s="144"/>
      <c r="BE1105" s="144"/>
      <c r="BF1105" s="144"/>
      <c r="BG1105" s="144"/>
      <c r="BH1105" s="144"/>
      <c r="BI1105" s="144"/>
      <c r="BJ1105" s="144"/>
      <c r="BK1105" s="144"/>
      <c r="BL1105" s="144"/>
      <c r="BM1105" s="144"/>
      <c r="BN1105" s="144"/>
      <c r="BO1105" s="144"/>
      <c r="BP1105" s="144"/>
    </row>
    <row r="1106" spans="1:68" ht="14.5" x14ac:dyDescent="0.3">
      <c r="A1106" s="143"/>
      <c r="B1106" s="143"/>
      <c r="C1106" s="327"/>
      <c r="D1106" s="144"/>
      <c r="E1106" s="144"/>
      <c r="F1106" s="144"/>
      <c r="G1106" s="144"/>
      <c r="H1106" s="144"/>
      <c r="I1106" s="144"/>
      <c r="J1106" s="144"/>
      <c r="K1106" s="144"/>
      <c r="L1106" s="144"/>
      <c r="M1106" s="144"/>
      <c r="N1106" s="144"/>
      <c r="O1106" s="144"/>
      <c r="P1106" s="144"/>
      <c r="Q1106" s="144"/>
      <c r="R1106" s="144"/>
      <c r="S1106" s="144"/>
      <c r="T1106" s="144"/>
      <c r="U1106" s="144"/>
      <c r="V1106" s="144"/>
      <c r="W1106" s="144"/>
      <c r="X1106" s="144"/>
      <c r="Y1106" s="144"/>
      <c r="Z1106" s="144"/>
      <c r="AA1106" s="144"/>
      <c r="AB1106" s="144"/>
      <c r="AC1106" s="144"/>
      <c r="AD1106" s="144"/>
      <c r="AE1106" s="144"/>
      <c r="AF1106" s="144"/>
      <c r="AG1106" s="144"/>
      <c r="AH1106" s="144"/>
      <c r="AI1106" s="144"/>
      <c r="AJ1106" s="144"/>
      <c r="AK1106" s="144"/>
      <c r="AL1106" s="144"/>
      <c r="AM1106" s="144"/>
      <c r="AN1106" s="144"/>
      <c r="AO1106" s="144"/>
      <c r="AP1106" s="144"/>
      <c r="AQ1106" s="144"/>
      <c r="AR1106" s="144"/>
      <c r="AS1106" s="144"/>
      <c r="AT1106" s="144"/>
      <c r="AU1106" s="144"/>
      <c r="AV1106" s="144"/>
      <c r="AW1106" s="144"/>
      <c r="AX1106" s="144"/>
      <c r="AY1106" s="144"/>
      <c r="AZ1106" s="144"/>
      <c r="BA1106" s="144"/>
      <c r="BB1106" s="144"/>
      <c r="BC1106" s="144"/>
      <c r="BD1106" s="144"/>
      <c r="BE1106" s="144"/>
      <c r="BF1106" s="144"/>
      <c r="BG1106" s="144"/>
      <c r="BH1106" s="144"/>
      <c r="BI1106" s="144"/>
      <c r="BJ1106" s="144"/>
      <c r="BK1106" s="144"/>
      <c r="BL1106" s="144"/>
      <c r="BM1106" s="144"/>
      <c r="BN1106" s="144"/>
      <c r="BO1106" s="144"/>
      <c r="BP1106" s="144"/>
    </row>
    <row r="1107" spans="1:68" ht="14.5" x14ac:dyDescent="0.3">
      <c r="A1107" s="143"/>
      <c r="B1107" s="143"/>
      <c r="C1107" s="327"/>
      <c r="D1107" s="144"/>
      <c r="E1107" s="144"/>
      <c r="F1107" s="144"/>
      <c r="G1107" s="144"/>
      <c r="H1107" s="144"/>
      <c r="I1107" s="144"/>
      <c r="J1107" s="144"/>
      <c r="K1107" s="144"/>
      <c r="L1107" s="144"/>
      <c r="M1107" s="144"/>
      <c r="N1107" s="144"/>
      <c r="O1107" s="144"/>
      <c r="P1107" s="144"/>
      <c r="Q1107" s="144"/>
      <c r="R1107" s="144"/>
      <c r="S1107" s="144"/>
      <c r="T1107" s="144"/>
      <c r="U1107" s="144"/>
      <c r="V1107" s="144"/>
      <c r="W1107" s="144"/>
      <c r="X1107" s="144"/>
      <c r="Y1107" s="144"/>
      <c r="Z1107" s="144"/>
      <c r="AA1107" s="144"/>
      <c r="AB1107" s="144"/>
      <c r="AC1107" s="144"/>
      <c r="AD1107" s="144"/>
      <c r="AE1107" s="144"/>
      <c r="AF1107" s="144"/>
      <c r="AG1107" s="144"/>
      <c r="AH1107" s="144"/>
      <c r="AI1107" s="144"/>
      <c r="AJ1107" s="144"/>
      <c r="AK1107" s="144"/>
      <c r="AL1107" s="144"/>
      <c r="AM1107" s="144"/>
      <c r="AN1107" s="144"/>
      <c r="AO1107" s="144"/>
      <c r="AP1107" s="144"/>
      <c r="AQ1107" s="144"/>
      <c r="AR1107" s="144"/>
      <c r="AS1107" s="144"/>
      <c r="AT1107" s="144"/>
      <c r="AU1107" s="144"/>
      <c r="AV1107" s="144"/>
      <c r="AW1107" s="144"/>
      <c r="AX1107" s="144"/>
      <c r="AY1107" s="144"/>
      <c r="AZ1107" s="144"/>
      <c r="BA1107" s="144"/>
      <c r="BB1107" s="144"/>
      <c r="BC1107" s="144"/>
      <c r="BD1107" s="144"/>
      <c r="BE1107" s="144"/>
      <c r="BF1107" s="144"/>
      <c r="BG1107" s="144"/>
      <c r="BH1107" s="144"/>
      <c r="BI1107" s="144"/>
      <c r="BJ1107" s="144"/>
      <c r="BK1107" s="144"/>
      <c r="BL1107" s="144"/>
      <c r="BM1107" s="144"/>
      <c r="BN1107" s="144"/>
      <c r="BO1107" s="144"/>
      <c r="BP1107" s="144"/>
    </row>
    <row r="1108" spans="1:68" ht="14.5" x14ac:dyDescent="0.3">
      <c r="A1108" s="143"/>
      <c r="B1108" s="143"/>
      <c r="C1108" s="327"/>
      <c r="D1108" s="144"/>
      <c r="E1108" s="144"/>
      <c r="F1108" s="144"/>
      <c r="G1108" s="144"/>
      <c r="H1108" s="144"/>
      <c r="I1108" s="144"/>
      <c r="J1108" s="144"/>
      <c r="K1108" s="144"/>
      <c r="L1108" s="144"/>
      <c r="M1108" s="144"/>
      <c r="N1108" s="144"/>
      <c r="O1108" s="144"/>
      <c r="P1108" s="144"/>
      <c r="Q1108" s="144"/>
      <c r="R1108" s="144"/>
      <c r="S1108" s="144"/>
      <c r="T1108" s="144"/>
      <c r="U1108" s="144"/>
      <c r="V1108" s="144"/>
      <c r="W1108" s="144"/>
      <c r="X1108" s="144"/>
      <c r="Y1108" s="144"/>
      <c r="Z1108" s="144"/>
      <c r="AA1108" s="144"/>
      <c r="AB1108" s="144"/>
      <c r="AC1108" s="144"/>
      <c r="AD1108" s="144"/>
      <c r="AE1108" s="144"/>
      <c r="AF1108" s="144"/>
      <c r="AG1108" s="144"/>
      <c r="AH1108" s="144"/>
      <c r="AI1108" s="144"/>
      <c r="AJ1108" s="144"/>
      <c r="AK1108" s="144"/>
      <c r="AL1108" s="144"/>
      <c r="AM1108" s="144"/>
      <c r="AN1108" s="144"/>
      <c r="AO1108" s="144"/>
      <c r="AP1108" s="144"/>
      <c r="AQ1108" s="144"/>
      <c r="AR1108" s="144"/>
      <c r="AS1108" s="144"/>
      <c r="AT1108" s="144"/>
      <c r="AU1108" s="144"/>
      <c r="AV1108" s="144"/>
      <c r="AW1108" s="144"/>
      <c r="AX1108" s="144"/>
      <c r="AY1108" s="144"/>
      <c r="AZ1108" s="144"/>
      <c r="BA1108" s="144"/>
      <c r="BB1108" s="144"/>
      <c r="BC1108" s="144"/>
      <c r="BD1108" s="144"/>
      <c r="BE1108" s="144"/>
      <c r="BF1108" s="144"/>
      <c r="BG1108" s="144"/>
      <c r="BH1108" s="144"/>
      <c r="BI1108" s="144"/>
      <c r="BJ1108" s="144"/>
      <c r="BK1108" s="144"/>
      <c r="BL1108" s="144"/>
      <c r="BM1108" s="144"/>
      <c r="BN1108" s="144"/>
      <c r="BO1108" s="144"/>
      <c r="BP1108" s="144"/>
    </row>
    <row r="1109" spans="1:68" ht="14.5" x14ac:dyDescent="0.3">
      <c r="A1109" s="143"/>
      <c r="B1109" s="143"/>
      <c r="C1109" s="327"/>
      <c r="D1109" s="144"/>
      <c r="E1109" s="144"/>
      <c r="F1109" s="144"/>
      <c r="G1109" s="144"/>
      <c r="H1109" s="144"/>
      <c r="I1109" s="144"/>
      <c r="J1109" s="144"/>
      <c r="K1109" s="144"/>
      <c r="L1109" s="144"/>
      <c r="M1109" s="144"/>
      <c r="N1109" s="144"/>
      <c r="O1109" s="144"/>
      <c r="P1109" s="144"/>
      <c r="Q1109" s="144"/>
      <c r="R1109" s="144"/>
      <c r="S1109" s="144"/>
      <c r="T1109" s="144"/>
      <c r="U1109" s="144"/>
      <c r="V1109" s="144"/>
      <c r="W1109" s="144"/>
      <c r="X1109" s="144"/>
      <c r="Y1109" s="144"/>
      <c r="Z1109" s="144"/>
      <c r="AA1109" s="144"/>
      <c r="AB1109" s="144"/>
      <c r="AC1109" s="144"/>
      <c r="AD1109" s="144"/>
      <c r="AE1109" s="144"/>
      <c r="AF1109" s="144"/>
      <c r="AG1109" s="144"/>
      <c r="AH1109" s="144"/>
      <c r="AI1109" s="144"/>
      <c r="AJ1109" s="144"/>
      <c r="AK1109" s="144"/>
      <c r="AL1109" s="144"/>
      <c r="AM1109" s="144"/>
      <c r="AN1109" s="144"/>
      <c r="AO1109" s="144"/>
      <c r="AP1109" s="144"/>
      <c r="AQ1109" s="144"/>
      <c r="AR1109" s="144"/>
      <c r="AS1109" s="144"/>
      <c r="AT1109" s="144"/>
      <c r="AU1109" s="144"/>
      <c r="AV1109" s="144"/>
      <c r="AW1109" s="144"/>
      <c r="AX1109" s="144"/>
      <c r="AY1109" s="144"/>
      <c r="AZ1109" s="144"/>
      <c r="BA1109" s="144"/>
      <c r="BB1109" s="144"/>
      <c r="BC1109" s="144"/>
      <c r="BD1109" s="144"/>
      <c r="BE1109" s="144"/>
      <c r="BF1109" s="144"/>
      <c r="BG1109" s="144"/>
      <c r="BH1109" s="144"/>
      <c r="BI1109" s="144"/>
      <c r="BJ1109" s="144"/>
      <c r="BK1109" s="144"/>
      <c r="BL1109" s="144"/>
      <c r="BM1109" s="144"/>
      <c r="BN1109" s="144"/>
      <c r="BO1109" s="144"/>
      <c r="BP1109" s="144"/>
    </row>
    <row r="1110" spans="1:68" ht="14.5" x14ac:dyDescent="0.3">
      <c r="A1110" s="143"/>
      <c r="B1110" s="143"/>
      <c r="C1110" s="327"/>
      <c r="D1110" s="144"/>
      <c r="E1110" s="144"/>
      <c r="F1110" s="144"/>
      <c r="G1110" s="144"/>
      <c r="H1110" s="144"/>
      <c r="I1110" s="144"/>
      <c r="J1110" s="144"/>
      <c r="K1110" s="144"/>
      <c r="L1110" s="144"/>
      <c r="M1110" s="144"/>
      <c r="N1110" s="144"/>
      <c r="O1110" s="144"/>
      <c r="P1110" s="144"/>
      <c r="Q1110" s="144"/>
      <c r="R1110" s="144"/>
      <c r="S1110" s="144"/>
      <c r="T1110" s="144"/>
      <c r="U1110" s="144"/>
      <c r="V1110" s="144"/>
      <c r="W1110" s="144"/>
      <c r="X1110" s="144"/>
      <c r="Y1110" s="144"/>
      <c r="Z1110" s="144"/>
      <c r="AA1110" s="144"/>
      <c r="AB1110" s="144"/>
      <c r="AC1110" s="144"/>
      <c r="AD1110" s="144"/>
      <c r="AE1110" s="144"/>
      <c r="AF1110" s="144"/>
      <c r="AG1110" s="144"/>
      <c r="AH1110" s="144"/>
      <c r="AI1110" s="144"/>
      <c r="AJ1110" s="144"/>
      <c r="AK1110" s="144"/>
      <c r="AL1110" s="144"/>
      <c r="AM1110" s="144"/>
      <c r="AN1110" s="144"/>
      <c r="AO1110" s="144"/>
      <c r="AP1110" s="144"/>
      <c r="AQ1110" s="144"/>
      <c r="AR1110" s="144"/>
      <c r="AS1110" s="144"/>
      <c r="AT1110" s="144"/>
      <c r="AU1110" s="144"/>
      <c r="AV1110" s="144"/>
      <c r="AW1110" s="144"/>
      <c r="AX1110" s="144"/>
      <c r="AY1110" s="144"/>
      <c r="AZ1110" s="144"/>
      <c r="BA1110" s="144"/>
      <c r="BB1110" s="144"/>
      <c r="BC1110" s="144"/>
      <c r="BD1110" s="144"/>
      <c r="BE1110" s="144"/>
      <c r="BF1110" s="144"/>
      <c r="BG1110" s="144"/>
      <c r="BH1110" s="144"/>
      <c r="BI1110" s="144"/>
      <c r="BJ1110" s="144"/>
      <c r="BK1110" s="144"/>
      <c r="BL1110" s="144"/>
      <c r="BM1110" s="144"/>
      <c r="BN1110" s="144"/>
      <c r="BO1110" s="144"/>
      <c r="BP1110" s="144"/>
    </row>
    <row r="1111" spans="1:68" ht="14.5" x14ac:dyDescent="0.3">
      <c r="A1111" s="143"/>
      <c r="B1111" s="143"/>
      <c r="C1111" s="327"/>
      <c r="D1111" s="144"/>
      <c r="E1111" s="144"/>
      <c r="F1111" s="144"/>
      <c r="G1111" s="144"/>
      <c r="H1111" s="144"/>
      <c r="I1111" s="144"/>
      <c r="J1111" s="144"/>
      <c r="K1111" s="144"/>
      <c r="L1111" s="144"/>
      <c r="M1111" s="144"/>
      <c r="N1111" s="144"/>
      <c r="O1111" s="144"/>
      <c r="P1111" s="144"/>
      <c r="Q1111" s="144"/>
      <c r="R1111" s="144"/>
      <c r="S1111" s="144"/>
      <c r="T1111" s="144"/>
      <c r="U1111" s="144"/>
      <c r="V1111" s="144"/>
      <c r="W1111" s="144"/>
      <c r="X1111" s="144"/>
      <c r="Y1111" s="144"/>
      <c r="Z1111" s="144"/>
      <c r="AA1111" s="144"/>
      <c r="AB1111" s="144"/>
      <c r="AC1111" s="144"/>
      <c r="AD1111" s="144"/>
      <c r="AE1111" s="144"/>
      <c r="AF1111" s="144"/>
      <c r="AG1111" s="144"/>
      <c r="AH1111" s="144"/>
      <c r="AI1111" s="144"/>
      <c r="AJ1111" s="144"/>
      <c r="AK1111" s="144"/>
      <c r="AL1111" s="144"/>
      <c r="AM1111" s="144"/>
      <c r="AN1111" s="144"/>
      <c r="AO1111" s="144"/>
      <c r="AP1111" s="144"/>
      <c r="AQ1111" s="144"/>
      <c r="AR1111" s="144"/>
      <c r="AS1111" s="144"/>
      <c r="AT1111" s="144"/>
      <c r="AU1111" s="144"/>
      <c r="AV1111" s="144"/>
      <c r="AW1111" s="144"/>
      <c r="AX1111" s="144"/>
      <c r="AY1111" s="144"/>
      <c r="AZ1111" s="144"/>
      <c r="BA1111" s="144"/>
      <c r="BB1111" s="144"/>
      <c r="BC1111" s="144"/>
      <c r="BD1111" s="144"/>
      <c r="BE1111" s="144"/>
      <c r="BF1111" s="144"/>
      <c r="BG1111" s="144"/>
      <c r="BH1111" s="144"/>
      <c r="BI1111" s="144"/>
      <c r="BJ1111" s="144"/>
      <c r="BK1111" s="144"/>
      <c r="BL1111" s="144"/>
      <c r="BM1111" s="144"/>
      <c r="BN1111" s="144"/>
      <c r="BO1111" s="144"/>
      <c r="BP1111" s="144"/>
    </row>
    <row r="1112" spans="1:68" ht="14.5" x14ac:dyDescent="0.3">
      <c r="A1112" s="143"/>
      <c r="B1112" s="143"/>
      <c r="C1112" s="327"/>
      <c r="D1112" s="144"/>
      <c r="E1112" s="144"/>
      <c r="F1112" s="144"/>
      <c r="G1112" s="144"/>
      <c r="H1112" s="144"/>
      <c r="I1112" s="144"/>
      <c r="J1112" s="144"/>
      <c r="K1112" s="144"/>
      <c r="L1112" s="144"/>
      <c r="M1112" s="144"/>
      <c r="N1112" s="144"/>
      <c r="O1112" s="144"/>
      <c r="P1112" s="144"/>
      <c r="Q1112" s="144"/>
      <c r="R1112" s="144"/>
      <c r="S1112" s="144"/>
      <c r="T1112" s="144"/>
      <c r="U1112" s="144"/>
      <c r="V1112" s="144"/>
      <c r="W1112" s="144"/>
      <c r="X1112" s="144"/>
      <c r="Y1112" s="144"/>
      <c r="Z1112" s="144"/>
      <c r="AA1112" s="144"/>
      <c r="AB1112" s="144"/>
      <c r="AC1112" s="144"/>
      <c r="AD1112" s="144"/>
      <c r="AE1112" s="144"/>
      <c r="AF1112" s="144"/>
      <c r="AG1112" s="144"/>
      <c r="AH1112" s="144"/>
      <c r="AI1112" s="144"/>
      <c r="AJ1112" s="144"/>
      <c r="AK1112" s="144"/>
      <c r="AL1112" s="144"/>
      <c r="AM1112" s="144"/>
      <c r="AN1112" s="144"/>
      <c r="AO1112" s="144"/>
      <c r="AP1112" s="144"/>
      <c r="AQ1112" s="144"/>
      <c r="AR1112" s="144"/>
      <c r="AS1112" s="144"/>
      <c r="AT1112" s="144"/>
      <c r="AU1112" s="144"/>
      <c r="AV1112" s="144"/>
      <c r="AW1112" s="144"/>
      <c r="AX1112" s="144"/>
      <c r="AY1112" s="144"/>
      <c r="AZ1112" s="144"/>
      <c r="BA1112" s="144"/>
      <c r="BB1112" s="144"/>
      <c r="BC1112" s="144"/>
      <c r="BD1112" s="144"/>
      <c r="BE1112" s="144"/>
      <c r="BF1112" s="144"/>
      <c r="BG1112" s="144"/>
      <c r="BH1112" s="144"/>
      <c r="BI1112" s="144"/>
      <c r="BJ1112" s="144"/>
      <c r="BK1112" s="144"/>
      <c r="BL1112" s="144"/>
      <c r="BM1112" s="144"/>
      <c r="BN1112" s="144"/>
      <c r="BO1112" s="144"/>
      <c r="BP1112" s="144"/>
    </row>
    <row r="1113" spans="1:68" ht="14.5" x14ac:dyDescent="0.3">
      <c r="A1113" s="143"/>
      <c r="B1113" s="143"/>
      <c r="C1113" s="327"/>
      <c r="D1113" s="144"/>
      <c r="E1113" s="144"/>
      <c r="F1113" s="144"/>
      <c r="G1113" s="144"/>
      <c r="H1113" s="144"/>
      <c r="I1113" s="144"/>
      <c r="J1113" s="144"/>
      <c r="K1113" s="144"/>
      <c r="L1113" s="144"/>
      <c r="M1113" s="144"/>
      <c r="N1113" s="144"/>
      <c r="O1113" s="144"/>
      <c r="P1113" s="144"/>
      <c r="Q1113" s="144"/>
      <c r="R1113" s="144"/>
      <c r="S1113" s="144"/>
      <c r="T1113" s="144"/>
      <c r="U1113" s="144"/>
      <c r="V1113" s="144"/>
      <c r="W1113" s="144"/>
      <c r="X1113" s="144"/>
      <c r="Y1113" s="144"/>
      <c r="Z1113" s="144"/>
      <c r="AA1113" s="144"/>
      <c r="AB1113" s="144"/>
      <c r="AC1113" s="144"/>
      <c r="AD1113" s="144"/>
      <c r="AE1113" s="144"/>
      <c r="AF1113" s="144"/>
      <c r="AG1113" s="144"/>
      <c r="AH1113" s="144"/>
      <c r="AI1113" s="144"/>
      <c r="AJ1113" s="144"/>
      <c r="AK1113" s="144"/>
      <c r="AL1113" s="144"/>
      <c r="AM1113" s="144"/>
      <c r="AN1113" s="144"/>
      <c r="AO1113" s="144"/>
      <c r="AP1113" s="144"/>
      <c r="AQ1113" s="144"/>
      <c r="AR1113" s="144"/>
      <c r="AS1113" s="144"/>
      <c r="AT1113" s="144"/>
      <c r="AU1113" s="144"/>
      <c r="AV1113" s="144"/>
      <c r="AW1113" s="144"/>
      <c r="AX1113" s="144"/>
      <c r="AY1113" s="144"/>
      <c r="AZ1113" s="144"/>
      <c r="BA1113" s="144"/>
      <c r="BB1113" s="144"/>
      <c r="BC1113" s="144"/>
      <c r="BD1113" s="144"/>
      <c r="BE1113" s="144"/>
      <c r="BF1113" s="144"/>
      <c r="BG1113" s="144"/>
      <c r="BH1113" s="144"/>
      <c r="BI1113" s="144"/>
      <c r="BJ1113" s="144"/>
      <c r="BK1113" s="144"/>
      <c r="BL1113" s="144"/>
      <c r="BM1113" s="144"/>
      <c r="BN1113" s="144"/>
      <c r="BO1113" s="144"/>
      <c r="BP1113" s="144"/>
    </row>
    <row r="1114" spans="1:68" ht="14.5" x14ac:dyDescent="0.3">
      <c r="A1114" s="143"/>
      <c r="B1114" s="143"/>
      <c r="C1114" s="327"/>
      <c r="D1114" s="144"/>
      <c r="E1114" s="144"/>
      <c r="F1114" s="144"/>
      <c r="G1114" s="144"/>
      <c r="H1114" s="144"/>
      <c r="I1114" s="144"/>
      <c r="J1114" s="144"/>
      <c r="K1114" s="144"/>
      <c r="L1114" s="144"/>
      <c r="M1114" s="144"/>
      <c r="N1114" s="144"/>
      <c r="O1114" s="144"/>
      <c r="P1114" s="144"/>
      <c r="Q1114" s="144"/>
      <c r="R1114" s="144"/>
      <c r="S1114" s="144"/>
      <c r="T1114" s="144"/>
      <c r="U1114" s="144"/>
      <c r="V1114" s="144"/>
      <c r="W1114" s="144"/>
      <c r="X1114" s="144"/>
      <c r="Y1114" s="144"/>
      <c r="Z1114" s="144"/>
      <c r="AA1114" s="144"/>
      <c r="AB1114" s="144"/>
      <c r="AC1114" s="144"/>
      <c r="AD1114" s="144"/>
      <c r="AE1114" s="144"/>
      <c r="AF1114" s="144"/>
      <c r="AG1114" s="144"/>
      <c r="AH1114" s="144"/>
      <c r="AI1114" s="144"/>
      <c r="AJ1114" s="144"/>
      <c r="AK1114" s="144"/>
      <c r="AL1114" s="144"/>
      <c r="AM1114" s="144"/>
      <c r="AN1114" s="144"/>
      <c r="AO1114" s="144"/>
      <c r="AP1114" s="144"/>
      <c r="AQ1114" s="144"/>
      <c r="AR1114" s="144"/>
      <c r="AS1114" s="144"/>
      <c r="AT1114" s="144"/>
      <c r="AU1114" s="144"/>
      <c r="AV1114" s="144"/>
      <c r="AW1114" s="144"/>
      <c r="AX1114" s="144"/>
      <c r="AY1114" s="144"/>
      <c r="AZ1114" s="144"/>
      <c r="BA1114" s="144"/>
      <c r="BB1114" s="144"/>
      <c r="BC1114" s="144"/>
      <c r="BD1114" s="144"/>
      <c r="BE1114" s="144"/>
      <c r="BF1114" s="144"/>
      <c r="BG1114" s="144"/>
      <c r="BH1114" s="144"/>
      <c r="BI1114" s="144"/>
      <c r="BJ1114" s="144"/>
      <c r="BK1114" s="144"/>
      <c r="BL1114" s="144"/>
      <c r="BM1114" s="144"/>
      <c r="BN1114" s="144"/>
      <c r="BO1114" s="144"/>
      <c r="BP1114" s="144"/>
    </row>
    <row r="1115" spans="1:68" ht="14.5" x14ac:dyDescent="0.3">
      <c r="A1115" s="143"/>
      <c r="B1115" s="143"/>
      <c r="C1115" s="327"/>
      <c r="D1115" s="144"/>
      <c r="E1115" s="144"/>
      <c r="F1115" s="144"/>
      <c r="G1115" s="144"/>
      <c r="H1115" s="144"/>
      <c r="I1115" s="144"/>
      <c r="J1115" s="144"/>
      <c r="K1115" s="144"/>
      <c r="L1115" s="144"/>
      <c r="M1115" s="144"/>
      <c r="N1115" s="144"/>
      <c r="O1115" s="144"/>
      <c r="P1115" s="144"/>
      <c r="Q1115" s="144"/>
      <c r="R1115" s="144"/>
      <c r="S1115" s="144"/>
      <c r="T1115" s="144"/>
      <c r="U1115" s="144"/>
      <c r="V1115" s="144"/>
      <c r="W1115" s="144"/>
      <c r="X1115" s="144"/>
      <c r="Y1115" s="144"/>
      <c r="Z1115" s="144"/>
      <c r="AA1115" s="144"/>
      <c r="AB1115" s="144"/>
      <c r="AC1115" s="144"/>
      <c r="AD1115" s="144"/>
      <c r="AE1115" s="144"/>
      <c r="AF1115" s="144"/>
      <c r="AG1115" s="144"/>
      <c r="AH1115" s="144"/>
      <c r="AI1115" s="144"/>
      <c r="AJ1115" s="144"/>
      <c r="AK1115" s="144"/>
      <c r="AL1115" s="144"/>
      <c r="AM1115" s="144"/>
      <c r="AN1115" s="144"/>
      <c r="AO1115" s="144"/>
      <c r="AP1115" s="144"/>
      <c r="AQ1115" s="144"/>
      <c r="AR1115" s="144"/>
      <c r="AS1115" s="144"/>
      <c r="AT1115" s="144"/>
      <c r="AU1115" s="144"/>
      <c r="AV1115" s="144"/>
      <c r="AW1115" s="144"/>
      <c r="AX1115" s="144"/>
      <c r="AY1115" s="144"/>
      <c r="AZ1115" s="144"/>
      <c r="BA1115" s="144"/>
      <c r="BB1115" s="144"/>
      <c r="BC1115" s="144"/>
      <c r="BD1115" s="144"/>
      <c r="BE1115" s="144"/>
      <c r="BF1115" s="144"/>
      <c r="BG1115" s="144"/>
      <c r="BH1115" s="144"/>
      <c r="BI1115" s="144"/>
      <c r="BJ1115" s="144"/>
      <c r="BK1115" s="144"/>
      <c r="BL1115" s="144"/>
      <c r="BM1115" s="144"/>
      <c r="BN1115" s="144"/>
      <c r="BO1115" s="144"/>
      <c r="BP1115" s="144"/>
    </row>
    <row r="1116" spans="1:68" ht="14.5" x14ac:dyDescent="0.3">
      <c r="A1116" s="143"/>
      <c r="B1116" s="143"/>
      <c r="C1116" s="327"/>
      <c r="D1116" s="144"/>
      <c r="E1116" s="144"/>
      <c r="F1116" s="144"/>
      <c r="G1116" s="144"/>
      <c r="H1116" s="144"/>
      <c r="I1116" s="144"/>
      <c r="J1116" s="144"/>
      <c r="K1116" s="144"/>
      <c r="L1116" s="144"/>
      <c r="M1116" s="144"/>
      <c r="N1116" s="144"/>
      <c r="O1116" s="144"/>
      <c r="P1116" s="144"/>
      <c r="Q1116" s="144"/>
      <c r="R1116" s="144"/>
      <c r="S1116" s="144"/>
      <c r="T1116" s="144"/>
      <c r="U1116" s="144"/>
      <c r="V1116" s="144"/>
      <c r="W1116" s="144"/>
      <c r="X1116" s="144"/>
      <c r="Y1116" s="144"/>
      <c r="Z1116" s="144"/>
      <c r="AA1116" s="144"/>
      <c r="AB1116" s="144"/>
      <c r="AC1116" s="144"/>
      <c r="AD1116" s="144"/>
      <c r="AE1116" s="144"/>
      <c r="AF1116" s="144"/>
      <c r="AG1116" s="144"/>
      <c r="AH1116" s="144"/>
      <c r="AI1116" s="144"/>
      <c r="AJ1116" s="144"/>
      <c r="AK1116" s="144"/>
      <c r="AL1116" s="144"/>
      <c r="AM1116" s="144"/>
      <c r="AN1116" s="144"/>
      <c r="AO1116" s="144"/>
      <c r="AP1116" s="144"/>
      <c r="AQ1116" s="144"/>
      <c r="AR1116" s="144"/>
      <c r="AS1116" s="144"/>
      <c r="AT1116" s="144"/>
      <c r="AU1116" s="144"/>
      <c r="AV1116" s="144"/>
      <c r="AW1116" s="144"/>
      <c r="AX1116" s="144"/>
      <c r="AY1116" s="144"/>
      <c r="AZ1116" s="144"/>
      <c r="BA1116" s="144"/>
      <c r="BB1116" s="144"/>
      <c r="BC1116" s="144"/>
      <c r="BD1116" s="144"/>
      <c r="BE1116" s="144"/>
      <c r="BF1116" s="144"/>
      <c r="BG1116" s="144"/>
      <c r="BH1116" s="144"/>
      <c r="BI1116" s="144"/>
      <c r="BJ1116" s="144"/>
      <c r="BK1116" s="144"/>
      <c r="BL1116" s="144"/>
      <c r="BM1116" s="144"/>
      <c r="BN1116" s="144"/>
      <c r="BO1116" s="144"/>
      <c r="BP1116" s="144"/>
    </row>
    <row r="1117" spans="1:68" ht="14.5" x14ac:dyDescent="0.3">
      <c r="A1117" s="143"/>
      <c r="B1117" s="143"/>
      <c r="C1117" s="327"/>
      <c r="D1117" s="144"/>
      <c r="E1117" s="144"/>
      <c r="F1117" s="144"/>
      <c r="G1117" s="144"/>
      <c r="H1117" s="144"/>
      <c r="I1117" s="144"/>
      <c r="J1117" s="144"/>
      <c r="K1117" s="144"/>
      <c r="L1117" s="144"/>
      <c r="M1117" s="144"/>
      <c r="N1117" s="144"/>
      <c r="O1117" s="144"/>
      <c r="P1117" s="144"/>
      <c r="Q1117" s="144"/>
      <c r="R1117" s="144"/>
      <c r="S1117" s="144"/>
      <c r="T1117" s="144"/>
      <c r="U1117" s="144"/>
      <c r="V1117" s="144"/>
      <c r="W1117" s="144"/>
      <c r="X1117" s="144"/>
      <c r="Y1117" s="144"/>
      <c r="Z1117" s="144"/>
      <c r="AA1117" s="144"/>
      <c r="AB1117" s="144"/>
      <c r="AC1117" s="144"/>
      <c r="AD1117" s="144"/>
      <c r="AE1117" s="144"/>
      <c r="AF1117" s="144"/>
      <c r="AG1117" s="144"/>
      <c r="AH1117" s="144"/>
      <c r="AI1117" s="144"/>
      <c r="AJ1117" s="144"/>
      <c r="AK1117" s="144"/>
      <c r="AL1117" s="144"/>
      <c r="AM1117" s="144"/>
      <c r="AN1117" s="144"/>
      <c r="AO1117" s="144"/>
      <c r="AP1117" s="144"/>
      <c r="AQ1117" s="144"/>
      <c r="AR1117" s="144"/>
      <c r="AS1117" s="144"/>
      <c r="AT1117" s="144"/>
      <c r="AU1117" s="144"/>
      <c r="AV1117" s="144"/>
      <c r="AW1117" s="144"/>
      <c r="AX1117" s="144"/>
      <c r="AY1117" s="144"/>
      <c r="AZ1117" s="144"/>
      <c r="BA1117" s="144"/>
      <c r="BB1117" s="144"/>
      <c r="BC1117" s="144"/>
      <c r="BD1117" s="144"/>
      <c r="BE1117" s="144"/>
      <c r="BF1117" s="144"/>
      <c r="BG1117" s="144"/>
      <c r="BH1117" s="144"/>
      <c r="BI1117" s="144"/>
      <c r="BJ1117" s="144"/>
      <c r="BK1117" s="144"/>
      <c r="BL1117" s="144"/>
      <c r="BM1117" s="144"/>
      <c r="BN1117" s="144"/>
      <c r="BO1117" s="144"/>
      <c r="BP1117" s="144"/>
    </row>
    <row r="1118" spans="1:68" ht="14.5" x14ac:dyDescent="0.3">
      <c r="A1118" s="143"/>
      <c r="B1118" s="143"/>
      <c r="C1118" s="327"/>
      <c r="D1118" s="144"/>
      <c r="E1118" s="144"/>
      <c r="F1118" s="144"/>
      <c r="G1118" s="144"/>
      <c r="H1118" s="144"/>
      <c r="I1118" s="144"/>
      <c r="J1118" s="144"/>
      <c r="K1118" s="144"/>
      <c r="L1118" s="144"/>
      <c r="M1118" s="144"/>
      <c r="N1118" s="144"/>
      <c r="O1118" s="144"/>
      <c r="P1118" s="144"/>
      <c r="Q1118" s="144"/>
      <c r="R1118" s="144"/>
      <c r="S1118" s="144"/>
      <c r="T1118" s="144"/>
      <c r="U1118" s="144"/>
      <c r="V1118" s="144"/>
      <c r="W1118" s="144"/>
      <c r="X1118" s="144"/>
      <c r="Y1118" s="144"/>
      <c r="Z1118" s="144"/>
      <c r="AA1118" s="144"/>
      <c r="AB1118" s="144"/>
      <c r="AC1118" s="144"/>
      <c r="AD1118" s="144"/>
      <c r="AE1118" s="144"/>
      <c r="AF1118" s="144"/>
      <c r="AG1118" s="144"/>
      <c r="AH1118" s="144"/>
      <c r="AI1118" s="144"/>
      <c r="AJ1118" s="144"/>
      <c r="AK1118" s="144"/>
      <c r="AL1118" s="144"/>
      <c r="AM1118" s="144"/>
      <c r="AN1118" s="144"/>
      <c r="AO1118" s="144"/>
      <c r="AP1118" s="144"/>
      <c r="AQ1118" s="144"/>
      <c r="AR1118" s="144"/>
      <c r="AS1118" s="144"/>
      <c r="AT1118" s="144"/>
      <c r="AU1118" s="144"/>
      <c r="AV1118" s="144"/>
      <c r="AW1118" s="144"/>
      <c r="AX1118" s="144"/>
      <c r="AY1118" s="144"/>
      <c r="AZ1118" s="144"/>
      <c r="BA1118" s="144"/>
      <c r="BB1118" s="144"/>
      <c r="BC1118" s="144"/>
      <c r="BD1118" s="144"/>
      <c r="BE1118" s="144"/>
      <c r="BF1118" s="144"/>
      <c r="BG1118" s="144"/>
      <c r="BH1118" s="144"/>
      <c r="BI1118" s="144"/>
      <c r="BJ1118" s="144"/>
      <c r="BK1118" s="144"/>
      <c r="BL1118" s="144"/>
      <c r="BM1118" s="144"/>
      <c r="BN1118" s="144"/>
      <c r="BO1118" s="144"/>
      <c r="BP1118" s="144"/>
    </row>
    <row r="1119" spans="1:68" ht="14.5" x14ac:dyDescent="0.3">
      <c r="A1119" s="143"/>
      <c r="B1119" s="143"/>
      <c r="C1119" s="327"/>
      <c r="D1119" s="144"/>
      <c r="E1119" s="144"/>
      <c r="F1119" s="144"/>
      <c r="G1119" s="144"/>
      <c r="H1119" s="144"/>
      <c r="I1119" s="144"/>
      <c r="J1119" s="144"/>
      <c r="K1119" s="144"/>
      <c r="L1119" s="144"/>
      <c r="M1119" s="144"/>
      <c r="N1119" s="144"/>
      <c r="O1119" s="144"/>
      <c r="P1119" s="144"/>
      <c r="Q1119" s="144"/>
      <c r="R1119" s="144"/>
      <c r="S1119" s="144"/>
      <c r="T1119" s="144"/>
      <c r="U1119" s="144"/>
      <c r="V1119" s="144"/>
      <c r="W1119" s="144"/>
      <c r="X1119" s="144"/>
      <c r="Y1119" s="144"/>
      <c r="Z1119" s="144"/>
      <c r="AA1119" s="144"/>
      <c r="AB1119" s="144"/>
      <c r="AC1119" s="144"/>
      <c r="AD1119" s="144"/>
      <c r="AE1119" s="144"/>
      <c r="AF1119" s="144"/>
      <c r="AG1119" s="144"/>
      <c r="AH1119" s="144"/>
      <c r="AI1119" s="144"/>
      <c r="AJ1119" s="144"/>
      <c r="AK1119" s="144"/>
      <c r="AL1119" s="144"/>
      <c r="AM1119" s="144"/>
      <c r="AN1119" s="144"/>
      <c r="AO1119" s="144"/>
      <c r="AP1119" s="144"/>
      <c r="AQ1119" s="144"/>
      <c r="AR1119" s="144"/>
      <c r="AS1119" s="144"/>
      <c r="AT1119" s="144"/>
      <c r="AU1119" s="144"/>
      <c r="AV1119" s="144"/>
      <c r="AW1119" s="144"/>
      <c r="AX1119" s="144"/>
      <c r="AY1119" s="144"/>
      <c r="AZ1119" s="144"/>
      <c r="BA1119" s="144"/>
      <c r="BB1119" s="144"/>
      <c r="BC1119" s="144"/>
      <c r="BD1119" s="144"/>
      <c r="BE1119" s="144"/>
      <c r="BF1119" s="144"/>
      <c r="BG1119" s="144"/>
      <c r="BH1119" s="144"/>
      <c r="BI1119" s="144"/>
      <c r="BJ1119" s="144"/>
      <c r="BK1119" s="144"/>
      <c r="BL1119" s="144"/>
      <c r="BM1119" s="144"/>
      <c r="BN1119" s="144"/>
      <c r="BO1119" s="144"/>
      <c r="BP1119" s="144"/>
    </row>
    <row r="1120" spans="1:68" ht="14.5" x14ac:dyDescent="0.3">
      <c r="A1120" s="143"/>
      <c r="B1120" s="143"/>
      <c r="C1120" s="327"/>
      <c r="D1120" s="144"/>
      <c r="E1120" s="144"/>
      <c r="F1120" s="144"/>
      <c r="G1120" s="144"/>
      <c r="H1120" s="144"/>
      <c r="I1120" s="144"/>
      <c r="J1120" s="144"/>
      <c r="K1120" s="144"/>
      <c r="L1120" s="144"/>
      <c r="M1120" s="144"/>
      <c r="N1120" s="144"/>
      <c r="O1120" s="144"/>
      <c r="P1120" s="144"/>
      <c r="Q1120" s="144"/>
      <c r="R1120" s="144"/>
      <c r="S1120" s="144"/>
      <c r="T1120" s="144"/>
      <c r="U1120" s="144"/>
      <c r="V1120" s="144"/>
      <c r="W1120" s="144"/>
      <c r="X1120" s="144"/>
      <c r="Y1120" s="144"/>
      <c r="Z1120" s="144"/>
      <c r="AA1120" s="144"/>
      <c r="AB1120" s="144"/>
      <c r="AC1120" s="144"/>
      <c r="AD1120" s="144"/>
      <c r="AE1120" s="144"/>
      <c r="AF1120" s="144"/>
      <c r="AG1120" s="144"/>
      <c r="AH1120" s="144"/>
      <c r="AI1120" s="144"/>
      <c r="AJ1120" s="144"/>
      <c r="AK1120" s="144"/>
      <c r="AL1120" s="144"/>
      <c r="AM1120" s="144"/>
      <c r="AN1120" s="144"/>
      <c r="AO1120" s="144"/>
      <c r="AP1120" s="144"/>
      <c r="AQ1120" s="144"/>
      <c r="AR1120" s="144"/>
      <c r="AS1120" s="144"/>
      <c r="AT1120" s="144"/>
      <c r="AU1120" s="144"/>
      <c r="AV1120" s="144"/>
      <c r="AW1120" s="144"/>
      <c r="AX1120" s="144"/>
      <c r="AY1120" s="144"/>
      <c r="AZ1120" s="144"/>
      <c r="BA1120" s="144"/>
      <c r="BB1120" s="144"/>
      <c r="BC1120" s="144"/>
      <c r="BD1120" s="144"/>
      <c r="BE1120" s="144"/>
      <c r="BF1120" s="144"/>
      <c r="BG1120" s="144"/>
      <c r="BH1120" s="144"/>
      <c r="BI1120" s="144"/>
      <c r="BJ1120" s="144"/>
      <c r="BK1120" s="144"/>
      <c r="BL1120" s="144"/>
      <c r="BM1120" s="144"/>
      <c r="BN1120" s="144"/>
      <c r="BO1120" s="144"/>
      <c r="BP1120" s="144"/>
    </row>
    <row r="1121" spans="1:68" ht="14.5" x14ac:dyDescent="0.3">
      <c r="A1121" s="143"/>
      <c r="B1121" s="143"/>
      <c r="C1121" s="327"/>
      <c r="D1121" s="144"/>
      <c r="E1121" s="144"/>
      <c r="F1121" s="144"/>
      <c r="G1121" s="144"/>
      <c r="H1121" s="144"/>
      <c r="I1121" s="144"/>
      <c r="J1121" s="144"/>
      <c r="K1121" s="144"/>
      <c r="L1121" s="144"/>
      <c r="M1121" s="144"/>
      <c r="N1121" s="144"/>
      <c r="O1121" s="144"/>
      <c r="P1121" s="144"/>
      <c r="Q1121" s="144"/>
      <c r="R1121" s="144"/>
      <c r="S1121" s="144"/>
      <c r="T1121" s="144"/>
      <c r="U1121" s="144"/>
      <c r="V1121" s="144"/>
      <c r="W1121" s="144"/>
      <c r="X1121" s="144"/>
      <c r="Y1121" s="144"/>
      <c r="Z1121" s="144"/>
      <c r="AA1121" s="144"/>
      <c r="AB1121" s="144"/>
      <c r="AC1121" s="144"/>
      <c r="AD1121" s="144"/>
      <c r="AE1121" s="144"/>
      <c r="AF1121" s="144"/>
      <c r="AG1121" s="144"/>
      <c r="AH1121" s="144"/>
      <c r="AI1121" s="144"/>
      <c r="AJ1121" s="144"/>
      <c r="AK1121" s="144"/>
      <c r="AL1121" s="144"/>
      <c r="AM1121" s="144"/>
      <c r="AN1121" s="144"/>
      <c r="AO1121" s="144"/>
      <c r="AP1121" s="144"/>
      <c r="AQ1121" s="144"/>
      <c r="AR1121" s="144"/>
      <c r="AS1121" s="144"/>
      <c r="AT1121" s="144"/>
      <c r="AU1121" s="144"/>
      <c r="AV1121" s="144"/>
      <c r="AW1121" s="144"/>
      <c r="AX1121" s="144"/>
      <c r="AY1121" s="144"/>
      <c r="AZ1121" s="144"/>
      <c r="BA1121" s="144"/>
      <c r="BB1121" s="144"/>
      <c r="BC1121" s="144"/>
      <c r="BD1121" s="144"/>
      <c r="BE1121" s="144"/>
      <c r="BF1121" s="144"/>
      <c r="BG1121" s="144"/>
      <c r="BH1121" s="144"/>
      <c r="BI1121" s="144"/>
      <c r="BJ1121" s="144"/>
      <c r="BK1121" s="144"/>
      <c r="BL1121" s="144"/>
      <c r="BM1121" s="144"/>
      <c r="BN1121" s="144"/>
      <c r="BO1121" s="144"/>
      <c r="BP1121" s="144"/>
    </row>
    <row r="1122" spans="1:68" ht="14.5" x14ac:dyDescent="0.3">
      <c r="A1122" s="143"/>
      <c r="B1122" s="143"/>
      <c r="C1122" s="327"/>
      <c r="D1122" s="144"/>
      <c r="E1122" s="144"/>
      <c r="F1122" s="144"/>
      <c r="G1122" s="144"/>
      <c r="H1122" s="144"/>
      <c r="I1122" s="144"/>
      <c r="J1122" s="144"/>
      <c r="K1122" s="144"/>
      <c r="L1122" s="144"/>
      <c r="M1122" s="144"/>
      <c r="N1122" s="144"/>
      <c r="O1122" s="144"/>
      <c r="P1122" s="144"/>
      <c r="Q1122" s="144"/>
      <c r="R1122" s="144"/>
      <c r="S1122" s="144"/>
      <c r="T1122" s="144"/>
      <c r="U1122" s="144"/>
      <c r="V1122" s="144"/>
      <c r="W1122" s="144"/>
      <c r="X1122" s="144"/>
      <c r="Y1122" s="144"/>
      <c r="Z1122" s="144"/>
      <c r="AA1122" s="144"/>
      <c r="AB1122" s="144"/>
      <c r="AC1122" s="144"/>
      <c r="AD1122" s="144"/>
      <c r="AE1122" s="144"/>
      <c r="AF1122" s="144"/>
      <c r="AG1122" s="144"/>
      <c r="AH1122" s="144"/>
      <c r="AI1122" s="144"/>
      <c r="AJ1122" s="144"/>
      <c r="AK1122" s="144"/>
      <c r="AL1122" s="144"/>
      <c r="AM1122" s="144"/>
      <c r="AN1122" s="144"/>
      <c r="AO1122" s="144"/>
      <c r="AP1122" s="144"/>
      <c r="AQ1122" s="144"/>
      <c r="AR1122" s="144"/>
      <c r="AS1122" s="144"/>
      <c r="AT1122" s="144"/>
      <c r="AU1122" s="144"/>
      <c r="AV1122" s="144"/>
      <c r="AW1122" s="144"/>
      <c r="AX1122" s="144"/>
      <c r="AY1122" s="144"/>
      <c r="AZ1122" s="144"/>
      <c r="BA1122" s="144"/>
      <c r="BB1122" s="144"/>
      <c r="BC1122" s="144"/>
      <c r="BD1122" s="144"/>
      <c r="BE1122" s="144"/>
      <c r="BF1122" s="144"/>
      <c r="BG1122" s="144"/>
      <c r="BH1122" s="144"/>
      <c r="BI1122" s="144"/>
      <c r="BJ1122" s="144"/>
      <c r="BK1122" s="144"/>
      <c r="BL1122" s="144"/>
      <c r="BM1122" s="144"/>
      <c r="BN1122" s="144"/>
      <c r="BO1122" s="144"/>
      <c r="BP1122" s="144"/>
    </row>
    <row r="1123" spans="1:68" ht="14.5" x14ac:dyDescent="0.3">
      <c r="A1123" s="143"/>
      <c r="B1123" s="143"/>
      <c r="C1123" s="327"/>
      <c r="D1123" s="144"/>
      <c r="E1123" s="144"/>
      <c r="F1123" s="144"/>
      <c r="G1123" s="144"/>
      <c r="H1123" s="144"/>
      <c r="I1123" s="144"/>
      <c r="J1123" s="144"/>
      <c r="K1123" s="144"/>
      <c r="L1123" s="144"/>
      <c r="M1123" s="144"/>
      <c r="N1123" s="144"/>
      <c r="O1123" s="144"/>
      <c r="P1123" s="144"/>
      <c r="Q1123" s="144"/>
      <c r="R1123" s="144"/>
      <c r="S1123" s="144"/>
      <c r="T1123" s="144"/>
      <c r="U1123" s="144"/>
      <c r="V1123" s="144"/>
      <c r="W1123" s="144"/>
      <c r="X1123" s="144"/>
      <c r="Y1123" s="144"/>
      <c r="Z1123" s="144"/>
      <c r="AA1123" s="144"/>
      <c r="AB1123" s="144"/>
      <c r="AC1123" s="144"/>
      <c r="AD1123" s="144"/>
      <c r="AE1123" s="144"/>
      <c r="AF1123" s="144"/>
      <c r="AG1123" s="144"/>
      <c r="AH1123" s="144"/>
      <c r="AI1123" s="144"/>
      <c r="AJ1123" s="144"/>
      <c r="AK1123" s="144"/>
      <c r="AL1123" s="144"/>
      <c r="AM1123" s="144"/>
      <c r="AN1123" s="144"/>
      <c r="AO1123" s="144"/>
      <c r="AP1123" s="144"/>
      <c r="AQ1123" s="144"/>
      <c r="AR1123" s="144"/>
      <c r="AS1123" s="144"/>
      <c r="AT1123" s="144"/>
      <c r="AU1123" s="144"/>
      <c r="AV1123" s="144"/>
      <c r="AW1123" s="144"/>
      <c r="AX1123" s="144"/>
      <c r="AY1123" s="144"/>
      <c r="AZ1123" s="144"/>
      <c r="BA1123" s="144"/>
      <c r="BB1123" s="144"/>
      <c r="BC1123" s="144"/>
      <c r="BD1123" s="144"/>
      <c r="BE1123" s="144"/>
      <c r="BF1123" s="144"/>
      <c r="BG1123" s="144"/>
      <c r="BH1123" s="144"/>
      <c r="BI1123" s="144"/>
      <c r="BJ1123" s="144"/>
      <c r="BK1123" s="144"/>
      <c r="BL1123" s="144"/>
      <c r="BM1123" s="144"/>
      <c r="BN1123" s="144"/>
      <c r="BO1123" s="144"/>
      <c r="BP1123" s="144"/>
    </row>
    <row r="1124" spans="1:68" ht="14.5" x14ac:dyDescent="0.3">
      <c r="A1124" s="143"/>
      <c r="B1124" s="143"/>
      <c r="C1124" s="327"/>
      <c r="D1124" s="144"/>
      <c r="E1124" s="144"/>
      <c r="F1124" s="144"/>
      <c r="G1124" s="144"/>
      <c r="H1124" s="144"/>
      <c r="I1124" s="144"/>
      <c r="J1124" s="144"/>
      <c r="K1124" s="144"/>
      <c r="L1124" s="144"/>
      <c r="M1124" s="144"/>
      <c r="N1124" s="144"/>
      <c r="O1124" s="144"/>
      <c r="P1124" s="144"/>
      <c r="Q1124" s="144"/>
      <c r="R1124" s="144"/>
      <c r="S1124" s="144"/>
      <c r="T1124" s="144"/>
      <c r="U1124" s="144"/>
      <c r="V1124" s="144"/>
      <c r="W1124" s="144"/>
      <c r="X1124" s="144"/>
      <c r="Y1124" s="144"/>
      <c r="Z1124" s="144"/>
      <c r="AA1124" s="144"/>
      <c r="AB1124" s="144"/>
      <c r="AC1124" s="144"/>
      <c r="AD1124" s="144"/>
      <c r="AE1124" s="144"/>
      <c r="AF1124" s="144"/>
      <c r="AG1124" s="144"/>
      <c r="AH1124" s="144"/>
      <c r="AI1124" s="144"/>
      <c r="AJ1124" s="144"/>
      <c r="AK1124" s="144"/>
      <c r="AL1124" s="144"/>
      <c r="AM1124" s="144"/>
      <c r="AN1124" s="144"/>
      <c r="AO1124" s="144"/>
      <c r="AP1124" s="144"/>
      <c r="AQ1124" s="144"/>
      <c r="AR1124" s="144"/>
      <c r="AS1124" s="144"/>
      <c r="AT1124" s="144"/>
      <c r="AU1124" s="144"/>
      <c r="AV1124" s="144"/>
      <c r="AW1124" s="144"/>
      <c r="AX1124" s="144"/>
      <c r="AY1124" s="144"/>
      <c r="AZ1124" s="144"/>
      <c r="BA1124" s="144"/>
      <c r="BB1124" s="144"/>
      <c r="BC1124" s="144"/>
      <c r="BD1124" s="144"/>
      <c r="BE1124" s="144"/>
      <c r="BF1124" s="144"/>
      <c r="BG1124" s="144"/>
      <c r="BH1124" s="144"/>
      <c r="BI1124" s="144"/>
      <c r="BJ1124" s="144"/>
      <c r="BK1124" s="144"/>
      <c r="BL1124" s="144"/>
      <c r="BM1124" s="144"/>
      <c r="BN1124" s="144"/>
      <c r="BO1124" s="144"/>
      <c r="BP1124" s="144"/>
    </row>
    <row r="1125" spans="1:68" ht="14.5" x14ac:dyDescent="0.3">
      <c r="A1125" s="143"/>
      <c r="B1125" s="143"/>
      <c r="C1125" s="327"/>
      <c r="D1125" s="144"/>
      <c r="E1125" s="144"/>
      <c r="F1125" s="144"/>
      <c r="G1125" s="144"/>
      <c r="H1125" s="144"/>
      <c r="I1125" s="144"/>
      <c r="J1125" s="144"/>
      <c r="K1125" s="144"/>
      <c r="L1125" s="144"/>
      <c r="M1125" s="144"/>
      <c r="N1125" s="144"/>
      <c r="O1125" s="144"/>
      <c r="P1125" s="144"/>
      <c r="Q1125" s="144"/>
      <c r="R1125" s="144"/>
      <c r="S1125" s="144"/>
      <c r="T1125" s="144"/>
      <c r="U1125" s="144"/>
      <c r="V1125" s="144"/>
      <c r="W1125" s="144"/>
      <c r="X1125" s="144"/>
      <c r="Y1125" s="144"/>
      <c r="Z1125" s="144"/>
      <c r="AA1125" s="144"/>
      <c r="AB1125" s="144"/>
      <c r="AC1125" s="144"/>
      <c r="AD1125" s="144"/>
      <c r="AE1125" s="144"/>
      <c r="AF1125" s="144"/>
      <c r="AG1125" s="144"/>
      <c r="AH1125" s="144"/>
      <c r="AI1125" s="144"/>
      <c r="AJ1125" s="144"/>
      <c r="AK1125" s="144"/>
      <c r="AL1125" s="144"/>
      <c r="AM1125" s="144"/>
      <c r="AN1125" s="144"/>
      <c r="AO1125" s="144"/>
      <c r="AP1125" s="144"/>
      <c r="AQ1125" s="144"/>
      <c r="AR1125" s="144"/>
      <c r="AS1125" s="144"/>
      <c r="AT1125" s="144"/>
      <c r="AU1125" s="144"/>
      <c r="AV1125" s="144"/>
      <c r="AW1125" s="144"/>
      <c r="AX1125" s="144"/>
      <c r="AY1125" s="144"/>
      <c r="AZ1125" s="144"/>
      <c r="BA1125" s="144"/>
      <c r="BB1125" s="144"/>
      <c r="BC1125" s="144"/>
      <c r="BD1125" s="144"/>
      <c r="BE1125" s="144"/>
      <c r="BF1125" s="144"/>
      <c r="BG1125" s="144"/>
      <c r="BH1125" s="144"/>
      <c r="BI1125" s="144"/>
      <c r="BJ1125" s="144"/>
      <c r="BK1125" s="144"/>
      <c r="BL1125" s="144"/>
      <c r="BM1125" s="144"/>
      <c r="BN1125" s="144"/>
      <c r="BO1125" s="144"/>
      <c r="BP1125" s="144"/>
    </row>
    <row r="1126" spans="1:68" ht="14.5" x14ac:dyDescent="0.3">
      <c r="A1126" s="143"/>
      <c r="B1126" s="143"/>
      <c r="C1126" s="327"/>
      <c r="D1126" s="144"/>
      <c r="E1126" s="144"/>
      <c r="F1126" s="144"/>
      <c r="G1126" s="144"/>
      <c r="H1126" s="144"/>
      <c r="I1126" s="144"/>
      <c r="J1126" s="144"/>
      <c r="K1126" s="144"/>
      <c r="L1126" s="144"/>
      <c r="M1126" s="144"/>
      <c r="N1126" s="144"/>
      <c r="O1126" s="144"/>
      <c r="P1126" s="144"/>
      <c r="Q1126" s="144"/>
      <c r="R1126" s="144"/>
      <c r="S1126" s="144"/>
      <c r="T1126" s="144"/>
      <c r="U1126" s="144"/>
      <c r="V1126" s="144"/>
      <c r="W1126" s="144"/>
      <c r="X1126" s="144"/>
      <c r="Y1126" s="144"/>
      <c r="Z1126" s="144"/>
      <c r="AA1126" s="144"/>
      <c r="AB1126" s="144"/>
      <c r="AC1126" s="144"/>
      <c r="AD1126" s="144"/>
      <c r="AE1126" s="144"/>
      <c r="AF1126" s="144"/>
      <c r="AG1126" s="144"/>
      <c r="AH1126" s="144"/>
      <c r="AI1126" s="144"/>
      <c r="AJ1126" s="144"/>
      <c r="AK1126" s="144"/>
      <c r="AL1126" s="144"/>
      <c r="AM1126" s="144"/>
      <c r="AN1126" s="144"/>
      <c r="AO1126" s="144"/>
      <c r="AP1126" s="144"/>
      <c r="AQ1126" s="144"/>
      <c r="AR1126" s="144"/>
      <c r="AS1126" s="144"/>
      <c r="AT1126" s="144"/>
      <c r="AU1126" s="144"/>
      <c r="AV1126" s="144"/>
      <c r="AW1126" s="144"/>
      <c r="AX1126" s="144"/>
      <c r="AY1126" s="144"/>
      <c r="AZ1126" s="144"/>
      <c r="BA1126" s="144"/>
      <c r="BB1126" s="144"/>
      <c r="BC1126" s="144"/>
      <c r="BD1126" s="144"/>
      <c r="BE1126" s="144"/>
      <c r="BF1126" s="144"/>
      <c r="BG1126" s="144"/>
      <c r="BH1126" s="144"/>
      <c r="BI1126" s="144"/>
      <c r="BJ1126" s="144"/>
      <c r="BK1126" s="144"/>
      <c r="BL1126" s="144"/>
      <c r="BM1126" s="144"/>
      <c r="BN1126" s="144"/>
      <c r="BO1126" s="144"/>
      <c r="BP1126" s="144"/>
    </row>
    <row r="1127" spans="1:68" ht="14.5" x14ac:dyDescent="0.3">
      <c r="A1127" s="143"/>
      <c r="B1127" s="143"/>
      <c r="C1127" s="327"/>
      <c r="D1127" s="144"/>
      <c r="E1127" s="144"/>
      <c r="F1127" s="144"/>
      <c r="G1127" s="144"/>
      <c r="H1127" s="144"/>
      <c r="I1127" s="144"/>
      <c r="J1127" s="144"/>
      <c r="K1127" s="144"/>
      <c r="L1127" s="144"/>
      <c r="M1127" s="144"/>
      <c r="N1127" s="144"/>
      <c r="O1127" s="144"/>
      <c r="P1127" s="144"/>
      <c r="Q1127" s="144"/>
      <c r="R1127" s="144"/>
      <c r="S1127" s="144"/>
      <c r="T1127" s="144"/>
      <c r="U1127" s="144"/>
      <c r="V1127" s="144"/>
      <c r="W1127" s="144"/>
      <c r="X1127" s="144"/>
      <c r="Y1127" s="144"/>
      <c r="Z1127" s="144"/>
      <c r="AA1127" s="144"/>
      <c r="AB1127" s="144"/>
      <c r="AC1127" s="144"/>
      <c r="AD1127" s="144"/>
      <c r="AE1127" s="144"/>
      <c r="AF1127" s="144"/>
      <c r="AG1127" s="144"/>
      <c r="AH1127" s="144"/>
      <c r="AI1127" s="144"/>
      <c r="AJ1127" s="144"/>
      <c r="AK1127" s="144"/>
      <c r="AL1127" s="144"/>
      <c r="AM1127" s="144"/>
      <c r="AN1127" s="144"/>
      <c r="AO1127" s="144"/>
      <c r="AP1127" s="144"/>
      <c r="AQ1127" s="144"/>
      <c r="AR1127" s="144"/>
      <c r="AS1127" s="144"/>
      <c r="AT1127" s="144"/>
      <c r="AU1127" s="144"/>
      <c r="AV1127" s="144"/>
      <c r="AW1127" s="144"/>
      <c r="AX1127" s="144"/>
      <c r="AY1127" s="144"/>
      <c r="AZ1127" s="144"/>
      <c r="BA1127" s="144"/>
      <c r="BB1127" s="144"/>
      <c r="BC1127" s="144"/>
      <c r="BD1127" s="144"/>
      <c r="BE1127" s="144"/>
      <c r="BF1127" s="144"/>
      <c r="BG1127" s="144"/>
      <c r="BH1127" s="144"/>
      <c r="BI1127" s="144"/>
      <c r="BJ1127" s="144"/>
      <c r="BK1127" s="144"/>
      <c r="BL1127" s="144"/>
      <c r="BM1127" s="144"/>
      <c r="BN1127" s="144"/>
      <c r="BO1127" s="144"/>
      <c r="BP1127" s="144"/>
    </row>
    <row r="1128" spans="1:68" ht="14.5" x14ac:dyDescent="0.3">
      <c r="A1128" s="143"/>
      <c r="B1128" s="143"/>
      <c r="C1128" s="327"/>
      <c r="D1128" s="144"/>
      <c r="E1128" s="144"/>
      <c r="F1128" s="144"/>
      <c r="G1128" s="144"/>
      <c r="H1128" s="144"/>
      <c r="I1128" s="144"/>
      <c r="J1128" s="144"/>
      <c r="K1128" s="144"/>
      <c r="L1128" s="144"/>
      <c r="M1128" s="144"/>
      <c r="N1128" s="144"/>
      <c r="O1128" s="144"/>
      <c r="P1128" s="144"/>
      <c r="Q1128" s="144"/>
      <c r="R1128" s="144"/>
      <c r="S1128" s="144"/>
      <c r="T1128" s="144"/>
      <c r="U1128" s="144"/>
      <c r="V1128" s="144"/>
      <c r="W1128" s="144"/>
      <c r="X1128" s="144"/>
      <c r="Y1128" s="144"/>
      <c r="Z1128" s="144"/>
      <c r="AA1128" s="144"/>
      <c r="AB1128" s="144"/>
      <c r="AC1128" s="144"/>
      <c r="AD1128" s="144"/>
      <c r="AE1128" s="144"/>
      <c r="AF1128" s="144"/>
      <c r="AG1128" s="144"/>
      <c r="AH1128" s="144"/>
      <c r="AI1128" s="144"/>
      <c r="AJ1128" s="144"/>
      <c r="AK1128" s="144"/>
      <c r="AL1128" s="144"/>
      <c r="AM1128" s="144"/>
      <c r="AN1128" s="144"/>
      <c r="AO1128" s="144"/>
      <c r="AP1128" s="144"/>
      <c r="AQ1128" s="144"/>
      <c r="AR1128" s="144"/>
      <c r="AS1128" s="144"/>
      <c r="AT1128" s="144"/>
      <c r="AU1128" s="144"/>
      <c r="AV1128" s="144"/>
      <c r="AW1128" s="144"/>
      <c r="AX1128" s="144"/>
      <c r="AY1128" s="144"/>
      <c r="AZ1128" s="144"/>
      <c r="BA1128" s="144"/>
      <c r="BB1128" s="144"/>
      <c r="BC1128" s="144"/>
      <c r="BD1128" s="144"/>
      <c r="BE1128" s="144"/>
      <c r="BF1128" s="144"/>
      <c r="BG1128" s="144"/>
      <c r="BH1128" s="144"/>
      <c r="BI1128" s="144"/>
      <c r="BJ1128" s="144"/>
      <c r="BK1128" s="144"/>
      <c r="BL1128" s="144"/>
      <c r="BM1128" s="144"/>
      <c r="BN1128" s="144"/>
      <c r="BO1128" s="144"/>
      <c r="BP1128" s="144"/>
    </row>
    <row r="1129" spans="1:68" ht="14.5" x14ac:dyDescent="0.3">
      <c r="A1129" s="143"/>
      <c r="B1129" s="143"/>
      <c r="C1129" s="327"/>
      <c r="D1129" s="144"/>
      <c r="E1129" s="144"/>
      <c r="F1129" s="144"/>
      <c r="G1129" s="144"/>
      <c r="H1129" s="144"/>
      <c r="I1129" s="144"/>
      <c r="J1129" s="144"/>
      <c r="K1129" s="144"/>
      <c r="L1129" s="144"/>
      <c r="M1129" s="144"/>
      <c r="N1129" s="144"/>
      <c r="O1129" s="144"/>
      <c r="P1129" s="144"/>
      <c r="Q1129" s="144"/>
      <c r="R1129" s="144"/>
      <c r="S1129" s="144"/>
      <c r="T1129" s="144"/>
      <c r="U1129" s="144"/>
      <c r="V1129" s="144"/>
      <c r="W1129" s="144"/>
      <c r="X1129" s="144"/>
      <c r="Y1129" s="144"/>
      <c r="Z1129" s="144"/>
      <c r="AA1129" s="144"/>
      <c r="AB1129" s="144"/>
      <c r="AC1129" s="144"/>
      <c r="AD1129" s="144"/>
      <c r="AE1129" s="144"/>
      <c r="AF1129" s="144"/>
      <c r="AG1129" s="144"/>
      <c r="AH1129" s="144"/>
      <c r="AI1129" s="144"/>
      <c r="AJ1129" s="144"/>
      <c r="AK1129" s="144"/>
      <c r="AL1129" s="144"/>
      <c r="AM1129" s="144"/>
      <c r="AN1129" s="144"/>
      <c r="AO1129" s="144"/>
      <c r="AP1129" s="144"/>
      <c r="AQ1129" s="144"/>
      <c r="AR1129" s="144"/>
      <c r="AS1129" s="144"/>
      <c r="AT1129" s="144"/>
      <c r="AU1129" s="144"/>
      <c r="AV1129" s="144"/>
      <c r="AW1129" s="144"/>
      <c r="AX1129" s="144"/>
      <c r="AY1129" s="144"/>
      <c r="AZ1129" s="144"/>
      <c r="BA1129" s="144"/>
      <c r="BB1129" s="144"/>
      <c r="BC1129" s="144"/>
      <c r="BD1129" s="144"/>
      <c r="BE1129" s="144"/>
      <c r="BF1129" s="144"/>
      <c r="BG1129" s="144"/>
      <c r="BH1129" s="144"/>
      <c r="BI1129" s="144"/>
      <c r="BJ1129" s="144"/>
      <c r="BK1129" s="144"/>
      <c r="BL1129" s="144"/>
      <c r="BM1129" s="144"/>
      <c r="BN1129" s="144"/>
      <c r="BO1129" s="144"/>
      <c r="BP1129" s="144"/>
    </row>
    <row r="1130" spans="1:68" ht="14.5" x14ac:dyDescent="0.3">
      <c r="A1130" s="143"/>
      <c r="B1130" s="143"/>
      <c r="C1130" s="327"/>
      <c r="D1130" s="144"/>
      <c r="E1130" s="144"/>
      <c r="F1130" s="144"/>
      <c r="G1130" s="144"/>
      <c r="H1130" s="144"/>
      <c r="I1130" s="144"/>
      <c r="J1130" s="144"/>
      <c r="K1130" s="144"/>
      <c r="L1130" s="144"/>
      <c r="M1130" s="144"/>
      <c r="N1130" s="144"/>
      <c r="O1130" s="144"/>
      <c r="P1130" s="144"/>
      <c r="Q1130" s="144"/>
      <c r="R1130" s="144"/>
      <c r="S1130" s="144"/>
      <c r="T1130" s="144"/>
      <c r="U1130" s="144"/>
      <c r="V1130" s="144"/>
      <c r="W1130" s="144"/>
      <c r="X1130" s="144"/>
      <c r="Y1130" s="144"/>
      <c r="Z1130" s="144"/>
      <c r="AA1130" s="144"/>
      <c r="AB1130" s="144"/>
      <c r="AC1130" s="144"/>
      <c r="AD1130" s="144"/>
      <c r="AE1130" s="144"/>
      <c r="AF1130" s="144"/>
      <c r="AG1130" s="144"/>
      <c r="AH1130" s="144"/>
      <c r="AI1130" s="144"/>
      <c r="AJ1130" s="144"/>
      <c r="AK1130" s="144"/>
      <c r="AL1130" s="144"/>
      <c r="AM1130" s="144"/>
      <c r="AN1130" s="144"/>
      <c r="AO1130" s="144"/>
      <c r="AP1130" s="144"/>
      <c r="AQ1130" s="144"/>
      <c r="AR1130" s="144"/>
      <c r="AS1130" s="144"/>
      <c r="AT1130" s="144"/>
      <c r="AU1130" s="144"/>
      <c r="AV1130" s="144"/>
      <c r="AW1130" s="144"/>
      <c r="AX1130" s="144"/>
      <c r="AY1130" s="144"/>
      <c r="AZ1130" s="144"/>
      <c r="BA1130" s="144"/>
      <c r="BB1130" s="144"/>
      <c r="BC1130" s="144"/>
      <c r="BD1130" s="144"/>
      <c r="BE1130" s="144"/>
      <c r="BF1130" s="144"/>
      <c r="BG1130" s="144"/>
      <c r="BH1130" s="144"/>
      <c r="BI1130" s="144"/>
      <c r="BJ1130" s="144"/>
      <c r="BK1130" s="144"/>
      <c r="BL1130" s="144"/>
      <c r="BM1130" s="144"/>
      <c r="BN1130" s="144"/>
      <c r="BO1130" s="144"/>
      <c r="BP1130" s="144"/>
    </row>
    <row r="1131" spans="1:68" ht="14.5" x14ac:dyDescent="0.3">
      <c r="A1131" s="143"/>
      <c r="B1131" s="143"/>
      <c r="C1131" s="327"/>
      <c r="D1131" s="144"/>
      <c r="E1131" s="144"/>
      <c r="F1131" s="144"/>
      <c r="G1131" s="144"/>
      <c r="H1131" s="144"/>
      <c r="I1131" s="144"/>
      <c r="J1131" s="144"/>
      <c r="K1131" s="144"/>
      <c r="L1131" s="144"/>
      <c r="M1131" s="144"/>
      <c r="N1131" s="144"/>
      <c r="O1131" s="144"/>
      <c r="P1131" s="144"/>
      <c r="Q1131" s="144"/>
      <c r="R1131" s="144"/>
      <c r="S1131" s="144"/>
      <c r="T1131" s="144"/>
      <c r="U1131" s="144"/>
      <c r="V1131" s="144"/>
      <c r="W1131" s="144"/>
      <c r="X1131" s="144"/>
      <c r="Y1131" s="144"/>
      <c r="Z1131" s="144"/>
      <c r="AA1131" s="144"/>
      <c r="AB1131" s="144"/>
      <c r="AC1131" s="144"/>
      <c r="AD1131" s="144"/>
      <c r="AE1131" s="144"/>
      <c r="AF1131" s="144"/>
      <c r="AG1131" s="144"/>
      <c r="AH1131" s="144"/>
      <c r="AI1131" s="144"/>
      <c r="AJ1131" s="144"/>
      <c r="AK1131" s="144"/>
      <c r="AL1131" s="144"/>
      <c r="AM1131" s="144"/>
      <c r="AN1131" s="144"/>
      <c r="AO1131" s="144"/>
      <c r="AP1131" s="144"/>
      <c r="AQ1131" s="144"/>
      <c r="AR1131" s="144"/>
      <c r="AS1131" s="144"/>
      <c r="AT1131" s="144"/>
      <c r="AU1131" s="144"/>
      <c r="AV1131" s="144"/>
      <c r="AW1131" s="144"/>
      <c r="AX1131" s="144"/>
      <c r="AY1131" s="144"/>
      <c r="AZ1131" s="144"/>
      <c r="BA1131" s="144"/>
      <c r="BB1131" s="144"/>
      <c r="BC1131" s="144"/>
      <c r="BD1131" s="144"/>
      <c r="BE1131" s="144"/>
      <c r="BF1131" s="144"/>
      <c r="BG1131" s="144"/>
      <c r="BH1131" s="144"/>
      <c r="BI1131" s="144"/>
      <c r="BJ1131" s="144"/>
      <c r="BK1131" s="144"/>
      <c r="BL1131" s="144"/>
      <c r="BM1131" s="144"/>
      <c r="BN1131" s="144"/>
      <c r="BO1131" s="144"/>
      <c r="BP1131" s="144"/>
    </row>
    <row r="1132" spans="1:68" ht="14.5" x14ac:dyDescent="0.3">
      <c r="A1132" s="143"/>
      <c r="B1132" s="143"/>
      <c r="C1132" s="327"/>
      <c r="D1132" s="144"/>
      <c r="E1132" s="144"/>
      <c r="F1132" s="144"/>
      <c r="G1132" s="144"/>
      <c r="H1132" s="144"/>
      <c r="I1132" s="144"/>
      <c r="J1132" s="144"/>
      <c r="K1132" s="144"/>
      <c r="L1132" s="144"/>
      <c r="M1132" s="144"/>
      <c r="N1132" s="144"/>
      <c r="O1132" s="144"/>
      <c r="P1132" s="144"/>
      <c r="Q1132" s="144"/>
      <c r="R1132" s="144"/>
      <c r="S1132" s="144"/>
      <c r="T1132" s="144"/>
      <c r="U1132" s="144"/>
      <c r="V1132" s="144"/>
      <c r="W1132" s="144"/>
      <c r="X1132" s="144"/>
      <c r="Y1132" s="144"/>
      <c r="Z1132" s="144"/>
      <c r="AA1132" s="144"/>
      <c r="AB1132" s="144"/>
      <c r="AC1132" s="144"/>
      <c r="AD1132" s="144"/>
      <c r="AE1132" s="144"/>
      <c r="AF1132" s="144"/>
      <c r="AG1132" s="144"/>
      <c r="AH1132" s="144"/>
      <c r="AI1132" s="144"/>
      <c r="AJ1132" s="144"/>
      <c r="AK1132" s="144"/>
      <c r="AL1132" s="144"/>
      <c r="AM1132" s="144"/>
      <c r="AN1132" s="144"/>
      <c r="AO1132" s="144"/>
      <c r="AP1132" s="144"/>
      <c r="AQ1132" s="144"/>
      <c r="AR1132" s="144"/>
      <c r="AS1132" s="144"/>
      <c r="AT1132" s="144"/>
      <c r="AU1132" s="144"/>
      <c r="AV1132" s="144"/>
      <c r="AW1132" s="144"/>
      <c r="AX1132" s="144"/>
      <c r="AY1132" s="144"/>
      <c r="AZ1132" s="144"/>
      <c r="BA1132" s="144"/>
      <c r="BB1132" s="144"/>
      <c r="BC1132" s="144"/>
      <c r="BD1132" s="144"/>
      <c r="BE1132" s="144"/>
      <c r="BF1132" s="144"/>
      <c r="BG1132" s="144"/>
      <c r="BH1132" s="144"/>
      <c r="BI1132" s="144"/>
      <c r="BJ1132" s="144"/>
      <c r="BK1132" s="144"/>
      <c r="BL1132" s="144"/>
      <c r="BM1132" s="144"/>
      <c r="BN1132" s="144"/>
      <c r="BO1132" s="144"/>
      <c r="BP1132" s="144"/>
    </row>
    <row r="1133" spans="1:68" ht="14.5" x14ac:dyDescent="0.3">
      <c r="A1133" s="143"/>
      <c r="B1133" s="143"/>
      <c r="C1133" s="327"/>
      <c r="D1133" s="144"/>
      <c r="E1133" s="144"/>
      <c r="F1133" s="144"/>
      <c r="G1133" s="144"/>
      <c r="H1133" s="144"/>
      <c r="I1133" s="144"/>
      <c r="J1133" s="144"/>
      <c r="K1133" s="144"/>
      <c r="L1133" s="144"/>
      <c r="M1133" s="144"/>
      <c r="N1133" s="144"/>
      <c r="O1133" s="144"/>
      <c r="P1133" s="144"/>
      <c r="Q1133" s="144"/>
      <c r="R1133" s="144"/>
      <c r="S1133" s="144"/>
      <c r="T1133" s="144"/>
      <c r="U1133" s="144"/>
      <c r="V1133" s="144"/>
      <c r="W1133" s="144"/>
      <c r="X1133" s="144"/>
      <c r="Y1133" s="144"/>
      <c r="Z1133" s="144"/>
      <c r="AA1133" s="144"/>
      <c r="AB1133" s="144"/>
      <c r="AC1133" s="144"/>
      <c r="AD1133" s="144"/>
      <c r="AE1133" s="144"/>
      <c r="AF1133" s="144"/>
      <c r="AG1133" s="144"/>
      <c r="AH1133" s="144"/>
      <c r="AI1133" s="144"/>
      <c r="AJ1133" s="144"/>
      <c r="AK1133" s="144"/>
      <c r="AL1133" s="144"/>
      <c r="AM1133" s="144"/>
      <c r="AN1133" s="144"/>
      <c r="AO1133" s="144"/>
      <c r="AP1133" s="144"/>
      <c r="AQ1133" s="144"/>
      <c r="AR1133" s="144"/>
      <c r="AS1133" s="144"/>
      <c r="AT1133" s="144"/>
      <c r="AU1133" s="144"/>
      <c r="AV1133" s="144"/>
      <c r="AW1133" s="144"/>
      <c r="AX1133" s="144"/>
      <c r="AY1133" s="144"/>
      <c r="AZ1133" s="144"/>
      <c r="BA1133" s="144"/>
      <c r="BB1133" s="144"/>
      <c r="BC1133" s="144"/>
      <c r="BD1133" s="144"/>
      <c r="BE1133" s="144"/>
      <c r="BF1133" s="144"/>
      <c r="BG1133" s="144"/>
      <c r="BH1133" s="144"/>
      <c r="BI1133" s="144"/>
      <c r="BJ1133" s="144"/>
      <c r="BK1133" s="144"/>
      <c r="BL1133" s="144"/>
      <c r="BM1133" s="144"/>
      <c r="BN1133" s="144"/>
      <c r="BO1133" s="144"/>
      <c r="BP1133" s="144"/>
    </row>
    <row r="1134" spans="1:68" ht="14.5" x14ac:dyDescent="0.3">
      <c r="A1134" s="143"/>
      <c r="B1134" s="143"/>
      <c r="C1134" s="327"/>
      <c r="D1134" s="144"/>
      <c r="E1134" s="144"/>
      <c r="F1134" s="144"/>
      <c r="G1134" s="144"/>
      <c r="H1134" s="144"/>
      <c r="I1134" s="144"/>
      <c r="J1134" s="144"/>
      <c r="K1134" s="144"/>
      <c r="L1134" s="144"/>
      <c r="M1134" s="144"/>
      <c r="N1134" s="144"/>
      <c r="O1134" s="144"/>
      <c r="P1134" s="144"/>
      <c r="Q1134" s="144"/>
      <c r="R1134" s="144"/>
      <c r="S1134" s="144"/>
      <c r="T1134" s="144"/>
      <c r="U1134" s="144"/>
      <c r="V1134" s="144"/>
      <c r="W1134" s="144"/>
      <c r="X1134" s="144"/>
      <c r="Y1134" s="144"/>
      <c r="Z1134" s="144"/>
      <c r="AA1134" s="144"/>
      <c r="AB1134" s="144"/>
      <c r="AC1134" s="144"/>
      <c r="AD1134" s="144"/>
      <c r="AE1134" s="144"/>
      <c r="AF1134" s="144"/>
      <c r="AG1134" s="144"/>
      <c r="AH1134" s="144"/>
      <c r="AI1134" s="144"/>
      <c r="AJ1134" s="144"/>
      <c r="AK1134" s="144"/>
      <c r="AL1134" s="144"/>
      <c r="AM1134" s="144"/>
      <c r="AN1134" s="144"/>
      <c r="AO1134" s="144"/>
      <c r="AP1134" s="144"/>
      <c r="AQ1134" s="144"/>
      <c r="AR1134" s="144"/>
      <c r="AS1134" s="144"/>
      <c r="AT1134" s="144"/>
      <c r="AU1134" s="144"/>
      <c r="AV1134" s="144"/>
      <c r="AW1134" s="144"/>
      <c r="AX1134" s="144"/>
      <c r="AY1134" s="144"/>
      <c r="AZ1134" s="144"/>
      <c r="BA1134" s="144"/>
      <c r="BB1134" s="144"/>
      <c r="BC1134" s="144"/>
      <c r="BD1134" s="144"/>
      <c r="BE1134" s="144"/>
      <c r="BF1134" s="144"/>
      <c r="BG1134" s="144"/>
      <c r="BH1134" s="144"/>
      <c r="BI1134" s="144"/>
      <c r="BJ1134" s="144"/>
      <c r="BK1134" s="144"/>
      <c r="BL1134" s="144"/>
      <c r="BM1134" s="144"/>
      <c r="BN1134" s="144"/>
      <c r="BO1134" s="144"/>
      <c r="BP1134" s="144"/>
    </row>
    <row r="1135" spans="1:68" ht="14.5" x14ac:dyDescent="0.3">
      <c r="A1135" s="143"/>
      <c r="B1135" s="143"/>
      <c r="C1135" s="327"/>
      <c r="D1135" s="144"/>
      <c r="E1135" s="144"/>
      <c r="F1135" s="144"/>
      <c r="G1135" s="144"/>
      <c r="H1135" s="144"/>
      <c r="I1135" s="144"/>
      <c r="J1135" s="144"/>
      <c r="K1135" s="144"/>
      <c r="L1135" s="144"/>
      <c r="M1135" s="144"/>
      <c r="N1135" s="144"/>
      <c r="O1135" s="144"/>
      <c r="P1135" s="144"/>
      <c r="Q1135" s="144"/>
      <c r="R1135" s="144"/>
      <c r="S1135" s="144"/>
      <c r="T1135" s="144"/>
      <c r="U1135" s="144"/>
      <c r="V1135" s="144"/>
      <c r="W1135" s="144"/>
      <c r="X1135" s="144"/>
      <c r="Y1135" s="144"/>
      <c r="Z1135" s="144"/>
      <c r="AA1135" s="144"/>
      <c r="AB1135" s="144"/>
      <c r="AC1135" s="144"/>
      <c r="AD1135" s="144"/>
      <c r="AE1135" s="144"/>
      <c r="AF1135" s="144"/>
      <c r="AG1135" s="144"/>
      <c r="AH1135" s="144"/>
      <c r="AI1135" s="144"/>
      <c r="AJ1135" s="144"/>
      <c r="AK1135" s="144"/>
      <c r="AL1135" s="144"/>
      <c r="AM1135" s="144"/>
      <c r="AN1135" s="144"/>
      <c r="AO1135" s="144"/>
      <c r="AP1135" s="144"/>
      <c r="AQ1135" s="144"/>
      <c r="AR1135" s="144"/>
      <c r="AS1135" s="144"/>
      <c r="AT1135" s="144"/>
      <c r="AU1135" s="144"/>
      <c r="AV1135" s="144"/>
      <c r="AW1135" s="144"/>
      <c r="AX1135" s="144"/>
      <c r="AY1135" s="144"/>
      <c r="AZ1135" s="144"/>
      <c r="BA1135" s="144"/>
      <c r="BB1135" s="144"/>
      <c r="BC1135" s="144"/>
      <c r="BD1135" s="144"/>
      <c r="BE1135" s="144"/>
      <c r="BF1135" s="144"/>
      <c r="BG1135" s="144"/>
      <c r="BH1135" s="144"/>
      <c r="BI1135" s="144"/>
      <c r="BJ1135" s="144"/>
      <c r="BK1135" s="144"/>
      <c r="BL1135" s="144"/>
      <c r="BM1135" s="144"/>
      <c r="BN1135" s="144"/>
      <c r="BO1135" s="144"/>
      <c r="BP1135" s="144"/>
    </row>
    <row r="1136" spans="1:68" ht="14.5" x14ac:dyDescent="0.3">
      <c r="A1136" s="143"/>
      <c r="B1136" s="143"/>
      <c r="C1136" s="327"/>
      <c r="D1136" s="144"/>
      <c r="E1136" s="144"/>
      <c r="F1136" s="144"/>
      <c r="G1136" s="144"/>
      <c r="H1136" s="144"/>
      <c r="I1136" s="144"/>
      <c r="J1136" s="144"/>
      <c r="K1136" s="144"/>
      <c r="L1136" s="144"/>
      <c r="M1136" s="144"/>
      <c r="N1136" s="144"/>
      <c r="O1136" s="144"/>
      <c r="P1136" s="144"/>
      <c r="Q1136" s="144"/>
      <c r="R1136" s="144"/>
      <c r="S1136" s="144"/>
      <c r="T1136" s="144"/>
      <c r="U1136" s="144"/>
      <c r="V1136" s="144"/>
      <c r="W1136" s="144"/>
      <c r="X1136" s="144"/>
      <c r="Y1136" s="144"/>
      <c r="Z1136" s="144"/>
      <c r="AA1136" s="144"/>
      <c r="AB1136" s="144"/>
      <c r="AC1136" s="144"/>
      <c r="AD1136" s="144"/>
      <c r="AE1136" s="144"/>
      <c r="AF1136" s="144"/>
      <c r="AG1136" s="144"/>
      <c r="AH1136" s="144"/>
      <c r="AI1136" s="144"/>
      <c r="AJ1136" s="144"/>
      <c r="AK1136" s="144"/>
      <c r="AL1136" s="144"/>
      <c r="AM1136" s="144"/>
      <c r="AN1136" s="144"/>
      <c r="AO1136" s="144"/>
      <c r="AP1136" s="144"/>
      <c r="AQ1136" s="144"/>
      <c r="AR1136" s="144"/>
      <c r="AS1136" s="144"/>
      <c r="AT1136" s="144"/>
      <c r="AU1136" s="144"/>
      <c r="AV1136" s="144"/>
      <c r="AW1136" s="144"/>
      <c r="AX1136" s="144"/>
      <c r="AY1136" s="144"/>
      <c r="AZ1136" s="144"/>
      <c r="BA1136" s="144"/>
      <c r="BB1136" s="144"/>
      <c r="BC1136" s="144"/>
      <c r="BD1136" s="144"/>
      <c r="BE1136" s="144"/>
      <c r="BF1136" s="144"/>
      <c r="BG1136" s="144"/>
      <c r="BH1136" s="144"/>
      <c r="BI1136" s="144"/>
      <c r="BJ1136" s="144"/>
      <c r="BK1136" s="144"/>
      <c r="BL1136" s="144"/>
      <c r="BM1136" s="144"/>
      <c r="BN1136" s="144"/>
      <c r="BO1136" s="144"/>
      <c r="BP1136" s="144"/>
    </row>
    <row r="1137" spans="1:68" ht="14.5" x14ac:dyDescent="0.3">
      <c r="A1137" s="143"/>
      <c r="B1137" s="143"/>
      <c r="C1137" s="327"/>
      <c r="D1137" s="144"/>
      <c r="E1137" s="144"/>
      <c r="F1137" s="144"/>
      <c r="G1137" s="144"/>
      <c r="H1137" s="144"/>
      <c r="I1137" s="144"/>
      <c r="J1137" s="144"/>
      <c r="K1137" s="144"/>
      <c r="L1137" s="144"/>
      <c r="M1137" s="144"/>
      <c r="N1137" s="144"/>
      <c r="O1137" s="144"/>
      <c r="P1137" s="144"/>
      <c r="Q1137" s="144"/>
      <c r="R1137" s="144"/>
      <c r="S1137" s="144"/>
      <c r="T1137" s="144"/>
      <c r="U1137" s="144"/>
      <c r="V1137" s="144"/>
      <c r="W1137" s="144"/>
      <c r="X1137" s="144"/>
      <c r="Y1137" s="144"/>
      <c r="Z1137" s="144"/>
      <c r="AA1137" s="144"/>
      <c r="AB1137" s="144"/>
      <c r="AC1137" s="144"/>
      <c r="AD1137" s="144"/>
      <c r="AE1137" s="144"/>
      <c r="AF1137" s="144"/>
      <c r="AG1137" s="144"/>
      <c r="AH1137" s="144"/>
      <c r="AI1137" s="144"/>
      <c r="AJ1137" s="144"/>
      <c r="AK1137" s="144"/>
      <c r="AL1137" s="144"/>
      <c r="AM1137" s="144"/>
      <c r="AN1137" s="144"/>
      <c r="AO1137" s="144"/>
      <c r="AP1137" s="144"/>
      <c r="AQ1137" s="144"/>
      <c r="AR1137" s="144"/>
      <c r="AS1137" s="144"/>
      <c r="AT1137" s="144"/>
      <c r="AU1137" s="144"/>
      <c r="AV1137" s="144"/>
      <c r="AW1137" s="144"/>
      <c r="AX1137" s="144"/>
      <c r="AY1137" s="144"/>
      <c r="AZ1137" s="144"/>
      <c r="BA1137" s="144"/>
      <c r="BB1137" s="144"/>
      <c r="BC1137" s="144"/>
      <c r="BD1137" s="144"/>
      <c r="BE1137" s="144"/>
      <c r="BF1137" s="144"/>
      <c r="BG1137" s="144"/>
      <c r="BH1137" s="144"/>
      <c r="BI1137" s="144"/>
      <c r="BJ1137" s="144"/>
      <c r="BK1137" s="144"/>
      <c r="BL1137" s="144"/>
      <c r="BM1137" s="144"/>
      <c r="BN1137" s="144"/>
      <c r="BO1137" s="144"/>
      <c r="BP1137" s="144"/>
    </row>
    <row r="1138" spans="1:68" ht="14.5" x14ac:dyDescent="0.3">
      <c r="A1138" s="143"/>
      <c r="B1138" s="143"/>
      <c r="C1138" s="327"/>
      <c r="D1138" s="144"/>
      <c r="E1138" s="144"/>
      <c r="F1138" s="144"/>
      <c r="G1138" s="144"/>
      <c r="H1138" s="144"/>
      <c r="I1138" s="144"/>
      <c r="J1138" s="144"/>
      <c r="K1138" s="144"/>
      <c r="L1138" s="144"/>
      <c r="M1138" s="144"/>
      <c r="N1138" s="144"/>
      <c r="O1138" s="144"/>
      <c r="P1138" s="144"/>
      <c r="Q1138" s="144"/>
      <c r="R1138" s="144"/>
      <c r="S1138" s="144"/>
      <c r="T1138" s="144"/>
      <c r="U1138" s="144"/>
      <c r="V1138" s="144"/>
      <c r="W1138" s="144"/>
      <c r="X1138" s="144"/>
      <c r="Y1138" s="144"/>
      <c r="Z1138" s="144"/>
      <c r="AA1138" s="144"/>
      <c r="AB1138" s="144"/>
      <c r="AC1138" s="144"/>
      <c r="AD1138" s="144"/>
      <c r="AE1138" s="144"/>
      <c r="AF1138" s="144"/>
      <c r="AG1138" s="144"/>
      <c r="AH1138" s="144"/>
      <c r="AI1138" s="144"/>
      <c r="AJ1138" s="144"/>
      <c r="AK1138" s="144"/>
      <c r="AL1138" s="144"/>
      <c r="AM1138" s="144"/>
      <c r="AN1138" s="144"/>
      <c r="AO1138" s="144"/>
      <c r="AP1138" s="144"/>
      <c r="AQ1138" s="144"/>
      <c r="AR1138" s="144"/>
      <c r="AS1138" s="144"/>
      <c r="AT1138" s="144"/>
      <c r="AU1138" s="144"/>
      <c r="AV1138" s="144"/>
      <c r="AW1138" s="144"/>
      <c r="AX1138" s="144"/>
      <c r="AY1138" s="144"/>
      <c r="AZ1138" s="144"/>
      <c r="BA1138" s="144"/>
      <c r="BB1138" s="144"/>
      <c r="BC1138" s="144"/>
      <c r="BD1138" s="144"/>
      <c r="BE1138" s="144"/>
      <c r="BF1138" s="144"/>
      <c r="BG1138" s="144"/>
      <c r="BH1138" s="144"/>
      <c r="BI1138" s="144"/>
      <c r="BJ1138" s="144"/>
      <c r="BK1138" s="144"/>
      <c r="BL1138" s="144"/>
      <c r="BM1138" s="144"/>
      <c r="BN1138" s="144"/>
      <c r="BO1138" s="144"/>
      <c r="BP1138" s="144"/>
    </row>
    <row r="1139" spans="1:68" ht="14.5" x14ac:dyDescent="0.3">
      <c r="A1139" s="143"/>
      <c r="B1139" s="143"/>
      <c r="C1139" s="327"/>
      <c r="D1139" s="144"/>
      <c r="E1139" s="144"/>
      <c r="F1139" s="144"/>
      <c r="G1139" s="144"/>
      <c r="H1139" s="144"/>
      <c r="I1139" s="144"/>
      <c r="J1139" s="144"/>
      <c r="K1139" s="144"/>
      <c r="L1139" s="144"/>
      <c r="M1139" s="144"/>
      <c r="N1139" s="144"/>
      <c r="O1139" s="144"/>
      <c r="P1139" s="144"/>
      <c r="Q1139" s="144"/>
      <c r="R1139" s="144"/>
      <c r="S1139" s="144"/>
      <c r="T1139" s="144"/>
      <c r="U1139" s="144"/>
      <c r="V1139" s="144"/>
      <c r="W1139" s="144"/>
      <c r="X1139" s="144"/>
      <c r="Y1139" s="144"/>
      <c r="Z1139" s="144"/>
      <c r="AA1139" s="144"/>
      <c r="AB1139" s="144"/>
      <c r="AC1139" s="144"/>
      <c r="AD1139" s="144"/>
      <c r="AE1139" s="144"/>
      <c r="AF1139" s="144"/>
      <c r="AG1139" s="144"/>
      <c r="AH1139" s="144"/>
      <c r="AI1139" s="144"/>
      <c r="AJ1139" s="144"/>
      <c r="AK1139" s="144"/>
      <c r="AL1139" s="144"/>
      <c r="AM1139" s="144"/>
      <c r="AN1139" s="144"/>
      <c r="AO1139" s="144"/>
      <c r="AP1139" s="144"/>
      <c r="AQ1139" s="144"/>
      <c r="AR1139" s="144"/>
      <c r="AS1139" s="144"/>
      <c r="AT1139" s="144"/>
      <c r="AU1139" s="144"/>
      <c r="AV1139" s="144"/>
      <c r="AW1139" s="144"/>
      <c r="AX1139" s="144"/>
      <c r="AY1139" s="144"/>
      <c r="AZ1139" s="144"/>
      <c r="BA1139" s="144"/>
      <c r="BB1139" s="144"/>
      <c r="BC1139" s="144"/>
      <c r="BD1139" s="144"/>
      <c r="BE1139" s="144"/>
      <c r="BF1139" s="144"/>
      <c r="BG1139" s="144"/>
      <c r="BH1139" s="144"/>
      <c r="BI1139" s="144"/>
      <c r="BJ1139" s="144"/>
      <c r="BK1139" s="144"/>
      <c r="BL1139" s="144"/>
      <c r="BM1139" s="144"/>
      <c r="BN1139" s="144"/>
      <c r="BO1139" s="144"/>
      <c r="BP1139" s="144"/>
    </row>
    <row r="1140" spans="1:68" ht="14.5" x14ac:dyDescent="0.3">
      <c r="A1140" s="143"/>
      <c r="B1140" s="143"/>
      <c r="C1140" s="327"/>
      <c r="D1140" s="144"/>
      <c r="E1140" s="144"/>
      <c r="F1140" s="144"/>
      <c r="G1140" s="144"/>
      <c r="H1140" s="144"/>
      <c r="I1140" s="144"/>
      <c r="J1140" s="144"/>
      <c r="K1140" s="144"/>
      <c r="L1140" s="144"/>
      <c r="M1140" s="144"/>
      <c r="N1140" s="144"/>
      <c r="O1140" s="144"/>
      <c r="P1140" s="144"/>
      <c r="Q1140" s="144"/>
      <c r="R1140" s="144"/>
      <c r="S1140" s="144"/>
      <c r="T1140" s="144"/>
      <c r="U1140" s="144"/>
      <c r="V1140" s="144"/>
      <c r="W1140" s="144"/>
      <c r="X1140" s="144"/>
      <c r="Y1140" s="144"/>
      <c r="Z1140" s="144"/>
      <c r="AA1140" s="144"/>
      <c r="AB1140" s="144"/>
      <c r="AC1140" s="144"/>
      <c r="AD1140" s="144"/>
      <c r="AE1140" s="144"/>
      <c r="AF1140" s="144"/>
      <c r="AG1140" s="144"/>
      <c r="AH1140" s="144"/>
      <c r="AI1140" s="144"/>
      <c r="AJ1140" s="144"/>
      <c r="AK1140" s="144"/>
      <c r="AL1140" s="144"/>
      <c r="AM1140" s="144"/>
      <c r="AN1140" s="144"/>
      <c r="AO1140" s="144"/>
      <c r="AP1140" s="144"/>
      <c r="AQ1140" s="144"/>
      <c r="AR1140" s="144"/>
      <c r="AS1140" s="144"/>
      <c r="AT1140" s="144"/>
      <c r="AU1140" s="144"/>
      <c r="AV1140" s="144"/>
      <c r="AW1140" s="144"/>
      <c r="AX1140" s="144"/>
      <c r="AY1140" s="144"/>
      <c r="AZ1140" s="144"/>
      <c r="BA1140" s="144"/>
      <c r="BB1140" s="144"/>
      <c r="BC1140" s="144"/>
      <c r="BD1140" s="144"/>
      <c r="BE1140" s="144"/>
      <c r="BF1140" s="144"/>
      <c r="BG1140" s="144"/>
      <c r="BH1140" s="144"/>
      <c r="BI1140" s="144"/>
      <c r="BJ1140" s="144"/>
      <c r="BK1140" s="144"/>
      <c r="BL1140" s="144"/>
      <c r="BM1140" s="144"/>
      <c r="BN1140" s="144"/>
      <c r="BO1140" s="144"/>
      <c r="BP1140" s="144"/>
    </row>
    <row r="1141" spans="1:68" ht="14.5" x14ac:dyDescent="0.3">
      <c r="A1141" s="143"/>
      <c r="B1141" s="143"/>
      <c r="C1141" s="327"/>
      <c r="D1141" s="144"/>
      <c r="E1141" s="144"/>
      <c r="F1141" s="144"/>
      <c r="G1141" s="144"/>
      <c r="H1141" s="144"/>
      <c r="I1141" s="144"/>
      <c r="J1141" s="144"/>
      <c r="K1141" s="144"/>
      <c r="L1141" s="144"/>
      <c r="M1141" s="144"/>
      <c r="N1141" s="144"/>
      <c r="O1141" s="144"/>
      <c r="P1141" s="144"/>
      <c r="Q1141" s="144"/>
      <c r="R1141" s="144"/>
      <c r="S1141" s="144"/>
      <c r="T1141" s="144"/>
      <c r="U1141" s="144"/>
      <c r="V1141" s="144"/>
      <c r="W1141" s="144"/>
      <c r="X1141" s="144"/>
      <c r="Y1141" s="144"/>
      <c r="Z1141" s="144"/>
      <c r="AA1141" s="144"/>
      <c r="AB1141" s="144"/>
      <c r="AC1141" s="144"/>
      <c r="AD1141" s="144"/>
      <c r="AE1141" s="144"/>
      <c r="AF1141" s="144"/>
      <c r="AG1141" s="144"/>
      <c r="AH1141" s="144"/>
      <c r="AI1141" s="144"/>
      <c r="AJ1141" s="144"/>
      <c r="AK1141" s="144"/>
      <c r="AL1141" s="144"/>
      <c r="AM1141" s="144"/>
      <c r="AN1141" s="144"/>
      <c r="AO1141" s="144"/>
      <c r="AP1141" s="144"/>
      <c r="AQ1141" s="144"/>
      <c r="AR1141" s="144"/>
      <c r="AS1141" s="144"/>
      <c r="AT1141" s="144"/>
      <c r="AU1141" s="144"/>
      <c r="AV1141" s="144"/>
      <c r="AW1141" s="144"/>
      <c r="AX1141" s="144"/>
      <c r="AY1141" s="144"/>
      <c r="AZ1141" s="144"/>
      <c r="BA1141" s="144"/>
      <c r="BB1141" s="144"/>
      <c r="BC1141" s="144"/>
      <c r="BD1141" s="144"/>
      <c r="BE1141" s="144"/>
      <c r="BF1141" s="144"/>
      <c r="BG1141" s="144"/>
      <c r="BH1141" s="144"/>
      <c r="BI1141" s="144"/>
      <c r="BJ1141" s="144"/>
      <c r="BK1141" s="144"/>
      <c r="BL1141" s="144"/>
      <c r="BM1141" s="144"/>
      <c r="BN1141" s="144"/>
      <c r="BO1141" s="144"/>
      <c r="BP1141" s="144"/>
    </row>
    <row r="1142" spans="1:68" ht="14.5" x14ac:dyDescent="0.3">
      <c r="A1142" s="143"/>
      <c r="B1142" s="143"/>
      <c r="C1142" s="327"/>
      <c r="D1142" s="144"/>
      <c r="E1142" s="144"/>
      <c r="F1142" s="144"/>
      <c r="G1142" s="144"/>
      <c r="H1142" s="144"/>
      <c r="I1142" s="144"/>
      <c r="J1142" s="144"/>
      <c r="K1142" s="144"/>
      <c r="L1142" s="144"/>
      <c r="M1142" s="144"/>
      <c r="N1142" s="144"/>
      <c r="O1142" s="144"/>
      <c r="P1142" s="144"/>
      <c r="Q1142" s="144"/>
      <c r="R1142" s="144"/>
      <c r="S1142" s="144"/>
      <c r="T1142" s="144"/>
      <c r="U1142" s="144"/>
      <c r="V1142" s="144"/>
      <c r="W1142" s="144"/>
      <c r="X1142" s="144"/>
      <c r="Y1142" s="144"/>
      <c r="Z1142" s="144"/>
      <c r="AA1142" s="144"/>
      <c r="AB1142" s="144"/>
      <c r="AC1142" s="144"/>
      <c r="AD1142" s="144"/>
      <c r="AE1142" s="144"/>
      <c r="AF1142" s="144"/>
      <c r="AG1142" s="144"/>
      <c r="AH1142" s="144"/>
      <c r="AI1142" s="144"/>
      <c r="AJ1142" s="144"/>
      <c r="AK1142" s="144"/>
      <c r="AL1142" s="144"/>
      <c r="AM1142" s="144"/>
      <c r="AN1142" s="144"/>
      <c r="AO1142" s="144"/>
      <c r="AP1142" s="144"/>
      <c r="AQ1142" s="144"/>
      <c r="AR1142" s="144"/>
      <c r="AS1142" s="144"/>
      <c r="AT1142" s="144"/>
      <c r="AU1142" s="144"/>
      <c r="AV1142" s="144"/>
      <c r="AW1142" s="144"/>
      <c r="AX1142" s="144"/>
      <c r="AY1142" s="144"/>
      <c r="AZ1142" s="144"/>
      <c r="BA1142" s="144"/>
      <c r="BB1142" s="144"/>
      <c r="BC1142" s="144"/>
      <c r="BD1142" s="144"/>
      <c r="BE1142" s="144"/>
      <c r="BF1142" s="144"/>
      <c r="BG1142" s="144"/>
      <c r="BH1142" s="144"/>
      <c r="BI1142" s="144"/>
      <c r="BJ1142" s="144"/>
      <c r="BK1142" s="144"/>
      <c r="BL1142" s="144"/>
      <c r="BM1142" s="144"/>
      <c r="BN1142" s="144"/>
      <c r="BO1142" s="144"/>
      <c r="BP1142" s="144"/>
    </row>
    <row r="1143" spans="1:68" ht="14.5" x14ac:dyDescent="0.3">
      <c r="A1143" s="143"/>
      <c r="B1143" s="143"/>
      <c r="C1143" s="327"/>
      <c r="D1143" s="144"/>
      <c r="E1143" s="144"/>
      <c r="F1143" s="144"/>
      <c r="G1143" s="144"/>
      <c r="H1143" s="144"/>
      <c r="I1143" s="144"/>
      <c r="J1143" s="144"/>
      <c r="K1143" s="144"/>
      <c r="L1143" s="144"/>
      <c r="M1143" s="144"/>
      <c r="N1143" s="144"/>
      <c r="O1143" s="144"/>
      <c r="P1143" s="144"/>
      <c r="Q1143" s="144"/>
      <c r="R1143" s="144"/>
      <c r="S1143" s="144"/>
      <c r="T1143" s="144"/>
      <c r="U1143" s="144"/>
      <c r="V1143" s="144"/>
      <c r="W1143" s="144"/>
      <c r="X1143" s="144"/>
      <c r="Y1143" s="144"/>
      <c r="Z1143" s="144"/>
      <c r="AA1143" s="144"/>
      <c r="AB1143" s="144"/>
      <c r="AC1143" s="144"/>
      <c r="AD1143" s="144"/>
      <c r="AE1143" s="144"/>
      <c r="AF1143" s="144"/>
      <c r="AG1143" s="144"/>
      <c r="AH1143" s="144"/>
      <c r="AI1143" s="144"/>
      <c r="AJ1143" s="144"/>
      <c r="AK1143" s="144"/>
      <c r="AL1143" s="144"/>
      <c r="AM1143" s="144"/>
      <c r="AN1143" s="144"/>
      <c r="AO1143" s="144"/>
      <c r="AP1143" s="144"/>
      <c r="AQ1143" s="144"/>
      <c r="AR1143" s="144"/>
      <c r="AS1143" s="144"/>
      <c r="AT1143" s="144"/>
      <c r="AU1143" s="144"/>
      <c r="AV1143" s="144"/>
      <c r="AW1143" s="144"/>
      <c r="AX1143" s="144"/>
      <c r="AY1143" s="144"/>
      <c r="AZ1143" s="144"/>
      <c r="BA1143" s="144"/>
      <c r="BB1143" s="144"/>
      <c r="BC1143" s="144"/>
      <c r="BD1143" s="144"/>
      <c r="BE1143" s="144"/>
      <c r="BF1143" s="144"/>
      <c r="BG1143" s="144"/>
      <c r="BH1143" s="144"/>
      <c r="BI1143" s="144"/>
      <c r="BJ1143" s="144"/>
      <c r="BK1143" s="144"/>
      <c r="BL1143" s="144"/>
      <c r="BM1143" s="144"/>
      <c r="BN1143" s="144"/>
      <c r="BO1143" s="144"/>
      <c r="BP1143" s="144"/>
    </row>
    <row r="1144" spans="1:68" ht="14.5" x14ac:dyDescent="0.3">
      <c r="A1144" s="143"/>
      <c r="B1144" s="143"/>
      <c r="C1144" s="327"/>
      <c r="D1144" s="144"/>
      <c r="E1144" s="144"/>
      <c r="F1144" s="144"/>
      <c r="G1144" s="144"/>
      <c r="H1144" s="144"/>
      <c r="I1144" s="144"/>
      <c r="J1144" s="144"/>
      <c r="K1144" s="144"/>
      <c r="L1144" s="144"/>
      <c r="M1144" s="144"/>
      <c r="N1144" s="144"/>
      <c r="O1144" s="144"/>
      <c r="P1144" s="144"/>
      <c r="Q1144" s="144"/>
      <c r="R1144" s="144"/>
      <c r="S1144" s="144"/>
      <c r="T1144" s="144"/>
      <c r="U1144" s="144"/>
      <c r="V1144" s="144"/>
      <c r="W1144" s="144"/>
      <c r="X1144" s="144"/>
      <c r="Y1144" s="144"/>
      <c r="Z1144" s="144"/>
      <c r="AA1144" s="144"/>
      <c r="AB1144" s="144"/>
      <c r="AC1144" s="144"/>
      <c r="AD1144" s="144"/>
      <c r="AE1144" s="144"/>
      <c r="AF1144" s="144"/>
      <c r="AG1144" s="144"/>
      <c r="AH1144" s="144"/>
      <c r="AI1144" s="144"/>
      <c r="AJ1144" s="144"/>
      <c r="AK1144" s="144"/>
      <c r="AL1144" s="144"/>
      <c r="AM1144" s="144"/>
      <c r="AN1144" s="144"/>
      <c r="AO1144" s="144"/>
      <c r="AP1144" s="144"/>
      <c r="AQ1144" s="144"/>
      <c r="AR1144" s="144"/>
      <c r="AS1144" s="144"/>
      <c r="AT1144" s="144"/>
      <c r="AU1144" s="144"/>
      <c r="AV1144" s="144"/>
      <c r="AW1144" s="144"/>
      <c r="AX1144" s="144"/>
      <c r="AY1144" s="144"/>
      <c r="AZ1144" s="144"/>
      <c r="BA1144" s="144"/>
      <c r="BB1144" s="144"/>
      <c r="BC1144" s="144"/>
      <c r="BD1144" s="144"/>
      <c r="BE1144" s="144"/>
      <c r="BF1144" s="144"/>
      <c r="BG1144" s="144"/>
      <c r="BH1144" s="144"/>
      <c r="BI1144" s="144"/>
      <c r="BJ1144" s="144"/>
      <c r="BK1144" s="144"/>
      <c r="BL1144" s="144"/>
      <c r="BM1144" s="144"/>
      <c r="BN1144" s="144"/>
      <c r="BO1144" s="144"/>
      <c r="BP1144" s="144"/>
    </row>
    <row r="1145" spans="1:68" ht="14.5" x14ac:dyDescent="0.3">
      <c r="A1145" s="143"/>
      <c r="B1145" s="143"/>
      <c r="C1145" s="327"/>
      <c r="D1145" s="144"/>
      <c r="E1145" s="144"/>
      <c r="F1145" s="144"/>
      <c r="G1145" s="144"/>
      <c r="H1145" s="144"/>
      <c r="I1145" s="144"/>
      <c r="J1145" s="144"/>
      <c r="K1145" s="144"/>
      <c r="L1145" s="144"/>
      <c r="M1145" s="144"/>
      <c r="N1145" s="144"/>
      <c r="O1145" s="144"/>
      <c r="P1145" s="144"/>
      <c r="Q1145" s="144"/>
      <c r="R1145" s="144"/>
      <c r="S1145" s="144"/>
      <c r="T1145" s="144"/>
      <c r="U1145" s="144"/>
      <c r="V1145" s="144"/>
      <c r="W1145" s="144"/>
      <c r="X1145" s="144"/>
      <c r="Y1145" s="144"/>
      <c r="Z1145" s="144"/>
      <c r="AA1145" s="144"/>
      <c r="AB1145" s="144"/>
      <c r="AC1145" s="144"/>
      <c r="AD1145" s="144"/>
      <c r="AE1145" s="144"/>
      <c r="AF1145" s="144"/>
      <c r="AG1145" s="144"/>
      <c r="AH1145" s="144"/>
      <c r="AI1145" s="144"/>
      <c r="AJ1145" s="144"/>
      <c r="AK1145" s="144"/>
      <c r="AL1145" s="144"/>
      <c r="AM1145" s="144"/>
      <c r="AN1145" s="144"/>
      <c r="AO1145" s="144"/>
      <c r="AP1145" s="144"/>
      <c r="AQ1145" s="144"/>
      <c r="AR1145" s="144"/>
      <c r="AS1145" s="144"/>
      <c r="AT1145" s="144"/>
      <c r="AU1145" s="144"/>
      <c r="AV1145" s="144"/>
      <c r="AW1145" s="144"/>
      <c r="AX1145" s="144"/>
      <c r="AY1145" s="144"/>
      <c r="AZ1145" s="144"/>
      <c r="BA1145" s="144"/>
      <c r="BB1145" s="144"/>
      <c r="BC1145" s="144"/>
      <c r="BD1145" s="144"/>
      <c r="BE1145" s="144"/>
      <c r="BF1145" s="144"/>
      <c r="BG1145" s="144"/>
      <c r="BH1145" s="144"/>
      <c r="BI1145" s="144"/>
      <c r="BJ1145" s="144"/>
      <c r="BK1145" s="144"/>
      <c r="BL1145" s="144"/>
      <c r="BM1145" s="144"/>
      <c r="BN1145" s="144"/>
      <c r="BO1145" s="144"/>
      <c r="BP1145" s="144"/>
    </row>
    <row r="1146" spans="1:68" ht="14.5" x14ac:dyDescent="0.3">
      <c r="A1146" s="143"/>
      <c r="B1146" s="143"/>
      <c r="C1146" s="327"/>
      <c r="D1146" s="144"/>
      <c r="E1146" s="144"/>
      <c r="F1146" s="144"/>
      <c r="G1146" s="144"/>
      <c r="H1146" s="144"/>
      <c r="I1146" s="144"/>
      <c r="J1146" s="144"/>
      <c r="K1146" s="144"/>
      <c r="L1146" s="144"/>
      <c r="M1146" s="144"/>
      <c r="N1146" s="144"/>
      <c r="O1146" s="144"/>
      <c r="P1146" s="144"/>
      <c r="Q1146" s="144"/>
      <c r="R1146" s="144"/>
      <c r="S1146" s="144"/>
      <c r="T1146" s="144"/>
      <c r="U1146" s="144"/>
      <c r="V1146" s="144"/>
      <c r="W1146" s="144"/>
      <c r="X1146" s="144"/>
      <c r="Y1146" s="144"/>
      <c r="Z1146" s="144"/>
      <c r="AA1146" s="144"/>
      <c r="AB1146" s="144"/>
      <c r="AC1146" s="144"/>
      <c r="AD1146" s="144"/>
      <c r="AE1146" s="144"/>
      <c r="AF1146" s="144"/>
      <c r="AG1146" s="144"/>
      <c r="AH1146" s="144"/>
      <c r="AI1146" s="144"/>
      <c r="AJ1146" s="144"/>
      <c r="AK1146" s="144"/>
      <c r="AL1146" s="144"/>
      <c r="AM1146" s="144"/>
      <c r="AN1146" s="144"/>
      <c r="AO1146" s="144"/>
      <c r="AP1146" s="144"/>
      <c r="AQ1146" s="144"/>
      <c r="AR1146" s="144"/>
      <c r="AS1146" s="144"/>
      <c r="AT1146" s="144"/>
      <c r="AU1146" s="144"/>
      <c r="AV1146" s="144"/>
      <c r="AW1146" s="144"/>
      <c r="AX1146" s="144"/>
      <c r="AY1146" s="144"/>
      <c r="AZ1146" s="144"/>
      <c r="BA1146" s="144"/>
      <c r="BB1146" s="144"/>
      <c r="BC1146" s="144"/>
      <c r="BD1146" s="144"/>
      <c r="BE1146" s="144"/>
      <c r="BF1146" s="144"/>
      <c r="BG1146" s="144"/>
      <c r="BH1146" s="144"/>
      <c r="BI1146" s="144"/>
      <c r="BJ1146" s="144"/>
      <c r="BK1146" s="144"/>
      <c r="BL1146" s="144"/>
      <c r="BM1146" s="144"/>
      <c r="BN1146" s="144"/>
      <c r="BO1146" s="144"/>
      <c r="BP1146" s="144"/>
    </row>
    <row r="1147" spans="1:68" ht="14.5" x14ac:dyDescent="0.3">
      <c r="A1147" s="143"/>
      <c r="B1147" s="143"/>
      <c r="C1147" s="327"/>
      <c r="D1147" s="144"/>
      <c r="E1147" s="144"/>
      <c r="F1147" s="144"/>
      <c r="G1147" s="144"/>
      <c r="H1147" s="144"/>
      <c r="I1147" s="144"/>
      <c r="J1147" s="144"/>
      <c r="K1147" s="144"/>
      <c r="L1147" s="144"/>
      <c r="M1147" s="144"/>
      <c r="N1147" s="144"/>
      <c r="O1147" s="144"/>
      <c r="P1147" s="144"/>
      <c r="Q1147" s="144"/>
      <c r="R1147" s="144"/>
      <c r="S1147" s="144"/>
      <c r="T1147" s="144"/>
      <c r="U1147" s="144"/>
      <c r="V1147" s="144"/>
      <c r="W1147" s="144"/>
      <c r="X1147" s="144"/>
      <c r="Y1147" s="144"/>
      <c r="Z1147" s="144"/>
      <c r="AA1147" s="144"/>
      <c r="AB1147" s="144"/>
      <c r="AC1147" s="144"/>
      <c r="AD1147" s="144"/>
      <c r="AE1147" s="144"/>
      <c r="AF1147" s="144"/>
      <c r="AG1147" s="144"/>
      <c r="AH1147" s="144"/>
      <c r="AI1147" s="144"/>
      <c r="AJ1147" s="144"/>
      <c r="AK1147" s="144"/>
      <c r="AL1147" s="144"/>
      <c r="AM1147" s="144"/>
      <c r="AN1147" s="144"/>
      <c r="AO1147" s="144"/>
      <c r="AP1147" s="144"/>
      <c r="AQ1147" s="144"/>
      <c r="AR1147" s="144"/>
      <c r="AS1147" s="144"/>
      <c r="AT1147" s="144"/>
      <c r="AU1147" s="144"/>
      <c r="AV1147" s="144"/>
      <c r="AW1147" s="144"/>
      <c r="AX1147" s="144"/>
      <c r="AY1147" s="144"/>
      <c r="AZ1147" s="144"/>
      <c r="BA1147" s="144"/>
      <c r="BB1147" s="144"/>
      <c r="BC1147" s="144"/>
      <c r="BD1147" s="144"/>
      <c r="BE1147" s="144"/>
      <c r="BF1147" s="144"/>
      <c r="BG1147" s="144"/>
      <c r="BH1147" s="144"/>
      <c r="BI1147" s="144"/>
      <c r="BJ1147" s="144"/>
      <c r="BK1147" s="144"/>
      <c r="BL1147" s="144"/>
      <c r="BM1147" s="144"/>
      <c r="BN1147" s="144"/>
      <c r="BO1147" s="144"/>
      <c r="BP1147" s="144"/>
    </row>
    <row r="1148" spans="1:68" ht="14.5" x14ac:dyDescent="0.3">
      <c r="A1148" s="143"/>
      <c r="B1148" s="143"/>
      <c r="C1148" s="327"/>
      <c r="D1148" s="144"/>
      <c r="E1148" s="144"/>
      <c r="F1148" s="144"/>
      <c r="G1148" s="144"/>
      <c r="H1148" s="144"/>
      <c r="I1148" s="144"/>
      <c r="J1148" s="144"/>
      <c r="K1148" s="144"/>
      <c r="L1148" s="144"/>
      <c r="M1148" s="144"/>
      <c r="N1148" s="144"/>
      <c r="O1148" s="144"/>
      <c r="P1148" s="144"/>
      <c r="Q1148" s="144"/>
      <c r="R1148" s="144"/>
      <c r="S1148" s="144"/>
      <c r="T1148" s="144"/>
      <c r="U1148" s="144"/>
      <c r="V1148" s="144"/>
      <c r="W1148" s="144"/>
      <c r="X1148" s="144"/>
      <c r="Y1148" s="144"/>
      <c r="Z1148" s="144"/>
      <c r="AA1148" s="144"/>
      <c r="AB1148" s="144"/>
      <c r="AC1148" s="144"/>
      <c r="AD1148" s="144"/>
      <c r="AE1148" s="144"/>
      <c r="AF1148" s="144"/>
      <c r="AG1148" s="144"/>
      <c r="AH1148" s="144"/>
      <c r="AI1148" s="144"/>
      <c r="AJ1148" s="144"/>
      <c r="AK1148" s="144"/>
      <c r="AL1148" s="144"/>
      <c r="AM1148" s="144"/>
      <c r="AN1148" s="144"/>
      <c r="AO1148" s="144"/>
      <c r="AP1148" s="144"/>
      <c r="AQ1148" s="144"/>
      <c r="AR1148" s="144"/>
      <c r="AS1148" s="144"/>
      <c r="AT1148" s="144"/>
      <c r="AU1148" s="144"/>
      <c r="AV1148" s="144"/>
      <c r="AW1148" s="144"/>
      <c r="AX1148" s="144"/>
      <c r="AY1148" s="144"/>
      <c r="AZ1148" s="144"/>
      <c r="BA1148" s="144"/>
      <c r="BB1148" s="144"/>
      <c r="BC1148" s="144"/>
      <c r="BD1148" s="144"/>
      <c r="BE1148" s="144"/>
      <c r="BF1148" s="144"/>
      <c r="BG1148" s="144"/>
      <c r="BH1148" s="144"/>
      <c r="BI1148" s="144"/>
      <c r="BJ1148" s="144"/>
      <c r="BK1148" s="144"/>
      <c r="BL1148" s="144"/>
      <c r="BM1148" s="144"/>
      <c r="BN1148" s="144"/>
      <c r="BO1148" s="144"/>
      <c r="BP1148" s="144"/>
    </row>
    <row r="1149" spans="1:68" ht="14.5" x14ac:dyDescent="0.3">
      <c r="A1149" s="143"/>
      <c r="B1149" s="143"/>
      <c r="C1149" s="327"/>
      <c r="D1149" s="144"/>
      <c r="E1149" s="144"/>
      <c r="F1149" s="144"/>
      <c r="G1149" s="144"/>
      <c r="H1149" s="144"/>
      <c r="I1149" s="144"/>
      <c r="J1149" s="144"/>
      <c r="K1149" s="144"/>
      <c r="L1149" s="144"/>
      <c r="M1149" s="144"/>
      <c r="N1149" s="144"/>
      <c r="O1149" s="144"/>
      <c r="P1149" s="144"/>
      <c r="Q1149" s="144"/>
      <c r="R1149" s="144"/>
      <c r="S1149" s="144"/>
      <c r="T1149" s="144"/>
      <c r="U1149" s="144"/>
      <c r="V1149" s="144"/>
      <c r="W1149" s="144"/>
      <c r="X1149" s="144"/>
      <c r="Y1149" s="144"/>
      <c r="Z1149" s="144"/>
      <c r="AA1149" s="144"/>
      <c r="AB1149" s="144"/>
      <c r="AC1149" s="144"/>
      <c r="AD1149" s="144"/>
      <c r="AE1149" s="144"/>
      <c r="AF1149" s="144"/>
      <c r="AG1149" s="144"/>
      <c r="AH1149" s="144"/>
      <c r="AI1149" s="144"/>
      <c r="AJ1149" s="144"/>
      <c r="AK1149" s="144"/>
      <c r="AL1149" s="144"/>
      <c r="AM1149" s="144"/>
      <c r="AN1149" s="144"/>
      <c r="AO1149" s="144"/>
      <c r="AP1149" s="144"/>
      <c r="AQ1149" s="144"/>
      <c r="AR1149" s="144"/>
      <c r="AS1149" s="144"/>
      <c r="AT1149" s="144"/>
      <c r="AU1149" s="144"/>
      <c r="AV1149" s="144"/>
      <c r="AW1149" s="144"/>
      <c r="AX1149" s="144"/>
      <c r="AY1149" s="144"/>
      <c r="AZ1149" s="144"/>
      <c r="BA1149" s="144"/>
      <c r="BB1149" s="144"/>
      <c r="BC1149" s="144"/>
      <c r="BD1149" s="144"/>
      <c r="BE1149" s="144"/>
      <c r="BF1149" s="144"/>
      <c r="BG1149" s="144"/>
      <c r="BH1149" s="144"/>
      <c r="BI1149" s="144"/>
      <c r="BJ1149" s="144"/>
      <c r="BK1149" s="144"/>
      <c r="BL1149" s="144"/>
      <c r="BM1149" s="144"/>
      <c r="BN1149" s="144"/>
      <c r="BO1149" s="144"/>
      <c r="BP1149" s="144"/>
    </row>
    <row r="1150" spans="1:68" ht="14.5" x14ac:dyDescent="0.3">
      <c r="A1150" s="143"/>
      <c r="B1150" s="143"/>
      <c r="C1150" s="327"/>
      <c r="D1150" s="144"/>
      <c r="E1150" s="144"/>
      <c r="F1150" s="144"/>
      <c r="G1150" s="144"/>
      <c r="H1150" s="144"/>
      <c r="I1150" s="144"/>
      <c r="J1150" s="144"/>
      <c r="K1150" s="144"/>
      <c r="L1150" s="144"/>
      <c r="M1150" s="144"/>
      <c r="N1150" s="144"/>
      <c r="O1150" s="144"/>
      <c r="P1150" s="144"/>
      <c r="Q1150" s="144"/>
      <c r="R1150" s="144"/>
      <c r="S1150" s="144"/>
      <c r="T1150" s="144"/>
      <c r="U1150" s="144"/>
      <c r="V1150" s="144"/>
      <c r="W1150" s="144"/>
      <c r="X1150" s="144"/>
      <c r="Y1150" s="144"/>
      <c r="Z1150" s="144"/>
      <c r="AA1150" s="144"/>
      <c r="AB1150" s="144"/>
      <c r="AC1150" s="144"/>
      <c r="AD1150" s="144"/>
      <c r="AE1150" s="144"/>
      <c r="AF1150" s="144"/>
      <c r="AG1150" s="144"/>
      <c r="AH1150" s="144"/>
      <c r="AI1150" s="144"/>
      <c r="AJ1150" s="144"/>
      <c r="AK1150" s="144"/>
      <c r="AL1150" s="144"/>
      <c r="AM1150" s="144"/>
      <c r="AN1150" s="144"/>
      <c r="AO1150" s="144"/>
      <c r="AP1150" s="144"/>
      <c r="AQ1150" s="144"/>
      <c r="AR1150" s="144"/>
      <c r="AS1150" s="144"/>
      <c r="AT1150" s="144"/>
      <c r="AU1150" s="144"/>
      <c r="AV1150" s="144"/>
      <c r="AW1150" s="144"/>
      <c r="AX1150" s="144"/>
      <c r="AY1150" s="144"/>
      <c r="AZ1150" s="144"/>
      <c r="BA1150" s="144"/>
      <c r="BB1150" s="144"/>
      <c r="BC1150" s="144"/>
      <c r="BD1150" s="144"/>
      <c r="BE1150" s="144"/>
      <c r="BF1150" s="144"/>
      <c r="BG1150" s="144"/>
      <c r="BH1150" s="144"/>
      <c r="BI1150" s="144"/>
      <c r="BJ1150" s="144"/>
      <c r="BK1150" s="144"/>
      <c r="BL1150" s="144"/>
      <c r="BM1150" s="144"/>
      <c r="BN1150" s="144"/>
      <c r="BO1150" s="144"/>
      <c r="BP1150" s="144"/>
    </row>
    <row r="1151" spans="1:68" ht="14.5" x14ac:dyDescent="0.3">
      <c r="A1151" s="143"/>
      <c r="B1151" s="143"/>
      <c r="C1151" s="327"/>
      <c r="D1151" s="144"/>
      <c r="E1151" s="144"/>
      <c r="F1151" s="144"/>
      <c r="G1151" s="144"/>
      <c r="H1151" s="144"/>
      <c r="I1151" s="144"/>
      <c r="J1151" s="144"/>
      <c r="K1151" s="144"/>
      <c r="L1151" s="144"/>
      <c r="M1151" s="144"/>
      <c r="N1151" s="144"/>
      <c r="O1151" s="144"/>
      <c r="P1151" s="144"/>
      <c r="Q1151" s="144"/>
      <c r="R1151" s="144"/>
      <c r="S1151" s="144"/>
      <c r="T1151" s="144"/>
      <c r="U1151" s="144"/>
      <c r="V1151" s="144"/>
      <c r="W1151" s="144"/>
      <c r="X1151" s="144"/>
      <c r="Y1151" s="144"/>
      <c r="Z1151" s="144"/>
      <c r="AA1151" s="144"/>
      <c r="AB1151" s="144"/>
      <c r="AC1151" s="144"/>
      <c r="AD1151" s="144"/>
      <c r="AE1151" s="144"/>
      <c r="AF1151" s="144"/>
      <c r="AG1151" s="144"/>
      <c r="AH1151" s="144"/>
      <c r="AI1151" s="144"/>
      <c r="AJ1151" s="144"/>
      <c r="AK1151" s="144"/>
      <c r="AL1151" s="144"/>
      <c r="AM1151" s="144"/>
      <c r="AN1151" s="144"/>
      <c r="AO1151" s="144"/>
      <c r="AP1151" s="144"/>
      <c r="AQ1151" s="144"/>
      <c r="AR1151" s="144"/>
      <c r="AS1151" s="144"/>
      <c r="AT1151" s="144"/>
      <c r="AU1151" s="144"/>
      <c r="AV1151" s="144"/>
      <c r="AW1151" s="144"/>
      <c r="AX1151" s="144"/>
      <c r="AY1151" s="144"/>
      <c r="AZ1151" s="144"/>
      <c r="BA1151" s="144"/>
      <c r="BB1151" s="144"/>
      <c r="BC1151" s="144"/>
      <c r="BD1151" s="144"/>
      <c r="BE1151" s="144"/>
      <c r="BF1151" s="144"/>
      <c r="BG1151" s="144"/>
      <c r="BH1151" s="144"/>
      <c r="BI1151" s="144"/>
      <c r="BJ1151" s="144"/>
      <c r="BK1151" s="144"/>
      <c r="BL1151" s="144"/>
      <c r="BM1151" s="144"/>
      <c r="BN1151" s="144"/>
      <c r="BO1151" s="144"/>
      <c r="BP1151" s="144"/>
    </row>
    <row r="1152" spans="1:68" ht="14.5" x14ac:dyDescent="0.3">
      <c r="A1152" s="143"/>
      <c r="B1152" s="143"/>
      <c r="C1152" s="327"/>
      <c r="D1152" s="144"/>
      <c r="E1152" s="144"/>
      <c r="F1152" s="144"/>
      <c r="G1152" s="144"/>
      <c r="H1152" s="144"/>
      <c r="I1152" s="144"/>
      <c r="J1152" s="144"/>
      <c r="K1152" s="144"/>
      <c r="L1152" s="144"/>
      <c r="M1152" s="144"/>
      <c r="N1152" s="144"/>
      <c r="O1152" s="144"/>
      <c r="P1152" s="144"/>
      <c r="Q1152" s="144"/>
      <c r="R1152" s="144"/>
      <c r="S1152" s="144"/>
      <c r="T1152" s="144"/>
      <c r="U1152" s="144"/>
      <c r="V1152" s="144"/>
      <c r="W1152" s="144"/>
      <c r="X1152" s="144"/>
      <c r="Y1152" s="144"/>
      <c r="Z1152" s="144"/>
      <c r="AA1152" s="144"/>
      <c r="AB1152" s="144"/>
      <c r="AC1152" s="144"/>
      <c r="AD1152" s="144"/>
      <c r="AE1152" s="144"/>
      <c r="AF1152" s="144"/>
      <c r="AG1152" s="144"/>
      <c r="AH1152" s="144"/>
      <c r="AI1152" s="144"/>
      <c r="AJ1152" s="144"/>
      <c r="AK1152" s="144"/>
      <c r="AL1152" s="144"/>
      <c r="AM1152" s="144"/>
      <c r="AN1152" s="144"/>
      <c r="AO1152" s="144"/>
      <c r="AP1152" s="144"/>
      <c r="AQ1152" s="144"/>
      <c r="AR1152" s="144"/>
      <c r="AS1152" s="144"/>
      <c r="AT1152" s="144"/>
      <c r="AU1152" s="144"/>
      <c r="AV1152" s="144"/>
      <c r="AW1152" s="144"/>
      <c r="AX1152" s="144"/>
      <c r="AY1152" s="144"/>
      <c r="AZ1152" s="144"/>
      <c r="BA1152" s="144"/>
      <c r="BB1152" s="144"/>
      <c r="BC1152" s="144"/>
      <c r="BD1152" s="144"/>
      <c r="BE1152" s="144"/>
      <c r="BF1152" s="144"/>
      <c r="BG1152" s="144"/>
      <c r="BH1152" s="144"/>
      <c r="BI1152" s="144"/>
      <c r="BJ1152" s="144"/>
      <c r="BK1152" s="144"/>
      <c r="BL1152" s="144"/>
      <c r="BM1152" s="144"/>
      <c r="BN1152" s="144"/>
      <c r="BO1152" s="144"/>
      <c r="BP1152" s="144"/>
    </row>
    <row r="1153" spans="1:68" ht="14.5" x14ac:dyDescent="0.3">
      <c r="A1153" s="143"/>
      <c r="B1153" s="143"/>
      <c r="C1153" s="327"/>
      <c r="D1153" s="144"/>
      <c r="E1153" s="144"/>
      <c r="F1153" s="144"/>
      <c r="G1153" s="144"/>
      <c r="H1153" s="144"/>
      <c r="I1153" s="144"/>
      <c r="J1153" s="144"/>
      <c r="K1153" s="144"/>
      <c r="L1153" s="144"/>
      <c r="M1153" s="144"/>
      <c r="N1153" s="144"/>
      <c r="O1153" s="144"/>
      <c r="P1153" s="144"/>
      <c r="Q1153" s="144"/>
      <c r="R1153" s="144"/>
      <c r="S1153" s="144"/>
      <c r="T1153" s="144"/>
      <c r="U1153" s="144"/>
      <c r="V1153" s="144"/>
      <c r="W1153" s="144"/>
      <c r="X1153" s="144"/>
      <c r="Y1153" s="144"/>
      <c r="Z1153" s="144"/>
      <c r="AA1153" s="144"/>
      <c r="AB1153" s="144"/>
      <c r="AC1153" s="144"/>
      <c r="AD1153" s="144"/>
      <c r="AE1153" s="144"/>
      <c r="AF1153" s="144"/>
      <c r="AG1153" s="144"/>
      <c r="AH1153" s="144"/>
      <c r="AI1153" s="144"/>
      <c r="AJ1153" s="144"/>
      <c r="AK1153" s="144"/>
      <c r="AL1153" s="144"/>
      <c r="AM1153" s="144"/>
      <c r="AN1153" s="144"/>
      <c r="AO1153" s="144"/>
      <c r="AP1153" s="144"/>
      <c r="AQ1153" s="144"/>
      <c r="AR1153" s="144"/>
      <c r="AS1153" s="144"/>
      <c r="AT1153" s="144"/>
      <c r="AU1153" s="144"/>
      <c r="AV1153" s="144"/>
      <c r="AW1153" s="144"/>
      <c r="AX1153" s="144"/>
      <c r="AY1153" s="144"/>
      <c r="AZ1153" s="144"/>
      <c r="BA1153" s="144"/>
      <c r="BB1153" s="144"/>
      <c r="BC1153" s="144"/>
      <c r="BD1153" s="144"/>
      <c r="BE1153" s="144"/>
      <c r="BF1153" s="144"/>
      <c r="BG1153" s="144"/>
      <c r="BH1153" s="144"/>
      <c r="BI1153" s="144"/>
      <c r="BJ1153" s="144"/>
      <c r="BK1153" s="144"/>
      <c r="BL1153" s="144"/>
      <c r="BM1153" s="144"/>
      <c r="BN1153" s="144"/>
      <c r="BO1153" s="144"/>
      <c r="BP1153" s="144"/>
    </row>
    <row r="1154" spans="1:68" ht="14.5" x14ac:dyDescent="0.3">
      <c r="A1154" s="143"/>
      <c r="B1154" s="143"/>
      <c r="C1154" s="327"/>
      <c r="D1154" s="144"/>
      <c r="E1154" s="144"/>
      <c r="F1154" s="144"/>
      <c r="G1154" s="144"/>
      <c r="H1154" s="144"/>
      <c r="I1154" s="144"/>
      <c r="J1154" s="144"/>
      <c r="K1154" s="144"/>
      <c r="L1154" s="144"/>
      <c r="M1154" s="144"/>
      <c r="N1154" s="144"/>
      <c r="O1154" s="144"/>
      <c r="P1154" s="144"/>
      <c r="Q1154" s="144"/>
      <c r="R1154" s="144"/>
      <c r="S1154" s="144"/>
      <c r="T1154" s="144"/>
      <c r="U1154" s="144"/>
      <c r="V1154" s="144"/>
      <c r="W1154" s="144"/>
      <c r="X1154" s="144"/>
      <c r="Y1154" s="144"/>
      <c r="Z1154" s="144"/>
      <c r="AA1154" s="144"/>
      <c r="AB1154" s="144"/>
      <c r="AC1154" s="144"/>
      <c r="AD1154" s="144"/>
      <c r="AE1154" s="144"/>
      <c r="AF1154" s="144"/>
      <c r="AG1154" s="144"/>
      <c r="AH1154" s="144"/>
      <c r="AI1154" s="144"/>
      <c r="AJ1154" s="144"/>
      <c r="AK1154" s="144"/>
      <c r="AL1154" s="144"/>
      <c r="AM1154" s="144"/>
      <c r="AN1154" s="144"/>
      <c r="AO1154" s="144"/>
      <c r="AP1154" s="144"/>
      <c r="AQ1154" s="144"/>
      <c r="AR1154" s="144"/>
      <c r="AS1154" s="144"/>
      <c r="AT1154" s="144"/>
      <c r="AU1154" s="144"/>
      <c r="AV1154" s="144"/>
      <c r="AW1154" s="144"/>
      <c r="AX1154" s="144"/>
      <c r="AY1154" s="144"/>
      <c r="AZ1154" s="144"/>
      <c r="BA1154" s="144"/>
      <c r="BB1154" s="144"/>
      <c r="BC1154" s="144"/>
      <c r="BD1154" s="144"/>
      <c r="BE1154" s="144"/>
      <c r="BF1154" s="144"/>
      <c r="BG1154" s="144"/>
      <c r="BH1154" s="144"/>
      <c r="BI1154" s="144"/>
      <c r="BJ1154" s="144"/>
      <c r="BK1154" s="144"/>
      <c r="BL1154" s="144"/>
      <c r="BM1154" s="144"/>
      <c r="BN1154" s="144"/>
      <c r="BO1154" s="144"/>
      <c r="BP1154" s="144"/>
    </row>
    <row r="1155" spans="1:68" ht="14.5" x14ac:dyDescent="0.3">
      <c r="A1155" s="143"/>
      <c r="B1155" s="143"/>
      <c r="C1155" s="327"/>
      <c r="D1155" s="144"/>
      <c r="E1155" s="144"/>
      <c r="F1155" s="144"/>
      <c r="G1155" s="144"/>
      <c r="H1155" s="144"/>
      <c r="I1155" s="144"/>
      <c r="J1155" s="144"/>
      <c r="K1155" s="144"/>
      <c r="L1155" s="144"/>
      <c r="M1155" s="144"/>
      <c r="N1155" s="144"/>
      <c r="O1155" s="144"/>
      <c r="P1155" s="144"/>
      <c r="Q1155" s="144"/>
      <c r="R1155" s="144"/>
      <c r="S1155" s="144"/>
      <c r="T1155" s="144"/>
      <c r="U1155" s="144"/>
      <c r="V1155" s="144"/>
      <c r="W1155" s="144"/>
      <c r="X1155" s="144"/>
      <c r="Y1155" s="144"/>
      <c r="Z1155" s="144"/>
      <c r="AA1155" s="144"/>
      <c r="AB1155" s="144"/>
      <c r="AC1155" s="144"/>
      <c r="AD1155" s="144"/>
      <c r="AE1155" s="144"/>
      <c r="AF1155" s="144"/>
      <c r="AG1155" s="144"/>
      <c r="AH1155" s="144"/>
      <c r="AI1155" s="144"/>
      <c r="AJ1155" s="144"/>
      <c r="AK1155" s="144"/>
      <c r="AL1155" s="144"/>
      <c r="AM1155" s="144"/>
      <c r="AN1155" s="144"/>
      <c r="AO1155" s="144"/>
      <c r="AP1155" s="144"/>
      <c r="AQ1155" s="144"/>
      <c r="AR1155" s="144"/>
      <c r="AS1155" s="144"/>
      <c r="AT1155" s="144"/>
      <c r="AU1155" s="144"/>
      <c r="AV1155" s="144"/>
      <c r="AW1155" s="144"/>
      <c r="AX1155" s="144"/>
      <c r="AY1155" s="144"/>
      <c r="AZ1155" s="144"/>
      <c r="BA1155" s="144"/>
      <c r="BB1155" s="144"/>
      <c r="BC1155" s="144"/>
      <c r="BD1155" s="144"/>
      <c r="BE1155" s="144"/>
      <c r="BF1155" s="144"/>
      <c r="BG1155" s="144"/>
      <c r="BH1155" s="144"/>
      <c r="BI1155" s="144"/>
      <c r="BJ1155" s="144"/>
      <c r="BK1155" s="144"/>
      <c r="BL1155" s="144"/>
      <c r="BM1155" s="144"/>
      <c r="BN1155" s="144"/>
      <c r="BO1155" s="144"/>
      <c r="BP1155" s="144"/>
    </row>
    <row r="1156" spans="1:68" ht="14.5" x14ac:dyDescent="0.3">
      <c r="A1156" s="143"/>
      <c r="B1156" s="143"/>
      <c r="C1156" s="327"/>
      <c r="D1156" s="144"/>
      <c r="E1156" s="144"/>
      <c r="F1156" s="144"/>
      <c r="G1156" s="144"/>
      <c r="H1156" s="144"/>
      <c r="I1156" s="144"/>
      <c r="J1156" s="144"/>
      <c r="K1156" s="144"/>
      <c r="L1156" s="144"/>
      <c r="M1156" s="144"/>
      <c r="N1156" s="144"/>
      <c r="O1156" s="144"/>
      <c r="P1156" s="144"/>
      <c r="Q1156" s="144"/>
      <c r="R1156" s="144"/>
      <c r="S1156" s="144"/>
      <c r="T1156" s="144"/>
      <c r="U1156" s="144"/>
      <c r="V1156" s="144"/>
      <c r="W1156" s="144"/>
      <c r="X1156" s="144"/>
      <c r="Y1156" s="144"/>
      <c r="Z1156" s="144"/>
      <c r="AA1156" s="144"/>
      <c r="AB1156" s="144"/>
      <c r="AC1156" s="144"/>
      <c r="AD1156" s="144"/>
      <c r="AE1156" s="144"/>
      <c r="AF1156" s="144"/>
      <c r="AG1156" s="144"/>
      <c r="AH1156" s="144"/>
      <c r="AI1156" s="144"/>
      <c r="AJ1156" s="144"/>
      <c r="AK1156" s="144"/>
      <c r="AL1156" s="144"/>
      <c r="AM1156" s="144"/>
      <c r="AN1156" s="144"/>
      <c r="AO1156" s="144"/>
      <c r="AP1156" s="144"/>
      <c r="AQ1156" s="144"/>
      <c r="AR1156" s="144"/>
      <c r="AS1156" s="144"/>
      <c r="AT1156" s="144"/>
      <c r="AU1156" s="144"/>
      <c r="AV1156" s="144"/>
      <c r="AW1156" s="144"/>
      <c r="AX1156" s="144"/>
      <c r="AY1156" s="144"/>
      <c r="AZ1156" s="144"/>
      <c r="BA1156" s="144"/>
      <c r="BB1156" s="144"/>
      <c r="BC1156" s="144"/>
      <c r="BD1156" s="144"/>
      <c r="BE1156" s="144"/>
      <c r="BF1156" s="144"/>
      <c r="BG1156" s="144"/>
      <c r="BH1156" s="144"/>
      <c r="BI1156" s="144"/>
      <c r="BJ1156" s="144"/>
      <c r="BK1156" s="144"/>
      <c r="BL1156" s="144"/>
      <c r="BM1156" s="144"/>
      <c r="BN1156" s="144"/>
      <c r="BO1156" s="144"/>
      <c r="BP1156" s="144"/>
    </row>
    <row r="1157" spans="1:68" ht="14.5" x14ac:dyDescent="0.3">
      <c r="A1157" s="143"/>
      <c r="B1157" s="143"/>
      <c r="C1157" s="327"/>
      <c r="D1157" s="144"/>
      <c r="E1157" s="144"/>
      <c r="F1157" s="144"/>
      <c r="G1157" s="144"/>
      <c r="H1157" s="144"/>
      <c r="I1157" s="144"/>
      <c r="J1157" s="144"/>
      <c r="K1157" s="144"/>
      <c r="L1157" s="144"/>
      <c r="M1157" s="144"/>
      <c r="N1157" s="144"/>
      <c r="O1157" s="144"/>
      <c r="P1157" s="144"/>
      <c r="Q1157" s="144"/>
      <c r="R1157" s="144"/>
      <c r="S1157" s="144"/>
      <c r="T1157" s="144"/>
      <c r="U1157" s="144"/>
      <c r="V1157" s="144"/>
      <c r="W1157" s="144"/>
      <c r="X1157" s="144"/>
      <c r="Y1157" s="144"/>
      <c r="Z1157" s="144"/>
      <c r="AA1157" s="144"/>
      <c r="AB1157" s="144"/>
      <c r="AC1157" s="144"/>
      <c r="AD1157" s="144"/>
      <c r="AE1157" s="144"/>
      <c r="AF1157" s="144"/>
      <c r="AG1157" s="144"/>
      <c r="AH1157" s="144"/>
      <c r="AI1157" s="144"/>
      <c r="AJ1157" s="144"/>
      <c r="AK1157" s="144"/>
      <c r="AL1157" s="144"/>
      <c r="AM1157" s="144"/>
      <c r="AN1157" s="144"/>
      <c r="AO1157" s="144"/>
      <c r="AP1157" s="144"/>
      <c r="AQ1157" s="144"/>
      <c r="AR1157" s="144"/>
      <c r="AS1157" s="144"/>
      <c r="AT1157" s="144"/>
      <c r="AU1157" s="144"/>
      <c r="AV1157" s="144"/>
      <c r="AW1157" s="144"/>
      <c r="AX1157" s="144"/>
      <c r="AY1157" s="144"/>
      <c r="AZ1157" s="144"/>
      <c r="BA1157" s="144"/>
      <c r="BB1157" s="144"/>
      <c r="BC1157" s="144"/>
      <c r="BD1157" s="144"/>
      <c r="BE1157" s="144"/>
      <c r="BF1157" s="144"/>
      <c r="BG1157" s="144"/>
      <c r="BH1157" s="144"/>
      <c r="BI1157" s="144"/>
      <c r="BJ1157" s="144"/>
      <c r="BK1157" s="144"/>
      <c r="BL1157" s="144"/>
      <c r="BM1157" s="144"/>
      <c r="BN1157" s="144"/>
      <c r="BO1157" s="144"/>
      <c r="BP1157" s="144"/>
    </row>
    <row r="1158" spans="1:68" ht="14.5" x14ac:dyDescent="0.3">
      <c r="A1158" s="143"/>
      <c r="B1158" s="143"/>
      <c r="C1158" s="327"/>
      <c r="D1158" s="144"/>
      <c r="E1158" s="144"/>
      <c r="F1158" s="144"/>
      <c r="G1158" s="144"/>
      <c r="H1158" s="144"/>
      <c r="I1158" s="144"/>
      <c r="J1158" s="144"/>
      <c r="K1158" s="144"/>
      <c r="L1158" s="144"/>
      <c r="M1158" s="144"/>
      <c r="N1158" s="144"/>
      <c r="O1158" s="144"/>
      <c r="P1158" s="144"/>
      <c r="Q1158" s="144"/>
      <c r="R1158" s="144"/>
      <c r="S1158" s="144"/>
      <c r="T1158" s="144"/>
      <c r="U1158" s="144"/>
      <c r="V1158" s="144"/>
      <c r="W1158" s="144"/>
      <c r="X1158" s="144"/>
      <c r="Y1158" s="144"/>
      <c r="Z1158" s="144"/>
      <c r="AA1158" s="144"/>
      <c r="AB1158" s="144"/>
      <c r="AC1158" s="144"/>
      <c r="AD1158" s="144"/>
      <c r="AE1158" s="144"/>
      <c r="AF1158" s="144"/>
      <c r="AG1158" s="144"/>
      <c r="AH1158" s="144"/>
      <c r="AI1158" s="144"/>
      <c r="AJ1158" s="144"/>
      <c r="AK1158" s="144"/>
      <c r="AL1158" s="144"/>
      <c r="AM1158" s="144"/>
      <c r="AN1158" s="144"/>
      <c r="AO1158" s="144"/>
      <c r="AP1158" s="144"/>
      <c r="AQ1158" s="144"/>
      <c r="AR1158" s="144"/>
      <c r="AS1158" s="144"/>
      <c r="AT1158" s="144"/>
      <c r="AU1158" s="144"/>
      <c r="AV1158" s="144"/>
      <c r="AW1158" s="144"/>
      <c r="AX1158" s="144"/>
      <c r="AY1158" s="144"/>
      <c r="AZ1158" s="144"/>
      <c r="BA1158" s="144"/>
      <c r="BB1158" s="144"/>
      <c r="BC1158" s="144"/>
      <c r="BD1158" s="144"/>
      <c r="BE1158" s="144"/>
      <c r="BF1158" s="144"/>
      <c r="BG1158" s="144"/>
      <c r="BH1158" s="144"/>
      <c r="BI1158" s="144"/>
      <c r="BJ1158" s="144"/>
      <c r="BK1158" s="144"/>
      <c r="BL1158" s="144"/>
      <c r="BM1158" s="144"/>
      <c r="BN1158" s="144"/>
      <c r="BO1158" s="144"/>
      <c r="BP1158" s="144"/>
    </row>
    <row r="1159" spans="1:68" ht="14.5" x14ac:dyDescent="0.3">
      <c r="A1159" s="143"/>
      <c r="B1159" s="143"/>
      <c r="C1159" s="327"/>
      <c r="D1159" s="144"/>
      <c r="E1159" s="144"/>
      <c r="F1159" s="144"/>
      <c r="G1159" s="144"/>
      <c r="H1159" s="144"/>
      <c r="I1159" s="144"/>
      <c r="J1159" s="144"/>
      <c r="K1159" s="144"/>
      <c r="L1159" s="144"/>
      <c r="M1159" s="144"/>
      <c r="N1159" s="144"/>
      <c r="O1159" s="144"/>
      <c r="P1159" s="144"/>
      <c r="Q1159" s="144"/>
      <c r="R1159" s="144"/>
      <c r="S1159" s="144"/>
      <c r="T1159" s="144"/>
      <c r="U1159" s="144"/>
      <c r="V1159" s="144"/>
      <c r="W1159" s="144"/>
      <c r="X1159" s="144"/>
      <c r="Y1159" s="144"/>
      <c r="Z1159" s="144"/>
      <c r="AA1159" s="144"/>
      <c r="AB1159" s="144"/>
      <c r="AC1159" s="144"/>
      <c r="AD1159" s="144"/>
      <c r="AE1159" s="144"/>
      <c r="AF1159" s="144"/>
      <c r="AG1159" s="144"/>
      <c r="AH1159" s="144"/>
      <c r="AI1159" s="144"/>
      <c r="AJ1159" s="144"/>
      <c r="AK1159" s="144"/>
      <c r="AL1159" s="144"/>
      <c r="AM1159" s="144"/>
      <c r="AN1159" s="144"/>
      <c r="AO1159" s="144"/>
      <c r="AP1159" s="144"/>
      <c r="AQ1159" s="144"/>
      <c r="AR1159" s="144"/>
      <c r="AS1159" s="144"/>
      <c r="AT1159" s="144"/>
      <c r="AU1159" s="144"/>
      <c r="AV1159" s="144"/>
      <c r="AW1159" s="144"/>
      <c r="AX1159" s="144"/>
      <c r="AY1159" s="144"/>
      <c r="AZ1159" s="144"/>
      <c r="BA1159" s="144"/>
      <c r="BB1159" s="144"/>
      <c r="BC1159" s="144"/>
      <c r="BD1159" s="144"/>
      <c r="BE1159" s="144"/>
      <c r="BF1159" s="144"/>
      <c r="BG1159" s="144"/>
      <c r="BH1159" s="144"/>
      <c r="BI1159" s="144"/>
      <c r="BJ1159" s="144"/>
      <c r="BK1159" s="144"/>
      <c r="BL1159" s="144"/>
      <c r="BM1159" s="144"/>
      <c r="BN1159" s="144"/>
      <c r="BO1159" s="144"/>
      <c r="BP1159" s="144"/>
    </row>
    <row r="1160" spans="1:68" ht="14.5" x14ac:dyDescent="0.3">
      <c r="A1160" s="143"/>
      <c r="B1160" s="143"/>
      <c r="C1160" s="327"/>
      <c r="D1160" s="144"/>
      <c r="E1160" s="144"/>
      <c r="F1160" s="144"/>
      <c r="G1160" s="144"/>
      <c r="H1160" s="144"/>
      <c r="I1160" s="144"/>
      <c r="J1160" s="144"/>
      <c r="K1160" s="144"/>
      <c r="L1160" s="144"/>
      <c r="M1160" s="144"/>
      <c r="N1160" s="144"/>
      <c r="O1160" s="144"/>
      <c r="P1160" s="144"/>
      <c r="Q1160" s="144"/>
      <c r="R1160" s="144"/>
      <c r="S1160" s="144"/>
      <c r="T1160" s="144"/>
      <c r="U1160" s="144"/>
      <c r="V1160" s="144"/>
      <c r="W1160" s="144"/>
      <c r="X1160" s="144"/>
      <c r="Y1160" s="144"/>
      <c r="Z1160" s="144"/>
      <c r="AA1160" s="144"/>
      <c r="AB1160" s="144"/>
      <c r="AC1160" s="144"/>
      <c r="AD1160" s="144"/>
      <c r="AE1160" s="144"/>
      <c r="AF1160" s="144"/>
      <c r="AG1160" s="144"/>
      <c r="AH1160" s="144"/>
      <c r="AI1160" s="144"/>
      <c r="AJ1160" s="144"/>
      <c r="AK1160" s="144"/>
      <c r="AL1160" s="144"/>
      <c r="AM1160" s="144"/>
      <c r="AN1160" s="144"/>
      <c r="AO1160" s="144"/>
      <c r="AP1160" s="144"/>
      <c r="AQ1160" s="144"/>
      <c r="AR1160" s="144"/>
      <c r="AS1160" s="144"/>
      <c r="AT1160" s="144"/>
      <c r="AU1160" s="144"/>
      <c r="AV1160" s="144"/>
      <c r="AW1160" s="144"/>
      <c r="AX1160" s="144"/>
      <c r="AY1160" s="144"/>
      <c r="AZ1160" s="144"/>
      <c r="BA1160" s="144"/>
      <c r="BB1160" s="144"/>
      <c r="BC1160" s="144"/>
      <c r="BD1160" s="144"/>
      <c r="BE1160" s="144"/>
      <c r="BF1160" s="144"/>
      <c r="BG1160" s="144"/>
      <c r="BH1160" s="144"/>
      <c r="BI1160" s="144"/>
      <c r="BJ1160" s="144"/>
      <c r="BK1160" s="144"/>
      <c r="BL1160" s="144"/>
      <c r="BM1160" s="144"/>
      <c r="BN1160" s="144"/>
      <c r="BO1160" s="144"/>
      <c r="BP1160" s="144"/>
    </row>
    <row r="1161" spans="1:68" ht="14.5" x14ac:dyDescent="0.3">
      <c r="A1161" s="143"/>
      <c r="B1161" s="143"/>
      <c r="C1161" s="327"/>
      <c r="D1161" s="144"/>
      <c r="E1161" s="144"/>
      <c r="F1161" s="144"/>
      <c r="G1161" s="144"/>
      <c r="H1161" s="144"/>
      <c r="I1161" s="144"/>
      <c r="J1161" s="144"/>
      <c r="K1161" s="144"/>
      <c r="L1161" s="144"/>
      <c r="M1161" s="144"/>
      <c r="N1161" s="144"/>
      <c r="O1161" s="144"/>
      <c r="P1161" s="144"/>
      <c r="Q1161" s="144"/>
      <c r="R1161" s="144"/>
      <c r="S1161" s="144"/>
      <c r="T1161" s="144"/>
      <c r="U1161" s="144"/>
      <c r="V1161" s="144"/>
      <c r="W1161" s="144"/>
      <c r="X1161" s="144"/>
      <c r="Y1161" s="144"/>
      <c r="Z1161" s="144"/>
      <c r="AA1161" s="144"/>
      <c r="AB1161" s="144"/>
      <c r="AC1161" s="144"/>
      <c r="AD1161" s="144"/>
      <c r="AE1161" s="144"/>
      <c r="AF1161" s="144"/>
      <c r="AG1161" s="144"/>
      <c r="AH1161" s="144"/>
      <c r="AI1161" s="144"/>
      <c r="AJ1161" s="144"/>
      <c r="AK1161" s="144"/>
      <c r="AL1161" s="144"/>
      <c r="AM1161" s="144"/>
      <c r="AN1161" s="144"/>
      <c r="AO1161" s="144"/>
      <c r="AP1161" s="144"/>
      <c r="AQ1161" s="144"/>
      <c r="AR1161" s="144"/>
      <c r="AS1161" s="144"/>
      <c r="AT1161" s="144"/>
      <c r="AU1161" s="144"/>
      <c r="AV1161" s="144"/>
      <c r="AW1161" s="144"/>
      <c r="AX1161" s="144"/>
      <c r="AY1161" s="144"/>
      <c r="AZ1161" s="144"/>
      <c r="BA1161" s="144"/>
      <c r="BB1161" s="144"/>
      <c r="BC1161" s="144"/>
      <c r="BD1161" s="144"/>
      <c r="BE1161" s="144"/>
      <c r="BF1161" s="144"/>
      <c r="BG1161" s="144"/>
      <c r="BH1161" s="144"/>
      <c r="BI1161" s="144"/>
      <c r="BJ1161" s="144"/>
      <c r="BK1161" s="144"/>
      <c r="BL1161" s="144"/>
      <c r="BM1161" s="144"/>
      <c r="BN1161" s="144"/>
      <c r="BO1161" s="144"/>
      <c r="BP1161" s="144"/>
    </row>
    <row r="1162" spans="1:68" ht="14.5" x14ac:dyDescent="0.3">
      <c r="A1162" s="143"/>
      <c r="B1162" s="143"/>
      <c r="C1162" s="327"/>
      <c r="D1162" s="144"/>
      <c r="E1162" s="144"/>
      <c r="F1162" s="144"/>
      <c r="G1162" s="144"/>
      <c r="H1162" s="144"/>
      <c r="I1162" s="144"/>
      <c r="J1162" s="144"/>
      <c r="K1162" s="144"/>
      <c r="L1162" s="144"/>
      <c r="M1162" s="144"/>
      <c r="N1162" s="144"/>
      <c r="O1162" s="144"/>
      <c r="P1162" s="144"/>
      <c r="Q1162" s="144"/>
      <c r="R1162" s="144"/>
      <c r="S1162" s="144"/>
      <c r="T1162" s="144"/>
      <c r="U1162" s="144"/>
      <c r="V1162" s="144"/>
      <c r="W1162" s="144"/>
      <c r="X1162" s="144"/>
      <c r="Y1162" s="144"/>
      <c r="Z1162" s="144"/>
      <c r="AA1162" s="144"/>
      <c r="AB1162" s="144"/>
      <c r="AC1162" s="144"/>
      <c r="AD1162" s="144"/>
      <c r="AE1162" s="144"/>
      <c r="AF1162" s="144"/>
      <c r="AG1162" s="144"/>
      <c r="AH1162" s="144"/>
      <c r="AI1162" s="144"/>
      <c r="AJ1162" s="144"/>
      <c r="AK1162" s="144"/>
      <c r="AL1162" s="144"/>
      <c r="AM1162" s="144"/>
      <c r="AN1162" s="144"/>
      <c r="AO1162" s="144"/>
      <c r="AP1162" s="144"/>
      <c r="AQ1162" s="144"/>
      <c r="AR1162" s="144"/>
      <c r="AS1162" s="144"/>
      <c r="AT1162" s="144"/>
      <c r="AU1162" s="144"/>
      <c r="AV1162" s="144"/>
      <c r="AW1162" s="144"/>
      <c r="AX1162" s="144"/>
      <c r="AY1162" s="144"/>
      <c r="AZ1162" s="144"/>
      <c r="BA1162" s="144"/>
      <c r="BB1162" s="144"/>
      <c r="BC1162" s="144"/>
      <c r="BD1162" s="144"/>
      <c r="BE1162" s="144"/>
      <c r="BF1162" s="144"/>
      <c r="BG1162" s="144"/>
      <c r="BH1162" s="144"/>
      <c r="BI1162" s="144"/>
      <c r="BJ1162" s="144"/>
      <c r="BK1162" s="144"/>
      <c r="BL1162" s="144"/>
      <c r="BM1162" s="144"/>
      <c r="BN1162" s="144"/>
      <c r="BO1162" s="144"/>
      <c r="BP1162" s="144"/>
    </row>
    <row r="1163" spans="1:68" ht="14.5" x14ac:dyDescent="0.3">
      <c r="A1163" s="143"/>
      <c r="B1163" s="143"/>
      <c r="C1163" s="327"/>
      <c r="D1163" s="144"/>
      <c r="E1163" s="144"/>
      <c r="F1163" s="144"/>
      <c r="G1163" s="144"/>
      <c r="H1163" s="144"/>
      <c r="I1163" s="144"/>
      <c r="J1163" s="144"/>
      <c r="K1163" s="144"/>
      <c r="L1163" s="144"/>
      <c r="M1163" s="144"/>
      <c r="N1163" s="144"/>
      <c r="O1163" s="144"/>
      <c r="P1163" s="144"/>
      <c r="Q1163" s="144"/>
      <c r="R1163" s="144"/>
      <c r="S1163" s="144"/>
      <c r="T1163" s="144"/>
      <c r="U1163" s="144"/>
      <c r="V1163" s="144"/>
      <c r="W1163" s="144"/>
      <c r="X1163" s="144"/>
      <c r="Y1163" s="144"/>
      <c r="Z1163" s="144"/>
      <c r="AA1163" s="144"/>
      <c r="AB1163" s="144"/>
      <c r="AC1163" s="144"/>
      <c r="AD1163" s="144"/>
      <c r="AE1163" s="144"/>
      <c r="AF1163" s="144"/>
      <c r="AG1163" s="144"/>
      <c r="AH1163" s="144"/>
      <c r="AI1163" s="144"/>
      <c r="AJ1163" s="144"/>
      <c r="AK1163" s="144"/>
      <c r="AL1163" s="144"/>
      <c r="AM1163" s="144"/>
      <c r="AN1163" s="144"/>
      <c r="AO1163" s="144"/>
      <c r="AP1163" s="144"/>
      <c r="AQ1163" s="144"/>
      <c r="AR1163" s="144"/>
      <c r="AS1163" s="144"/>
      <c r="AT1163" s="144"/>
      <c r="AU1163" s="144"/>
      <c r="AV1163" s="144"/>
      <c r="AW1163" s="144"/>
      <c r="AX1163" s="144"/>
      <c r="AY1163" s="144"/>
      <c r="AZ1163" s="144"/>
      <c r="BA1163" s="144"/>
      <c r="BB1163" s="144"/>
      <c r="BC1163" s="144"/>
      <c r="BD1163" s="144"/>
      <c r="BE1163" s="144"/>
      <c r="BF1163" s="144"/>
      <c r="BG1163" s="144"/>
      <c r="BH1163" s="144"/>
      <c r="BI1163" s="144"/>
      <c r="BJ1163" s="144"/>
      <c r="BK1163" s="144"/>
      <c r="BL1163" s="144"/>
      <c r="BM1163" s="144"/>
      <c r="BN1163" s="144"/>
      <c r="BO1163" s="144"/>
      <c r="BP1163" s="144"/>
    </row>
    <row r="1164" spans="1:68" ht="14.5" x14ac:dyDescent="0.3">
      <c r="A1164" s="143"/>
      <c r="B1164" s="143"/>
      <c r="C1164" s="327"/>
      <c r="D1164" s="144"/>
      <c r="E1164" s="144"/>
      <c r="F1164" s="144"/>
      <c r="G1164" s="144"/>
      <c r="H1164" s="144"/>
      <c r="I1164" s="144"/>
      <c r="J1164" s="144"/>
      <c r="K1164" s="144"/>
      <c r="L1164" s="144"/>
      <c r="M1164" s="144"/>
      <c r="N1164" s="144"/>
      <c r="O1164" s="144"/>
      <c r="P1164" s="144"/>
      <c r="Q1164" s="144"/>
      <c r="R1164" s="144"/>
      <c r="S1164" s="144"/>
      <c r="T1164" s="144"/>
      <c r="U1164" s="144"/>
      <c r="V1164" s="144"/>
      <c r="W1164" s="144"/>
      <c r="X1164" s="144"/>
      <c r="Y1164" s="144"/>
      <c r="Z1164" s="144"/>
      <c r="AA1164" s="144"/>
      <c r="AB1164" s="144"/>
      <c r="AC1164" s="144"/>
      <c r="AD1164" s="144"/>
      <c r="AE1164" s="144"/>
      <c r="AF1164" s="144"/>
      <c r="AG1164" s="144"/>
      <c r="AH1164" s="144"/>
      <c r="AI1164" s="144"/>
      <c r="AJ1164" s="144"/>
      <c r="AK1164" s="144"/>
      <c r="AL1164" s="144"/>
      <c r="AM1164" s="144"/>
      <c r="AN1164" s="144"/>
      <c r="AO1164" s="144"/>
      <c r="AP1164" s="144"/>
      <c r="AQ1164" s="144"/>
      <c r="AR1164" s="144"/>
      <c r="AS1164" s="144"/>
      <c r="AT1164" s="144"/>
      <c r="AU1164" s="144"/>
      <c r="AV1164" s="144"/>
      <c r="AW1164" s="144"/>
      <c r="AX1164" s="144"/>
      <c r="AY1164" s="144"/>
      <c r="AZ1164" s="144"/>
      <c r="BA1164" s="144"/>
      <c r="BB1164" s="144"/>
      <c r="BC1164" s="144"/>
      <c r="BD1164" s="144"/>
      <c r="BE1164" s="144"/>
      <c r="BF1164" s="144"/>
      <c r="BG1164" s="144"/>
      <c r="BH1164" s="144"/>
      <c r="BI1164" s="144"/>
      <c r="BJ1164" s="144"/>
      <c r="BK1164" s="144"/>
      <c r="BL1164" s="144"/>
      <c r="BM1164" s="144"/>
      <c r="BN1164" s="144"/>
      <c r="BO1164" s="144"/>
      <c r="BP1164" s="144"/>
    </row>
    <row r="1165" spans="1:68" ht="14.5" x14ac:dyDescent="0.3">
      <c r="A1165" s="143"/>
      <c r="B1165" s="143"/>
      <c r="C1165" s="327"/>
      <c r="D1165" s="144"/>
      <c r="E1165" s="144"/>
      <c r="F1165" s="144"/>
      <c r="G1165" s="144"/>
      <c r="H1165" s="144"/>
      <c r="I1165" s="144"/>
      <c r="J1165" s="144"/>
      <c r="K1165" s="144"/>
      <c r="L1165" s="144"/>
      <c r="M1165" s="144"/>
      <c r="N1165" s="144"/>
      <c r="O1165" s="144"/>
      <c r="P1165" s="144"/>
      <c r="Q1165" s="144"/>
      <c r="R1165" s="144"/>
      <c r="S1165" s="144"/>
      <c r="T1165" s="144"/>
      <c r="U1165" s="144"/>
      <c r="V1165" s="144"/>
      <c r="W1165" s="144"/>
      <c r="X1165" s="144"/>
      <c r="Y1165" s="144"/>
      <c r="Z1165" s="144"/>
      <c r="AA1165" s="144"/>
      <c r="AB1165" s="144"/>
      <c r="AC1165" s="144"/>
      <c r="AD1165" s="144"/>
      <c r="AE1165" s="144"/>
      <c r="AF1165" s="144"/>
      <c r="AG1165" s="144"/>
      <c r="AH1165" s="144"/>
      <c r="AI1165" s="144"/>
      <c r="AJ1165" s="144"/>
      <c r="AK1165" s="144"/>
      <c r="AL1165" s="144"/>
      <c r="AM1165" s="144"/>
      <c r="AN1165" s="144"/>
      <c r="AO1165" s="144"/>
      <c r="AP1165" s="144"/>
      <c r="AQ1165" s="144"/>
      <c r="AR1165" s="144"/>
      <c r="AS1165" s="144"/>
      <c r="AT1165" s="144"/>
      <c r="AU1165" s="144"/>
      <c r="AV1165" s="144"/>
      <c r="AW1165" s="144"/>
      <c r="AX1165" s="144"/>
      <c r="AY1165" s="144"/>
      <c r="AZ1165" s="144"/>
      <c r="BA1165" s="144"/>
      <c r="BB1165" s="144"/>
      <c r="BC1165" s="144"/>
      <c r="BD1165" s="144"/>
      <c r="BE1165" s="144"/>
      <c r="BF1165" s="144"/>
      <c r="BG1165" s="144"/>
      <c r="BH1165" s="144"/>
      <c r="BI1165" s="144"/>
      <c r="BJ1165" s="144"/>
      <c r="BK1165" s="144"/>
      <c r="BL1165" s="144"/>
      <c r="BM1165" s="144"/>
      <c r="BN1165" s="144"/>
      <c r="BO1165" s="144"/>
      <c r="BP1165" s="144"/>
    </row>
    <row r="1166" spans="1:68" ht="14.5" x14ac:dyDescent="0.3">
      <c r="A1166" s="143"/>
      <c r="B1166" s="143"/>
      <c r="C1166" s="327"/>
      <c r="D1166" s="144"/>
      <c r="E1166" s="144"/>
      <c r="F1166" s="144"/>
      <c r="G1166" s="144"/>
      <c r="H1166" s="144"/>
      <c r="I1166" s="144"/>
      <c r="J1166" s="144"/>
      <c r="K1166" s="144"/>
      <c r="L1166" s="144"/>
      <c r="M1166" s="144"/>
      <c r="N1166" s="144"/>
      <c r="O1166" s="144"/>
      <c r="P1166" s="144"/>
      <c r="Q1166" s="144"/>
      <c r="R1166" s="144"/>
      <c r="S1166" s="144"/>
      <c r="T1166" s="144"/>
      <c r="U1166" s="144"/>
      <c r="V1166" s="144"/>
      <c r="W1166" s="144"/>
      <c r="X1166" s="144"/>
      <c r="Y1166" s="144"/>
      <c r="Z1166" s="144"/>
      <c r="AA1166" s="144"/>
      <c r="AB1166" s="144"/>
      <c r="AC1166" s="144"/>
      <c r="AD1166" s="144"/>
      <c r="AE1166" s="144"/>
      <c r="AF1166" s="144"/>
      <c r="AG1166" s="144"/>
      <c r="AH1166" s="144"/>
      <c r="AI1166" s="144"/>
      <c r="AJ1166" s="144"/>
      <c r="AK1166" s="144"/>
      <c r="AL1166" s="144"/>
      <c r="AM1166" s="144"/>
      <c r="AN1166" s="144"/>
      <c r="AO1166" s="144"/>
      <c r="AP1166" s="144"/>
      <c r="AQ1166" s="144"/>
      <c r="AR1166" s="144"/>
      <c r="AS1166" s="144"/>
      <c r="AT1166" s="144"/>
      <c r="AU1166" s="144"/>
      <c r="AV1166" s="144"/>
      <c r="AW1166" s="144"/>
      <c r="AX1166" s="144"/>
      <c r="AY1166" s="144"/>
      <c r="AZ1166" s="144"/>
      <c r="BA1166" s="144"/>
      <c r="BB1166" s="144"/>
      <c r="BC1166" s="144"/>
      <c r="BD1166" s="144"/>
      <c r="BE1166" s="144"/>
      <c r="BF1166" s="144"/>
      <c r="BG1166" s="144"/>
      <c r="BH1166" s="144"/>
      <c r="BI1166" s="144"/>
      <c r="BJ1166" s="144"/>
      <c r="BK1166" s="144"/>
      <c r="BL1166" s="144"/>
      <c r="BM1166" s="144"/>
      <c r="BN1166" s="144"/>
      <c r="BO1166" s="144"/>
      <c r="BP1166" s="144"/>
    </row>
    <row r="1167" spans="1:68" ht="14.5" x14ac:dyDescent="0.3">
      <c r="A1167" s="143"/>
      <c r="B1167" s="143"/>
      <c r="C1167" s="327"/>
      <c r="D1167" s="144"/>
      <c r="E1167" s="144"/>
      <c r="F1167" s="144"/>
      <c r="G1167" s="144"/>
      <c r="H1167" s="144"/>
      <c r="I1167" s="144"/>
      <c r="J1167" s="144"/>
      <c r="K1167" s="144"/>
      <c r="L1167" s="144"/>
      <c r="M1167" s="144"/>
      <c r="N1167" s="144"/>
      <c r="O1167" s="144"/>
      <c r="P1167" s="144"/>
      <c r="Q1167" s="144"/>
      <c r="R1167" s="144"/>
      <c r="S1167" s="144"/>
      <c r="T1167" s="144"/>
      <c r="U1167" s="144"/>
      <c r="V1167" s="144"/>
      <c r="W1167" s="144"/>
      <c r="X1167" s="144"/>
      <c r="Y1167" s="144"/>
      <c r="Z1167" s="144"/>
      <c r="AA1167" s="144"/>
      <c r="AB1167" s="144"/>
      <c r="AC1167" s="144"/>
      <c r="AD1167" s="144"/>
      <c r="AE1167" s="144"/>
      <c r="AF1167" s="144"/>
      <c r="AG1167" s="144"/>
      <c r="AH1167" s="144"/>
      <c r="AI1167" s="144"/>
      <c r="AJ1167" s="144"/>
      <c r="AK1167" s="144"/>
      <c r="AL1167" s="144"/>
      <c r="AM1167" s="144"/>
      <c r="AN1167" s="144"/>
      <c r="AO1167" s="144"/>
      <c r="AP1167" s="144"/>
      <c r="AQ1167" s="144"/>
      <c r="AR1167" s="144"/>
      <c r="AS1167" s="144"/>
      <c r="AT1167" s="144"/>
      <c r="AU1167" s="144"/>
      <c r="AV1167" s="144"/>
      <c r="AW1167" s="144"/>
      <c r="AX1167" s="144"/>
      <c r="AY1167" s="144"/>
      <c r="AZ1167" s="144"/>
      <c r="BA1167" s="144"/>
      <c r="BB1167" s="144"/>
      <c r="BC1167" s="144"/>
      <c r="BD1167" s="144"/>
      <c r="BE1167" s="144"/>
      <c r="BF1167" s="144"/>
      <c r="BG1167" s="144"/>
      <c r="BH1167" s="144"/>
      <c r="BI1167" s="144"/>
      <c r="BJ1167" s="144"/>
      <c r="BK1167" s="144"/>
      <c r="BL1167" s="144"/>
      <c r="BM1167" s="144"/>
      <c r="BN1167" s="144"/>
      <c r="BO1167" s="144"/>
      <c r="BP1167" s="144"/>
    </row>
    <row r="1168" spans="1:68" ht="14.5" x14ac:dyDescent="0.3">
      <c r="A1168" s="143"/>
      <c r="B1168" s="143"/>
      <c r="C1168" s="327"/>
      <c r="D1168" s="144"/>
      <c r="E1168" s="144"/>
      <c r="F1168" s="144"/>
      <c r="G1168" s="144"/>
      <c r="H1168" s="144"/>
      <c r="I1168" s="144"/>
      <c r="J1168" s="144"/>
      <c r="K1168" s="144"/>
      <c r="L1168" s="144"/>
      <c r="M1168" s="144"/>
      <c r="N1168" s="144"/>
      <c r="O1168" s="144"/>
      <c r="P1168" s="144"/>
      <c r="Q1168" s="144"/>
      <c r="R1168" s="144"/>
      <c r="S1168" s="144"/>
      <c r="T1168" s="144"/>
      <c r="U1168" s="144"/>
      <c r="V1168" s="144"/>
      <c r="W1168" s="144"/>
      <c r="X1168" s="144"/>
      <c r="Y1168" s="144"/>
      <c r="Z1168" s="144"/>
      <c r="AA1168" s="144"/>
      <c r="AB1168" s="144"/>
      <c r="AC1168" s="144"/>
      <c r="AD1168" s="144"/>
      <c r="AE1168" s="144"/>
      <c r="AF1168" s="144"/>
      <c r="AG1168" s="144"/>
      <c r="AH1168" s="144"/>
      <c r="AI1168" s="144"/>
      <c r="AJ1168" s="144"/>
      <c r="AK1168" s="144"/>
      <c r="AL1168" s="144"/>
      <c r="AM1168" s="144"/>
      <c r="AN1168" s="144"/>
      <c r="AO1168" s="144"/>
      <c r="AP1168" s="144"/>
      <c r="AQ1168" s="144"/>
      <c r="AR1168" s="144"/>
      <c r="AS1168" s="144"/>
      <c r="AT1168" s="144"/>
      <c r="AU1168" s="144"/>
      <c r="AV1168" s="144"/>
      <c r="AW1168" s="144"/>
      <c r="AX1168" s="144"/>
      <c r="AY1168" s="144"/>
      <c r="AZ1168" s="144"/>
      <c r="BA1168" s="144"/>
      <c r="BB1168" s="144"/>
      <c r="BC1168" s="144"/>
      <c r="BD1168" s="144"/>
      <c r="BE1168" s="144"/>
      <c r="BF1168" s="144"/>
      <c r="BG1168" s="144"/>
      <c r="BH1168" s="144"/>
      <c r="BI1168" s="144"/>
      <c r="BJ1168" s="144"/>
      <c r="BK1168" s="144"/>
      <c r="BL1168" s="144"/>
      <c r="BM1168" s="144"/>
      <c r="BN1168" s="144"/>
      <c r="BO1168" s="144"/>
      <c r="BP1168" s="144"/>
    </row>
    <row r="1169" spans="1:68" ht="14.5" x14ac:dyDescent="0.3">
      <c r="A1169" s="143"/>
      <c r="B1169" s="143"/>
      <c r="C1169" s="327"/>
      <c r="D1169" s="144"/>
      <c r="E1169" s="144"/>
      <c r="F1169" s="144"/>
      <c r="G1169" s="144"/>
      <c r="H1169" s="144"/>
      <c r="I1169" s="144"/>
      <c r="J1169" s="144"/>
      <c r="K1169" s="144"/>
      <c r="L1169" s="144"/>
      <c r="M1169" s="144"/>
      <c r="N1169" s="144"/>
      <c r="O1169" s="144"/>
      <c r="P1169" s="144"/>
      <c r="Q1169" s="144"/>
      <c r="R1169" s="144"/>
      <c r="S1169" s="144"/>
      <c r="T1169" s="144"/>
      <c r="U1169" s="144"/>
      <c r="V1169" s="144"/>
      <c r="W1169" s="144"/>
      <c r="X1169" s="144"/>
      <c r="Y1169" s="144"/>
      <c r="Z1169" s="144"/>
      <c r="AA1169" s="144"/>
      <c r="AB1169" s="144"/>
      <c r="AC1169" s="144"/>
      <c r="AD1169" s="144"/>
      <c r="AE1169" s="144"/>
      <c r="AF1169" s="144"/>
      <c r="AG1169" s="144"/>
      <c r="AH1169" s="144"/>
      <c r="AI1169" s="144"/>
      <c r="AJ1169" s="144"/>
      <c r="AK1169" s="144"/>
      <c r="AL1169" s="144"/>
      <c r="AM1169" s="144"/>
      <c r="AN1169" s="144"/>
      <c r="AO1169" s="144"/>
      <c r="AP1169" s="144"/>
      <c r="AQ1169" s="144"/>
      <c r="AR1169" s="144"/>
      <c r="AS1169" s="144"/>
      <c r="AT1169" s="144"/>
      <c r="AU1169" s="144"/>
      <c r="AV1169" s="144"/>
      <c r="AW1169" s="144"/>
      <c r="AX1169" s="144"/>
      <c r="AY1169" s="144"/>
      <c r="AZ1169" s="144"/>
      <c r="BA1169" s="144"/>
      <c r="BB1169" s="144"/>
      <c r="BC1169" s="144"/>
      <c r="BD1169" s="144"/>
      <c r="BE1169" s="144"/>
      <c r="BF1169" s="144"/>
      <c r="BG1169" s="144"/>
      <c r="BH1169" s="144"/>
      <c r="BI1169" s="144"/>
      <c r="BJ1169" s="144"/>
      <c r="BK1169" s="144"/>
      <c r="BL1169" s="144"/>
      <c r="BM1169" s="144"/>
      <c r="BN1169" s="144"/>
      <c r="BO1169" s="144"/>
      <c r="BP1169" s="144"/>
    </row>
    <row r="1170" spans="1:68" ht="14.5" x14ac:dyDescent="0.3">
      <c r="A1170" s="143"/>
      <c r="B1170" s="143"/>
      <c r="C1170" s="327"/>
      <c r="D1170" s="144"/>
      <c r="E1170" s="144"/>
      <c r="F1170" s="144"/>
      <c r="G1170" s="144"/>
      <c r="H1170" s="144"/>
      <c r="I1170" s="144"/>
      <c r="J1170" s="144"/>
      <c r="K1170" s="144"/>
      <c r="L1170" s="144"/>
      <c r="M1170" s="144"/>
      <c r="N1170" s="144"/>
      <c r="O1170" s="144"/>
      <c r="P1170" s="144"/>
      <c r="Q1170" s="144"/>
      <c r="R1170" s="144"/>
      <c r="S1170" s="144"/>
      <c r="T1170" s="144"/>
      <c r="U1170" s="144"/>
      <c r="V1170" s="144"/>
      <c r="W1170" s="144"/>
      <c r="X1170" s="144"/>
      <c r="Y1170" s="144"/>
      <c r="Z1170" s="144"/>
      <c r="AA1170" s="144"/>
      <c r="AB1170" s="144"/>
      <c r="AC1170" s="144"/>
      <c r="AD1170" s="144"/>
      <c r="AE1170" s="144"/>
      <c r="AF1170" s="144"/>
      <c r="AG1170" s="144"/>
      <c r="AH1170" s="144"/>
      <c r="AI1170" s="144"/>
      <c r="AJ1170" s="144"/>
      <c r="AK1170" s="144"/>
      <c r="AL1170" s="144"/>
      <c r="AM1170" s="144"/>
      <c r="AN1170" s="144"/>
      <c r="AO1170" s="144"/>
      <c r="AP1170" s="144"/>
      <c r="AQ1170" s="144"/>
      <c r="AR1170" s="144"/>
      <c r="AS1170" s="144"/>
      <c r="AT1170" s="144"/>
      <c r="AU1170" s="144"/>
      <c r="AV1170" s="144"/>
      <c r="AW1170" s="144"/>
      <c r="AX1170" s="144"/>
      <c r="AY1170" s="144"/>
      <c r="AZ1170" s="144"/>
      <c r="BA1170" s="144"/>
      <c r="BB1170" s="144"/>
      <c r="BC1170" s="144"/>
      <c r="BD1170" s="144"/>
      <c r="BE1170" s="144"/>
      <c r="BF1170" s="144"/>
      <c r="BG1170" s="144"/>
      <c r="BH1170" s="144"/>
      <c r="BI1170" s="144"/>
      <c r="BJ1170" s="144"/>
      <c r="BK1170" s="144"/>
      <c r="BL1170" s="144"/>
      <c r="BM1170" s="144"/>
      <c r="BN1170" s="144"/>
      <c r="BO1170" s="144"/>
      <c r="BP1170" s="144"/>
    </row>
    <row r="1171" spans="1:68" ht="14.5" x14ac:dyDescent="0.3">
      <c r="A1171" s="143"/>
      <c r="B1171" s="143"/>
      <c r="C1171" s="327"/>
      <c r="D1171" s="144"/>
      <c r="E1171" s="144"/>
      <c r="F1171" s="144"/>
      <c r="G1171" s="144"/>
      <c r="H1171" s="144"/>
      <c r="I1171" s="144"/>
      <c r="J1171" s="144"/>
      <c r="K1171" s="144"/>
      <c r="L1171" s="144"/>
      <c r="M1171" s="144"/>
      <c r="N1171" s="144"/>
      <c r="O1171" s="144"/>
      <c r="P1171" s="144"/>
      <c r="Q1171" s="144"/>
      <c r="R1171" s="144"/>
      <c r="S1171" s="144"/>
      <c r="T1171" s="144"/>
      <c r="U1171" s="144"/>
      <c r="V1171" s="144"/>
      <c r="W1171" s="144"/>
      <c r="X1171" s="144"/>
      <c r="Y1171" s="144"/>
      <c r="Z1171" s="144"/>
      <c r="AA1171" s="144"/>
      <c r="AB1171" s="144"/>
      <c r="AC1171" s="144"/>
      <c r="AD1171" s="144"/>
      <c r="AE1171" s="144"/>
      <c r="AF1171" s="144"/>
      <c r="AG1171" s="144"/>
      <c r="AH1171" s="144"/>
      <c r="AI1171" s="144"/>
      <c r="AJ1171" s="144"/>
      <c r="AK1171" s="144"/>
      <c r="AL1171" s="144"/>
      <c r="AM1171" s="144"/>
      <c r="AN1171" s="144"/>
      <c r="AO1171" s="144"/>
      <c r="AP1171" s="144"/>
      <c r="AQ1171" s="144"/>
      <c r="AR1171" s="144"/>
      <c r="AS1171" s="144"/>
      <c r="AT1171" s="144"/>
      <c r="AU1171" s="144"/>
      <c r="AV1171" s="144"/>
      <c r="AW1171" s="144"/>
      <c r="AX1171" s="144"/>
      <c r="AY1171" s="144"/>
      <c r="AZ1171" s="144"/>
      <c r="BA1171" s="144"/>
      <c r="BB1171" s="144"/>
      <c r="BC1171" s="144"/>
      <c r="BD1171" s="144"/>
      <c r="BE1171" s="144"/>
      <c r="BF1171" s="144"/>
      <c r="BG1171" s="144"/>
      <c r="BH1171" s="144"/>
      <c r="BI1171" s="144"/>
      <c r="BJ1171" s="144"/>
      <c r="BK1171" s="144"/>
      <c r="BL1171" s="144"/>
      <c r="BM1171" s="144"/>
      <c r="BN1171" s="144"/>
      <c r="BO1171" s="144"/>
      <c r="BP1171" s="144"/>
    </row>
    <row r="1172" spans="1:68" ht="14.5" x14ac:dyDescent="0.3">
      <c r="A1172" s="143"/>
      <c r="B1172" s="143"/>
      <c r="C1172" s="327"/>
      <c r="D1172" s="144"/>
      <c r="E1172" s="144"/>
      <c r="F1172" s="144"/>
      <c r="G1172" s="144"/>
      <c r="H1172" s="144"/>
      <c r="I1172" s="144"/>
      <c r="J1172" s="144"/>
      <c r="K1172" s="144"/>
      <c r="L1172" s="144"/>
      <c r="M1172" s="144"/>
      <c r="N1172" s="144"/>
      <c r="O1172" s="144"/>
      <c r="P1172" s="144"/>
      <c r="Q1172" s="144"/>
      <c r="R1172" s="144"/>
      <c r="S1172" s="144"/>
      <c r="T1172" s="144"/>
      <c r="U1172" s="144"/>
      <c r="V1172" s="144"/>
      <c r="W1172" s="144"/>
      <c r="X1172" s="144"/>
      <c r="Y1172" s="144"/>
      <c r="Z1172" s="144"/>
      <c r="AA1172" s="144"/>
      <c r="AB1172" s="144"/>
      <c r="AC1172" s="144"/>
      <c r="AD1172" s="144"/>
      <c r="AE1172" s="144"/>
      <c r="AF1172" s="144"/>
      <c r="AG1172" s="144"/>
      <c r="AH1172" s="144"/>
      <c r="AI1172" s="144"/>
      <c r="AJ1172" s="144"/>
      <c r="AK1172" s="144"/>
      <c r="AL1172" s="144"/>
      <c r="AM1172" s="144"/>
      <c r="AN1172" s="144"/>
      <c r="AO1172" s="144"/>
      <c r="AP1172" s="144"/>
      <c r="AQ1172" s="144"/>
      <c r="AR1172" s="144"/>
      <c r="AS1172" s="144"/>
      <c r="AT1172" s="144"/>
      <c r="AU1172" s="144"/>
      <c r="AV1172" s="144"/>
      <c r="AW1172" s="144"/>
      <c r="AX1172" s="144"/>
      <c r="AY1172" s="144"/>
      <c r="AZ1172" s="144"/>
      <c r="BA1172" s="144"/>
      <c r="BB1172" s="144"/>
      <c r="BC1172" s="144"/>
      <c r="BD1172" s="144"/>
      <c r="BE1172" s="144"/>
      <c r="BF1172" s="144"/>
      <c r="BG1172" s="144"/>
      <c r="BH1172" s="144"/>
      <c r="BI1172" s="144"/>
      <c r="BJ1172" s="144"/>
      <c r="BK1172" s="144"/>
      <c r="BL1172" s="144"/>
      <c r="BM1172" s="144"/>
      <c r="BN1172" s="144"/>
      <c r="BO1172" s="144"/>
      <c r="BP1172" s="144"/>
    </row>
    <row r="1173" spans="1:68" ht="14.5" x14ac:dyDescent="0.3">
      <c r="A1173" s="143"/>
      <c r="B1173" s="143"/>
      <c r="C1173" s="327"/>
      <c r="D1173" s="144"/>
      <c r="E1173" s="144"/>
      <c r="F1173" s="144"/>
      <c r="G1173" s="144"/>
      <c r="H1173" s="144"/>
      <c r="I1173" s="144"/>
      <c r="J1173" s="144"/>
      <c r="K1173" s="144"/>
      <c r="L1173" s="144"/>
      <c r="M1173" s="144"/>
      <c r="N1173" s="144"/>
      <c r="O1173" s="144"/>
      <c r="P1173" s="144"/>
      <c r="Q1173" s="144"/>
      <c r="R1173" s="144"/>
      <c r="S1173" s="144"/>
      <c r="T1173" s="144"/>
      <c r="U1173" s="144"/>
      <c r="V1173" s="144"/>
      <c r="W1173" s="144"/>
      <c r="X1173" s="144"/>
      <c r="Y1173" s="144"/>
      <c r="Z1173" s="144"/>
      <c r="AA1173" s="144"/>
      <c r="AB1173" s="144"/>
      <c r="AC1173" s="144"/>
      <c r="AD1173" s="144"/>
      <c r="AE1173" s="144"/>
      <c r="AF1173" s="144"/>
      <c r="AG1173" s="144"/>
      <c r="AH1173" s="144"/>
      <c r="AI1173" s="144"/>
      <c r="AJ1173" s="144"/>
      <c r="AK1173" s="144"/>
      <c r="AL1173" s="144"/>
      <c r="AM1173" s="144"/>
      <c r="AN1173" s="144"/>
      <c r="AO1173" s="144"/>
      <c r="AP1173" s="144"/>
      <c r="AQ1173" s="144"/>
      <c r="AR1173" s="144"/>
      <c r="AS1173" s="144"/>
      <c r="AT1173" s="144"/>
      <c r="AU1173" s="144"/>
      <c r="AV1173" s="144"/>
      <c r="AW1173" s="144"/>
      <c r="AX1173" s="144"/>
      <c r="AY1173" s="144"/>
      <c r="AZ1173" s="144"/>
      <c r="BA1173" s="144"/>
      <c r="BB1173" s="144"/>
      <c r="BC1173" s="144"/>
      <c r="BD1173" s="144"/>
      <c r="BE1173" s="144"/>
      <c r="BF1173" s="144"/>
      <c r="BG1173" s="144"/>
      <c r="BH1173" s="144"/>
      <c r="BI1173" s="144"/>
      <c r="BJ1173" s="144"/>
      <c r="BK1173" s="144"/>
      <c r="BL1173" s="144"/>
      <c r="BM1173" s="144"/>
      <c r="BN1173" s="144"/>
      <c r="BO1173" s="144"/>
      <c r="BP1173" s="144"/>
    </row>
    <row r="1174" spans="1:68" ht="14.5" x14ac:dyDescent="0.3">
      <c r="A1174" s="143"/>
      <c r="B1174" s="143"/>
      <c r="C1174" s="327"/>
      <c r="D1174" s="144"/>
      <c r="E1174" s="144"/>
      <c r="F1174" s="144"/>
      <c r="G1174" s="144"/>
      <c r="H1174" s="144"/>
      <c r="I1174" s="144"/>
      <c r="J1174" s="144"/>
      <c r="K1174" s="144"/>
      <c r="L1174" s="144"/>
      <c r="M1174" s="144"/>
      <c r="N1174" s="144"/>
      <c r="O1174" s="144"/>
      <c r="P1174" s="144"/>
      <c r="Q1174" s="144"/>
      <c r="R1174" s="144"/>
      <c r="S1174" s="144"/>
      <c r="T1174" s="144"/>
      <c r="U1174" s="144"/>
      <c r="V1174" s="144"/>
      <c r="W1174" s="144"/>
      <c r="X1174" s="144"/>
      <c r="Y1174" s="144"/>
      <c r="Z1174" s="144"/>
      <c r="AA1174" s="144"/>
      <c r="AB1174" s="144"/>
      <c r="AC1174" s="144"/>
      <c r="AD1174" s="144"/>
      <c r="AE1174" s="144"/>
      <c r="AF1174" s="144"/>
      <c r="AG1174" s="144"/>
      <c r="AH1174" s="144"/>
      <c r="AI1174" s="144"/>
      <c r="AJ1174" s="144"/>
      <c r="AK1174" s="144"/>
      <c r="AL1174" s="144"/>
      <c r="AM1174" s="144"/>
      <c r="AN1174" s="144"/>
      <c r="AO1174" s="144"/>
      <c r="AP1174" s="144"/>
      <c r="AQ1174" s="144"/>
      <c r="AR1174" s="144"/>
      <c r="AS1174" s="144"/>
      <c r="AT1174" s="144"/>
      <c r="AU1174" s="144"/>
      <c r="AV1174" s="144"/>
      <c r="AW1174" s="144"/>
      <c r="AX1174" s="144"/>
      <c r="AY1174" s="144"/>
      <c r="AZ1174" s="144"/>
      <c r="BA1174" s="144"/>
      <c r="BB1174" s="144"/>
      <c r="BC1174" s="144"/>
      <c r="BD1174" s="144"/>
      <c r="BE1174" s="144"/>
      <c r="BF1174" s="144"/>
      <c r="BG1174" s="144"/>
      <c r="BH1174" s="144"/>
      <c r="BI1174" s="144"/>
      <c r="BJ1174" s="144"/>
      <c r="BK1174" s="144"/>
      <c r="BL1174" s="144"/>
      <c r="BM1174" s="144"/>
      <c r="BN1174" s="144"/>
      <c r="BO1174" s="144"/>
      <c r="BP1174" s="144"/>
    </row>
    <row r="1175" spans="1:68" ht="14.5" x14ac:dyDescent="0.3">
      <c r="A1175" s="143"/>
      <c r="B1175" s="143"/>
      <c r="C1175" s="327"/>
      <c r="D1175" s="144"/>
      <c r="E1175" s="144"/>
      <c r="F1175" s="144"/>
      <c r="G1175" s="144"/>
      <c r="H1175" s="144"/>
      <c r="I1175" s="144"/>
      <c r="J1175" s="144"/>
      <c r="K1175" s="144"/>
      <c r="L1175" s="144"/>
      <c r="M1175" s="144"/>
      <c r="N1175" s="144"/>
      <c r="O1175" s="144"/>
      <c r="P1175" s="144"/>
      <c r="Q1175" s="144"/>
      <c r="R1175" s="144"/>
      <c r="S1175" s="144"/>
      <c r="T1175" s="144"/>
      <c r="U1175" s="144"/>
      <c r="V1175" s="144"/>
      <c r="W1175" s="144"/>
      <c r="X1175" s="144"/>
      <c r="Y1175" s="144"/>
      <c r="Z1175" s="144"/>
      <c r="AA1175" s="144"/>
      <c r="AB1175" s="144"/>
      <c r="AC1175" s="144"/>
      <c r="AD1175" s="144"/>
      <c r="AE1175" s="144"/>
      <c r="AF1175" s="144"/>
      <c r="AG1175" s="144"/>
      <c r="AH1175" s="144"/>
      <c r="AI1175" s="144"/>
      <c r="AJ1175" s="144"/>
      <c r="AK1175" s="144"/>
      <c r="AL1175" s="144"/>
      <c r="AM1175" s="144"/>
      <c r="AN1175" s="144"/>
      <c r="AO1175" s="144"/>
      <c r="AP1175" s="144"/>
      <c r="AQ1175" s="144"/>
      <c r="AR1175" s="144"/>
      <c r="AS1175" s="144"/>
      <c r="AT1175" s="144"/>
      <c r="AU1175" s="144"/>
      <c r="AV1175" s="144"/>
      <c r="AW1175" s="144"/>
      <c r="AX1175" s="144"/>
      <c r="AY1175" s="144"/>
      <c r="AZ1175" s="144"/>
      <c r="BA1175" s="144"/>
      <c r="BB1175" s="144"/>
      <c r="BC1175" s="144"/>
      <c r="BD1175" s="144"/>
      <c r="BE1175" s="144"/>
      <c r="BF1175" s="144"/>
      <c r="BG1175" s="144"/>
      <c r="BH1175" s="144"/>
      <c r="BI1175" s="144"/>
      <c r="BJ1175" s="144"/>
      <c r="BK1175" s="144"/>
      <c r="BL1175" s="144"/>
      <c r="BM1175" s="144"/>
      <c r="BN1175" s="144"/>
      <c r="BO1175" s="144"/>
      <c r="BP1175" s="144"/>
    </row>
    <row r="1176" spans="1:68" ht="14.5" x14ac:dyDescent="0.3">
      <c r="A1176" s="143"/>
      <c r="B1176" s="143"/>
      <c r="C1176" s="327"/>
      <c r="D1176" s="144"/>
      <c r="E1176" s="144"/>
      <c r="F1176" s="144"/>
      <c r="G1176" s="144"/>
      <c r="H1176" s="144"/>
      <c r="I1176" s="144"/>
      <c r="J1176" s="144"/>
      <c r="K1176" s="144"/>
      <c r="L1176" s="144"/>
      <c r="M1176" s="144"/>
      <c r="N1176" s="144"/>
      <c r="O1176" s="144"/>
      <c r="P1176" s="144"/>
      <c r="Q1176" s="144"/>
      <c r="R1176" s="144"/>
      <c r="S1176" s="144"/>
      <c r="T1176" s="144"/>
      <c r="U1176" s="144"/>
      <c r="V1176" s="144"/>
      <c r="W1176" s="144"/>
      <c r="X1176" s="144"/>
      <c r="Y1176" s="144"/>
      <c r="Z1176" s="144"/>
      <c r="AA1176" s="144"/>
      <c r="AB1176" s="144"/>
      <c r="AC1176" s="144"/>
      <c r="AD1176" s="144"/>
      <c r="AE1176" s="144"/>
      <c r="AF1176" s="144"/>
      <c r="AG1176" s="144"/>
      <c r="AH1176" s="144"/>
      <c r="AI1176" s="144"/>
      <c r="AJ1176" s="144"/>
      <c r="AK1176" s="144"/>
      <c r="AL1176" s="144"/>
      <c r="AM1176" s="144"/>
      <c r="AN1176" s="144"/>
      <c r="AO1176" s="144"/>
      <c r="AP1176" s="144"/>
      <c r="AQ1176" s="144"/>
      <c r="AR1176" s="144"/>
      <c r="AS1176" s="144"/>
      <c r="AT1176" s="144"/>
      <c r="AU1176" s="144"/>
      <c r="AV1176" s="144"/>
      <c r="AW1176" s="144"/>
      <c r="AX1176" s="144"/>
      <c r="AY1176" s="144"/>
      <c r="AZ1176" s="144"/>
      <c r="BA1176" s="144"/>
      <c r="BB1176" s="144"/>
      <c r="BC1176" s="144"/>
      <c r="BD1176" s="144"/>
      <c r="BE1176" s="144"/>
      <c r="BF1176" s="144"/>
      <c r="BG1176" s="144"/>
      <c r="BH1176" s="144"/>
      <c r="BI1176" s="144"/>
      <c r="BJ1176" s="144"/>
      <c r="BK1176" s="144"/>
      <c r="BL1176" s="144"/>
      <c r="BM1176" s="144"/>
      <c r="BN1176" s="144"/>
      <c r="BO1176" s="144"/>
      <c r="BP1176" s="144"/>
    </row>
    <row r="1177" spans="1:68" ht="14.5" x14ac:dyDescent="0.3">
      <c r="A1177" s="143"/>
      <c r="B1177" s="143"/>
      <c r="C1177" s="327"/>
      <c r="D1177" s="144"/>
      <c r="E1177" s="144"/>
      <c r="F1177" s="144"/>
      <c r="G1177" s="144"/>
      <c r="H1177" s="144"/>
      <c r="I1177" s="144"/>
      <c r="J1177" s="144"/>
      <c r="K1177" s="144"/>
      <c r="L1177" s="144"/>
      <c r="M1177" s="144"/>
      <c r="N1177" s="144"/>
      <c r="O1177" s="144"/>
      <c r="P1177" s="144"/>
      <c r="Q1177" s="144"/>
      <c r="R1177" s="144"/>
      <c r="S1177" s="144"/>
      <c r="T1177" s="144"/>
      <c r="U1177" s="144"/>
      <c r="V1177" s="144"/>
      <c r="W1177" s="144"/>
      <c r="X1177" s="144"/>
      <c r="Y1177" s="144"/>
      <c r="Z1177" s="144"/>
      <c r="AA1177" s="144"/>
      <c r="AB1177" s="144"/>
      <c r="AC1177" s="144"/>
      <c r="AD1177" s="144"/>
      <c r="AE1177" s="144"/>
      <c r="AF1177" s="144"/>
      <c r="AG1177" s="144"/>
      <c r="AH1177" s="144"/>
      <c r="AI1177" s="144"/>
      <c r="AJ1177" s="144"/>
      <c r="AK1177" s="144"/>
      <c r="AL1177" s="144"/>
      <c r="AM1177" s="144"/>
      <c r="AN1177" s="144"/>
      <c r="AO1177" s="144"/>
      <c r="AP1177" s="144"/>
      <c r="AQ1177" s="144"/>
      <c r="AR1177" s="144"/>
      <c r="AS1177" s="144"/>
      <c r="AT1177" s="144"/>
      <c r="AU1177" s="144"/>
      <c r="AV1177" s="144"/>
      <c r="AW1177" s="144"/>
      <c r="AX1177" s="144"/>
      <c r="AY1177" s="144"/>
      <c r="AZ1177" s="144"/>
      <c r="BA1177" s="144"/>
      <c r="BB1177" s="144"/>
      <c r="BC1177" s="144"/>
      <c r="BD1177" s="144"/>
      <c r="BE1177" s="144"/>
      <c r="BF1177" s="144"/>
      <c r="BG1177" s="144"/>
      <c r="BH1177" s="144"/>
      <c r="BI1177" s="144"/>
      <c r="BJ1177" s="144"/>
      <c r="BK1177" s="144"/>
      <c r="BL1177" s="144"/>
      <c r="BM1177" s="144"/>
      <c r="BN1177" s="144"/>
      <c r="BO1177" s="144"/>
      <c r="BP1177" s="144"/>
    </row>
    <row r="1178" spans="1:68" ht="14.5" x14ac:dyDescent="0.3">
      <c r="A1178" s="143"/>
      <c r="B1178" s="143"/>
      <c r="C1178" s="327"/>
      <c r="D1178" s="144"/>
      <c r="E1178" s="144"/>
      <c r="F1178" s="144"/>
      <c r="G1178" s="144"/>
      <c r="H1178" s="144"/>
      <c r="I1178" s="144"/>
      <c r="J1178" s="144"/>
      <c r="K1178" s="144"/>
      <c r="L1178" s="144"/>
      <c r="M1178" s="144"/>
      <c r="N1178" s="144"/>
      <c r="O1178" s="144"/>
      <c r="P1178" s="144"/>
      <c r="Q1178" s="144"/>
      <c r="R1178" s="144"/>
      <c r="S1178" s="144"/>
      <c r="T1178" s="144"/>
      <c r="U1178" s="144"/>
      <c r="V1178" s="144"/>
      <c r="W1178" s="144"/>
      <c r="X1178" s="144"/>
      <c r="Y1178" s="144"/>
      <c r="Z1178" s="144"/>
      <c r="AA1178" s="144"/>
      <c r="AB1178" s="144"/>
      <c r="AC1178" s="144"/>
      <c r="AD1178" s="144"/>
      <c r="AE1178" s="144"/>
      <c r="AF1178" s="144"/>
      <c r="AG1178" s="144"/>
      <c r="AH1178" s="144"/>
      <c r="AI1178" s="144"/>
      <c r="AJ1178" s="144"/>
      <c r="AK1178" s="144"/>
      <c r="AL1178" s="144"/>
      <c r="AM1178" s="144"/>
      <c r="AN1178" s="144"/>
      <c r="AO1178" s="144"/>
      <c r="AP1178" s="144"/>
      <c r="AQ1178" s="144"/>
      <c r="AR1178" s="144"/>
      <c r="AS1178" s="144"/>
      <c r="AT1178" s="144"/>
      <c r="AU1178" s="144"/>
      <c r="AV1178" s="144"/>
      <c r="AW1178" s="144"/>
      <c r="AX1178" s="144"/>
      <c r="AY1178" s="144"/>
      <c r="AZ1178" s="144"/>
      <c r="BA1178" s="144"/>
      <c r="BB1178" s="144"/>
      <c r="BC1178" s="144"/>
      <c r="BD1178" s="144"/>
      <c r="BE1178" s="144"/>
      <c r="BF1178" s="144"/>
      <c r="BG1178" s="144"/>
      <c r="BH1178" s="144"/>
      <c r="BI1178" s="144"/>
      <c r="BJ1178" s="144"/>
      <c r="BK1178" s="144"/>
      <c r="BL1178" s="144"/>
      <c r="BM1178" s="144"/>
      <c r="BN1178" s="144"/>
      <c r="BO1178" s="144"/>
      <c r="BP1178" s="144"/>
    </row>
    <row r="1179" spans="1:68" ht="14.5" x14ac:dyDescent="0.3">
      <c r="A1179" s="143"/>
      <c r="B1179" s="143"/>
      <c r="C1179" s="327"/>
      <c r="D1179" s="144"/>
      <c r="E1179" s="144"/>
      <c r="F1179" s="144"/>
      <c r="G1179" s="144"/>
      <c r="H1179" s="144"/>
      <c r="I1179" s="144"/>
      <c r="J1179" s="144"/>
      <c r="K1179" s="144"/>
      <c r="L1179" s="144"/>
      <c r="M1179" s="144"/>
      <c r="N1179" s="144"/>
      <c r="O1179" s="144"/>
      <c r="P1179" s="144"/>
      <c r="Q1179" s="144"/>
      <c r="R1179" s="144"/>
      <c r="S1179" s="144"/>
      <c r="T1179" s="144"/>
      <c r="U1179" s="144"/>
      <c r="V1179" s="144"/>
      <c r="W1179" s="144"/>
      <c r="X1179" s="144"/>
      <c r="Y1179" s="144"/>
      <c r="Z1179" s="144"/>
      <c r="AA1179" s="144"/>
      <c r="AB1179" s="144"/>
      <c r="AC1179" s="144"/>
      <c r="AD1179" s="144"/>
      <c r="AE1179" s="144"/>
      <c r="AF1179" s="144"/>
      <c r="AG1179" s="144"/>
      <c r="AH1179" s="144"/>
      <c r="AI1179" s="144"/>
      <c r="AJ1179" s="144"/>
      <c r="AK1179" s="144"/>
      <c r="AL1179" s="144"/>
      <c r="AM1179" s="144"/>
      <c r="AN1179" s="144"/>
      <c r="AO1179" s="144"/>
      <c r="AP1179" s="144"/>
      <c r="AQ1179" s="144"/>
      <c r="AR1179" s="144"/>
      <c r="AS1179" s="144"/>
      <c r="AT1179" s="144"/>
      <c r="AU1179" s="144"/>
      <c r="AV1179" s="144"/>
      <c r="AW1179" s="144"/>
      <c r="AX1179" s="144"/>
      <c r="AY1179" s="144"/>
      <c r="AZ1179" s="144"/>
      <c r="BA1179" s="144"/>
      <c r="BB1179" s="144"/>
      <c r="BC1179" s="144"/>
      <c r="BD1179" s="144"/>
      <c r="BE1179" s="144"/>
      <c r="BF1179" s="144"/>
      <c r="BG1179" s="144"/>
      <c r="BH1179" s="144"/>
      <c r="BI1179" s="144"/>
      <c r="BJ1179" s="144"/>
      <c r="BK1179" s="144"/>
      <c r="BL1179" s="144"/>
      <c r="BM1179" s="144"/>
      <c r="BN1179" s="144"/>
      <c r="BO1179" s="144"/>
      <c r="BP1179" s="144"/>
    </row>
    <row r="1180" spans="1:68" ht="14.5" x14ac:dyDescent="0.3">
      <c r="A1180" s="143"/>
      <c r="B1180" s="143"/>
      <c r="C1180" s="327"/>
      <c r="D1180" s="144"/>
      <c r="E1180" s="144"/>
      <c r="F1180" s="144"/>
      <c r="G1180" s="144"/>
      <c r="H1180" s="144"/>
      <c r="I1180" s="144"/>
      <c r="J1180" s="144"/>
      <c r="K1180" s="144"/>
      <c r="L1180" s="144"/>
      <c r="M1180" s="144"/>
      <c r="N1180" s="144"/>
      <c r="O1180" s="144"/>
      <c r="P1180" s="144"/>
      <c r="Q1180" s="144"/>
      <c r="R1180" s="144"/>
      <c r="S1180" s="144"/>
      <c r="T1180" s="144"/>
      <c r="U1180" s="144"/>
      <c r="V1180" s="144"/>
      <c r="W1180" s="144"/>
      <c r="X1180" s="144"/>
      <c r="Y1180" s="144"/>
      <c r="Z1180" s="144"/>
      <c r="AA1180" s="144"/>
      <c r="AB1180" s="144"/>
      <c r="AC1180" s="144"/>
      <c r="AD1180" s="144"/>
      <c r="AE1180" s="144"/>
      <c r="AF1180" s="144"/>
      <c r="AG1180" s="144"/>
      <c r="AH1180" s="144"/>
      <c r="AI1180" s="144"/>
      <c r="AJ1180" s="144"/>
      <c r="AK1180" s="144"/>
      <c r="AL1180" s="144"/>
      <c r="AM1180" s="144"/>
      <c r="AN1180" s="144"/>
      <c r="AO1180" s="144"/>
      <c r="AP1180" s="144"/>
      <c r="AQ1180" s="144"/>
      <c r="AR1180" s="144"/>
      <c r="AS1180" s="144"/>
      <c r="AT1180" s="144"/>
      <c r="AU1180" s="144"/>
      <c r="AV1180" s="144"/>
      <c r="AW1180" s="144"/>
      <c r="AX1180" s="144"/>
      <c r="AY1180" s="144"/>
      <c r="AZ1180" s="144"/>
      <c r="BA1180" s="144"/>
      <c r="BB1180" s="144"/>
      <c r="BC1180" s="144"/>
      <c r="BD1180" s="144"/>
      <c r="BE1180" s="144"/>
      <c r="BF1180" s="144"/>
      <c r="BG1180" s="144"/>
      <c r="BH1180" s="144"/>
      <c r="BI1180" s="144"/>
      <c r="BJ1180" s="144"/>
      <c r="BK1180" s="144"/>
      <c r="BL1180" s="144"/>
      <c r="BM1180" s="144"/>
      <c r="BN1180" s="144"/>
      <c r="BO1180" s="144"/>
      <c r="BP1180" s="144"/>
    </row>
    <row r="1181" spans="1:68" ht="14.5" x14ac:dyDescent="0.3">
      <c r="A1181" s="143"/>
      <c r="B1181" s="143"/>
      <c r="C1181" s="327"/>
      <c r="D1181" s="144"/>
      <c r="E1181" s="144"/>
      <c r="F1181" s="144"/>
      <c r="G1181" s="144"/>
      <c r="H1181" s="144"/>
      <c r="I1181" s="144"/>
      <c r="J1181" s="144"/>
      <c r="K1181" s="144"/>
      <c r="L1181" s="144"/>
      <c r="M1181" s="144"/>
      <c r="N1181" s="144"/>
      <c r="O1181" s="144"/>
      <c r="P1181" s="144"/>
      <c r="Q1181" s="144"/>
      <c r="R1181" s="144"/>
      <c r="S1181" s="144"/>
      <c r="T1181" s="144"/>
      <c r="U1181" s="144"/>
      <c r="V1181" s="144"/>
      <c r="W1181" s="144"/>
      <c r="X1181" s="144"/>
      <c r="Y1181" s="144"/>
      <c r="Z1181" s="144"/>
      <c r="AA1181" s="144"/>
      <c r="AB1181" s="144"/>
      <c r="AC1181" s="144"/>
      <c r="AD1181" s="144"/>
      <c r="AE1181" s="144"/>
      <c r="AF1181" s="144"/>
      <c r="AG1181" s="144"/>
      <c r="AH1181" s="144"/>
      <c r="AI1181" s="144"/>
      <c r="AJ1181" s="144"/>
      <c r="AK1181" s="144"/>
      <c r="AL1181" s="144"/>
      <c r="AM1181" s="144"/>
      <c r="AN1181" s="144"/>
      <c r="AO1181" s="144"/>
      <c r="AP1181" s="144"/>
      <c r="AQ1181" s="144"/>
      <c r="AR1181" s="144"/>
      <c r="AS1181" s="144"/>
      <c r="AT1181" s="144"/>
      <c r="AU1181" s="144"/>
      <c r="AV1181" s="144"/>
      <c r="AW1181" s="144"/>
      <c r="AX1181" s="144"/>
      <c r="AY1181" s="144"/>
      <c r="AZ1181" s="144"/>
      <c r="BA1181" s="144"/>
      <c r="BB1181" s="144"/>
      <c r="BC1181" s="144"/>
      <c r="BD1181" s="144"/>
      <c r="BE1181" s="144"/>
      <c r="BF1181" s="144"/>
      <c r="BG1181" s="144"/>
      <c r="BH1181" s="144"/>
      <c r="BI1181" s="144"/>
      <c r="BJ1181" s="144"/>
      <c r="BK1181" s="144"/>
      <c r="BL1181" s="144"/>
      <c r="BM1181" s="144"/>
      <c r="BN1181" s="144"/>
      <c r="BO1181" s="144"/>
      <c r="BP1181" s="144"/>
    </row>
    <row r="1182" spans="1:68" ht="14.5" x14ac:dyDescent="0.3">
      <c r="A1182" s="143"/>
      <c r="B1182" s="143"/>
      <c r="C1182" s="327"/>
      <c r="D1182" s="144"/>
      <c r="E1182" s="144"/>
      <c r="F1182" s="144"/>
      <c r="G1182" s="144"/>
      <c r="H1182" s="144"/>
      <c r="I1182" s="144"/>
      <c r="J1182" s="144"/>
      <c r="K1182" s="144"/>
      <c r="L1182" s="144"/>
      <c r="M1182" s="144"/>
      <c r="N1182" s="144"/>
      <c r="O1182" s="144"/>
      <c r="P1182" s="144"/>
      <c r="Q1182" s="144"/>
      <c r="R1182" s="144"/>
      <c r="S1182" s="144"/>
      <c r="T1182" s="144"/>
      <c r="U1182" s="144"/>
      <c r="V1182" s="144"/>
      <c r="W1182" s="144"/>
      <c r="X1182" s="144"/>
      <c r="Y1182" s="144"/>
      <c r="Z1182" s="144"/>
      <c r="AA1182" s="144"/>
      <c r="AB1182" s="144"/>
      <c r="AC1182" s="144"/>
      <c r="AD1182" s="144"/>
      <c r="AE1182" s="144"/>
      <c r="AF1182" s="144"/>
      <c r="AG1182" s="144"/>
      <c r="AH1182" s="144"/>
      <c r="AI1182" s="144"/>
      <c r="AJ1182" s="144"/>
      <c r="AK1182" s="144"/>
      <c r="AL1182" s="144"/>
      <c r="AM1182" s="144"/>
      <c r="AN1182" s="144"/>
      <c r="AO1182" s="144"/>
      <c r="AP1182" s="144"/>
      <c r="AQ1182" s="144"/>
      <c r="AR1182" s="144"/>
      <c r="AS1182" s="144"/>
      <c r="AT1182" s="144"/>
      <c r="AU1182" s="144"/>
      <c r="AV1182" s="144"/>
      <c r="AW1182" s="144"/>
      <c r="AX1182" s="144"/>
      <c r="AY1182" s="144"/>
      <c r="AZ1182" s="144"/>
      <c r="BA1182" s="144"/>
      <c r="BB1182" s="144"/>
      <c r="BC1182" s="144"/>
      <c r="BD1182" s="144"/>
      <c r="BE1182" s="144"/>
      <c r="BF1182" s="144"/>
      <c r="BG1182" s="144"/>
      <c r="BH1182" s="144"/>
      <c r="BI1182" s="144"/>
      <c r="BJ1182" s="144"/>
      <c r="BK1182" s="144"/>
      <c r="BL1182" s="144"/>
      <c r="BM1182" s="144"/>
      <c r="BN1182" s="144"/>
      <c r="BO1182" s="144"/>
      <c r="BP1182" s="144"/>
    </row>
    <row r="1183" spans="1:68" ht="14.5" x14ac:dyDescent="0.3">
      <c r="A1183" s="143"/>
      <c r="B1183" s="143"/>
      <c r="C1183" s="327"/>
      <c r="D1183" s="144"/>
      <c r="E1183" s="144"/>
      <c r="F1183" s="144"/>
      <c r="G1183" s="144"/>
      <c r="H1183" s="144"/>
      <c r="I1183" s="144"/>
      <c r="J1183" s="144"/>
      <c r="K1183" s="144"/>
      <c r="L1183" s="144"/>
      <c r="M1183" s="144"/>
      <c r="N1183" s="144"/>
      <c r="O1183" s="144"/>
      <c r="P1183" s="144"/>
      <c r="Q1183" s="144"/>
      <c r="R1183" s="144"/>
      <c r="S1183" s="144"/>
      <c r="T1183" s="144"/>
      <c r="U1183" s="144"/>
      <c r="V1183" s="144"/>
      <c r="W1183" s="144"/>
      <c r="X1183" s="144"/>
      <c r="Y1183" s="144"/>
      <c r="Z1183" s="144"/>
      <c r="AA1183" s="144"/>
      <c r="AB1183" s="144"/>
      <c r="AC1183" s="144"/>
      <c r="AD1183" s="144"/>
      <c r="AE1183" s="144"/>
      <c r="AF1183" s="144"/>
      <c r="AG1183" s="144"/>
      <c r="AH1183" s="144"/>
      <c r="AI1183" s="144"/>
      <c r="AJ1183" s="144"/>
      <c r="AK1183" s="144"/>
      <c r="AL1183" s="144"/>
      <c r="AM1183" s="144"/>
      <c r="AN1183" s="144"/>
      <c r="AO1183" s="144"/>
      <c r="AP1183" s="144"/>
      <c r="AQ1183" s="144"/>
      <c r="AR1183" s="144"/>
      <c r="AS1183" s="144"/>
      <c r="AT1183" s="144"/>
      <c r="AU1183" s="144"/>
      <c r="AV1183" s="144"/>
      <c r="AW1183" s="144"/>
      <c r="AX1183" s="144"/>
      <c r="AY1183" s="144"/>
      <c r="AZ1183" s="144"/>
      <c r="BA1183" s="144"/>
      <c r="BB1183" s="144"/>
      <c r="BC1183" s="144"/>
      <c r="BD1183" s="144"/>
      <c r="BE1183" s="144"/>
      <c r="BF1183" s="144"/>
      <c r="BG1183" s="144"/>
      <c r="BH1183" s="144"/>
      <c r="BI1183" s="144"/>
      <c r="BJ1183" s="144"/>
      <c r="BK1183" s="144"/>
      <c r="BL1183" s="144"/>
      <c r="BM1183" s="144"/>
      <c r="BN1183" s="144"/>
      <c r="BO1183" s="144"/>
      <c r="BP1183" s="144"/>
    </row>
    <row r="1184" spans="1:68" ht="14.5" x14ac:dyDescent="0.3">
      <c r="A1184" s="143"/>
      <c r="B1184" s="143"/>
      <c r="C1184" s="327"/>
      <c r="D1184" s="144"/>
      <c r="E1184" s="144"/>
      <c r="F1184" s="144"/>
      <c r="G1184" s="144"/>
      <c r="H1184" s="144"/>
      <c r="I1184" s="144"/>
      <c r="J1184" s="144"/>
      <c r="K1184" s="144"/>
      <c r="L1184" s="144"/>
      <c r="M1184" s="144"/>
      <c r="N1184" s="144"/>
      <c r="O1184" s="144"/>
      <c r="P1184" s="144"/>
      <c r="Q1184" s="144"/>
      <c r="R1184" s="144"/>
      <c r="S1184" s="144"/>
      <c r="T1184" s="144"/>
      <c r="U1184" s="144"/>
      <c r="V1184" s="144"/>
      <c r="W1184" s="144"/>
      <c r="X1184" s="144"/>
      <c r="Y1184" s="144"/>
      <c r="Z1184" s="144"/>
      <c r="AA1184" s="144"/>
      <c r="AB1184" s="144"/>
      <c r="AC1184" s="144"/>
      <c r="AD1184" s="144"/>
      <c r="AE1184" s="144"/>
      <c r="AF1184" s="144"/>
      <c r="AG1184" s="144"/>
      <c r="AH1184" s="144"/>
      <c r="AI1184" s="144"/>
      <c r="AJ1184" s="144"/>
      <c r="AK1184" s="144"/>
      <c r="AL1184" s="144"/>
      <c r="AM1184" s="144"/>
      <c r="AN1184" s="144"/>
      <c r="AO1184" s="144"/>
      <c r="AP1184" s="144"/>
      <c r="AQ1184" s="144"/>
      <c r="AR1184" s="144"/>
      <c r="AS1184" s="144"/>
      <c r="AT1184" s="144"/>
      <c r="AU1184" s="144"/>
      <c r="AV1184" s="144"/>
      <c r="AW1184" s="144"/>
      <c r="AX1184" s="144"/>
      <c r="AY1184" s="144"/>
      <c r="AZ1184" s="144"/>
      <c r="BA1184" s="144"/>
      <c r="BB1184" s="144"/>
      <c r="BC1184" s="144"/>
      <c r="BD1184" s="144"/>
      <c r="BE1184" s="144"/>
      <c r="BF1184" s="144"/>
      <c r="BG1184" s="144"/>
      <c r="BH1184" s="144"/>
      <c r="BI1184" s="144"/>
      <c r="BJ1184" s="144"/>
      <c r="BK1184" s="144"/>
      <c r="BL1184" s="144"/>
      <c r="BM1184" s="144"/>
      <c r="BN1184" s="144"/>
      <c r="BO1184" s="144"/>
      <c r="BP1184" s="144"/>
    </row>
    <row r="1185" spans="1:68" ht="14.5" x14ac:dyDescent="0.3">
      <c r="A1185" s="143"/>
      <c r="B1185" s="143"/>
      <c r="C1185" s="327"/>
      <c r="D1185" s="144"/>
      <c r="E1185" s="144"/>
      <c r="F1185" s="144"/>
      <c r="G1185" s="144"/>
      <c r="H1185" s="144"/>
      <c r="I1185" s="144"/>
      <c r="J1185" s="144"/>
      <c r="K1185" s="144"/>
      <c r="L1185" s="144"/>
      <c r="M1185" s="144"/>
      <c r="N1185" s="144"/>
      <c r="O1185" s="144"/>
      <c r="P1185" s="144"/>
      <c r="Q1185" s="144"/>
      <c r="R1185" s="144"/>
      <c r="S1185" s="144"/>
      <c r="T1185" s="144"/>
      <c r="U1185" s="144"/>
      <c r="V1185" s="144"/>
      <c r="W1185" s="144"/>
      <c r="X1185" s="144"/>
      <c r="Y1185" s="144"/>
      <c r="Z1185" s="144"/>
      <c r="AA1185" s="144"/>
      <c r="AB1185" s="144"/>
      <c r="AC1185" s="144"/>
      <c r="AD1185" s="144"/>
      <c r="AE1185" s="144"/>
      <c r="AF1185" s="144"/>
      <c r="AG1185" s="144"/>
      <c r="AH1185" s="144"/>
      <c r="AI1185" s="144"/>
      <c r="AJ1185" s="144"/>
      <c r="AK1185" s="144"/>
      <c r="AL1185" s="144"/>
      <c r="AM1185" s="144"/>
      <c r="AN1185" s="144"/>
      <c r="AO1185" s="144"/>
      <c r="AP1185" s="144"/>
      <c r="AQ1185" s="144"/>
      <c r="AR1185" s="144"/>
      <c r="AS1185" s="144"/>
      <c r="AT1185" s="144"/>
      <c r="AU1185" s="144"/>
      <c r="AV1185" s="144"/>
      <c r="AW1185" s="144"/>
      <c r="AX1185" s="144"/>
      <c r="AY1185" s="144"/>
      <c r="AZ1185" s="144"/>
      <c r="BA1185" s="144"/>
      <c r="BB1185" s="144"/>
      <c r="BC1185" s="144"/>
      <c r="BD1185" s="144"/>
      <c r="BE1185" s="144"/>
      <c r="BF1185" s="144"/>
      <c r="BG1185" s="144"/>
      <c r="BH1185" s="144"/>
      <c r="BI1185" s="144"/>
      <c r="BJ1185" s="144"/>
      <c r="BK1185" s="144"/>
      <c r="BL1185" s="144"/>
      <c r="BM1185" s="144"/>
      <c r="BN1185" s="144"/>
      <c r="BO1185" s="144"/>
      <c r="BP1185" s="144"/>
    </row>
    <row r="1186" spans="1:68" ht="14.5" x14ac:dyDescent="0.3">
      <c r="A1186" s="143"/>
      <c r="B1186" s="143"/>
      <c r="C1186" s="327"/>
      <c r="D1186" s="144"/>
      <c r="E1186" s="144"/>
      <c r="F1186" s="144"/>
      <c r="G1186" s="144"/>
      <c r="H1186" s="144"/>
      <c r="I1186" s="144"/>
      <c r="J1186" s="144"/>
      <c r="K1186" s="144"/>
      <c r="L1186" s="144"/>
      <c r="M1186" s="144"/>
      <c r="N1186" s="144"/>
      <c r="O1186" s="144"/>
      <c r="P1186" s="144"/>
      <c r="Q1186" s="144"/>
      <c r="R1186" s="144"/>
      <c r="S1186" s="144"/>
      <c r="T1186" s="144"/>
      <c r="U1186" s="144"/>
      <c r="V1186" s="144"/>
      <c r="W1186" s="144"/>
      <c r="X1186" s="144"/>
      <c r="Y1186" s="144"/>
      <c r="Z1186" s="144"/>
      <c r="AA1186" s="144"/>
      <c r="AB1186" s="144"/>
      <c r="AC1186" s="144"/>
      <c r="AD1186" s="144"/>
      <c r="AE1186" s="144"/>
      <c r="AF1186" s="144"/>
      <c r="AG1186" s="144"/>
      <c r="AH1186" s="144"/>
      <c r="AI1186" s="144"/>
      <c r="AJ1186" s="144"/>
      <c r="AK1186" s="144"/>
      <c r="AL1186" s="144"/>
      <c r="AM1186" s="144"/>
      <c r="AN1186" s="144"/>
      <c r="AO1186" s="144"/>
      <c r="AP1186" s="144"/>
      <c r="AQ1186" s="144"/>
      <c r="AR1186" s="144"/>
      <c r="AS1186" s="144"/>
      <c r="AT1186" s="144"/>
      <c r="AU1186" s="144"/>
      <c r="AV1186" s="144"/>
      <c r="AW1186" s="144"/>
      <c r="AX1186" s="144"/>
      <c r="AY1186" s="144"/>
      <c r="AZ1186" s="144"/>
      <c r="BA1186" s="144"/>
      <c r="BB1186" s="144"/>
      <c r="BC1186" s="144"/>
      <c r="BD1186" s="144"/>
      <c r="BE1186" s="144"/>
      <c r="BF1186" s="144"/>
      <c r="BG1186" s="144"/>
      <c r="BH1186" s="144"/>
      <c r="BI1186" s="144"/>
      <c r="BJ1186" s="144"/>
      <c r="BK1186" s="144"/>
      <c r="BL1186" s="144"/>
      <c r="BM1186" s="144"/>
      <c r="BN1186" s="144"/>
      <c r="BO1186" s="144"/>
      <c r="BP1186" s="144"/>
    </row>
    <row r="1187" spans="1:68" ht="14.5" x14ac:dyDescent="0.3">
      <c r="A1187" s="143"/>
      <c r="B1187" s="143"/>
      <c r="C1187" s="327"/>
      <c r="D1187" s="144"/>
      <c r="E1187" s="144"/>
      <c r="F1187" s="144"/>
      <c r="G1187" s="144"/>
      <c r="H1187" s="144"/>
      <c r="I1187" s="144"/>
      <c r="J1187" s="144"/>
      <c r="K1187" s="144"/>
      <c r="L1187" s="144"/>
      <c r="M1187" s="144"/>
      <c r="N1187" s="144"/>
      <c r="O1187" s="144"/>
      <c r="P1187" s="144"/>
      <c r="Q1187" s="144"/>
      <c r="R1187" s="144"/>
      <c r="S1187" s="144"/>
      <c r="T1187" s="144"/>
      <c r="U1187" s="144"/>
      <c r="V1187" s="144"/>
      <c r="W1187" s="144"/>
      <c r="X1187" s="144"/>
      <c r="Y1187" s="144"/>
      <c r="Z1187" s="144"/>
      <c r="AA1187" s="144"/>
      <c r="AB1187" s="144"/>
      <c r="AC1187" s="144"/>
      <c r="AD1187" s="144"/>
      <c r="AE1187" s="144"/>
      <c r="AF1187" s="144"/>
      <c r="AG1187" s="144"/>
      <c r="AH1187" s="144"/>
      <c r="AI1187" s="144"/>
      <c r="AJ1187" s="144"/>
      <c r="AK1187" s="144"/>
      <c r="AL1187" s="144"/>
      <c r="AM1187" s="144"/>
      <c r="AN1187" s="144"/>
      <c r="AO1187" s="144"/>
      <c r="AP1187" s="144"/>
      <c r="AQ1187" s="144"/>
      <c r="AR1187" s="144"/>
      <c r="AS1187" s="144"/>
      <c r="AT1187" s="144"/>
      <c r="AU1187" s="144"/>
      <c r="AV1187" s="144"/>
      <c r="AW1187" s="144"/>
      <c r="AX1187" s="144"/>
      <c r="AY1187" s="144"/>
      <c r="AZ1187" s="144"/>
      <c r="BA1187" s="144"/>
      <c r="BB1187" s="144"/>
      <c r="BC1187" s="144"/>
      <c r="BD1187" s="144"/>
      <c r="BE1187" s="144"/>
      <c r="BF1187" s="144"/>
      <c r="BG1187" s="144"/>
      <c r="BH1187" s="144"/>
      <c r="BI1187" s="144"/>
      <c r="BJ1187" s="144"/>
      <c r="BK1187" s="144"/>
      <c r="BL1187" s="144"/>
      <c r="BM1187" s="144"/>
      <c r="BN1187" s="144"/>
      <c r="BO1187" s="144"/>
      <c r="BP1187" s="144"/>
    </row>
    <row r="1188" spans="1:68" ht="14.5" x14ac:dyDescent="0.3">
      <c r="A1188" s="143"/>
      <c r="B1188" s="143"/>
      <c r="C1188" s="327"/>
      <c r="D1188" s="144"/>
      <c r="E1188" s="144"/>
      <c r="F1188" s="144"/>
      <c r="G1188" s="144"/>
      <c r="H1188" s="144"/>
      <c r="I1188" s="144"/>
      <c r="J1188" s="144"/>
      <c r="K1188" s="144"/>
      <c r="L1188" s="144"/>
      <c r="M1188" s="144"/>
      <c r="N1188" s="144"/>
      <c r="O1188" s="144"/>
      <c r="P1188" s="144"/>
      <c r="Q1188" s="144"/>
      <c r="R1188" s="144"/>
      <c r="S1188" s="144"/>
      <c r="T1188" s="144"/>
      <c r="U1188" s="144"/>
      <c r="V1188" s="144"/>
      <c r="W1188" s="144"/>
      <c r="X1188" s="144"/>
      <c r="Y1188" s="144"/>
      <c r="Z1188" s="144"/>
      <c r="AA1188" s="144"/>
      <c r="AB1188" s="144"/>
      <c r="AC1188" s="144"/>
      <c r="AD1188" s="144"/>
      <c r="AE1188" s="144"/>
      <c r="AF1188" s="144"/>
      <c r="AG1188" s="144"/>
      <c r="AH1188" s="144"/>
      <c r="AI1188" s="144"/>
      <c r="AJ1188" s="144"/>
      <c r="AK1188" s="144"/>
      <c r="AL1188" s="144"/>
      <c r="AM1188" s="144"/>
      <c r="AN1188" s="144"/>
      <c r="AO1188" s="144"/>
      <c r="AP1188" s="144"/>
      <c r="AQ1188" s="144"/>
      <c r="AR1188" s="144"/>
      <c r="AS1188" s="144"/>
      <c r="AT1188" s="144"/>
      <c r="AU1188" s="144"/>
      <c r="AV1188" s="144"/>
      <c r="AW1188" s="144"/>
      <c r="AX1188" s="144"/>
      <c r="AY1188" s="144"/>
      <c r="AZ1188" s="144"/>
      <c r="BA1188" s="144"/>
      <c r="BB1188" s="144"/>
      <c r="BC1188" s="144"/>
      <c r="BD1188" s="144"/>
      <c r="BE1188" s="144"/>
      <c r="BF1188" s="144"/>
      <c r="BG1188" s="144"/>
      <c r="BH1188" s="144"/>
      <c r="BI1188" s="144"/>
      <c r="BJ1188" s="144"/>
      <c r="BK1188" s="144"/>
      <c r="BL1188" s="144"/>
      <c r="BM1188" s="144"/>
      <c r="BN1188" s="144"/>
      <c r="BO1188" s="144"/>
      <c r="BP1188" s="144"/>
    </row>
    <row r="1189" spans="1:68" ht="14.5" x14ac:dyDescent="0.3">
      <c r="A1189" s="143"/>
      <c r="B1189" s="143"/>
      <c r="C1189" s="327"/>
      <c r="D1189" s="144"/>
      <c r="E1189" s="144"/>
      <c r="F1189" s="144"/>
      <c r="G1189" s="144"/>
      <c r="H1189" s="144"/>
      <c r="I1189" s="144"/>
      <c r="J1189" s="144"/>
      <c r="K1189" s="144"/>
      <c r="L1189" s="144"/>
      <c r="M1189" s="144"/>
      <c r="N1189" s="144"/>
      <c r="O1189" s="144"/>
      <c r="P1189" s="144"/>
      <c r="Q1189" s="144"/>
      <c r="R1189" s="144"/>
      <c r="S1189" s="144"/>
      <c r="T1189" s="144"/>
      <c r="U1189" s="144"/>
      <c r="V1189" s="144"/>
      <c r="W1189" s="144"/>
      <c r="X1189" s="144"/>
      <c r="Y1189" s="144"/>
      <c r="Z1189" s="144"/>
      <c r="AA1189" s="144"/>
      <c r="AB1189" s="144"/>
      <c r="AC1189" s="144"/>
      <c r="AD1189" s="144"/>
      <c r="AE1189" s="144"/>
      <c r="AF1189" s="144"/>
      <c r="AG1189" s="144"/>
      <c r="AH1189" s="144"/>
      <c r="AI1189" s="144"/>
      <c r="AJ1189" s="144"/>
      <c r="AK1189" s="144"/>
      <c r="AL1189" s="144"/>
      <c r="AM1189" s="144"/>
      <c r="AN1189" s="144"/>
      <c r="AO1189" s="144"/>
      <c r="AP1189" s="144"/>
      <c r="AQ1189" s="144"/>
      <c r="AR1189" s="144"/>
      <c r="AS1189" s="144"/>
      <c r="AT1189" s="144"/>
      <c r="AU1189" s="144"/>
      <c r="AV1189" s="144"/>
      <c r="AW1189" s="144"/>
      <c r="AX1189" s="144"/>
      <c r="AY1189" s="144"/>
      <c r="AZ1189" s="144"/>
      <c r="BA1189" s="144"/>
      <c r="BB1189" s="144"/>
      <c r="BC1189" s="144"/>
      <c r="BD1189" s="144"/>
      <c r="BE1189" s="144"/>
      <c r="BF1189" s="144"/>
      <c r="BG1189" s="144"/>
      <c r="BH1189" s="144"/>
      <c r="BI1189" s="144"/>
      <c r="BJ1189" s="144"/>
      <c r="BK1189" s="144"/>
      <c r="BL1189" s="144"/>
      <c r="BM1189" s="144"/>
      <c r="BN1189" s="144"/>
      <c r="BO1189" s="144"/>
      <c r="BP1189" s="144"/>
    </row>
    <row r="1190" spans="1:68" ht="14.5" x14ac:dyDescent="0.3">
      <c r="A1190" s="143"/>
      <c r="B1190" s="143"/>
      <c r="C1190" s="327"/>
      <c r="D1190" s="144"/>
      <c r="E1190" s="144"/>
      <c r="F1190" s="144"/>
      <c r="G1190" s="144"/>
      <c r="H1190" s="144"/>
      <c r="I1190" s="144"/>
      <c r="J1190" s="144"/>
      <c r="K1190" s="144"/>
      <c r="L1190" s="144"/>
      <c r="M1190" s="144"/>
      <c r="N1190" s="144"/>
      <c r="O1190" s="144"/>
      <c r="P1190" s="144"/>
      <c r="Q1190" s="144"/>
      <c r="R1190" s="144"/>
      <c r="S1190" s="144"/>
      <c r="T1190" s="144"/>
      <c r="U1190" s="144"/>
      <c r="V1190" s="144"/>
      <c r="W1190" s="144"/>
      <c r="X1190" s="144"/>
      <c r="Y1190" s="144"/>
      <c r="Z1190" s="144"/>
      <c r="AA1190" s="144"/>
      <c r="AB1190" s="144"/>
      <c r="AC1190" s="144"/>
      <c r="AD1190" s="144"/>
      <c r="AE1190" s="144"/>
      <c r="AF1190" s="144"/>
      <c r="AG1190" s="144"/>
      <c r="AH1190" s="144"/>
      <c r="AI1190" s="144"/>
      <c r="AJ1190" s="144"/>
      <c r="AK1190" s="144"/>
      <c r="AL1190" s="144"/>
      <c r="AM1190" s="144"/>
      <c r="AN1190" s="144"/>
      <c r="AO1190" s="144"/>
      <c r="AP1190" s="144"/>
      <c r="AQ1190" s="144"/>
      <c r="AR1190" s="144"/>
      <c r="AS1190" s="144"/>
      <c r="AT1190" s="144"/>
      <c r="AU1190" s="144"/>
      <c r="AV1190" s="144"/>
      <c r="AW1190" s="144"/>
      <c r="AX1190" s="144"/>
      <c r="AY1190" s="144"/>
      <c r="AZ1190" s="144"/>
      <c r="BA1190" s="144"/>
      <c r="BB1190" s="144"/>
      <c r="BC1190" s="144"/>
      <c r="BD1190" s="144"/>
      <c r="BE1190" s="144"/>
      <c r="BF1190" s="144"/>
      <c r="BG1190" s="144"/>
      <c r="BH1190" s="144"/>
      <c r="BI1190" s="144"/>
      <c r="BJ1190" s="144"/>
      <c r="BK1190" s="144"/>
      <c r="BL1190" s="144"/>
      <c r="BM1190" s="144"/>
      <c r="BN1190" s="144"/>
      <c r="BO1190" s="144"/>
      <c r="BP1190" s="144"/>
    </row>
    <row r="1191" spans="1:68" ht="14.5" x14ac:dyDescent="0.3">
      <c r="A1191" s="143"/>
      <c r="B1191" s="143"/>
      <c r="C1191" s="327"/>
      <c r="D1191" s="144"/>
      <c r="E1191" s="144"/>
      <c r="F1191" s="144"/>
      <c r="G1191" s="144"/>
      <c r="H1191" s="144"/>
      <c r="I1191" s="144"/>
      <c r="J1191" s="144"/>
      <c r="K1191" s="144"/>
      <c r="L1191" s="144"/>
      <c r="M1191" s="144"/>
      <c r="N1191" s="144"/>
      <c r="O1191" s="144"/>
      <c r="P1191" s="144"/>
      <c r="Q1191" s="144"/>
      <c r="R1191" s="144"/>
      <c r="S1191" s="144"/>
      <c r="T1191" s="144"/>
      <c r="U1191" s="144"/>
      <c r="V1191" s="144"/>
      <c r="W1191" s="144"/>
      <c r="X1191" s="144"/>
      <c r="Y1191" s="144"/>
      <c r="Z1191" s="144"/>
      <c r="AA1191" s="144"/>
      <c r="AB1191" s="144"/>
      <c r="AC1191" s="144"/>
      <c r="AD1191" s="144"/>
      <c r="AE1191" s="144"/>
      <c r="AF1191" s="144"/>
      <c r="AG1191" s="144"/>
      <c r="AH1191" s="144"/>
      <c r="AI1191" s="144"/>
      <c r="AJ1191" s="144"/>
      <c r="AK1191" s="144"/>
      <c r="AL1191" s="144"/>
      <c r="AM1191" s="144"/>
      <c r="AN1191" s="144"/>
      <c r="AO1191" s="144"/>
      <c r="AP1191" s="144"/>
      <c r="AQ1191" s="144"/>
      <c r="AR1191" s="144"/>
      <c r="AS1191" s="144"/>
      <c r="AT1191" s="144"/>
      <c r="AU1191" s="144"/>
      <c r="AV1191" s="144"/>
      <c r="AW1191" s="144"/>
      <c r="AX1191" s="144"/>
      <c r="AY1191" s="144"/>
      <c r="AZ1191" s="144"/>
      <c r="BA1191" s="144"/>
      <c r="BB1191" s="144"/>
      <c r="BC1191" s="144"/>
      <c r="BD1191" s="144"/>
      <c r="BE1191" s="144"/>
      <c r="BF1191" s="144"/>
      <c r="BG1191" s="144"/>
      <c r="BH1191" s="144"/>
      <c r="BI1191" s="144"/>
      <c r="BJ1191" s="144"/>
      <c r="BK1191" s="144"/>
      <c r="BL1191" s="144"/>
      <c r="BM1191" s="144"/>
      <c r="BN1191" s="144"/>
      <c r="BO1191" s="144"/>
      <c r="BP1191" s="144"/>
    </row>
    <row r="1192" spans="1:68" ht="14.5" x14ac:dyDescent="0.3">
      <c r="A1192" s="143"/>
      <c r="B1192" s="143"/>
      <c r="C1192" s="327"/>
      <c r="D1192" s="144"/>
      <c r="E1192" s="144"/>
      <c r="F1192" s="144"/>
      <c r="G1192" s="144"/>
      <c r="H1192" s="144"/>
      <c r="I1192" s="144"/>
      <c r="J1192" s="144"/>
      <c r="K1192" s="144"/>
      <c r="L1192" s="144"/>
      <c r="M1192" s="144"/>
      <c r="N1192" s="144"/>
      <c r="O1192" s="144"/>
      <c r="P1192" s="144"/>
      <c r="Q1192" s="144"/>
      <c r="R1192" s="144"/>
      <c r="S1192" s="144"/>
      <c r="T1192" s="144"/>
      <c r="U1192" s="144"/>
      <c r="V1192" s="144"/>
      <c r="W1192" s="144"/>
      <c r="X1192" s="144"/>
      <c r="Y1192" s="144"/>
      <c r="Z1192" s="144"/>
      <c r="AA1192" s="144"/>
      <c r="AB1192" s="144"/>
      <c r="AC1192" s="144"/>
      <c r="AD1192" s="144"/>
      <c r="AE1192" s="144"/>
      <c r="AF1192" s="144"/>
      <c r="AG1192" s="144"/>
      <c r="AH1192" s="144"/>
      <c r="AI1192" s="144"/>
      <c r="AJ1192" s="144"/>
      <c r="AK1192" s="144"/>
      <c r="AL1192" s="144"/>
      <c r="AM1192" s="144"/>
      <c r="AN1192" s="144"/>
      <c r="AO1192" s="144"/>
      <c r="AP1192" s="144"/>
      <c r="AQ1192" s="144"/>
      <c r="AR1192" s="144"/>
      <c r="AS1192" s="144"/>
      <c r="AT1192" s="144"/>
      <c r="AU1192" s="144"/>
      <c r="AV1192" s="144"/>
      <c r="AW1192" s="144"/>
      <c r="AX1192" s="144"/>
      <c r="AY1192" s="144"/>
      <c r="AZ1192" s="144"/>
      <c r="BA1192" s="144"/>
      <c r="BB1192" s="144"/>
      <c r="BC1192" s="144"/>
      <c r="BD1192" s="144"/>
      <c r="BE1192" s="144"/>
      <c r="BF1192" s="144"/>
      <c r="BG1192" s="144"/>
      <c r="BH1192" s="144"/>
      <c r="BI1192" s="144"/>
      <c r="BJ1192" s="144"/>
      <c r="BK1192" s="144"/>
      <c r="BL1192" s="144"/>
      <c r="BM1192" s="144"/>
      <c r="BN1192" s="144"/>
      <c r="BO1192" s="144"/>
      <c r="BP1192" s="144"/>
    </row>
    <row r="1193" spans="1:68" ht="14.5" x14ac:dyDescent="0.3">
      <c r="A1193" s="143"/>
      <c r="B1193" s="143"/>
      <c r="C1193" s="327"/>
      <c r="D1193" s="144"/>
      <c r="E1193" s="144"/>
      <c r="F1193" s="144"/>
      <c r="G1193" s="144"/>
      <c r="H1193" s="144"/>
      <c r="I1193" s="144"/>
      <c r="J1193" s="144"/>
      <c r="K1193" s="144"/>
      <c r="L1193" s="144"/>
      <c r="M1193" s="144"/>
      <c r="N1193" s="144"/>
      <c r="O1193" s="144"/>
      <c r="P1193" s="144"/>
      <c r="Q1193" s="144"/>
      <c r="R1193" s="144"/>
      <c r="S1193" s="144"/>
      <c r="T1193" s="144"/>
      <c r="U1193" s="144"/>
      <c r="V1193" s="144"/>
      <c r="W1193" s="144"/>
      <c r="X1193" s="144"/>
      <c r="Y1193" s="144"/>
      <c r="Z1193" s="144"/>
      <c r="AA1193" s="144"/>
      <c r="AB1193" s="144"/>
      <c r="AC1193" s="144"/>
      <c r="AD1193" s="144"/>
      <c r="AE1193" s="144"/>
      <c r="AF1193" s="144"/>
      <c r="AG1193" s="144"/>
      <c r="AH1193" s="144"/>
      <c r="AI1193" s="144"/>
      <c r="AJ1193" s="144"/>
      <c r="AK1193" s="144"/>
      <c r="AL1193" s="144"/>
      <c r="AM1193" s="144"/>
      <c r="AN1193" s="144"/>
      <c r="AO1193" s="144"/>
      <c r="AP1193" s="144"/>
      <c r="AQ1193" s="144"/>
      <c r="AR1193" s="144"/>
      <c r="AS1193" s="144"/>
      <c r="AT1193" s="144"/>
      <c r="AU1193" s="144"/>
      <c r="AV1193" s="144"/>
      <c r="AW1193" s="144"/>
      <c r="AX1193" s="144"/>
      <c r="AY1193" s="144"/>
      <c r="AZ1193" s="144"/>
      <c r="BA1193" s="144"/>
      <c r="BB1193" s="144"/>
      <c r="BC1193" s="144"/>
      <c r="BD1193" s="144"/>
      <c r="BE1193" s="144"/>
      <c r="BF1193" s="144"/>
      <c r="BG1193" s="144"/>
      <c r="BH1193" s="144"/>
      <c r="BI1193" s="144"/>
      <c r="BJ1193" s="144"/>
      <c r="BK1193" s="144"/>
      <c r="BL1193" s="144"/>
      <c r="BM1193" s="144"/>
      <c r="BN1193" s="144"/>
      <c r="BO1193" s="144"/>
      <c r="BP1193" s="144"/>
    </row>
    <row r="1194" spans="1:68" ht="14.5" x14ac:dyDescent="0.3">
      <c r="A1194" s="143"/>
      <c r="B1194" s="143"/>
      <c r="C1194" s="327"/>
      <c r="D1194" s="144"/>
      <c r="E1194" s="144"/>
      <c r="F1194" s="144"/>
      <c r="G1194" s="144"/>
      <c r="H1194" s="144"/>
      <c r="I1194" s="144"/>
      <c r="J1194" s="144"/>
      <c r="K1194" s="144"/>
      <c r="L1194" s="144"/>
      <c r="M1194" s="144"/>
      <c r="N1194" s="144"/>
      <c r="O1194" s="144"/>
      <c r="P1194" s="144"/>
      <c r="Q1194" s="144"/>
      <c r="R1194" s="144"/>
      <c r="S1194" s="144"/>
      <c r="T1194" s="144"/>
      <c r="U1194" s="144"/>
      <c r="V1194" s="144"/>
      <c r="W1194" s="144"/>
      <c r="X1194" s="144"/>
      <c r="Y1194" s="144"/>
      <c r="Z1194" s="144"/>
      <c r="AA1194" s="144"/>
      <c r="AB1194" s="144"/>
      <c r="AC1194" s="144"/>
      <c r="AD1194" s="144"/>
      <c r="AE1194" s="144"/>
      <c r="AF1194" s="144"/>
      <c r="AG1194" s="144"/>
      <c r="AH1194" s="144"/>
      <c r="AI1194" s="144"/>
      <c r="AJ1194" s="144"/>
      <c r="AK1194" s="144"/>
      <c r="AL1194" s="144"/>
      <c r="AM1194" s="144"/>
      <c r="AN1194" s="144"/>
      <c r="AO1194" s="144"/>
      <c r="AP1194" s="144"/>
      <c r="AQ1194" s="144"/>
      <c r="AR1194" s="144"/>
      <c r="AS1194" s="144"/>
      <c r="AT1194" s="144"/>
      <c r="AU1194" s="144"/>
      <c r="AV1194" s="144"/>
      <c r="AW1194" s="144"/>
      <c r="AX1194" s="144"/>
      <c r="AY1194" s="144"/>
      <c r="AZ1194" s="144"/>
      <c r="BA1194" s="144"/>
      <c r="BB1194" s="144"/>
      <c r="BC1194" s="144"/>
      <c r="BD1194" s="144"/>
      <c r="BE1194" s="144"/>
      <c r="BF1194" s="144"/>
      <c r="BG1194" s="144"/>
      <c r="BH1194" s="144"/>
      <c r="BI1194" s="144"/>
      <c r="BJ1194" s="144"/>
      <c r="BK1194" s="144"/>
      <c r="BL1194" s="144"/>
      <c r="BM1194" s="144"/>
      <c r="BN1194" s="144"/>
      <c r="BO1194" s="144"/>
      <c r="BP1194" s="144"/>
    </row>
    <row r="1195" spans="1:68" ht="14.5" x14ac:dyDescent="0.3">
      <c r="A1195" s="143"/>
      <c r="B1195" s="143"/>
      <c r="C1195" s="327"/>
      <c r="D1195" s="144"/>
      <c r="E1195" s="144"/>
      <c r="F1195" s="144"/>
      <c r="G1195" s="144"/>
      <c r="H1195" s="144"/>
      <c r="I1195" s="144"/>
      <c r="J1195" s="144"/>
      <c r="K1195" s="144"/>
      <c r="L1195" s="144"/>
      <c r="M1195" s="144"/>
      <c r="N1195" s="144"/>
      <c r="O1195" s="144"/>
      <c r="P1195" s="144"/>
      <c r="Q1195" s="144"/>
      <c r="R1195" s="144"/>
      <c r="S1195" s="144"/>
      <c r="T1195" s="144"/>
      <c r="U1195" s="144"/>
      <c r="V1195" s="144"/>
      <c r="W1195" s="144"/>
      <c r="X1195" s="144"/>
      <c r="Y1195" s="144"/>
      <c r="Z1195" s="144"/>
      <c r="AA1195" s="144"/>
      <c r="AB1195" s="144"/>
      <c r="AC1195" s="144"/>
      <c r="AD1195" s="144"/>
      <c r="AE1195" s="144"/>
      <c r="AF1195" s="144"/>
      <c r="AG1195" s="144"/>
      <c r="AH1195" s="144"/>
      <c r="AI1195" s="144"/>
      <c r="AJ1195" s="144"/>
      <c r="AK1195" s="144"/>
      <c r="AL1195" s="144"/>
      <c r="AM1195" s="144"/>
      <c r="AN1195" s="144"/>
      <c r="AO1195" s="144"/>
      <c r="AP1195" s="144"/>
      <c r="AQ1195" s="144"/>
      <c r="AR1195" s="144"/>
      <c r="AS1195" s="144"/>
      <c r="AT1195" s="144"/>
      <c r="AU1195" s="144"/>
      <c r="AV1195" s="144"/>
      <c r="AW1195" s="144"/>
      <c r="AX1195" s="144"/>
      <c r="AY1195" s="144"/>
      <c r="AZ1195" s="144"/>
      <c r="BA1195" s="144"/>
      <c r="BB1195" s="144"/>
      <c r="BC1195" s="144"/>
      <c r="BD1195" s="144"/>
      <c r="BE1195" s="144"/>
      <c r="BF1195" s="144"/>
      <c r="BG1195" s="144"/>
      <c r="BH1195" s="144"/>
      <c r="BI1195" s="144"/>
      <c r="BJ1195" s="144"/>
      <c r="BK1195" s="144"/>
      <c r="BL1195" s="144"/>
      <c r="BM1195" s="144"/>
      <c r="BN1195" s="144"/>
      <c r="BO1195" s="144"/>
      <c r="BP1195" s="144"/>
    </row>
    <row r="1196" spans="1:68" ht="14.5" x14ac:dyDescent="0.3">
      <c r="A1196" s="143"/>
      <c r="B1196" s="143"/>
      <c r="C1196" s="327"/>
      <c r="D1196" s="144"/>
      <c r="E1196" s="144"/>
      <c r="F1196" s="144"/>
      <c r="G1196" s="144"/>
      <c r="H1196" s="144"/>
      <c r="I1196" s="144"/>
      <c r="J1196" s="144"/>
      <c r="K1196" s="144"/>
      <c r="L1196" s="144"/>
      <c r="M1196" s="144"/>
      <c r="N1196" s="144"/>
      <c r="O1196" s="144"/>
      <c r="P1196" s="144"/>
      <c r="Q1196" s="144"/>
      <c r="R1196" s="144"/>
      <c r="S1196" s="144"/>
      <c r="T1196" s="144"/>
      <c r="U1196" s="144"/>
      <c r="V1196" s="144"/>
      <c r="W1196" s="144"/>
      <c r="X1196" s="144"/>
      <c r="Y1196" s="144"/>
      <c r="Z1196" s="144"/>
      <c r="AA1196" s="144"/>
      <c r="AB1196" s="144"/>
      <c r="AC1196" s="144"/>
      <c r="AD1196" s="144"/>
      <c r="AE1196" s="144"/>
      <c r="AF1196" s="144"/>
      <c r="AG1196" s="144"/>
      <c r="AH1196" s="144"/>
      <c r="AI1196" s="144"/>
      <c r="AJ1196" s="144"/>
      <c r="AK1196" s="144"/>
      <c r="AL1196" s="144"/>
      <c r="AM1196" s="144"/>
      <c r="AN1196" s="144"/>
      <c r="AO1196" s="144"/>
      <c r="AP1196" s="144"/>
      <c r="AQ1196" s="144"/>
      <c r="AR1196" s="144"/>
      <c r="AS1196" s="144"/>
      <c r="AT1196" s="144"/>
      <c r="AU1196" s="144"/>
      <c r="AV1196" s="144"/>
      <c r="AW1196" s="144"/>
      <c r="AX1196" s="144"/>
      <c r="AY1196" s="144"/>
      <c r="AZ1196" s="144"/>
      <c r="BA1196" s="144"/>
      <c r="BB1196" s="144"/>
      <c r="BC1196" s="144"/>
      <c r="BD1196" s="144"/>
      <c r="BE1196" s="144"/>
      <c r="BF1196" s="144"/>
      <c r="BG1196" s="144"/>
      <c r="BH1196" s="144"/>
      <c r="BI1196" s="144"/>
      <c r="BJ1196" s="144"/>
      <c r="BK1196" s="144"/>
      <c r="BL1196" s="144"/>
      <c r="BM1196" s="144"/>
      <c r="BN1196" s="144"/>
      <c r="BO1196" s="144"/>
      <c r="BP1196" s="144"/>
    </row>
    <row r="1197" spans="1:68" ht="14.5" x14ac:dyDescent="0.3">
      <c r="A1197" s="143"/>
      <c r="B1197" s="143"/>
      <c r="C1197" s="327"/>
      <c r="D1197" s="144"/>
      <c r="E1197" s="144"/>
      <c r="F1197" s="144"/>
      <c r="G1197" s="144"/>
      <c r="H1197" s="144"/>
      <c r="I1197" s="144"/>
      <c r="J1197" s="144"/>
      <c r="K1197" s="144"/>
      <c r="L1197" s="144"/>
      <c r="M1197" s="144"/>
      <c r="N1197" s="144"/>
      <c r="O1197" s="144"/>
      <c r="P1197" s="144"/>
      <c r="Q1197" s="144"/>
      <c r="R1197" s="144"/>
      <c r="S1197" s="144"/>
      <c r="T1197" s="144"/>
      <c r="U1197" s="144"/>
      <c r="V1197" s="144"/>
      <c r="W1197" s="144"/>
      <c r="X1197" s="144"/>
      <c r="Y1197" s="144"/>
      <c r="Z1197" s="144"/>
      <c r="AA1197" s="144"/>
      <c r="AB1197" s="144"/>
      <c r="AC1197" s="144"/>
      <c r="AD1197" s="144"/>
      <c r="AE1197" s="144"/>
      <c r="AF1197" s="144"/>
      <c r="AG1197" s="144"/>
      <c r="AH1197" s="144"/>
      <c r="AI1197" s="144"/>
      <c r="AJ1197" s="144"/>
      <c r="AK1197" s="144"/>
      <c r="AL1197" s="144"/>
      <c r="AM1197" s="144"/>
      <c r="AN1197" s="144"/>
      <c r="AO1197" s="144"/>
      <c r="AP1197" s="144"/>
      <c r="AQ1197" s="144"/>
      <c r="AR1197" s="144"/>
      <c r="AS1197" s="144"/>
      <c r="AT1197" s="144"/>
      <c r="AU1197" s="144"/>
      <c r="AV1197" s="144"/>
      <c r="AW1197" s="144"/>
      <c r="AX1197" s="144"/>
      <c r="AY1197" s="144"/>
      <c r="AZ1197" s="144"/>
      <c r="BA1197" s="144"/>
      <c r="BB1197" s="144"/>
      <c r="BC1197" s="144"/>
      <c r="BD1197" s="144"/>
      <c r="BE1197" s="144"/>
      <c r="BF1197" s="144"/>
      <c r="BG1197" s="144"/>
      <c r="BH1197" s="144"/>
      <c r="BI1197" s="144"/>
      <c r="BJ1197" s="144"/>
      <c r="BK1197" s="144"/>
      <c r="BL1197" s="144"/>
      <c r="BM1197" s="144"/>
      <c r="BN1197" s="144"/>
      <c r="BO1197" s="144"/>
      <c r="BP1197" s="144"/>
    </row>
    <row r="1198" spans="1:68" ht="14.5" x14ac:dyDescent="0.3">
      <c r="A1198" s="143"/>
      <c r="B1198" s="143"/>
      <c r="C1198" s="327"/>
      <c r="D1198" s="144"/>
      <c r="E1198" s="144"/>
      <c r="F1198" s="144"/>
      <c r="G1198" s="144"/>
      <c r="H1198" s="144"/>
      <c r="I1198" s="144"/>
      <c r="J1198" s="144"/>
      <c r="K1198" s="144"/>
      <c r="L1198" s="144"/>
      <c r="M1198" s="144"/>
      <c r="N1198" s="144"/>
      <c r="O1198" s="144"/>
      <c r="P1198" s="144"/>
      <c r="Q1198" s="144"/>
      <c r="R1198" s="144"/>
      <c r="S1198" s="144"/>
      <c r="T1198" s="144"/>
      <c r="U1198" s="144"/>
      <c r="V1198" s="144"/>
      <c r="W1198" s="144"/>
      <c r="X1198" s="144"/>
      <c r="Y1198" s="144"/>
      <c r="Z1198" s="144"/>
      <c r="AA1198" s="144"/>
      <c r="AB1198" s="144"/>
      <c r="AC1198" s="144"/>
      <c r="AD1198" s="144"/>
      <c r="AE1198" s="144"/>
      <c r="AF1198" s="144"/>
      <c r="AG1198" s="144"/>
      <c r="AH1198" s="144"/>
      <c r="AI1198" s="144"/>
      <c r="AJ1198" s="144"/>
      <c r="AK1198" s="144"/>
      <c r="AL1198" s="144"/>
      <c r="AM1198" s="144"/>
      <c r="AN1198" s="144"/>
      <c r="AO1198" s="144"/>
      <c r="AP1198" s="144"/>
      <c r="AQ1198" s="144"/>
      <c r="AR1198" s="144"/>
      <c r="AS1198" s="144"/>
      <c r="AT1198" s="144"/>
      <c r="AU1198" s="144"/>
      <c r="AV1198" s="144"/>
      <c r="AW1198" s="144"/>
      <c r="AX1198" s="144"/>
      <c r="AY1198" s="144"/>
      <c r="AZ1198" s="144"/>
      <c r="BA1198" s="144"/>
      <c r="BB1198" s="144"/>
      <c r="BC1198" s="144"/>
      <c r="BD1198" s="144"/>
      <c r="BE1198" s="144"/>
      <c r="BF1198" s="144"/>
      <c r="BG1198" s="144"/>
      <c r="BH1198" s="144"/>
      <c r="BI1198" s="144"/>
      <c r="BJ1198" s="144"/>
      <c r="BK1198" s="144"/>
      <c r="BL1198" s="144"/>
      <c r="BM1198" s="144"/>
      <c r="BN1198" s="144"/>
      <c r="BO1198" s="144"/>
      <c r="BP1198" s="144"/>
    </row>
    <row r="1199" spans="1:68" ht="14.5" x14ac:dyDescent="0.3">
      <c r="A1199" s="143"/>
      <c r="B1199" s="143"/>
      <c r="C1199" s="327"/>
      <c r="D1199" s="144"/>
      <c r="E1199" s="144"/>
      <c r="F1199" s="144"/>
      <c r="G1199" s="144"/>
      <c r="H1199" s="144"/>
      <c r="I1199" s="144"/>
      <c r="J1199" s="144"/>
      <c r="K1199" s="144"/>
      <c r="L1199" s="144"/>
      <c r="M1199" s="144"/>
      <c r="N1199" s="144"/>
      <c r="O1199" s="144"/>
      <c r="P1199" s="144"/>
      <c r="Q1199" s="144"/>
      <c r="R1199" s="144"/>
      <c r="S1199" s="144"/>
      <c r="T1199" s="144"/>
      <c r="U1199" s="144"/>
      <c r="V1199" s="144"/>
      <c r="W1199" s="144"/>
      <c r="X1199" s="144"/>
      <c r="Y1199" s="144"/>
      <c r="Z1199" s="144"/>
      <c r="AA1199" s="144"/>
      <c r="AB1199" s="144"/>
      <c r="AC1199" s="144"/>
      <c r="AD1199" s="144"/>
      <c r="AE1199" s="144"/>
      <c r="AF1199" s="144"/>
      <c r="AG1199" s="144"/>
      <c r="AH1199" s="144"/>
      <c r="AI1199" s="144"/>
      <c r="AJ1199" s="144"/>
      <c r="AK1199" s="144"/>
      <c r="AL1199" s="144"/>
      <c r="AM1199" s="144"/>
      <c r="AN1199" s="144"/>
      <c r="AO1199" s="144"/>
      <c r="AP1199" s="144"/>
      <c r="AQ1199" s="144"/>
      <c r="AR1199" s="144"/>
      <c r="AS1199" s="144"/>
      <c r="AT1199" s="144"/>
      <c r="AU1199" s="144"/>
      <c r="AV1199" s="144"/>
      <c r="AW1199" s="144"/>
      <c r="AX1199" s="144"/>
      <c r="AY1199" s="144"/>
      <c r="AZ1199" s="144"/>
      <c r="BA1199" s="144"/>
      <c r="BB1199" s="144"/>
      <c r="BC1199" s="144"/>
      <c r="BD1199" s="144"/>
      <c r="BE1199" s="144"/>
      <c r="BF1199" s="144"/>
      <c r="BG1199" s="144"/>
      <c r="BH1199" s="144"/>
      <c r="BI1199" s="144"/>
      <c r="BJ1199" s="144"/>
      <c r="BK1199" s="144"/>
      <c r="BL1199" s="144"/>
      <c r="BM1199" s="144"/>
      <c r="BN1199" s="144"/>
      <c r="BO1199" s="144"/>
      <c r="BP1199" s="144"/>
    </row>
    <row r="1200" spans="1:68" ht="14.5" x14ac:dyDescent="0.3">
      <c r="A1200" s="143"/>
      <c r="B1200" s="143"/>
      <c r="C1200" s="327"/>
      <c r="D1200" s="144"/>
      <c r="E1200" s="144"/>
      <c r="F1200" s="144"/>
      <c r="G1200" s="144"/>
      <c r="H1200" s="144"/>
      <c r="I1200" s="144"/>
      <c r="J1200" s="144"/>
      <c r="K1200" s="144"/>
      <c r="L1200" s="144"/>
      <c r="M1200" s="144"/>
      <c r="N1200" s="144"/>
      <c r="O1200" s="144"/>
      <c r="P1200" s="144"/>
      <c r="Q1200" s="144"/>
      <c r="R1200" s="144"/>
      <c r="S1200" s="144"/>
      <c r="T1200" s="144"/>
      <c r="U1200" s="144"/>
      <c r="V1200" s="144"/>
      <c r="W1200" s="144"/>
      <c r="X1200" s="144"/>
      <c r="Y1200" s="144"/>
      <c r="Z1200" s="144"/>
      <c r="AA1200" s="144"/>
      <c r="AB1200" s="144"/>
      <c r="AC1200" s="144"/>
      <c r="AD1200" s="144"/>
      <c r="AE1200" s="144"/>
      <c r="AF1200" s="144"/>
      <c r="AG1200" s="144"/>
      <c r="AH1200" s="144"/>
      <c r="AI1200" s="144"/>
      <c r="AJ1200" s="144"/>
      <c r="AK1200" s="144"/>
      <c r="AL1200" s="144"/>
      <c r="AM1200" s="144"/>
      <c r="AN1200" s="144"/>
      <c r="AO1200" s="144"/>
      <c r="AP1200" s="144"/>
      <c r="AQ1200" s="144"/>
      <c r="AR1200" s="144"/>
      <c r="AS1200" s="144"/>
      <c r="AT1200" s="144"/>
      <c r="AU1200" s="144"/>
      <c r="AV1200" s="144"/>
      <c r="AW1200" s="144"/>
      <c r="AX1200" s="144"/>
      <c r="AY1200" s="144"/>
      <c r="AZ1200" s="144"/>
      <c r="BA1200" s="144"/>
      <c r="BB1200" s="144"/>
      <c r="BC1200" s="144"/>
      <c r="BD1200" s="144"/>
      <c r="BE1200" s="144"/>
      <c r="BF1200" s="144"/>
      <c r="BG1200" s="144"/>
      <c r="BH1200" s="144"/>
      <c r="BI1200" s="144"/>
      <c r="BJ1200" s="144"/>
      <c r="BK1200" s="144"/>
      <c r="BL1200" s="144"/>
      <c r="BM1200" s="144"/>
      <c r="BN1200" s="144"/>
      <c r="BO1200" s="144"/>
      <c r="BP1200" s="144"/>
    </row>
    <row r="1201" spans="1:68" ht="14.5" x14ac:dyDescent="0.3">
      <c r="A1201" s="143"/>
      <c r="B1201" s="143"/>
      <c r="C1201" s="327"/>
      <c r="D1201" s="144"/>
      <c r="E1201" s="144"/>
      <c r="F1201" s="144"/>
      <c r="G1201" s="144"/>
      <c r="H1201" s="144"/>
      <c r="I1201" s="144"/>
      <c r="J1201" s="144"/>
      <c r="K1201" s="144"/>
      <c r="L1201" s="144"/>
      <c r="M1201" s="144"/>
      <c r="N1201" s="144"/>
      <c r="O1201" s="144"/>
      <c r="P1201" s="144"/>
      <c r="Q1201" s="144"/>
      <c r="R1201" s="144"/>
      <c r="S1201" s="144"/>
      <c r="T1201" s="144"/>
      <c r="U1201" s="144"/>
      <c r="V1201" s="144"/>
      <c r="W1201" s="144"/>
      <c r="X1201" s="144"/>
      <c r="Y1201" s="144"/>
      <c r="Z1201" s="144"/>
      <c r="AA1201" s="144"/>
      <c r="AB1201" s="144"/>
      <c r="AC1201" s="144"/>
      <c r="AD1201" s="144"/>
      <c r="AE1201" s="144"/>
      <c r="AF1201" s="144"/>
      <c r="AG1201" s="144"/>
      <c r="AH1201" s="144"/>
      <c r="AI1201" s="144"/>
      <c r="AJ1201" s="144"/>
      <c r="AK1201" s="144"/>
      <c r="AL1201" s="144"/>
      <c r="AM1201" s="144"/>
      <c r="AN1201" s="144"/>
      <c r="AO1201" s="144"/>
      <c r="AP1201" s="144"/>
      <c r="AQ1201" s="144"/>
      <c r="AR1201" s="144"/>
      <c r="AS1201" s="144"/>
      <c r="AT1201" s="144"/>
      <c r="AU1201" s="144"/>
      <c r="AV1201" s="144"/>
      <c r="AW1201" s="144"/>
      <c r="AX1201" s="144"/>
      <c r="AY1201" s="144"/>
      <c r="AZ1201" s="144"/>
      <c r="BA1201" s="144"/>
      <c r="BB1201" s="144"/>
      <c r="BC1201" s="144"/>
      <c r="BD1201" s="144"/>
      <c r="BE1201" s="144"/>
      <c r="BF1201" s="144"/>
      <c r="BG1201" s="144"/>
      <c r="BH1201" s="144"/>
      <c r="BI1201" s="144"/>
      <c r="BJ1201" s="144"/>
      <c r="BK1201" s="144"/>
      <c r="BL1201" s="144"/>
      <c r="BM1201" s="144"/>
      <c r="BN1201" s="144"/>
      <c r="BO1201" s="144"/>
      <c r="BP1201" s="144"/>
    </row>
    <row r="1202" spans="1:68" ht="14.5" x14ac:dyDescent="0.3">
      <c r="A1202" s="143"/>
      <c r="B1202" s="143"/>
      <c r="C1202" s="327"/>
      <c r="D1202" s="144"/>
      <c r="E1202" s="144"/>
      <c r="F1202" s="144"/>
      <c r="G1202" s="144"/>
      <c r="H1202" s="144"/>
      <c r="I1202" s="144"/>
      <c r="J1202" s="144"/>
      <c r="K1202" s="144"/>
      <c r="L1202" s="144"/>
      <c r="M1202" s="144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44"/>
      <c r="X1202" s="144"/>
      <c r="Y1202" s="144"/>
      <c r="Z1202" s="144"/>
      <c r="AA1202" s="144"/>
      <c r="AB1202" s="144"/>
      <c r="AC1202" s="144"/>
      <c r="AD1202" s="144"/>
      <c r="AE1202" s="144"/>
      <c r="AF1202" s="144"/>
      <c r="AG1202" s="144"/>
      <c r="AH1202" s="144"/>
      <c r="AI1202" s="144"/>
      <c r="AJ1202" s="144"/>
      <c r="AK1202" s="144"/>
      <c r="AL1202" s="144"/>
      <c r="AM1202" s="144"/>
      <c r="AN1202" s="144"/>
      <c r="AO1202" s="144"/>
      <c r="AP1202" s="144"/>
      <c r="AQ1202" s="144"/>
      <c r="AR1202" s="144"/>
      <c r="AS1202" s="144"/>
      <c r="AT1202" s="144"/>
      <c r="AU1202" s="144"/>
      <c r="AV1202" s="144"/>
      <c r="AW1202" s="144"/>
      <c r="AX1202" s="144"/>
      <c r="AY1202" s="144"/>
      <c r="AZ1202" s="144"/>
      <c r="BA1202" s="144"/>
      <c r="BB1202" s="144"/>
      <c r="BC1202" s="144"/>
      <c r="BD1202" s="144"/>
      <c r="BE1202" s="144"/>
      <c r="BF1202" s="144"/>
      <c r="BG1202" s="144"/>
      <c r="BH1202" s="144"/>
      <c r="BI1202" s="144"/>
      <c r="BJ1202" s="144"/>
      <c r="BK1202" s="144"/>
      <c r="BL1202" s="144"/>
      <c r="BM1202" s="144"/>
      <c r="BN1202" s="144"/>
      <c r="BO1202" s="144"/>
      <c r="BP1202" s="144"/>
    </row>
    <row r="1203" spans="1:68" ht="14.5" x14ac:dyDescent="0.3">
      <c r="A1203" s="143"/>
      <c r="B1203" s="143"/>
      <c r="C1203" s="327"/>
      <c r="D1203" s="144"/>
      <c r="E1203" s="144"/>
      <c r="F1203" s="144"/>
      <c r="G1203" s="144"/>
      <c r="H1203" s="144"/>
      <c r="I1203" s="144"/>
      <c r="J1203" s="144"/>
      <c r="K1203" s="144"/>
      <c r="L1203" s="144"/>
      <c r="M1203" s="144"/>
      <c r="N1203" s="144"/>
      <c r="O1203" s="144"/>
      <c r="P1203" s="144"/>
      <c r="Q1203" s="144"/>
      <c r="R1203" s="144"/>
      <c r="S1203" s="144"/>
      <c r="T1203" s="144"/>
      <c r="U1203" s="144"/>
      <c r="V1203" s="144"/>
      <c r="W1203" s="144"/>
      <c r="X1203" s="144"/>
      <c r="Y1203" s="144"/>
      <c r="Z1203" s="144"/>
      <c r="AA1203" s="144"/>
      <c r="AB1203" s="144"/>
      <c r="AC1203" s="144"/>
      <c r="AD1203" s="144"/>
      <c r="AE1203" s="144"/>
      <c r="AF1203" s="144"/>
      <c r="AG1203" s="144"/>
      <c r="AH1203" s="144"/>
      <c r="AI1203" s="144"/>
      <c r="AJ1203" s="144"/>
      <c r="AK1203" s="144"/>
      <c r="AL1203" s="144"/>
      <c r="AM1203" s="144"/>
      <c r="AN1203" s="144"/>
      <c r="AO1203" s="144"/>
      <c r="AP1203" s="144"/>
      <c r="AQ1203" s="144"/>
      <c r="AR1203" s="144"/>
      <c r="AS1203" s="144"/>
      <c r="AT1203" s="144"/>
      <c r="AU1203" s="144"/>
      <c r="AV1203" s="144"/>
      <c r="AW1203" s="144"/>
      <c r="AX1203" s="144"/>
      <c r="AY1203" s="144"/>
      <c r="AZ1203" s="144"/>
      <c r="BA1203" s="144"/>
      <c r="BB1203" s="144"/>
      <c r="BC1203" s="144"/>
      <c r="BD1203" s="144"/>
      <c r="BE1203" s="144"/>
      <c r="BF1203" s="144"/>
      <c r="BG1203" s="144"/>
      <c r="BH1203" s="144"/>
      <c r="BI1203" s="144"/>
      <c r="BJ1203" s="144"/>
      <c r="BK1203" s="144"/>
      <c r="BL1203" s="144"/>
      <c r="BM1203" s="144"/>
      <c r="BN1203" s="144"/>
      <c r="BO1203" s="144"/>
      <c r="BP1203" s="144"/>
    </row>
    <row r="1204" spans="1:68" ht="14.5" x14ac:dyDescent="0.3">
      <c r="A1204" s="143"/>
      <c r="B1204" s="143"/>
      <c r="C1204" s="327"/>
      <c r="D1204" s="144"/>
      <c r="E1204" s="144"/>
      <c r="F1204" s="144"/>
      <c r="G1204" s="144"/>
      <c r="H1204" s="144"/>
      <c r="I1204" s="144"/>
      <c r="J1204" s="144"/>
      <c r="K1204" s="144"/>
      <c r="L1204" s="144"/>
      <c r="M1204" s="144"/>
      <c r="N1204" s="144"/>
      <c r="O1204" s="144"/>
      <c r="P1204" s="144"/>
      <c r="Q1204" s="144"/>
      <c r="R1204" s="144"/>
      <c r="S1204" s="144"/>
      <c r="T1204" s="144"/>
      <c r="U1204" s="144"/>
      <c r="V1204" s="144"/>
      <c r="W1204" s="144"/>
      <c r="X1204" s="144"/>
      <c r="Y1204" s="144"/>
      <c r="Z1204" s="144"/>
      <c r="AA1204" s="144"/>
      <c r="AB1204" s="144"/>
      <c r="AC1204" s="144"/>
      <c r="AD1204" s="144"/>
      <c r="AE1204" s="144"/>
      <c r="AF1204" s="144"/>
      <c r="AG1204" s="144"/>
      <c r="AH1204" s="144"/>
      <c r="AI1204" s="144"/>
      <c r="AJ1204" s="144"/>
      <c r="AK1204" s="144"/>
      <c r="AL1204" s="144"/>
      <c r="AM1204" s="144"/>
      <c r="AN1204" s="144"/>
      <c r="AO1204" s="144"/>
      <c r="AP1204" s="144"/>
      <c r="AQ1204" s="144"/>
      <c r="AR1204" s="144"/>
      <c r="AS1204" s="144"/>
      <c r="AT1204" s="144"/>
      <c r="AU1204" s="144"/>
      <c r="AV1204" s="144"/>
      <c r="AW1204" s="144"/>
      <c r="AX1204" s="144"/>
      <c r="AY1204" s="144"/>
      <c r="AZ1204" s="144"/>
      <c r="BA1204" s="144"/>
      <c r="BB1204" s="144"/>
      <c r="BC1204" s="144"/>
      <c r="BD1204" s="144"/>
      <c r="BE1204" s="144"/>
      <c r="BF1204" s="144"/>
      <c r="BG1204" s="144"/>
      <c r="BH1204" s="144"/>
      <c r="BI1204" s="144"/>
      <c r="BJ1204" s="144"/>
      <c r="BK1204" s="144"/>
      <c r="BL1204" s="144"/>
      <c r="BM1204" s="144"/>
      <c r="BN1204" s="144"/>
      <c r="BO1204" s="144"/>
      <c r="BP1204" s="144"/>
    </row>
    <row r="1205" spans="1:68" ht="14.5" x14ac:dyDescent="0.3">
      <c r="A1205" s="143"/>
      <c r="B1205" s="143"/>
      <c r="C1205" s="327"/>
      <c r="D1205" s="144"/>
      <c r="E1205" s="144"/>
      <c r="F1205" s="144"/>
      <c r="G1205" s="144"/>
      <c r="H1205" s="144"/>
      <c r="I1205" s="144"/>
      <c r="J1205" s="144"/>
      <c r="K1205" s="144"/>
      <c r="L1205" s="144"/>
      <c r="M1205" s="144"/>
      <c r="N1205" s="144"/>
      <c r="O1205" s="144"/>
      <c r="P1205" s="144"/>
      <c r="Q1205" s="144"/>
      <c r="R1205" s="144"/>
      <c r="S1205" s="144"/>
      <c r="T1205" s="144"/>
      <c r="U1205" s="144"/>
      <c r="V1205" s="144"/>
      <c r="W1205" s="144"/>
      <c r="X1205" s="144"/>
      <c r="Y1205" s="144"/>
      <c r="Z1205" s="144"/>
      <c r="AA1205" s="144"/>
      <c r="AB1205" s="144"/>
      <c r="AC1205" s="144"/>
      <c r="AD1205" s="144"/>
      <c r="AE1205" s="144"/>
      <c r="AF1205" s="144"/>
      <c r="AG1205" s="144"/>
      <c r="AH1205" s="144"/>
      <c r="AI1205" s="144"/>
      <c r="AJ1205" s="144"/>
      <c r="AK1205" s="144"/>
      <c r="AL1205" s="144"/>
      <c r="AM1205" s="144"/>
      <c r="AN1205" s="144"/>
      <c r="AO1205" s="144"/>
      <c r="AP1205" s="144"/>
      <c r="AQ1205" s="144"/>
      <c r="AR1205" s="144"/>
      <c r="AS1205" s="144"/>
      <c r="AT1205" s="144"/>
      <c r="AU1205" s="144"/>
      <c r="AV1205" s="144"/>
      <c r="AW1205" s="144"/>
      <c r="AX1205" s="144"/>
      <c r="AY1205" s="144"/>
      <c r="AZ1205" s="144"/>
      <c r="BA1205" s="144"/>
      <c r="BB1205" s="144"/>
      <c r="BC1205" s="144"/>
      <c r="BD1205" s="144"/>
      <c r="BE1205" s="144"/>
      <c r="BF1205" s="144"/>
      <c r="BG1205" s="144"/>
      <c r="BH1205" s="144"/>
      <c r="BI1205" s="144"/>
      <c r="BJ1205" s="144"/>
      <c r="BK1205" s="144"/>
      <c r="BL1205" s="144"/>
      <c r="BM1205" s="144"/>
      <c r="BN1205" s="144"/>
      <c r="BO1205" s="144"/>
      <c r="BP1205" s="144"/>
    </row>
    <row r="1206" spans="1:68" ht="14.5" x14ac:dyDescent="0.3">
      <c r="A1206" s="143"/>
      <c r="B1206" s="143"/>
      <c r="C1206" s="327"/>
      <c r="D1206" s="144"/>
      <c r="E1206" s="144"/>
      <c r="F1206" s="144"/>
      <c r="G1206" s="144"/>
      <c r="H1206" s="144"/>
      <c r="I1206" s="144"/>
      <c r="J1206" s="144"/>
      <c r="K1206" s="144"/>
      <c r="L1206" s="144"/>
      <c r="M1206" s="144"/>
      <c r="N1206" s="144"/>
      <c r="O1206" s="144"/>
      <c r="P1206" s="144"/>
      <c r="Q1206" s="144"/>
      <c r="R1206" s="144"/>
      <c r="S1206" s="144"/>
      <c r="T1206" s="144"/>
      <c r="U1206" s="144"/>
      <c r="V1206" s="144"/>
      <c r="W1206" s="144"/>
      <c r="X1206" s="144"/>
      <c r="Y1206" s="144"/>
      <c r="Z1206" s="144"/>
      <c r="AA1206" s="144"/>
      <c r="AB1206" s="144"/>
      <c r="AC1206" s="144"/>
      <c r="AD1206" s="144"/>
      <c r="AE1206" s="144"/>
      <c r="AF1206" s="144"/>
      <c r="AG1206" s="144"/>
      <c r="AH1206" s="144"/>
      <c r="AI1206" s="144"/>
      <c r="AJ1206" s="144"/>
      <c r="AK1206" s="144"/>
      <c r="AL1206" s="144"/>
      <c r="AM1206" s="144"/>
      <c r="AN1206" s="144"/>
      <c r="AO1206" s="144"/>
      <c r="AP1206" s="144"/>
      <c r="AQ1206" s="144"/>
      <c r="AR1206" s="144"/>
      <c r="AS1206" s="144"/>
      <c r="AT1206" s="144"/>
      <c r="AU1206" s="144"/>
      <c r="AV1206" s="144"/>
      <c r="AW1206" s="144"/>
      <c r="AX1206" s="144"/>
      <c r="AY1206" s="144"/>
      <c r="AZ1206" s="144"/>
      <c r="BA1206" s="144"/>
      <c r="BB1206" s="144"/>
      <c r="BC1206" s="144"/>
      <c r="BD1206" s="144"/>
      <c r="BE1206" s="144"/>
      <c r="BF1206" s="144"/>
      <c r="BG1206" s="144"/>
      <c r="BH1206" s="144"/>
      <c r="BI1206" s="144"/>
      <c r="BJ1206" s="144"/>
      <c r="BK1206" s="144"/>
      <c r="BL1206" s="144"/>
      <c r="BM1206" s="144"/>
      <c r="BN1206" s="144"/>
      <c r="BO1206" s="144"/>
      <c r="BP1206" s="144"/>
    </row>
    <row r="1207" spans="1:68" ht="14.5" x14ac:dyDescent="0.3">
      <c r="A1207" s="143"/>
      <c r="B1207" s="143"/>
      <c r="C1207" s="327"/>
      <c r="D1207" s="144"/>
      <c r="E1207" s="144"/>
      <c r="F1207" s="144"/>
      <c r="G1207" s="144"/>
      <c r="H1207" s="144"/>
      <c r="I1207" s="144"/>
      <c r="J1207" s="144"/>
      <c r="K1207" s="144"/>
      <c r="L1207" s="144"/>
      <c r="M1207" s="144"/>
      <c r="N1207" s="144"/>
      <c r="O1207" s="144"/>
      <c r="P1207" s="144"/>
      <c r="Q1207" s="144"/>
      <c r="R1207" s="144"/>
      <c r="S1207" s="144"/>
      <c r="T1207" s="144"/>
      <c r="U1207" s="144"/>
      <c r="V1207" s="144"/>
      <c r="W1207" s="144"/>
      <c r="X1207" s="144"/>
      <c r="Y1207" s="144"/>
      <c r="Z1207" s="144"/>
      <c r="AA1207" s="144"/>
      <c r="AB1207" s="144"/>
      <c r="AC1207" s="144"/>
      <c r="AD1207" s="144"/>
      <c r="AE1207" s="144"/>
      <c r="AF1207" s="144"/>
      <c r="AG1207" s="144"/>
      <c r="AH1207" s="144"/>
      <c r="AI1207" s="144"/>
      <c r="AJ1207" s="144"/>
      <c r="AK1207" s="144"/>
      <c r="AL1207" s="144"/>
      <c r="AM1207" s="144"/>
      <c r="AN1207" s="144"/>
      <c r="AO1207" s="144"/>
      <c r="AP1207" s="144"/>
      <c r="AQ1207" s="144"/>
      <c r="AR1207" s="144"/>
      <c r="AS1207" s="144"/>
      <c r="AT1207" s="144"/>
      <c r="AU1207" s="144"/>
      <c r="AV1207" s="144"/>
      <c r="AW1207" s="144"/>
      <c r="AX1207" s="144"/>
      <c r="AY1207" s="144"/>
      <c r="AZ1207" s="144"/>
      <c r="BA1207" s="144"/>
      <c r="BB1207" s="144"/>
      <c r="BC1207" s="144"/>
      <c r="BD1207" s="144"/>
      <c r="BE1207" s="144"/>
      <c r="BF1207" s="144"/>
      <c r="BG1207" s="144"/>
      <c r="BH1207" s="144"/>
      <c r="BI1207" s="144"/>
      <c r="BJ1207" s="144"/>
      <c r="BK1207" s="144"/>
      <c r="BL1207" s="144"/>
      <c r="BM1207" s="144"/>
      <c r="BN1207" s="144"/>
      <c r="BO1207" s="144"/>
      <c r="BP1207" s="144"/>
    </row>
    <row r="1208" spans="1:68" ht="14.5" x14ac:dyDescent="0.3">
      <c r="A1208" s="143"/>
      <c r="B1208" s="143"/>
      <c r="C1208" s="327"/>
      <c r="D1208" s="144"/>
      <c r="E1208" s="144"/>
      <c r="F1208" s="144"/>
      <c r="G1208" s="144"/>
      <c r="H1208" s="144"/>
      <c r="I1208" s="144"/>
      <c r="J1208" s="144"/>
      <c r="K1208" s="144"/>
      <c r="L1208" s="144"/>
      <c r="M1208" s="144"/>
      <c r="N1208" s="144"/>
      <c r="O1208" s="144"/>
      <c r="P1208" s="144"/>
      <c r="Q1208" s="144"/>
      <c r="R1208" s="144"/>
      <c r="S1208" s="144"/>
      <c r="T1208" s="144"/>
      <c r="U1208" s="144"/>
      <c r="V1208" s="144"/>
      <c r="W1208" s="144"/>
      <c r="X1208" s="144"/>
      <c r="Y1208" s="144"/>
      <c r="Z1208" s="144"/>
      <c r="AA1208" s="144"/>
      <c r="AB1208" s="144"/>
      <c r="AC1208" s="144"/>
      <c r="AD1208" s="144"/>
      <c r="AE1208" s="144"/>
      <c r="AF1208" s="144"/>
      <c r="AG1208" s="144"/>
      <c r="AH1208" s="144"/>
      <c r="AI1208" s="144"/>
      <c r="AJ1208" s="144"/>
      <c r="AK1208" s="144"/>
      <c r="AL1208" s="144"/>
      <c r="AM1208" s="144"/>
      <c r="AN1208" s="144"/>
      <c r="AO1208" s="144"/>
      <c r="AP1208" s="144"/>
      <c r="AQ1208" s="144"/>
      <c r="AR1208" s="144"/>
      <c r="AS1208" s="144"/>
      <c r="AT1208" s="144"/>
      <c r="AU1208" s="144"/>
      <c r="AV1208" s="144"/>
      <c r="AW1208" s="144"/>
      <c r="AX1208" s="144"/>
      <c r="AY1208" s="144"/>
      <c r="AZ1208" s="144"/>
      <c r="BA1208" s="144"/>
      <c r="BB1208" s="144"/>
      <c r="BC1208" s="144"/>
      <c r="BD1208" s="144"/>
      <c r="BE1208" s="144"/>
      <c r="BF1208" s="144"/>
      <c r="BG1208" s="144"/>
      <c r="BH1208" s="144"/>
      <c r="BI1208" s="144"/>
      <c r="BJ1208" s="144"/>
      <c r="BK1208" s="144"/>
      <c r="BL1208" s="144"/>
      <c r="BM1208" s="144"/>
      <c r="BN1208" s="144"/>
      <c r="BO1208" s="144"/>
      <c r="BP1208" s="144"/>
    </row>
    <row r="1209" spans="1:68" ht="14.5" x14ac:dyDescent="0.3">
      <c r="A1209" s="143"/>
      <c r="B1209" s="143"/>
      <c r="C1209" s="327"/>
      <c r="D1209" s="144"/>
      <c r="E1209" s="144"/>
      <c r="F1209" s="144"/>
      <c r="G1209" s="144"/>
      <c r="H1209" s="144"/>
      <c r="I1209" s="144"/>
      <c r="J1209" s="144"/>
      <c r="K1209" s="144"/>
      <c r="L1209" s="144"/>
      <c r="M1209" s="144"/>
      <c r="N1209" s="144"/>
      <c r="O1209" s="144"/>
      <c r="P1209" s="144"/>
      <c r="Q1209" s="144"/>
      <c r="R1209" s="144"/>
      <c r="S1209" s="144"/>
      <c r="T1209" s="144"/>
      <c r="U1209" s="144"/>
      <c r="V1209" s="144"/>
      <c r="W1209" s="144"/>
      <c r="X1209" s="144"/>
      <c r="Y1209" s="144"/>
      <c r="Z1209" s="144"/>
      <c r="AA1209" s="144"/>
      <c r="AB1209" s="144"/>
      <c r="AC1209" s="144"/>
      <c r="AD1209" s="144"/>
      <c r="AE1209" s="144"/>
      <c r="AF1209" s="144"/>
      <c r="AG1209" s="144"/>
      <c r="AH1209" s="144"/>
      <c r="AI1209" s="144"/>
      <c r="AJ1209" s="144"/>
      <c r="AK1209" s="144"/>
      <c r="AL1209" s="144"/>
      <c r="AM1209" s="144"/>
      <c r="AN1209" s="144"/>
      <c r="AO1209" s="144"/>
      <c r="AP1209" s="144"/>
      <c r="AQ1209" s="144"/>
      <c r="AR1209" s="144"/>
      <c r="AS1209" s="144"/>
      <c r="AT1209" s="144"/>
      <c r="AU1209" s="144"/>
      <c r="AV1209" s="144"/>
      <c r="AW1209" s="144"/>
      <c r="AX1209" s="144"/>
      <c r="AY1209" s="144"/>
      <c r="AZ1209" s="144"/>
      <c r="BA1209" s="144"/>
      <c r="BB1209" s="144"/>
      <c r="BC1209" s="144"/>
      <c r="BD1209" s="144"/>
      <c r="BE1209" s="144"/>
      <c r="BF1209" s="144"/>
      <c r="BG1209" s="144"/>
      <c r="BH1209" s="144"/>
      <c r="BI1209" s="144"/>
      <c r="BJ1209" s="144"/>
      <c r="BK1209" s="144"/>
      <c r="BL1209" s="144"/>
      <c r="BM1209" s="144"/>
      <c r="BN1209" s="144"/>
      <c r="BO1209" s="144"/>
      <c r="BP1209" s="144"/>
    </row>
    <row r="1210" spans="1:68" ht="14.5" x14ac:dyDescent="0.3">
      <c r="A1210" s="143"/>
      <c r="B1210" s="143"/>
      <c r="C1210" s="327"/>
      <c r="D1210" s="144"/>
      <c r="E1210" s="144"/>
      <c r="F1210" s="144"/>
      <c r="G1210" s="144"/>
      <c r="H1210" s="144"/>
      <c r="I1210" s="144"/>
      <c r="J1210" s="144"/>
      <c r="K1210" s="144"/>
      <c r="L1210" s="144"/>
      <c r="M1210" s="144"/>
      <c r="N1210" s="144"/>
      <c r="O1210" s="144"/>
      <c r="P1210" s="144"/>
      <c r="Q1210" s="144"/>
      <c r="R1210" s="144"/>
      <c r="S1210" s="144"/>
      <c r="T1210" s="144"/>
      <c r="U1210" s="144"/>
      <c r="V1210" s="144"/>
      <c r="W1210" s="144"/>
      <c r="X1210" s="144"/>
      <c r="Y1210" s="144"/>
      <c r="Z1210" s="144"/>
      <c r="AA1210" s="144"/>
      <c r="AB1210" s="144"/>
      <c r="AC1210" s="144"/>
      <c r="AD1210" s="144"/>
      <c r="AE1210" s="144"/>
      <c r="AF1210" s="144"/>
      <c r="AG1210" s="144"/>
      <c r="AH1210" s="144"/>
      <c r="AI1210" s="144"/>
      <c r="AJ1210" s="144"/>
      <c r="AK1210" s="144"/>
      <c r="AL1210" s="144"/>
      <c r="AM1210" s="144"/>
      <c r="AN1210" s="144"/>
      <c r="AO1210" s="144"/>
      <c r="AP1210" s="144"/>
      <c r="AQ1210" s="144"/>
      <c r="AR1210" s="144"/>
      <c r="AS1210" s="144"/>
      <c r="AT1210" s="144"/>
      <c r="AU1210" s="144"/>
      <c r="AV1210" s="144"/>
      <c r="AW1210" s="144"/>
      <c r="AX1210" s="144"/>
      <c r="AY1210" s="144"/>
      <c r="AZ1210" s="144"/>
      <c r="BA1210" s="144"/>
      <c r="BB1210" s="144"/>
      <c r="BC1210" s="144"/>
      <c r="BD1210" s="144"/>
      <c r="BE1210" s="144"/>
      <c r="BF1210" s="144"/>
      <c r="BG1210" s="144"/>
      <c r="BH1210" s="144"/>
      <c r="BI1210" s="144"/>
      <c r="BJ1210" s="144"/>
      <c r="BK1210" s="144"/>
      <c r="BL1210" s="144"/>
      <c r="BM1210" s="144"/>
      <c r="BN1210" s="144"/>
      <c r="BO1210" s="144"/>
      <c r="BP1210" s="144"/>
    </row>
    <row r="1211" spans="1:68" ht="14.5" x14ac:dyDescent="0.3">
      <c r="A1211" s="143"/>
      <c r="B1211" s="143"/>
      <c r="C1211" s="327"/>
      <c r="D1211" s="144"/>
      <c r="E1211" s="144"/>
      <c r="F1211" s="144"/>
      <c r="G1211" s="144"/>
      <c r="H1211" s="144"/>
      <c r="I1211" s="144"/>
      <c r="J1211" s="144"/>
      <c r="K1211" s="144"/>
      <c r="L1211" s="144"/>
      <c r="M1211" s="144"/>
      <c r="N1211" s="144"/>
      <c r="O1211" s="144"/>
      <c r="P1211" s="144"/>
      <c r="Q1211" s="144"/>
      <c r="R1211" s="144"/>
      <c r="S1211" s="144"/>
      <c r="T1211" s="144"/>
      <c r="U1211" s="144"/>
      <c r="V1211" s="144"/>
      <c r="W1211" s="144"/>
      <c r="X1211" s="144"/>
      <c r="Y1211" s="144"/>
      <c r="Z1211" s="144"/>
      <c r="AA1211" s="144"/>
      <c r="AB1211" s="144"/>
      <c r="AC1211" s="144"/>
      <c r="AD1211" s="144"/>
      <c r="AE1211" s="144"/>
      <c r="AF1211" s="144"/>
      <c r="AG1211" s="144"/>
      <c r="AH1211" s="144"/>
      <c r="AI1211" s="144"/>
      <c r="AJ1211" s="144"/>
      <c r="AK1211" s="144"/>
      <c r="AL1211" s="144"/>
      <c r="AM1211" s="144"/>
      <c r="AN1211" s="144"/>
      <c r="AO1211" s="144"/>
      <c r="AP1211" s="144"/>
      <c r="AQ1211" s="144"/>
      <c r="AR1211" s="144"/>
      <c r="AS1211" s="144"/>
      <c r="AT1211" s="144"/>
      <c r="AU1211" s="144"/>
      <c r="AV1211" s="144"/>
      <c r="AW1211" s="144"/>
      <c r="AX1211" s="144"/>
      <c r="AY1211" s="144"/>
      <c r="AZ1211" s="144"/>
      <c r="BA1211" s="144"/>
      <c r="BB1211" s="144"/>
      <c r="BC1211" s="144"/>
      <c r="BD1211" s="144"/>
      <c r="BE1211" s="144"/>
      <c r="BF1211" s="144"/>
      <c r="BG1211" s="144"/>
      <c r="BH1211" s="144"/>
      <c r="BI1211" s="144"/>
      <c r="BJ1211" s="144"/>
      <c r="BK1211" s="144"/>
      <c r="BL1211" s="144"/>
      <c r="BM1211" s="144"/>
      <c r="BN1211" s="144"/>
      <c r="BO1211" s="144"/>
      <c r="BP1211" s="144"/>
    </row>
    <row r="1212" spans="1:68" ht="14.5" x14ac:dyDescent="0.3">
      <c r="A1212" s="143"/>
      <c r="B1212" s="143"/>
      <c r="C1212" s="327"/>
      <c r="D1212" s="144"/>
      <c r="E1212" s="144"/>
      <c r="F1212" s="144"/>
      <c r="G1212" s="144"/>
      <c r="H1212" s="144"/>
      <c r="I1212" s="144"/>
      <c r="J1212" s="144"/>
      <c r="K1212" s="144"/>
      <c r="L1212" s="144"/>
      <c r="M1212" s="144"/>
      <c r="N1212" s="144"/>
      <c r="O1212" s="144"/>
      <c r="P1212" s="144"/>
      <c r="Q1212" s="144"/>
      <c r="R1212" s="144"/>
      <c r="S1212" s="144"/>
      <c r="T1212" s="144"/>
      <c r="U1212" s="144"/>
      <c r="V1212" s="144"/>
      <c r="W1212" s="144"/>
      <c r="X1212" s="144"/>
      <c r="Y1212" s="144"/>
      <c r="Z1212" s="144"/>
      <c r="AA1212" s="144"/>
      <c r="AB1212" s="144"/>
      <c r="AC1212" s="144"/>
      <c r="AD1212" s="144"/>
      <c r="AE1212" s="144"/>
      <c r="AF1212" s="144"/>
      <c r="AG1212" s="144"/>
      <c r="AH1212" s="144"/>
      <c r="AI1212" s="144"/>
      <c r="AJ1212" s="144"/>
      <c r="AK1212" s="144"/>
      <c r="AL1212" s="144"/>
      <c r="AM1212" s="144"/>
      <c r="AN1212" s="144"/>
      <c r="AO1212" s="144"/>
      <c r="AP1212" s="144"/>
      <c r="AQ1212" s="144"/>
      <c r="AR1212" s="144"/>
      <c r="AS1212" s="144"/>
      <c r="AT1212" s="144"/>
      <c r="AU1212" s="144"/>
      <c r="AV1212" s="144"/>
      <c r="AW1212" s="144"/>
      <c r="AX1212" s="144"/>
      <c r="AY1212" s="144"/>
      <c r="AZ1212" s="144"/>
      <c r="BA1212" s="144"/>
      <c r="BB1212" s="144"/>
      <c r="BC1212" s="144"/>
      <c r="BD1212" s="144"/>
      <c r="BE1212" s="144"/>
      <c r="BF1212" s="144"/>
      <c r="BG1212" s="144"/>
      <c r="BH1212" s="144"/>
      <c r="BI1212" s="144"/>
      <c r="BJ1212" s="144"/>
      <c r="BK1212" s="144"/>
      <c r="BL1212" s="144"/>
      <c r="BM1212" s="144"/>
      <c r="BN1212" s="144"/>
      <c r="BO1212" s="144"/>
      <c r="BP1212" s="144"/>
    </row>
    <row r="1213" spans="1:68" ht="14.5" x14ac:dyDescent="0.3">
      <c r="A1213" s="143"/>
      <c r="B1213" s="143"/>
      <c r="C1213" s="327"/>
      <c r="D1213" s="144"/>
      <c r="E1213" s="144"/>
      <c r="F1213" s="144"/>
      <c r="G1213" s="144"/>
      <c r="H1213" s="144"/>
      <c r="I1213" s="144"/>
      <c r="J1213" s="144"/>
      <c r="K1213" s="144"/>
      <c r="L1213" s="144"/>
      <c r="M1213" s="144"/>
      <c r="N1213" s="144"/>
      <c r="O1213" s="144"/>
      <c r="P1213" s="144"/>
      <c r="Q1213" s="144"/>
      <c r="R1213" s="144"/>
      <c r="S1213" s="144"/>
      <c r="T1213" s="144"/>
      <c r="U1213" s="144"/>
      <c r="V1213" s="144"/>
      <c r="W1213" s="144"/>
      <c r="X1213" s="144"/>
      <c r="Y1213" s="144"/>
      <c r="Z1213" s="144"/>
      <c r="AA1213" s="144"/>
      <c r="AB1213" s="144"/>
      <c r="AC1213" s="144"/>
      <c r="AD1213" s="144"/>
      <c r="AE1213" s="144"/>
      <c r="AF1213" s="144"/>
      <c r="AG1213" s="144"/>
      <c r="AH1213" s="144"/>
      <c r="AI1213" s="144"/>
      <c r="AJ1213" s="144"/>
      <c r="AK1213" s="144"/>
      <c r="AL1213" s="144"/>
      <c r="AM1213" s="144"/>
      <c r="AN1213" s="144"/>
      <c r="AO1213" s="144"/>
      <c r="AP1213" s="144"/>
      <c r="AQ1213" s="144"/>
      <c r="AR1213" s="144"/>
      <c r="AS1213" s="144"/>
      <c r="AT1213" s="144"/>
      <c r="AU1213" s="144"/>
      <c r="AV1213" s="144"/>
      <c r="AW1213" s="144"/>
      <c r="AX1213" s="144"/>
      <c r="AY1213" s="144"/>
      <c r="AZ1213" s="144"/>
      <c r="BA1213" s="144"/>
      <c r="BB1213" s="144"/>
      <c r="BC1213" s="144"/>
      <c r="BD1213" s="144"/>
      <c r="BE1213" s="144"/>
      <c r="BF1213" s="144"/>
      <c r="BG1213" s="144"/>
      <c r="BH1213" s="144"/>
      <c r="BI1213" s="144"/>
      <c r="BJ1213" s="144"/>
      <c r="BK1213" s="144"/>
      <c r="BL1213" s="144"/>
      <c r="BM1213" s="144"/>
      <c r="BN1213" s="144"/>
      <c r="BO1213" s="144"/>
      <c r="BP1213" s="144"/>
    </row>
    <row r="1214" spans="1:68" ht="14.5" x14ac:dyDescent="0.3">
      <c r="A1214" s="143"/>
      <c r="B1214" s="143"/>
      <c r="C1214" s="327"/>
      <c r="D1214" s="144"/>
      <c r="E1214" s="144"/>
      <c r="F1214" s="144"/>
      <c r="G1214" s="144"/>
      <c r="H1214" s="144"/>
      <c r="I1214" s="144"/>
      <c r="J1214" s="144"/>
      <c r="K1214" s="144"/>
      <c r="L1214" s="144"/>
      <c r="M1214" s="144"/>
      <c r="N1214" s="144"/>
      <c r="O1214" s="144"/>
      <c r="P1214" s="144"/>
      <c r="Q1214" s="144"/>
      <c r="R1214" s="144"/>
      <c r="S1214" s="144"/>
      <c r="T1214" s="144"/>
      <c r="U1214" s="144"/>
      <c r="V1214" s="144"/>
      <c r="W1214" s="144"/>
      <c r="X1214" s="144"/>
      <c r="Y1214" s="144"/>
      <c r="Z1214" s="144"/>
      <c r="AA1214" s="144"/>
      <c r="AB1214" s="144"/>
      <c r="AC1214" s="144"/>
      <c r="AD1214" s="144"/>
      <c r="AE1214" s="144"/>
      <c r="AF1214" s="144"/>
      <c r="AG1214" s="144"/>
      <c r="AH1214" s="144"/>
      <c r="AI1214" s="144"/>
      <c r="AJ1214" s="144"/>
      <c r="AK1214" s="144"/>
      <c r="AL1214" s="144"/>
      <c r="AM1214" s="144"/>
      <c r="AN1214" s="144"/>
      <c r="AO1214" s="144"/>
      <c r="AP1214" s="144"/>
      <c r="AQ1214" s="144"/>
      <c r="AR1214" s="144"/>
      <c r="AS1214" s="144"/>
      <c r="AT1214" s="144"/>
      <c r="AU1214" s="144"/>
      <c r="AV1214" s="144"/>
      <c r="AW1214" s="144"/>
      <c r="AX1214" s="144"/>
      <c r="AY1214" s="144"/>
      <c r="AZ1214" s="144"/>
      <c r="BA1214" s="144"/>
      <c r="BB1214" s="144"/>
      <c r="BC1214" s="144"/>
      <c r="BD1214" s="144"/>
      <c r="BE1214" s="144"/>
      <c r="BF1214" s="144"/>
      <c r="BG1214" s="144"/>
      <c r="BH1214" s="144"/>
      <c r="BI1214" s="144"/>
      <c r="BJ1214" s="144"/>
      <c r="BK1214" s="144"/>
      <c r="BL1214" s="144"/>
      <c r="BM1214" s="144"/>
      <c r="BN1214" s="144"/>
      <c r="BO1214" s="144"/>
      <c r="BP1214" s="144"/>
    </row>
    <row r="1215" spans="1:68" ht="14.5" x14ac:dyDescent="0.3">
      <c r="A1215" s="143"/>
      <c r="B1215" s="143"/>
      <c r="C1215" s="327"/>
      <c r="D1215" s="144"/>
      <c r="E1215" s="144"/>
      <c r="F1215" s="144"/>
      <c r="G1215" s="144"/>
      <c r="H1215" s="144"/>
      <c r="I1215" s="144"/>
      <c r="J1215" s="144"/>
      <c r="K1215" s="144"/>
      <c r="L1215" s="144"/>
      <c r="M1215" s="144"/>
      <c r="N1215" s="144"/>
      <c r="O1215" s="144"/>
      <c r="P1215" s="144"/>
      <c r="Q1215" s="144"/>
      <c r="R1215" s="144"/>
      <c r="S1215" s="144"/>
      <c r="T1215" s="144"/>
      <c r="U1215" s="144"/>
      <c r="V1215" s="144"/>
      <c r="W1215" s="144"/>
      <c r="X1215" s="144"/>
      <c r="Y1215" s="144"/>
      <c r="Z1215" s="144"/>
      <c r="AA1215" s="144"/>
      <c r="AB1215" s="144"/>
      <c r="AC1215" s="144"/>
      <c r="AD1215" s="144"/>
      <c r="AE1215" s="144"/>
      <c r="AF1215" s="144"/>
      <c r="AG1215" s="144"/>
      <c r="AH1215" s="144"/>
      <c r="AI1215" s="144"/>
      <c r="AJ1215" s="144"/>
      <c r="AK1215" s="144"/>
      <c r="AL1215" s="144"/>
      <c r="AM1215" s="144"/>
      <c r="AN1215" s="144"/>
      <c r="AO1215" s="144"/>
      <c r="AP1215" s="144"/>
      <c r="AQ1215" s="144"/>
      <c r="AR1215" s="144"/>
      <c r="AS1215" s="144"/>
      <c r="AT1215" s="144"/>
      <c r="AU1215" s="144"/>
      <c r="AV1215" s="144"/>
      <c r="AW1215" s="144"/>
      <c r="AX1215" s="144"/>
      <c r="AY1215" s="144"/>
      <c r="AZ1215" s="144"/>
      <c r="BA1215" s="144"/>
      <c r="BB1215" s="144"/>
      <c r="BC1215" s="144"/>
      <c r="BD1215" s="144"/>
      <c r="BE1215" s="144"/>
      <c r="BF1215" s="144"/>
      <c r="BG1215" s="144"/>
      <c r="BH1215" s="144"/>
      <c r="BI1215" s="144"/>
      <c r="BJ1215" s="144"/>
      <c r="BK1215" s="144"/>
      <c r="BL1215" s="144"/>
      <c r="BM1215" s="144"/>
      <c r="BN1215" s="144"/>
      <c r="BO1215" s="144"/>
      <c r="BP1215" s="144"/>
    </row>
    <row r="1216" spans="1:68" ht="14.5" x14ac:dyDescent="0.3">
      <c r="A1216" s="143"/>
      <c r="B1216" s="143"/>
      <c r="C1216" s="327"/>
      <c r="D1216" s="144"/>
      <c r="E1216" s="144"/>
      <c r="F1216" s="144"/>
      <c r="G1216" s="144"/>
      <c r="H1216" s="144"/>
      <c r="I1216" s="144"/>
      <c r="J1216" s="144"/>
      <c r="K1216" s="144"/>
      <c r="L1216" s="144"/>
      <c r="M1216" s="144"/>
      <c r="N1216" s="144"/>
      <c r="O1216" s="144"/>
      <c r="P1216" s="144"/>
      <c r="Q1216" s="144"/>
      <c r="R1216" s="144"/>
      <c r="S1216" s="144"/>
      <c r="T1216" s="144"/>
      <c r="U1216" s="144"/>
      <c r="V1216" s="144"/>
      <c r="W1216" s="144"/>
      <c r="X1216" s="144"/>
      <c r="Y1216" s="144"/>
      <c r="Z1216" s="144"/>
      <c r="AA1216" s="144"/>
      <c r="AB1216" s="144"/>
      <c r="AC1216" s="144"/>
      <c r="AD1216" s="144"/>
      <c r="AE1216" s="144"/>
      <c r="AF1216" s="144"/>
      <c r="AG1216" s="144"/>
      <c r="AH1216" s="144"/>
      <c r="AI1216" s="144"/>
      <c r="AJ1216" s="144"/>
      <c r="AK1216" s="144"/>
      <c r="AL1216" s="144"/>
      <c r="AM1216" s="144"/>
      <c r="AN1216" s="144"/>
      <c r="AO1216" s="144"/>
      <c r="AP1216" s="144"/>
      <c r="AQ1216" s="144"/>
      <c r="AR1216" s="144"/>
      <c r="AS1216" s="144"/>
      <c r="AT1216" s="144"/>
      <c r="AU1216" s="144"/>
      <c r="AV1216" s="144"/>
      <c r="AW1216" s="144"/>
      <c r="AX1216" s="144"/>
      <c r="AY1216" s="144"/>
      <c r="AZ1216" s="144"/>
      <c r="BA1216" s="144"/>
      <c r="BB1216" s="144"/>
      <c r="BC1216" s="144"/>
      <c r="BD1216" s="144"/>
      <c r="BE1216" s="144"/>
      <c r="BF1216" s="144"/>
      <c r="BG1216" s="144"/>
      <c r="BH1216" s="144"/>
      <c r="BI1216" s="144"/>
      <c r="BJ1216" s="144"/>
      <c r="BK1216" s="144"/>
      <c r="BL1216" s="144"/>
      <c r="BM1216" s="144"/>
      <c r="BN1216" s="144"/>
      <c r="BO1216" s="144"/>
      <c r="BP1216" s="144"/>
    </row>
    <row r="1217" spans="1:68" ht="14.5" x14ac:dyDescent="0.3">
      <c r="A1217" s="143"/>
      <c r="B1217" s="143"/>
      <c r="C1217" s="327"/>
      <c r="D1217" s="144"/>
      <c r="E1217" s="144"/>
      <c r="F1217" s="144"/>
      <c r="G1217" s="144"/>
      <c r="H1217" s="144"/>
      <c r="I1217" s="144"/>
      <c r="J1217" s="144"/>
      <c r="K1217" s="144"/>
      <c r="L1217" s="144"/>
      <c r="M1217" s="144"/>
      <c r="N1217" s="144"/>
      <c r="O1217" s="144"/>
      <c r="P1217" s="144"/>
      <c r="Q1217" s="144"/>
      <c r="R1217" s="144"/>
      <c r="S1217" s="144"/>
      <c r="T1217" s="144"/>
      <c r="U1217" s="144"/>
      <c r="V1217" s="144"/>
      <c r="W1217" s="144"/>
      <c r="X1217" s="144"/>
      <c r="Y1217" s="144"/>
      <c r="Z1217" s="144"/>
      <c r="AA1217" s="144"/>
      <c r="AB1217" s="144"/>
      <c r="AC1217" s="144"/>
      <c r="AD1217" s="144"/>
      <c r="AE1217" s="144"/>
      <c r="AF1217" s="144"/>
      <c r="AG1217" s="144"/>
      <c r="AH1217" s="144"/>
      <c r="AI1217" s="144"/>
      <c r="AJ1217" s="144"/>
      <c r="AK1217" s="144"/>
      <c r="AL1217" s="144"/>
      <c r="AM1217" s="144"/>
      <c r="AN1217" s="144"/>
      <c r="AO1217" s="144"/>
      <c r="AP1217" s="144"/>
      <c r="AQ1217" s="144"/>
      <c r="AR1217" s="144"/>
      <c r="AS1217" s="144"/>
      <c r="AT1217" s="144"/>
      <c r="AU1217" s="144"/>
      <c r="AV1217" s="144"/>
      <c r="AW1217" s="144"/>
      <c r="AX1217" s="144"/>
      <c r="AY1217" s="144"/>
      <c r="AZ1217" s="144"/>
      <c r="BA1217" s="144"/>
      <c r="BB1217" s="144"/>
      <c r="BC1217" s="144"/>
      <c r="BD1217" s="144"/>
      <c r="BE1217" s="144"/>
      <c r="BF1217" s="144"/>
      <c r="BG1217" s="144"/>
      <c r="BH1217" s="144"/>
      <c r="BI1217" s="144"/>
      <c r="BJ1217" s="144"/>
      <c r="BK1217" s="144"/>
      <c r="BL1217" s="144"/>
      <c r="BM1217" s="144"/>
      <c r="BN1217" s="144"/>
      <c r="BO1217" s="144"/>
      <c r="BP1217" s="144"/>
    </row>
    <row r="1218" spans="1:68" ht="14.5" x14ac:dyDescent="0.3">
      <c r="A1218" s="143"/>
      <c r="B1218" s="143"/>
      <c r="C1218" s="327"/>
      <c r="D1218" s="144"/>
      <c r="E1218" s="144"/>
      <c r="F1218" s="144"/>
      <c r="G1218" s="144"/>
      <c r="H1218" s="144"/>
      <c r="I1218" s="144"/>
      <c r="J1218" s="144"/>
      <c r="K1218" s="144"/>
      <c r="L1218" s="144"/>
      <c r="M1218" s="144"/>
      <c r="N1218" s="144"/>
      <c r="O1218" s="144"/>
      <c r="P1218" s="144"/>
      <c r="Q1218" s="144"/>
      <c r="R1218" s="144"/>
      <c r="S1218" s="144"/>
      <c r="T1218" s="144"/>
      <c r="U1218" s="144"/>
      <c r="V1218" s="144"/>
      <c r="W1218" s="144"/>
      <c r="X1218" s="144"/>
      <c r="Y1218" s="144"/>
      <c r="Z1218" s="144"/>
      <c r="AA1218" s="144"/>
      <c r="AB1218" s="144"/>
      <c r="AC1218" s="144"/>
      <c r="AD1218" s="144"/>
      <c r="AE1218" s="144"/>
      <c r="AF1218" s="144"/>
      <c r="AG1218" s="144"/>
      <c r="AH1218" s="144"/>
      <c r="AI1218" s="144"/>
      <c r="AJ1218" s="144"/>
      <c r="AK1218" s="144"/>
      <c r="AL1218" s="144"/>
      <c r="AM1218" s="144"/>
      <c r="AN1218" s="144"/>
      <c r="AO1218" s="144"/>
      <c r="AP1218" s="144"/>
      <c r="AQ1218" s="144"/>
      <c r="AR1218" s="144"/>
      <c r="AS1218" s="144"/>
      <c r="AT1218" s="144"/>
      <c r="AU1218" s="144"/>
      <c r="AV1218" s="144"/>
      <c r="AW1218" s="144"/>
      <c r="AX1218" s="144"/>
      <c r="AY1218" s="144"/>
      <c r="AZ1218" s="144"/>
      <c r="BA1218" s="144"/>
      <c r="BB1218" s="144"/>
      <c r="BC1218" s="144"/>
      <c r="BD1218" s="144"/>
      <c r="BE1218" s="144"/>
      <c r="BF1218" s="144"/>
      <c r="BG1218" s="144"/>
      <c r="BH1218" s="144"/>
      <c r="BI1218" s="144"/>
      <c r="BJ1218" s="144"/>
      <c r="BK1218" s="144"/>
      <c r="BL1218" s="144"/>
      <c r="BM1218" s="144"/>
      <c r="BN1218" s="144"/>
      <c r="BO1218" s="144"/>
      <c r="BP1218" s="144"/>
    </row>
    <row r="1219" spans="1:68" ht="14.5" x14ac:dyDescent="0.3">
      <c r="A1219" s="143"/>
      <c r="B1219" s="143"/>
      <c r="C1219" s="327"/>
      <c r="D1219" s="144"/>
      <c r="E1219" s="144"/>
      <c r="F1219" s="144"/>
      <c r="G1219" s="144"/>
      <c r="H1219" s="144"/>
      <c r="I1219" s="144"/>
      <c r="J1219" s="144"/>
      <c r="K1219" s="144"/>
      <c r="L1219" s="144"/>
      <c r="M1219" s="144"/>
      <c r="N1219" s="144"/>
      <c r="O1219" s="144"/>
      <c r="P1219" s="144"/>
      <c r="Q1219" s="144"/>
      <c r="R1219" s="144"/>
      <c r="S1219" s="144"/>
      <c r="T1219" s="144"/>
      <c r="U1219" s="144"/>
      <c r="V1219" s="144"/>
      <c r="W1219" s="144"/>
      <c r="X1219" s="144"/>
      <c r="Y1219" s="144"/>
      <c r="Z1219" s="144"/>
      <c r="AA1219" s="144"/>
      <c r="AB1219" s="144"/>
      <c r="AC1219" s="144"/>
      <c r="AD1219" s="144"/>
      <c r="AE1219" s="144"/>
      <c r="AF1219" s="144"/>
      <c r="AG1219" s="144"/>
      <c r="AH1219" s="144"/>
      <c r="AI1219" s="144"/>
      <c r="AJ1219" s="144"/>
      <c r="AK1219" s="144"/>
      <c r="AL1219" s="144"/>
      <c r="AM1219" s="144"/>
      <c r="AN1219" s="144"/>
      <c r="AO1219" s="144"/>
      <c r="AP1219" s="144"/>
      <c r="AQ1219" s="144"/>
      <c r="AR1219" s="144"/>
      <c r="AS1219" s="144"/>
      <c r="AT1219" s="144"/>
      <c r="AU1219" s="144"/>
      <c r="AV1219" s="144"/>
      <c r="AW1219" s="144"/>
      <c r="AX1219" s="144"/>
      <c r="AY1219" s="144"/>
      <c r="AZ1219" s="144"/>
      <c r="BA1219" s="144"/>
      <c r="BB1219" s="144"/>
      <c r="BC1219" s="144"/>
      <c r="BD1219" s="144"/>
      <c r="BE1219" s="144"/>
      <c r="BF1219" s="144"/>
      <c r="BG1219" s="144"/>
      <c r="BH1219" s="144"/>
      <c r="BI1219" s="144"/>
      <c r="BJ1219" s="144"/>
      <c r="BK1219" s="144"/>
      <c r="BL1219" s="144"/>
      <c r="BM1219" s="144"/>
      <c r="BN1219" s="144"/>
      <c r="BO1219" s="144"/>
      <c r="BP1219" s="144"/>
    </row>
    <row r="1220" spans="1:68" ht="14.5" x14ac:dyDescent="0.3">
      <c r="A1220" s="143"/>
      <c r="B1220" s="143"/>
      <c r="C1220" s="327"/>
      <c r="D1220" s="144"/>
      <c r="E1220" s="144"/>
      <c r="F1220" s="144"/>
      <c r="G1220" s="144"/>
      <c r="H1220" s="144"/>
      <c r="I1220" s="144"/>
      <c r="J1220" s="144"/>
      <c r="K1220" s="144"/>
      <c r="L1220" s="144"/>
      <c r="M1220" s="144"/>
      <c r="N1220" s="144"/>
      <c r="O1220" s="144"/>
      <c r="P1220" s="144"/>
      <c r="Q1220" s="144"/>
      <c r="R1220" s="144"/>
      <c r="S1220" s="144"/>
      <c r="T1220" s="144"/>
      <c r="U1220" s="144"/>
      <c r="V1220" s="144"/>
      <c r="W1220" s="144"/>
      <c r="X1220" s="144"/>
      <c r="Y1220" s="144"/>
      <c r="Z1220" s="144"/>
      <c r="AA1220" s="144"/>
      <c r="AB1220" s="144"/>
      <c r="AC1220" s="144"/>
      <c r="AD1220" s="144"/>
      <c r="AE1220" s="144"/>
      <c r="AF1220" s="144"/>
      <c r="AG1220" s="144"/>
      <c r="AH1220" s="144"/>
      <c r="AI1220" s="144"/>
      <c r="AJ1220" s="144"/>
      <c r="AK1220" s="144"/>
      <c r="AL1220" s="144"/>
      <c r="AM1220" s="144"/>
      <c r="AN1220" s="144"/>
      <c r="AO1220" s="144"/>
      <c r="AP1220" s="144"/>
      <c r="AQ1220" s="144"/>
      <c r="AR1220" s="144"/>
      <c r="AS1220" s="144"/>
      <c r="AT1220" s="144"/>
      <c r="AU1220" s="144"/>
      <c r="AV1220" s="144"/>
      <c r="AW1220" s="144"/>
      <c r="AX1220" s="144"/>
      <c r="AY1220" s="144"/>
      <c r="AZ1220" s="144"/>
      <c r="BA1220" s="144"/>
      <c r="BB1220" s="144"/>
      <c r="BC1220" s="144"/>
      <c r="BD1220" s="144"/>
      <c r="BE1220" s="144"/>
      <c r="BF1220" s="144"/>
      <c r="BG1220" s="144"/>
      <c r="BH1220" s="144"/>
      <c r="BI1220" s="144"/>
      <c r="BJ1220" s="144"/>
      <c r="BK1220" s="144"/>
      <c r="BL1220" s="144"/>
      <c r="BM1220" s="144"/>
      <c r="BN1220" s="144"/>
      <c r="BO1220" s="144"/>
      <c r="BP1220" s="144"/>
    </row>
    <row r="1221" spans="1:68" ht="14.5" x14ac:dyDescent="0.3">
      <c r="A1221" s="143"/>
      <c r="B1221" s="143"/>
      <c r="C1221" s="327"/>
      <c r="D1221" s="144"/>
      <c r="E1221" s="144"/>
      <c r="F1221" s="144"/>
      <c r="G1221" s="144"/>
      <c r="H1221" s="144"/>
      <c r="I1221" s="144"/>
      <c r="J1221" s="144"/>
      <c r="K1221" s="144"/>
      <c r="L1221" s="144"/>
      <c r="M1221" s="144"/>
      <c r="N1221" s="144"/>
      <c r="O1221" s="144"/>
      <c r="P1221" s="144"/>
      <c r="Q1221" s="144"/>
      <c r="R1221" s="144"/>
      <c r="S1221" s="144"/>
      <c r="T1221" s="144"/>
      <c r="U1221" s="144"/>
      <c r="V1221" s="144"/>
      <c r="W1221" s="144"/>
      <c r="X1221" s="144"/>
      <c r="Y1221" s="144"/>
      <c r="Z1221" s="144"/>
      <c r="AA1221" s="144"/>
      <c r="AB1221" s="144"/>
      <c r="AC1221" s="144"/>
      <c r="AD1221" s="144"/>
      <c r="AE1221" s="144"/>
      <c r="AF1221" s="144"/>
      <c r="AG1221" s="144"/>
      <c r="AH1221" s="144"/>
      <c r="AI1221" s="144"/>
      <c r="AJ1221" s="144"/>
      <c r="AK1221" s="144"/>
      <c r="AL1221" s="144"/>
      <c r="AM1221" s="144"/>
      <c r="AN1221" s="144"/>
      <c r="AO1221" s="144"/>
      <c r="AP1221" s="144"/>
      <c r="AQ1221" s="144"/>
      <c r="AR1221" s="144"/>
      <c r="AS1221" s="144"/>
      <c r="AT1221" s="144"/>
      <c r="AU1221" s="144"/>
      <c r="AV1221" s="144"/>
      <c r="AW1221" s="144"/>
      <c r="AX1221" s="144"/>
      <c r="AY1221" s="144"/>
      <c r="AZ1221" s="144"/>
      <c r="BA1221" s="144"/>
      <c r="BB1221" s="144"/>
      <c r="BC1221" s="144"/>
      <c r="BD1221" s="144"/>
      <c r="BE1221" s="144"/>
      <c r="BF1221" s="144"/>
      <c r="BG1221" s="144"/>
      <c r="BH1221" s="144"/>
      <c r="BI1221" s="144"/>
      <c r="BJ1221" s="144"/>
      <c r="BK1221" s="144"/>
      <c r="BL1221" s="144"/>
      <c r="BM1221" s="144"/>
      <c r="BN1221" s="144"/>
      <c r="BO1221" s="144"/>
      <c r="BP1221" s="144"/>
    </row>
    <row r="1222" spans="1:68" ht="14.5" x14ac:dyDescent="0.3">
      <c r="A1222" s="143"/>
      <c r="B1222" s="143"/>
      <c r="C1222" s="327"/>
      <c r="D1222" s="144"/>
      <c r="E1222" s="144"/>
      <c r="F1222" s="144"/>
      <c r="G1222" s="144"/>
      <c r="H1222" s="144"/>
      <c r="I1222" s="144"/>
      <c r="J1222" s="144"/>
      <c r="K1222" s="144"/>
      <c r="L1222" s="144"/>
      <c r="M1222" s="144"/>
      <c r="N1222" s="144"/>
      <c r="O1222" s="144"/>
      <c r="P1222" s="144"/>
      <c r="Q1222" s="144"/>
      <c r="R1222" s="144"/>
      <c r="S1222" s="144"/>
      <c r="T1222" s="144"/>
      <c r="U1222" s="144"/>
      <c r="V1222" s="144"/>
      <c r="W1222" s="144"/>
      <c r="X1222" s="144"/>
      <c r="Y1222" s="144"/>
      <c r="Z1222" s="144"/>
      <c r="AA1222" s="144"/>
      <c r="AB1222" s="144"/>
      <c r="AC1222" s="144"/>
      <c r="AD1222" s="144"/>
      <c r="AE1222" s="144"/>
      <c r="AF1222" s="144"/>
      <c r="AG1222" s="144"/>
      <c r="AH1222" s="144"/>
      <c r="AI1222" s="144"/>
      <c r="AJ1222" s="144"/>
      <c r="AK1222" s="144"/>
      <c r="AL1222" s="144"/>
      <c r="AM1222" s="144"/>
      <c r="AN1222" s="144"/>
      <c r="AO1222" s="144"/>
      <c r="AP1222" s="144"/>
      <c r="AQ1222" s="144"/>
      <c r="AR1222" s="144"/>
      <c r="AS1222" s="144"/>
      <c r="AT1222" s="144"/>
      <c r="AU1222" s="144"/>
      <c r="AV1222" s="144"/>
      <c r="AW1222" s="144"/>
      <c r="AX1222" s="144"/>
      <c r="AY1222" s="144"/>
      <c r="AZ1222" s="144"/>
      <c r="BA1222" s="144"/>
      <c r="BB1222" s="144"/>
      <c r="BC1222" s="144"/>
      <c r="BD1222" s="144"/>
      <c r="BE1222" s="144"/>
      <c r="BF1222" s="144"/>
      <c r="BG1222" s="144"/>
      <c r="BH1222" s="144"/>
      <c r="BI1222" s="144"/>
      <c r="BJ1222" s="144"/>
      <c r="BK1222" s="144"/>
      <c r="BL1222" s="144"/>
      <c r="BM1222" s="144"/>
      <c r="BN1222" s="144"/>
      <c r="BO1222" s="144"/>
      <c r="BP1222" s="144"/>
    </row>
    <row r="1223" spans="1:68" ht="14.5" x14ac:dyDescent="0.3">
      <c r="A1223" s="143"/>
      <c r="B1223" s="143"/>
      <c r="C1223" s="327"/>
      <c r="D1223" s="144"/>
      <c r="E1223" s="144"/>
      <c r="F1223" s="144"/>
      <c r="G1223" s="144"/>
      <c r="H1223" s="144"/>
      <c r="I1223" s="144"/>
      <c r="J1223" s="144"/>
      <c r="K1223" s="144"/>
      <c r="L1223" s="144"/>
      <c r="M1223" s="144"/>
      <c r="N1223" s="144"/>
      <c r="O1223" s="144"/>
      <c r="P1223" s="144"/>
      <c r="Q1223" s="144"/>
      <c r="R1223" s="144"/>
      <c r="S1223" s="144"/>
      <c r="T1223" s="144"/>
      <c r="U1223" s="144"/>
      <c r="V1223" s="144"/>
      <c r="W1223" s="144"/>
      <c r="X1223" s="144"/>
      <c r="Y1223" s="144"/>
      <c r="Z1223" s="144"/>
      <c r="AA1223" s="144"/>
      <c r="AB1223" s="144"/>
      <c r="AC1223" s="144"/>
      <c r="AD1223" s="144"/>
      <c r="AE1223" s="144"/>
      <c r="AF1223" s="144"/>
      <c r="AG1223" s="144"/>
      <c r="AH1223" s="144"/>
      <c r="AI1223" s="144"/>
      <c r="AJ1223" s="144"/>
      <c r="AK1223" s="144"/>
      <c r="AL1223" s="144"/>
      <c r="AM1223" s="144"/>
      <c r="AN1223" s="144"/>
      <c r="AO1223" s="144"/>
      <c r="AP1223" s="144"/>
      <c r="AQ1223" s="144"/>
      <c r="AR1223" s="144"/>
      <c r="AS1223" s="144"/>
      <c r="AT1223" s="144"/>
      <c r="AU1223" s="144"/>
      <c r="AV1223" s="144"/>
      <c r="AW1223" s="144"/>
      <c r="AX1223" s="144"/>
      <c r="AY1223" s="144"/>
      <c r="AZ1223" s="144"/>
      <c r="BA1223" s="144"/>
      <c r="BB1223" s="144"/>
      <c r="BC1223" s="144"/>
      <c r="BD1223" s="144"/>
      <c r="BE1223" s="144"/>
      <c r="BF1223" s="144"/>
      <c r="BG1223" s="144"/>
      <c r="BH1223" s="144"/>
      <c r="BI1223" s="144"/>
      <c r="BJ1223" s="144"/>
      <c r="BK1223" s="144"/>
      <c r="BL1223" s="144"/>
      <c r="BM1223" s="144"/>
      <c r="BN1223" s="144"/>
      <c r="BO1223" s="144"/>
      <c r="BP1223" s="144"/>
    </row>
    <row r="1224" spans="1:68" ht="14.5" x14ac:dyDescent="0.3">
      <c r="A1224" s="143"/>
      <c r="B1224" s="143"/>
      <c r="C1224" s="327"/>
      <c r="D1224" s="144"/>
      <c r="E1224" s="144"/>
      <c r="F1224" s="144"/>
      <c r="G1224" s="144"/>
      <c r="H1224" s="144"/>
      <c r="I1224" s="144"/>
      <c r="J1224" s="144"/>
      <c r="K1224" s="144"/>
      <c r="L1224" s="144"/>
      <c r="M1224" s="144"/>
      <c r="N1224" s="144"/>
      <c r="O1224" s="144"/>
      <c r="P1224" s="144"/>
      <c r="Q1224" s="144"/>
      <c r="R1224" s="144"/>
      <c r="S1224" s="144"/>
      <c r="T1224" s="144"/>
      <c r="U1224" s="144"/>
      <c r="V1224" s="144"/>
      <c r="W1224" s="144"/>
      <c r="X1224" s="144"/>
      <c r="Y1224" s="144"/>
      <c r="Z1224" s="144"/>
      <c r="AA1224" s="144"/>
      <c r="AB1224" s="144"/>
      <c r="AC1224" s="144"/>
      <c r="AD1224" s="144"/>
      <c r="AE1224" s="144"/>
      <c r="AF1224" s="144"/>
      <c r="AG1224" s="144"/>
      <c r="AH1224" s="144"/>
      <c r="AI1224" s="144"/>
      <c r="AJ1224" s="144"/>
      <c r="AK1224" s="144"/>
      <c r="AL1224" s="144"/>
      <c r="AM1224" s="144"/>
      <c r="AN1224" s="144"/>
      <c r="AO1224" s="144"/>
      <c r="AP1224" s="144"/>
      <c r="AQ1224" s="144"/>
      <c r="AR1224" s="144"/>
      <c r="AS1224" s="144"/>
      <c r="AT1224" s="144"/>
      <c r="AU1224" s="144"/>
      <c r="AV1224" s="144"/>
      <c r="AW1224" s="144"/>
      <c r="AX1224" s="144"/>
      <c r="AY1224" s="144"/>
      <c r="AZ1224" s="144"/>
      <c r="BA1224" s="144"/>
      <c r="BB1224" s="144"/>
      <c r="BC1224" s="144"/>
      <c r="BD1224" s="144"/>
      <c r="BE1224" s="144"/>
      <c r="BF1224" s="144"/>
      <c r="BG1224" s="144"/>
      <c r="BH1224" s="144"/>
      <c r="BI1224" s="144"/>
      <c r="BJ1224" s="144"/>
      <c r="BK1224" s="144"/>
      <c r="BL1224" s="144"/>
      <c r="BM1224" s="144"/>
      <c r="BN1224" s="144"/>
      <c r="BO1224" s="144"/>
      <c r="BP1224" s="144"/>
    </row>
    <row r="1225" spans="1:68" ht="14.5" x14ac:dyDescent="0.3">
      <c r="A1225" s="143"/>
      <c r="B1225" s="143"/>
      <c r="C1225" s="327"/>
      <c r="D1225" s="144"/>
      <c r="E1225" s="144"/>
      <c r="F1225" s="144"/>
      <c r="G1225" s="144"/>
      <c r="H1225" s="144"/>
      <c r="I1225" s="144"/>
      <c r="J1225" s="144"/>
      <c r="K1225" s="144"/>
      <c r="L1225" s="144"/>
      <c r="M1225" s="144"/>
      <c r="N1225" s="144"/>
      <c r="O1225" s="144"/>
      <c r="P1225" s="144"/>
      <c r="Q1225" s="144"/>
      <c r="R1225" s="144"/>
      <c r="S1225" s="144"/>
      <c r="T1225" s="144"/>
      <c r="U1225" s="144"/>
      <c r="V1225" s="144"/>
      <c r="W1225" s="144"/>
      <c r="X1225" s="144"/>
      <c r="Y1225" s="144"/>
      <c r="Z1225" s="144"/>
      <c r="AA1225" s="144"/>
      <c r="AB1225" s="144"/>
      <c r="AC1225" s="144"/>
      <c r="AD1225" s="144"/>
      <c r="AE1225" s="144"/>
      <c r="AF1225" s="144"/>
      <c r="AG1225" s="144"/>
      <c r="AH1225" s="144"/>
      <c r="AI1225" s="144"/>
      <c r="AJ1225" s="144"/>
      <c r="AK1225" s="144"/>
      <c r="AL1225" s="144"/>
      <c r="AM1225" s="144"/>
      <c r="AN1225" s="144"/>
      <c r="AO1225" s="144"/>
      <c r="AP1225" s="144"/>
      <c r="AQ1225" s="144"/>
      <c r="AR1225" s="144"/>
      <c r="AS1225" s="144"/>
      <c r="AT1225" s="144"/>
      <c r="AU1225" s="144"/>
      <c r="AV1225" s="144"/>
      <c r="AW1225" s="144"/>
      <c r="AX1225" s="144"/>
      <c r="AY1225" s="144"/>
      <c r="AZ1225" s="144"/>
      <c r="BA1225" s="144"/>
      <c r="BB1225" s="144"/>
      <c r="BC1225" s="144"/>
      <c r="BD1225" s="144"/>
      <c r="BE1225" s="144"/>
      <c r="BF1225" s="144"/>
      <c r="BG1225" s="144"/>
      <c r="BH1225" s="144"/>
      <c r="BI1225" s="144"/>
      <c r="BJ1225" s="144"/>
      <c r="BK1225" s="144"/>
      <c r="BL1225" s="144"/>
      <c r="BM1225" s="144"/>
      <c r="BN1225" s="144"/>
      <c r="BO1225" s="144"/>
      <c r="BP1225" s="144"/>
    </row>
    <row r="1226" spans="1:68" ht="14.5" x14ac:dyDescent="0.3">
      <c r="A1226" s="143"/>
      <c r="B1226" s="143"/>
      <c r="C1226" s="327"/>
      <c r="D1226" s="144"/>
      <c r="E1226" s="144"/>
      <c r="F1226" s="144"/>
      <c r="G1226" s="144"/>
      <c r="H1226" s="144"/>
      <c r="I1226" s="144"/>
      <c r="J1226" s="144"/>
      <c r="K1226" s="144"/>
      <c r="L1226" s="144"/>
      <c r="M1226" s="144"/>
      <c r="N1226" s="144"/>
      <c r="O1226" s="144"/>
      <c r="P1226" s="144"/>
      <c r="Q1226" s="144"/>
      <c r="R1226" s="144"/>
      <c r="S1226" s="144"/>
      <c r="T1226" s="144"/>
      <c r="U1226" s="144"/>
      <c r="V1226" s="144"/>
      <c r="W1226" s="144"/>
      <c r="X1226" s="144"/>
      <c r="Y1226" s="144"/>
      <c r="Z1226" s="144"/>
      <c r="AA1226" s="144"/>
      <c r="AB1226" s="144"/>
      <c r="AC1226" s="144"/>
      <c r="AD1226" s="144"/>
      <c r="AE1226" s="144"/>
      <c r="AF1226" s="144"/>
      <c r="AG1226" s="144"/>
      <c r="AH1226" s="144"/>
      <c r="AI1226" s="144"/>
      <c r="AJ1226" s="144"/>
      <c r="AK1226" s="144"/>
      <c r="AL1226" s="144"/>
      <c r="AM1226" s="144"/>
      <c r="AN1226" s="144"/>
      <c r="AO1226" s="144"/>
      <c r="AP1226" s="144"/>
      <c r="AQ1226" s="144"/>
      <c r="AR1226" s="144"/>
      <c r="AS1226" s="144"/>
      <c r="AT1226" s="144"/>
      <c r="AU1226" s="144"/>
      <c r="AV1226" s="144"/>
      <c r="AW1226" s="144"/>
      <c r="AX1226" s="144"/>
      <c r="AY1226" s="144"/>
      <c r="AZ1226" s="144"/>
      <c r="BA1226" s="144"/>
      <c r="BB1226" s="144"/>
      <c r="BC1226" s="144"/>
      <c r="BD1226" s="144"/>
      <c r="BE1226" s="144"/>
      <c r="BF1226" s="144"/>
      <c r="BG1226" s="144"/>
      <c r="BH1226" s="144"/>
      <c r="BI1226" s="144"/>
      <c r="BJ1226" s="144"/>
      <c r="BK1226" s="144"/>
      <c r="BL1226" s="144"/>
      <c r="BM1226" s="144"/>
      <c r="BN1226" s="144"/>
      <c r="BO1226" s="144"/>
      <c r="BP1226" s="144"/>
    </row>
    <row r="1227" spans="1:68" ht="14.5" x14ac:dyDescent="0.3">
      <c r="A1227" s="143"/>
      <c r="B1227" s="143"/>
      <c r="C1227" s="327"/>
      <c r="D1227" s="144"/>
      <c r="E1227" s="144"/>
      <c r="F1227" s="144"/>
      <c r="G1227" s="144"/>
      <c r="H1227" s="144"/>
      <c r="I1227" s="144"/>
      <c r="J1227" s="144"/>
      <c r="K1227" s="144"/>
      <c r="L1227" s="144"/>
      <c r="M1227" s="144"/>
      <c r="N1227" s="144"/>
      <c r="O1227" s="144"/>
      <c r="P1227" s="144"/>
      <c r="Q1227" s="144"/>
      <c r="R1227" s="144"/>
      <c r="S1227" s="144"/>
      <c r="T1227" s="144"/>
      <c r="U1227" s="144"/>
      <c r="V1227" s="144"/>
      <c r="W1227" s="144"/>
      <c r="X1227" s="144"/>
      <c r="Y1227" s="144"/>
      <c r="Z1227" s="144"/>
      <c r="AA1227" s="144"/>
      <c r="AB1227" s="144"/>
      <c r="AC1227" s="144"/>
      <c r="AD1227" s="144"/>
      <c r="AE1227" s="144"/>
      <c r="AF1227" s="144"/>
      <c r="AG1227" s="144"/>
      <c r="AH1227" s="144"/>
      <c r="AI1227" s="144"/>
      <c r="AJ1227" s="144"/>
      <c r="AK1227" s="144"/>
      <c r="AL1227" s="144"/>
      <c r="AM1227" s="144"/>
      <c r="AN1227" s="144"/>
      <c r="AO1227" s="144"/>
      <c r="AP1227" s="144"/>
      <c r="AQ1227" s="144"/>
      <c r="AR1227" s="144"/>
      <c r="AS1227" s="144"/>
      <c r="AT1227" s="144"/>
      <c r="AU1227" s="144"/>
      <c r="AV1227" s="144"/>
      <c r="AW1227" s="144"/>
      <c r="AX1227" s="144"/>
      <c r="AY1227" s="144"/>
      <c r="AZ1227" s="144"/>
      <c r="BA1227" s="144"/>
      <c r="BB1227" s="144"/>
      <c r="BC1227" s="144"/>
      <c r="BD1227" s="144"/>
      <c r="BE1227" s="144"/>
      <c r="BF1227" s="144"/>
      <c r="BG1227" s="144"/>
      <c r="BH1227" s="144"/>
      <c r="BI1227" s="144"/>
      <c r="BJ1227" s="144"/>
      <c r="BK1227" s="144"/>
      <c r="BL1227" s="144"/>
      <c r="BM1227" s="144"/>
      <c r="BN1227" s="144"/>
      <c r="BO1227" s="144"/>
      <c r="BP1227" s="144"/>
    </row>
    <row r="1228" spans="1:68" ht="14.5" x14ac:dyDescent="0.3">
      <c r="A1228" s="143"/>
      <c r="B1228" s="143"/>
      <c r="C1228" s="327"/>
      <c r="D1228" s="144"/>
      <c r="E1228" s="144"/>
      <c r="F1228" s="144"/>
      <c r="G1228" s="144"/>
      <c r="H1228" s="144"/>
      <c r="I1228" s="144"/>
      <c r="J1228" s="144"/>
      <c r="K1228" s="144"/>
      <c r="L1228" s="144"/>
      <c r="M1228" s="144"/>
      <c r="N1228" s="144"/>
      <c r="O1228" s="144"/>
      <c r="P1228" s="144"/>
      <c r="Q1228" s="144"/>
      <c r="R1228" s="144"/>
      <c r="S1228" s="144"/>
      <c r="T1228" s="144"/>
      <c r="U1228" s="144"/>
      <c r="V1228" s="144"/>
      <c r="W1228" s="144"/>
      <c r="X1228" s="144"/>
      <c r="Y1228" s="144"/>
      <c r="Z1228" s="144"/>
      <c r="AA1228" s="144"/>
      <c r="AB1228" s="144"/>
      <c r="AC1228" s="144"/>
      <c r="AD1228" s="144"/>
      <c r="AE1228" s="144"/>
      <c r="AF1228" s="144"/>
      <c r="AG1228" s="144"/>
      <c r="AH1228" s="144"/>
      <c r="AI1228" s="144"/>
      <c r="AJ1228" s="144"/>
      <c r="AK1228" s="144"/>
      <c r="AL1228" s="144"/>
      <c r="AM1228" s="144"/>
      <c r="AN1228" s="144"/>
      <c r="AO1228" s="144"/>
      <c r="AP1228" s="144"/>
      <c r="AQ1228" s="144"/>
      <c r="AR1228" s="144"/>
      <c r="AS1228" s="144"/>
      <c r="AT1228" s="144"/>
      <c r="AU1228" s="144"/>
      <c r="AV1228" s="144"/>
      <c r="AW1228" s="144"/>
      <c r="AX1228" s="144"/>
      <c r="AY1228" s="144"/>
      <c r="AZ1228" s="144"/>
      <c r="BA1228" s="144"/>
      <c r="BB1228" s="144"/>
      <c r="BC1228" s="144"/>
      <c r="BD1228" s="144"/>
      <c r="BE1228" s="144"/>
      <c r="BF1228" s="144"/>
      <c r="BG1228" s="144"/>
      <c r="BH1228" s="144"/>
      <c r="BI1228" s="144"/>
      <c r="BJ1228" s="144"/>
      <c r="BK1228" s="144"/>
      <c r="BL1228" s="144"/>
      <c r="BM1228" s="144"/>
      <c r="BN1228" s="144"/>
      <c r="BO1228" s="144"/>
      <c r="BP1228" s="144"/>
    </row>
    <row r="1229" spans="1:68" ht="14.5" x14ac:dyDescent="0.3">
      <c r="A1229" s="143"/>
      <c r="B1229" s="143"/>
      <c r="C1229" s="327"/>
      <c r="D1229" s="144"/>
      <c r="E1229" s="144"/>
      <c r="F1229" s="144"/>
      <c r="G1229" s="144"/>
      <c r="H1229" s="144"/>
      <c r="I1229" s="144"/>
      <c r="J1229" s="144"/>
      <c r="K1229" s="144"/>
      <c r="L1229" s="144"/>
      <c r="M1229" s="144"/>
      <c r="N1229" s="144"/>
      <c r="O1229" s="144"/>
      <c r="P1229" s="144"/>
      <c r="Q1229" s="144"/>
      <c r="R1229" s="144"/>
      <c r="S1229" s="144"/>
      <c r="T1229" s="144"/>
      <c r="U1229" s="144"/>
      <c r="V1229" s="144"/>
      <c r="W1229" s="144"/>
      <c r="X1229" s="144"/>
      <c r="Y1229" s="144"/>
      <c r="Z1229" s="144"/>
      <c r="AA1229" s="144"/>
      <c r="AB1229" s="144"/>
      <c r="AC1229" s="144"/>
      <c r="AD1229" s="144"/>
      <c r="AE1229" s="144"/>
      <c r="AF1229" s="144"/>
      <c r="AG1229" s="144"/>
      <c r="AH1229" s="144"/>
      <c r="AI1229" s="144"/>
      <c r="AJ1229" s="144"/>
      <c r="AK1229" s="144"/>
      <c r="AL1229" s="144"/>
      <c r="AM1229" s="144"/>
      <c r="AN1229" s="144"/>
      <c r="AO1229" s="144"/>
      <c r="AP1229" s="144"/>
      <c r="AQ1229" s="144"/>
      <c r="AR1229" s="144"/>
      <c r="AS1229" s="144"/>
      <c r="AT1229" s="144"/>
      <c r="AU1229" s="144"/>
      <c r="AV1229" s="144"/>
      <c r="AW1229" s="144"/>
      <c r="AX1229" s="144"/>
      <c r="AY1229" s="144"/>
      <c r="AZ1229" s="144"/>
      <c r="BA1229" s="144"/>
      <c r="BB1229" s="144"/>
      <c r="BC1229" s="144"/>
      <c r="BD1229" s="144"/>
      <c r="BE1229" s="144"/>
      <c r="BF1229" s="144"/>
      <c r="BG1229" s="144"/>
      <c r="BH1229" s="144"/>
      <c r="BI1229" s="144"/>
      <c r="BJ1229" s="144"/>
      <c r="BK1229" s="144"/>
      <c r="BL1229" s="144"/>
      <c r="BM1229" s="144"/>
      <c r="BN1229" s="144"/>
      <c r="BO1229" s="144"/>
      <c r="BP1229" s="144"/>
    </row>
    <row r="1230" spans="1:68" ht="14.5" x14ac:dyDescent="0.3">
      <c r="A1230" s="143"/>
      <c r="B1230" s="143"/>
      <c r="C1230" s="327"/>
      <c r="D1230" s="144"/>
      <c r="E1230" s="144"/>
      <c r="F1230" s="144"/>
      <c r="G1230" s="144"/>
      <c r="H1230" s="144"/>
      <c r="I1230" s="144"/>
      <c r="J1230" s="144"/>
      <c r="K1230" s="144"/>
      <c r="L1230" s="144"/>
      <c r="M1230" s="144"/>
      <c r="N1230" s="144"/>
      <c r="O1230" s="144"/>
      <c r="P1230" s="144"/>
      <c r="Q1230" s="144"/>
      <c r="R1230" s="144"/>
      <c r="S1230" s="144"/>
      <c r="T1230" s="144"/>
      <c r="U1230" s="144"/>
      <c r="V1230" s="144"/>
      <c r="W1230" s="144"/>
      <c r="X1230" s="144"/>
      <c r="Y1230" s="144"/>
      <c r="Z1230" s="144"/>
      <c r="AA1230" s="144"/>
      <c r="AB1230" s="144"/>
      <c r="AC1230" s="144"/>
      <c r="AD1230" s="144"/>
      <c r="AE1230" s="144"/>
      <c r="AF1230" s="144"/>
      <c r="AG1230" s="144"/>
      <c r="AH1230" s="144"/>
      <c r="AI1230" s="144"/>
      <c r="AJ1230" s="144"/>
      <c r="AK1230" s="144"/>
      <c r="AL1230" s="144"/>
      <c r="AM1230" s="144"/>
      <c r="AN1230" s="144"/>
      <c r="AO1230" s="144"/>
      <c r="AP1230" s="144"/>
      <c r="AQ1230" s="144"/>
      <c r="AR1230" s="144"/>
      <c r="AS1230" s="144"/>
      <c r="AT1230" s="144"/>
      <c r="AU1230" s="144"/>
      <c r="AV1230" s="144"/>
      <c r="AW1230" s="144"/>
      <c r="AX1230" s="144"/>
      <c r="AY1230" s="144"/>
      <c r="AZ1230" s="144"/>
      <c r="BA1230" s="144"/>
      <c r="BB1230" s="144"/>
      <c r="BC1230" s="144"/>
      <c r="BD1230" s="144"/>
      <c r="BE1230" s="144"/>
      <c r="BF1230" s="144"/>
      <c r="BG1230" s="144"/>
      <c r="BH1230" s="144"/>
      <c r="BI1230" s="144"/>
      <c r="BJ1230" s="144"/>
      <c r="BK1230" s="144"/>
      <c r="BL1230" s="144"/>
      <c r="BM1230" s="144"/>
      <c r="BN1230" s="144"/>
      <c r="BO1230" s="144"/>
      <c r="BP1230" s="144"/>
    </row>
    <row r="1231" spans="1:68" ht="14.5" x14ac:dyDescent="0.3">
      <c r="A1231" s="143"/>
      <c r="B1231" s="143"/>
      <c r="C1231" s="327"/>
      <c r="D1231" s="144"/>
      <c r="E1231" s="144"/>
      <c r="F1231" s="144"/>
      <c r="G1231" s="144"/>
      <c r="H1231" s="144"/>
      <c r="I1231" s="144"/>
      <c r="J1231" s="144"/>
      <c r="K1231" s="144"/>
      <c r="L1231" s="144"/>
      <c r="M1231" s="144"/>
      <c r="N1231" s="144"/>
      <c r="O1231" s="144"/>
      <c r="P1231" s="144"/>
      <c r="Q1231" s="144"/>
      <c r="R1231" s="144"/>
      <c r="S1231" s="144"/>
      <c r="T1231" s="144"/>
      <c r="U1231" s="144"/>
      <c r="V1231" s="144"/>
      <c r="W1231" s="144"/>
      <c r="X1231" s="144"/>
      <c r="Y1231" s="144"/>
      <c r="Z1231" s="144"/>
      <c r="AA1231" s="144"/>
      <c r="AB1231" s="144"/>
      <c r="AC1231" s="144"/>
      <c r="AD1231" s="144"/>
      <c r="AE1231" s="144"/>
      <c r="AF1231" s="144"/>
      <c r="AG1231" s="144"/>
      <c r="AH1231" s="144"/>
      <c r="AI1231" s="144"/>
      <c r="AJ1231" s="144"/>
      <c r="AK1231" s="144"/>
      <c r="AL1231" s="144"/>
      <c r="AM1231" s="144"/>
      <c r="AN1231" s="144"/>
      <c r="AO1231" s="144"/>
      <c r="AP1231" s="144"/>
      <c r="AQ1231" s="144"/>
      <c r="AR1231" s="144"/>
      <c r="AS1231" s="144"/>
      <c r="AT1231" s="144"/>
      <c r="AU1231" s="144"/>
      <c r="AV1231" s="144"/>
      <c r="AW1231" s="144"/>
      <c r="AX1231" s="144"/>
      <c r="AY1231" s="144"/>
      <c r="AZ1231" s="144"/>
      <c r="BA1231" s="144"/>
      <c r="BB1231" s="144"/>
      <c r="BC1231" s="144"/>
      <c r="BD1231" s="144"/>
      <c r="BE1231" s="144"/>
      <c r="BF1231" s="144"/>
      <c r="BG1231" s="144"/>
      <c r="BH1231" s="144"/>
      <c r="BI1231" s="144"/>
      <c r="BJ1231" s="144"/>
      <c r="BK1231" s="144"/>
      <c r="BL1231" s="144"/>
      <c r="BM1231" s="144"/>
      <c r="BN1231" s="144"/>
      <c r="BO1231" s="144"/>
      <c r="BP1231" s="144"/>
    </row>
    <row r="1232" spans="1:68" ht="14.5" x14ac:dyDescent="0.3">
      <c r="A1232" s="143"/>
      <c r="B1232" s="143"/>
      <c r="C1232" s="327"/>
      <c r="D1232" s="144"/>
      <c r="E1232" s="144"/>
      <c r="F1232" s="144"/>
      <c r="G1232" s="144"/>
      <c r="H1232" s="144"/>
      <c r="I1232" s="144"/>
      <c r="J1232" s="144"/>
      <c r="K1232" s="144"/>
      <c r="L1232" s="144"/>
      <c r="M1232" s="144"/>
      <c r="N1232" s="144"/>
      <c r="O1232" s="144"/>
      <c r="P1232" s="144"/>
      <c r="Q1232" s="144"/>
      <c r="R1232" s="144"/>
      <c r="S1232" s="144"/>
      <c r="T1232" s="144"/>
      <c r="U1232" s="144"/>
      <c r="V1232" s="144"/>
      <c r="W1232" s="144"/>
      <c r="X1232" s="144"/>
      <c r="Y1232" s="144"/>
      <c r="Z1232" s="144"/>
      <c r="AA1232" s="144"/>
      <c r="AB1232" s="144"/>
      <c r="AC1232" s="144"/>
      <c r="AD1232" s="144"/>
      <c r="AE1232" s="144"/>
      <c r="AF1232" s="144"/>
      <c r="AG1232" s="144"/>
      <c r="AH1232" s="144"/>
      <c r="AI1232" s="144"/>
      <c r="AJ1232" s="144"/>
      <c r="AK1232" s="144"/>
      <c r="AL1232" s="144"/>
      <c r="AM1232" s="144"/>
      <c r="AN1232" s="144"/>
      <c r="AO1232" s="144"/>
      <c r="AP1232" s="144"/>
      <c r="AQ1232" s="144"/>
      <c r="AR1232" s="144"/>
      <c r="AS1232" s="144"/>
      <c r="AT1232" s="144"/>
      <c r="AU1232" s="144"/>
      <c r="AV1232" s="144"/>
      <c r="AW1232" s="144"/>
      <c r="AX1232" s="144"/>
      <c r="AY1232" s="144"/>
      <c r="AZ1232" s="144"/>
      <c r="BA1232" s="144"/>
      <c r="BB1232" s="144"/>
      <c r="BC1232" s="144"/>
      <c r="BD1232" s="144"/>
      <c r="BE1232" s="144"/>
      <c r="BF1232" s="144"/>
      <c r="BG1232" s="144"/>
      <c r="BH1232" s="144"/>
      <c r="BI1232" s="144"/>
      <c r="BJ1232" s="144"/>
      <c r="BK1232" s="144"/>
      <c r="BL1232" s="144"/>
      <c r="BM1232" s="144"/>
      <c r="BN1232" s="144"/>
      <c r="BO1232" s="144"/>
      <c r="BP1232" s="144"/>
    </row>
    <row r="1233" spans="1:68" ht="14.5" x14ac:dyDescent="0.3">
      <c r="A1233" s="143"/>
      <c r="B1233" s="143"/>
      <c r="C1233" s="327"/>
      <c r="D1233" s="144"/>
      <c r="E1233" s="144"/>
      <c r="F1233" s="144"/>
      <c r="G1233" s="144"/>
      <c r="H1233" s="144"/>
      <c r="I1233" s="144"/>
      <c r="J1233" s="144"/>
      <c r="K1233" s="144"/>
      <c r="L1233" s="144"/>
      <c r="M1233" s="144"/>
      <c r="N1233" s="144"/>
      <c r="O1233" s="144"/>
      <c r="P1233" s="144"/>
      <c r="Q1233" s="144"/>
      <c r="R1233" s="144"/>
      <c r="S1233" s="144"/>
      <c r="T1233" s="144"/>
      <c r="U1233" s="144"/>
      <c r="V1233" s="144"/>
      <c r="W1233" s="144"/>
      <c r="X1233" s="144"/>
      <c r="Y1233" s="144"/>
      <c r="Z1233" s="144"/>
      <c r="AA1233" s="144"/>
      <c r="AB1233" s="144"/>
      <c r="AC1233" s="144"/>
      <c r="AD1233" s="144"/>
      <c r="AE1233" s="144"/>
      <c r="AF1233" s="144"/>
      <c r="AG1233" s="144"/>
      <c r="AH1233" s="144"/>
      <c r="AI1233" s="144"/>
      <c r="AJ1233" s="144"/>
      <c r="AK1233" s="144"/>
      <c r="AL1233" s="144"/>
      <c r="AM1233" s="144"/>
      <c r="AN1233" s="144"/>
      <c r="AO1233" s="144"/>
      <c r="AP1233" s="144"/>
      <c r="AQ1233" s="144"/>
      <c r="AR1233" s="144"/>
      <c r="AS1233" s="144"/>
      <c r="AT1233" s="144"/>
      <c r="AU1233" s="144"/>
      <c r="AV1233" s="144"/>
      <c r="AW1233" s="144"/>
      <c r="AX1233" s="144"/>
      <c r="AY1233" s="144"/>
      <c r="AZ1233" s="144"/>
      <c r="BA1233" s="144"/>
      <c r="BB1233" s="144"/>
      <c r="BC1233" s="144"/>
      <c r="BD1233" s="144"/>
      <c r="BE1233" s="144"/>
      <c r="BF1233" s="144"/>
      <c r="BG1233" s="144"/>
      <c r="BH1233" s="144"/>
      <c r="BI1233" s="144"/>
      <c r="BJ1233" s="144"/>
      <c r="BK1233" s="144"/>
      <c r="BL1233" s="144"/>
      <c r="BM1233" s="144"/>
      <c r="BN1233" s="144"/>
      <c r="BO1233" s="144"/>
      <c r="BP1233" s="144"/>
    </row>
    <row r="1234" spans="1:68" ht="14.5" x14ac:dyDescent="0.3">
      <c r="A1234" s="143"/>
      <c r="B1234" s="143"/>
      <c r="C1234" s="327"/>
      <c r="D1234" s="144"/>
      <c r="E1234" s="144"/>
      <c r="F1234" s="144"/>
      <c r="G1234" s="144"/>
      <c r="H1234" s="144"/>
      <c r="I1234" s="144"/>
      <c r="J1234" s="144"/>
      <c r="K1234" s="144"/>
      <c r="L1234" s="144"/>
      <c r="M1234" s="144"/>
      <c r="N1234" s="144"/>
      <c r="O1234" s="144"/>
      <c r="P1234" s="144"/>
      <c r="Q1234" s="144"/>
      <c r="R1234" s="144"/>
      <c r="S1234" s="144"/>
      <c r="T1234" s="144"/>
      <c r="U1234" s="144"/>
      <c r="V1234" s="144"/>
      <c r="W1234" s="144"/>
      <c r="X1234" s="144"/>
      <c r="Y1234" s="144"/>
      <c r="Z1234" s="144"/>
      <c r="AA1234" s="144"/>
      <c r="AB1234" s="144"/>
      <c r="AC1234" s="144"/>
      <c r="AD1234" s="144"/>
      <c r="AE1234" s="144"/>
      <c r="AF1234" s="144"/>
      <c r="AG1234" s="144"/>
      <c r="AH1234" s="144"/>
      <c r="AI1234" s="144"/>
      <c r="AJ1234" s="144"/>
      <c r="AK1234" s="144"/>
      <c r="AL1234" s="144"/>
      <c r="AM1234" s="144"/>
      <c r="AN1234" s="144"/>
      <c r="AO1234" s="144"/>
      <c r="AP1234" s="144"/>
      <c r="AQ1234" s="144"/>
      <c r="AR1234" s="144"/>
      <c r="AS1234" s="144"/>
      <c r="AT1234" s="144"/>
      <c r="AU1234" s="144"/>
      <c r="AV1234" s="144"/>
      <c r="AW1234" s="144"/>
      <c r="AX1234" s="144"/>
      <c r="AY1234" s="144"/>
      <c r="AZ1234" s="144"/>
      <c r="BA1234" s="144"/>
      <c r="BB1234" s="144"/>
      <c r="BC1234" s="144"/>
      <c r="BD1234" s="144"/>
      <c r="BE1234" s="144"/>
      <c r="BF1234" s="144"/>
      <c r="BG1234" s="144"/>
      <c r="BH1234" s="144"/>
      <c r="BI1234" s="144"/>
      <c r="BJ1234" s="144"/>
      <c r="BK1234" s="144"/>
      <c r="BL1234" s="144"/>
      <c r="BM1234" s="144"/>
      <c r="BN1234" s="144"/>
      <c r="BO1234" s="144"/>
      <c r="BP1234" s="144"/>
    </row>
    <row r="1235" spans="1:68" ht="14.5" x14ac:dyDescent="0.3">
      <c r="A1235" s="143"/>
      <c r="B1235" s="143"/>
      <c r="C1235" s="327"/>
      <c r="D1235" s="144"/>
      <c r="E1235" s="144"/>
      <c r="F1235" s="144"/>
      <c r="G1235" s="144"/>
      <c r="H1235" s="144"/>
      <c r="I1235" s="144"/>
      <c r="J1235" s="144"/>
      <c r="K1235" s="144"/>
      <c r="L1235" s="144"/>
      <c r="M1235" s="144"/>
      <c r="N1235" s="144"/>
      <c r="O1235" s="144"/>
      <c r="P1235" s="144"/>
      <c r="Q1235" s="144"/>
      <c r="R1235" s="144"/>
      <c r="S1235" s="144"/>
      <c r="T1235" s="144"/>
      <c r="U1235" s="144"/>
      <c r="V1235" s="144"/>
      <c r="W1235" s="144"/>
      <c r="X1235" s="144"/>
      <c r="Y1235" s="144"/>
      <c r="Z1235" s="144"/>
      <c r="AA1235" s="144"/>
      <c r="AB1235" s="144"/>
      <c r="AC1235" s="144"/>
      <c r="AD1235" s="144"/>
      <c r="AE1235" s="144"/>
      <c r="AF1235" s="144"/>
      <c r="AG1235" s="144"/>
      <c r="AH1235" s="144"/>
      <c r="AI1235" s="144"/>
      <c r="AJ1235" s="144"/>
      <c r="AK1235" s="144"/>
      <c r="AL1235" s="144"/>
      <c r="AM1235" s="144"/>
      <c r="AN1235" s="144"/>
      <c r="AO1235" s="144"/>
      <c r="AP1235" s="144"/>
      <c r="AQ1235" s="144"/>
      <c r="AR1235" s="144"/>
      <c r="AS1235" s="144"/>
      <c r="AT1235" s="144"/>
      <c r="AU1235" s="144"/>
      <c r="AV1235" s="144"/>
      <c r="AW1235" s="144"/>
      <c r="AX1235" s="144"/>
      <c r="AY1235" s="144"/>
      <c r="AZ1235" s="144"/>
      <c r="BA1235" s="144"/>
      <c r="BB1235" s="144"/>
      <c r="BC1235" s="144"/>
      <c r="BD1235" s="144"/>
      <c r="BE1235" s="144"/>
      <c r="BF1235" s="144"/>
      <c r="BG1235" s="144"/>
      <c r="BH1235" s="144"/>
      <c r="BI1235" s="144"/>
      <c r="BJ1235" s="144"/>
      <c r="BK1235" s="144"/>
      <c r="BL1235" s="144"/>
      <c r="BM1235" s="144"/>
      <c r="BN1235" s="144"/>
      <c r="BO1235" s="144"/>
      <c r="BP1235" s="144"/>
    </row>
    <row r="1236" spans="1:68" ht="14.5" x14ac:dyDescent="0.3">
      <c r="A1236" s="143"/>
      <c r="B1236" s="143"/>
      <c r="C1236" s="327"/>
      <c r="D1236" s="144"/>
      <c r="E1236" s="144"/>
      <c r="F1236" s="144"/>
      <c r="G1236" s="144"/>
      <c r="H1236" s="144"/>
      <c r="I1236" s="144"/>
      <c r="J1236" s="144"/>
      <c r="K1236" s="144"/>
      <c r="L1236" s="144"/>
      <c r="M1236" s="144"/>
      <c r="N1236" s="144"/>
      <c r="O1236" s="144"/>
      <c r="P1236" s="144"/>
      <c r="Q1236" s="144"/>
      <c r="R1236" s="144"/>
      <c r="S1236" s="144"/>
      <c r="T1236" s="144"/>
      <c r="U1236" s="144"/>
      <c r="V1236" s="144"/>
      <c r="W1236" s="144"/>
      <c r="X1236" s="144"/>
      <c r="Y1236" s="144"/>
      <c r="Z1236" s="144"/>
      <c r="AA1236" s="144"/>
      <c r="AB1236" s="144"/>
      <c r="AC1236" s="144"/>
      <c r="AD1236" s="144"/>
      <c r="AE1236" s="144"/>
      <c r="AF1236" s="144"/>
      <c r="AG1236" s="144"/>
      <c r="AH1236" s="144"/>
      <c r="AI1236" s="144"/>
      <c r="AJ1236" s="144"/>
      <c r="AK1236" s="144"/>
      <c r="AL1236" s="144"/>
      <c r="AM1236" s="144"/>
      <c r="AN1236" s="144"/>
      <c r="AO1236" s="144"/>
      <c r="AP1236" s="144"/>
      <c r="AQ1236" s="144"/>
      <c r="AR1236" s="144"/>
      <c r="AS1236" s="144"/>
      <c r="AT1236" s="144"/>
      <c r="AU1236" s="144"/>
      <c r="AV1236" s="144"/>
      <c r="AW1236" s="144"/>
      <c r="AX1236" s="144"/>
      <c r="AY1236" s="144"/>
      <c r="AZ1236" s="144"/>
      <c r="BA1236" s="144"/>
      <c r="BB1236" s="144"/>
      <c r="BC1236" s="144"/>
      <c r="BD1236" s="144"/>
      <c r="BE1236" s="144"/>
      <c r="BF1236" s="144"/>
      <c r="BG1236" s="144"/>
      <c r="BH1236" s="144"/>
      <c r="BI1236" s="144"/>
      <c r="BJ1236" s="144"/>
      <c r="BK1236" s="144"/>
      <c r="BL1236" s="144"/>
      <c r="BM1236" s="144"/>
      <c r="BN1236" s="144"/>
      <c r="BO1236" s="144"/>
      <c r="BP1236" s="144"/>
    </row>
    <row r="1237" spans="1:68" ht="14.5" x14ac:dyDescent="0.3">
      <c r="A1237" s="143"/>
      <c r="B1237" s="143"/>
      <c r="C1237" s="327"/>
      <c r="D1237" s="144"/>
      <c r="E1237" s="144"/>
      <c r="F1237" s="144"/>
      <c r="G1237" s="144"/>
      <c r="H1237" s="144"/>
      <c r="I1237" s="144"/>
      <c r="J1237" s="144"/>
      <c r="K1237" s="144"/>
      <c r="L1237" s="144"/>
      <c r="M1237" s="144"/>
      <c r="N1237" s="144"/>
      <c r="O1237" s="144"/>
      <c r="P1237" s="144"/>
      <c r="Q1237" s="144"/>
      <c r="R1237" s="144"/>
      <c r="S1237" s="144"/>
      <c r="T1237" s="144"/>
      <c r="U1237" s="144"/>
      <c r="V1237" s="144"/>
      <c r="W1237" s="144"/>
      <c r="X1237" s="144"/>
      <c r="Y1237" s="144"/>
      <c r="Z1237" s="144"/>
      <c r="AA1237" s="144"/>
      <c r="AB1237" s="144"/>
      <c r="AC1237" s="144"/>
      <c r="AD1237" s="144"/>
      <c r="AE1237" s="144"/>
      <c r="AF1237" s="144"/>
      <c r="AG1237" s="144"/>
      <c r="AH1237" s="144"/>
      <c r="AI1237" s="144"/>
      <c r="AJ1237" s="144"/>
      <c r="AK1237" s="144"/>
      <c r="AL1237" s="144"/>
      <c r="AM1237" s="144"/>
      <c r="AN1237" s="144"/>
      <c r="AO1237" s="144"/>
      <c r="AP1237" s="144"/>
      <c r="AQ1237" s="144"/>
      <c r="AR1237" s="144"/>
      <c r="AS1237" s="144"/>
      <c r="AT1237" s="144"/>
      <c r="AU1237" s="144"/>
      <c r="AV1237" s="144"/>
      <c r="AW1237" s="144"/>
      <c r="AX1237" s="144"/>
      <c r="AY1237" s="144"/>
      <c r="AZ1237" s="144"/>
      <c r="BA1237" s="144"/>
      <c r="BB1237" s="144"/>
      <c r="BC1237" s="144"/>
      <c r="BD1237" s="144"/>
      <c r="BE1237" s="144"/>
      <c r="BF1237" s="144"/>
      <c r="BG1237" s="144"/>
      <c r="BH1237" s="144"/>
      <c r="BI1237" s="144"/>
      <c r="BJ1237" s="144"/>
      <c r="BK1237" s="144"/>
      <c r="BL1237" s="144"/>
      <c r="BM1237" s="144"/>
      <c r="BN1237" s="144"/>
      <c r="BO1237" s="144"/>
      <c r="BP1237" s="144"/>
    </row>
    <row r="1238" spans="1:68" ht="14.5" x14ac:dyDescent="0.3">
      <c r="A1238" s="143"/>
      <c r="B1238" s="143"/>
      <c r="C1238" s="327"/>
      <c r="D1238" s="144"/>
      <c r="E1238" s="144"/>
      <c r="F1238" s="144"/>
      <c r="G1238" s="144"/>
      <c r="H1238" s="144"/>
      <c r="I1238" s="144"/>
      <c r="J1238" s="144"/>
      <c r="K1238" s="144"/>
      <c r="L1238" s="144"/>
      <c r="M1238" s="144"/>
      <c r="N1238" s="144"/>
      <c r="O1238" s="144"/>
      <c r="P1238" s="144"/>
      <c r="Q1238" s="144"/>
      <c r="R1238" s="144"/>
      <c r="S1238" s="144"/>
      <c r="T1238" s="144"/>
      <c r="U1238" s="144"/>
      <c r="V1238" s="144"/>
      <c r="W1238" s="144"/>
      <c r="X1238" s="144"/>
      <c r="Y1238" s="144"/>
      <c r="Z1238" s="144"/>
      <c r="AA1238" s="144"/>
      <c r="AB1238" s="144"/>
      <c r="AC1238" s="144"/>
      <c r="AD1238" s="144"/>
      <c r="AE1238" s="144"/>
      <c r="AF1238" s="144"/>
      <c r="AG1238" s="144"/>
      <c r="AH1238" s="144"/>
      <c r="AI1238" s="144"/>
      <c r="AJ1238" s="144"/>
      <c r="AK1238" s="144"/>
      <c r="AL1238" s="144"/>
      <c r="AM1238" s="144"/>
      <c r="AN1238" s="144"/>
      <c r="AO1238" s="144"/>
      <c r="AP1238" s="144"/>
      <c r="AQ1238" s="144"/>
      <c r="AR1238" s="144"/>
      <c r="AS1238" s="144"/>
      <c r="AT1238" s="144"/>
      <c r="AU1238" s="144"/>
      <c r="AV1238" s="144"/>
      <c r="AW1238" s="144"/>
      <c r="AX1238" s="144"/>
      <c r="AY1238" s="144"/>
      <c r="AZ1238" s="144"/>
      <c r="BA1238" s="144"/>
      <c r="BB1238" s="144"/>
      <c r="BC1238" s="144"/>
      <c r="BD1238" s="144"/>
      <c r="BE1238" s="144"/>
      <c r="BF1238" s="144"/>
      <c r="BG1238" s="144"/>
      <c r="BH1238" s="144"/>
      <c r="BI1238" s="144"/>
      <c r="BJ1238" s="144"/>
      <c r="BK1238" s="144"/>
      <c r="BL1238" s="144"/>
      <c r="BM1238" s="144"/>
      <c r="BN1238" s="144"/>
      <c r="BO1238" s="144"/>
      <c r="BP1238" s="144"/>
    </row>
    <row r="1239" spans="1:68" ht="14.5" x14ac:dyDescent="0.3">
      <c r="A1239" s="143"/>
      <c r="B1239" s="143"/>
      <c r="C1239" s="327"/>
      <c r="D1239" s="144"/>
      <c r="E1239" s="144"/>
      <c r="F1239" s="144"/>
      <c r="G1239" s="144"/>
      <c r="H1239" s="144"/>
      <c r="I1239" s="144"/>
      <c r="J1239" s="144"/>
      <c r="K1239" s="144"/>
      <c r="L1239" s="144"/>
      <c r="M1239" s="144"/>
      <c r="N1239" s="144"/>
      <c r="O1239" s="144"/>
      <c r="P1239" s="144"/>
      <c r="Q1239" s="144"/>
      <c r="R1239" s="144"/>
      <c r="S1239" s="144"/>
      <c r="T1239" s="144"/>
      <c r="U1239" s="144"/>
      <c r="V1239" s="144"/>
      <c r="W1239" s="144"/>
      <c r="X1239" s="144"/>
      <c r="Y1239" s="144"/>
      <c r="Z1239" s="144"/>
      <c r="AA1239" s="144"/>
      <c r="AB1239" s="144"/>
      <c r="AC1239" s="144"/>
      <c r="AD1239" s="144"/>
      <c r="AE1239" s="144"/>
      <c r="AF1239" s="144"/>
      <c r="AG1239" s="144"/>
      <c r="AH1239" s="144"/>
      <c r="AI1239" s="144"/>
      <c r="AJ1239" s="144"/>
      <c r="AK1239" s="144"/>
      <c r="AL1239" s="144"/>
      <c r="AM1239" s="144"/>
      <c r="AN1239" s="144"/>
      <c r="AO1239" s="144"/>
      <c r="AP1239" s="144"/>
      <c r="AQ1239" s="144"/>
      <c r="AR1239" s="144"/>
      <c r="AS1239" s="144"/>
      <c r="AT1239" s="144"/>
      <c r="AU1239" s="144"/>
      <c r="AV1239" s="144"/>
      <c r="AW1239" s="144"/>
      <c r="AX1239" s="144"/>
      <c r="AY1239" s="144"/>
      <c r="AZ1239" s="144"/>
      <c r="BA1239" s="144"/>
      <c r="BB1239" s="144"/>
      <c r="BC1239" s="144"/>
      <c r="BD1239" s="144"/>
      <c r="BE1239" s="144"/>
      <c r="BF1239" s="144"/>
      <c r="BG1239" s="144"/>
      <c r="BH1239" s="144"/>
      <c r="BI1239" s="144"/>
      <c r="BJ1239" s="144"/>
      <c r="BK1239" s="144"/>
      <c r="BL1239" s="144"/>
      <c r="BM1239" s="144"/>
      <c r="BN1239" s="144"/>
      <c r="BO1239" s="144"/>
      <c r="BP1239" s="144"/>
    </row>
    <row r="1240" spans="1:68" ht="14.5" x14ac:dyDescent="0.3">
      <c r="A1240" s="143"/>
      <c r="B1240" s="143"/>
      <c r="C1240" s="327"/>
      <c r="D1240" s="144"/>
      <c r="E1240" s="144"/>
      <c r="F1240" s="144"/>
      <c r="G1240" s="144"/>
      <c r="H1240" s="144"/>
      <c r="I1240" s="144"/>
      <c r="J1240" s="144"/>
      <c r="K1240" s="144"/>
      <c r="L1240" s="144"/>
      <c r="M1240" s="144"/>
      <c r="N1240" s="144"/>
      <c r="O1240" s="144"/>
      <c r="P1240" s="144"/>
      <c r="Q1240" s="144"/>
      <c r="R1240" s="144"/>
      <c r="S1240" s="144"/>
      <c r="T1240" s="144"/>
      <c r="U1240" s="144"/>
      <c r="V1240" s="144"/>
      <c r="W1240" s="144"/>
      <c r="X1240" s="144"/>
      <c r="Y1240" s="144"/>
      <c r="Z1240" s="144"/>
      <c r="AA1240" s="144"/>
      <c r="AB1240" s="144"/>
      <c r="AC1240" s="144"/>
      <c r="AD1240" s="144"/>
      <c r="AE1240" s="144"/>
      <c r="AF1240" s="144"/>
      <c r="AG1240" s="144"/>
      <c r="AH1240" s="144"/>
      <c r="AI1240" s="144"/>
      <c r="AJ1240" s="144"/>
      <c r="AK1240" s="144"/>
      <c r="AL1240" s="144"/>
      <c r="AM1240" s="144"/>
      <c r="AN1240" s="144"/>
      <c r="AO1240" s="144"/>
      <c r="AP1240" s="144"/>
      <c r="AQ1240" s="144"/>
      <c r="AR1240" s="144"/>
      <c r="AS1240" s="144"/>
      <c r="AT1240" s="144"/>
      <c r="AU1240" s="144"/>
      <c r="AV1240" s="144"/>
      <c r="AW1240" s="144"/>
      <c r="AX1240" s="144"/>
      <c r="AY1240" s="144"/>
      <c r="AZ1240" s="144"/>
      <c r="BA1240" s="144"/>
      <c r="BB1240" s="144"/>
      <c r="BC1240" s="144"/>
      <c r="BD1240" s="144"/>
      <c r="BE1240" s="144"/>
      <c r="BF1240" s="144"/>
      <c r="BG1240" s="144"/>
      <c r="BH1240" s="144"/>
      <c r="BI1240" s="144"/>
      <c r="BJ1240" s="144"/>
      <c r="BK1240" s="144"/>
      <c r="BL1240" s="144"/>
      <c r="BM1240" s="144"/>
      <c r="BN1240" s="144"/>
      <c r="BO1240" s="144"/>
      <c r="BP1240" s="144"/>
    </row>
    <row r="1241" spans="1:68" ht="14.5" x14ac:dyDescent="0.3">
      <c r="A1241" s="143"/>
      <c r="B1241" s="143"/>
      <c r="C1241" s="327"/>
      <c r="D1241" s="144"/>
      <c r="E1241" s="144"/>
      <c r="F1241" s="144"/>
      <c r="G1241" s="144"/>
      <c r="H1241" s="144"/>
      <c r="I1241" s="144"/>
      <c r="J1241" s="144"/>
      <c r="K1241" s="144"/>
      <c r="L1241" s="144"/>
      <c r="M1241" s="144"/>
      <c r="N1241" s="144"/>
      <c r="O1241" s="144"/>
      <c r="P1241" s="144"/>
      <c r="Q1241" s="144"/>
      <c r="R1241" s="144"/>
      <c r="S1241" s="144"/>
      <c r="T1241" s="144"/>
      <c r="U1241" s="144"/>
      <c r="V1241" s="144"/>
      <c r="W1241" s="144"/>
      <c r="X1241" s="144"/>
      <c r="Y1241" s="144"/>
      <c r="Z1241" s="144"/>
      <c r="AA1241" s="144"/>
      <c r="AB1241" s="144"/>
      <c r="AC1241" s="144"/>
      <c r="AD1241" s="144"/>
      <c r="AE1241" s="144"/>
      <c r="AF1241" s="144"/>
      <c r="AG1241" s="144"/>
      <c r="AH1241" s="144"/>
      <c r="AI1241" s="144"/>
      <c r="AJ1241" s="144"/>
      <c r="AK1241" s="144"/>
      <c r="AL1241" s="144"/>
      <c r="AM1241" s="144"/>
      <c r="AN1241" s="144"/>
      <c r="AO1241" s="144"/>
      <c r="AP1241" s="144"/>
      <c r="AQ1241" s="144"/>
      <c r="AR1241" s="144"/>
      <c r="AS1241" s="144"/>
      <c r="AT1241" s="144"/>
      <c r="AU1241" s="144"/>
      <c r="AV1241" s="144"/>
      <c r="AW1241" s="144"/>
      <c r="AX1241" s="144"/>
      <c r="AY1241" s="144"/>
      <c r="AZ1241" s="144"/>
      <c r="BA1241" s="144"/>
      <c r="BB1241" s="144"/>
      <c r="BC1241" s="144"/>
      <c r="BD1241" s="144"/>
      <c r="BE1241" s="144"/>
      <c r="BF1241" s="144"/>
      <c r="BG1241" s="144"/>
      <c r="BH1241" s="144"/>
      <c r="BI1241" s="144"/>
      <c r="BJ1241" s="144"/>
      <c r="BK1241" s="144"/>
      <c r="BL1241" s="144"/>
      <c r="BM1241" s="144"/>
      <c r="BN1241" s="144"/>
      <c r="BO1241" s="144"/>
      <c r="BP1241" s="144"/>
    </row>
    <row r="1242" spans="1:68" ht="14.5" x14ac:dyDescent="0.3">
      <c r="A1242" s="143"/>
      <c r="B1242" s="143"/>
      <c r="C1242" s="327"/>
      <c r="D1242" s="144"/>
      <c r="E1242" s="144"/>
      <c r="F1242" s="144"/>
      <c r="G1242" s="144"/>
      <c r="H1242" s="144"/>
      <c r="I1242" s="144"/>
      <c r="J1242" s="144"/>
      <c r="K1242" s="144"/>
      <c r="L1242" s="144"/>
      <c r="M1242" s="144"/>
      <c r="N1242" s="144"/>
      <c r="O1242" s="144"/>
      <c r="P1242" s="144"/>
      <c r="Q1242" s="144"/>
      <c r="R1242" s="144"/>
      <c r="S1242" s="144"/>
      <c r="T1242" s="144"/>
      <c r="U1242" s="144"/>
      <c r="V1242" s="144"/>
      <c r="W1242" s="144"/>
      <c r="X1242" s="144"/>
      <c r="Y1242" s="144"/>
      <c r="Z1242" s="144"/>
      <c r="AA1242" s="144"/>
      <c r="AB1242" s="144"/>
      <c r="AC1242" s="144"/>
      <c r="AD1242" s="144"/>
      <c r="AE1242" s="144"/>
      <c r="AF1242" s="144"/>
      <c r="AG1242" s="144"/>
      <c r="AH1242" s="144"/>
      <c r="AI1242" s="144"/>
      <c r="AJ1242" s="144"/>
      <c r="AK1242" s="144"/>
      <c r="AL1242" s="144"/>
      <c r="AM1242" s="144"/>
      <c r="AN1242" s="144"/>
      <c r="AO1242" s="144"/>
      <c r="AP1242" s="144"/>
      <c r="AQ1242" s="144"/>
      <c r="AR1242" s="144"/>
      <c r="AS1242" s="144"/>
      <c r="AT1242" s="144"/>
      <c r="AU1242" s="144"/>
      <c r="AV1242" s="144"/>
      <c r="AW1242" s="144"/>
      <c r="AX1242" s="144"/>
      <c r="AY1242" s="144"/>
      <c r="AZ1242" s="144"/>
      <c r="BA1242" s="144"/>
      <c r="BB1242" s="144"/>
      <c r="BC1242" s="144"/>
      <c r="BD1242" s="144"/>
      <c r="BE1242" s="144"/>
      <c r="BF1242" s="144"/>
      <c r="BG1242" s="144"/>
      <c r="BH1242" s="144"/>
      <c r="BI1242" s="144"/>
      <c r="BJ1242" s="144"/>
      <c r="BK1242" s="144"/>
      <c r="BL1242" s="144"/>
      <c r="BM1242" s="144"/>
      <c r="BN1242" s="144"/>
      <c r="BO1242" s="144"/>
      <c r="BP1242" s="144"/>
    </row>
    <row r="1243" spans="1:68" ht="14.5" x14ac:dyDescent="0.3">
      <c r="A1243" s="143"/>
      <c r="B1243" s="143"/>
      <c r="C1243" s="327"/>
      <c r="D1243" s="144"/>
      <c r="E1243" s="144"/>
      <c r="F1243" s="144"/>
      <c r="G1243" s="144"/>
      <c r="H1243" s="144"/>
      <c r="I1243" s="144"/>
      <c r="J1243" s="144"/>
      <c r="K1243" s="144"/>
      <c r="L1243" s="144"/>
      <c r="M1243" s="144"/>
      <c r="N1243" s="144"/>
      <c r="O1243" s="144"/>
      <c r="P1243" s="144"/>
      <c r="Q1243" s="144"/>
      <c r="R1243" s="144"/>
      <c r="S1243" s="144"/>
      <c r="T1243" s="144"/>
      <c r="U1243" s="144"/>
      <c r="V1243" s="144"/>
      <c r="W1243" s="144"/>
      <c r="X1243" s="144"/>
      <c r="Y1243" s="144"/>
      <c r="Z1243" s="144"/>
      <c r="AA1243" s="144"/>
      <c r="AB1243" s="144"/>
      <c r="AC1243" s="144"/>
      <c r="AD1243" s="144"/>
      <c r="AE1243" s="144"/>
      <c r="AF1243" s="144"/>
      <c r="AG1243" s="144"/>
      <c r="AH1243" s="144"/>
      <c r="AI1243" s="144"/>
      <c r="AJ1243" s="144"/>
      <c r="AK1243" s="144"/>
      <c r="AL1243" s="144"/>
      <c r="AM1243" s="144"/>
      <c r="AN1243" s="144"/>
      <c r="AO1243" s="144"/>
      <c r="AP1243" s="144"/>
      <c r="AQ1243" s="144"/>
      <c r="AR1243" s="144"/>
      <c r="AS1243" s="144"/>
      <c r="AT1243" s="144"/>
      <c r="AU1243" s="144"/>
      <c r="AV1243" s="144"/>
      <c r="AW1243" s="144"/>
      <c r="AX1243" s="144"/>
      <c r="AY1243" s="144"/>
      <c r="AZ1243" s="144"/>
      <c r="BA1243" s="144"/>
      <c r="BB1243" s="144"/>
      <c r="BC1243" s="144"/>
      <c r="BD1243" s="144"/>
      <c r="BE1243" s="144"/>
      <c r="BF1243" s="144"/>
      <c r="BG1243" s="144"/>
      <c r="BH1243" s="144"/>
      <c r="BI1243" s="144"/>
      <c r="BJ1243" s="144"/>
      <c r="BK1243" s="144"/>
      <c r="BL1243" s="144"/>
      <c r="BM1243" s="144"/>
      <c r="BN1243" s="144"/>
      <c r="BO1243" s="144"/>
      <c r="BP1243" s="144"/>
    </row>
    <row r="1244" spans="1:68" ht="14.5" x14ac:dyDescent="0.3">
      <c r="A1244" s="143"/>
      <c r="B1244" s="143"/>
      <c r="C1244" s="327"/>
      <c r="D1244" s="144"/>
      <c r="E1244" s="144"/>
      <c r="F1244" s="144"/>
      <c r="G1244" s="144"/>
      <c r="H1244" s="144"/>
      <c r="I1244" s="144"/>
      <c r="J1244" s="144"/>
      <c r="K1244" s="144"/>
      <c r="L1244" s="144"/>
      <c r="M1244" s="144"/>
      <c r="N1244" s="144"/>
      <c r="O1244" s="144"/>
      <c r="P1244" s="144"/>
      <c r="Q1244" s="144"/>
      <c r="R1244" s="144"/>
      <c r="S1244" s="144"/>
      <c r="T1244" s="144"/>
      <c r="U1244" s="144"/>
      <c r="V1244" s="144"/>
      <c r="W1244" s="144"/>
      <c r="X1244" s="144"/>
      <c r="Y1244" s="144"/>
      <c r="Z1244" s="144"/>
      <c r="AA1244" s="144"/>
      <c r="AB1244" s="144"/>
      <c r="AC1244" s="144"/>
      <c r="AD1244" s="144"/>
      <c r="AE1244" s="144"/>
      <c r="AF1244" s="144"/>
      <c r="AG1244" s="144"/>
      <c r="AH1244" s="144"/>
      <c r="AI1244" s="144"/>
      <c r="AJ1244" s="144"/>
      <c r="AK1244" s="144"/>
      <c r="AL1244" s="144"/>
      <c r="AM1244" s="144"/>
      <c r="AN1244" s="144"/>
      <c r="AO1244" s="144"/>
      <c r="AP1244" s="144"/>
      <c r="AQ1244" s="144"/>
      <c r="AR1244" s="144"/>
      <c r="AS1244" s="144"/>
      <c r="AT1244" s="144"/>
      <c r="AU1244" s="144"/>
      <c r="AV1244" s="144"/>
      <c r="AW1244" s="144"/>
      <c r="AX1244" s="144"/>
      <c r="AY1244" s="144"/>
      <c r="AZ1244" s="144"/>
      <c r="BA1244" s="144"/>
      <c r="BB1244" s="144"/>
      <c r="BC1244" s="144"/>
      <c r="BD1244" s="144"/>
      <c r="BE1244" s="144"/>
      <c r="BF1244" s="144"/>
      <c r="BG1244" s="144"/>
      <c r="BH1244" s="144"/>
      <c r="BI1244" s="144"/>
      <c r="BJ1244" s="144"/>
      <c r="BK1244" s="144"/>
      <c r="BL1244" s="144"/>
      <c r="BM1244" s="144"/>
      <c r="BN1244" s="144"/>
      <c r="BO1244" s="144"/>
      <c r="BP1244" s="144"/>
    </row>
    <row r="1245" spans="1:68" ht="14.5" x14ac:dyDescent="0.3">
      <c r="A1245" s="143"/>
      <c r="B1245" s="143"/>
      <c r="C1245" s="327"/>
      <c r="D1245" s="144"/>
      <c r="E1245" s="144"/>
      <c r="F1245" s="144"/>
      <c r="G1245" s="144"/>
      <c r="H1245" s="144"/>
      <c r="I1245" s="144"/>
      <c r="J1245" s="144"/>
      <c r="K1245" s="144"/>
      <c r="L1245" s="144"/>
      <c r="M1245" s="144"/>
      <c r="N1245" s="144"/>
      <c r="O1245" s="144"/>
      <c r="P1245" s="144"/>
      <c r="Q1245" s="144"/>
      <c r="R1245" s="144"/>
      <c r="S1245" s="144"/>
      <c r="T1245" s="144"/>
      <c r="U1245" s="144"/>
      <c r="V1245" s="144"/>
      <c r="W1245" s="144"/>
      <c r="X1245" s="144"/>
      <c r="Y1245" s="144"/>
      <c r="Z1245" s="144"/>
      <c r="AA1245" s="144"/>
      <c r="AB1245" s="144"/>
      <c r="AC1245" s="144"/>
      <c r="AD1245" s="144"/>
      <c r="AE1245" s="144"/>
      <c r="AF1245" s="144"/>
      <c r="AG1245" s="144"/>
      <c r="AH1245" s="144"/>
      <c r="AI1245" s="144"/>
      <c r="AJ1245" s="144"/>
      <c r="AK1245" s="144"/>
      <c r="AL1245" s="144"/>
      <c r="AM1245" s="144"/>
      <c r="AN1245" s="144"/>
      <c r="AO1245" s="144"/>
      <c r="AP1245" s="144"/>
      <c r="AQ1245" s="144"/>
      <c r="AR1245" s="144"/>
      <c r="AS1245" s="144"/>
      <c r="AT1245" s="144"/>
      <c r="AU1245" s="144"/>
      <c r="AV1245" s="144"/>
      <c r="AW1245" s="144"/>
      <c r="AX1245" s="144"/>
      <c r="AY1245" s="144"/>
      <c r="AZ1245" s="144"/>
      <c r="BA1245" s="144"/>
      <c r="BB1245" s="144"/>
      <c r="BC1245" s="144"/>
      <c r="BD1245" s="144"/>
      <c r="BE1245" s="144"/>
      <c r="BF1245" s="144"/>
      <c r="BG1245" s="144"/>
      <c r="BH1245" s="144"/>
      <c r="BI1245" s="144"/>
      <c r="BJ1245" s="144"/>
      <c r="BK1245" s="144"/>
      <c r="BL1245" s="144"/>
      <c r="BM1245" s="144"/>
      <c r="BN1245" s="144"/>
      <c r="BO1245" s="144"/>
      <c r="BP1245" s="144"/>
    </row>
    <row r="1246" spans="1:68" ht="14.5" x14ac:dyDescent="0.3">
      <c r="A1246" s="143"/>
      <c r="B1246" s="143"/>
      <c r="C1246" s="327"/>
      <c r="D1246" s="144"/>
      <c r="E1246" s="144"/>
      <c r="F1246" s="144"/>
      <c r="G1246" s="144"/>
      <c r="H1246" s="144"/>
      <c r="I1246" s="144"/>
      <c r="J1246" s="144"/>
      <c r="K1246" s="144"/>
      <c r="L1246" s="144"/>
      <c r="M1246" s="144"/>
      <c r="N1246" s="144"/>
      <c r="O1246" s="144"/>
      <c r="P1246" s="144"/>
      <c r="Q1246" s="144"/>
      <c r="R1246" s="144"/>
      <c r="S1246" s="144"/>
      <c r="T1246" s="144"/>
      <c r="U1246" s="144"/>
      <c r="V1246" s="144"/>
      <c r="W1246" s="144"/>
      <c r="X1246" s="144"/>
      <c r="Y1246" s="144"/>
      <c r="Z1246" s="144"/>
      <c r="AA1246" s="144"/>
      <c r="AB1246" s="144"/>
      <c r="AC1246" s="144"/>
      <c r="AD1246" s="144"/>
      <c r="AE1246" s="144"/>
      <c r="AF1246" s="144"/>
      <c r="AG1246" s="144"/>
      <c r="AH1246" s="144"/>
      <c r="AI1246" s="144"/>
      <c r="AJ1246" s="144"/>
      <c r="AK1246" s="144"/>
      <c r="AL1246" s="144"/>
      <c r="AM1246" s="144"/>
      <c r="AN1246" s="144"/>
      <c r="AO1246" s="144"/>
      <c r="AP1246" s="144"/>
      <c r="AQ1246" s="144"/>
      <c r="AR1246" s="144"/>
      <c r="AS1246" s="144"/>
      <c r="AT1246" s="144"/>
      <c r="AU1246" s="144"/>
      <c r="AV1246" s="144"/>
      <c r="AW1246" s="144"/>
      <c r="AX1246" s="144"/>
      <c r="AY1246" s="144"/>
      <c r="AZ1246" s="144"/>
      <c r="BA1246" s="144"/>
      <c r="BB1246" s="144"/>
      <c r="BC1246" s="144"/>
      <c r="BD1246" s="144"/>
      <c r="BE1246" s="144"/>
      <c r="BF1246" s="144"/>
      <c r="BG1246" s="144"/>
      <c r="BH1246" s="144"/>
      <c r="BI1246" s="144"/>
      <c r="BJ1246" s="144"/>
      <c r="BK1246" s="144"/>
      <c r="BL1246" s="144"/>
      <c r="BM1246" s="144"/>
      <c r="BN1246" s="144"/>
      <c r="BO1246" s="144"/>
      <c r="BP1246" s="144"/>
    </row>
    <row r="1247" spans="1:68" ht="14.5" x14ac:dyDescent="0.3">
      <c r="A1247" s="143"/>
      <c r="B1247" s="143"/>
      <c r="C1247" s="327"/>
      <c r="D1247" s="144"/>
      <c r="E1247" s="144"/>
      <c r="F1247" s="144"/>
      <c r="G1247" s="144"/>
      <c r="H1247" s="144"/>
      <c r="I1247" s="144"/>
      <c r="J1247" s="144"/>
      <c r="K1247" s="144"/>
      <c r="L1247" s="144"/>
      <c r="M1247" s="144"/>
      <c r="N1247" s="144"/>
      <c r="O1247" s="144"/>
      <c r="P1247" s="144"/>
      <c r="Q1247" s="144"/>
      <c r="R1247" s="144"/>
      <c r="S1247" s="144"/>
      <c r="T1247" s="144"/>
      <c r="U1247" s="144"/>
      <c r="V1247" s="144"/>
      <c r="W1247" s="144"/>
      <c r="X1247" s="144"/>
      <c r="Y1247" s="144"/>
      <c r="Z1247" s="144"/>
      <c r="AA1247" s="144"/>
      <c r="AB1247" s="144"/>
      <c r="AC1247" s="144"/>
      <c r="AD1247" s="144"/>
      <c r="AE1247" s="144"/>
      <c r="AF1247" s="144"/>
      <c r="AG1247" s="144"/>
      <c r="AH1247" s="144"/>
      <c r="AI1247" s="144"/>
      <c r="AJ1247" s="144"/>
      <c r="AK1247" s="144"/>
      <c r="AL1247" s="144"/>
      <c r="AM1247" s="144"/>
      <c r="AN1247" s="144"/>
      <c r="AO1247" s="144"/>
      <c r="AP1247" s="144"/>
      <c r="AQ1247" s="144"/>
      <c r="AR1247" s="144"/>
      <c r="AS1247" s="144"/>
      <c r="AT1247" s="144"/>
      <c r="AU1247" s="144"/>
      <c r="AV1247" s="144"/>
      <c r="AW1247" s="144"/>
      <c r="AX1247" s="144"/>
      <c r="AY1247" s="144"/>
      <c r="AZ1247" s="144"/>
      <c r="BA1247" s="144"/>
      <c r="BB1247" s="144"/>
      <c r="BC1247" s="144"/>
      <c r="BD1247" s="144"/>
      <c r="BE1247" s="144"/>
      <c r="BF1247" s="144"/>
      <c r="BG1247" s="144"/>
      <c r="BH1247" s="144"/>
      <c r="BI1247" s="144"/>
      <c r="BJ1247" s="144"/>
      <c r="BK1247" s="144"/>
      <c r="BL1247" s="144"/>
      <c r="BM1247" s="144"/>
      <c r="BN1247" s="144"/>
      <c r="BO1247" s="144"/>
      <c r="BP1247" s="144"/>
    </row>
    <row r="1248" spans="1:68" ht="14.5" x14ac:dyDescent="0.3">
      <c r="A1248" s="143"/>
      <c r="B1248" s="143"/>
      <c r="C1248" s="327"/>
      <c r="D1248" s="144"/>
      <c r="E1248" s="144"/>
      <c r="F1248" s="144"/>
      <c r="G1248" s="144"/>
      <c r="H1248" s="144"/>
      <c r="I1248" s="144"/>
      <c r="J1248" s="144"/>
      <c r="K1248" s="144"/>
      <c r="L1248" s="144"/>
      <c r="M1248" s="144"/>
      <c r="N1248" s="144"/>
      <c r="O1248" s="144"/>
      <c r="P1248" s="144"/>
      <c r="Q1248" s="144"/>
      <c r="R1248" s="144"/>
      <c r="S1248" s="144"/>
      <c r="T1248" s="144"/>
      <c r="U1248" s="144"/>
      <c r="V1248" s="144"/>
      <c r="W1248" s="144"/>
      <c r="X1248" s="144"/>
      <c r="Y1248" s="144"/>
      <c r="Z1248" s="144"/>
      <c r="AA1248" s="144"/>
      <c r="AB1248" s="144"/>
      <c r="AC1248" s="144"/>
      <c r="AD1248" s="144"/>
      <c r="AE1248" s="144"/>
      <c r="AF1248" s="144"/>
      <c r="AG1248" s="144"/>
      <c r="AH1248" s="144"/>
      <c r="AI1248" s="144"/>
      <c r="AJ1248" s="144"/>
      <c r="AK1248" s="144"/>
      <c r="AL1248" s="144"/>
      <c r="AM1248" s="144"/>
      <c r="AN1248" s="144"/>
      <c r="AO1248" s="144"/>
      <c r="AP1248" s="144"/>
      <c r="AQ1248" s="144"/>
      <c r="AR1248" s="144"/>
      <c r="AS1248" s="144"/>
      <c r="AT1248" s="144"/>
      <c r="AU1248" s="144"/>
      <c r="AV1248" s="144"/>
      <c r="AW1248" s="144"/>
      <c r="AX1248" s="144"/>
      <c r="AY1248" s="144"/>
      <c r="AZ1248" s="144"/>
      <c r="BA1248" s="144"/>
      <c r="BB1248" s="144"/>
      <c r="BC1248" s="144"/>
      <c r="BD1248" s="144"/>
      <c r="BE1248" s="144"/>
      <c r="BF1248" s="144"/>
      <c r="BG1248" s="144"/>
      <c r="BH1248" s="144"/>
      <c r="BI1248" s="144"/>
      <c r="BJ1248" s="144"/>
      <c r="BK1248" s="144"/>
      <c r="BL1248" s="144"/>
      <c r="BM1248" s="144"/>
      <c r="BN1248" s="144"/>
      <c r="BO1248" s="144"/>
      <c r="BP1248" s="144"/>
    </row>
    <row r="1249" spans="1:68" ht="14.5" x14ac:dyDescent="0.3">
      <c r="A1249" s="143"/>
      <c r="B1249" s="143"/>
      <c r="C1249" s="327"/>
      <c r="D1249" s="144"/>
      <c r="E1249" s="144"/>
      <c r="F1249" s="144"/>
      <c r="G1249" s="144"/>
      <c r="H1249" s="144"/>
      <c r="I1249" s="144"/>
      <c r="J1249" s="144"/>
      <c r="K1249" s="144"/>
      <c r="L1249" s="144"/>
      <c r="M1249" s="144"/>
      <c r="N1249" s="144"/>
      <c r="O1249" s="144"/>
      <c r="P1249" s="144"/>
      <c r="Q1249" s="144"/>
      <c r="R1249" s="144"/>
      <c r="S1249" s="144"/>
      <c r="T1249" s="144"/>
      <c r="U1249" s="144"/>
      <c r="V1249" s="144"/>
      <c r="W1249" s="144"/>
      <c r="X1249" s="144"/>
      <c r="Y1249" s="144"/>
      <c r="Z1249" s="144"/>
      <c r="AA1249" s="144"/>
      <c r="AB1249" s="144"/>
      <c r="AC1249" s="144"/>
      <c r="AD1249" s="144"/>
      <c r="AE1249" s="144"/>
      <c r="AF1249" s="144"/>
      <c r="AG1249" s="144"/>
      <c r="AH1249" s="144"/>
      <c r="AI1249" s="144"/>
      <c r="AJ1249" s="144"/>
      <c r="AK1249" s="144"/>
      <c r="AL1249" s="144"/>
      <c r="AM1249" s="144"/>
      <c r="AN1249" s="144"/>
      <c r="AO1249" s="144"/>
      <c r="AP1249" s="144"/>
      <c r="AQ1249" s="144"/>
      <c r="AR1249" s="144"/>
      <c r="AS1249" s="144"/>
      <c r="AT1249" s="144"/>
      <c r="AU1249" s="144"/>
      <c r="AV1249" s="144"/>
      <c r="AW1249" s="144"/>
      <c r="AX1249" s="144"/>
      <c r="AY1249" s="144"/>
      <c r="AZ1249" s="144"/>
      <c r="BA1249" s="144"/>
      <c r="BB1249" s="144"/>
      <c r="BC1249" s="144"/>
      <c r="BD1249" s="144"/>
      <c r="BE1249" s="144"/>
      <c r="BF1249" s="144"/>
      <c r="BG1249" s="144"/>
      <c r="BH1249" s="144"/>
      <c r="BI1249" s="144"/>
      <c r="BJ1249" s="144"/>
      <c r="BK1249" s="144"/>
      <c r="BL1249" s="144"/>
      <c r="BM1249" s="144"/>
      <c r="BN1249" s="144"/>
      <c r="BO1249" s="144"/>
      <c r="BP1249" s="144"/>
    </row>
    <row r="1250" spans="1:68" ht="14.5" x14ac:dyDescent="0.3">
      <c r="A1250" s="143"/>
      <c r="B1250" s="143"/>
      <c r="C1250" s="327"/>
      <c r="D1250" s="144"/>
      <c r="E1250" s="144"/>
      <c r="F1250" s="144"/>
      <c r="G1250" s="144"/>
      <c r="H1250" s="144"/>
      <c r="I1250" s="144"/>
      <c r="J1250" s="144"/>
      <c r="K1250" s="144"/>
      <c r="L1250" s="144"/>
      <c r="M1250" s="144"/>
      <c r="N1250" s="144"/>
      <c r="O1250" s="144"/>
      <c r="P1250" s="144"/>
      <c r="Q1250" s="144"/>
      <c r="R1250" s="144"/>
      <c r="S1250" s="144"/>
      <c r="T1250" s="144"/>
      <c r="U1250" s="144"/>
      <c r="V1250" s="144"/>
      <c r="W1250" s="144"/>
      <c r="X1250" s="144"/>
      <c r="Y1250" s="144"/>
      <c r="Z1250" s="144"/>
      <c r="AA1250" s="144"/>
      <c r="AB1250" s="144"/>
      <c r="AC1250" s="144"/>
      <c r="AD1250" s="144"/>
      <c r="AE1250" s="144"/>
      <c r="AF1250" s="144"/>
      <c r="AG1250" s="144"/>
      <c r="AH1250" s="144"/>
      <c r="AI1250" s="144"/>
      <c r="AJ1250" s="144"/>
      <c r="AK1250" s="144"/>
      <c r="AL1250" s="144"/>
      <c r="AM1250" s="144"/>
      <c r="AN1250" s="144"/>
      <c r="AO1250" s="144"/>
      <c r="AP1250" s="144"/>
      <c r="AQ1250" s="144"/>
      <c r="AR1250" s="144"/>
      <c r="AS1250" s="144"/>
      <c r="AT1250" s="144"/>
      <c r="AU1250" s="144"/>
      <c r="AV1250" s="144"/>
      <c r="AW1250" s="144"/>
      <c r="AX1250" s="144"/>
      <c r="AY1250" s="144"/>
      <c r="AZ1250" s="144"/>
      <c r="BA1250" s="144"/>
      <c r="BB1250" s="144"/>
      <c r="BC1250" s="144"/>
      <c r="BD1250" s="144"/>
      <c r="BE1250" s="144"/>
      <c r="BF1250" s="144"/>
      <c r="BG1250" s="144"/>
      <c r="BH1250" s="144"/>
      <c r="BI1250" s="144"/>
      <c r="BJ1250" s="144"/>
      <c r="BK1250" s="144"/>
      <c r="BL1250" s="144"/>
      <c r="BM1250" s="144"/>
      <c r="BN1250" s="144"/>
      <c r="BO1250" s="144"/>
      <c r="BP1250" s="144"/>
    </row>
    <row r="1251" spans="1:68" ht="14.5" x14ac:dyDescent="0.3">
      <c r="A1251" s="143"/>
      <c r="B1251" s="143"/>
      <c r="C1251" s="327"/>
      <c r="D1251" s="144"/>
      <c r="E1251" s="144"/>
      <c r="F1251" s="144"/>
      <c r="G1251" s="144"/>
      <c r="H1251" s="144"/>
      <c r="I1251" s="144"/>
      <c r="J1251" s="144"/>
      <c r="K1251" s="144"/>
      <c r="L1251" s="144"/>
      <c r="M1251" s="144"/>
      <c r="N1251" s="144"/>
      <c r="O1251" s="144"/>
      <c r="P1251" s="144"/>
      <c r="Q1251" s="144"/>
      <c r="R1251" s="144"/>
      <c r="S1251" s="144"/>
      <c r="T1251" s="144"/>
      <c r="U1251" s="144"/>
      <c r="V1251" s="144"/>
      <c r="W1251" s="144"/>
      <c r="X1251" s="144"/>
      <c r="Y1251" s="144"/>
      <c r="Z1251" s="144"/>
      <c r="AA1251" s="144"/>
      <c r="AB1251" s="144"/>
      <c r="AC1251" s="144"/>
      <c r="AD1251" s="144"/>
      <c r="AE1251" s="144"/>
      <c r="AF1251" s="144"/>
      <c r="AG1251" s="144"/>
      <c r="AH1251" s="144"/>
      <c r="AI1251" s="144"/>
      <c r="AJ1251" s="144"/>
      <c r="AK1251" s="144"/>
      <c r="AL1251" s="144"/>
      <c r="AM1251" s="144"/>
      <c r="AN1251" s="144"/>
      <c r="AO1251" s="144"/>
      <c r="AP1251" s="144"/>
      <c r="AQ1251" s="144"/>
      <c r="AR1251" s="144"/>
      <c r="AS1251" s="144"/>
      <c r="AT1251" s="144"/>
      <c r="AU1251" s="144"/>
      <c r="AV1251" s="144"/>
      <c r="AW1251" s="144"/>
      <c r="AX1251" s="144"/>
      <c r="AY1251" s="144"/>
      <c r="AZ1251" s="144"/>
      <c r="BA1251" s="144"/>
      <c r="BB1251" s="144"/>
      <c r="BC1251" s="144"/>
      <c r="BD1251" s="144"/>
      <c r="BE1251" s="144"/>
      <c r="BF1251" s="144"/>
      <c r="BG1251" s="144"/>
      <c r="BH1251" s="144"/>
      <c r="BI1251" s="144"/>
      <c r="BJ1251" s="144"/>
      <c r="BK1251" s="144"/>
      <c r="BL1251" s="144"/>
      <c r="BM1251" s="144"/>
      <c r="BN1251" s="144"/>
      <c r="BO1251" s="144"/>
      <c r="BP1251" s="144"/>
    </row>
    <row r="1252" spans="1:68" ht="14.5" x14ac:dyDescent="0.3">
      <c r="A1252" s="143"/>
      <c r="B1252" s="143"/>
      <c r="C1252" s="327"/>
      <c r="D1252" s="144"/>
      <c r="E1252" s="144"/>
      <c r="F1252" s="144"/>
      <c r="G1252" s="144"/>
      <c r="H1252" s="144"/>
      <c r="I1252" s="144"/>
      <c r="J1252" s="144"/>
      <c r="K1252" s="144"/>
      <c r="L1252" s="144"/>
      <c r="M1252" s="144"/>
      <c r="N1252" s="144"/>
      <c r="O1252" s="144"/>
      <c r="P1252" s="144"/>
      <c r="Q1252" s="144"/>
      <c r="R1252" s="144"/>
      <c r="S1252" s="144"/>
      <c r="T1252" s="144"/>
      <c r="U1252" s="144"/>
      <c r="V1252" s="144"/>
      <c r="W1252" s="144"/>
      <c r="X1252" s="144"/>
      <c r="Y1252" s="144"/>
      <c r="Z1252" s="144"/>
      <c r="AA1252" s="144"/>
      <c r="AB1252" s="144"/>
      <c r="AC1252" s="144"/>
      <c r="AD1252" s="144"/>
      <c r="AE1252" s="144"/>
      <c r="AF1252" s="144"/>
      <c r="AG1252" s="144"/>
      <c r="AH1252" s="144"/>
      <c r="AI1252" s="144"/>
      <c r="AJ1252" s="144"/>
      <c r="AK1252" s="144"/>
      <c r="AL1252" s="144"/>
      <c r="AM1252" s="144"/>
      <c r="AN1252" s="144"/>
      <c r="AO1252" s="144"/>
      <c r="AP1252" s="144"/>
      <c r="AQ1252" s="144"/>
      <c r="AR1252" s="144"/>
      <c r="AS1252" s="144"/>
      <c r="AT1252" s="144"/>
      <c r="AU1252" s="144"/>
      <c r="AV1252" s="144"/>
      <c r="AW1252" s="144"/>
      <c r="AX1252" s="144"/>
      <c r="AY1252" s="144"/>
      <c r="AZ1252" s="144"/>
      <c r="BA1252" s="144"/>
      <c r="BB1252" s="144"/>
      <c r="BC1252" s="144"/>
      <c r="BD1252" s="144"/>
      <c r="BE1252" s="144"/>
      <c r="BF1252" s="144"/>
      <c r="BG1252" s="144"/>
      <c r="BH1252" s="144"/>
      <c r="BI1252" s="144"/>
      <c r="BJ1252" s="144"/>
      <c r="BK1252" s="144"/>
      <c r="BL1252" s="144"/>
      <c r="BM1252" s="144"/>
      <c r="BN1252" s="144"/>
      <c r="BO1252" s="144"/>
      <c r="BP1252" s="144"/>
    </row>
    <row r="1253" spans="1:68" ht="14.5" x14ac:dyDescent="0.3">
      <c r="A1253" s="143"/>
      <c r="B1253" s="143"/>
      <c r="C1253" s="327"/>
      <c r="D1253" s="144"/>
      <c r="E1253" s="144"/>
      <c r="F1253" s="144"/>
      <c r="G1253" s="144"/>
      <c r="H1253" s="144"/>
      <c r="I1253" s="144"/>
      <c r="J1253" s="144"/>
      <c r="K1253" s="144"/>
      <c r="L1253" s="144"/>
      <c r="M1253" s="144"/>
      <c r="N1253" s="144"/>
      <c r="O1253" s="144"/>
      <c r="P1253" s="144"/>
      <c r="Q1253" s="144"/>
      <c r="R1253" s="144"/>
      <c r="S1253" s="144"/>
      <c r="T1253" s="144"/>
      <c r="U1253" s="144"/>
      <c r="V1253" s="144"/>
      <c r="W1253" s="144"/>
      <c r="X1253" s="144"/>
      <c r="Y1253" s="144"/>
      <c r="Z1253" s="144"/>
      <c r="AA1253" s="144"/>
      <c r="AB1253" s="144"/>
      <c r="AC1253" s="144"/>
      <c r="AD1253" s="144"/>
      <c r="AE1253" s="144"/>
      <c r="AF1253" s="144"/>
      <c r="AG1253" s="144"/>
      <c r="AH1253" s="144"/>
      <c r="AI1253" s="144"/>
      <c r="AJ1253" s="144"/>
      <c r="AK1253" s="144"/>
      <c r="AL1253" s="144"/>
      <c r="AM1253" s="144"/>
      <c r="AN1253" s="144"/>
      <c r="AO1253" s="144"/>
      <c r="AP1253" s="144"/>
      <c r="AQ1253" s="144"/>
      <c r="AR1253" s="144"/>
      <c r="AS1253" s="144"/>
      <c r="AT1253" s="144"/>
      <c r="AU1253" s="144"/>
      <c r="AV1253" s="144"/>
      <c r="AW1253" s="144"/>
      <c r="AX1253" s="144"/>
      <c r="AY1253" s="144"/>
      <c r="AZ1253" s="144"/>
      <c r="BA1253" s="144"/>
      <c r="BB1253" s="144"/>
      <c r="BC1253" s="144"/>
      <c r="BD1253" s="144"/>
      <c r="BE1253" s="144"/>
      <c r="BF1253" s="144"/>
      <c r="BG1253" s="144"/>
      <c r="BH1253" s="144"/>
      <c r="BI1253" s="144"/>
      <c r="BJ1253" s="144"/>
      <c r="BK1253" s="144"/>
      <c r="BL1253" s="144"/>
      <c r="BM1253" s="144"/>
      <c r="BN1253" s="144"/>
      <c r="BO1253" s="144"/>
      <c r="BP1253" s="144"/>
    </row>
    <row r="1254" spans="1:68" ht="14.5" x14ac:dyDescent="0.3">
      <c r="A1254" s="143"/>
      <c r="B1254" s="143"/>
      <c r="C1254" s="327"/>
      <c r="D1254" s="144"/>
      <c r="E1254" s="144"/>
      <c r="F1254" s="144"/>
      <c r="G1254" s="144"/>
      <c r="H1254" s="144"/>
      <c r="I1254" s="144"/>
      <c r="J1254" s="144"/>
      <c r="K1254" s="144"/>
      <c r="L1254" s="144"/>
      <c r="M1254" s="144"/>
      <c r="N1254" s="144"/>
      <c r="O1254" s="144"/>
      <c r="P1254" s="144"/>
      <c r="Q1254" s="144"/>
      <c r="R1254" s="144"/>
      <c r="S1254" s="144"/>
      <c r="T1254" s="144"/>
      <c r="U1254" s="144"/>
      <c r="V1254" s="144"/>
      <c r="W1254" s="144"/>
      <c r="X1254" s="144"/>
      <c r="Y1254" s="144"/>
      <c r="Z1254" s="144"/>
      <c r="AA1254" s="144"/>
      <c r="AB1254" s="144"/>
      <c r="AC1254" s="144"/>
      <c r="AD1254" s="144"/>
      <c r="AE1254" s="144"/>
      <c r="AF1254" s="144"/>
      <c r="AG1254" s="144"/>
      <c r="AH1254" s="144"/>
      <c r="AI1254" s="144"/>
      <c r="AJ1254" s="144"/>
      <c r="AK1254" s="144"/>
      <c r="AL1254" s="144"/>
      <c r="AM1254" s="144"/>
      <c r="AN1254" s="144"/>
      <c r="AO1254" s="144"/>
      <c r="AP1254" s="144"/>
      <c r="AQ1254" s="144"/>
      <c r="AR1254" s="144"/>
      <c r="AS1254" s="144"/>
      <c r="AT1254" s="144"/>
      <c r="AU1254" s="144"/>
      <c r="AV1254" s="144"/>
      <c r="AW1254" s="144"/>
      <c r="AX1254" s="144"/>
      <c r="AY1254" s="144"/>
      <c r="AZ1254" s="144"/>
      <c r="BA1254" s="144"/>
      <c r="BB1254" s="144"/>
      <c r="BC1254" s="144"/>
      <c r="BD1254" s="144"/>
      <c r="BE1254" s="144"/>
      <c r="BF1254" s="144"/>
      <c r="BG1254" s="144"/>
      <c r="BH1254" s="144"/>
      <c r="BI1254" s="144"/>
      <c r="BJ1254" s="144"/>
      <c r="BK1254" s="144"/>
      <c r="BL1254" s="144"/>
      <c r="BM1254" s="144"/>
      <c r="BN1254" s="144"/>
      <c r="BO1254" s="144"/>
      <c r="BP1254" s="144"/>
    </row>
    <row r="1255" spans="1:68" ht="14.5" x14ac:dyDescent="0.3">
      <c r="A1255" s="143"/>
      <c r="B1255" s="143"/>
      <c r="C1255" s="327"/>
      <c r="D1255" s="144"/>
      <c r="E1255" s="144"/>
      <c r="F1255" s="144"/>
      <c r="G1255" s="144"/>
      <c r="H1255" s="144"/>
      <c r="I1255" s="144"/>
      <c r="J1255" s="144"/>
      <c r="K1255" s="144"/>
      <c r="L1255" s="144"/>
      <c r="M1255" s="144"/>
      <c r="N1255" s="144"/>
      <c r="O1255" s="144"/>
      <c r="P1255" s="144"/>
      <c r="Q1255" s="144"/>
      <c r="R1255" s="144"/>
      <c r="S1255" s="144"/>
      <c r="T1255" s="144"/>
      <c r="U1255" s="144"/>
      <c r="V1255" s="144"/>
      <c r="W1255" s="144"/>
      <c r="X1255" s="144"/>
      <c r="Y1255" s="144"/>
      <c r="Z1255" s="144"/>
      <c r="AA1255" s="144"/>
      <c r="AB1255" s="144"/>
      <c r="AC1255" s="144"/>
      <c r="AD1255" s="144"/>
      <c r="AE1255" s="144"/>
      <c r="AF1255" s="144"/>
      <c r="AG1255" s="144"/>
      <c r="AH1255" s="144"/>
      <c r="AI1255" s="144"/>
      <c r="AJ1255" s="144"/>
      <c r="AK1255" s="144"/>
      <c r="AL1255" s="144"/>
      <c r="AM1255" s="144"/>
      <c r="AN1255" s="144"/>
      <c r="AO1255" s="144"/>
      <c r="AP1255" s="144"/>
      <c r="AQ1255" s="144"/>
      <c r="AR1255" s="144"/>
      <c r="AS1255" s="144"/>
      <c r="AT1255" s="144"/>
      <c r="AU1255" s="144"/>
      <c r="AV1255" s="144"/>
      <c r="AW1255" s="144"/>
      <c r="AX1255" s="144"/>
      <c r="AY1255" s="144"/>
      <c r="AZ1255" s="144"/>
      <c r="BA1255" s="144"/>
      <c r="BB1255" s="144"/>
      <c r="BC1255" s="144"/>
      <c r="BD1255" s="144"/>
      <c r="BE1255" s="144"/>
      <c r="BF1255" s="144"/>
      <c r="BG1255" s="144"/>
      <c r="BH1255" s="144"/>
      <c r="BI1255" s="144"/>
      <c r="BJ1255" s="144"/>
      <c r="BK1255" s="144"/>
      <c r="BL1255" s="144"/>
      <c r="BM1255" s="144"/>
      <c r="BN1255" s="144"/>
      <c r="BO1255" s="144"/>
      <c r="BP1255" s="144"/>
    </row>
    <row r="1256" spans="1:68" ht="14.5" x14ac:dyDescent="0.3">
      <c r="A1256" s="143"/>
      <c r="B1256" s="143"/>
      <c r="C1256" s="327"/>
      <c r="D1256" s="144"/>
      <c r="E1256" s="144"/>
      <c r="F1256" s="144"/>
      <c r="G1256" s="144"/>
      <c r="H1256" s="144"/>
      <c r="I1256" s="144"/>
      <c r="J1256" s="144"/>
      <c r="K1256" s="144"/>
      <c r="L1256" s="144"/>
      <c r="M1256" s="144"/>
      <c r="N1256" s="144"/>
      <c r="O1256" s="144"/>
      <c r="P1256" s="144"/>
      <c r="Q1256" s="144"/>
      <c r="R1256" s="144"/>
      <c r="S1256" s="144"/>
      <c r="T1256" s="144"/>
      <c r="U1256" s="144"/>
      <c r="V1256" s="144"/>
      <c r="W1256" s="144"/>
      <c r="X1256" s="144"/>
      <c r="Y1256" s="144"/>
      <c r="Z1256" s="144"/>
      <c r="AA1256" s="144"/>
      <c r="AB1256" s="144"/>
      <c r="AC1256" s="144"/>
      <c r="AD1256" s="144"/>
      <c r="AE1256" s="144"/>
      <c r="AF1256" s="144"/>
      <c r="AG1256" s="144"/>
      <c r="AH1256" s="144"/>
      <c r="AI1256" s="144"/>
      <c r="AJ1256" s="144"/>
      <c r="AK1256" s="144"/>
      <c r="AL1256" s="144"/>
      <c r="AM1256" s="144"/>
      <c r="AN1256" s="144"/>
      <c r="AO1256" s="144"/>
      <c r="AP1256" s="144"/>
      <c r="AQ1256" s="144"/>
      <c r="AR1256" s="144"/>
      <c r="AS1256" s="144"/>
      <c r="AT1256" s="144"/>
      <c r="AU1256" s="144"/>
      <c r="AV1256" s="144"/>
      <c r="AW1256" s="144"/>
      <c r="AX1256" s="144"/>
      <c r="AY1256" s="144"/>
      <c r="AZ1256" s="144"/>
      <c r="BA1256" s="144"/>
      <c r="BB1256" s="144"/>
      <c r="BC1256" s="144"/>
      <c r="BD1256" s="144"/>
      <c r="BE1256" s="144"/>
      <c r="BF1256" s="144"/>
      <c r="BG1256" s="144"/>
      <c r="BH1256" s="144"/>
      <c r="BI1256" s="144"/>
      <c r="BJ1256" s="144"/>
      <c r="BK1256" s="144"/>
      <c r="BL1256" s="144"/>
      <c r="BM1256" s="144"/>
      <c r="BN1256" s="144"/>
      <c r="BO1256" s="144"/>
      <c r="BP1256" s="144"/>
    </row>
    <row r="1257" spans="1:68" ht="14.5" x14ac:dyDescent="0.3">
      <c r="A1257" s="143"/>
      <c r="B1257" s="143"/>
      <c r="C1257" s="327"/>
      <c r="D1257" s="144"/>
      <c r="E1257" s="144"/>
      <c r="F1257" s="144"/>
      <c r="G1257" s="144"/>
      <c r="H1257" s="144"/>
      <c r="I1257" s="144"/>
      <c r="J1257" s="144"/>
      <c r="K1257" s="144"/>
      <c r="L1257" s="144"/>
      <c r="M1257" s="144"/>
      <c r="N1257" s="144"/>
      <c r="O1257" s="144"/>
      <c r="P1257" s="144"/>
      <c r="Q1257" s="144"/>
      <c r="R1257" s="144"/>
      <c r="S1257" s="144"/>
      <c r="T1257" s="144"/>
      <c r="U1257" s="144"/>
      <c r="V1257" s="144"/>
      <c r="W1257" s="144"/>
      <c r="X1257" s="144"/>
      <c r="Y1257" s="144"/>
      <c r="Z1257" s="144"/>
      <c r="AA1257" s="144"/>
      <c r="AB1257" s="144"/>
      <c r="AC1257" s="144"/>
      <c r="AD1257" s="144"/>
      <c r="AE1257" s="144"/>
      <c r="AF1257" s="144"/>
      <c r="AG1257" s="144"/>
      <c r="AH1257" s="144"/>
      <c r="AI1257" s="144"/>
      <c r="AJ1257" s="144"/>
      <c r="AK1257" s="144"/>
      <c r="AL1257" s="144"/>
      <c r="AM1257" s="144"/>
      <c r="AN1257" s="144"/>
      <c r="AO1257" s="144"/>
      <c r="AP1257" s="144"/>
      <c r="AQ1257" s="144"/>
      <c r="AR1257" s="144"/>
      <c r="AS1257" s="144"/>
      <c r="AT1257" s="144"/>
      <c r="AU1257" s="144"/>
      <c r="AV1257" s="144"/>
      <c r="AW1257" s="144"/>
      <c r="AX1257" s="144"/>
      <c r="AY1257" s="144"/>
      <c r="AZ1257" s="144"/>
      <c r="BA1257" s="144"/>
      <c r="BB1257" s="144"/>
      <c r="BC1257" s="144"/>
      <c r="BD1257" s="144"/>
      <c r="BE1257" s="144"/>
      <c r="BF1257" s="144"/>
      <c r="BG1257" s="144"/>
      <c r="BH1257" s="144"/>
      <c r="BI1257" s="144"/>
      <c r="BJ1257" s="144"/>
      <c r="BK1257" s="144"/>
      <c r="BL1257" s="144"/>
      <c r="BM1257" s="144"/>
      <c r="BN1257" s="144"/>
      <c r="BO1257" s="144"/>
      <c r="BP1257" s="144"/>
    </row>
    <row r="1258" spans="1:68" ht="14.5" x14ac:dyDescent="0.3">
      <c r="A1258" s="143"/>
      <c r="B1258" s="143"/>
      <c r="C1258" s="327"/>
      <c r="D1258" s="144"/>
      <c r="E1258" s="144"/>
      <c r="F1258" s="144"/>
      <c r="G1258" s="144"/>
      <c r="H1258" s="144"/>
      <c r="I1258" s="144"/>
      <c r="J1258" s="144"/>
      <c r="K1258" s="144"/>
      <c r="L1258" s="144"/>
      <c r="M1258" s="144"/>
      <c r="N1258" s="144"/>
      <c r="O1258" s="144"/>
      <c r="P1258" s="144"/>
      <c r="Q1258" s="144"/>
      <c r="R1258" s="144"/>
      <c r="S1258" s="144"/>
      <c r="T1258" s="144"/>
      <c r="U1258" s="144"/>
      <c r="V1258" s="144"/>
      <c r="W1258" s="144"/>
      <c r="X1258" s="144"/>
      <c r="Y1258" s="144"/>
      <c r="Z1258" s="144"/>
      <c r="AA1258" s="144"/>
      <c r="AB1258" s="144"/>
      <c r="AC1258" s="144"/>
      <c r="AD1258" s="144"/>
      <c r="AE1258" s="144"/>
      <c r="AF1258" s="144"/>
      <c r="AG1258" s="144"/>
      <c r="AH1258" s="144"/>
      <c r="AI1258" s="144"/>
      <c r="AJ1258" s="144"/>
      <c r="AK1258" s="144"/>
      <c r="AL1258" s="144"/>
      <c r="AM1258" s="144"/>
      <c r="AN1258" s="144"/>
      <c r="AO1258" s="144"/>
      <c r="AP1258" s="144"/>
      <c r="AQ1258" s="144"/>
      <c r="AR1258" s="144"/>
      <c r="AS1258" s="144"/>
      <c r="AT1258" s="144"/>
      <c r="AU1258" s="144"/>
      <c r="AV1258" s="144"/>
      <c r="AW1258" s="144"/>
      <c r="AX1258" s="144"/>
      <c r="AY1258" s="144"/>
      <c r="AZ1258" s="144"/>
      <c r="BA1258" s="144"/>
      <c r="BB1258" s="144"/>
      <c r="BC1258" s="144"/>
      <c r="BD1258" s="144"/>
      <c r="BE1258" s="144"/>
      <c r="BF1258" s="144"/>
      <c r="BG1258" s="144"/>
      <c r="BH1258" s="144"/>
      <c r="BI1258" s="144"/>
      <c r="BJ1258" s="144"/>
      <c r="BK1258" s="144"/>
      <c r="BL1258" s="144"/>
      <c r="BM1258" s="144"/>
      <c r="BN1258" s="144"/>
      <c r="BO1258" s="144"/>
      <c r="BP1258" s="144"/>
    </row>
    <row r="1259" spans="1:68" ht="14.5" x14ac:dyDescent="0.3">
      <c r="A1259" s="143"/>
      <c r="B1259" s="143"/>
      <c r="C1259" s="327"/>
      <c r="D1259" s="144"/>
      <c r="E1259" s="144"/>
      <c r="F1259" s="144"/>
      <c r="G1259" s="144"/>
      <c r="H1259" s="144"/>
      <c r="I1259" s="144"/>
      <c r="J1259" s="144"/>
      <c r="K1259" s="144"/>
      <c r="L1259" s="144"/>
      <c r="M1259" s="144"/>
      <c r="N1259" s="144"/>
      <c r="O1259" s="144"/>
      <c r="P1259" s="144"/>
      <c r="Q1259" s="144"/>
      <c r="R1259" s="144"/>
      <c r="S1259" s="144"/>
      <c r="T1259" s="144"/>
      <c r="U1259" s="144"/>
      <c r="V1259" s="144"/>
      <c r="W1259" s="144"/>
      <c r="X1259" s="144"/>
      <c r="Y1259" s="144"/>
      <c r="Z1259" s="144"/>
      <c r="AA1259" s="144"/>
      <c r="AB1259" s="144"/>
      <c r="AC1259" s="144"/>
      <c r="AD1259" s="144"/>
      <c r="AE1259" s="144"/>
      <c r="AF1259" s="144"/>
      <c r="AG1259" s="144"/>
      <c r="AH1259" s="144"/>
      <c r="AI1259" s="144"/>
      <c r="AJ1259" s="144"/>
      <c r="AK1259" s="144"/>
      <c r="AL1259" s="144"/>
      <c r="AM1259" s="144"/>
      <c r="AN1259" s="144"/>
      <c r="AO1259" s="144"/>
      <c r="AP1259" s="144"/>
      <c r="AQ1259" s="144"/>
      <c r="AR1259" s="144"/>
      <c r="AS1259" s="144"/>
      <c r="AT1259" s="144"/>
      <c r="AU1259" s="144"/>
      <c r="AV1259" s="144"/>
      <c r="AW1259" s="144"/>
      <c r="AX1259" s="144"/>
      <c r="AY1259" s="144"/>
      <c r="AZ1259" s="144"/>
      <c r="BA1259" s="144"/>
      <c r="BB1259" s="144"/>
      <c r="BC1259" s="144"/>
      <c r="BD1259" s="144"/>
      <c r="BE1259" s="144"/>
      <c r="BF1259" s="144"/>
      <c r="BG1259" s="144"/>
      <c r="BH1259" s="144"/>
      <c r="BI1259" s="144"/>
      <c r="BJ1259" s="144"/>
      <c r="BK1259" s="144"/>
      <c r="BL1259" s="144"/>
      <c r="BM1259" s="144"/>
      <c r="BN1259" s="144"/>
      <c r="BO1259" s="144"/>
      <c r="BP1259" s="144"/>
    </row>
    <row r="1260" spans="1:68" ht="14.5" x14ac:dyDescent="0.3">
      <c r="A1260" s="143"/>
      <c r="B1260" s="143"/>
      <c r="C1260" s="327"/>
      <c r="D1260" s="144"/>
      <c r="E1260" s="144"/>
      <c r="F1260" s="144"/>
      <c r="G1260" s="144"/>
      <c r="H1260" s="144"/>
      <c r="I1260" s="144"/>
      <c r="J1260" s="144"/>
      <c r="K1260" s="144"/>
      <c r="L1260" s="144"/>
      <c r="M1260" s="144"/>
      <c r="N1260" s="144"/>
      <c r="O1260" s="144"/>
      <c r="P1260" s="144"/>
      <c r="Q1260" s="144"/>
      <c r="R1260" s="144"/>
      <c r="S1260" s="144"/>
      <c r="T1260" s="144"/>
      <c r="U1260" s="144"/>
      <c r="V1260" s="144"/>
      <c r="W1260" s="144"/>
      <c r="X1260" s="144"/>
      <c r="Y1260" s="144"/>
      <c r="Z1260" s="144"/>
      <c r="AA1260" s="144"/>
      <c r="AB1260" s="144"/>
      <c r="AC1260" s="144"/>
      <c r="AD1260" s="144"/>
      <c r="AE1260" s="144"/>
      <c r="AF1260" s="144"/>
      <c r="AG1260" s="144"/>
      <c r="AH1260" s="144"/>
      <c r="AI1260" s="144"/>
      <c r="AJ1260" s="144"/>
      <c r="AK1260" s="144"/>
      <c r="AL1260" s="144"/>
      <c r="AM1260" s="144"/>
      <c r="AN1260" s="144"/>
      <c r="AO1260" s="144"/>
      <c r="AP1260" s="144"/>
      <c r="AQ1260" s="144"/>
      <c r="AR1260" s="144"/>
      <c r="AS1260" s="144"/>
      <c r="AT1260" s="144"/>
      <c r="AU1260" s="144"/>
      <c r="AV1260" s="144"/>
      <c r="AW1260" s="144"/>
      <c r="AX1260" s="144"/>
      <c r="AY1260" s="144"/>
      <c r="AZ1260" s="144"/>
      <c r="BA1260" s="144"/>
      <c r="BB1260" s="144"/>
      <c r="BC1260" s="144"/>
      <c r="BD1260" s="144"/>
      <c r="BE1260" s="144"/>
      <c r="BF1260" s="144"/>
      <c r="BG1260" s="144"/>
      <c r="BH1260" s="144"/>
      <c r="BI1260" s="144"/>
      <c r="BJ1260" s="144"/>
      <c r="BK1260" s="144"/>
      <c r="BL1260" s="144"/>
      <c r="BM1260" s="144"/>
      <c r="BN1260" s="144"/>
      <c r="BO1260" s="144"/>
      <c r="BP1260" s="144"/>
    </row>
    <row r="1261" spans="1:68" ht="14.5" x14ac:dyDescent="0.3">
      <c r="A1261" s="143"/>
      <c r="B1261" s="143"/>
      <c r="C1261" s="327"/>
      <c r="D1261" s="144"/>
      <c r="E1261" s="144"/>
      <c r="F1261" s="144"/>
      <c r="G1261" s="144"/>
      <c r="H1261" s="144"/>
      <c r="I1261" s="144"/>
      <c r="J1261" s="144"/>
      <c r="K1261" s="144"/>
      <c r="L1261" s="144"/>
      <c r="M1261" s="144"/>
      <c r="N1261" s="144"/>
      <c r="O1261" s="144"/>
      <c r="P1261" s="144"/>
      <c r="Q1261" s="144"/>
      <c r="R1261" s="144"/>
      <c r="S1261" s="144"/>
      <c r="T1261" s="144"/>
      <c r="U1261" s="144"/>
      <c r="V1261" s="144"/>
      <c r="W1261" s="144"/>
      <c r="X1261" s="144"/>
      <c r="Y1261" s="144"/>
      <c r="Z1261" s="144"/>
      <c r="AA1261" s="144"/>
      <c r="AB1261" s="144"/>
      <c r="AC1261" s="144"/>
      <c r="AD1261" s="144"/>
      <c r="AE1261" s="144"/>
      <c r="AF1261" s="144"/>
      <c r="AG1261" s="144"/>
      <c r="AH1261" s="144"/>
      <c r="AI1261" s="144"/>
      <c r="AJ1261" s="144"/>
      <c r="AK1261" s="144"/>
      <c r="AL1261" s="144"/>
      <c r="AM1261" s="144"/>
      <c r="AN1261" s="144"/>
      <c r="AO1261" s="144"/>
      <c r="AP1261" s="144"/>
      <c r="AQ1261" s="144"/>
      <c r="AR1261" s="144"/>
      <c r="AS1261" s="144"/>
      <c r="AT1261" s="144"/>
      <c r="AU1261" s="144"/>
      <c r="AV1261" s="144"/>
      <c r="AW1261" s="144"/>
      <c r="AX1261" s="144"/>
      <c r="AY1261" s="144"/>
      <c r="AZ1261" s="144"/>
      <c r="BA1261" s="144"/>
      <c r="BB1261" s="144"/>
      <c r="BC1261" s="144"/>
      <c r="BD1261" s="144"/>
      <c r="BE1261" s="144"/>
      <c r="BF1261" s="144"/>
      <c r="BG1261" s="144"/>
      <c r="BH1261" s="144"/>
      <c r="BI1261" s="144"/>
      <c r="BJ1261" s="144"/>
      <c r="BK1261" s="144"/>
      <c r="BL1261" s="144"/>
      <c r="BM1261" s="144"/>
      <c r="BN1261" s="144"/>
      <c r="BO1261" s="144"/>
      <c r="BP1261" s="144"/>
    </row>
    <row r="1262" spans="1:68" ht="14.5" x14ac:dyDescent="0.3">
      <c r="A1262" s="143"/>
      <c r="B1262" s="143"/>
      <c r="C1262" s="327"/>
      <c r="D1262" s="144"/>
      <c r="E1262" s="144"/>
      <c r="F1262" s="144"/>
      <c r="G1262" s="144"/>
      <c r="H1262" s="144"/>
      <c r="I1262" s="144"/>
      <c r="J1262" s="144"/>
      <c r="K1262" s="144"/>
      <c r="L1262" s="144"/>
      <c r="M1262" s="144"/>
      <c r="N1262" s="144"/>
      <c r="O1262" s="144"/>
      <c r="P1262" s="144"/>
      <c r="Q1262" s="144"/>
      <c r="R1262" s="144"/>
      <c r="S1262" s="144"/>
      <c r="T1262" s="144"/>
      <c r="U1262" s="144"/>
      <c r="V1262" s="144"/>
      <c r="W1262" s="144"/>
      <c r="X1262" s="144"/>
      <c r="Y1262" s="144"/>
      <c r="Z1262" s="144"/>
      <c r="AA1262" s="144"/>
      <c r="AB1262" s="144"/>
      <c r="AC1262" s="144"/>
      <c r="AD1262" s="144"/>
      <c r="AE1262" s="144"/>
      <c r="AF1262" s="144"/>
      <c r="AG1262" s="144"/>
      <c r="AH1262" s="144"/>
      <c r="AI1262" s="144"/>
      <c r="AJ1262" s="144"/>
      <c r="AK1262" s="144"/>
      <c r="AL1262" s="144"/>
      <c r="AM1262" s="144"/>
      <c r="AN1262" s="144"/>
      <c r="AO1262" s="144"/>
      <c r="AP1262" s="144"/>
      <c r="AQ1262" s="144"/>
      <c r="AR1262" s="144"/>
      <c r="AS1262" s="144"/>
      <c r="AT1262" s="144"/>
      <c r="AU1262" s="144"/>
      <c r="AV1262" s="144"/>
      <c r="AW1262" s="144"/>
      <c r="AX1262" s="144"/>
      <c r="AY1262" s="144"/>
      <c r="AZ1262" s="144"/>
      <c r="BA1262" s="144"/>
      <c r="BB1262" s="144"/>
      <c r="BC1262" s="144"/>
      <c r="BD1262" s="144"/>
      <c r="BE1262" s="144"/>
      <c r="BF1262" s="144"/>
      <c r="BG1262" s="144"/>
      <c r="BH1262" s="144"/>
      <c r="BI1262" s="144"/>
      <c r="BJ1262" s="144"/>
      <c r="BK1262" s="144"/>
      <c r="BL1262" s="144"/>
      <c r="BM1262" s="144"/>
      <c r="BN1262" s="144"/>
      <c r="BO1262" s="144"/>
      <c r="BP1262" s="144"/>
    </row>
    <row r="1263" spans="1:68" ht="14.5" x14ac:dyDescent="0.3">
      <c r="A1263" s="143"/>
      <c r="B1263" s="143"/>
      <c r="C1263" s="327"/>
      <c r="D1263" s="144"/>
      <c r="E1263" s="144"/>
      <c r="F1263" s="144"/>
      <c r="G1263" s="144"/>
      <c r="H1263" s="144"/>
      <c r="I1263" s="144"/>
      <c r="J1263" s="144"/>
      <c r="K1263" s="144"/>
      <c r="L1263" s="144"/>
      <c r="M1263" s="144"/>
      <c r="N1263" s="144"/>
      <c r="O1263" s="144"/>
      <c r="P1263" s="144"/>
      <c r="Q1263" s="144"/>
      <c r="R1263" s="144"/>
      <c r="S1263" s="144"/>
      <c r="T1263" s="144"/>
      <c r="U1263" s="144"/>
      <c r="V1263" s="144"/>
      <c r="W1263" s="144"/>
      <c r="X1263" s="144"/>
      <c r="Y1263" s="144"/>
      <c r="Z1263" s="144"/>
      <c r="AA1263" s="144"/>
      <c r="AB1263" s="144"/>
      <c r="AC1263" s="144"/>
      <c r="AD1263" s="144"/>
      <c r="AE1263" s="144"/>
      <c r="AF1263" s="144"/>
      <c r="AG1263" s="144"/>
      <c r="AH1263" s="144"/>
      <c r="AI1263" s="144"/>
      <c r="AJ1263" s="144"/>
      <c r="AK1263" s="144"/>
      <c r="AL1263" s="144"/>
      <c r="AM1263" s="144"/>
      <c r="AN1263" s="144"/>
      <c r="AO1263" s="144"/>
      <c r="AP1263" s="144"/>
      <c r="AQ1263" s="144"/>
      <c r="AR1263" s="144"/>
      <c r="AS1263" s="144"/>
      <c r="AT1263" s="144"/>
      <c r="AU1263" s="144"/>
      <c r="AV1263" s="144"/>
      <c r="AW1263" s="144"/>
      <c r="AX1263" s="144"/>
      <c r="AY1263" s="144"/>
      <c r="AZ1263" s="144"/>
      <c r="BA1263" s="144"/>
      <c r="BB1263" s="144"/>
      <c r="BC1263" s="144"/>
      <c r="BD1263" s="144"/>
      <c r="BE1263" s="144"/>
      <c r="BF1263" s="144"/>
      <c r="BG1263" s="144"/>
      <c r="BH1263" s="144"/>
      <c r="BI1263" s="144"/>
      <c r="BJ1263" s="144"/>
      <c r="BK1263" s="144"/>
      <c r="BL1263" s="144"/>
      <c r="BM1263" s="144"/>
      <c r="BN1263" s="144"/>
      <c r="BO1263" s="144"/>
      <c r="BP1263" s="144"/>
    </row>
    <row r="1264" spans="1:68" ht="14.5" x14ac:dyDescent="0.3">
      <c r="A1264" s="143"/>
      <c r="B1264" s="143"/>
      <c r="C1264" s="327"/>
      <c r="D1264" s="144"/>
      <c r="E1264" s="144"/>
      <c r="F1264" s="144"/>
      <c r="G1264" s="144"/>
      <c r="H1264" s="144"/>
      <c r="I1264" s="144"/>
      <c r="J1264" s="144"/>
      <c r="K1264" s="144"/>
      <c r="L1264" s="144"/>
      <c r="M1264" s="144"/>
      <c r="N1264" s="144"/>
      <c r="O1264" s="144"/>
      <c r="P1264" s="144"/>
      <c r="Q1264" s="144"/>
      <c r="R1264" s="144"/>
      <c r="S1264" s="144"/>
      <c r="T1264" s="144"/>
      <c r="U1264" s="144"/>
      <c r="V1264" s="144"/>
      <c r="W1264" s="144"/>
      <c r="X1264" s="144"/>
      <c r="Y1264" s="144"/>
      <c r="Z1264" s="144"/>
      <c r="AA1264" s="144"/>
      <c r="AB1264" s="144"/>
      <c r="AC1264" s="144"/>
      <c r="AD1264" s="144"/>
      <c r="AE1264" s="144"/>
      <c r="AF1264" s="144"/>
      <c r="AG1264" s="144"/>
      <c r="AH1264" s="144"/>
      <c r="AI1264" s="144"/>
      <c r="AJ1264" s="144"/>
      <c r="AK1264" s="144"/>
      <c r="AL1264" s="144"/>
      <c r="AM1264" s="144"/>
      <c r="AN1264" s="144"/>
      <c r="AO1264" s="144"/>
      <c r="AP1264" s="144"/>
      <c r="AQ1264" s="144"/>
      <c r="AR1264" s="144"/>
      <c r="AS1264" s="144"/>
      <c r="AT1264" s="144"/>
      <c r="AU1264" s="144"/>
      <c r="AV1264" s="144"/>
      <c r="AW1264" s="144"/>
      <c r="AX1264" s="144"/>
      <c r="AY1264" s="144"/>
      <c r="AZ1264" s="144"/>
      <c r="BA1264" s="144"/>
      <c r="BB1264" s="144"/>
      <c r="BC1264" s="144"/>
      <c r="BD1264" s="144"/>
      <c r="BE1264" s="144"/>
      <c r="BF1264" s="144"/>
      <c r="BG1264" s="144"/>
      <c r="BH1264" s="144"/>
      <c r="BI1264" s="144"/>
      <c r="BJ1264" s="144"/>
      <c r="BK1264" s="144"/>
      <c r="BL1264" s="144"/>
      <c r="BM1264" s="144"/>
      <c r="BN1264" s="144"/>
      <c r="BO1264" s="144"/>
      <c r="BP1264" s="144"/>
    </row>
    <row r="1265" spans="1:68" ht="14.5" x14ac:dyDescent="0.3">
      <c r="A1265" s="143"/>
      <c r="B1265" s="143"/>
      <c r="C1265" s="327"/>
      <c r="D1265" s="144"/>
      <c r="E1265" s="144"/>
      <c r="F1265" s="144"/>
      <c r="G1265" s="144"/>
      <c r="H1265" s="144"/>
      <c r="I1265" s="144"/>
      <c r="J1265" s="144"/>
      <c r="K1265" s="144"/>
      <c r="L1265" s="144"/>
      <c r="M1265" s="144"/>
      <c r="N1265" s="144"/>
      <c r="O1265" s="144"/>
      <c r="P1265" s="144"/>
      <c r="Q1265" s="144"/>
      <c r="R1265" s="144"/>
      <c r="S1265" s="144"/>
      <c r="T1265" s="144"/>
      <c r="U1265" s="144"/>
      <c r="V1265" s="144"/>
      <c r="W1265" s="144"/>
      <c r="X1265" s="144"/>
      <c r="Y1265" s="144"/>
      <c r="Z1265" s="144"/>
      <c r="AA1265" s="144"/>
      <c r="AB1265" s="144"/>
      <c r="AC1265" s="144"/>
      <c r="AD1265" s="144"/>
      <c r="AE1265" s="144"/>
      <c r="AF1265" s="144"/>
      <c r="AG1265" s="144"/>
      <c r="AH1265" s="144"/>
      <c r="AI1265" s="144"/>
      <c r="AJ1265" s="144"/>
      <c r="AK1265" s="144"/>
      <c r="AL1265" s="144"/>
      <c r="AM1265" s="144"/>
      <c r="AN1265" s="144"/>
      <c r="AO1265" s="144"/>
      <c r="AP1265" s="144"/>
      <c r="AQ1265" s="144"/>
      <c r="AR1265" s="144"/>
      <c r="AS1265" s="144"/>
      <c r="AT1265" s="144"/>
      <c r="AU1265" s="144"/>
      <c r="AV1265" s="144"/>
      <c r="AW1265" s="144"/>
      <c r="AX1265" s="144"/>
      <c r="AY1265" s="144"/>
      <c r="AZ1265" s="144"/>
      <c r="BA1265" s="144"/>
      <c r="BB1265" s="144"/>
      <c r="BC1265" s="144"/>
      <c r="BD1265" s="144"/>
      <c r="BE1265" s="144"/>
      <c r="BF1265" s="144"/>
      <c r="BG1265" s="144"/>
      <c r="BH1265" s="144"/>
      <c r="BI1265" s="144"/>
      <c r="BJ1265" s="144"/>
      <c r="BK1265" s="144"/>
      <c r="BL1265" s="144"/>
      <c r="BM1265" s="144"/>
      <c r="BN1265" s="144"/>
      <c r="BO1265" s="144"/>
      <c r="BP1265" s="144"/>
    </row>
    <row r="1266" spans="1:68" ht="14.5" x14ac:dyDescent="0.3">
      <c r="A1266" s="143"/>
      <c r="B1266" s="143"/>
      <c r="C1266" s="327"/>
      <c r="D1266" s="144"/>
      <c r="E1266" s="144"/>
      <c r="F1266" s="144"/>
      <c r="G1266" s="144"/>
      <c r="H1266" s="144"/>
      <c r="I1266" s="144"/>
      <c r="J1266" s="144"/>
      <c r="K1266" s="144"/>
      <c r="L1266" s="144"/>
      <c r="M1266" s="144"/>
      <c r="N1266" s="144"/>
      <c r="O1266" s="144"/>
      <c r="P1266" s="144"/>
      <c r="Q1266" s="144"/>
      <c r="R1266" s="144"/>
      <c r="S1266" s="144"/>
      <c r="T1266" s="144"/>
      <c r="U1266" s="144"/>
      <c r="V1266" s="144"/>
      <c r="W1266" s="144"/>
      <c r="X1266" s="144"/>
      <c r="Y1266" s="144"/>
      <c r="Z1266" s="144"/>
      <c r="AA1266" s="144"/>
      <c r="AB1266" s="144"/>
      <c r="AC1266" s="144"/>
      <c r="AD1266" s="144"/>
      <c r="AE1266" s="144"/>
      <c r="AF1266" s="144"/>
      <c r="AG1266" s="144"/>
      <c r="AH1266" s="144"/>
      <c r="AI1266" s="144"/>
      <c r="AJ1266" s="144"/>
      <c r="AK1266" s="144"/>
      <c r="AL1266" s="144"/>
      <c r="AM1266" s="144"/>
      <c r="AN1266" s="144"/>
      <c r="AO1266" s="144"/>
      <c r="AP1266" s="144"/>
      <c r="AQ1266" s="144"/>
      <c r="AR1266" s="144"/>
      <c r="AS1266" s="144"/>
      <c r="AT1266" s="144"/>
      <c r="AU1266" s="144"/>
      <c r="AV1266" s="144"/>
      <c r="AW1266" s="144"/>
      <c r="AX1266" s="144"/>
      <c r="AY1266" s="144"/>
      <c r="AZ1266" s="144"/>
      <c r="BA1266" s="144"/>
      <c r="BB1266" s="144"/>
      <c r="BC1266" s="144"/>
      <c r="BD1266" s="144"/>
      <c r="BE1266" s="144"/>
      <c r="BF1266" s="144"/>
      <c r="BG1266" s="144"/>
      <c r="BH1266" s="144"/>
      <c r="BI1266" s="144"/>
      <c r="BJ1266" s="144"/>
      <c r="BK1266" s="144"/>
      <c r="BL1266" s="144"/>
      <c r="BM1266" s="144"/>
      <c r="BN1266" s="144"/>
      <c r="BO1266" s="144"/>
      <c r="BP1266" s="144"/>
    </row>
    <row r="1267" spans="1:68" ht="14.5" x14ac:dyDescent="0.3">
      <c r="A1267" s="143"/>
      <c r="B1267" s="143"/>
      <c r="C1267" s="327"/>
      <c r="D1267" s="144"/>
      <c r="E1267" s="144"/>
      <c r="F1267" s="144"/>
      <c r="G1267" s="144"/>
      <c r="H1267" s="144"/>
      <c r="I1267" s="144"/>
      <c r="J1267" s="144"/>
      <c r="K1267" s="144"/>
      <c r="L1267" s="144"/>
      <c r="M1267" s="144"/>
      <c r="N1267" s="144"/>
      <c r="O1267" s="144"/>
      <c r="P1267" s="144"/>
      <c r="Q1267" s="144"/>
      <c r="R1267" s="144"/>
      <c r="S1267" s="144"/>
      <c r="T1267" s="144"/>
      <c r="U1267" s="144"/>
      <c r="V1267" s="144"/>
      <c r="W1267" s="144"/>
      <c r="X1267" s="144"/>
      <c r="Y1267" s="144"/>
      <c r="Z1267" s="144"/>
      <c r="AA1267" s="144"/>
      <c r="AB1267" s="144"/>
      <c r="AC1267" s="144"/>
      <c r="AD1267" s="144"/>
      <c r="AE1267" s="144"/>
      <c r="AF1267" s="144"/>
      <c r="AG1267" s="144"/>
      <c r="AH1267" s="144"/>
      <c r="AI1267" s="144"/>
      <c r="AJ1267" s="144"/>
      <c r="AK1267" s="144"/>
      <c r="AL1267" s="144"/>
      <c r="AM1267" s="144"/>
      <c r="AN1267" s="144"/>
      <c r="AO1267" s="144"/>
      <c r="AP1267" s="144"/>
      <c r="AQ1267" s="144"/>
      <c r="AR1267" s="144"/>
      <c r="AS1267" s="144"/>
      <c r="AT1267" s="144"/>
      <c r="AU1267" s="144"/>
      <c r="AV1267" s="144"/>
      <c r="AW1267" s="144"/>
      <c r="AX1267" s="144"/>
      <c r="AY1267" s="144"/>
      <c r="AZ1267" s="144"/>
      <c r="BA1267" s="144"/>
      <c r="BB1267" s="144"/>
      <c r="BC1267" s="144"/>
      <c r="BD1267" s="144"/>
      <c r="BE1267" s="144"/>
      <c r="BF1267" s="144"/>
      <c r="BG1267" s="144"/>
      <c r="BH1267" s="144"/>
      <c r="BI1267" s="144"/>
      <c r="BJ1267" s="144"/>
      <c r="BK1267" s="144"/>
      <c r="BL1267" s="144"/>
      <c r="BM1267" s="144"/>
      <c r="BN1267" s="144"/>
      <c r="BO1267" s="144"/>
      <c r="BP1267" s="144"/>
    </row>
    <row r="1268" spans="1:68" ht="14.5" x14ac:dyDescent="0.3">
      <c r="A1268" s="143"/>
      <c r="B1268" s="143"/>
      <c r="C1268" s="327"/>
      <c r="D1268" s="144"/>
      <c r="E1268" s="144"/>
      <c r="F1268" s="144"/>
      <c r="G1268" s="144"/>
      <c r="H1268" s="144"/>
      <c r="I1268" s="144"/>
      <c r="J1268" s="144"/>
      <c r="K1268" s="144"/>
      <c r="L1268" s="144"/>
      <c r="M1268" s="144"/>
      <c r="N1268" s="144"/>
      <c r="O1268" s="144"/>
      <c r="P1268" s="144"/>
      <c r="Q1268" s="144"/>
      <c r="R1268" s="144"/>
      <c r="S1268" s="144"/>
      <c r="T1268" s="144"/>
      <c r="U1268" s="144"/>
      <c r="V1268" s="144"/>
      <c r="W1268" s="144"/>
      <c r="X1268" s="144"/>
      <c r="Y1268" s="144"/>
      <c r="Z1268" s="144"/>
      <c r="AA1268" s="144"/>
      <c r="AB1268" s="144"/>
      <c r="AC1268" s="144"/>
      <c r="AD1268" s="144"/>
      <c r="AE1268" s="144"/>
      <c r="AF1268" s="144"/>
      <c r="AG1268" s="144"/>
      <c r="AH1268" s="144"/>
      <c r="AI1268" s="144"/>
      <c r="AJ1268" s="144"/>
      <c r="AK1268" s="144"/>
      <c r="AL1268" s="144"/>
      <c r="AM1268" s="144"/>
      <c r="AN1268" s="144"/>
      <c r="AO1268" s="144"/>
      <c r="AP1268" s="144"/>
      <c r="AQ1268" s="144"/>
      <c r="AR1268" s="144"/>
      <c r="AS1268" s="144"/>
      <c r="AT1268" s="144"/>
      <c r="AU1268" s="144"/>
      <c r="AV1268" s="144"/>
      <c r="AW1268" s="144"/>
      <c r="AX1268" s="144"/>
      <c r="AY1268" s="144"/>
      <c r="AZ1268" s="144"/>
      <c r="BA1268" s="144"/>
      <c r="BB1268" s="144"/>
      <c r="BC1268" s="144"/>
      <c r="BD1268" s="144"/>
      <c r="BE1268" s="144"/>
      <c r="BF1268" s="144"/>
      <c r="BG1268" s="144"/>
      <c r="BH1268" s="144"/>
      <c r="BI1268" s="144"/>
      <c r="BJ1268" s="144"/>
      <c r="BK1268" s="144"/>
      <c r="BL1268" s="144"/>
      <c r="BM1268" s="144"/>
      <c r="BN1268" s="144"/>
      <c r="BO1268" s="144"/>
      <c r="BP1268" s="144"/>
    </row>
    <row r="1269" spans="1:68" ht="14.5" x14ac:dyDescent="0.3">
      <c r="A1269" s="143"/>
      <c r="B1269" s="143"/>
      <c r="C1269" s="327"/>
      <c r="D1269" s="144"/>
      <c r="E1269" s="144"/>
      <c r="F1269" s="144"/>
      <c r="G1269" s="144"/>
      <c r="H1269" s="144"/>
      <c r="I1269" s="144"/>
      <c r="J1269" s="144"/>
      <c r="K1269" s="144"/>
      <c r="L1269" s="144"/>
      <c r="M1269" s="144"/>
      <c r="N1269" s="144"/>
      <c r="O1269" s="144"/>
      <c r="P1269" s="144"/>
      <c r="Q1269" s="144"/>
      <c r="R1269" s="144"/>
      <c r="S1269" s="144"/>
      <c r="T1269" s="144"/>
      <c r="U1269" s="144"/>
      <c r="V1269" s="144"/>
      <c r="W1269" s="144"/>
      <c r="X1269" s="144"/>
      <c r="Y1269" s="144"/>
      <c r="Z1269" s="144"/>
      <c r="AA1269" s="144"/>
      <c r="AB1269" s="144"/>
      <c r="AC1269" s="144"/>
      <c r="AD1269" s="144"/>
      <c r="AE1269" s="144"/>
      <c r="AF1269" s="144"/>
      <c r="AG1269" s="144"/>
      <c r="AH1269" s="144"/>
      <c r="AI1269" s="144"/>
      <c r="AJ1269" s="144"/>
      <c r="AK1269" s="144"/>
      <c r="AL1269" s="144"/>
      <c r="AM1269" s="144"/>
      <c r="AN1269" s="144"/>
      <c r="AO1269" s="144"/>
      <c r="AP1269" s="144"/>
      <c r="AQ1269" s="144"/>
      <c r="AR1269" s="144"/>
      <c r="AS1269" s="144"/>
      <c r="AT1269" s="144"/>
      <c r="AU1269" s="144"/>
      <c r="AV1269" s="144"/>
      <c r="AW1269" s="144"/>
      <c r="AX1269" s="144"/>
      <c r="AY1269" s="144"/>
      <c r="AZ1269" s="144"/>
      <c r="BA1269" s="144"/>
      <c r="BB1269" s="144"/>
      <c r="BC1269" s="144"/>
      <c r="BD1269" s="144"/>
      <c r="BE1269" s="144"/>
      <c r="BF1269" s="144"/>
      <c r="BG1269" s="144"/>
      <c r="BH1269" s="144"/>
      <c r="BI1269" s="144"/>
      <c r="BJ1269" s="144"/>
      <c r="BK1269" s="144"/>
      <c r="BL1269" s="144"/>
      <c r="BM1269" s="144"/>
      <c r="BN1269" s="144"/>
      <c r="BO1269" s="144"/>
      <c r="BP1269" s="144"/>
    </row>
    <row r="1270" spans="1:68" ht="14.5" x14ac:dyDescent="0.3">
      <c r="A1270" s="143"/>
      <c r="B1270" s="143"/>
      <c r="C1270" s="327"/>
      <c r="D1270" s="144"/>
      <c r="E1270" s="144"/>
      <c r="F1270" s="144"/>
      <c r="G1270" s="144"/>
      <c r="H1270" s="144"/>
      <c r="I1270" s="144"/>
      <c r="J1270" s="144"/>
      <c r="K1270" s="144"/>
      <c r="L1270" s="144"/>
      <c r="M1270" s="144"/>
      <c r="N1270" s="144"/>
      <c r="O1270" s="144"/>
      <c r="P1270" s="144"/>
      <c r="Q1270" s="144"/>
      <c r="R1270" s="144"/>
      <c r="S1270" s="144"/>
      <c r="T1270" s="144"/>
      <c r="U1270" s="144"/>
      <c r="V1270" s="144"/>
      <c r="W1270" s="144"/>
      <c r="X1270" s="144"/>
      <c r="Y1270" s="144"/>
      <c r="Z1270" s="144"/>
      <c r="AA1270" s="144"/>
      <c r="AB1270" s="144"/>
      <c r="AC1270" s="144"/>
      <c r="AD1270" s="144"/>
      <c r="AE1270" s="144"/>
      <c r="AF1270" s="144"/>
      <c r="AG1270" s="144"/>
      <c r="AH1270" s="144"/>
      <c r="AI1270" s="144"/>
      <c r="AJ1270" s="144"/>
      <c r="AK1270" s="144"/>
      <c r="AL1270" s="144"/>
      <c r="AM1270" s="144"/>
      <c r="AN1270" s="144"/>
      <c r="AO1270" s="144"/>
      <c r="AP1270" s="144"/>
      <c r="AQ1270" s="144"/>
      <c r="AR1270" s="144"/>
      <c r="AS1270" s="144"/>
      <c r="AT1270" s="144"/>
      <c r="AU1270" s="144"/>
      <c r="AV1270" s="144"/>
      <c r="AW1270" s="144"/>
      <c r="AX1270" s="144"/>
      <c r="AY1270" s="144"/>
      <c r="AZ1270" s="144"/>
      <c r="BA1270" s="144"/>
      <c r="BB1270" s="144"/>
      <c r="BC1270" s="144"/>
      <c r="BD1270" s="144"/>
      <c r="BE1270" s="144"/>
      <c r="BF1270" s="144"/>
      <c r="BG1270" s="144"/>
      <c r="BH1270" s="144"/>
      <c r="BI1270" s="144"/>
      <c r="BJ1270" s="144"/>
      <c r="BK1270" s="144"/>
      <c r="BL1270" s="144"/>
      <c r="BM1270" s="144"/>
      <c r="BN1270" s="144"/>
      <c r="BO1270" s="144"/>
      <c r="BP1270" s="144"/>
    </row>
    <row r="1271" spans="1:68" ht="14.5" x14ac:dyDescent="0.3">
      <c r="A1271" s="143"/>
      <c r="B1271" s="143"/>
      <c r="C1271" s="327"/>
      <c r="D1271" s="144"/>
      <c r="E1271" s="144"/>
      <c r="F1271" s="144"/>
      <c r="G1271" s="144"/>
      <c r="H1271" s="144"/>
      <c r="I1271" s="144"/>
      <c r="J1271" s="144"/>
      <c r="K1271" s="144"/>
      <c r="L1271" s="144"/>
      <c r="M1271" s="144"/>
      <c r="N1271" s="144"/>
      <c r="O1271" s="144"/>
      <c r="P1271" s="144"/>
      <c r="Q1271" s="144"/>
      <c r="R1271" s="144"/>
      <c r="S1271" s="144"/>
      <c r="T1271" s="144"/>
      <c r="U1271" s="144"/>
      <c r="V1271" s="144"/>
      <c r="W1271" s="144"/>
      <c r="X1271" s="144"/>
      <c r="Y1271" s="144"/>
      <c r="Z1271" s="144"/>
      <c r="AA1271" s="144"/>
      <c r="AB1271" s="144"/>
      <c r="AC1271" s="144"/>
      <c r="AD1271" s="144"/>
      <c r="AE1271" s="144"/>
      <c r="AF1271" s="144"/>
      <c r="AG1271" s="144"/>
      <c r="AH1271" s="144"/>
      <c r="AI1271" s="144"/>
      <c r="AJ1271" s="144"/>
      <c r="AK1271" s="144"/>
      <c r="AL1271" s="144"/>
      <c r="AM1271" s="144"/>
      <c r="AN1271" s="144"/>
      <c r="AO1271" s="144"/>
      <c r="AP1271" s="144"/>
      <c r="AQ1271" s="144"/>
      <c r="AR1271" s="144"/>
      <c r="AS1271" s="144"/>
      <c r="AT1271" s="144"/>
      <c r="AU1271" s="144"/>
      <c r="AV1271" s="144"/>
      <c r="AW1271" s="144"/>
      <c r="AX1271" s="144"/>
      <c r="AY1271" s="144"/>
      <c r="AZ1271" s="144"/>
      <c r="BA1271" s="144"/>
      <c r="BB1271" s="144"/>
      <c r="BC1271" s="144"/>
      <c r="BD1271" s="144"/>
      <c r="BE1271" s="144"/>
      <c r="BF1271" s="144"/>
      <c r="BG1271" s="144"/>
      <c r="BH1271" s="144"/>
      <c r="BI1271" s="144"/>
      <c r="BJ1271" s="144"/>
      <c r="BK1271" s="144"/>
      <c r="BL1271" s="144"/>
      <c r="BM1271" s="144"/>
      <c r="BN1271" s="144"/>
      <c r="BO1271" s="144"/>
      <c r="BP1271" s="144"/>
    </row>
    <row r="1272" spans="1:68" ht="14.5" x14ac:dyDescent="0.3">
      <c r="A1272" s="143"/>
      <c r="B1272" s="143"/>
      <c r="C1272" s="327"/>
      <c r="D1272" s="144"/>
      <c r="E1272" s="144"/>
      <c r="F1272" s="144"/>
      <c r="G1272" s="144"/>
      <c r="H1272" s="144"/>
      <c r="I1272" s="144"/>
      <c r="J1272" s="144"/>
      <c r="K1272" s="144"/>
      <c r="L1272" s="144"/>
      <c r="M1272" s="144"/>
      <c r="N1272" s="144"/>
      <c r="O1272" s="144"/>
      <c r="P1272" s="144"/>
      <c r="Q1272" s="144"/>
      <c r="R1272" s="144"/>
      <c r="S1272" s="144"/>
      <c r="T1272" s="144"/>
      <c r="U1272" s="144"/>
      <c r="V1272" s="144"/>
      <c r="W1272" s="144"/>
      <c r="X1272" s="144"/>
      <c r="Y1272" s="144"/>
      <c r="Z1272" s="144"/>
      <c r="AA1272" s="144"/>
      <c r="AB1272" s="144"/>
      <c r="AC1272" s="144"/>
      <c r="AD1272" s="144"/>
      <c r="AE1272" s="144"/>
      <c r="AF1272" s="144"/>
      <c r="AG1272" s="144"/>
      <c r="AH1272" s="144"/>
      <c r="AI1272" s="144"/>
      <c r="AJ1272" s="144"/>
      <c r="AK1272" s="144"/>
      <c r="AL1272" s="144"/>
      <c r="AM1272" s="144"/>
      <c r="AN1272" s="144"/>
      <c r="AO1272" s="144"/>
      <c r="AP1272" s="144"/>
      <c r="AQ1272" s="144"/>
      <c r="AR1272" s="144"/>
      <c r="AS1272" s="144"/>
      <c r="AT1272" s="144"/>
      <c r="AU1272" s="144"/>
      <c r="AV1272" s="144"/>
      <c r="AW1272" s="144"/>
      <c r="AX1272" s="144"/>
      <c r="AY1272" s="144"/>
      <c r="AZ1272" s="144"/>
      <c r="BA1272" s="144"/>
      <c r="BB1272" s="144"/>
      <c r="BC1272" s="144"/>
      <c r="BD1272" s="144"/>
      <c r="BE1272" s="144"/>
      <c r="BF1272" s="144"/>
      <c r="BG1272" s="144"/>
      <c r="BH1272" s="144"/>
      <c r="BI1272" s="144"/>
      <c r="BJ1272" s="144"/>
      <c r="BK1272" s="144"/>
      <c r="BL1272" s="144"/>
      <c r="BM1272" s="144"/>
      <c r="BN1272" s="144"/>
      <c r="BO1272" s="144"/>
      <c r="BP1272" s="144"/>
    </row>
    <row r="1273" spans="1:68" ht="14.5" x14ac:dyDescent="0.3">
      <c r="A1273" s="143"/>
      <c r="B1273" s="143"/>
      <c r="C1273" s="327"/>
      <c r="D1273" s="144"/>
      <c r="E1273" s="144"/>
      <c r="F1273" s="144"/>
      <c r="G1273" s="144"/>
      <c r="H1273" s="144"/>
      <c r="I1273" s="144"/>
      <c r="J1273" s="144"/>
      <c r="K1273" s="144"/>
      <c r="L1273" s="144"/>
      <c r="M1273" s="144"/>
      <c r="N1273" s="144"/>
      <c r="O1273" s="144"/>
      <c r="P1273" s="144"/>
      <c r="Q1273" s="144"/>
      <c r="R1273" s="144"/>
      <c r="S1273" s="144"/>
      <c r="T1273" s="144"/>
      <c r="U1273" s="144"/>
      <c r="V1273" s="144"/>
      <c r="W1273" s="144"/>
      <c r="X1273" s="144"/>
      <c r="Y1273" s="144"/>
      <c r="Z1273" s="144"/>
      <c r="AA1273" s="144"/>
      <c r="AB1273" s="144"/>
      <c r="AC1273" s="144"/>
      <c r="AD1273" s="144"/>
      <c r="AE1273" s="144"/>
      <c r="AF1273" s="144"/>
      <c r="AG1273" s="144"/>
      <c r="AH1273" s="144"/>
      <c r="AI1273" s="144"/>
      <c r="AJ1273" s="144"/>
      <c r="AK1273" s="144"/>
      <c r="AL1273" s="144"/>
      <c r="AM1273" s="144"/>
      <c r="AN1273" s="144"/>
      <c r="AO1273" s="144"/>
      <c r="AP1273" s="144"/>
      <c r="AQ1273" s="144"/>
      <c r="AR1273" s="144"/>
      <c r="AS1273" s="144"/>
      <c r="AT1273" s="144"/>
      <c r="AU1273" s="144"/>
      <c r="AV1273" s="144"/>
      <c r="AW1273" s="144"/>
      <c r="AX1273" s="144"/>
      <c r="AY1273" s="144"/>
      <c r="AZ1273" s="144"/>
      <c r="BA1273" s="144"/>
      <c r="BB1273" s="144"/>
      <c r="BC1273" s="144"/>
      <c r="BD1273" s="144"/>
      <c r="BE1273" s="144"/>
      <c r="BF1273" s="144"/>
      <c r="BG1273" s="144"/>
      <c r="BH1273" s="144"/>
      <c r="BI1273" s="144"/>
      <c r="BJ1273" s="144"/>
      <c r="BK1273" s="144"/>
      <c r="BL1273" s="144"/>
      <c r="BM1273" s="144"/>
      <c r="BN1273" s="144"/>
      <c r="BO1273" s="144"/>
      <c r="BP1273" s="144"/>
    </row>
    <row r="1274" spans="1:68" ht="14.5" x14ac:dyDescent="0.3">
      <c r="A1274" s="143"/>
      <c r="B1274" s="143"/>
      <c r="C1274" s="327"/>
      <c r="D1274" s="144"/>
      <c r="E1274" s="144"/>
      <c r="F1274" s="144"/>
      <c r="G1274" s="144"/>
      <c r="H1274" s="144"/>
      <c r="I1274" s="144"/>
      <c r="J1274" s="144"/>
      <c r="K1274" s="144"/>
      <c r="L1274" s="144"/>
      <c r="M1274" s="144"/>
      <c r="N1274" s="144"/>
      <c r="O1274" s="144"/>
      <c r="P1274" s="144"/>
      <c r="Q1274" s="144"/>
      <c r="R1274" s="144"/>
      <c r="S1274" s="144"/>
      <c r="T1274" s="144"/>
      <c r="U1274" s="144"/>
      <c r="V1274" s="144"/>
      <c r="W1274" s="144"/>
      <c r="X1274" s="144"/>
      <c r="Y1274" s="144"/>
      <c r="Z1274" s="144"/>
      <c r="AA1274" s="144"/>
      <c r="AB1274" s="144"/>
      <c r="AC1274" s="144"/>
      <c r="AD1274" s="144"/>
      <c r="AE1274" s="144"/>
      <c r="AF1274" s="144"/>
      <c r="AG1274" s="144"/>
      <c r="AH1274" s="144"/>
      <c r="AI1274" s="144"/>
      <c r="AJ1274" s="144"/>
      <c r="AK1274" s="144"/>
      <c r="AL1274" s="144"/>
      <c r="AM1274" s="144"/>
      <c r="AN1274" s="144"/>
      <c r="AO1274" s="144"/>
      <c r="AP1274" s="144"/>
      <c r="AQ1274" s="144"/>
      <c r="AR1274" s="144"/>
      <c r="AS1274" s="144"/>
      <c r="AT1274" s="144"/>
      <c r="AU1274" s="144"/>
      <c r="AV1274" s="144"/>
      <c r="AW1274" s="144"/>
      <c r="AX1274" s="144"/>
      <c r="AY1274" s="144"/>
      <c r="AZ1274" s="144"/>
      <c r="BA1274" s="144"/>
      <c r="BB1274" s="144"/>
      <c r="BC1274" s="144"/>
      <c r="BD1274" s="144"/>
      <c r="BE1274" s="144"/>
      <c r="BF1274" s="144"/>
      <c r="BG1274" s="144"/>
      <c r="BH1274" s="144"/>
      <c r="BI1274" s="144"/>
      <c r="BJ1274" s="144"/>
      <c r="BK1274" s="144"/>
      <c r="BL1274" s="144"/>
      <c r="BM1274" s="144"/>
      <c r="BN1274" s="144"/>
      <c r="BO1274" s="144"/>
      <c r="BP1274" s="144"/>
    </row>
    <row r="1275" spans="1:68" ht="14.5" x14ac:dyDescent="0.3">
      <c r="A1275" s="143"/>
      <c r="B1275" s="143"/>
      <c r="C1275" s="327"/>
      <c r="D1275" s="144"/>
      <c r="E1275" s="144"/>
      <c r="F1275" s="144"/>
      <c r="G1275" s="144"/>
      <c r="H1275" s="144"/>
      <c r="I1275" s="144"/>
      <c r="J1275" s="144"/>
      <c r="K1275" s="144"/>
      <c r="L1275" s="144"/>
      <c r="M1275" s="144"/>
      <c r="N1275" s="144"/>
      <c r="O1275" s="144"/>
      <c r="P1275" s="144"/>
      <c r="Q1275" s="144"/>
      <c r="R1275" s="144"/>
      <c r="S1275" s="144"/>
      <c r="T1275" s="144"/>
      <c r="U1275" s="144"/>
      <c r="V1275" s="144"/>
      <c r="W1275" s="144"/>
      <c r="X1275" s="144"/>
      <c r="Y1275" s="144"/>
      <c r="Z1275" s="144"/>
      <c r="AA1275" s="144"/>
      <c r="AB1275" s="144"/>
      <c r="AC1275" s="144"/>
      <c r="AD1275" s="144"/>
      <c r="AE1275" s="144"/>
      <c r="AF1275" s="144"/>
      <c r="AG1275" s="144"/>
      <c r="AH1275" s="144"/>
      <c r="AI1275" s="144"/>
      <c r="AJ1275" s="144"/>
      <c r="AK1275" s="144"/>
      <c r="AL1275" s="144"/>
      <c r="AM1275" s="144"/>
      <c r="AN1275" s="144"/>
      <c r="AO1275" s="144"/>
      <c r="AP1275" s="144"/>
      <c r="AQ1275" s="144"/>
      <c r="AR1275" s="144"/>
      <c r="AS1275" s="144"/>
      <c r="AT1275" s="144"/>
      <c r="AU1275" s="144"/>
      <c r="AV1275" s="144"/>
      <c r="AW1275" s="144"/>
      <c r="AX1275" s="144"/>
      <c r="AY1275" s="144"/>
      <c r="AZ1275" s="144"/>
      <c r="BA1275" s="144"/>
      <c r="BB1275" s="144"/>
      <c r="BC1275" s="144"/>
      <c r="BD1275" s="144"/>
      <c r="BE1275" s="144"/>
      <c r="BF1275" s="144"/>
      <c r="BG1275" s="144"/>
      <c r="BH1275" s="144"/>
      <c r="BI1275" s="144"/>
      <c r="BJ1275" s="144"/>
      <c r="BK1275" s="144"/>
      <c r="BL1275" s="144"/>
      <c r="BM1275" s="144"/>
      <c r="BN1275" s="144"/>
      <c r="BO1275" s="144"/>
      <c r="BP1275" s="144"/>
    </row>
    <row r="1276" spans="1:68" ht="14.5" x14ac:dyDescent="0.3">
      <c r="A1276" s="143"/>
      <c r="B1276" s="143"/>
      <c r="C1276" s="327"/>
      <c r="D1276" s="144"/>
      <c r="E1276" s="144"/>
      <c r="F1276" s="144"/>
      <c r="G1276" s="144"/>
      <c r="H1276" s="144"/>
      <c r="I1276" s="144"/>
      <c r="J1276" s="144"/>
      <c r="K1276" s="144"/>
      <c r="L1276" s="144"/>
      <c r="M1276" s="144"/>
      <c r="N1276" s="144"/>
      <c r="O1276" s="144"/>
      <c r="P1276" s="144"/>
      <c r="Q1276" s="144"/>
      <c r="R1276" s="144"/>
      <c r="S1276" s="144"/>
      <c r="T1276" s="144"/>
      <c r="U1276" s="144"/>
      <c r="V1276" s="144"/>
      <c r="W1276" s="144"/>
      <c r="X1276" s="144"/>
      <c r="Y1276" s="144"/>
      <c r="Z1276" s="144"/>
      <c r="AA1276" s="144"/>
      <c r="AB1276" s="144"/>
      <c r="AC1276" s="144"/>
      <c r="AD1276" s="144"/>
      <c r="AE1276" s="144"/>
      <c r="AF1276" s="144"/>
      <c r="AG1276" s="144"/>
      <c r="AH1276" s="144"/>
      <c r="AI1276" s="144"/>
      <c r="AJ1276" s="144"/>
      <c r="AK1276" s="144"/>
      <c r="AL1276" s="144"/>
      <c r="AM1276" s="144"/>
      <c r="AN1276" s="144"/>
      <c r="AO1276" s="144"/>
      <c r="AP1276" s="144"/>
      <c r="AQ1276" s="144"/>
      <c r="AR1276" s="144"/>
      <c r="AS1276" s="144"/>
      <c r="AT1276" s="144"/>
      <c r="AU1276" s="144"/>
      <c r="AV1276" s="144"/>
      <c r="AW1276" s="144"/>
      <c r="AX1276" s="144"/>
      <c r="AY1276" s="144"/>
      <c r="AZ1276" s="144"/>
      <c r="BA1276" s="144"/>
      <c r="BB1276" s="144"/>
      <c r="BC1276" s="144"/>
      <c r="BD1276" s="144"/>
      <c r="BE1276" s="144"/>
      <c r="BF1276" s="144"/>
      <c r="BG1276" s="144"/>
      <c r="BH1276" s="144"/>
      <c r="BI1276" s="144"/>
      <c r="BJ1276" s="144"/>
      <c r="BK1276" s="144"/>
      <c r="BL1276" s="144"/>
      <c r="BM1276" s="144"/>
      <c r="BN1276" s="144"/>
      <c r="BO1276" s="144"/>
      <c r="BP1276" s="144"/>
    </row>
    <row r="1277" spans="1:68" ht="14.5" x14ac:dyDescent="0.3">
      <c r="A1277" s="143"/>
      <c r="B1277" s="143"/>
      <c r="C1277" s="327"/>
      <c r="D1277" s="144"/>
      <c r="E1277" s="144"/>
      <c r="F1277" s="144"/>
      <c r="G1277" s="144"/>
      <c r="H1277" s="144"/>
      <c r="I1277" s="144"/>
      <c r="J1277" s="144"/>
      <c r="K1277" s="144"/>
      <c r="L1277" s="144"/>
      <c r="M1277" s="144"/>
      <c r="N1277" s="144"/>
      <c r="O1277" s="144"/>
      <c r="P1277" s="144"/>
      <c r="Q1277" s="144"/>
      <c r="R1277" s="144"/>
      <c r="S1277" s="144"/>
      <c r="T1277" s="144"/>
      <c r="U1277" s="144"/>
      <c r="V1277" s="144"/>
      <c r="W1277" s="144"/>
      <c r="X1277" s="144"/>
      <c r="Y1277" s="144"/>
      <c r="Z1277" s="144"/>
      <c r="AA1277" s="144"/>
      <c r="AB1277" s="144"/>
      <c r="AC1277" s="144"/>
      <c r="AD1277" s="144"/>
      <c r="AE1277" s="144"/>
      <c r="AF1277" s="144"/>
      <c r="AG1277" s="144"/>
      <c r="AH1277" s="144"/>
      <c r="AI1277" s="144"/>
      <c r="AJ1277" s="144"/>
      <c r="AK1277" s="144"/>
      <c r="AL1277" s="144"/>
      <c r="AM1277" s="144"/>
      <c r="AN1277" s="144"/>
      <c r="AO1277" s="144"/>
      <c r="AP1277" s="144"/>
      <c r="AQ1277" s="144"/>
      <c r="AR1277" s="144"/>
      <c r="AS1277" s="144"/>
      <c r="AT1277" s="144"/>
      <c r="AU1277" s="144"/>
      <c r="AV1277" s="144"/>
      <c r="AW1277" s="144"/>
      <c r="AX1277" s="144"/>
      <c r="AY1277" s="144"/>
      <c r="AZ1277" s="144"/>
      <c r="BA1277" s="144"/>
      <c r="BB1277" s="144"/>
      <c r="BC1277" s="144"/>
      <c r="BD1277" s="144"/>
      <c r="BE1277" s="144"/>
      <c r="BF1277" s="144"/>
      <c r="BG1277" s="144"/>
      <c r="BH1277" s="144"/>
      <c r="BI1277" s="144"/>
      <c r="BJ1277" s="144"/>
      <c r="BK1277" s="144"/>
      <c r="BL1277" s="144"/>
      <c r="BM1277" s="144"/>
      <c r="BN1277" s="144"/>
      <c r="BO1277" s="144"/>
      <c r="BP1277" s="144"/>
    </row>
    <row r="1278" spans="1:68" ht="14.5" x14ac:dyDescent="0.3">
      <c r="A1278" s="143"/>
      <c r="B1278" s="143"/>
      <c r="C1278" s="327"/>
      <c r="D1278" s="144"/>
      <c r="E1278" s="144"/>
      <c r="F1278" s="144"/>
      <c r="G1278" s="144"/>
      <c r="H1278" s="144"/>
      <c r="I1278" s="144"/>
      <c r="J1278" s="144"/>
      <c r="K1278" s="144"/>
      <c r="L1278" s="144"/>
      <c r="M1278" s="144"/>
      <c r="N1278" s="144"/>
      <c r="O1278" s="144"/>
      <c r="P1278" s="144"/>
      <c r="Q1278" s="144"/>
      <c r="R1278" s="144"/>
      <c r="S1278" s="144"/>
      <c r="T1278" s="144"/>
      <c r="U1278" s="144"/>
      <c r="V1278" s="144"/>
      <c r="W1278" s="144"/>
      <c r="X1278" s="144"/>
      <c r="Y1278" s="144"/>
      <c r="Z1278" s="144"/>
      <c r="AA1278" s="144"/>
      <c r="AB1278" s="144"/>
      <c r="AC1278" s="144"/>
      <c r="AD1278" s="144"/>
      <c r="AE1278" s="144"/>
      <c r="AF1278" s="144"/>
      <c r="AG1278" s="144"/>
      <c r="AH1278" s="144"/>
      <c r="AI1278" s="144"/>
      <c r="AJ1278" s="144"/>
      <c r="AK1278" s="144"/>
      <c r="AL1278" s="144"/>
      <c r="AM1278" s="144"/>
      <c r="AN1278" s="144"/>
      <c r="AO1278" s="144"/>
      <c r="AP1278" s="144"/>
      <c r="AQ1278" s="144"/>
      <c r="AR1278" s="144"/>
      <c r="AS1278" s="144"/>
      <c r="AT1278" s="144"/>
      <c r="AU1278" s="144"/>
      <c r="AV1278" s="144"/>
      <c r="AW1278" s="144"/>
      <c r="AX1278" s="144"/>
      <c r="AY1278" s="144"/>
      <c r="AZ1278" s="144"/>
      <c r="BA1278" s="144"/>
      <c r="BB1278" s="144"/>
      <c r="BC1278" s="144"/>
      <c r="BD1278" s="144"/>
      <c r="BE1278" s="144"/>
      <c r="BF1278" s="144"/>
      <c r="BG1278" s="144"/>
      <c r="BH1278" s="144"/>
      <c r="BI1278" s="144"/>
      <c r="BJ1278" s="144"/>
      <c r="BK1278" s="144"/>
      <c r="BL1278" s="144"/>
      <c r="BM1278" s="144"/>
      <c r="BN1278" s="144"/>
      <c r="BO1278" s="144"/>
      <c r="BP1278" s="144"/>
    </row>
    <row r="1279" spans="1:68" ht="14.5" x14ac:dyDescent="0.3">
      <c r="A1279" s="143"/>
      <c r="B1279" s="143"/>
      <c r="C1279" s="327"/>
      <c r="D1279" s="144"/>
      <c r="E1279" s="144"/>
      <c r="F1279" s="144"/>
      <c r="G1279" s="144"/>
      <c r="H1279" s="144"/>
      <c r="I1279" s="144"/>
      <c r="J1279" s="144"/>
      <c r="K1279" s="144"/>
      <c r="L1279" s="144"/>
      <c r="M1279" s="144"/>
      <c r="N1279" s="144"/>
      <c r="O1279" s="144"/>
      <c r="P1279" s="144"/>
      <c r="Q1279" s="144"/>
      <c r="R1279" s="144"/>
      <c r="S1279" s="144"/>
      <c r="T1279" s="144"/>
      <c r="U1279" s="144"/>
      <c r="V1279" s="144"/>
      <c r="W1279" s="144"/>
      <c r="X1279" s="144"/>
      <c r="Y1279" s="144"/>
      <c r="Z1279" s="144"/>
      <c r="AA1279" s="144"/>
      <c r="AB1279" s="144"/>
      <c r="AC1279" s="144"/>
      <c r="AD1279" s="144"/>
      <c r="AE1279" s="144"/>
      <c r="AF1279" s="144"/>
      <c r="AG1279" s="144"/>
      <c r="AH1279" s="144"/>
      <c r="AI1279" s="144"/>
      <c r="AJ1279" s="144"/>
      <c r="AK1279" s="144"/>
      <c r="AL1279" s="144"/>
      <c r="AM1279" s="144"/>
      <c r="AN1279" s="144"/>
      <c r="AO1279" s="144"/>
      <c r="AP1279" s="144"/>
      <c r="AQ1279" s="144"/>
      <c r="AR1279" s="144"/>
      <c r="AS1279" s="144"/>
      <c r="AT1279" s="144"/>
      <c r="AU1279" s="144"/>
      <c r="AV1279" s="144"/>
      <c r="AW1279" s="144"/>
      <c r="AX1279" s="144"/>
      <c r="AY1279" s="144"/>
      <c r="AZ1279" s="144"/>
      <c r="BA1279" s="144"/>
      <c r="BB1279" s="144"/>
      <c r="BC1279" s="144"/>
      <c r="BD1279" s="144"/>
      <c r="BE1279" s="144"/>
      <c r="BF1279" s="144"/>
      <c r="BG1279" s="144"/>
      <c r="BH1279" s="144"/>
      <c r="BI1279" s="144"/>
      <c r="BJ1279" s="144"/>
      <c r="BK1279" s="144"/>
      <c r="BL1279" s="144"/>
      <c r="BM1279" s="144"/>
      <c r="BN1279" s="144"/>
      <c r="BO1279" s="144"/>
      <c r="BP1279" s="144"/>
    </row>
    <row r="1280" spans="1:68" ht="14.5" x14ac:dyDescent="0.3">
      <c r="A1280" s="143"/>
      <c r="B1280" s="143"/>
      <c r="C1280" s="327"/>
      <c r="D1280" s="144"/>
      <c r="E1280" s="144"/>
      <c r="F1280" s="144"/>
      <c r="G1280" s="144"/>
      <c r="H1280" s="144"/>
      <c r="I1280" s="144"/>
      <c r="J1280" s="144"/>
      <c r="K1280" s="144"/>
      <c r="L1280" s="144"/>
      <c r="M1280" s="144"/>
      <c r="N1280" s="144"/>
      <c r="O1280" s="144"/>
      <c r="P1280" s="144"/>
      <c r="Q1280" s="144"/>
      <c r="R1280" s="144"/>
      <c r="S1280" s="144"/>
      <c r="T1280" s="144"/>
      <c r="U1280" s="144"/>
      <c r="V1280" s="144"/>
      <c r="W1280" s="144"/>
      <c r="X1280" s="144"/>
      <c r="Y1280" s="144"/>
      <c r="Z1280" s="144"/>
      <c r="AA1280" s="144"/>
      <c r="AB1280" s="144"/>
      <c r="AC1280" s="144"/>
      <c r="AD1280" s="144"/>
      <c r="AE1280" s="144"/>
      <c r="AF1280" s="144"/>
      <c r="AG1280" s="144"/>
      <c r="AH1280" s="144"/>
      <c r="AI1280" s="144"/>
      <c r="AJ1280" s="144"/>
      <c r="AK1280" s="144"/>
      <c r="AL1280" s="144"/>
      <c r="AM1280" s="144"/>
      <c r="AN1280" s="144"/>
      <c r="AO1280" s="144"/>
      <c r="AP1280" s="144"/>
      <c r="AQ1280" s="144"/>
      <c r="AR1280" s="144"/>
      <c r="AS1280" s="144"/>
      <c r="AT1280" s="144"/>
      <c r="AU1280" s="144"/>
      <c r="AV1280" s="144"/>
      <c r="AW1280" s="144"/>
      <c r="AX1280" s="144"/>
      <c r="AY1280" s="144"/>
      <c r="AZ1280" s="144"/>
      <c r="BA1280" s="144"/>
      <c r="BB1280" s="144"/>
      <c r="BC1280" s="144"/>
      <c r="BD1280" s="144"/>
      <c r="BE1280" s="144"/>
      <c r="BF1280" s="144"/>
      <c r="BG1280" s="144"/>
      <c r="BH1280" s="144"/>
      <c r="BI1280" s="144"/>
      <c r="BJ1280" s="144"/>
      <c r="BK1280" s="144"/>
      <c r="BL1280" s="144"/>
      <c r="BM1280" s="144"/>
      <c r="BN1280" s="144"/>
      <c r="BO1280" s="144"/>
      <c r="BP1280" s="144"/>
    </row>
    <row r="1281" spans="1:68" ht="14.5" x14ac:dyDescent="0.3">
      <c r="A1281" s="143"/>
      <c r="B1281" s="143"/>
      <c r="C1281" s="327"/>
      <c r="D1281" s="144"/>
      <c r="E1281" s="144"/>
      <c r="F1281" s="144"/>
      <c r="G1281" s="144"/>
      <c r="H1281" s="144"/>
      <c r="I1281" s="144"/>
      <c r="J1281" s="144"/>
      <c r="K1281" s="144"/>
      <c r="L1281" s="144"/>
      <c r="M1281" s="144"/>
      <c r="N1281" s="144"/>
      <c r="O1281" s="144"/>
      <c r="P1281" s="144"/>
      <c r="Q1281" s="144"/>
      <c r="R1281" s="144"/>
      <c r="S1281" s="144"/>
      <c r="T1281" s="144"/>
      <c r="U1281" s="144"/>
      <c r="V1281" s="144"/>
      <c r="W1281" s="144"/>
      <c r="X1281" s="144"/>
      <c r="Y1281" s="144"/>
      <c r="Z1281" s="144"/>
      <c r="AA1281" s="144"/>
      <c r="AB1281" s="144"/>
      <c r="AC1281" s="144"/>
      <c r="AD1281" s="144"/>
      <c r="AE1281" s="144"/>
      <c r="AF1281" s="144"/>
      <c r="AG1281" s="144"/>
      <c r="AH1281" s="144"/>
      <c r="AI1281" s="144"/>
      <c r="AJ1281" s="144"/>
      <c r="AK1281" s="144"/>
      <c r="AL1281" s="144"/>
      <c r="AM1281" s="144"/>
      <c r="AN1281" s="144"/>
      <c r="AO1281" s="144"/>
      <c r="AP1281" s="144"/>
      <c r="AQ1281" s="144"/>
      <c r="AR1281" s="144"/>
      <c r="AS1281" s="144"/>
      <c r="AT1281" s="144"/>
      <c r="AU1281" s="144"/>
      <c r="AV1281" s="144"/>
      <c r="AW1281" s="144"/>
      <c r="AX1281" s="144"/>
      <c r="AY1281" s="144"/>
      <c r="AZ1281" s="144"/>
      <c r="BA1281" s="144"/>
      <c r="BB1281" s="144"/>
      <c r="BC1281" s="144"/>
      <c r="BD1281" s="144"/>
      <c r="BE1281" s="144"/>
      <c r="BF1281" s="144"/>
      <c r="BG1281" s="144"/>
      <c r="BH1281" s="144"/>
      <c r="BI1281" s="144"/>
      <c r="BJ1281" s="144"/>
      <c r="BK1281" s="144"/>
      <c r="BL1281" s="144"/>
      <c r="BM1281" s="144"/>
      <c r="BN1281" s="144"/>
      <c r="BO1281" s="144"/>
      <c r="BP1281" s="144"/>
    </row>
    <row r="1282" spans="1:68" ht="14.5" x14ac:dyDescent="0.3">
      <c r="A1282" s="143"/>
      <c r="B1282" s="143"/>
      <c r="C1282" s="327"/>
      <c r="D1282" s="144"/>
      <c r="E1282" s="144"/>
      <c r="F1282" s="144"/>
      <c r="G1282" s="144"/>
      <c r="H1282" s="144"/>
      <c r="I1282" s="144"/>
      <c r="J1282" s="144"/>
      <c r="K1282" s="144"/>
      <c r="L1282" s="144"/>
      <c r="M1282" s="144"/>
      <c r="N1282" s="144"/>
      <c r="O1282" s="144"/>
      <c r="P1282" s="144"/>
      <c r="Q1282" s="144"/>
      <c r="R1282" s="144"/>
      <c r="S1282" s="144"/>
      <c r="T1282" s="144"/>
      <c r="U1282" s="144"/>
      <c r="V1282" s="144"/>
      <c r="W1282" s="144"/>
      <c r="X1282" s="144"/>
      <c r="Y1282" s="144"/>
      <c r="Z1282" s="144"/>
      <c r="AA1282" s="144"/>
      <c r="AB1282" s="144"/>
      <c r="AC1282" s="144"/>
      <c r="AD1282" s="144"/>
      <c r="AE1282" s="144"/>
      <c r="AF1282" s="144"/>
      <c r="AG1282" s="144"/>
      <c r="AH1282" s="144"/>
      <c r="AI1282" s="144"/>
      <c r="AJ1282" s="144"/>
      <c r="AK1282" s="144"/>
      <c r="AL1282" s="144"/>
      <c r="AM1282" s="144"/>
      <c r="AN1282" s="144"/>
      <c r="AO1282" s="144"/>
      <c r="AP1282" s="144"/>
      <c r="AQ1282" s="144"/>
      <c r="AR1282" s="144"/>
      <c r="AS1282" s="144"/>
      <c r="AT1282" s="144"/>
      <c r="AU1282" s="144"/>
      <c r="AV1282" s="144"/>
      <c r="AW1282" s="144"/>
      <c r="AX1282" s="144"/>
      <c r="AY1282" s="144"/>
      <c r="AZ1282" s="144"/>
      <c r="BA1282" s="144"/>
      <c r="BB1282" s="144"/>
      <c r="BC1282" s="144"/>
      <c r="BD1282" s="144"/>
      <c r="BE1282" s="144"/>
      <c r="BF1282" s="144"/>
      <c r="BG1282" s="144"/>
      <c r="BH1282" s="144"/>
      <c r="BI1282" s="144"/>
      <c r="BJ1282" s="144"/>
      <c r="BK1282" s="144"/>
      <c r="BL1282" s="144"/>
      <c r="BM1282" s="144"/>
      <c r="BN1282" s="144"/>
      <c r="BO1282" s="144"/>
      <c r="BP1282" s="144"/>
    </row>
    <row r="1283" spans="1:68" ht="14.5" x14ac:dyDescent="0.3">
      <c r="A1283" s="143"/>
      <c r="B1283" s="143"/>
      <c r="C1283" s="327"/>
      <c r="D1283" s="144"/>
      <c r="E1283" s="144"/>
      <c r="F1283" s="144"/>
      <c r="G1283" s="144"/>
      <c r="H1283" s="144"/>
      <c r="I1283" s="144"/>
      <c r="J1283" s="144"/>
      <c r="K1283" s="144"/>
      <c r="L1283" s="144"/>
      <c r="M1283" s="144"/>
      <c r="N1283" s="144"/>
      <c r="O1283" s="144"/>
      <c r="P1283" s="144"/>
      <c r="Q1283" s="144"/>
      <c r="R1283" s="144"/>
      <c r="S1283" s="144"/>
      <c r="T1283" s="144"/>
      <c r="U1283" s="144"/>
      <c r="V1283" s="144"/>
      <c r="W1283" s="144"/>
      <c r="X1283" s="144"/>
      <c r="Y1283" s="144"/>
      <c r="Z1283" s="144"/>
      <c r="AA1283" s="144"/>
      <c r="AB1283" s="144"/>
      <c r="AC1283" s="144"/>
      <c r="AD1283" s="144"/>
      <c r="AE1283" s="144"/>
      <c r="AF1283" s="144"/>
      <c r="AG1283" s="144"/>
      <c r="AH1283" s="144"/>
      <c r="AI1283" s="144"/>
      <c r="AJ1283" s="144"/>
      <c r="AK1283" s="144"/>
      <c r="AL1283" s="144"/>
      <c r="AM1283" s="144"/>
      <c r="AN1283" s="144"/>
      <c r="AO1283" s="144"/>
      <c r="AP1283" s="144"/>
      <c r="AQ1283" s="144"/>
      <c r="AR1283" s="144"/>
      <c r="AS1283" s="144"/>
      <c r="AT1283" s="144"/>
      <c r="AU1283" s="144"/>
      <c r="AV1283" s="144"/>
      <c r="AW1283" s="144"/>
      <c r="AX1283" s="144"/>
      <c r="AY1283" s="144"/>
      <c r="AZ1283" s="144"/>
      <c r="BA1283" s="144"/>
      <c r="BB1283" s="144"/>
      <c r="BC1283" s="144"/>
      <c r="BD1283" s="144"/>
      <c r="BE1283" s="144"/>
      <c r="BF1283" s="144"/>
      <c r="BG1283" s="144"/>
      <c r="BH1283" s="144"/>
      <c r="BI1283" s="144"/>
      <c r="BJ1283" s="144"/>
      <c r="BK1283" s="144"/>
      <c r="BL1283" s="144"/>
      <c r="BM1283" s="144"/>
      <c r="BN1283" s="144"/>
      <c r="BO1283" s="144"/>
      <c r="BP1283" s="144"/>
    </row>
    <row r="1284" spans="1:68" ht="14.5" x14ac:dyDescent="0.3">
      <c r="A1284" s="143"/>
      <c r="B1284" s="143"/>
      <c r="C1284" s="327"/>
      <c r="D1284" s="144"/>
      <c r="E1284" s="144"/>
      <c r="F1284" s="144"/>
      <c r="G1284" s="144"/>
      <c r="H1284" s="144"/>
      <c r="I1284" s="144"/>
      <c r="J1284" s="144"/>
      <c r="K1284" s="144"/>
      <c r="L1284" s="144"/>
      <c r="M1284" s="144"/>
      <c r="N1284" s="144"/>
      <c r="O1284" s="144"/>
      <c r="P1284" s="144"/>
      <c r="Q1284" s="144"/>
      <c r="R1284" s="144"/>
      <c r="S1284" s="144"/>
      <c r="T1284" s="144"/>
      <c r="U1284" s="144"/>
      <c r="V1284" s="144"/>
      <c r="W1284" s="144"/>
      <c r="X1284" s="144"/>
      <c r="Y1284" s="144"/>
      <c r="Z1284" s="144"/>
      <c r="AA1284" s="144"/>
      <c r="AB1284" s="144"/>
      <c r="AC1284" s="144"/>
      <c r="AD1284" s="144"/>
      <c r="AE1284" s="144"/>
      <c r="AF1284" s="144"/>
      <c r="AG1284" s="144"/>
      <c r="AH1284" s="144"/>
      <c r="AI1284" s="144"/>
      <c r="AJ1284" s="144"/>
      <c r="AK1284" s="144"/>
      <c r="AL1284" s="144"/>
      <c r="AM1284" s="144"/>
      <c r="AN1284" s="144"/>
      <c r="AO1284" s="144"/>
      <c r="AP1284" s="144"/>
      <c r="AQ1284" s="144"/>
      <c r="AR1284" s="144"/>
      <c r="AS1284" s="144"/>
      <c r="AT1284" s="144"/>
      <c r="AU1284" s="144"/>
      <c r="AV1284" s="144"/>
      <c r="AW1284" s="144"/>
      <c r="AX1284" s="144"/>
      <c r="AY1284" s="144"/>
      <c r="AZ1284" s="144"/>
      <c r="BA1284" s="144"/>
      <c r="BB1284" s="144"/>
      <c r="BC1284" s="144"/>
      <c r="BD1284" s="144"/>
      <c r="BE1284" s="144"/>
      <c r="BF1284" s="144"/>
      <c r="BG1284" s="144"/>
      <c r="BH1284" s="144"/>
      <c r="BI1284" s="144"/>
      <c r="BJ1284" s="144"/>
      <c r="BK1284" s="144"/>
      <c r="BL1284" s="144"/>
      <c r="BM1284" s="144"/>
      <c r="BN1284" s="144"/>
      <c r="BO1284" s="144"/>
      <c r="BP1284" s="144"/>
    </row>
    <row r="1285" spans="1:68" ht="14.5" x14ac:dyDescent="0.3">
      <c r="A1285" s="143"/>
      <c r="B1285" s="143"/>
      <c r="C1285" s="327"/>
      <c r="D1285" s="144"/>
      <c r="E1285" s="144"/>
      <c r="F1285" s="144"/>
      <c r="G1285" s="144"/>
      <c r="H1285" s="144"/>
      <c r="I1285" s="144"/>
      <c r="J1285" s="144"/>
      <c r="K1285" s="144"/>
      <c r="L1285" s="144"/>
      <c r="M1285" s="144"/>
      <c r="N1285" s="144"/>
      <c r="O1285" s="144"/>
      <c r="P1285" s="144"/>
      <c r="Q1285" s="144"/>
      <c r="R1285" s="144"/>
      <c r="S1285" s="144"/>
      <c r="T1285" s="144"/>
      <c r="U1285" s="144"/>
      <c r="V1285" s="144"/>
      <c r="W1285" s="144"/>
      <c r="X1285" s="144"/>
      <c r="Y1285" s="144"/>
      <c r="Z1285" s="144"/>
      <c r="AA1285" s="144"/>
      <c r="AB1285" s="144"/>
      <c r="AC1285" s="144"/>
      <c r="AD1285" s="144"/>
      <c r="AE1285" s="144"/>
      <c r="AF1285" s="144"/>
      <c r="AG1285" s="144"/>
      <c r="AH1285" s="144"/>
      <c r="AI1285" s="144"/>
      <c r="AJ1285" s="144"/>
      <c r="AK1285" s="144"/>
      <c r="AL1285" s="144"/>
      <c r="AM1285" s="144"/>
      <c r="AN1285" s="144"/>
      <c r="AO1285" s="144"/>
      <c r="AP1285" s="144"/>
      <c r="AQ1285" s="144"/>
      <c r="AR1285" s="144"/>
      <c r="AS1285" s="144"/>
      <c r="AT1285" s="144"/>
      <c r="AU1285" s="144"/>
      <c r="AV1285" s="144"/>
      <c r="AW1285" s="144"/>
      <c r="AX1285" s="144"/>
      <c r="AY1285" s="144"/>
      <c r="AZ1285" s="144"/>
      <c r="BA1285" s="144"/>
      <c r="BB1285" s="144"/>
      <c r="BC1285" s="144"/>
      <c r="BD1285" s="144"/>
      <c r="BE1285" s="144"/>
      <c r="BF1285" s="144"/>
      <c r="BG1285" s="144"/>
      <c r="BH1285" s="144"/>
      <c r="BI1285" s="144"/>
      <c r="BJ1285" s="144"/>
      <c r="BK1285" s="144"/>
      <c r="BL1285" s="144"/>
      <c r="BM1285" s="144"/>
      <c r="BN1285" s="144"/>
      <c r="BO1285" s="144"/>
      <c r="BP1285" s="144"/>
    </row>
    <row r="1286" spans="1:68" ht="14.5" x14ac:dyDescent="0.3">
      <c r="A1286" s="143"/>
      <c r="B1286" s="143"/>
      <c r="C1286" s="327"/>
      <c r="D1286" s="144"/>
      <c r="E1286" s="144"/>
      <c r="F1286" s="144"/>
      <c r="G1286" s="144"/>
      <c r="H1286" s="144"/>
      <c r="I1286" s="144"/>
      <c r="J1286" s="144"/>
      <c r="K1286" s="144"/>
      <c r="L1286" s="144"/>
      <c r="M1286" s="144"/>
      <c r="N1286" s="144"/>
      <c r="O1286" s="144"/>
      <c r="P1286" s="144"/>
      <c r="Q1286" s="144"/>
      <c r="R1286" s="144"/>
      <c r="S1286" s="144"/>
      <c r="T1286" s="144"/>
      <c r="U1286" s="144"/>
      <c r="V1286" s="144"/>
      <c r="W1286" s="144"/>
      <c r="X1286" s="144"/>
      <c r="Y1286" s="144"/>
      <c r="Z1286" s="144"/>
      <c r="AA1286" s="144"/>
      <c r="AB1286" s="144"/>
      <c r="AC1286" s="144"/>
      <c r="AD1286" s="144"/>
      <c r="AE1286" s="144"/>
      <c r="AF1286" s="144"/>
      <c r="AG1286" s="144"/>
      <c r="AH1286" s="144"/>
      <c r="AI1286" s="144"/>
      <c r="AJ1286" s="144"/>
      <c r="AK1286" s="144"/>
      <c r="AL1286" s="144"/>
      <c r="AM1286" s="144"/>
      <c r="AN1286" s="144"/>
      <c r="AO1286" s="144"/>
      <c r="AP1286" s="144"/>
      <c r="AQ1286" s="144"/>
      <c r="AR1286" s="144"/>
      <c r="AS1286" s="144"/>
      <c r="AT1286" s="144"/>
      <c r="AU1286" s="144"/>
      <c r="AV1286" s="144"/>
      <c r="AW1286" s="144"/>
      <c r="AX1286" s="144"/>
      <c r="AY1286" s="144"/>
      <c r="AZ1286" s="144"/>
      <c r="BA1286" s="144"/>
      <c r="BB1286" s="144"/>
      <c r="BC1286" s="144"/>
      <c r="BD1286" s="144"/>
      <c r="BE1286" s="144"/>
      <c r="BF1286" s="144"/>
      <c r="BG1286" s="144"/>
      <c r="BH1286" s="144"/>
      <c r="BI1286" s="144"/>
      <c r="BJ1286" s="144"/>
      <c r="BK1286" s="144"/>
      <c r="BL1286" s="144"/>
      <c r="BM1286" s="144"/>
      <c r="BN1286" s="144"/>
      <c r="BO1286" s="144"/>
      <c r="BP1286" s="144"/>
    </row>
    <row r="1287" spans="1:68" ht="14.5" x14ac:dyDescent="0.3">
      <c r="A1287" s="143"/>
      <c r="B1287" s="143"/>
      <c r="C1287" s="327"/>
      <c r="D1287" s="144"/>
      <c r="E1287" s="144"/>
      <c r="F1287" s="144"/>
      <c r="G1287" s="144"/>
      <c r="H1287" s="144"/>
      <c r="I1287" s="144"/>
      <c r="J1287" s="144"/>
      <c r="K1287" s="144"/>
      <c r="L1287" s="144"/>
      <c r="M1287" s="144"/>
      <c r="N1287" s="144"/>
      <c r="O1287" s="144"/>
      <c r="P1287" s="144"/>
      <c r="Q1287" s="144"/>
      <c r="R1287" s="144"/>
      <c r="S1287" s="144"/>
      <c r="T1287" s="144"/>
      <c r="U1287" s="144"/>
      <c r="V1287" s="144"/>
      <c r="W1287" s="144"/>
      <c r="X1287" s="144"/>
      <c r="Y1287" s="144"/>
      <c r="Z1287" s="144"/>
      <c r="AA1287" s="144"/>
      <c r="AB1287" s="144"/>
      <c r="AC1287" s="144"/>
      <c r="AD1287" s="144"/>
      <c r="AE1287" s="144"/>
      <c r="AF1287" s="144"/>
      <c r="AG1287" s="144"/>
      <c r="AH1287" s="144"/>
      <c r="AI1287" s="144"/>
      <c r="AJ1287" s="144"/>
      <c r="AK1287" s="144"/>
      <c r="AL1287" s="144"/>
      <c r="AM1287" s="144"/>
      <c r="AN1287" s="144"/>
      <c r="AO1287" s="144"/>
      <c r="AP1287" s="144"/>
      <c r="AQ1287" s="144"/>
      <c r="AR1287" s="144"/>
      <c r="AS1287" s="144"/>
      <c r="AT1287" s="144"/>
      <c r="AU1287" s="144"/>
      <c r="AV1287" s="144"/>
      <c r="AW1287" s="144"/>
      <c r="AX1287" s="144"/>
      <c r="AY1287" s="144"/>
      <c r="AZ1287" s="144"/>
      <c r="BA1287" s="144"/>
      <c r="BB1287" s="144"/>
      <c r="BC1287" s="144"/>
      <c r="BD1287" s="144"/>
      <c r="BE1287" s="144"/>
      <c r="BF1287" s="144"/>
      <c r="BG1287" s="144"/>
      <c r="BH1287" s="144"/>
      <c r="BI1287" s="144"/>
      <c r="BJ1287" s="144"/>
      <c r="BK1287" s="144"/>
      <c r="BL1287" s="144"/>
      <c r="BM1287" s="144"/>
      <c r="BN1287" s="144"/>
      <c r="BO1287" s="144"/>
      <c r="BP1287" s="144"/>
    </row>
    <row r="1288" spans="1:68" ht="14.5" x14ac:dyDescent="0.3">
      <c r="A1288" s="143"/>
      <c r="B1288" s="143"/>
      <c r="C1288" s="327"/>
      <c r="D1288" s="144"/>
      <c r="E1288" s="144"/>
      <c r="F1288" s="144"/>
      <c r="G1288" s="144"/>
      <c r="H1288" s="144"/>
      <c r="I1288" s="144"/>
      <c r="J1288" s="144"/>
      <c r="K1288" s="144"/>
      <c r="L1288" s="144"/>
      <c r="M1288" s="144"/>
      <c r="N1288" s="144"/>
      <c r="O1288" s="144"/>
      <c r="P1288" s="144"/>
      <c r="Q1288" s="144"/>
      <c r="R1288" s="144"/>
      <c r="S1288" s="144"/>
      <c r="T1288" s="144"/>
      <c r="U1288" s="144"/>
      <c r="V1288" s="144"/>
      <c r="W1288" s="144"/>
      <c r="X1288" s="144"/>
      <c r="Y1288" s="144"/>
      <c r="Z1288" s="144"/>
      <c r="AA1288" s="144"/>
      <c r="AB1288" s="144"/>
      <c r="AC1288" s="144"/>
      <c r="AD1288" s="144"/>
      <c r="AE1288" s="144"/>
      <c r="AF1288" s="144"/>
      <c r="AG1288" s="144"/>
      <c r="AH1288" s="144"/>
      <c r="AI1288" s="144"/>
      <c r="AJ1288" s="144"/>
      <c r="AK1288" s="144"/>
      <c r="AL1288" s="144"/>
      <c r="AM1288" s="144"/>
      <c r="AN1288" s="144"/>
      <c r="AO1288" s="144"/>
      <c r="AP1288" s="144"/>
      <c r="AQ1288" s="144"/>
      <c r="AR1288" s="144"/>
      <c r="AS1288" s="144"/>
      <c r="AT1288" s="144"/>
      <c r="AU1288" s="144"/>
      <c r="AV1288" s="144"/>
      <c r="AW1288" s="144"/>
      <c r="AX1288" s="144"/>
      <c r="AY1288" s="144"/>
      <c r="AZ1288" s="144"/>
      <c r="BA1288" s="144"/>
      <c r="BB1288" s="144"/>
      <c r="BC1288" s="144"/>
      <c r="BD1288" s="144"/>
      <c r="BE1288" s="144"/>
      <c r="BF1288" s="144"/>
      <c r="BG1288" s="144"/>
      <c r="BH1288" s="144"/>
      <c r="BI1288" s="144"/>
      <c r="BJ1288" s="144"/>
      <c r="BK1288" s="144"/>
      <c r="BL1288" s="144"/>
      <c r="BM1288" s="144"/>
      <c r="BN1288" s="144"/>
      <c r="BO1288" s="144"/>
      <c r="BP1288" s="144"/>
    </row>
    <row r="1289" spans="1:68" ht="14.5" x14ac:dyDescent="0.3">
      <c r="A1289" s="143"/>
      <c r="B1289" s="143"/>
      <c r="C1289" s="327"/>
      <c r="D1289" s="144"/>
      <c r="E1289" s="144"/>
      <c r="F1289" s="144"/>
      <c r="G1289" s="144"/>
      <c r="H1289" s="144"/>
      <c r="I1289" s="144"/>
      <c r="J1289" s="144"/>
      <c r="K1289" s="144"/>
      <c r="L1289" s="144"/>
      <c r="M1289" s="144"/>
      <c r="N1289" s="144"/>
      <c r="O1289" s="144"/>
      <c r="P1289" s="144"/>
      <c r="Q1289" s="144"/>
      <c r="R1289" s="144"/>
      <c r="S1289" s="144"/>
      <c r="T1289" s="144"/>
      <c r="U1289" s="144"/>
      <c r="V1289" s="144"/>
      <c r="W1289" s="144"/>
      <c r="X1289" s="144"/>
      <c r="Y1289" s="144"/>
      <c r="Z1289" s="144"/>
      <c r="AA1289" s="144"/>
      <c r="AB1289" s="144"/>
      <c r="AC1289" s="144"/>
      <c r="AD1289" s="144"/>
      <c r="AE1289" s="144"/>
      <c r="AF1289" s="144"/>
      <c r="AG1289" s="144"/>
      <c r="AH1289" s="144"/>
      <c r="AI1289" s="144"/>
      <c r="AJ1289" s="144"/>
      <c r="AK1289" s="144"/>
      <c r="AL1289" s="144"/>
      <c r="AM1289" s="144"/>
      <c r="AN1289" s="144"/>
      <c r="AO1289" s="144"/>
      <c r="AP1289" s="144"/>
      <c r="AQ1289" s="144"/>
      <c r="AR1289" s="144"/>
      <c r="AS1289" s="144"/>
      <c r="AT1289" s="144"/>
      <c r="AU1289" s="144"/>
      <c r="AV1289" s="144"/>
      <c r="AW1289" s="144"/>
      <c r="AX1289" s="144"/>
      <c r="AY1289" s="144"/>
      <c r="AZ1289" s="144"/>
      <c r="BA1289" s="144"/>
      <c r="BB1289" s="144"/>
      <c r="BC1289" s="144"/>
      <c r="BD1289" s="144"/>
      <c r="BE1289" s="144"/>
      <c r="BF1289" s="144"/>
      <c r="BG1289" s="144"/>
      <c r="BH1289" s="144"/>
      <c r="BI1289" s="144"/>
      <c r="BJ1289" s="144"/>
      <c r="BK1289" s="144"/>
      <c r="BL1289" s="144"/>
      <c r="BM1289" s="144"/>
      <c r="BN1289" s="144"/>
      <c r="BO1289" s="144"/>
      <c r="BP1289" s="144"/>
    </row>
    <row r="1290" spans="1:68" ht="14.5" x14ac:dyDescent="0.3">
      <c r="A1290" s="143"/>
      <c r="B1290" s="143"/>
      <c r="C1290" s="327"/>
      <c r="D1290" s="144"/>
      <c r="E1290" s="144"/>
      <c r="F1290" s="144"/>
      <c r="G1290" s="144"/>
      <c r="H1290" s="144"/>
      <c r="I1290" s="144"/>
      <c r="J1290" s="144"/>
      <c r="K1290" s="144"/>
      <c r="L1290" s="144"/>
      <c r="M1290" s="144"/>
      <c r="N1290" s="144"/>
      <c r="O1290" s="144"/>
      <c r="P1290" s="144"/>
      <c r="Q1290" s="144"/>
      <c r="R1290" s="144"/>
      <c r="S1290" s="144"/>
      <c r="T1290" s="144"/>
      <c r="U1290" s="144"/>
      <c r="V1290" s="144"/>
      <c r="W1290" s="144"/>
      <c r="X1290" s="144"/>
      <c r="Y1290" s="144"/>
      <c r="Z1290" s="144"/>
      <c r="AA1290" s="144"/>
      <c r="AB1290" s="144"/>
      <c r="AC1290" s="144"/>
      <c r="AD1290" s="144"/>
      <c r="AE1290" s="144"/>
      <c r="AF1290" s="144"/>
      <c r="AG1290" s="144"/>
      <c r="AH1290" s="144"/>
      <c r="AI1290" s="144"/>
      <c r="AJ1290" s="144"/>
      <c r="AK1290" s="144"/>
      <c r="AL1290" s="144"/>
      <c r="AM1290" s="144"/>
      <c r="AN1290" s="144"/>
      <c r="AO1290" s="144"/>
      <c r="AP1290" s="144"/>
      <c r="AQ1290" s="144"/>
      <c r="AR1290" s="144"/>
      <c r="AS1290" s="144"/>
      <c r="AT1290" s="144"/>
      <c r="AU1290" s="144"/>
      <c r="AV1290" s="144"/>
      <c r="AW1290" s="144"/>
      <c r="AX1290" s="144"/>
      <c r="AY1290" s="144"/>
      <c r="AZ1290" s="144"/>
      <c r="BA1290" s="144"/>
      <c r="BB1290" s="144"/>
      <c r="BC1290" s="144"/>
      <c r="BD1290" s="144"/>
      <c r="BE1290" s="144"/>
      <c r="BF1290" s="144"/>
      <c r="BG1290" s="144"/>
      <c r="BH1290" s="144"/>
      <c r="BI1290" s="144"/>
      <c r="BJ1290" s="144"/>
      <c r="BK1290" s="144"/>
      <c r="BL1290" s="144"/>
      <c r="BM1290" s="144"/>
      <c r="BN1290" s="144"/>
      <c r="BO1290" s="144"/>
      <c r="BP1290" s="144"/>
    </row>
    <row r="1291" spans="1:68" ht="14.5" x14ac:dyDescent="0.3">
      <c r="A1291" s="143"/>
      <c r="B1291" s="143"/>
      <c r="C1291" s="327"/>
      <c r="D1291" s="144"/>
      <c r="E1291" s="144"/>
      <c r="F1291" s="144"/>
      <c r="G1291" s="144"/>
      <c r="H1291" s="144"/>
      <c r="I1291" s="144"/>
      <c r="J1291" s="144"/>
      <c r="K1291" s="144"/>
      <c r="L1291" s="144"/>
      <c r="M1291" s="144"/>
      <c r="N1291" s="144"/>
      <c r="O1291" s="144"/>
      <c r="P1291" s="144"/>
      <c r="Q1291" s="144"/>
      <c r="R1291" s="144"/>
      <c r="S1291" s="144"/>
      <c r="T1291" s="144"/>
      <c r="U1291" s="144"/>
      <c r="V1291" s="144"/>
      <c r="W1291" s="144"/>
      <c r="X1291" s="144"/>
      <c r="Y1291" s="144"/>
      <c r="Z1291" s="144"/>
      <c r="AA1291" s="144"/>
      <c r="AB1291" s="144"/>
      <c r="AC1291" s="144"/>
      <c r="AD1291" s="144"/>
      <c r="AE1291" s="144"/>
      <c r="AF1291" s="144"/>
      <c r="AG1291" s="144"/>
      <c r="AH1291" s="144"/>
      <c r="AI1291" s="144"/>
      <c r="AJ1291" s="144"/>
      <c r="AK1291" s="144"/>
      <c r="AL1291" s="144"/>
      <c r="AM1291" s="144"/>
      <c r="AN1291" s="144"/>
      <c r="AO1291" s="144"/>
      <c r="AP1291" s="144"/>
      <c r="AQ1291" s="144"/>
      <c r="AR1291" s="144"/>
      <c r="AS1291" s="144"/>
      <c r="AT1291" s="144"/>
      <c r="AU1291" s="144"/>
      <c r="AV1291" s="144"/>
      <c r="AW1291" s="144"/>
      <c r="AX1291" s="144"/>
      <c r="AY1291" s="144"/>
      <c r="AZ1291" s="144"/>
      <c r="BA1291" s="144"/>
      <c r="BB1291" s="144"/>
      <c r="BC1291" s="144"/>
      <c r="BD1291" s="144"/>
      <c r="BE1291" s="144"/>
      <c r="BF1291" s="144"/>
      <c r="BG1291" s="144"/>
      <c r="BH1291" s="144"/>
      <c r="BI1291" s="144"/>
      <c r="BJ1291" s="144"/>
      <c r="BK1291" s="144"/>
      <c r="BL1291" s="144"/>
      <c r="BM1291" s="144"/>
      <c r="BN1291" s="144"/>
      <c r="BO1291" s="144"/>
      <c r="BP1291" s="144"/>
    </row>
    <row r="1292" spans="1:68" ht="14.5" x14ac:dyDescent="0.3">
      <c r="A1292" s="143"/>
      <c r="B1292" s="143"/>
      <c r="C1292" s="327"/>
      <c r="D1292" s="144"/>
      <c r="E1292" s="144"/>
      <c r="F1292" s="144"/>
      <c r="G1292" s="144"/>
      <c r="H1292" s="144"/>
      <c r="I1292" s="144"/>
      <c r="J1292" s="144"/>
      <c r="K1292" s="144"/>
      <c r="L1292" s="144"/>
      <c r="M1292" s="144"/>
      <c r="N1292" s="144"/>
      <c r="O1292" s="144"/>
      <c r="P1292" s="144"/>
      <c r="Q1292" s="144"/>
      <c r="R1292" s="144"/>
      <c r="S1292" s="144"/>
      <c r="T1292" s="144"/>
      <c r="U1292" s="144"/>
      <c r="V1292" s="144"/>
      <c r="W1292" s="144"/>
      <c r="X1292" s="144"/>
      <c r="Y1292" s="144"/>
      <c r="Z1292" s="144"/>
      <c r="AA1292" s="144"/>
      <c r="AB1292" s="144"/>
      <c r="AC1292" s="144"/>
      <c r="AD1292" s="144"/>
      <c r="AE1292" s="144"/>
      <c r="AF1292" s="144"/>
      <c r="AG1292" s="144"/>
      <c r="AH1292" s="144"/>
      <c r="AI1292" s="144"/>
      <c r="AJ1292" s="144"/>
      <c r="AK1292" s="144"/>
      <c r="AL1292" s="144"/>
      <c r="AM1292" s="144"/>
      <c r="AN1292" s="144"/>
      <c r="AO1292" s="144"/>
      <c r="AP1292" s="144"/>
      <c r="AQ1292" s="144"/>
      <c r="AR1292" s="144"/>
      <c r="AS1292" s="144"/>
      <c r="AT1292" s="144"/>
      <c r="AU1292" s="144"/>
      <c r="AV1292" s="144"/>
      <c r="AW1292" s="144"/>
      <c r="AX1292" s="144"/>
      <c r="AY1292" s="144"/>
      <c r="AZ1292" s="144"/>
      <c r="BA1292" s="144"/>
      <c r="BB1292" s="144"/>
      <c r="BC1292" s="144"/>
      <c r="BD1292" s="144"/>
      <c r="BE1292" s="144"/>
      <c r="BF1292" s="144"/>
      <c r="BG1292" s="144"/>
      <c r="BH1292" s="144"/>
      <c r="BI1292" s="144"/>
      <c r="BJ1292" s="144"/>
      <c r="BK1292" s="144"/>
      <c r="BL1292" s="144"/>
      <c r="BM1292" s="144"/>
      <c r="BN1292" s="144"/>
      <c r="BO1292" s="144"/>
      <c r="BP1292" s="144"/>
    </row>
    <row r="1293" spans="1:68" ht="14.5" x14ac:dyDescent="0.3">
      <c r="A1293" s="143"/>
      <c r="B1293" s="143"/>
      <c r="C1293" s="327"/>
      <c r="D1293" s="144"/>
      <c r="E1293" s="144"/>
      <c r="F1293" s="144"/>
      <c r="G1293" s="144"/>
      <c r="H1293" s="144"/>
      <c r="I1293" s="144"/>
      <c r="J1293" s="144"/>
      <c r="K1293" s="144"/>
      <c r="L1293" s="144"/>
      <c r="M1293" s="144"/>
      <c r="N1293" s="144"/>
      <c r="O1293" s="144"/>
      <c r="P1293" s="144"/>
      <c r="Q1293" s="144"/>
      <c r="R1293" s="144"/>
      <c r="S1293" s="144"/>
      <c r="T1293" s="144"/>
      <c r="U1293" s="144"/>
      <c r="V1293" s="144"/>
      <c r="W1293" s="144"/>
      <c r="X1293" s="144"/>
      <c r="Y1293" s="144"/>
      <c r="Z1293" s="144"/>
      <c r="AA1293" s="144"/>
      <c r="AB1293" s="144"/>
      <c r="AC1293" s="144"/>
      <c r="AD1293" s="144"/>
      <c r="AE1293" s="144"/>
      <c r="AF1293" s="144"/>
      <c r="AG1293" s="144"/>
      <c r="AH1293" s="144"/>
      <c r="AI1293" s="144"/>
      <c r="AJ1293" s="144"/>
      <c r="AK1293" s="144"/>
      <c r="AL1293" s="144"/>
      <c r="AM1293" s="144"/>
      <c r="AN1293" s="144"/>
      <c r="AO1293" s="144"/>
      <c r="AP1293" s="144"/>
      <c r="AQ1293" s="144"/>
      <c r="AR1293" s="144"/>
      <c r="AS1293" s="144"/>
      <c r="AT1293" s="144"/>
      <c r="AU1293" s="144"/>
      <c r="AV1293" s="144"/>
      <c r="AW1293" s="144"/>
      <c r="AX1293" s="144"/>
      <c r="AY1293" s="144"/>
      <c r="AZ1293" s="144"/>
      <c r="BA1293" s="144"/>
      <c r="BB1293" s="144"/>
      <c r="BC1293" s="144"/>
      <c r="BD1293" s="144"/>
      <c r="BE1293" s="144"/>
      <c r="BF1293" s="144"/>
      <c r="BG1293" s="144"/>
      <c r="BH1293" s="144"/>
      <c r="BI1293" s="144"/>
      <c r="BJ1293" s="144"/>
      <c r="BK1293" s="144"/>
      <c r="BL1293" s="144"/>
      <c r="BM1293" s="144"/>
      <c r="BN1293" s="144"/>
      <c r="BO1293" s="144"/>
      <c r="BP1293" s="144"/>
    </row>
    <row r="1294" spans="1:68" ht="14.5" x14ac:dyDescent="0.3">
      <c r="A1294" s="143"/>
      <c r="B1294" s="143"/>
      <c r="C1294" s="327"/>
      <c r="D1294" s="144"/>
      <c r="E1294" s="144"/>
      <c r="F1294" s="144"/>
      <c r="G1294" s="144"/>
      <c r="H1294" s="144"/>
      <c r="I1294" s="144"/>
      <c r="J1294" s="144"/>
      <c r="K1294" s="144"/>
      <c r="L1294" s="144"/>
      <c r="M1294" s="144"/>
      <c r="N1294" s="144"/>
      <c r="O1294" s="144"/>
      <c r="P1294" s="144"/>
      <c r="Q1294" s="144"/>
      <c r="R1294" s="144"/>
      <c r="S1294" s="144"/>
      <c r="T1294" s="144"/>
      <c r="U1294" s="144"/>
      <c r="V1294" s="144"/>
      <c r="W1294" s="144"/>
      <c r="X1294" s="144"/>
      <c r="Y1294" s="144"/>
      <c r="Z1294" s="144"/>
      <c r="AA1294" s="144"/>
      <c r="AB1294" s="144"/>
      <c r="AC1294" s="144"/>
      <c r="AD1294" s="144"/>
      <c r="AE1294" s="144"/>
      <c r="AF1294" s="144"/>
      <c r="AG1294" s="144"/>
      <c r="AH1294" s="144"/>
      <c r="AI1294" s="144"/>
      <c r="AJ1294" s="144"/>
      <c r="AK1294" s="144"/>
      <c r="AL1294" s="144"/>
      <c r="AM1294" s="144"/>
      <c r="AN1294" s="144"/>
      <c r="AO1294" s="144"/>
      <c r="AP1294" s="144"/>
      <c r="AQ1294" s="144"/>
      <c r="AR1294" s="144"/>
      <c r="AS1294" s="144"/>
      <c r="AT1294" s="144"/>
      <c r="AU1294" s="144"/>
      <c r="AV1294" s="144"/>
      <c r="AW1294" s="144"/>
      <c r="AX1294" s="144"/>
      <c r="AY1294" s="144"/>
      <c r="AZ1294" s="144"/>
      <c r="BA1294" s="144"/>
      <c r="BB1294" s="144"/>
      <c r="BC1294" s="144"/>
      <c r="BD1294" s="144"/>
      <c r="BE1294" s="144"/>
      <c r="BF1294" s="144"/>
      <c r="BG1294" s="144"/>
      <c r="BH1294" s="144"/>
      <c r="BI1294" s="144"/>
      <c r="BJ1294" s="144"/>
      <c r="BK1294" s="144"/>
      <c r="BL1294" s="144"/>
      <c r="BM1294" s="144"/>
      <c r="BN1294" s="144"/>
      <c r="BO1294" s="144"/>
      <c r="BP1294" s="144"/>
    </row>
    <row r="1295" spans="1:68" ht="14.5" x14ac:dyDescent="0.3">
      <c r="A1295" s="143"/>
      <c r="B1295" s="143"/>
      <c r="C1295" s="327"/>
      <c r="D1295" s="144"/>
      <c r="E1295" s="144"/>
      <c r="F1295" s="144"/>
      <c r="G1295" s="144"/>
      <c r="H1295" s="144"/>
      <c r="I1295" s="144"/>
      <c r="J1295" s="144"/>
      <c r="K1295" s="144"/>
      <c r="L1295" s="144"/>
      <c r="M1295" s="144"/>
      <c r="N1295" s="144"/>
      <c r="O1295" s="144"/>
      <c r="P1295" s="144"/>
      <c r="Q1295" s="144"/>
      <c r="R1295" s="144"/>
      <c r="S1295" s="144"/>
      <c r="T1295" s="144"/>
      <c r="U1295" s="144"/>
      <c r="V1295" s="144"/>
      <c r="W1295" s="144"/>
      <c r="X1295" s="144"/>
      <c r="Y1295" s="144"/>
      <c r="Z1295" s="144"/>
      <c r="AA1295" s="144"/>
      <c r="AB1295" s="144"/>
      <c r="AC1295" s="144"/>
      <c r="AD1295" s="144"/>
      <c r="AE1295" s="144"/>
      <c r="AF1295" s="144"/>
      <c r="AG1295" s="144"/>
      <c r="AH1295" s="144"/>
      <c r="AI1295" s="144"/>
      <c r="AJ1295" s="144"/>
      <c r="AK1295" s="144"/>
      <c r="AL1295" s="144"/>
      <c r="AM1295" s="144"/>
      <c r="AN1295" s="144"/>
      <c r="AO1295" s="144"/>
      <c r="AP1295" s="144"/>
      <c r="AQ1295" s="144"/>
      <c r="AR1295" s="144"/>
      <c r="AS1295" s="144"/>
      <c r="AT1295" s="144"/>
      <c r="AU1295" s="144"/>
      <c r="AV1295" s="144"/>
      <c r="AW1295" s="144"/>
      <c r="AX1295" s="144"/>
      <c r="AY1295" s="144"/>
      <c r="AZ1295" s="144"/>
      <c r="BA1295" s="144"/>
      <c r="BB1295" s="144"/>
      <c r="BC1295" s="144"/>
      <c r="BD1295" s="144"/>
      <c r="BE1295" s="144"/>
      <c r="BF1295" s="144"/>
      <c r="BG1295" s="144"/>
      <c r="BH1295" s="144"/>
      <c r="BI1295" s="144"/>
      <c r="BJ1295" s="144"/>
      <c r="BK1295" s="144"/>
      <c r="BL1295" s="144"/>
      <c r="BM1295" s="144"/>
      <c r="BN1295" s="144"/>
      <c r="BO1295" s="144"/>
      <c r="BP1295" s="144"/>
    </row>
    <row r="1296" spans="1:68" ht="14.5" x14ac:dyDescent="0.3">
      <c r="A1296" s="143"/>
      <c r="B1296" s="143"/>
      <c r="C1296" s="327"/>
      <c r="D1296" s="144"/>
      <c r="E1296" s="144"/>
      <c r="F1296" s="144"/>
      <c r="G1296" s="144"/>
      <c r="H1296" s="144"/>
      <c r="I1296" s="144"/>
      <c r="J1296" s="144"/>
      <c r="K1296" s="144"/>
      <c r="L1296" s="144"/>
      <c r="M1296" s="144"/>
      <c r="N1296" s="144"/>
      <c r="O1296" s="144"/>
      <c r="P1296" s="144"/>
      <c r="Q1296" s="144"/>
      <c r="R1296" s="144"/>
      <c r="S1296" s="144"/>
      <c r="T1296" s="144"/>
      <c r="U1296" s="144"/>
      <c r="V1296" s="144"/>
      <c r="W1296" s="144"/>
      <c r="X1296" s="144"/>
      <c r="Y1296" s="144"/>
      <c r="Z1296" s="144"/>
      <c r="AA1296" s="144"/>
      <c r="AB1296" s="144"/>
      <c r="AC1296" s="144"/>
      <c r="AD1296" s="144"/>
      <c r="AE1296" s="144"/>
      <c r="AF1296" s="144"/>
      <c r="AG1296" s="144"/>
      <c r="AH1296" s="144"/>
      <c r="AI1296" s="144"/>
      <c r="AJ1296" s="144"/>
      <c r="AK1296" s="144"/>
      <c r="AL1296" s="144"/>
      <c r="AM1296" s="144"/>
      <c r="AN1296" s="144"/>
      <c r="AO1296" s="144"/>
      <c r="AP1296" s="144"/>
      <c r="AQ1296" s="144"/>
      <c r="AR1296" s="144"/>
      <c r="AS1296" s="144"/>
      <c r="AT1296" s="144"/>
      <c r="AU1296" s="144"/>
      <c r="AV1296" s="144"/>
      <c r="AW1296" s="144"/>
      <c r="AX1296" s="144"/>
      <c r="AY1296" s="144"/>
      <c r="AZ1296" s="144"/>
      <c r="BA1296" s="144"/>
      <c r="BB1296" s="144"/>
      <c r="BC1296" s="144"/>
      <c r="BD1296" s="144"/>
      <c r="BE1296" s="144"/>
      <c r="BF1296" s="144"/>
      <c r="BG1296" s="144"/>
      <c r="BH1296" s="144"/>
      <c r="BI1296" s="144"/>
      <c r="BJ1296" s="144"/>
      <c r="BK1296" s="144"/>
      <c r="BL1296" s="144"/>
      <c r="BM1296" s="144"/>
      <c r="BN1296" s="144"/>
      <c r="BO1296" s="144"/>
      <c r="BP1296" s="144"/>
    </row>
    <row r="1297" spans="1:68" ht="14.5" x14ac:dyDescent="0.3">
      <c r="A1297" s="143"/>
      <c r="B1297" s="143"/>
      <c r="C1297" s="327"/>
      <c r="D1297" s="144"/>
      <c r="E1297" s="144"/>
      <c r="F1297" s="144"/>
      <c r="G1297" s="144"/>
      <c r="H1297" s="144"/>
      <c r="I1297" s="144"/>
      <c r="J1297" s="144"/>
      <c r="K1297" s="144"/>
      <c r="L1297" s="144"/>
      <c r="M1297" s="144"/>
      <c r="N1297" s="144"/>
      <c r="O1297" s="144"/>
      <c r="P1297" s="144"/>
      <c r="Q1297" s="144"/>
      <c r="R1297" s="144"/>
      <c r="S1297" s="144"/>
      <c r="T1297" s="144"/>
      <c r="U1297" s="144"/>
      <c r="V1297" s="144"/>
      <c r="W1297" s="144"/>
      <c r="X1297" s="144"/>
      <c r="Y1297" s="144"/>
      <c r="Z1297" s="144"/>
      <c r="AA1297" s="144"/>
      <c r="AB1297" s="144"/>
      <c r="AC1297" s="144"/>
      <c r="AD1297" s="144"/>
      <c r="AE1297" s="144"/>
      <c r="AF1297" s="144"/>
      <c r="AG1297" s="144"/>
      <c r="AH1297" s="144"/>
      <c r="AI1297" s="144"/>
      <c r="AJ1297" s="144"/>
      <c r="AK1297" s="144"/>
      <c r="AL1297" s="144"/>
      <c r="AM1297" s="144"/>
      <c r="AN1297" s="144"/>
      <c r="AO1297" s="144"/>
      <c r="AP1297" s="144"/>
      <c r="AQ1297" s="144"/>
      <c r="AR1297" s="144"/>
      <c r="AS1297" s="144"/>
      <c r="AT1297" s="144"/>
      <c r="AU1297" s="144"/>
      <c r="AV1297" s="144"/>
      <c r="AW1297" s="144"/>
      <c r="AX1297" s="144"/>
      <c r="AY1297" s="144"/>
      <c r="AZ1297" s="144"/>
      <c r="BA1297" s="144"/>
      <c r="BB1297" s="144"/>
      <c r="BC1297" s="144"/>
      <c r="BD1297" s="144"/>
      <c r="BE1297" s="144"/>
      <c r="BF1297" s="144"/>
      <c r="BG1297" s="144"/>
      <c r="BH1297" s="144"/>
      <c r="BI1297" s="144"/>
      <c r="BJ1297" s="144"/>
      <c r="BK1297" s="144"/>
      <c r="BL1297" s="144"/>
      <c r="BM1297" s="144"/>
      <c r="BN1297" s="144"/>
      <c r="BO1297" s="144"/>
      <c r="BP1297" s="144"/>
    </row>
    <row r="1298" spans="1:68" ht="14.5" x14ac:dyDescent="0.3">
      <c r="A1298" s="143"/>
      <c r="B1298" s="143"/>
      <c r="C1298" s="327"/>
      <c r="D1298" s="144"/>
      <c r="E1298" s="144"/>
      <c r="F1298" s="144"/>
      <c r="G1298" s="144"/>
      <c r="H1298" s="144"/>
      <c r="I1298" s="144"/>
      <c r="J1298" s="144"/>
      <c r="K1298" s="144"/>
      <c r="L1298" s="144"/>
      <c r="M1298" s="144"/>
      <c r="N1298" s="144"/>
      <c r="O1298" s="144"/>
      <c r="P1298" s="144"/>
      <c r="Q1298" s="144"/>
      <c r="R1298" s="144"/>
      <c r="S1298" s="144"/>
      <c r="T1298" s="144"/>
      <c r="U1298" s="144"/>
      <c r="V1298" s="144"/>
      <c r="W1298" s="144"/>
      <c r="X1298" s="144"/>
      <c r="Y1298" s="144"/>
      <c r="Z1298" s="144"/>
      <c r="AA1298" s="144"/>
      <c r="AB1298" s="144"/>
      <c r="AC1298" s="144"/>
      <c r="AD1298" s="144"/>
      <c r="AE1298" s="144"/>
      <c r="AF1298" s="144"/>
      <c r="AG1298" s="144"/>
      <c r="AH1298" s="144"/>
      <c r="AI1298" s="144"/>
      <c r="AJ1298" s="144"/>
      <c r="AK1298" s="144"/>
      <c r="AL1298" s="144"/>
      <c r="AM1298" s="144"/>
      <c r="AN1298" s="144"/>
      <c r="AO1298" s="144"/>
      <c r="AP1298" s="144"/>
      <c r="AQ1298" s="144"/>
      <c r="AR1298" s="144"/>
      <c r="AS1298" s="144"/>
      <c r="AT1298" s="144"/>
      <c r="AU1298" s="144"/>
      <c r="AV1298" s="144"/>
      <c r="AW1298" s="144"/>
      <c r="AX1298" s="144"/>
      <c r="AY1298" s="144"/>
      <c r="AZ1298" s="144"/>
      <c r="BA1298" s="144"/>
      <c r="BB1298" s="144"/>
      <c r="BC1298" s="144"/>
      <c r="BD1298" s="144"/>
      <c r="BE1298" s="144"/>
      <c r="BF1298" s="144"/>
      <c r="BG1298" s="144"/>
      <c r="BH1298" s="144"/>
      <c r="BI1298" s="144"/>
      <c r="BJ1298" s="144"/>
      <c r="BK1298" s="144"/>
      <c r="BL1298" s="144"/>
      <c r="BM1298" s="144"/>
      <c r="BN1298" s="144"/>
      <c r="BO1298" s="144"/>
      <c r="BP1298" s="144"/>
    </row>
    <row r="1299" spans="1:68" ht="14.5" x14ac:dyDescent="0.3">
      <c r="A1299" s="143"/>
      <c r="B1299" s="143"/>
      <c r="C1299" s="327"/>
      <c r="D1299" s="144"/>
      <c r="E1299" s="144"/>
      <c r="F1299" s="144"/>
      <c r="G1299" s="144"/>
      <c r="H1299" s="144"/>
      <c r="I1299" s="144"/>
      <c r="J1299" s="144"/>
      <c r="K1299" s="144"/>
      <c r="L1299" s="144"/>
      <c r="M1299" s="144"/>
      <c r="N1299" s="144"/>
      <c r="O1299" s="144"/>
      <c r="P1299" s="144"/>
      <c r="Q1299" s="144"/>
      <c r="R1299" s="144"/>
      <c r="S1299" s="144"/>
      <c r="T1299" s="144"/>
      <c r="U1299" s="144"/>
      <c r="V1299" s="144"/>
      <c r="W1299" s="144"/>
      <c r="X1299" s="144"/>
      <c r="Y1299" s="144"/>
      <c r="Z1299" s="144"/>
      <c r="AA1299" s="144"/>
      <c r="AB1299" s="144"/>
      <c r="AC1299" s="144"/>
      <c r="AD1299" s="144"/>
      <c r="AE1299" s="144"/>
      <c r="AF1299" s="144"/>
      <c r="AG1299" s="144"/>
      <c r="AH1299" s="144"/>
      <c r="AI1299" s="144"/>
      <c r="AJ1299" s="144"/>
      <c r="AK1299" s="144"/>
      <c r="AL1299" s="144"/>
      <c r="AM1299" s="144"/>
      <c r="AN1299" s="144"/>
      <c r="AO1299" s="144"/>
      <c r="AP1299" s="144"/>
      <c r="AQ1299" s="144"/>
      <c r="AR1299" s="144"/>
      <c r="AS1299" s="144"/>
      <c r="AT1299" s="144"/>
      <c r="AU1299" s="144"/>
      <c r="AV1299" s="144"/>
      <c r="AW1299" s="144"/>
      <c r="AX1299" s="144"/>
      <c r="AY1299" s="144"/>
      <c r="AZ1299" s="144"/>
      <c r="BA1299" s="144"/>
      <c r="BB1299" s="144"/>
      <c r="BC1299" s="144"/>
      <c r="BD1299" s="144"/>
      <c r="BE1299" s="144"/>
      <c r="BF1299" s="144"/>
      <c r="BG1299" s="144"/>
      <c r="BH1299" s="144"/>
      <c r="BI1299" s="144"/>
      <c r="BJ1299" s="144"/>
      <c r="BK1299" s="144"/>
      <c r="BL1299" s="144"/>
      <c r="BM1299" s="144"/>
      <c r="BN1299" s="144"/>
      <c r="BO1299" s="144"/>
      <c r="BP1299" s="144"/>
    </row>
    <row r="1300" spans="1:68" ht="14.5" x14ac:dyDescent="0.3">
      <c r="A1300" s="143"/>
      <c r="B1300" s="143"/>
      <c r="C1300" s="327"/>
      <c r="D1300" s="144"/>
      <c r="E1300" s="144"/>
      <c r="F1300" s="144"/>
      <c r="G1300" s="144"/>
      <c r="H1300" s="144"/>
      <c r="I1300" s="144"/>
      <c r="J1300" s="144"/>
      <c r="K1300" s="144"/>
      <c r="L1300" s="144"/>
      <c r="M1300" s="144"/>
      <c r="N1300" s="144"/>
      <c r="O1300" s="144"/>
      <c r="P1300" s="144"/>
      <c r="Q1300" s="144"/>
      <c r="R1300" s="144"/>
      <c r="S1300" s="144"/>
      <c r="T1300" s="144"/>
      <c r="U1300" s="144"/>
      <c r="V1300" s="144"/>
      <c r="W1300" s="144"/>
      <c r="X1300" s="144"/>
      <c r="Y1300" s="144"/>
      <c r="Z1300" s="144"/>
      <c r="AA1300" s="144"/>
      <c r="AB1300" s="144"/>
      <c r="AC1300" s="144"/>
      <c r="AD1300" s="144"/>
      <c r="AE1300" s="144"/>
      <c r="AF1300" s="144"/>
      <c r="AG1300" s="144"/>
      <c r="AH1300" s="144"/>
      <c r="AI1300" s="144"/>
      <c r="AJ1300" s="144"/>
      <c r="AK1300" s="144"/>
      <c r="AL1300" s="144"/>
      <c r="AM1300" s="144"/>
      <c r="AN1300" s="144"/>
      <c r="AO1300" s="144"/>
      <c r="AP1300" s="144"/>
      <c r="AQ1300" s="144"/>
      <c r="AR1300" s="144"/>
      <c r="AS1300" s="144"/>
      <c r="AT1300" s="144"/>
      <c r="AU1300" s="144"/>
      <c r="AV1300" s="144"/>
      <c r="AW1300" s="144"/>
      <c r="AX1300" s="144"/>
      <c r="AY1300" s="144"/>
      <c r="AZ1300" s="144"/>
      <c r="BA1300" s="144"/>
      <c r="BB1300" s="144"/>
      <c r="BC1300" s="144"/>
      <c r="BD1300" s="144"/>
      <c r="BE1300" s="144"/>
      <c r="BF1300" s="144"/>
      <c r="BG1300" s="144"/>
      <c r="BH1300" s="144"/>
      <c r="BI1300" s="144"/>
      <c r="BJ1300" s="144"/>
      <c r="BK1300" s="144"/>
      <c r="BL1300" s="144"/>
      <c r="BM1300" s="144"/>
      <c r="BN1300" s="144"/>
      <c r="BO1300" s="144"/>
      <c r="BP1300" s="144"/>
    </row>
    <row r="1301" spans="1:68" ht="14.5" x14ac:dyDescent="0.3">
      <c r="A1301" s="143"/>
      <c r="B1301" s="143"/>
      <c r="C1301" s="327"/>
      <c r="D1301" s="144"/>
      <c r="E1301" s="144"/>
      <c r="F1301" s="144"/>
      <c r="G1301" s="144"/>
      <c r="H1301" s="144"/>
      <c r="I1301" s="144"/>
      <c r="J1301" s="144"/>
      <c r="K1301" s="144"/>
      <c r="L1301" s="144"/>
      <c r="M1301" s="144"/>
      <c r="N1301" s="144"/>
      <c r="O1301" s="144"/>
      <c r="P1301" s="144"/>
      <c r="Q1301" s="144"/>
      <c r="R1301" s="144"/>
      <c r="S1301" s="144"/>
      <c r="T1301" s="144"/>
      <c r="U1301" s="144"/>
      <c r="V1301" s="144"/>
      <c r="W1301" s="144"/>
      <c r="X1301" s="144"/>
      <c r="Y1301" s="144"/>
      <c r="Z1301" s="144"/>
      <c r="AA1301" s="144"/>
      <c r="AB1301" s="144"/>
      <c r="AC1301" s="144"/>
      <c r="AD1301" s="144"/>
      <c r="AE1301" s="144"/>
      <c r="AF1301" s="144"/>
      <c r="AG1301" s="144"/>
      <c r="AH1301" s="144"/>
      <c r="AI1301" s="144"/>
      <c r="AJ1301" s="144"/>
      <c r="AK1301" s="144"/>
      <c r="AL1301" s="144"/>
      <c r="AM1301" s="144"/>
      <c r="AN1301" s="144"/>
      <c r="AO1301" s="144"/>
      <c r="AP1301" s="144"/>
      <c r="AQ1301" s="144"/>
      <c r="AR1301" s="144"/>
      <c r="AS1301" s="144"/>
      <c r="AT1301" s="144"/>
      <c r="AU1301" s="144"/>
      <c r="AV1301" s="144"/>
      <c r="AW1301" s="144"/>
      <c r="AX1301" s="144"/>
      <c r="AY1301" s="144"/>
      <c r="AZ1301" s="144"/>
      <c r="BA1301" s="144"/>
      <c r="BB1301" s="144"/>
      <c r="BC1301" s="144"/>
      <c r="BD1301" s="144"/>
      <c r="BE1301" s="144"/>
      <c r="BF1301" s="144"/>
      <c r="BG1301" s="144"/>
      <c r="BH1301" s="144"/>
      <c r="BI1301" s="144"/>
      <c r="BJ1301" s="144"/>
      <c r="BK1301" s="144"/>
      <c r="BL1301" s="144"/>
      <c r="BM1301" s="144"/>
      <c r="BN1301" s="144"/>
      <c r="BO1301" s="144"/>
      <c r="BP1301" s="144"/>
    </row>
    <row r="1302" spans="1:68" ht="14.5" x14ac:dyDescent="0.3">
      <c r="A1302" s="143"/>
      <c r="B1302" s="143"/>
      <c r="C1302" s="327"/>
      <c r="D1302" s="144"/>
      <c r="E1302" s="144"/>
      <c r="F1302" s="144"/>
      <c r="G1302" s="144"/>
      <c r="H1302" s="144"/>
      <c r="I1302" s="144"/>
      <c r="J1302" s="144"/>
      <c r="K1302" s="144"/>
      <c r="L1302" s="144"/>
      <c r="M1302" s="144"/>
      <c r="N1302" s="144"/>
      <c r="O1302" s="144"/>
      <c r="P1302" s="144"/>
      <c r="Q1302" s="144"/>
      <c r="R1302" s="144"/>
      <c r="S1302" s="144"/>
      <c r="T1302" s="144"/>
      <c r="U1302" s="144"/>
      <c r="V1302" s="144"/>
      <c r="W1302" s="144"/>
      <c r="X1302" s="144"/>
      <c r="Y1302" s="144"/>
      <c r="Z1302" s="144"/>
      <c r="AA1302" s="144"/>
      <c r="AB1302" s="144"/>
      <c r="AC1302" s="144"/>
      <c r="AD1302" s="144"/>
      <c r="AE1302" s="144"/>
      <c r="AF1302" s="144"/>
      <c r="AG1302" s="144"/>
      <c r="AH1302" s="144"/>
      <c r="AI1302" s="144"/>
      <c r="AJ1302" s="144"/>
      <c r="AK1302" s="144"/>
      <c r="AL1302" s="144"/>
      <c r="AM1302" s="144"/>
      <c r="AN1302" s="144"/>
      <c r="AO1302" s="144"/>
      <c r="AP1302" s="144"/>
      <c r="AQ1302" s="144"/>
      <c r="AR1302" s="144"/>
      <c r="AS1302" s="144"/>
      <c r="AT1302" s="144"/>
      <c r="AU1302" s="144"/>
      <c r="AV1302" s="144"/>
      <c r="AW1302" s="144"/>
      <c r="AX1302" s="144"/>
      <c r="AY1302" s="144"/>
      <c r="AZ1302" s="144"/>
      <c r="BA1302" s="144"/>
      <c r="BB1302" s="144"/>
      <c r="BC1302" s="144"/>
      <c r="BD1302" s="144"/>
      <c r="BE1302" s="144"/>
      <c r="BF1302" s="144"/>
      <c r="BG1302" s="144"/>
      <c r="BH1302" s="144"/>
      <c r="BI1302" s="144"/>
      <c r="BJ1302" s="144"/>
      <c r="BK1302" s="144"/>
      <c r="BL1302" s="144"/>
      <c r="BM1302" s="144"/>
      <c r="BN1302" s="144"/>
      <c r="BO1302" s="144"/>
      <c r="BP1302" s="144"/>
    </row>
    <row r="1303" spans="1:68" ht="14.5" x14ac:dyDescent="0.3">
      <c r="A1303" s="143"/>
      <c r="B1303" s="143"/>
      <c r="C1303" s="327"/>
      <c r="D1303" s="144"/>
      <c r="E1303" s="144"/>
      <c r="F1303" s="144"/>
      <c r="G1303" s="144"/>
      <c r="H1303" s="144"/>
      <c r="I1303" s="144"/>
      <c r="J1303" s="144"/>
      <c r="K1303" s="144"/>
      <c r="L1303" s="144"/>
      <c r="M1303" s="144"/>
      <c r="N1303" s="144"/>
      <c r="O1303" s="144"/>
      <c r="P1303" s="144"/>
      <c r="Q1303" s="144"/>
      <c r="R1303" s="144"/>
      <c r="S1303" s="144"/>
      <c r="T1303" s="144"/>
      <c r="U1303" s="144"/>
      <c r="V1303" s="144"/>
      <c r="W1303" s="144"/>
      <c r="X1303" s="144"/>
      <c r="Y1303" s="144"/>
      <c r="Z1303" s="144"/>
      <c r="AA1303" s="144"/>
      <c r="AB1303" s="144"/>
      <c r="AC1303" s="144"/>
      <c r="AD1303" s="144"/>
      <c r="AE1303" s="144"/>
      <c r="AF1303" s="144"/>
      <c r="AG1303" s="144"/>
      <c r="AH1303" s="144"/>
      <c r="AI1303" s="144"/>
      <c r="AJ1303" s="144"/>
      <c r="AK1303" s="144"/>
      <c r="AL1303" s="144"/>
      <c r="AM1303" s="144"/>
      <c r="AN1303" s="144"/>
      <c r="AO1303" s="144"/>
      <c r="AP1303" s="144"/>
      <c r="AQ1303" s="144"/>
      <c r="AR1303" s="144"/>
      <c r="AS1303" s="144"/>
      <c r="AT1303" s="144"/>
      <c r="AU1303" s="144"/>
      <c r="AV1303" s="144"/>
      <c r="AW1303" s="144"/>
      <c r="AX1303" s="144"/>
      <c r="AY1303" s="144"/>
      <c r="AZ1303" s="144"/>
      <c r="BA1303" s="144"/>
      <c r="BB1303" s="144"/>
      <c r="BC1303" s="144"/>
      <c r="BD1303" s="144"/>
      <c r="BE1303" s="144"/>
      <c r="BF1303" s="144"/>
      <c r="BG1303" s="144"/>
      <c r="BH1303" s="144"/>
      <c r="BI1303" s="144"/>
      <c r="BJ1303" s="144"/>
      <c r="BK1303" s="144"/>
      <c r="BL1303" s="144"/>
      <c r="BM1303" s="144"/>
      <c r="BN1303" s="144"/>
      <c r="BO1303" s="144"/>
      <c r="BP1303" s="144"/>
    </row>
    <row r="1304" spans="1:68" ht="14.5" x14ac:dyDescent="0.3">
      <c r="A1304" s="143"/>
      <c r="B1304" s="143"/>
      <c r="C1304" s="327"/>
      <c r="D1304" s="144"/>
      <c r="E1304" s="144"/>
      <c r="F1304" s="144"/>
      <c r="G1304" s="144"/>
      <c r="H1304" s="144"/>
      <c r="I1304" s="144"/>
      <c r="J1304" s="144"/>
      <c r="K1304" s="144"/>
      <c r="L1304" s="144"/>
      <c r="M1304" s="144"/>
      <c r="N1304" s="144"/>
      <c r="O1304" s="144"/>
      <c r="P1304" s="144"/>
      <c r="Q1304" s="144"/>
      <c r="R1304" s="144"/>
      <c r="S1304" s="144"/>
      <c r="T1304" s="144"/>
      <c r="U1304" s="144"/>
      <c r="V1304" s="144"/>
      <c r="W1304" s="144"/>
      <c r="X1304" s="144"/>
      <c r="Y1304" s="144"/>
      <c r="Z1304" s="144"/>
      <c r="AA1304" s="144"/>
      <c r="AB1304" s="144"/>
      <c r="AC1304" s="144"/>
      <c r="AD1304" s="144"/>
      <c r="AE1304" s="144"/>
      <c r="AF1304" s="144"/>
      <c r="AG1304" s="144"/>
      <c r="AH1304" s="144"/>
      <c r="AI1304" s="144"/>
      <c r="AJ1304" s="144"/>
      <c r="AK1304" s="144"/>
      <c r="AL1304" s="144"/>
      <c r="AM1304" s="144"/>
      <c r="AN1304" s="144"/>
      <c r="AO1304" s="144"/>
      <c r="AP1304" s="144"/>
      <c r="AQ1304" s="144"/>
      <c r="AR1304" s="144"/>
      <c r="AS1304" s="144"/>
      <c r="AT1304" s="144"/>
      <c r="AU1304" s="144"/>
      <c r="AV1304" s="144"/>
      <c r="AW1304" s="144"/>
      <c r="AX1304" s="144"/>
      <c r="AY1304" s="144"/>
      <c r="AZ1304" s="144"/>
      <c r="BA1304" s="144"/>
      <c r="BB1304" s="144"/>
      <c r="BC1304" s="144"/>
      <c r="BD1304" s="144"/>
      <c r="BE1304" s="144"/>
      <c r="BF1304" s="144"/>
      <c r="BG1304" s="144"/>
      <c r="BH1304" s="144"/>
      <c r="BI1304" s="144"/>
      <c r="BJ1304" s="144"/>
      <c r="BK1304" s="144"/>
      <c r="BL1304" s="144"/>
      <c r="BM1304" s="144"/>
      <c r="BN1304" s="144"/>
      <c r="BO1304" s="144"/>
      <c r="BP1304" s="144"/>
    </row>
    <row r="1305" spans="1:68" ht="14.5" x14ac:dyDescent="0.3">
      <c r="A1305" s="143"/>
      <c r="B1305" s="143"/>
      <c r="C1305" s="327"/>
      <c r="D1305" s="144"/>
      <c r="E1305" s="144"/>
      <c r="F1305" s="144"/>
      <c r="G1305" s="144"/>
      <c r="H1305" s="144"/>
      <c r="I1305" s="144"/>
      <c r="J1305" s="144"/>
      <c r="K1305" s="144"/>
      <c r="L1305" s="144"/>
      <c r="M1305" s="144"/>
      <c r="N1305" s="144"/>
      <c r="O1305" s="144"/>
      <c r="P1305" s="144"/>
      <c r="Q1305" s="144"/>
      <c r="R1305" s="144"/>
      <c r="S1305" s="144"/>
      <c r="T1305" s="144"/>
      <c r="U1305" s="144"/>
      <c r="V1305" s="144"/>
      <c r="W1305" s="144"/>
      <c r="X1305" s="144"/>
      <c r="Y1305" s="144"/>
      <c r="Z1305" s="144"/>
      <c r="AA1305" s="144"/>
      <c r="AB1305" s="144"/>
      <c r="AC1305" s="144"/>
      <c r="AD1305" s="144"/>
      <c r="AE1305" s="144"/>
      <c r="AF1305" s="144"/>
      <c r="AG1305" s="144"/>
      <c r="AH1305" s="144"/>
      <c r="AI1305" s="144"/>
      <c r="AJ1305" s="144"/>
      <c r="AK1305" s="144"/>
      <c r="AL1305" s="144"/>
      <c r="AM1305" s="144"/>
      <c r="AN1305" s="144"/>
      <c r="AO1305" s="144"/>
      <c r="AP1305" s="144"/>
      <c r="AQ1305" s="144"/>
      <c r="AR1305" s="144"/>
      <c r="AS1305" s="144"/>
      <c r="AT1305" s="144"/>
      <c r="AU1305" s="144"/>
      <c r="AV1305" s="144"/>
      <c r="AW1305" s="144"/>
      <c r="AX1305" s="144"/>
      <c r="AY1305" s="144"/>
      <c r="AZ1305" s="144"/>
      <c r="BA1305" s="144"/>
      <c r="BB1305" s="144"/>
      <c r="BC1305" s="144"/>
      <c r="BD1305" s="144"/>
      <c r="BE1305" s="144"/>
      <c r="BF1305" s="144"/>
      <c r="BG1305" s="144"/>
      <c r="BH1305" s="144"/>
      <c r="BI1305" s="144"/>
      <c r="BJ1305" s="144"/>
      <c r="BK1305" s="144"/>
      <c r="BL1305" s="144"/>
      <c r="BM1305" s="144"/>
      <c r="BN1305" s="144"/>
      <c r="BO1305" s="144"/>
      <c r="BP1305" s="144"/>
    </row>
    <row r="1306" spans="1:68" ht="14.5" x14ac:dyDescent="0.3">
      <c r="A1306" s="143"/>
      <c r="B1306" s="143"/>
      <c r="C1306" s="327"/>
      <c r="D1306" s="144"/>
      <c r="E1306" s="144"/>
      <c r="F1306" s="144"/>
      <c r="G1306" s="144"/>
      <c r="H1306" s="144"/>
      <c r="I1306" s="144"/>
      <c r="J1306" s="144"/>
      <c r="K1306" s="144"/>
      <c r="L1306" s="144"/>
      <c r="M1306" s="144"/>
      <c r="N1306" s="144"/>
      <c r="O1306" s="144"/>
      <c r="P1306" s="144"/>
      <c r="Q1306" s="144"/>
      <c r="R1306" s="144"/>
      <c r="S1306" s="144"/>
      <c r="T1306" s="144"/>
      <c r="U1306" s="144"/>
      <c r="V1306" s="144"/>
      <c r="W1306" s="144"/>
      <c r="X1306" s="144"/>
      <c r="Y1306" s="144"/>
      <c r="Z1306" s="144"/>
      <c r="AA1306" s="144"/>
      <c r="AB1306" s="144"/>
      <c r="AC1306" s="144"/>
      <c r="AD1306" s="144"/>
      <c r="AE1306" s="144"/>
      <c r="AF1306" s="144"/>
      <c r="AG1306" s="144"/>
      <c r="AH1306" s="144"/>
      <c r="AI1306" s="144"/>
      <c r="AJ1306" s="144"/>
      <c r="AK1306" s="144"/>
      <c r="AL1306" s="144"/>
      <c r="AM1306" s="144"/>
      <c r="AN1306" s="144"/>
      <c r="AO1306" s="144"/>
      <c r="AP1306" s="144"/>
      <c r="AQ1306" s="144"/>
      <c r="AR1306" s="144"/>
      <c r="AS1306" s="144"/>
      <c r="AT1306" s="144"/>
      <c r="AU1306" s="144"/>
      <c r="AV1306" s="144"/>
      <c r="AW1306" s="144"/>
      <c r="AX1306" s="144"/>
      <c r="AY1306" s="144"/>
      <c r="AZ1306" s="144"/>
      <c r="BA1306" s="144"/>
      <c r="BB1306" s="144"/>
      <c r="BC1306" s="144"/>
      <c r="BD1306" s="144"/>
      <c r="BE1306" s="144"/>
      <c r="BF1306" s="144"/>
      <c r="BG1306" s="144"/>
      <c r="BH1306" s="144"/>
      <c r="BI1306" s="144"/>
      <c r="BJ1306" s="144"/>
      <c r="BK1306" s="144"/>
      <c r="BL1306" s="144"/>
      <c r="BM1306" s="144"/>
      <c r="BN1306" s="144"/>
      <c r="BO1306" s="144"/>
      <c r="BP1306" s="144"/>
    </row>
    <row r="1307" spans="1:68" ht="14.5" x14ac:dyDescent="0.3">
      <c r="A1307" s="143"/>
      <c r="B1307" s="143"/>
      <c r="C1307" s="327"/>
      <c r="D1307" s="144"/>
      <c r="E1307" s="144"/>
      <c r="F1307" s="144"/>
      <c r="G1307" s="144"/>
      <c r="H1307" s="144"/>
      <c r="I1307" s="144"/>
      <c r="J1307" s="144"/>
      <c r="K1307" s="144"/>
      <c r="L1307" s="144"/>
      <c r="M1307" s="144"/>
      <c r="N1307" s="144"/>
      <c r="O1307" s="144"/>
      <c r="P1307" s="144"/>
      <c r="Q1307" s="144"/>
      <c r="R1307" s="144"/>
      <c r="S1307" s="144"/>
      <c r="T1307" s="144"/>
      <c r="U1307" s="144"/>
      <c r="V1307" s="144"/>
      <c r="W1307" s="144"/>
      <c r="X1307" s="144"/>
      <c r="Y1307" s="144"/>
      <c r="Z1307" s="144"/>
      <c r="AA1307" s="144"/>
      <c r="AB1307" s="144"/>
      <c r="AC1307" s="144"/>
      <c r="AD1307" s="144"/>
      <c r="AE1307" s="144"/>
      <c r="AF1307" s="144"/>
      <c r="AG1307" s="144"/>
      <c r="AH1307" s="144"/>
      <c r="AI1307" s="144"/>
      <c r="AJ1307" s="144"/>
      <c r="AK1307" s="144"/>
      <c r="AL1307" s="144"/>
      <c r="AM1307" s="144"/>
      <c r="AN1307" s="144"/>
      <c r="AO1307" s="144"/>
      <c r="AP1307" s="144"/>
      <c r="AQ1307" s="144"/>
      <c r="AR1307" s="144"/>
      <c r="AS1307" s="144"/>
      <c r="AT1307" s="144"/>
      <c r="AU1307" s="144"/>
      <c r="AV1307" s="144"/>
      <c r="AW1307" s="144"/>
      <c r="AX1307" s="144"/>
      <c r="AY1307" s="144"/>
      <c r="AZ1307" s="144"/>
      <c r="BA1307" s="144"/>
      <c r="BB1307" s="144"/>
      <c r="BC1307" s="144"/>
      <c r="BD1307" s="144"/>
      <c r="BE1307" s="144"/>
      <c r="BF1307" s="144"/>
      <c r="BG1307" s="144"/>
      <c r="BH1307" s="144"/>
      <c r="BI1307" s="144"/>
      <c r="BJ1307" s="144"/>
      <c r="BK1307" s="144"/>
      <c r="BL1307" s="144"/>
      <c r="BM1307" s="144"/>
      <c r="BN1307" s="144"/>
      <c r="BO1307" s="144"/>
      <c r="BP1307" s="144"/>
    </row>
    <row r="1308" spans="1:68" ht="14.5" x14ac:dyDescent="0.3">
      <c r="A1308" s="143"/>
      <c r="B1308" s="143"/>
      <c r="C1308" s="327"/>
      <c r="D1308" s="144"/>
      <c r="E1308" s="144"/>
      <c r="F1308" s="144"/>
      <c r="G1308" s="144"/>
      <c r="H1308" s="144"/>
      <c r="I1308" s="144"/>
      <c r="J1308" s="144"/>
      <c r="K1308" s="144"/>
      <c r="L1308" s="144"/>
      <c r="M1308" s="144"/>
      <c r="N1308" s="144"/>
      <c r="O1308" s="144"/>
      <c r="P1308" s="144"/>
      <c r="Q1308" s="144"/>
      <c r="R1308" s="144"/>
      <c r="S1308" s="144"/>
      <c r="T1308" s="144"/>
      <c r="U1308" s="144"/>
      <c r="V1308" s="144"/>
      <c r="W1308" s="144"/>
      <c r="X1308" s="144"/>
      <c r="Y1308" s="144"/>
      <c r="Z1308" s="144"/>
      <c r="AA1308" s="144"/>
      <c r="AB1308" s="144"/>
      <c r="AC1308" s="144"/>
      <c r="AD1308" s="144"/>
      <c r="AE1308" s="144"/>
      <c r="AF1308" s="144"/>
      <c r="AG1308" s="144"/>
      <c r="AH1308" s="144"/>
      <c r="AI1308" s="144"/>
      <c r="AJ1308" s="144"/>
      <c r="AK1308" s="144"/>
      <c r="AL1308" s="144"/>
      <c r="AM1308" s="144"/>
      <c r="AN1308" s="144"/>
      <c r="AO1308" s="144"/>
      <c r="AP1308" s="144"/>
      <c r="AQ1308" s="144"/>
      <c r="AR1308" s="144"/>
      <c r="AS1308" s="144"/>
      <c r="AT1308" s="144"/>
      <c r="AU1308" s="144"/>
      <c r="AV1308" s="144"/>
      <c r="AW1308" s="144"/>
      <c r="AX1308" s="144"/>
      <c r="AY1308" s="144"/>
      <c r="AZ1308" s="144"/>
      <c r="BA1308" s="144"/>
      <c r="BB1308" s="144"/>
      <c r="BC1308" s="144"/>
      <c r="BD1308" s="144"/>
      <c r="BE1308" s="144"/>
      <c r="BF1308" s="144"/>
      <c r="BG1308" s="144"/>
      <c r="BH1308" s="144"/>
      <c r="BI1308" s="144"/>
      <c r="BJ1308" s="144"/>
      <c r="BK1308" s="144"/>
      <c r="BL1308" s="144"/>
      <c r="BM1308" s="144"/>
      <c r="BN1308" s="144"/>
      <c r="BO1308" s="144"/>
      <c r="BP1308" s="144"/>
    </row>
    <row r="1309" spans="1:68" ht="14.5" x14ac:dyDescent="0.3">
      <c r="A1309" s="143"/>
      <c r="B1309" s="143"/>
      <c r="C1309" s="327"/>
      <c r="D1309" s="144"/>
      <c r="E1309" s="144"/>
      <c r="F1309" s="144"/>
      <c r="G1309" s="144"/>
      <c r="H1309" s="144"/>
      <c r="I1309" s="144"/>
      <c r="J1309" s="144"/>
      <c r="K1309" s="144"/>
      <c r="L1309" s="144"/>
      <c r="M1309" s="144"/>
      <c r="N1309" s="144"/>
      <c r="O1309" s="144"/>
      <c r="P1309" s="144"/>
      <c r="Q1309" s="144"/>
      <c r="R1309" s="144"/>
      <c r="S1309" s="144"/>
      <c r="T1309" s="144"/>
      <c r="U1309" s="144"/>
      <c r="V1309" s="144"/>
      <c r="W1309" s="144"/>
      <c r="X1309" s="144"/>
      <c r="Y1309" s="144"/>
      <c r="Z1309" s="144"/>
      <c r="AA1309" s="144"/>
      <c r="AB1309" s="144"/>
      <c r="AC1309" s="144"/>
      <c r="AD1309" s="144"/>
      <c r="AE1309" s="144"/>
      <c r="AF1309" s="144"/>
      <c r="AG1309" s="144"/>
      <c r="AH1309" s="144"/>
      <c r="AI1309" s="144"/>
      <c r="AJ1309" s="144"/>
      <c r="AK1309" s="144"/>
      <c r="AL1309" s="144"/>
      <c r="AM1309" s="144"/>
      <c r="AN1309" s="144"/>
      <c r="AO1309" s="144"/>
      <c r="AP1309" s="144"/>
      <c r="AQ1309" s="144"/>
      <c r="AR1309" s="144"/>
      <c r="AS1309" s="144"/>
      <c r="AT1309" s="144"/>
      <c r="AU1309" s="144"/>
      <c r="AV1309" s="144"/>
      <c r="AW1309" s="144"/>
      <c r="AX1309" s="144"/>
      <c r="AY1309" s="144"/>
      <c r="AZ1309" s="144"/>
      <c r="BA1309" s="144"/>
      <c r="BB1309" s="144"/>
      <c r="BC1309" s="144"/>
      <c r="BD1309" s="144"/>
      <c r="BE1309" s="144"/>
      <c r="BF1309" s="144"/>
      <c r="BG1309" s="144"/>
      <c r="BH1309" s="144"/>
      <c r="BI1309" s="144"/>
      <c r="BJ1309" s="144"/>
      <c r="BK1309" s="144"/>
      <c r="BL1309" s="144"/>
      <c r="BM1309" s="144"/>
      <c r="BN1309" s="144"/>
      <c r="BO1309" s="144"/>
      <c r="BP1309" s="144"/>
    </row>
    <row r="1310" spans="1:68" ht="14.5" x14ac:dyDescent="0.3">
      <c r="A1310" s="143"/>
      <c r="B1310" s="143"/>
      <c r="C1310" s="327"/>
      <c r="D1310" s="144"/>
      <c r="E1310" s="144"/>
      <c r="F1310" s="144"/>
      <c r="G1310" s="144"/>
      <c r="H1310" s="144"/>
      <c r="I1310" s="144"/>
      <c r="J1310" s="144"/>
      <c r="K1310" s="144"/>
      <c r="L1310" s="144"/>
      <c r="M1310" s="144"/>
      <c r="N1310" s="144"/>
      <c r="O1310" s="144"/>
      <c r="P1310" s="144"/>
      <c r="Q1310" s="144"/>
      <c r="R1310" s="144"/>
      <c r="S1310" s="144"/>
      <c r="T1310" s="144"/>
      <c r="U1310" s="144"/>
      <c r="V1310" s="144"/>
      <c r="W1310" s="144"/>
      <c r="X1310" s="144"/>
      <c r="Y1310" s="144"/>
      <c r="Z1310" s="144"/>
      <c r="AA1310" s="144"/>
      <c r="AB1310" s="144"/>
      <c r="AC1310" s="144"/>
      <c r="AD1310" s="144"/>
      <c r="AE1310" s="144"/>
      <c r="AF1310" s="144"/>
      <c r="AG1310" s="144"/>
      <c r="AH1310" s="144"/>
      <c r="AI1310" s="144"/>
      <c r="AJ1310" s="144"/>
      <c r="AK1310" s="144"/>
      <c r="AL1310" s="144"/>
      <c r="AM1310" s="144"/>
      <c r="AN1310" s="144"/>
      <c r="AO1310" s="144"/>
      <c r="AP1310" s="144"/>
      <c r="AQ1310" s="144"/>
      <c r="AR1310" s="144"/>
      <c r="AS1310" s="144"/>
      <c r="AT1310" s="144"/>
      <c r="AU1310" s="144"/>
      <c r="AV1310" s="144"/>
      <c r="AW1310" s="144"/>
      <c r="AX1310" s="144"/>
      <c r="AY1310" s="144"/>
      <c r="AZ1310" s="144"/>
      <c r="BA1310" s="144"/>
      <c r="BB1310" s="144"/>
      <c r="BC1310" s="144"/>
      <c r="BD1310" s="144"/>
      <c r="BE1310" s="144"/>
      <c r="BF1310" s="144"/>
      <c r="BG1310" s="144"/>
      <c r="BH1310" s="144"/>
      <c r="BI1310" s="144"/>
      <c r="BJ1310" s="144"/>
      <c r="BK1310" s="144"/>
      <c r="BL1310" s="144"/>
      <c r="BM1310" s="144"/>
      <c r="BN1310" s="144"/>
      <c r="BO1310" s="144"/>
      <c r="BP1310" s="144"/>
    </row>
    <row r="1311" spans="1:68" ht="14.5" x14ac:dyDescent="0.3">
      <c r="A1311" s="143"/>
      <c r="B1311" s="143"/>
      <c r="C1311" s="327"/>
      <c r="D1311" s="144"/>
      <c r="E1311" s="144"/>
      <c r="F1311" s="144"/>
      <c r="G1311" s="144"/>
      <c r="H1311" s="144"/>
      <c r="I1311" s="144"/>
      <c r="J1311" s="144"/>
      <c r="K1311" s="144"/>
      <c r="L1311" s="144"/>
      <c r="M1311" s="144"/>
      <c r="N1311" s="144"/>
      <c r="O1311" s="144"/>
      <c r="P1311" s="144"/>
      <c r="Q1311" s="144"/>
      <c r="R1311" s="144"/>
      <c r="S1311" s="144"/>
      <c r="T1311" s="144"/>
      <c r="U1311" s="144"/>
      <c r="V1311" s="144"/>
      <c r="W1311" s="144"/>
      <c r="X1311" s="144"/>
      <c r="Y1311" s="144"/>
      <c r="Z1311" s="144"/>
      <c r="AA1311" s="144"/>
      <c r="AB1311" s="144"/>
      <c r="AC1311" s="144"/>
      <c r="AD1311" s="144"/>
      <c r="AE1311" s="144"/>
      <c r="AF1311" s="144"/>
      <c r="AG1311" s="144"/>
      <c r="AH1311" s="144"/>
      <c r="AI1311" s="144"/>
      <c r="AJ1311" s="144"/>
      <c r="AK1311" s="144"/>
      <c r="AL1311" s="144"/>
      <c r="AM1311" s="144"/>
      <c r="AN1311" s="144"/>
      <c r="AO1311" s="144"/>
      <c r="AP1311" s="144"/>
      <c r="AQ1311" s="144"/>
      <c r="AR1311" s="144"/>
      <c r="AS1311" s="144"/>
      <c r="AT1311" s="144"/>
      <c r="AU1311" s="144"/>
      <c r="AV1311" s="144"/>
      <c r="AW1311" s="144"/>
      <c r="AX1311" s="144"/>
      <c r="AY1311" s="144"/>
      <c r="AZ1311" s="144"/>
      <c r="BA1311" s="144"/>
      <c r="BB1311" s="144"/>
      <c r="BC1311" s="144"/>
      <c r="BD1311" s="144"/>
      <c r="BE1311" s="144"/>
      <c r="BF1311" s="144"/>
      <c r="BG1311" s="144"/>
      <c r="BH1311" s="144"/>
      <c r="BI1311" s="144"/>
      <c r="BJ1311" s="144"/>
      <c r="BK1311" s="144"/>
      <c r="BL1311" s="144"/>
      <c r="BM1311" s="144"/>
      <c r="BN1311" s="144"/>
      <c r="BO1311" s="144"/>
      <c r="BP1311" s="144"/>
    </row>
    <row r="1312" spans="1:68" ht="14.5" x14ac:dyDescent="0.3">
      <c r="A1312" s="143"/>
      <c r="B1312" s="143"/>
      <c r="C1312" s="327"/>
      <c r="D1312" s="144"/>
      <c r="E1312" s="144"/>
      <c r="F1312" s="144"/>
      <c r="G1312" s="144"/>
      <c r="H1312" s="144"/>
      <c r="I1312" s="144"/>
      <c r="J1312" s="144"/>
      <c r="K1312" s="144"/>
      <c r="L1312" s="144"/>
      <c r="M1312" s="144"/>
      <c r="N1312" s="144"/>
      <c r="O1312" s="144"/>
      <c r="P1312" s="144"/>
      <c r="Q1312" s="144"/>
      <c r="R1312" s="144"/>
      <c r="S1312" s="144"/>
      <c r="T1312" s="144"/>
      <c r="U1312" s="144"/>
      <c r="V1312" s="144"/>
      <c r="W1312" s="144"/>
      <c r="X1312" s="144"/>
      <c r="Y1312" s="144"/>
      <c r="Z1312" s="144"/>
      <c r="AA1312" s="144"/>
      <c r="AB1312" s="144"/>
      <c r="AC1312" s="144"/>
      <c r="AD1312" s="144"/>
      <c r="AE1312" s="144"/>
      <c r="AF1312" s="144"/>
      <c r="AG1312" s="144"/>
      <c r="AH1312" s="144"/>
      <c r="AI1312" s="144"/>
      <c r="AJ1312" s="144"/>
      <c r="AK1312" s="144"/>
      <c r="AL1312" s="144"/>
      <c r="AM1312" s="144"/>
      <c r="AN1312" s="144"/>
      <c r="AO1312" s="144"/>
      <c r="AP1312" s="144"/>
      <c r="AQ1312" s="144"/>
      <c r="AR1312" s="144"/>
      <c r="AS1312" s="144"/>
      <c r="AT1312" s="144"/>
      <c r="AU1312" s="144"/>
      <c r="AV1312" s="144"/>
      <c r="AW1312" s="144"/>
      <c r="AX1312" s="144"/>
      <c r="AY1312" s="144"/>
      <c r="AZ1312" s="144"/>
      <c r="BA1312" s="144"/>
      <c r="BB1312" s="144"/>
      <c r="BC1312" s="144"/>
      <c r="BD1312" s="144"/>
      <c r="BE1312" s="144"/>
      <c r="BF1312" s="144"/>
      <c r="BG1312" s="144"/>
      <c r="BH1312" s="144"/>
      <c r="BI1312" s="144"/>
      <c r="BJ1312" s="144"/>
      <c r="BK1312" s="144"/>
      <c r="BL1312" s="144"/>
      <c r="BM1312" s="144"/>
      <c r="BN1312" s="144"/>
      <c r="BO1312" s="144"/>
      <c r="BP1312" s="144"/>
    </row>
    <row r="1313" spans="1:68" ht="14.5" x14ac:dyDescent="0.3">
      <c r="A1313" s="143"/>
      <c r="B1313" s="143"/>
      <c r="C1313" s="327"/>
      <c r="D1313" s="144"/>
      <c r="E1313" s="144"/>
      <c r="F1313" s="144"/>
      <c r="G1313" s="144"/>
      <c r="H1313" s="144"/>
      <c r="I1313" s="144"/>
      <c r="J1313" s="144"/>
      <c r="K1313" s="144"/>
      <c r="L1313" s="144"/>
      <c r="M1313" s="144"/>
      <c r="N1313" s="144"/>
      <c r="O1313" s="144"/>
      <c r="P1313" s="144"/>
      <c r="Q1313" s="144"/>
      <c r="R1313" s="144"/>
      <c r="S1313" s="144"/>
      <c r="T1313" s="144"/>
      <c r="U1313" s="144"/>
      <c r="V1313" s="144"/>
      <c r="W1313" s="144"/>
      <c r="X1313" s="144"/>
      <c r="Y1313" s="144"/>
      <c r="Z1313" s="144"/>
      <c r="AA1313" s="144"/>
      <c r="AB1313" s="144"/>
      <c r="AC1313" s="144"/>
      <c r="AD1313" s="144"/>
      <c r="AE1313" s="144"/>
      <c r="AF1313" s="144"/>
      <c r="AG1313" s="144"/>
      <c r="AH1313" s="144"/>
      <c r="AI1313" s="144"/>
      <c r="AJ1313" s="144"/>
      <c r="AK1313" s="144"/>
      <c r="AL1313" s="144"/>
      <c r="AM1313" s="144"/>
      <c r="AN1313" s="144"/>
      <c r="AO1313" s="144"/>
      <c r="AP1313" s="144"/>
      <c r="AQ1313" s="144"/>
      <c r="AR1313" s="144"/>
      <c r="AS1313" s="144"/>
      <c r="AT1313" s="144"/>
      <c r="AU1313" s="144"/>
      <c r="AV1313" s="144"/>
      <c r="AW1313" s="144"/>
      <c r="AX1313" s="144"/>
      <c r="AY1313" s="144"/>
      <c r="AZ1313" s="144"/>
      <c r="BA1313" s="144"/>
      <c r="BB1313" s="144"/>
      <c r="BC1313" s="144"/>
      <c r="BD1313" s="144"/>
      <c r="BE1313" s="144"/>
      <c r="BF1313" s="144"/>
      <c r="BG1313" s="144"/>
      <c r="BH1313" s="144"/>
      <c r="BI1313" s="144"/>
      <c r="BJ1313" s="144"/>
      <c r="BK1313" s="144"/>
      <c r="BL1313" s="144"/>
      <c r="BM1313" s="144"/>
      <c r="BN1313" s="144"/>
      <c r="BO1313" s="144"/>
      <c r="BP1313" s="144"/>
    </row>
    <row r="1314" spans="1:68" ht="14.5" x14ac:dyDescent="0.3">
      <c r="A1314" s="143"/>
      <c r="B1314" s="143"/>
      <c r="C1314" s="327"/>
      <c r="D1314" s="144"/>
      <c r="E1314" s="144"/>
      <c r="F1314" s="144"/>
      <c r="G1314" s="144"/>
      <c r="H1314" s="144"/>
      <c r="I1314" s="144"/>
      <c r="J1314" s="144"/>
      <c r="K1314" s="144"/>
      <c r="L1314" s="144"/>
      <c r="M1314" s="144"/>
      <c r="N1314" s="144"/>
      <c r="O1314" s="144"/>
      <c r="P1314" s="144"/>
      <c r="Q1314" s="144"/>
      <c r="R1314" s="144"/>
      <c r="S1314" s="144"/>
      <c r="T1314" s="144"/>
      <c r="U1314" s="144"/>
      <c r="V1314" s="144"/>
      <c r="W1314" s="144"/>
      <c r="X1314" s="144"/>
      <c r="Y1314" s="144"/>
      <c r="Z1314" s="144"/>
      <c r="AA1314" s="144"/>
      <c r="AB1314" s="144"/>
      <c r="AC1314" s="144"/>
      <c r="AD1314" s="144"/>
      <c r="AE1314" s="144"/>
      <c r="AF1314" s="144"/>
      <c r="AG1314" s="144"/>
      <c r="AH1314" s="144"/>
      <c r="AI1314" s="144"/>
      <c r="AJ1314" s="144"/>
      <c r="AK1314" s="144"/>
      <c r="AL1314" s="144"/>
      <c r="AM1314" s="144"/>
      <c r="AN1314" s="144"/>
      <c r="AO1314" s="144"/>
      <c r="AP1314" s="144"/>
      <c r="AQ1314" s="144"/>
      <c r="AR1314" s="144"/>
      <c r="AS1314" s="144"/>
      <c r="AT1314" s="144"/>
      <c r="AU1314" s="144"/>
      <c r="AV1314" s="144"/>
      <c r="AW1314" s="144"/>
      <c r="AX1314" s="144"/>
      <c r="AY1314" s="144"/>
      <c r="AZ1314" s="144"/>
      <c r="BA1314" s="144"/>
      <c r="BB1314" s="144"/>
      <c r="BC1314" s="144"/>
      <c r="BD1314" s="144"/>
      <c r="BE1314" s="144"/>
      <c r="BF1314" s="144"/>
      <c r="BG1314" s="144"/>
      <c r="BH1314" s="144"/>
      <c r="BI1314" s="144"/>
      <c r="BJ1314" s="144"/>
      <c r="BK1314" s="144"/>
      <c r="BL1314" s="144"/>
      <c r="BM1314" s="144"/>
      <c r="BN1314" s="144"/>
      <c r="BO1314" s="144"/>
      <c r="BP1314" s="144"/>
    </row>
    <row r="1315" spans="1:68" ht="14.5" x14ac:dyDescent="0.3">
      <c r="A1315" s="143"/>
      <c r="B1315" s="143"/>
      <c r="C1315" s="327"/>
      <c r="D1315" s="144"/>
      <c r="E1315" s="144"/>
      <c r="F1315" s="144"/>
      <c r="G1315" s="144"/>
      <c r="H1315" s="144"/>
      <c r="I1315" s="144"/>
      <c r="J1315" s="144"/>
      <c r="K1315" s="144"/>
      <c r="L1315" s="144"/>
      <c r="M1315" s="144"/>
      <c r="N1315" s="144"/>
      <c r="O1315" s="144"/>
      <c r="P1315" s="144"/>
      <c r="Q1315" s="144"/>
      <c r="R1315" s="144"/>
      <c r="S1315" s="144"/>
      <c r="T1315" s="144"/>
      <c r="U1315" s="144"/>
      <c r="V1315" s="144"/>
      <c r="W1315" s="144"/>
      <c r="X1315" s="144"/>
      <c r="Y1315" s="144"/>
      <c r="Z1315" s="144"/>
      <c r="AA1315" s="144"/>
      <c r="AB1315" s="144"/>
      <c r="AC1315" s="144"/>
      <c r="AD1315" s="144"/>
      <c r="AE1315" s="144"/>
      <c r="AF1315" s="144"/>
      <c r="AG1315" s="144"/>
      <c r="AH1315" s="144"/>
      <c r="AI1315" s="144"/>
      <c r="AJ1315" s="144"/>
      <c r="AK1315" s="144"/>
      <c r="AL1315" s="144"/>
      <c r="AM1315" s="144"/>
      <c r="AN1315" s="144"/>
      <c r="AO1315" s="144"/>
      <c r="AP1315" s="144"/>
      <c r="AQ1315" s="144"/>
      <c r="AR1315" s="144"/>
      <c r="AS1315" s="144"/>
      <c r="AT1315" s="144"/>
      <c r="AU1315" s="144"/>
      <c r="AV1315" s="144"/>
      <c r="AW1315" s="144"/>
      <c r="AX1315" s="144"/>
      <c r="AY1315" s="144"/>
      <c r="AZ1315" s="144"/>
      <c r="BA1315" s="144"/>
      <c r="BB1315" s="144"/>
      <c r="BC1315" s="144"/>
      <c r="BD1315" s="144"/>
      <c r="BE1315" s="144"/>
      <c r="BF1315" s="144"/>
      <c r="BG1315" s="144"/>
      <c r="BH1315" s="144"/>
      <c r="BI1315" s="144"/>
      <c r="BJ1315" s="144"/>
      <c r="BK1315" s="144"/>
      <c r="BL1315" s="144"/>
      <c r="BM1315" s="144"/>
      <c r="BN1315" s="144"/>
      <c r="BO1315" s="144"/>
      <c r="BP1315" s="144"/>
    </row>
    <row r="1316" spans="1:68" ht="14.5" x14ac:dyDescent="0.3">
      <c r="A1316" s="143"/>
      <c r="B1316" s="143"/>
      <c r="C1316" s="327"/>
      <c r="D1316" s="144"/>
      <c r="E1316" s="144"/>
      <c r="F1316" s="144"/>
      <c r="G1316" s="144"/>
      <c r="H1316" s="144"/>
      <c r="I1316" s="144"/>
      <c r="J1316" s="144"/>
      <c r="K1316" s="144"/>
      <c r="L1316" s="144"/>
      <c r="M1316" s="144"/>
      <c r="N1316" s="144"/>
      <c r="O1316" s="144"/>
      <c r="P1316" s="144"/>
      <c r="Q1316" s="144"/>
      <c r="R1316" s="144"/>
      <c r="S1316" s="144"/>
      <c r="T1316" s="144"/>
      <c r="U1316" s="144"/>
      <c r="V1316" s="144"/>
      <c r="W1316" s="144"/>
      <c r="X1316" s="144"/>
      <c r="Y1316" s="144"/>
      <c r="Z1316" s="144"/>
      <c r="AA1316" s="144"/>
      <c r="AB1316" s="144"/>
      <c r="AC1316" s="144"/>
      <c r="AD1316" s="144"/>
      <c r="AE1316" s="144"/>
      <c r="AF1316" s="144"/>
      <c r="AG1316" s="144"/>
      <c r="AH1316" s="144"/>
      <c r="AI1316" s="144"/>
      <c r="AJ1316" s="144"/>
      <c r="AK1316" s="144"/>
      <c r="AL1316" s="144"/>
      <c r="AM1316" s="144"/>
      <c r="AN1316" s="144"/>
      <c r="AO1316" s="144"/>
      <c r="AP1316" s="144"/>
      <c r="AQ1316" s="144"/>
      <c r="AR1316" s="144"/>
      <c r="AS1316" s="144"/>
      <c r="AT1316" s="144"/>
      <c r="AU1316" s="144"/>
      <c r="AV1316" s="144"/>
      <c r="AW1316" s="144"/>
      <c r="AX1316" s="144"/>
      <c r="AY1316" s="144"/>
      <c r="AZ1316" s="144"/>
      <c r="BA1316" s="144"/>
      <c r="BB1316" s="144"/>
      <c r="BC1316" s="144"/>
      <c r="BD1316" s="144"/>
      <c r="BE1316" s="144"/>
      <c r="BF1316" s="144"/>
      <c r="BG1316" s="144"/>
      <c r="BH1316" s="144"/>
      <c r="BI1316" s="144"/>
      <c r="BJ1316" s="144"/>
      <c r="BK1316" s="144"/>
      <c r="BL1316" s="144"/>
      <c r="BM1316" s="144"/>
      <c r="BN1316" s="144"/>
      <c r="BO1316" s="144"/>
      <c r="BP1316" s="144"/>
    </row>
    <row r="1317" spans="1:68" ht="14.5" x14ac:dyDescent="0.3">
      <c r="A1317" s="143"/>
      <c r="B1317" s="143"/>
      <c r="C1317" s="327"/>
      <c r="D1317" s="144"/>
      <c r="E1317" s="144"/>
      <c r="F1317" s="144"/>
      <c r="G1317" s="144"/>
      <c r="H1317" s="144"/>
      <c r="I1317" s="144"/>
      <c r="J1317" s="144"/>
      <c r="K1317" s="144"/>
      <c r="L1317" s="144"/>
      <c r="M1317" s="144"/>
      <c r="N1317" s="144"/>
      <c r="O1317" s="144"/>
      <c r="P1317" s="144"/>
      <c r="Q1317" s="144"/>
      <c r="R1317" s="144"/>
      <c r="S1317" s="144"/>
      <c r="T1317" s="144"/>
      <c r="U1317" s="144"/>
      <c r="V1317" s="144"/>
      <c r="W1317" s="144"/>
      <c r="X1317" s="144"/>
      <c r="Y1317" s="144"/>
      <c r="Z1317" s="144"/>
      <c r="AA1317" s="144"/>
      <c r="AB1317" s="144"/>
      <c r="AC1317" s="144"/>
      <c r="AD1317" s="144"/>
      <c r="AE1317" s="144"/>
      <c r="AF1317" s="144"/>
      <c r="AG1317" s="144"/>
      <c r="AH1317" s="144"/>
      <c r="AI1317" s="144"/>
      <c r="AJ1317" s="144"/>
      <c r="AK1317" s="144"/>
      <c r="AL1317" s="144"/>
      <c r="AM1317" s="144"/>
      <c r="AN1317" s="144"/>
      <c r="AO1317" s="144"/>
      <c r="AP1317" s="144"/>
      <c r="AQ1317" s="144"/>
      <c r="AR1317" s="144"/>
      <c r="AS1317" s="144"/>
      <c r="AT1317" s="144"/>
      <c r="AU1317" s="144"/>
      <c r="AV1317" s="144"/>
      <c r="AW1317" s="144"/>
      <c r="AX1317" s="144"/>
      <c r="AY1317" s="144"/>
      <c r="AZ1317" s="144"/>
      <c r="BA1317" s="144"/>
      <c r="BB1317" s="144"/>
      <c r="BC1317" s="144"/>
      <c r="BD1317" s="144"/>
      <c r="BE1317" s="144"/>
      <c r="BF1317" s="144"/>
      <c r="BG1317" s="144"/>
      <c r="BH1317" s="144"/>
      <c r="BI1317" s="144"/>
      <c r="BJ1317" s="144"/>
      <c r="BK1317" s="144"/>
      <c r="BL1317" s="144"/>
      <c r="BM1317" s="144"/>
      <c r="BN1317" s="144"/>
      <c r="BO1317" s="144"/>
      <c r="BP1317" s="144"/>
    </row>
    <row r="1318" spans="1:68" ht="14.5" x14ac:dyDescent="0.3">
      <c r="A1318" s="143"/>
      <c r="B1318" s="143"/>
      <c r="C1318" s="327"/>
      <c r="D1318" s="144"/>
      <c r="E1318" s="144"/>
      <c r="F1318" s="144"/>
      <c r="G1318" s="144"/>
      <c r="H1318" s="144"/>
      <c r="I1318" s="144"/>
      <c r="J1318" s="144"/>
      <c r="K1318" s="144"/>
      <c r="L1318" s="144"/>
      <c r="M1318" s="144"/>
      <c r="N1318" s="144"/>
      <c r="O1318" s="144"/>
      <c r="P1318" s="144"/>
      <c r="Q1318" s="144"/>
      <c r="R1318" s="144"/>
      <c r="S1318" s="144"/>
      <c r="T1318" s="144"/>
      <c r="U1318" s="144"/>
      <c r="V1318" s="144"/>
      <c r="W1318" s="144"/>
      <c r="X1318" s="144"/>
      <c r="Y1318" s="144"/>
      <c r="Z1318" s="144"/>
      <c r="AA1318" s="144"/>
      <c r="AB1318" s="144"/>
      <c r="AC1318" s="144"/>
      <c r="AD1318" s="144"/>
      <c r="AE1318" s="144"/>
      <c r="AF1318" s="144"/>
      <c r="AG1318" s="144"/>
      <c r="AH1318" s="144"/>
      <c r="AI1318" s="144"/>
      <c r="AJ1318" s="144"/>
      <c r="AK1318" s="144"/>
      <c r="AL1318" s="144"/>
      <c r="AM1318" s="144"/>
      <c r="AN1318" s="144"/>
      <c r="AO1318" s="144"/>
      <c r="AP1318" s="144"/>
      <c r="AQ1318" s="144"/>
      <c r="AR1318" s="144"/>
      <c r="AS1318" s="144"/>
      <c r="AT1318" s="144"/>
      <c r="AU1318" s="144"/>
      <c r="AV1318" s="144"/>
      <c r="AW1318" s="144"/>
      <c r="AX1318" s="144"/>
      <c r="AY1318" s="144"/>
      <c r="AZ1318" s="144"/>
      <c r="BA1318" s="144"/>
      <c r="BB1318" s="144"/>
      <c r="BC1318" s="144"/>
      <c r="BD1318" s="144"/>
      <c r="BE1318" s="144"/>
      <c r="BF1318" s="144"/>
      <c r="BG1318" s="144"/>
      <c r="BH1318" s="144"/>
      <c r="BI1318" s="144"/>
      <c r="BJ1318" s="144"/>
      <c r="BK1318" s="144"/>
      <c r="BL1318" s="144"/>
      <c r="BM1318" s="144"/>
      <c r="BN1318" s="144"/>
      <c r="BO1318" s="144"/>
      <c r="BP1318" s="144"/>
    </row>
    <row r="1319" spans="1:68" ht="14.5" x14ac:dyDescent="0.3">
      <c r="A1319" s="143"/>
      <c r="B1319" s="143"/>
      <c r="C1319" s="327"/>
      <c r="D1319" s="144"/>
      <c r="E1319" s="144"/>
      <c r="F1319" s="144"/>
      <c r="G1319" s="144"/>
      <c r="H1319" s="144"/>
      <c r="I1319" s="144"/>
      <c r="J1319" s="144"/>
      <c r="K1319" s="144"/>
      <c r="L1319" s="144"/>
      <c r="M1319" s="144"/>
      <c r="N1319" s="144"/>
      <c r="O1319" s="144"/>
      <c r="P1319" s="144"/>
      <c r="Q1319" s="144"/>
      <c r="R1319" s="144"/>
      <c r="S1319" s="144"/>
      <c r="T1319" s="144"/>
      <c r="U1319" s="144"/>
      <c r="V1319" s="144"/>
      <c r="W1319" s="144"/>
      <c r="X1319" s="144"/>
      <c r="Y1319" s="144"/>
      <c r="Z1319" s="144"/>
      <c r="AA1319" s="144"/>
      <c r="AB1319" s="144"/>
      <c r="AC1319" s="144"/>
      <c r="AD1319" s="144"/>
      <c r="AE1319" s="144"/>
      <c r="AF1319" s="144"/>
      <c r="AG1319" s="144"/>
      <c r="AH1319" s="144"/>
      <c r="AI1319" s="144"/>
      <c r="AJ1319" s="144"/>
      <c r="AK1319" s="144"/>
      <c r="AL1319" s="144"/>
      <c r="AM1319" s="144"/>
      <c r="AN1319" s="144"/>
      <c r="AO1319" s="144"/>
      <c r="AP1319" s="144"/>
      <c r="AQ1319" s="144"/>
      <c r="AR1319" s="144"/>
      <c r="AS1319" s="144"/>
      <c r="AT1319" s="144"/>
      <c r="AU1319" s="144"/>
      <c r="AV1319" s="144"/>
      <c r="AW1319" s="144"/>
      <c r="AX1319" s="144"/>
      <c r="AY1319" s="144"/>
      <c r="AZ1319" s="144"/>
      <c r="BA1319" s="144"/>
      <c r="BB1319" s="144"/>
      <c r="BC1319" s="144"/>
      <c r="BD1319" s="144"/>
      <c r="BE1319" s="144"/>
      <c r="BF1319" s="144"/>
      <c r="BG1319" s="144"/>
      <c r="BH1319" s="144"/>
      <c r="BI1319" s="144"/>
      <c r="BJ1319" s="144"/>
      <c r="BK1319" s="144"/>
      <c r="BL1319" s="144"/>
      <c r="BM1319" s="144"/>
      <c r="BN1319" s="144"/>
      <c r="BO1319" s="144"/>
      <c r="BP1319" s="144"/>
    </row>
    <row r="1320" spans="1:68" ht="14.5" x14ac:dyDescent="0.3">
      <c r="A1320" s="143"/>
      <c r="B1320" s="143"/>
      <c r="C1320" s="327"/>
      <c r="D1320" s="144"/>
      <c r="E1320" s="144"/>
      <c r="F1320" s="144"/>
      <c r="G1320" s="144"/>
      <c r="H1320" s="144"/>
      <c r="I1320" s="144"/>
      <c r="J1320" s="144"/>
      <c r="K1320" s="144"/>
      <c r="L1320" s="144"/>
      <c r="M1320" s="144"/>
      <c r="N1320" s="144"/>
      <c r="O1320" s="144"/>
      <c r="P1320" s="144"/>
      <c r="Q1320" s="144"/>
      <c r="R1320" s="144"/>
      <c r="S1320" s="144"/>
      <c r="T1320" s="144"/>
      <c r="U1320" s="144"/>
      <c r="V1320" s="144"/>
      <c r="W1320" s="144"/>
      <c r="X1320" s="144"/>
      <c r="Y1320" s="144"/>
      <c r="Z1320" s="144"/>
      <c r="AA1320" s="144"/>
      <c r="AB1320" s="144"/>
      <c r="AC1320" s="144"/>
      <c r="AD1320" s="144"/>
      <c r="AE1320" s="144"/>
      <c r="AF1320" s="144"/>
      <c r="AG1320" s="144"/>
      <c r="AH1320" s="144"/>
      <c r="AI1320" s="144"/>
      <c r="AJ1320" s="144"/>
      <c r="AK1320" s="144"/>
      <c r="AL1320" s="144"/>
      <c r="AM1320" s="144"/>
      <c r="AN1320" s="144"/>
      <c r="AO1320" s="144"/>
      <c r="AP1320" s="144"/>
      <c r="AQ1320" s="144"/>
      <c r="AR1320" s="144"/>
      <c r="AS1320" s="144"/>
      <c r="AT1320" s="144"/>
      <c r="AU1320" s="144"/>
      <c r="AV1320" s="144"/>
      <c r="AW1320" s="144"/>
      <c r="AX1320" s="144"/>
      <c r="AY1320" s="144"/>
      <c r="AZ1320" s="144"/>
      <c r="BA1320" s="144"/>
      <c r="BB1320" s="144"/>
      <c r="BC1320" s="144"/>
      <c r="BD1320" s="144"/>
      <c r="BE1320" s="144"/>
      <c r="BF1320" s="144"/>
      <c r="BG1320" s="144"/>
      <c r="BH1320" s="144"/>
      <c r="BI1320" s="144"/>
      <c r="BJ1320" s="144"/>
      <c r="BK1320" s="144"/>
      <c r="BL1320" s="144"/>
      <c r="BM1320" s="144"/>
      <c r="BN1320" s="144"/>
      <c r="BO1320" s="144"/>
      <c r="BP1320" s="144"/>
    </row>
    <row r="1321" spans="1:68" ht="14.5" x14ac:dyDescent="0.3">
      <c r="A1321" s="143"/>
      <c r="B1321" s="143"/>
      <c r="C1321" s="327"/>
      <c r="D1321" s="144"/>
      <c r="E1321" s="144"/>
      <c r="F1321" s="144"/>
      <c r="G1321" s="144"/>
      <c r="H1321" s="144"/>
      <c r="I1321" s="144"/>
      <c r="J1321" s="144"/>
      <c r="K1321" s="144"/>
      <c r="L1321" s="144"/>
      <c r="M1321" s="144"/>
      <c r="N1321" s="144"/>
      <c r="O1321" s="144"/>
      <c r="P1321" s="144"/>
      <c r="Q1321" s="144"/>
      <c r="R1321" s="144"/>
      <c r="S1321" s="144"/>
      <c r="T1321" s="144"/>
      <c r="U1321" s="144"/>
      <c r="V1321" s="144"/>
      <c r="W1321" s="144"/>
      <c r="X1321" s="144"/>
      <c r="Y1321" s="144"/>
      <c r="Z1321" s="144"/>
      <c r="AA1321" s="144"/>
      <c r="AB1321" s="144"/>
      <c r="AC1321" s="144"/>
      <c r="AD1321" s="144"/>
      <c r="AE1321" s="144"/>
      <c r="AF1321" s="144"/>
      <c r="AG1321" s="144"/>
      <c r="AH1321" s="144"/>
      <c r="AI1321" s="144"/>
      <c r="AJ1321" s="144"/>
      <c r="AK1321" s="144"/>
      <c r="AL1321" s="144"/>
      <c r="AM1321" s="144"/>
      <c r="AN1321" s="144"/>
      <c r="AO1321" s="144"/>
      <c r="AP1321" s="144"/>
      <c r="AQ1321" s="144"/>
      <c r="AR1321" s="144"/>
      <c r="AS1321" s="144"/>
      <c r="AT1321" s="144"/>
      <c r="AU1321" s="144"/>
      <c r="AV1321" s="144"/>
      <c r="AW1321" s="144"/>
      <c r="AX1321" s="144"/>
      <c r="AY1321" s="144"/>
      <c r="AZ1321" s="144"/>
      <c r="BA1321" s="144"/>
      <c r="BB1321" s="144"/>
      <c r="BC1321" s="144"/>
      <c r="BD1321" s="144"/>
      <c r="BE1321" s="144"/>
      <c r="BF1321" s="144"/>
      <c r="BG1321" s="144"/>
      <c r="BH1321" s="144"/>
      <c r="BI1321" s="144"/>
      <c r="BJ1321" s="144"/>
      <c r="BK1321" s="144"/>
      <c r="BL1321" s="144"/>
      <c r="BM1321" s="144"/>
      <c r="BN1321" s="144"/>
      <c r="BO1321" s="144"/>
      <c r="BP1321" s="144"/>
    </row>
    <row r="1322" spans="1:68" ht="14.5" x14ac:dyDescent="0.3">
      <c r="A1322" s="143"/>
      <c r="B1322" s="143"/>
      <c r="C1322" s="327"/>
      <c r="D1322" s="144"/>
      <c r="E1322" s="144"/>
      <c r="F1322" s="144"/>
      <c r="G1322" s="144"/>
      <c r="H1322" s="144"/>
      <c r="I1322" s="144"/>
      <c r="J1322" s="144"/>
      <c r="K1322" s="144"/>
      <c r="L1322" s="144"/>
      <c r="M1322" s="144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44"/>
      <c r="X1322" s="144"/>
      <c r="Y1322" s="144"/>
      <c r="Z1322" s="144"/>
      <c r="AA1322" s="144"/>
      <c r="AB1322" s="144"/>
      <c r="AC1322" s="144"/>
      <c r="AD1322" s="144"/>
      <c r="AE1322" s="144"/>
      <c r="AF1322" s="144"/>
      <c r="AG1322" s="144"/>
      <c r="AH1322" s="144"/>
      <c r="AI1322" s="144"/>
      <c r="AJ1322" s="144"/>
      <c r="AK1322" s="144"/>
      <c r="AL1322" s="144"/>
      <c r="AM1322" s="144"/>
      <c r="AN1322" s="144"/>
      <c r="AO1322" s="144"/>
      <c r="AP1322" s="144"/>
      <c r="AQ1322" s="144"/>
      <c r="AR1322" s="144"/>
      <c r="AS1322" s="144"/>
      <c r="AT1322" s="144"/>
      <c r="AU1322" s="144"/>
      <c r="AV1322" s="144"/>
      <c r="AW1322" s="144"/>
      <c r="AX1322" s="144"/>
      <c r="AY1322" s="144"/>
      <c r="AZ1322" s="144"/>
      <c r="BA1322" s="144"/>
      <c r="BB1322" s="144"/>
      <c r="BC1322" s="144"/>
      <c r="BD1322" s="144"/>
      <c r="BE1322" s="144"/>
      <c r="BF1322" s="144"/>
      <c r="BG1322" s="144"/>
      <c r="BH1322" s="144"/>
      <c r="BI1322" s="144"/>
      <c r="BJ1322" s="144"/>
      <c r="BK1322" s="144"/>
      <c r="BL1322" s="144"/>
      <c r="BM1322" s="144"/>
      <c r="BN1322" s="144"/>
      <c r="BO1322" s="144"/>
      <c r="BP1322" s="144"/>
    </row>
    <row r="1323" spans="1:68" ht="14.5" x14ac:dyDescent="0.3">
      <c r="A1323" s="143"/>
      <c r="B1323" s="143"/>
      <c r="C1323" s="327"/>
      <c r="D1323" s="144"/>
      <c r="E1323" s="144"/>
      <c r="F1323" s="144"/>
      <c r="G1323" s="144"/>
      <c r="H1323" s="144"/>
      <c r="I1323" s="144"/>
      <c r="J1323" s="144"/>
      <c r="K1323" s="144"/>
      <c r="L1323" s="144"/>
      <c r="M1323" s="144"/>
      <c r="N1323" s="144"/>
      <c r="O1323" s="144"/>
      <c r="P1323" s="144"/>
      <c r="Q1323" s="144"/>
      <c r="R1323" s="144"/>
      <c r="S1323" s="144"/>
      <c r="T1323" s="144"/>
      <c r="U1323" s="144"/>
      <c r="V1323" s="144"/>
      <c r="W1323" s="144"/>
      <c r="X1323" s="144"/>
      <c r="Y1323" s="144"/>
      <c r="Z1323" s="144"/>
      <c r="AA1323" s="144"/>
      <c r="AB1323" s="144"/>
      <c r="AC1323" s="144"/>
      <c r="AD1323" s="144"/>
      <c r="AE1323" s="144"/>
      <c r="AF1323" s="144"/>
      <c r="AG1323" s="144"/>
      <c r="AH1323" s="144"/>
      <c r="AI1323" s="144"/>
      <c r="AJ1323" s="144"/>
      <c r="AK1323" s="144"/>
      <c r="AL1323" s="144"/>
      <c r="AM1323" s="144"/>
      <c r="AN1323" s="144"/>
      <c r="AO1323" s="144"/>
      <c r="AP1323" s="144"/>
      <c r="AQ1323" s="144"/>
      <c r="AR1323" s="144"/>
      <c r="AS1323" s="144"/>
      <c r="AT1323" s="144"/>
      <c r="AU1323" s="144"/>
      <c r="AV1323" s="144"/>
      <c r="AW1323" s="144"/>
      <c r="AX1323" s="144"/>
      <c r="AY1323" s="144"/>
      <c r="AZ1323" s="144"/>
      <c r="BA1323" s="144"/>
      <c r="BB1323" s="144"/>
      <c r="BC1323" s="144"/>
      <c r="BD1323" s="144"/>
      <c r="BE1323" s="144"/>
      <c r="BF1323" s="144"/>
      <c r="BG1323" s="144"/>
      <c r="BH1323" s="144"/>
      <c r="BI1323" s="144"/>
      <c r="BJ1323" s="144"/>
      <c r="BK1323" s="144"/>
      <c r="BL1323" s="144"/>
      <c r="BM1323" s="144"/>
      <c r="BN1323" s="144"/>
      <c r="BO1323" s="144"/>
      <c r="BP1323" s="144"/>
    </row>
    <row r="1324" spans="1:68" ht="14.5" x14ac:dyDescent="0.3">
      <c r="A1324" s="143"/>
      <c r="B1324" s="143"/>
      <c r="C1324" s="327"/>
      <c r="D1324" s="144"/>
      <c r="E1324" s="144"/>
      <c r="F1324" s="144"/>
      <c r="G1324" s="144"/>
      <c r="H1324" s="144"/>
      <c r="I1324" s="144"/>
      <c r="J1324" s="144"/>
      <c r="K1324" s="144"/>
      <c r="L1324" s="144"/>
      <c r="M1324" s="144"/>
      <c r="N1324" s="144"/>
      <c r="O1324" s="144"/>
      <c r="P1324" s="144"/>
      <c r="Q1324" s="144"/>
      <c r="R1324" s="144"/>
      <c r="S1324" s="144"/>
      <c r="T1324" s="144"/>
      <c r="U1324" s="144"/>
      <c r="V1324" s="144"/>
      <c r="W1324" s="144"/>
      <c r="X1324" s="144"/>
      <c r="Y1324" s="144"/>
      <c r="Z1324" s="144"/>
      <c r="AA1324" s="144"/>
      <c r="AB1324" s="144"/>
      <c r="AC1324" s="144"/>
      <c r="AD1324" s="144"/>
      <c r="AE1324" s="144"/>
      <c r="AF1324" s="144"/>
      <c r="AG1324" s="144"/>
      <c r="AH1324" s="144"/>
      <c r="AI1324" s="144"/>
      <c r="AJ1324" s="144"/>
      <c r="AK1324" s="144"/>
      <c r="AL1324" s="144"/>
      <c r="AM1324" s="144"/>
      <c r="AN1324" s="144"/>
      <c r="AO1324" s="144"/>
      <c r="AP1324" s="144"/>
      <c r="AQ1324" s="144"/>
      <c r="AR1324" s="144"/>
      <c r="AS1324" s="144"/>
      <c r="AT1324" s="144"/>
      <c r="AU1324" s="144"/>
      <c r="AV1324" s="144"/>
      <c r="AW1324" s="144"/>
      <c r="AX1324" s="144"/>
      <c r="AY1324" s="144"/>
      <c r="AZ1324" s="144"/>
      <c r="BA1324" s="144"/>
      <c r="BB1324" s="144"/>
      <c r="BC1324" s="144"/>
      <c r="BD1324" s="144"/>
      <c r="BE1324" s="144"/>
      <c r="BF1324" s="144"/>
      <c r="BG1324" s="144"/>
      <c r="BH1324" s="144"/>
      <c r="BI1324" s="144"/>
      <c r="BJ1324" s="144"/>
      <c r="BK1324" s="144"/>
      <c r="BL1324" s="144"/>
      <c r="BM1324" s="144"/>
      <c r="BN1324" s="144"/>
      <c r="BO1324" s="144"/>
      <c r="BP1324" s="144"/>
    </row>
    <row r="1325" spans="1:68" ht="14.5" x14ac:dyDescent="0.3">
      <c r="A1325" s="143"/>
      <c r="B1325" s="143"/>
      <c r="C1325" s="327"/>
      <c r="D1325" s="144"/>
      <c r="E1325" s="144"/>
      <c r="F1325" s="144"/>
      <c r="G1325" s="144"/>
      <c r="H1325" s="144"/>
      <c r="I1325" s="144"/>
      <c r="J1325" s="144"/>
      <c r="K1325" s="144"/>
      <c r="L1325" s="144"/>
      <c r="M1325" s="144"/>
      <c r="N1325" s="144"/>
      <c r="O1325" s="144"/>
      <c r="P1325" s="144"/>
      <c r="Q1325" s="144"/>
      <c r="R1325" s="144"/>
      <c r="S1325" s="144"/>
      <c r="T1325" s="144"/>
      <c r="U1325" s="144"/>
      <c r="V1325" s="144"/>
      <c r="W1325" s="144"/>
      <c r="X1325" s="144"/>
      <c r="Y1325" s="144"/>
      <c r="Z1325" s="144"/>
      <c r="AA1325" s="144"/>
      <c r="AB1325" s="144"/>
      <c r="AC1325" s="144"/>
      <c r="AD1325" s="144"/>
      <c r="AE1325" s="144"/>
      <c r="AF1325" s="144"/>
      <c r="AG1325" s="144"/>
      <c r="AH1325" s="144"/>
      <c r="AI1325" s="144"/>
      <c r="AJ1325" s="144"/>
      <c r="AK1325" s="144"/>
      <c r="AL1325" s="144"/>
      <c r="AM1325" s="144"/>
      <c r="AN1325" s="144"/>
      <c r="AO1325" s="144"/>
      <c r="AP1325" s="144"/>
      <c r="AQ1325" s="144"/>
      <c r="AR1325" s="144"/>
      <c r="AS1325" s="144"/>
      <c r="AT1325" s="144"/>
      <c r="AU1325" s="144"/>
      <c r="AV1325" s="144"/>
      <c r="AW1325" s="144"/>
      <c r="AX1325" s="144"/>
      <c r="AY1325" s="144"/>
      <c r="AZ1325" s="144"/>
      <c r="BA1325" s="144"/>
      <c r="BB1325" s="144"/>
      <c r="BC1325" s="144"/>
      <c r="BD1325" s="144"/>
      <c r="BE1325" s="144"/>
      <c r="BF1325" s="144"/>
      <c r="BG1325" s="144"/>
      <c r="BH1325" s="144"/>
      <c r="BI1325" s="144"/>
      <c r="BJ1325" s="144"/>
      <c r="BK1325" s="144"/>
      <c r="BL1325" s="144"/>
      <c r="BM1325" s="144"/>
      <c r="BN1325" s="144"/>
      <c r="BO1325" s="144"/>
      <c r="BP1325" s="144"/>
    </row>
    <row r="1326" spans="1:68" ht="14.5" x14ac:dyDescent="0.3">
      <c r="A1326" s="143"/>
      <c r="B1326" s="143"/>
      <c r="C1326" s="327"/>
      <c r="D1326" s="144"/>
      <c r="E1326" s="144"/>
      <c r="F1326" s="144"/>
      <c r="G1326" s="144"/>
      <c r="H1326" s="144"/>
      <c r="I1326" s="144"/>
      <c r="J1326" s="144"/>
      <c r="K1326" s="144"/>
      <c r="L1326" s="144"/>
      <c r="M1326" s="144"/>
      <c r="N1326" s="144"/>
      <c r="O1326" s="144"/>
      <c r="P1326" s="144"/>
      <c r="Q1326" s="144"/>
      <c r="R1326" s="144"/>
      <c r="S1326" s="144"/>
      <c r="T1326" s="144"/>
      <c r="U1326" s="144"/>
      <c r="V1326" s="144"/>
      <c r="W1326" s="144"/>
      <c r="X1326" s="144"/>
      <c r="Y1326" s="144"/>
      <c r="Z1326" s="144"/>
      <c r="AA1326" s="144"/>
      <c r="AB1326" s="144"/>
      <c r="AC1326" s="144"/>
      <c r="AD1326" s="144"/>
      <c r="AE1326" s="144"/>
      <c r="AF1326" s="144"/>
      <c r="AG1326" s="144"/>
      <c r="AH1326" s="144"/>
      <c r="AI1326" s="144"/>
      <c r="AJ1326" s="144"/>
      <c r="AK1326" s="144"/>
      <c r="AL1326" s="144"/>
      <c r="AM1326" s="144"/>
      <c r="AN1326" s="144"/>
      <c r="AO1326" s="144"/>
      <c r="AP1326" s="144"/>
      <c r="AQ1326" s="144"/>
      <c r="AR1326" s="144"/>
      <c r="AS1326" s="144"/>
      <c r="AT1326" s="144"/>
      <c r="AU1326" s="144"/>
      <c r="AV1326" s="144"/>
      <c r="AW1326" s="144"/>
      <c r="AX1326" s="144"/>
      <c r="AY1326" s="144"/>
      <c r="AZ1326" s="144"/>
      <c r="BA1326" s="144"/>
      <c r="BB1326" s="144"/>
      <c r="BC1326" s="144"/>
      <c r="BD1326" s="144"/>
      <c r="BE1326" s="144"/>
      <c r="BF1326" s="144"/>
      <c r="BG1326" s="144"/>
      <c r="BH1326" s="144"/>
      <c r="BI1326" s="144"/>
      <c r="BJ1326" s="144"/>
      <c r="BK1326" s="144"/>
      <c r="BL1326" s="144"/>
      <c r="BM1326" s="144"/>
      <c r="BN1326" s="144"/>
      <c r="BO1326" s="144"/>
      <c r="BP1326" s="144"/>
    </row>
    <row r="1327" spans="1:68" ht="14.5" x14ac:dyDescent="0.3">
      <c r="A1327" s="143"/>
      <c r="B1327" s="143"/>
      <c r="C1327" s="327"/>
      <c r="D1327" s="144"/>
      <c r="E1327" s="144"/>
      <c r="F1327" s="144"/>
      <c r="G1327" s="144"/>
      <c r="H1327" s="144"/>
      <c r="I1327" s="144"/>
      <c r="J1327" s="144"/>
      <c r="K1327" s="144"/>
      <c r="L1327" s="144"/>
      <c r="M1327" s="144"/>
      <c r="N1327" s="144"/>
      <c r="O1327" s="144"/>
      <c r="P1327" s="144"/>
      <c r="Q1327" s="144"/>
      <c r="R1327" s="144"/>
      <c r="S1327" s="144"/>
      <c r="T1327" s="144"/>
      <c r="U1327" s="144"/>
      <c r="V1327" s="144"/>
      <c r="W1327" s="144"/>
      <c r="X1327" s="144"/>
      <c r="Y1327" s="144"/>
      <c r="Z1327" s="144"/>
      <c r="AA1327" s="144"/>
      <c r="AB1327" s="144"/>
      <c r="AC1327" s="144"/>
      <c r="AD1327" s="144"/>
      <c r="AE1327" s="144"/>
      <c r="AF1327" s="144"/>
      <c r="AG1327" s="144"/>
      <c r="AH1327" s="144"/>
      <c r="AI1327" s="144"/>
      <c r="AJ1327" s="144"/>
      <c r="AK1327" s="144"/>
      <c r="AL1327" s="144"/>
      <c r="AM1327" s="144"/>
      <c r="AN1327" s="144"/>
      <c r="AO1327" s="144"/>
      <c r="AP1327" s="144"/>
      <c r="AQ1327" s="144"/>
      <c r="AR1327" s="144"/>
      <c r="AS1327" s="144"/>
      <c r="AT1327" s="144"/>
      <c r="AU1327" s="144"/>
      <c r="AV1327" s="144"/>
      <c r="AW1327" s="144"/>
      <c r="AX1327" s="144"/>
      <c r="AY1327" s="144"/>
      <c r="AZ1327" s="144"/>
      <c r="BA1327" s="144"/>
      <c r="BB1327" s="144"/>
      <c r="BC1327" s="144"/>
      <c r="BD1327" s="144"/>
      <c r="BE1327" s="144"/>
      <c r="BF1327" s="144"/>
      <c r="BG1327" s="144"/>
      <c r="BH1327" s="144"/>
      <c r="BI1327" s="144"/>
      <c r="BJ1327" s="144"/>
      <c r="BK1327" s="144"/>
      <c r="BL1327" s="144"/>
      <c r="BM1327" s="144"/>
      <c r="BN1327" s="144"/>
      <c r="BO1327" s="144"/>
      <c r="BP1327" s="144"/>
    </row>
    <row r="1328" spans="1:68" ht="14.5" x14ac:dyDescent="0.3">
      <c r="A1328" s="143"/>
      <c r="B1328" s="143"/>
      <c r="C1328" s="327"/>
      <c r="D1328" s="144"/>
      <c r="E1328" s="144"/>
      <c r="F1328" s="144"/>
      <c r="G1328" s="144"/>
      <c r="H1328" s="144"/>
      <c r="I1328" s="144"/>
      <c r="J1328" s="144"/>
      <c r="K1328" s="144"/>
      <c r="L1328" s="144"/>
      <c r="M1328" s="144"/>
      <c r="N1328" s="144"/>
      <c r="O1328" s="144"/>
      <c r="P1328" s="144"/>
      <c r="Q1328" s="144"/>
      <c r="R1328" s="144"/>
      <c r="S1328" s="144"/>
      <c r="T1328" s="144"/>
      <c r="U1328" s="144"/>
      <c r="V1328" s="144"/>
      <c r="W1328" s="144"/>
      <c r="X1328" s="144"/>
      <c r="Y1328" s="144"/>
      <c r="Z1328" s="144"/>
      <c r="AA1328" s="144"/>
      <c r="AB1328" s="144"/>
      <c r="AC1328" s="144"/>
      <c r="AD1328" s="144"/>
      <c r="AE1328" s="144"/>
      <c r="AF1328" s="144"/>
      <c r="AG1328" s="144"/>
      <c r="AH1328" s="144"/>
      <c r="AI1328" s="144"/>
      <c r="AJ1328" s="144"/>
      <c r="AK1328" s="144"/>
      <c r="AL1328" s="144"/>
      <c r="AM1328" s="144"/>
      <c r="AN1328" s="144"/>
      <c r="AO1328" s="144"/>
      <c r="AP1328" s="144"/>
      <c r="AQ1328" s="144"/>
      <c r="AR1328" s="144"/>
      <c r="AS1328" s="144"/>
      <c r="AT1328" s="144"/>
      <c r="AU1328" s="144"/>
      <c r="AV1328" s="144"/>
      <c r="AW1328" s="144"/>
      <c r="AX1328" s="144"/>
      <c r="AY1328" s="144"/>
      <c r="AZ1328" s="144"/>
      <c r="BA1328" s="144"/>
      <c r="BB1328" s="144"/>
      <c r="BC1328" s="144"/>
      <c r="BD1328" s="144"/>
      <c r="BE1328" s="144"/>
      <c r="BF1328" s="144"/>
      <c r="BG1328" s="144"/>
      <c r="BH1328" s="144"/>
      <c r="BI1328" s="144"/>
      <c r="BJ1328" s="144"/>
      <c r="BK1328" s="144"/>
      <c r="BL1328" s="144"/>
      <c r="BM1328" s="144"/>
      <c r="BN1328" s="144"/>
      <c r="BO1328" s="144"/>
      <c r="BP1328" s="144"/>
    </row>
    <row r="1329" spans="1:68" ht="14.5" x14ac:dyDescent="0.3">
      <c r="A1329" s="143"/>
      <c r="B1329" s="143"/>
      <c r="C1329" s="327"/>
      <c r="D1329" s="144"/>
      <c r="E1329" s="144"/>
      <c r="F1329" s="144"/>
      <c r="G1329" s="144"/>
      <c r="H1329" s="144"/>
      <c r="I1329" s="144"/>
      <c r="J1329" s="144"/>
      <c r="K1329" s="144"/>
      <c r="L1329" s="144"/>
      <c r="M1329" s="144"/>
      <c r="N1329" s="144"/>
      <c r="O1329" s="144"/>
      <c r="P1329" s="144"/>
      <c r="Q1329" s="144"/>
      <c r="R1329" s="144"/>
      <c r="S1329" s="144"/>
      <c r="T1329" s="144"/>
      <c r="U1329" s="144"/>
      <c r="V1329" s="144"/>
      <c r="W1329" s="144"/>
      <c r="X1329" s="144"/>
      <c r="Y1329" s="144"/>
      <c r="Z1329" s="144"/>
      <c r="AA1329" s="144"/>
      <c r="AB1329" s="144"/>
      <c r="AC1329" s="144"/>
      <c r="AD1329" s="144"/>
      <c r="AE1329" s="144"/>
      <c r="AF1329" s="144"/>
      <c r="AG1329" s="144"/>
      <c r="AH1329" s="144"/>
      <c r="AI1329" s="144"/>
      <c r="AJ1329" s="144"/>
      <c r="AK1329" s="144"/>
      <c r="AL1329" s="144"/>
      <c r="AM1329" s="144"/>
      <c r="AN1329" s="144"/>
      <c r="AO1329" s="144"/>
      <c r="AP1329" s="144"/>
      <c r="AQ1329" s="144"/>
      <c r="AR1329" s="144"/>
      <c r="AS1329" s="144"/>
      <c r="AT1329" s="144"/>
      <c r="AU1329" s="144"/>
      <c r="AV1329" s="144"/>
      <c r="AW1329" s="144"/>
      <c r="AX1329" s="144"/>
      <c r="AY1329" s="144"/>
      <c r="AZ1329" s="144"/>
      <c r="BA1329" s="144"/>
      <c r="BB1329" s="144"/>
      <c r="BC1329" s="144"/>
      <c r="BD1329" s="144"/>
      <c r="BE1329" s="144"/>
      <c r="BF1329" s="144"/>
      <c r="BG1329" s="144"/>
      <c r="BH1329" s="144"/>
      <c r="BI1329" s="144"/>
      <c r="BJ1329" s="144"/>
      <c r="BK1329" s="144"/>
      <c r="BL1329" s="144"/>
      <c r="BM1329" s="144"/>
      <c r="BN1329" s="144"/>
      <c r="BO1329" s="144"/>
      <c r="BP1329" s="144"/>
    </row>
    <row r="1330" spans="1:68" ht="14.5" x14ac:dyDescent="0.3">
      <c r="A1330" s="143"/>
      <c r="B1330" s="143"/>
      <c r="C1330" s="327"/>
      <c r="D1330" s="144"/>
      <c r="E1330" s="144"/>
      <c r="F1330" s="144"/>
      <c r="G1330" s="144"/>
      <c r="H1330" s="144"/>
      <c r="I1330" s="144"/>
      <c r="J1330" s="144"/>
      <c r="K1330" s="144"/>
      <c r="L1330" s="144"/>
      <c r="M1330" s="144"/>
      <c r="N1330" s="144"/>
      <c r="O1330" s="144"/>
      <c r="P1330" s="144"/>
      <c r="Q1330" s="144"/>
      <c r="R1330" s="144"/>
      <c r="S1330" s="144"/>
      <c r="T1330" s="144"/>
      <c r="U1330" s="144"/>
      <c r="V1330" s="144"/>
      <c r="W1330" s="144"/>
      <c r="X1330" s="144"/>
      <c r="Y1330" s="144"/>
      <c r="Z1330" s="144"/>
      <c r="AA1330" s="144"/>
      <c r="AB1330" s="144"/>
      <c r="AC1330" s="144"/>
      <c r="AD1330" s="144"/>
      <c r="AE1330" s="144"/>
      <c r="AF1330" s="144"/>
      <c r="AG1330" s="144"/>
      <c r="AH1330" s="144"/>
      <c r="AI1330" s="144"/>
      <c r="AJ1330" s="144"/>
      <c r="AK1330" s="144"/>
      <c r="AL1330" s="144"/>
      <c r="AM1330" s="144"/>
      <c r="AN1330" s="144"/>
      <c r="AO1330" s="144"/>
      <c r="AP1330" s="144"/>
      <c r="AQ1330" s="144"/>
      <c r="AR1330" s="144"/>
      <c r="AS1330" s="144"/>
      <c r="AT1330" s="144"/>
      <c r="AU1330" s="144"/>
      <c r="AV1330" s="144"/>
      <c r="AW1330" s="144"/>
      <c r="AX1330" s="144"/>
      <c r="AY1330" s="144"/>
      <c r="AZ1330" s="144"/>
      <c r="BA1330" s="144"/>
      <c r="BB1330" s="144"/>
      <c r="BC1330" s="144"/>
      <c r="BD1330" s="144"/>
      <c r="BE1330" s="144"/>
      <c r="BF1330" s="144"/>
      <c r="BG1330" s="144"/>
      <c r="BH1330" s="144"/>
      <c r="BI1330" s="144"/>
      <c r="BJ1330" s="144"/>
      <c r="BK1330" s="144"/>
      <c r="BL1330" s="144"/>
      <c r="BM1330" s="144"/>
      <c r="BN1330" s="144"/>
      <c r="BO1330" s="144"/>
      <c r="BP1330" s="144"/>
    </row>
    <row r="1331" spans="1:68" ht="14.5" x14ac:dyDescent="0.3">
      <c r="A1331" s="143"/>
      <c r="B1331" s="143"/>
      <c r="C1331" s="327"/>
      <c r="D1331" s="144"/>
      <c r="E1331" s="144"/>
      <c r="F1331" s="144"/>
      <c r="G1331" s="144"/>
      <c r="H1331" s="144"/>
      <c r="I1331" s="144"/>
      <c r="J1331" s="144"/>
      <c r="K1331" s="144"/>
      <c r="L1331" s="144"/>
      <c r="M1331" s="144"/>
      <c r="N1331" s="144"/>
      <c r="O1331" s="144"/>
      <c r="P1331" s="144"/>
      <c r="Q1331" s="144"/>
      <c r="R1331" s="144"/>
      <c r="S1331" s="144"/>
      <c r="T1331" s="144"/>
      <c r="U1331" s="144"/>
      <c r="V1331" s="144"/>
      <c r="W1331" s="144"/>
      <c r="X1331" s="144"/>
      <c r="Y1331" s="144"/>
      <c r="Z1331" s="144"/>
      <c r="AA1331" s="144"/>
      <c r="AB1331" s="144"/>
      <c r="AC1331" s="144"/>
      <c r="AD1331" s="144"/>
      <c r="AE1331" s="144"/>
      <c r="AF1331" s="144"/>
      <c r="AG1331" s="144"/>
      <c r="AH1331" s="144"/>
      <c r="AI1331" s="144"/>
      <c r="AJ1331" s="144"/>
      <c r="AK1331" s="144"/>
      <c r="AL1331" s="144"/>
      <c r="AM1331" s="144"/>
      <c r="AN1331" s="144"/>
      <c r="AO1331" s="144"/>
      <c r="AP1331" s="144"/>
      <c r="AQ1331" s="144"/>
      <c r="AR1331" s="144"/>
      <c r="AS1331" s="144"/>
      <c r="AT1331" s="144"/>
      <c r="AU1331" s="144"/>
      <c r="AV1331" s="144"/>
      <c r="AW1331" s="144"/>
      <c r="AX1331" s="144"/>
      <c r="AY1331" s="144"/>
      <c r="AZ1331" s="144"/>
      <c r="BA1331" s="144"/>
      <c r="BB1331" s="144"/>
      <c r="BC1331" s="144"/>
      <c r="BD1331" s="144"/>
      <c r="BE1331" s="144"/>
      <c r="BF1331" s="144"/>
      <c r="BG1331" s="144"/>
      <c r="BH1331" s="144"/>
      <c r="BI1331" s="144"/>
      <c r="BJ1331" s="144"/>
      <c r="BK1331" s="144"/>
      <c r="BL1331" s="144"/>
      <c r="BM1331" s="144"/>
      <c r="BN1331" s="144"/>
      <c r="BO1331" s="144"/>
      <c r="BP1331" s="144"/>
    </row>
    <row r="1332" spans="1:68" ht="14.5" x14ac:dyDescent="0.3">
      <c r="A1332" s="143"/>
      <c r="B1332" s="143"/>
      <c r="C1332" s="327"/>
      <c r="D1332" s="144"/>
      <c r="E1332" s="144"/>
      <c r="F1332" s="144"/>
      <c r="G1332" s="144"/>
      <c r="H1332" s="144"/>
      <c r="I1332" s="144"/>
      <c r="J1332" s="144"/>
      <c r="K1332" s="144"/>
      <c r="L1332" s="144"/>
      <c r="M1332" s="144"/>
      <c r="N1332" s="144"/>
      <c r="O1332" s="144"/>
      <c r="P1332" s="144"/>
      <c r="Q1332" s="144"/>
      <c r="R1332" s="144"/>
      <c r="S1332" s="144"/>
      <c r="T1332" s="144"/>
      <c r="U1332" s="144"/>
      <c r="V1332" s="144"/>
      <c r="W1332" s="144"/>
      <c r="X1332" s="144"/>
      <c r="Y1332" s="144"/>
      <c r="Z1332" s="144"/>
      <c r="AA1332" s="144"/>
      <c r="AB1332" s="144"/>
      <c r="AC1332" s="144"/>
      <c r="AD1332" s="144"/>
      <c r="AE1332" s="144"/>
      <c r="AF1332" s="144"/>
      <c r="AG1332" s="144"/>
      <c r="AH1332" s="144"/>
      <c r="AI1332" s="144"/>
      <c r="AJ1332" s="144"/>
      <c r="AK1332" s="144"/>
      <c r="AL1332" s="144"/>
      <c r="AM1332" s="144"/>
      <c r="AN1332" s="144"/>
      <c r="AO1332" s="144"/>
      <c r="AP1332" s="144"/>
      <c r="AQ1332" s="144"/>
      <c r="AR1332" s="144"/>
      <c r="AS1332" s="144"/>
      <c r="AT1332" s="144"/>
      <c r="AU1332" s="144"/>
      <c r="AV1332" s="144"/>
      <c r="AW1332" s="144"/>
      <c r="AX1332" s="144"/>
      <c r="AY1332" s="144"/>
      <c r="AZ1332" s="144"/>
      <c r="BA1332" s="144"/>
      <c r="BB1332" s="144"/>
      <c r="BC1332" s="144"/>
      <c r="BD1332" s="144"/>
      <c r="BE1332" s="144"/>
      <c r="BF1332" s="144"/>
      <c r="BG1332" s="144"/>
      <c r="BH1332" s="144"/>
      <c r="BI1332" s="144"/>
      <c r="BJ1332" s="144"/>
      <c r="BK1332" s="144"/>
      <c r="BL1332" s="144"/>
      <c r="BM1332" s="144"/>
      <c r="BN1332" s="144"/>
      <c r="BO1332" s="144"/>
      <c r="BP1332" s="144"/>
    </row>
    <row r="1333" spans="1:68" ht="14.5" x14ac:dyDescent="0.3">
      <c r="A1333" s="143"/>
      <c r="B1333" s="143"/>
      <c r="C1333" s="327"/>
      <c r="D1333" s="144"/>
      <c r="E1333" s="144"/>
      <c r="F1333" s="144"/>
      <c r="G1333" s="144"/>
      <c r="H1333" s="144"/>
      <c r="I1333" s="144"/>
      <c r="J1333" s="144"/>
      <c r="K1333" s="144"/>
      <c r="L1333" s="144"/>
      <c r="M1333" s="144"/>
      <c r="N1333" s="144"/>
      <c r="O1333" s="144"/>
      <c r="P1333" s="144"/>
      <c r="Q1333" s="144"/>
      <c r="R1333" s="144"/>
      <c r="S1333" s="144"/>
      <c r="T1333" s="144"/>
      <c r="U1333" s="144"/>
      <c r="V1333" s="144"/>
      <c r="W1333" s="144"/>
      <c r="X1333" s="144"/>
      <c r="Y1333" s="144"/>
      <c r="Z1333" s="144"/>
      <c r="AA1333" s="144"/>
      <c r="AB1333" s="144"/>
      <c r="AC1333" s="144"/>
      <c r="AD1333" s="144"/>
      <c r="AE1333" s="144"/>
      <c r="AF1333" s="144"/>
      <c r="AG1333" s="144"/>
      <c r="AH1333" s="144"/>
      <c r="AI1333" s="144"/>
      <c r="AJ1333" s="144"/>
      <c r="AK1333" s="144"/>
      <c r="AL1333" s="144"/>
      <c r="AM1333" s="144"/>
      <c r="AN1333" s="144"/>
      <c r="AO1333" s="144"/>
      <c r="AP1333" s="144"/>
      <c r="AQ1333" s="144"/>
      <c r="AR1333" s="144"/>
      <c r="AS1333" s="144"/>
      <c r="AT1333" s="144"/>
      <c r="AU1333" s="144"/>
      <c r="AV1333" s="144"/>
      <c r="AW1333" s="144"/>
      <c r="AX1333" s="144"/>
      <c r="AY1333" s="144"/>
      <c r="AZ1333" s="144"/>
      <c r="BA1333" s="144"/>
      <c r="BB1333" s="144"/>
      <c r="BC1333" s="144"/>
      <c r="BD1333" s="144"/>
      <c r="BE1333" s="144"/>
      <c r="BF1333" s="144"/>
      <c r="BG1333" s="144"/>
      <c r="BH1333" s="144"/>
      <c r="BI1333" s="144"/>
      <c r="BJ1333" s="144"/>
      <c r="BK1333" s="144"/>
      <c r="BL1333" s="144"/>
      <c r="BM1333" s="144"/>
      <c r="BN1333" s="144"/>
      <c r="BO1333" s="144"/>
      <c r="BP1333" s="144"/>
    </row>
    <row r="1334" spans="1:68" ht="14.5" x14ac:dyDescent="0.3">
      <c r="A1334" s="143"/>
      <c r="B1334" s="143"/>
      <c r="C1334" s="327"/>
      <c r="D1334" s="144"/>
      <c r="E1334" s="144"/>
      <c r="F1334" s="144"/>
      <c r="G1334" s="144"/>
      <c r="H1334" s="144"/>
      <c r="I1334" s="144"/>
      <c r="J1334" s="144"/>
      <c r="K1334" s="144"/>
      <c r="L1334" s="144"/>
      <c r="M1334" s="144"/>
      <c r="N1334" s="144"/>
      <c r="O1334" s="144"/>
      <c r="P1334" s="144"/>
      <c r="Q1334" s="144"/>
      <c r="R1334" s="144"/>
      <c r="S1334" s="144"/>
      <c r="T1334" s="144"/>
      <c r="U1334" s="144"/>
      <c r="V1334" s="144"/>
      <c r="W1334" s="144"/>
      <c r="X1334" s="144"/>
      <c r="Y1334" s="144"/>
      <c r="Z1334" s="144"/>
      <c r="AA1334" s="144"/>
      <c r="AB1334" s="144"/>
      <c r="AC1334" s="144"/>
      <c r="AD1334" s="144"/>
      <c r="AE1334" s="144"/>
      <c r="AF1334" s="144"/>
      <c r="AG1334" s="144"/>
      <c r="AH1334" s="144"/>
      <c r="AI1334" s="144"/>
      <c r="AJ1334" s="144"/>
      <c r="AK1334" s="144"/>
      <c r="AL1334" s="144"/>
      <c r="AM1334" s="144"/>
      <c r="AN1334" s="144"/>
      <c r="AO1334" s="144"/>
      <c r="AP1334" s="144"/>
      <c r="AQ1334" s="144"/>
      <c r="AR1334" s="144"/>
      <c r="AS1334" s="144"/>
      <c r="AT1334" s="144"/>
      <c r="AU1334" s="144"/>
      <c r="AV1334" s="144"/>
      <c r="AW1334" s="144"/>
      <c r="AX1334" s="144"/>
      <c r="AY1334" s="144"/>
      <c r="AZ1334" s="144"/>
      <c r="BA1334" s="144"/>
      <c r="BB1334" s="144"/>
      <c r="BC1334" s="144"/>
      <c r="BD1334" s="144"/>
      <c r="BE1334" s="144"/>
      <c r="BF1334" s="144"/>
      <c r="BG1334" s="144"/>
      <c r="BH1334" s="144"/>
      <c r="BI1334" s="144"/>
      <c r="BJ1334" s="144"/>
      <c r="BK1334" s="144"/>
      <c r="BL1334" s="144"/>
      <c r="BM1334" s="144"/>
      <c r="BN1334" s="144"/>
      <c r="BO1334" s="144"/>
      <c r="BP1334" s="144"/>
    </row>
    <row r="1335" spans="1:68" ht="14.5" x14ac:dyDescent="0.3">
      <c r="A1335" s="143"/>
      <c r="B1335" s="143"/>
      <c r="C1335" s="327"/>
      <c r="D1335" s="144"/>
      <c r="E1335" s="144"/>
      <c r="F1335" s="144"/>
      <c r="G1335" s="144"/>
      <c r="H1335" s="144"/>
      <c r="I1335" s="144"/>
      <c r="J1335" s="144"/>
      <c r="K1335" s="144"/>
      <c r="L1335" s="144"/>
      <c r="M1335" s="144"/>
      <c r="N1335" s="144"/>
      <c r="O1335" s="144"/>
      <c r="P1335" s="144"/>
      <c r="Q1335" s="144"/>
      <c r="R1335" s="144"/>
      <c r="S1335" s="144"/>
      <c r="T1335" s="144"/>
      <c r="U1335" s="144"/>
      <c r="V1335" s="144"/>
      <c r="W1335" s="144"/>
      <c r="X1335" s="144"/>
      <c r="Y1335" s="144"/>
      <c r="Z1335" s="144"/>
      <c r="AA1335" s="144"/>
      <c r="AB1335" s="144"/>
      <c r="AC1335" s="144"/>
      <c r="AD1335" s="144"/>
      <c r="AE1335" s="144"/>
      <c r="AF1335" s="144"/>
      <c r="AG1335" s="144"/>
      <c r="AH1335" s="144"/>
      <c r="AI1335" s="144"/>
      <c r="AJ1335" s="144"/>
      <c r="AK1335" s="144"/>
      <c r="AL1335" s="144"/>
      <c r="AM1335" s="144"/>
      <c r="AN1335" s="144"/>
      <c r="AO1335" s="144"/>
      <c r="AP1335" s="144"/>
      <c r="AQ1335" s="144"/>
      <c r="AR1335" s="144"/>
      <c r="AS1335" s="144"/>
      <c r="AT1335" s="144"/>
      <c r="AU1335" s="144"/>
      <c r="AV1335" s="144"/>
      <c r="AW1335" s="144"/>
      <c r="AX1335" s="144"/>
      <c r="AY1335" s="144"/>
      <c r="AZ1335" s="144"/>
      <c r="BA1335" s="144"/>
      <c r="BB1335" s="144"/>
      <c r="BC1335" s="144"/>
      <c r="BD1335" s="144"/>
      <c r="BE1335" s="144"/>
      <c r="BF1335" s="144"/>
      <c r="BG1335" s="144"/>
      <c r="BH1335" s="144"/>
      <c r="BI1335" s="144"/>
      <c r="BJ1335" s="144"/>
      <c r="BK1335" s="144"/>
      <c r="BL1335" s="144"/>
      <c r="BM1335" s="144"/>
      <c r="BN1335" s="144"/>
      <c r="BO1335" s="144"/>
      <c r="BP1335" s="144"/>
    </row>
    <row r="1336" spans="1:68" ht="14.5" x14ac:dyDescent="0.3">
      <c r="A1336" s="143"/>
      <c r="B1336" s="143"/>
      <c r="C1336" s="327"/>
      <c r="D1336" s="144"/>
      <c r="E1336" s="144"/>
      <c r="F1336" s="144"/>
      <c r="G1336" s="144"/>
      <c r="H1336" s="144"/>
      <c r="I1336" s="144"/>
      <c r="J1336" s="144"/>
      <c r="K1336" s="144"/>
      <c r="L1336" s="144"/>
      <c r="M1336" s="144"/>
      <c r="N1336" s="144"/>
      <c r="O1336" s="144"/>
      <c r="P1336" s="144"/>
      <c r="Q1336" s="144"/>
      <c r="R1336" s="144"/>
      <c r="S1336" s="144"/>
      <c r="T1336" s="144"/>
      <c r="U1336" s="144"/>
      <c r="V1336" s="144"/>
      <c r="W1336" s="144"/>
      <c r="X1336" s="144"/>
      <c r="Y1336" s="144"/>
      <c r="Z1336" s="144"/>
      <c r="AA1336" s="144"/>
      <c r="AB1336" s="144"/>
      <c r="AC1336" s="144"/>
      <c r="AD1336" s="144"/>
      <c r="AE1336" s="144"/>
      <c r="AF1336" s="144"/>
      <c r="AG1336" s="144"/>
      <c r="AH1336" s="144"/>
      <c r="AI1336" s="144"/>
      <c r="AJ1336" s="144"/>
      <c r="AK1336" s="144"/>
      <c r="AL1336" s="144"/>
      <c r="AM1336" s="144"/>
      <c r="AN1336" s="144"/>
      <c r="AO1336" s="144"/>
      <c r="AP1336" s="144"/>
      <c r="AQ1336" s="144"/>
      <c r="AR1336" s="144"/>
      <c r="AS1336" s="144"/>
      <c r="AT1336" s="144"/>
      <c r="AU1336" s="144"/>
      <c r="AV1336" s="144"/>
      <c r="AW1336" s="144"/>
      <c r="AX1336" s="144"/>
      <c r="AY1336" s="144"/>
      <c r="AZ1336" s="144"/>
      <c r="BA1336" s="144"/>
      <c r="BB1336" s="144"/>
      <c r="BC1336" s="144"/>
      <c r="BD1336" s="144"/>
      <c r="BE1336" s="144"/>
      <c r="BF1336" s="144"/>
      <c r="BG1336" s="144"/>
      <c r="BH1336" s="144"/>
      <c r="BI1336" s="144"/>
      <c r="BJ1336" s="144"/>
      <c r="BK1336" s="144"/>
      <c r="BL1336" s="144"/>
      <c r="BM1336" s="144"/>
      <c r="BN1336" s="144"/>
      <c r="BO1336" s="144"/>
      <c r="BP1336" s="144"/>
    </row>
    <row r="1337" spans="1:68" ht="14.5" x14ac:dyDescent="0.3">
      <c r="A1337" s="143"/>
      <c r="B1337" s="143"/>
      <c r="C1337" s="327"/>
      <c r="D1337" s="144"/>
      <c r="E1337" s="144"/>
      <c r="F1337" s="144"/>
      <c r="G1337" s="144"/>
      <c r="H1337" s="144"/>
      <c r="I1337" s="144"/>
      <c r="J1337" s="144"/>
      <c r="K1337" s="144"/>
      <c r="L1337" s="144"/>
      <c r="M1337" s="144"/>
      <c r="N1337" s="144"/>
      <c r="O1337" s="144"/>
      <c r="P1337" s="144"/>
      <c r="Q1337" s="144"/>
      <c r="R1337" s="144"/>
      <c r="S1337" s="144"/>
      <c r="T1337" s="144"/>
      <c r="U1337" s="144"/>
      <c r="V1337" s="144"/>
      <c r="W1337" s="144"/>
      <c r="X1337" s="144"/>
      <c r="Y1337" s="144"/>
      <c r="Z1337" s="144"/>
      <c r="AA1337" s="144"/>
      <c r="AB1337" s="144"/>
      <c r="AC1337" s="144"/>
      <c r="AD1337" s="144"/>
      <c r="AE1337" s="144"/>
      <c r="AF1337" s="144"/>
      <c r="AG1337" s="144"/>
      <c r="AH1337" s="144"/>
      <c r="AI1337" s="144"/>
      <c r="AJ1337" s="144"/>
      <c r="AK1337" s="144"/>
      <c r="AL1337" s="144"/>
      <c r="AM1337" s="144"/>
      <c r="AN1337" s="144"/>
      <c r="AO1337" s="144"/>
      <c r="AP1337" s="144"/>
      <c r="AQ1337" s="144"/>
      <c r="AR1337" s="144"/>
      <c r="AS1337" s="144"/>
      <c r="AT1337" s="144"/>
      <c r="AU1337" s="144"/>
      <c r="AV1337" s="144"/>
      <c r="AW1337" s="144"/>
      <c r="AX1337" s="144"/>
      <c r="AY1337" s="144"/>
      <c r="AZ1337" s="144"/>
      <c r="BA1337" s="144"/>
      <c r="BB1337" s="144"/>
      <c r="BC1337" s="144"/>
      <c r="BD1337" s="144"/>
      <c r="BE1337" s="144"/>
      <c r="BF1337" s="144"/>
      <c r="BG1337" s="144"/>
      <c r="BH1337" s="144"/>
      <c r="BI1337" s="144"/>
      <c r="BJ1337" s="144"/>
      <c r="BK1337" s="144"/>
      <c r="BL1337" s="144"/>
      <c r="BM1337" s="144"/>
      <c r="BN1337" s="144"/>
      <c r="BO1337" s="144"/>
      <c r="BP1337" s="144"/>
    </row>
    <row r="1338" spans="1:68" ht="14.5" x14ac:dyDescent="0.3">
      <c r="A1338" s="143"/>
      <c r="B1338" s="143"/>
      <c r="C1338" s="327"/>
      <c r="D1338" s="144"/>
      <c r="E1338" s="144"/>
      <c r="F1338" s="144"/>
      <c r="G1338" s="144"/>
      <c r="H1338" s="144"/>
      <c r="I1338" s="144"/>
      <c r="J1338" s="144"/>
      <c r="K1338" s="144"/>
      <c r="L1338" s="144"/>
      <c r="M1338" s="144"/>
      <c r="N1338" s="144"/>
      <c r="O1338" s="144"/>
      <c r="P1338" s="144"/>
      <c r="Q1338" s="144"/>
      <c r="R1338" s="144"/>
      <c r="S1338" s="144"/>
      <c r="T1338" s="144"/>
      <c r="U1338" s="144"/>
      <c r="V1338" s="144"/>
      <c r="W1338" s="144"/>
      <c r="X1338" s="144"/>
      <c r="Y1338" s="144"/>
      <c r="Z1338" s="144"/>
      <c r="AA1338" s="144"/>
      <c r="AB1338" s="144"/>
      <c r="AC1338" s="144"/>
      <c r="AD1338" s="144"/>
      <c r="AE1338" s="144"/>
      <c r="AF1338" s="144"/>
      <c r="AG1338" s="144"/>
      <c r="AH1338" s="144"/>
      <c r="AI1338" s="144"/>
      <c r="AJ1338" s="144"/>
      <c r="AK1338" s="144"/>
      <c r="AL1338" s="144"/>
      <c r="AM1338" s="144"/>
      <c r="AN1338" s="144"/>
      <c r="AO1338" s="144"/>
      <c r="AP1338" s="144"/>
      <c r="AQ1338" s="144"/>
      <c r="AR1338" s="144"/>
      <c r="AS1338" s="144"/>
      <c r="AT1338" s="144"/>
      <c r="AU1338" s="144"/>
      <c r="AV1338" s="144"/>
      <c r="AW1338" s="144"/>
      <c r="AX1338" s="144"/>
      <c r="AY1338" s="144"/>
      <c r="AZ1338" s="144"/>
      <c r="BA1338" s="144"/>
      <c r="BB1338" s="144"/>
      <c r="BC1338" s="144"/>
      <c r="BD1338" s="144"/>
      <c r="BE1338" s="144"/>
      <c r="BF1338" s="144"/>
      <c r="BG1338" s="144"/>
      <c r="BH1338" s="144"/>
      <c r="BI1338" s="144"/>
      <c r="BJ1338" s="144"/>
      <c r="BK1338" s="144"/>
      <c r="BL1338" s="144"/>
      <c r="BM1338" s="144"/>
      <c r="BN1338" s="144"/>
      <c r="BO1338" s="144"/>
      <c r="BP1338" s="144"/>
    </row>
    <row r="1339" spans="1:68" ht="14.5" x14ac:dyDescent="0.3">
      <c r="A1339" s="143"/>
      <c r="B1339" s="143"/>
      <c r="C1339" s="327"/>
      <c r="D1339" s="144"/>
      <c r="E1339" s="144"/>
      <c r="F1339" s="144"/>
      <c r="G1339" s="144"/>
      <c r="H1339" s="144"/>
      <c r="I1339" s="144"/>
      <c r="J1339" s="144"/>
      <c r="K1339" s="144"/>
      <c r="L1339" s="144"/>
      <c r="M1339" s="144"/>
      <c r="N1339" s="144"/>
      <c r="O1339" s="144"/>
      <c r="P1339" s="144"/>
      <c r="Q1339" s="144"/>
      <c r="R1339" s="144"/>
      <c r="S1339" s="144"/>
      <c r="T1339" s="144"/>
      <c r="U1339" s="144"/>
      <c r="V1339" s="144"/>
      <c r="W1339" s="144"/>
      <c r="X1339" s="144"/>
      <c r="Y1339" s="144"/>
      <c r="Z1339" s="144"/>
      <c r="AA1339" s="144"/>
      <c r="AB1339" s="144"/>
      <c r="AC1339" s="144"/>
      <c r="AD1339" s="144"/>
      <c r="AE1339" s="144"/>
      <c r="AF1339" s="144"/>
      <c r="AG1339" s="144"/>
      <c r="AH1339" s="144"/>
      <c r="AI1339" s="144"/>
      <c r="AJ1339" s="144"/>
      <c r="AK1339" s="144"/>
      <c r="AL1339" s="144"/>
      <c r="AM1339" s="144"/>
      <c r="AN1339" s="144"/>
      <c r="AO1339" s="144"/>
      <c r="AP1339" s="144"/>
      <c r="AQ1339" s="144"/>
      <c r="AR1339" s="144"/>
      <c r="AS1339" s="144"/>
      <c r="AT1339" s="144"/>
      <c r="AU1339" s="144"/>
      <c r="AV1339" s="144"/>
      <c r="AW1339" s="144"/>
      <c r="AX1339" s="144"/>
      <c r="AY1339" s="144"/>
      <c r="AZ1339" s="144"/>
      <c r="BA1339" s="144"/>
      <c r="BB1339" s="144"/>
      <c r="BC1339" s="144"/>
      <c r="BD1339" s="144"/>
      <c r="BE1339" s="144"/>
      <c r="BF1339" s="144"/>
      <c r="BG1339" s="144"/>
      <c r="BH1339" s="144"/>
      <c r="BI1339" s="144"/>
      <c r="BJ1339" s="144"/>
      <c r="BK1339" s="144"/>
      <c r="BL1339" s="144"/>
      <c r="BM1339" s="144"/>
      <c r="BN1339" s="144"/>
      <c r="BO1339" s="144"/>
      <c r="BP1339" s="144"/>
    </row>
    <row r="1340" spans="1:68" ht="14.5" x14ac:dyDescent="0.3">
      <c r="A1340" s="143"/>
      <c r="B1340" s="143"/>
      <c r="C1340" s="327"/>
      <c r="D1340" s="144"/>
      <c r="E1340" s="144"/>
      <c r="F1340" s="144"/>
      <c r="G1340" s="144"/>
      <c r="H1340" s="144"/>
      <c r="I1340" s="144"/>
      <c r="J1340" s="144"/>
      <c r="K1340" s="144"/>
      <c r="L1340" s="144"/>
      <c r="M1340" s="144"/>
      <c r="N1340" s="144"/>
      <c r="O1340" s="144"/>
      <c r="P1340" s="144"/>
      <c r="Q1340" s="144"/>
      <c r="R1340" s="144"/>
      <c r="S1340" s="144"/>
      <c r="T1340" s="144"/>
      <c r="U1340" s="144"/>
      <c r="V1340" s="144"/>
      <c r="W1340" s="144"/>
      <c r="X1340" s="144"/>
      <c r="Y1340" s="144"/>
      <c r="Z1340" s="144"/>
      <c r="AA1340" s="144"/>
      <c r="AB1340" s="144"/>
      <c r="AC1340" s="144"/>
      <c r="AD1340" s="144"/>
      <c r="AE1340" s="144"/>
      <c r="AF1340" s="144"/>
      <c r="AG1340" s="144"/>
      <c r="AH1340" s="144"/>
      <c r="AI1340" s="144"/>
      <c r="AJ1340" s="144"/>
      <c r="AK1340" s="144"/>
      <c r="AL1340" s="144"/>
      <c r="AM1340" s="144"/>
      <c r="AN1340" s="144"/>
      <c r="AO1340" s="144"/>
      <c r="AP1340" s="144"/>
      <c r="AQ1340" s="144"/>
      <c r="AR1340" s="144"/>
      <c r="AS1340" s="144"/>
      <c r="AT1340" s="144"/>
      <c r="AU1340" s="144"/>
      <c r="AV1340" s="144"/>
      <c r="AW1340" s="144"/>
      <c r="AX1340" s="144"/>
      <c r="AY1340" s="144"/>
      <c r="AZ1340" s="144"/>
      <c r="BA1340" s="144"/>
      <c r="BB1340" s="144"/>
      <c r="BC1340" s="144"/>
      <c r="BD1340" s="144"/>
      <c r="BE1340" s="144"/>
      <c r="BF1340" s="144"/>
      <c r="BG1340" s="144"/>
      <c r="BH1340" s="144"/>
      <c r="BI1340" s="144"/>
      <c r="BJ1340" s="144"/>
      <c r="BK1340" s="144"/>
      <c r="BL1340" s="144"/>
      <c r="BM1340" s="144"/>
      <c r="BN1340" s="144"/>
      <c r="BO1340" s="144"/>
      <c r="BP1340" s="144"/>
    </row>
    <row r="1341" spans="1:68" ht="14.5" x14ac:dyDescent="0.3">
      <c r="A1341" s="143"/>
      <c r="B1341" s="143"/>
      <c r="C1341" s="327"/>
      <c r="D1341" s="144"/>
      <c r="E1341" s="144"/>
      <c r="F1341" s="144"/>
      <c r="G1341" s="144"/>
      <c r="H1341" s="144"/>
      <c r="I1341" s="144"/>
      <c r="J1341" s="144"/>
      <c r="K1341" s="144"/>
      <c r="L1341" s="144"/>
      <c r="M1341" s="144"/>
      <c r="N1341" s="144"/>
      <c r="O1341" s="144"/>
      <c r="P1341" s="144"/>
      <c r="Q1341" s="144"/>
      <c r="R1341" s="144"/>
      <c r="S1341" s="144"/>
      <c r="T1341" s="144"/>
      <c r="U1341" s="144"/>
      <c r="V1341" s="144"/>
      <c r="W1341" s="144"/>
      <c r="X1341" s="144"/>
      <c r="Y1341" s="144"/>
      <c r="Z1341" s="144"/>
      <c r="AA1341" s="144"/>
      <c r="AB1341" s="144"/>
      <c r="AC1341" s="144"/>
      <c r="AD1341" s="144"/>
      <c r="AE1341" s="144"/>
      <c r="AF1341" s="144"/>
      <c r="AG1341" s="144"/>
      <c r="AH1341" s="144"/>
      <c r="AI1341" s="144"/>
      <c r="AJ1341" s="144"/>
      <c r="AK1341" s="144"/>
      <c r="AL1341" s="144"/>
      <c r="AM1341" s="144"/>
      <c r="AN1341" s="144"/>
      <c r="AO1341" s="144"/>
      <c r="AP1341" s="144"/>
      <c r="AQ1341" s="144"/>
      <c r="AR1341" s="144"/>
      <c r="AS1341" s="144"/>
      <c r="AT1341" s="144"/>
      <c r="AU1341" s="144"/>
      <c r="AV1341" s="144"/>
      <c r="AW1341" s="144"/>
      <c r="AX1341" s="144"/>
      <c r="AY1341" s="144"/>
      <c r="AZ1341" s="144"/>
      <c r="BA1341" s="144"/>
      <c r="BB1341" s="144"/>
      <c r="BC1341" s="144"/>
      <c r="BD1341" s="144"/>
      <c r="BE1341" s="144"/>
      <c r="BF1341" s="144"/>
      <c r="BG1341" s="144"/>
      <c r="BH1341" s="144"/>
      <c r="BI1341" s="144"/>
      <c r="BJ1341" s="144"/>
      <c r="BK1341" s="144"/>
      <c r="BL1341" s="144"/>
      <c r="BM1341" s="144"/>
      <c r="BN1341" s="144"/>
      <c r="BO1341" s="144"/>
      <c r="BP1341" s="144"/>
    </row>
    <row r="1342" spans="1:68" ht="14.5" x14ac:dyDescent="0.3">
      <c r="A1342" s="143"/>
      <c r="B1342" s="143"/>
      <c r="C1342" s="327"/>
      <c r="D1342" s="144"/>
      <c r="E1342" s="144"/>
      <c r="F1342" s="144"/>
      <c r="G1342" s="144"/>
      <c r="H1342" s="144"/>
      <c r="I1342" s="144"/>
      <c r="J1342" s="144"/>
      <c r="K1342" s="144"/>
      <c r="L1342" s="144"/>
      <c r="M1342" s="144"/>
      <c r="N1342" s="144"/>
      <c r="O1342" s="144"/>
      <c r="P1342" s="144"/>
      <c r="Q1342" s="144"/>
      <c r="R1342" s="144"/>
      <c r="S1342" s="144"/>
      <c r="T1342" s="144"/>
      <c r="U1342" s="144"/>
      <c r="V1342" s="144"/>
      <c r="W1342" s="144"/>
      <c r="X1342" s="144"/>
      <c r="Y1342" s="144"/>
      <c r="Z1342" s="144"/>
      <c r="AA1342" s="144"/>
      <c r="AB1342" s="144"/>
      <c r="AC1342" s="144"/>
      <c r="AD1342" s="144"/>
      <c r="AE1342" s="144"/>
      <c r="AF1342" s="144"/>
      <c r="AG1342" s="144"/>
      <c r="AH1342" s="144"/>
      <c r="AI1342" s="144"/>
      <c r="AJ1342" s="144"/>
      <c r="AK1342" s="144"/>
      <c r="AL1342" s="144"/>
      <c r="AM1342" s="144"/>
      <c r="AN1342" s="144"/>
      <c r="AO1342" s="144"/>
      <c r="AP1342" s="144"/>
      <c r="AQ1342" s="144"/>
      <c r="AR1342" s="144"/>
      <c r="AS1342" s="144"/>
      <c r="AT1342" s="144"/>
      <c r="AU1342" s="144"/>
      <c r="AV1342" s="144"/>
      <c r="AW1342" s="144"/>
      <c r="AX1342" s="144"/>
      <c r="AY1342" s="144"/>
      <c r="AZ1342" s="144"/>
      <c r="BA1342" s="144"/>
      <c r="BB1342" s="144"/>
      <c r="BC1342" s="144"/>
      <c r="BD1342" s="144"/>
      <c r="BE1342" s="144"/>
      <c r="BF1342" s="144"/>
      <c r="BG1342" s="144"/>
      <c r="BH1342" s="144"/>
      <c r="BI1342" s="144"/>
      <c r="BJ1342" s="144"/>
      <c r="BK1342" s="144"/>
      <c r="BL1342" s="144"/>
      <c r="BM1342" s="144"/>
      <c r="BN1342" s="144"/>
      <c r="BO1342" s="144"/>
      <c r="BP1342" s="144"/>
    </row>
    <row r="1343" spans="1:68" ht="14.5" x14ac:dyDescent="0.3">
      <c r="A1343" s="143"/>
      <c r="B1343" s="143"/>
      <c r="C1343" s="327"/>
      <c r="D1343" s="144"/>
      <c r="E1343" s="144"/>
      <c r="F1343" s="144"/>
      <c r="G1343" s="144"/>
      <c r="H1343" s="144"/>
      <c r="I1343" s="144"/>
      <c r="J1343" s="144"/>
      <c r="K1343" s="144"/>
      <c r="L1343" s="144"/>
      <c r="M1343" s="144"/>
      <c r="N1343" s="144"/>
      <c r="O1343" s="144"/>
      <c r="P1343" s="144"/>
      <c r="Q1343" s="144"/>
      <c r="R1343" s="144"/>
      <c r="S1343" s="144"/>
      <c r="T1343" s="144"/>
      <c r="U1343" s="144"/>
      <c r="V1343" s="144"/>
      <c r="W1343" s="144"/>
      <c r="X1343" s="144"/>
      <c r="Y1343" s="144"/>
      <c r="Z1343" s="144"/>
      <c r="AA1343" s="144"/>
      <c r="AB1343" s="144"/>
      <c r="AC1343" s="144"/>
      <c r="AD1343" s="144"/>
      <c r="AE1343" s="144"/>
      <c r="AF1343" s="144"/>
      <c r="AG1343" s="144"/>
      <c r="AH1343" s="144"/>
      <c r="AI1343" s="144"/>
      <c r="AJ1343" s="144"/>
      <c r="AK1343" s="144"/>
      <c r="AL1343" s="144"/>
      <c r="AM1343" s="144"/>
      <c r="AN1343" s="144"/>
      <c r="AO1343" s="144"/>
      <c r="AP1343" s="144"/>
      <c r="AQ1343" s="144"/>
      <c r="AR1343" s="144"/>
      <c r="AS1343" s="144"/>
      <c r="AT1343" s="144"/>
      <c r="AU1343" s="144"/>
      <c r="AV1343" s="144"/>
      <c r="AW1343" s="144"/>
      <c r="AX1343" s="144"/>
      <c r="AY1343" s="144"/>
      <c r="AZ1343" s="144"/>
      <c r="BA1343" s="144"/>
      <c r="BB1343" s="144"/>
      <c r="BC1343" s="144"/>
      <c r="BD1343" s="144"/>
      <c r="BE1343" s="144"/>
      <c r="BF1343" s="144"/>
      <c r="BG1343" s="144"/>
      <c r="BH1343" s="144"/>
      <c r="BI1343" s="144"/>
      <c r="BJ1343" s="144"/>
      <c r="BK1343" s="144"/>
      <c r="BL1343" s="144"/>
      <c r="BM1343" s="144"/>
      <c r="BN1343" s="144"/>
      <c r="BO1343" s="144"/>
      <c r="BP1343" s="144"/>
    </row>
    <row r="1344" spans="1:68" ht="14.5" x14ac:dyDescent="0.3">
      <c r="A1344" s="143"/>
      <c r="B1344" s="143"/>
      <c r="C1344" s="327"/>
      <c r="D1344" s="144"/>
      <c r="E1344" s="144"/>
      <c r="F1344" s="144"/>
      <c r="G1344" s="144"/>
      <c r="H1344" s="144"/>
      <c r="I1344" s="144"/>
      <c r="J1344" s="144"/>
      <c r="K1344" s="144"/>
      <c r="L1344" s="144"/>
      <c r="M1344" s="144"/>
      <c r="N1344" s="144"/>
      <c r="O1344" s="144"/>
      <c r="P1344" s="144"/>
      <c r="Q1344" s="144"/>
      <c r="R1344" s="144"/>
      <c r="S1344" s="144"/>
      <c r="T1344" s="144"/>
      <c r="U1344" s="144"/>
      <c r="V1344" s="144"/>
      <c r="W1344" s="144"/>
      <c r="X1344" s="144"/>
      <c r="Y1344" s="144"/>
      <c r="Z1344" s="144"/>
      <c r="AA1344" s="144"/>
      <c r="AB1344" s="144"/>
      <c r="AC1344" s="144"/>
      <c r="AD1344" s="144"/>
      <c r="AE1344" s="144"/>
      <c r="AF1344" s="144"/>
      <c r="AG1344" s="144"/>
      <c r="AH1344" s="144"/>
      <c r="AI1344" s="144"/>
      <c r="AJ1344" s="144"/>
      <c r="AK1344" s="144"/>
      <c r="AL1344" s="144"/>
      <c r="AM1344" s="144"/>
      <c r="AN1344" s="144"/>
      <c r="AO1344" s="144"/>
      <c r="AP1344" s="144"/>
      <c r="AQ1344" s="144"/>
      <c r="AR1344" s="144"/>
      <c r="AS1344" s="144"/>
      <c r="AT1344" s="144"/>
      <c r="AU1344" s="144"/>
      <c r="AV1344" s="144"/>
      <c r="AW1344" s="144"/>
      <c r="AX1344" s="144"/>
      <c r="AY1344" s="144"/>
      <c r="AZ1344" s="144"/>
      <c r="BA1344" s="144"/>
      <c r="BB1344" s="144"/>
      <c r="BC1344" s="144"/>
      <c r="BD1344" s="144"/>
      <c r="BE1344" s="144"/>
      <c r="BF1344" s="144"/>
      <c r="BG1344" s="144"/>
      <c r="BH1344" s="144"/>
      <c r="BI1344" s="144"/>
      <c r="BJ1344" s="144"/>
      <c r="BK1344" s="144"/>
      <c r="BL1344" s="144"/>
      <c r="BM1344" s="144"/>
      <c r="BN1344" s="144"/>
      <c r="BO1344" s="144"/>
      <c r="BP1344" s="144"/>
    </row>
    <row r="1345" spans="1:68" ht="14.5" x14ac:dyDescent="0.3">
      <c r="A1345" s="143"/>
      <c r="B1345" s="143"/>
      <c r="C1345" s="327"/>
      <c r="D1345" s="144"/>
      <c r="E1345" s="144"/>
      <c r="F1345" s="144"/>
      <c r="G1345" s="144"/>
      <c r="H1345" s="144"/>
      <c r="I1345" s="144"/>
      <c r="J1345" s="144"/>
      <c r="K1345" s="144"/>
      <c r="L1345" s="144"/>
      <c r="M1345" s="144"/>
      <c r="N1345" s="144"/>
      <c r="O1345" s="144"/>
      <c r="P1345" s="144"/>
      <c r="Q1345" s="144"/>
      <c r="R1345" s="144"/>
      <c r="S1345" s="144"/>
      <c r="T1345" s="144"/>
      <c r="U1345" s="144"/>
      <c r="V1345" s="144"/>
      <c r="W1345" s="144"/>
      <c r="X1345" s="144"/>
      <c r="Y1345" s="144"/>
      <c r="Z1345" s="144"/>
      <c r="AA1345" s="144"/>
      <c r="AB1345" s="144"/>
      <c r="AC1345" s="144"/>
      <c r="AD1345" s="144"/>
      <c r="AE1345" s="144"/>
      <c r="AF1345" s="144"/>
      <c r="AG1345" s="144"/>
      <c r="AH1345" s="144"/>
      <c r="AI1345" s="144"/>
      <c r="AJ1345" s="144"/>
      <c r="AK1345" s="144"/>
      <c r="AL1345" s="144"/>
      <c r="AM1345" s="144"/>
      <c r="AN1345" s="144"/>
      <c r="AO1345" s="144"/>
      <c r="AP1345" s="144"/>
      <c r="AQ1345" s="144"/>
      <c r="AR1345" s="144"/>
      <c r="AS1345" s="144"/>
      <c r="AT1345" s="144"/>
      <c r="AU1345" s="144"/>
      <c r="AV1345" s="144"/>
      <c r="AW1345" s="144"/>
      <c r="AX1345" s="144"/>
      <c r="AY1345" s="144"/>
      <c r="AZ1345" s="144"/>
      <c r="BA1345" s="144"/>
      <c r="BB1345" s="144"/>
      <c r="BC1345" s="144"/>
      <c r="BD1345" s="144"/>
      <c r="BE1345" s="144"/>
      <c r="BF1345" s="144"/>
      <c r="BG1345" s="144"/>
      <c r="BH1345" s="144"/>
      <c r="BI1345" s="144"/>
      <c r="BJ1345" s="144"/>
      <c r="BK1345" s="144"/>
      <c r="BL1345" s="144"/>
      <c r="BM1345" s="144"/>
      <c r="BN1345" s="144"/>
      <c r="BO1345" s="144"/>
      <c r="BP1345" s="144"/>
    </row>
    <row r="1346" spans="1:68" ht="14.5" x14ac:dyDescent="0.3">
      <c r="A1346" s="143"/>
      <c r="B1346" s="143"/>
      <c r="C1346" s="327"/>
      <c r="D1346" s="144"/>
      <c r="E1346" s="144"/>
      <c r="F1346" s="144"/>
      <c r="G1346" s="144"/>
      <c r="H1346" s="144"/>
      <c r="I1346" s="144"/>
      <c r="J1346" s="144"/>
      <c r="K1346" s="144"/>
      <c r="L1346" s="144"/>
      <c r="M1346" s="144"/>
      <c r="N1346" s="144"/>
      <c r="O1346" s="144"/>
      <c r="P1346" s="144"/>
      <c r="Q1346" s="144"/>
      <c r="R1346" s="144"/>
      <c r="S1346" s="144"/>
      <c r="T1346" s="144"/>
      <c r="U1346" s="144"/>
      <c r="V1346" s="144"/>
      <c r="W1346" s="144"/>
      <c r="X1346" s="144"/>
      <c r="Y1346" s="144"/>
      <c r="Z1346" s="144"/>
      <c r="AA1346" s="144"/>
      <c r="AB1346" s="144"/>
      <c r="AC1346" s="144"/>
      <c r="AD1346" s="144"/>
      <c r="AE1346" s="144"/>
      <c r="AF1346" s="144"/>
      <c r="AG1346" s="144"/>
      <c r="AH1346" s="144"/>
      <c r="AI1346" s="144"/>
      <c r="AJ1346" s="144"/>
      <c r="AK1346" s="144"/>
      <c r="AL1346" s="144"/>
      <c r="AM1346" s="144"/>
      <c r="AN1346" s="144"/>
      <c r="AO1346" s="144"/>
      <c r="AP1346" s="144"/>
      <c r="AQ1346" s="144"/>
      <c r="AR1346" s="144"/>
      <c r="AS1346" s="144"/>
      <c r="AT1346" s="144"/>
      <c r="AU1346" s="144"/>
      <c r="AV1346" s="144"/>
      <c r="AW1346" s="144"/>
      <c r="AX1346" s="144"/>
      <c r="AY1346" s="144"/>
      <c r="AZ1346" s="144"/>
      <c r="BA1346" s="144"/>
      <c r="BB1346" s="144"/>
      <c r="BC1346" s="144"/>
      <c r="BD1346" s="144"/>
      <c r="BE1346" s="144"/>
      <c r="BF1346" s="144"/>
      <c r="BG1346" s="144"/>
      <c r="BH1346" s="144"/>
      <c r="BI1346" s="144"/>
      <c r="BJ1346" s="144"/>
      <c r="BK1346" s="144"/>
      <c r="BL1346" s="144"/>
      <c r="BM1346" s="144"/>
      <c r="BN1346" s="144"/>
      <c r="BO1346" s="144"/>
      <c r="BP1346" s="144"/>
    </row>
    <row r="1347" spans="1:68" ht="14.5" x14ac:dyDescent="0.3">
      <c r="A1347" s="143"/>
      <c r="B1347" s="143"/>
      <c r="C1347" s="327"/>
      <c r="D1347" s="144"/>
      <c r="E1347" s="144"/>
      <c r="F1347" s="144"/>
      <c r="G1347" s="144"/>
      <c r="H1347" s="144"/>
      <c r="I1347" s="144"/>
      <c r="J1347" s="144"/>
      <c r="K1347" s="144"/>
      <c r="L1347" s="144"/>
      <c r="M1347" s="144"/>
      <c r="N1347" s="144"/>
      <c r="O1347" s="144"/>
      <c r="P1347" s="144"/>
      <c r="Q1347" s="144"/>
      <c r="R1347" s="144"/>
      <c r="S1347" s="144"/>
      <c r="T1347" s="144"/>
      <c r="U1347" s="144"/>
      <c r="V1347" s="144"/>
      <c r="W1347" s="144"/>
      <c r="X1347" s="144"/>
      <c r="Y1347" s="144"/>
      <c r="Z1347" s="144"/>
      <c r="AA1347" s="144"/>
      <c r="AB1347" s="144"/>
      <c r="AC1347" s="144"/>
      <c r="AD1347" s="144"/>
      <c r="AE1347" s="144"/>
      <c r="AF1347" s="144"/>
      <c r="AG1347" s="144"/>
      <c r="AH1347" s="144"/>
      <c r="AI1347" s="144"/>
      <c r="AJ1347" s="144"/>
      <c r="AK1347" s="144"/>
      <c r="AL1347" s="144"/>
      <c r="AM1347" s="144"/>
      <c r="AN1347" s="144"/>
      <c r="AO1347" s="144"/>
      <c r="AP1347" s="144"/>
      <c r="AQ1347" s="144"/>
      <c r="AR1347" s="144"/>
      <c r="AS1347" s="144"/>
      <c r="AT1347" s="144"/>
      <c r="AU1347" s="144"/>
      <c r="AV1347" s="144"/>
      <c r="AW1347" s="144"/>
      <c r="AX1347" s="144"/>
      <c r="AY1347" s="144"/>
      <c r="AZ1347" s="144"/>
      <c r="BA1347" s="144"/>
      <c r="BB1347" s="144"/>
      <c r="BC1347" s="144"/>
      <c r="BD1347" s="144"/>
      <c r="BE1347" s="144"/>
      <c r="BF1347" s="144"/>
      <c r="BG1347" s="144"/>
      <c r="BH1347" s="144"/>
      <c r="BI1347" s="144"/>
      <c r="BJ1347" s="144"/>
      <c r="BK1347" s="144"/>
      <c r="BL1347" s="144"/>
      <c r="BM1347" s="144"/>
      <c r="BN1347" s="144"/>
      <c r="BO1347" s="144"/>
      <c r="BP1347" s="144"/>
    </row>
    <row r="1348" spans="1:68" ht="14.5" x14ac:dyDescent="0.3">
      <c r="A1348" s="143"/>
      <c r="B1348" s="143"/>
      <c r="C1348" s="327"/>
      <c r="D1348" s="144"/>
      <c r="E1348" s="144"/>
      <c r="F1348" s="144"/>
      <c r="G1348" s="144"/>
      <c r="H1348" s="144"/>
      <c r="I1348" s="144"/>
      <c r="J1348" s="144"/>
      <c r="K1348" s="144"/>
      <c r="L1348" s="144"/>
      <c r="M1348" s="144"/>
      <c r="N1348" s="144"/>
      <c r="O1348" s="144"/>
      <c r="P1348" s="144"/>
      <c r="Q1348" s="144"/>
      <c r="R1348" s="144"/>
      <c r="S1348" s="144"/>
      <c r="T1348" s="144"/>
      <c r="U1348" s="144"/>
      <c r="V1348" s="144"/>
      <c r="W1348" s="144"/>
      <c r="X1348" s="144"/>
      <c r="Y1348" s="144"/>
      <c r="Z1348" s="144"/>
      <c r="AA1348" s="144"/>
      <c r="AB1348" s="144"/>
      <c r="AC1348" s="144"/>
      <c r="AD1348" s="144"/>
      <c r="AE1348" s="144"/>
      <c r="AF1348" s="144"/>
      <c r="AG1348" s="144"/>
      <c r="AH1348" s="144"/>
      <c r="AI1348" s="144"/>
      <c r="AJ1348" s="144"/>
      <c r="AK1348" s="144"/>
      <c r="AL1348" s="144"/>
      <c r="AM1348" s="144"/>
      <c r="AN1348" s="144"/>
      <c r="AO1348" s="144"/>
      <c r="AP1348" s="144"/>
      <c r="AQ1348" s="144"/>
      <c r="AR1348" s="144"/>
      <c r="AS1348" s="144"/>
      <c r="AT1348" s="144"/>
      <c r="AU1348" s="144"/>
      <c r="AV1348" s="144"/>
      <c r="AW1348" s="144"/>
      <c r="AX1348" s="144"/>
      <c r="AY1348" s="144"/>
      <c r="AZ1348" s="144"/>
      <c r="BA1348" s="144"/>
      <c r="BB1348" s="144"/>
      <c r="BC1348" s="144"/>
      <c r="BD1348" s="144"/>
      <c r="BE1348" s="144"/>
      <c r="BF1348" s="144"/>
      <c r="BG1348" s="144"/>
      <c r="BH1348" s="144"/>
      <c r="BI1348" s="144"/>
      <c r="BJ1348" s="144"/>
      <c r="BK1348" s="144"/>
      <c r="BL1348" s="144"/>
      <c r="BM1348" s="144"/>
      <c r="BN1348" s="144"/>
      <c r="BO1348" s="144"/>
      <c r="BP1348" s="144"/>
    </row>
    <row r="1349" spans="1:68" ht="14.5" x14ac:dyDescent="0.3">
      <c r="A1349" s="143"/>
      <c r="B1349" s="143"/>
      <c r="C1349" s="327"/>
      <c r="D1349" s="144"/>
      <c r="E1349" s="144"/>
      <c r="F1349" s="144"/>
      <c r="G1349" s="144"/>
      <c r="H1349" s="144"/>
      <c r="I1349" s="144"/>
      <c r="J1349" s="144"/>
      <c r="K1349" s="144"/>
      <c r="L1349" s="144"/>
      <c r="M1349" s="144"/>
      <c r="N1349" s="144"/>
      <c r="O1349" s="144"/>
      <c r="P1349" s="144"/>
      <c r="Q1349" s="144"/>
      <c r="R1349" s="144"/>
      <c r="S1349" s="144"/>
      <c r="T1349" s="144"/>
      <c r="U1349" s="144"/>
      <c r="V1349" s="144"/>
      <c r="W1349" s="144"/>
      <c r="X1349" s="144"/>
      <c r="Y1349" s="144"/>
      <c r="Z1349" s="144"/>
      <c r="AA1349" s="144"/>
      <c r="AB1349" s="144"/>
      <c r="AC1349" s="144"/>
      <c r="AD1349" s="144"/>
      <c r="AE1349" s="144"/>
      <c r="AF1349" s="144"/>
      <c r="AG1349" s="144"/>
      <c r="AH1349" s="144"/>
      <c r="AI1349" s="144"/>
      <c r="AJ1349" s="144"/>
      <c r="AK1349" s="144"/>
      <c r="AL1349" s="144"/>
      <c r="AM1349" s="144"/>
      <c r="AN1349" s="144"/>
      <c r="AO1349" s="144"/>
      <c r="AP1349" s="144"/>
      <c r="AQ1349" s="144"/>
      <c r="AR1349" s="144"/>
      <c r="AS1349" s="144"/>
      <c r="AT1349" s="144"/>
      <c r="AU1349" s="144"/>
      <c r="AV1349" s="144"/>
      <c r="AW1349" s="144"/>
      <c r="AX1349" s="144"/>
      <c r="AY1349" s="144"/>
      <c r="AZ1349" s="144"/>
      <c r="BA1349" s="144"/>
      <c r="BB1349" s="144"/>
      <c r="BC1349" s="144"/>
      <c r="BD1349" s="144"/>
      <c r="BE1349" s="144"/>
      <c r="BF1349" s="144"/>
      <c r="BG1349" s="144"/>
      <c r="BH1349" s="144"/>
      <c r="BI1349" s="144"/>
      <c r="BJ1349" s="144"/>
      <c r="BK1349" s="144"/>
      <c r="BL1349" s="144"/>
      <c r="BM1349" s="144"/>
      <c r="BN1349" s="144"/>
      <c r="BO1349" s="144"/>
      <c r="BP1349" s="144"/>
    </row>
    <row r="1350" spans="1:68" ht="14.5" x14ac:dyDescent="0.3">
      <c r="A1350" s="143"/>
      <c r="B1350" s="143"/>
      <c r="C1350" s="327"/>
      <c r="D1350" s="144"/>
      <c r="E1350" s="144"/>
      <c r="F1350" s="144"/>
      <c r="G1350" s="144"/>
      <c r="H1350" s="144"/>
      <c r="I1350" s="144"/>
      <c r="J1350" s="144"/>
      <c r="K1350" s="144"/>
      <c r="L1350" s="144"/>
      <c r="M1350" s="144"/>
      <c r="N1350" s="144"/>
      <c r="O1350" s="144"/>
      <c r="P1350" s="144"/>
      <c r="Q1350" s="144"/>
      <c r="R1350" s="144"/>
      <c r="S1350" s="144"/>
      <c r="T1350" s="144"/>
      <c r="U1350" s="144"/>
      <c r="V1350" s="144"/>
      <c r="W1350" s="144"/>
      <c r="X1350" s="144"/>
      <c r="Y1350" s="144"/>
      <c r="Z1350" s="144"/>
      <c r="AA1350" s="144"/>
      <c r="AB1350" s="144"/>
      <c r="AC1350" s="144"/>
      <c r="AD1350" s="144"/>
      <c r="AE1350" s="144"/>
      <c r="AF1350" s="144"/>
      <c r="AG1350" s="144"/>
      <c r="AH1350" s="144"/>
      <c r="AI1350" s="144"/>
      <c r="AJ1350" s="144"/>
      <c r="AK1350" s="144"/>
      <c r="AL1350" s="144"/>
      <c r="AM1350" s="144"/>
      <c r="AN1350" s="144"/>
      <c r="AO1350" s="144"/>
      <c r="AP1350" s="144"/>
      <c r="AQ1350" s="144"/>
      <c r="AR1350" s="144"/>
      <c r="AS1350" s="144"/>
      <c r="AT1350" s="144"/>
      <c r="AU1350" s="144"/>
      <c r="AV1350" s="144"/>
      <c r="AW1350" s="144"/>
      <c r="AX1350" s="144"/>
      <c r="AY1350" s="144"/>
      <c r="AZ1350" s="144"/>
      <c r="BA1350" s="144"/>
      <c r="BB1350" s="144"/>
      <c r="BC1350" s="144"/>
      <c r="BD1350" s="144"/>
      <c r="BE1350" s="144"/>
      <c r="BF1350" s="144"/>
      <c r="BG1350" s="144"/>
      <c r="BH1350" s="144"/>
      <c r="BI1350" s="144"/>
      <c r="BJ1350" s="144"/>
      <c r="BK1350" s="144"/>
      <c r="BL1350" s="144"/>
      <c r="BM1350" s="144"/>
      <c r="BN1350" s="144"/>
      <c r="BO1350" s="144"/>
      <c r="BP1350" s="144"/>
    </row>
    <row r="1351" spans="1:68" ht="14.5" x14ac:dyDescent="0.3">
      <c r="A1351" s="143"/>
      <c r="B1351" s="143"/>
      <c r="C1351" s="327"/>
      <c r="D1351" s="144"/>
      <c r="E1351" s="144"/>
      <c r="F1351" s="144"/>
      <c r="G1351" s="144"/>
      <c r="H1351" s="144"/>
      <c r="I1351" s="144"/>
      <c r="J1351" s="144"/>
      <c r="K1351" s="144"/>
      <c r="L1351" s="144"/>
      <c r="M1351" s="144"/>
      <c r="N1351" s="144"/>
      <c r="O1351" s="144"/>
      <c r="P1351" s="144"/>
      <c r="Q1351" s="144"/>
      <c r="R1351" s="144"/>
      <c r="S1351" s="144"/>
      <c r="T1351" s="144"/>
      <c r="U1351" s="144"/>
      <c r="V1351" s="144"/>
      <c r="W1351" s="144"/>
      <c r="X1351" s="144"/>
      <c r="Y1351" s="144"/>
      <c r="Z1351" s="144"/>
      <c r="AA1351" s="144"/>
      <c r="AB1351" s="144"/>
      <c r="AC1351" s="144"/>
      <c r="AD1351" s="144"/>
      <c r="AE1351" s="144"/>
      <c r="AF1351" s="144"/>
      <c r="AG1351" s="144"/>
      <c r="AH1351" s="144"/>
      <c r="AI1351" s="144"/>
      <c r="AJ1351" s="144"/>
      <c r="AK1351" s="144"/>
      <c r="AL1351" s="144"/>
      <c r="AM1351" s="144"/>
      <c r="AN1351" s="144"/>
      <c r="AO1351" s="144"/>
      <c r="AP1351" s="144"/>
      <c r="AQ1351" s="144"/>
      <c r="AR1351" s="144"/>
      <c r="AS1351" s="144"/>
      <c r="AT1351" s="144"/>
      <c r="AU1351" s="144"/>
      <c r="AV1351" s="144"/>
      <c r="AW1351" s="144"/>
      <c r="AX1351" s="144"/>
      <c r="AY1351" s="144"/>
      <c r="AZ1351" s="144"/>
      <c r="BA1351" s="144"/>
      <c r="BB1351" s="144"/>
      <c r="BC1351" s="144"/>
      <c r="BD1351" s="144"/>
      <c r="BE1351" s="144"/>
      <c r="BF1351" s="144"/>
      <c r="BG1351" s="144"/>
      <c r="BH1351" s="144"/>
      <c r="BI1351" s="144"/>
      <c r="BJ1351" s="144"/>
      <c r="BK1351" s="144"/>
      <c r="BL1351" s="144"/>
      <c r="BM1351" s="144"/>
      <c r="BN1351" s="144"/>
      <c r="BO1351" s="144"/>
      <c r="BP1351" s="144"/>
    </row>
    <row r="1352" spans="1:68" ht="14.5" x14ac:dyDescent="0.3">
      <c r="A1352" s="143"/>
      <c r="B1352" s="143"/>
      <c r="C1352" s="327"/>
      <c r="D1352" s="144"/>
      <c r="E1352" s="144"/>
      <c r="F1352" s="144"/>
      <c r="G1352" s="144"/>
      <c r="H1352" s="144"/>
      <c r="I1352" s="144"/>
      <c r="J1352" s="144"/>
      <c r="K1352" s="144"/>
      <c r="L1352" s="144"/>
      <c r="M1352" s="144"/>
      <c r="N1352" s="144"/>
      <c r="O1352" s="144"/>
      <c r="P1352" s="144"/>
      <c r="Q1352" s="144"/>
      <c r="R1352" s="144"/>
      <c r="S1352" s="144"/>
      <c r="T1352" s="144"/>
      <c r="U1352" s="144"/>
      <c r="V1352" s="144"/>
      <c r="W1352" s="144"/>
      <c r="X1352" s="144"/>
      <c r="Y1352" s="144"/>
      <c r="Z1352" s="144"/>
      <c r="AA1352" s="144"/>
      <c r="AB1352" s="144"/>
      <c r="AC1352" s="144"/>
      <c r="AD1352" s="144"/>
      <c r="AE1352" s="144"/>
      <c r="AF1352" s="144"/>
      <c r="AG1352" s="144"/>
      <c r="AH1352" s="144"/>
      <c r="AI1352" s="144"/>
      <c r="AJ1352" s="144"/>
      <c r="AK1352" s="144"/>
      <c r="AL1352" s="144"/>
      <c r="AM1352" s="144"/>
      <c r="AN1352" s="144"/>
      <c r="AO1352" s="144"/>
      <c r="AP1352" s="144"/>
      <c r="AQ1352" s="144"/>
      <c r="AR1352" s="144"/>
      <c r="AS1352" s="144"/>
      <c r="AT1352" s="144"/>
      <c r="AU1352" s="144"/>
      <c r="AV1352" s="144"/>
      <c r="AW1352" s="144"/>
      <c r="AX1352" s="144"/>
      <c r="AY1352" s="144"/>
      <c r="AZ1352" s="144"/>
      <c r="BA1352" s="144"/>
      <c r="BB1352" s="144"/>
      <c r="BC1352" s="144"/>
      <c r="BD1352" s="144"/>
      <c r="BE1352" s="144"/>
      <c r="BF1352" s="144"/>
      <c r="BG1352" s="144"/>
      <c r="BH1352" s="144"/>
      <c r="BI1352" s="144"/>
      <c r="BJ1352" s="144"/>
      <c r="BK1352" s="144"/>
      <c r="BL1352" s="144"/>
      <c r="BM1352" s="144"/>
      <c r="BN1352" s="144"/>
      <c r="BO1352" s="144"/>
      <c r="BP1352" s="144"/>
    </row>
    <row r="1353" spans="1:68" ht="14.5" x14ac:dyDescent="0.3">
      <c r="A1353" s="143"/>
      <c r="B1353" s="143"/>
      <c r="C1353" s="327"/>
      <c r="D1353" s="144"/>
      <c r="E1353" s="144"/>
      <c r="F1353" s="144"/>
      <c r="G1353" s="144"/>
      <c r="H1353" s="144"/>
      <c r="I1353" s="144"/>
      <c r="J1353" s="144"/>
      <c r="K1353" s="144"/>
      <c r="L1353" s="144"/>
      <c r="M1353" s="144"/>
      <c r="N1353" s="144"/>
      <c r="O1353" s="144"/>
      <c r="P1353" s="144"/>
      <c r="Q1353" s="144"/>
      <c r="R1353" s="144"/>
      <c r="S1353" s="144"/>
      <c r="T1353" s="144"/>
      <c r="U1353" s="144"/>
      <c r="V1353" s="144"/>
      <c r="W1353" s="144"/>
      <c r="X1353" s="144"/>
      <c r="Y1353" s="144"/>
      <c r="Z1353" s="144"/>
      <c r="AA1353" s="144"/>
      <c r="AB1353" s="144"/>
      <c r="AC1353" s="144"/>
      <c r="AD1353" s="144"/>
      <c r="AE1353" s="144"/>
      <c r="AF1353" s="144"/>
      <c r="AG1353" s="144"/>
      <c r="AH1353" s="144"/>
      <c r="AI1353" s="144"/>
      <c r="AJ1353" s="144"/>
      <c r="AK1353" s="144"/>
      <c r="AL1353" s="144"/>
      <c r="AM1353" s="144"/>
      <c r="AN1353" s="144"/>
      <c r="AO1353" s="144"/>
      <c r="AP1353" s="144"/>
      <c r="AQ1353" s="144"/>
      <c r="AR1353" s="144"/>
      <c r="AS1353" s="144"/>
      <c r="AT1353" s="144"/>
      <c r="AU1353" s="144"/>
      <c r="AV1353" s="144"/>
      <c r="AW1353" s="144"/>
      <c r="AX1353" s="144"/>
      <c r="AY1353" s="144"/>
      <c r="AZ1353" s="144"/>
      <c r="BA1353" s="144"/>
      <c r="BB1353" s="144"/>
      <c r="BC1353" s="144"/>
      <c r="BD1353" s="144"/>
      <c r="BE1353" s="144"/>
      <c r="BF1353" s="144"/>
      <c r="BG1353" s="144"/>
      <c r="BH1353" s="144"/>
      <c r="BI1353" s="144"/>
      <c r="BJ1353" s="144"/>
      <c r="BK1353" s="144"/>
      <c r="BL1353" s="144"/>
      <c r="BM1353" s="144"/>
      <c r="BN1353" s="144"/>
      <c r="BO1353" s="144"/>
      <c r="BP1353" s="144"/>
    </row>
    <row r="1354" spans="1:68" ht="14.5" x14ac:dyDescent="0.3">
      <c r="A1354" s="143"/>
      <c r="B1354" s="143"/>
      <c r="C1354" s="327"/>
      <c r="D1354" s="144"/>
      <c r="E1354" s="144"/>
      <c r="F1354" s="144"/>
      <c r="G1354" s="144"/>
      <c r="H1354" s="144"/>
      <c r="I1354" s="144"/>
      <c r="J1354" s="144"/>
      <c r="K1354" s="144"/>
      <c r="L1354" s="144"/>
      <c r="M1354" s="144"/>
      <c r="N1354" s="144"/>
      <c r="O1354" s="144"/>
      <c r="P1354" s="144"/>
      <c r="Q1354" s="144"/>
      <c r="R1354" s="144"/>
      <c r="S1354" s="144"/>
      <c r="T1354" s="144"/>
      <c r="U1354" s="144"/>
      <c r="V1354" s="144"/>
      <c r="W1354" s="144"/>
      <c r="X1354" s="144"/>
      <c r="Y1354" s="144"/>
      <c r="Z1354" s="144"/>
      <c r="AA1354" s="144"/>
      <c r="AB1354" s="144"/>
      <c r="AC1354" s="144"/>
      <c r="AD1354" s="144"/>
      <c r="AE1354" s="144"/>
      <c r="AF1354" s="144"/>
      <c r="AG1354" s="144"/>
      <c r="AH1354" s="144"/>
      <c r="AI1354" s="144"/>
      <c r="AJ1354" s="144"/>
      <c r="AK1354" s="144"/>
      <c r="AL1354" s="144"/>
      <c r="AM1354" s="144"/>
      <c r="AN1354" s="144"/>
      <c r="AO1354" s="144"/>
      <c r="AP1354" s="144"/>
      <c r="AQ1354" s="144"/>
      <c r="AR1354" s="144"/>
      <c r="AS1354" s="144"/>
      <c r="AT1354" s="144"/>
      <c r="AU1354" s="144"/>
      <c r="AV1354" s="144"/>
      <c r="AW1354" s="144"/>
      <c r="AX1354" s="144"/>
      <c r="AY1354" s="144"/>
      <c r="AZ1354" s="144"/>
      <c r="BA1354" s="144"/>
      <c r="BB1354" s="144"/>
      <c r="BC1354" s="144"/>
      <c r="BD1354" s="144"/>
      <c r="BE1354" s="144"/>
      <c r="BF1354" s="144"/>
      <c r="BG1354" s="144"/>
      <c r="BH1354" s="144"/>
      <c r="BI1354" s="144"/>
      <c r="BJ1354" s="144"/>
      <c r="BK1354" s="144"/>
      <c r="BL1354" s="144"/>
      <c r="BM1354" s="144"/>
      <c r="BN1354" s="144"/>
      <c r="BO1354" s="144"/>
      <c r="BP1354" s="144"/>
    </row>
    <row r="1355" spans="1:68" ht="14.5" x14ac:dyDescent="0.3">
      <c r="A1355" s="143"/>
      <c r="B1355" s="143"/>
      <c r="C1355" s="327"/>
      <c r="D1355" s="144"/>
      <c r="E1355" s="144"/>
      <c r="F1355" s="144"/>
      <c r="G1355" s="144"/>
      <c r="H1355" s="144"/>
      <c r="I1355" s="144"/>
      <c r="J1355" s="144"/>
      <c r="K1355" s="144"/>
      <c r="L1355" s="144"/>
      <c r="M1355" s="144"/>
      <c r="N1355" s="144"/>
      <c r="O1355" s="144"/>
      <c r="P1355" s="144"/>
      <c r="Q1355" s="144"/>
      <c r="R1355" s="144"/>
      <c r="S1355" s="144"/>
      <c r="T1355" s="144"/>
      <c r="U1355" s="144"/>
      <c r="V1355" s="144"/>
      <c r="W1355" s="144"/>
      <c r="X1355" s="144"/>
      <c r="Y1355" s="144"/>
      <c r="Z1355" s="144"/>
      <c r="AA1355" s="144"/>
      <c r="AB1355" s="144"/>
      <c r="AC1355" s="144"/>
      <c r="AD1355" s="144"/>
      <c r="AE1355" s="144"/>
      <c r="AF1355" s="144"/>
      <c r="AG1355" s="144"/>
      <c r="AH1355" s="144"/>
      <c r="AI1355" s="144"/>
      <c r="AJ1355" s="144"/>
      <c r="AK1355" s="144"/>
      <c r="AL1355" s="144"/>
      <c r="AM1355" s="144"/>
      <c r="AN1355" s="144"/>
      <c r="AO1355" s="144"/>
      <c r="AP1355" s="144"/>
      <c r="AQ1355" s="144"/>
      <c r="AR1355" s="144"/>
      <c r="AS1355" s="144"/>
      <c r="AT1355" s="144"/>
      <c r="AU1355" s="144"/>
      <c r="AV1355" s="144"/>
      <c r="AW1355" s="144"/>
      <c r="AX1355" s="144"/>
      <c r="AY1355" s="144"/>
      <c r="AZ1355" s="144"/>
      <c r="BA1355" s="144"/>
      <c r="BB1355" s="144"/>
      <c r="BC1355" s="144"/>
      <c r="BD1355" s="144"/>
      <c r="BE1355" s="144"/>
      <c r="BF1355" s="144"/>
      <c r="BG1355" s="144"/>
      <c r="BH1355" s="144"/>
      <c r="BI1355" s="144"/>
      <c r="BJ1355" s="144"/>
      <c r="BK1355" s="144"/>
      <c r="BL1355" s="144"/>
      <c r="BM1355" s="144"/>
      <c r="BN1355" s="144"/>
      <c r="BO1355" s="144"/>
      <c r="BP1355" s="144"/>
    </row>
    <row r="1356" spans="1:68" ht="14.5" x14ac:dyDescent="0.3">
      <c r="A1356" s="143"/>
      <c r="B1356" s="143"/>
      <c r="C1356" s="327"/>
      <c r="D1356" s="144"/>
      <c r="E1356" s="144"/>
      <c r="F1356" s="144"/>
      <c r="G1356" s="144"/>
      <c r="H1356" s="144"/>
      <c r="I1356" s="144"/>
      <c r="J1356" s="144"/>
      <c r="K1356" s="144"/>
      <c r="L1356" s="144"/>
      <c r="M1356" s="144"/>
      <c r="N1356" s="144"/>
      <c r="O1356" s="144"/>
      <c r="P1356" s="144"/>
      <c r="Q1356" s="144"/>
      <c r="R1356" s="144"/>
      <c r="S1356" s="144"/>
      <c r="T1356" s="144"/>
      <c r="U1356" s="144"/>
      <c r="V1356" s="144"/>
      <c r="W1356" s="144"/>
      <c r="X1356" s="144"/>
      <c r="Y1356" s="144"/>
      <c r="Z1356" s="144"/>
      <c r="AA1356" s="144"/>
      <c r="AB1356" s="144"/>
      <c r="AC1356" s="144"/>
      <c r="AD1356" s="144"/>
      <c r="AE1356" s="144"/>
      <c r="AF1356" s="144"/>
      <c r="AG1356" s="144"/>
      <c r="AH1356" s="144"/>
      <c r="AI1356" s="144"/>
      <c r="AJ1356" s="144"/>
      <c r="AK1356" s="144"/>
      <c r="AL1356" s="144"/>
      <c r="AM1356" s="144"/>
      <c r="AN1356" s="144"/>
      <c r="AO1356" s="144"/>
      <c r="AP1356" s="144"/>
      <c r="AQ1356" s="144"/>
      <c r="AR1356" s="144"/>
      <c r="AS1356" s="144"/>
      <c r="AT1356" s="144"/>
      <c r="AU1356" s="144"/>
      <c r="AV1356" s="144"/>
      <c r="AW1356" s="144"/>
      <c r="AX1356" s="144"/>
      <c r="AY1356" s="144"/>
      <c r="AZ1356" s="144"/>
      <c r="BA1356" s="144"/>
      <c r="BB1356" s="144"/>
      <c r="BC1356" s="144"/>
      <c r="BD1356" s="144"/>
      <c r="BE1356" s="144"/>
      <c r="BF1356" s="144"/>
      <c r="BG1356" s="144"/>
      <c r="BH1356" s="144"/>
      <c r="BI1356" s="144"/>
      <c r="BJ1356" s="144"/>
      <c r="BK1356" s="144"/>
      <c r="BL1356" s="144"/>
      <c r="BM1356" s="144"/>
      <c r="BN1356" s="144"/>
      <c r="BO1356" s="144"/>
      <c r="BP1356" s="144"/>
    </row>
    <row r="1357" spans="1:68" ht="14.5" x14ac:dyDescent="0.3">
      <c r="A1357" s="143"/>
      <c r="B1357" s="143"/>
      <c r="C1357" s="327"/>
      <c r="D1357" s="144"/>
      <c r="E1357" s="144"/>
      <c r="F1357" s="144"/>
      <c r="G1357" s="144"/>
      <c r="H1357" s="144"/>
      <c r="I1357" s="144"/>
      <c r="J1357" s="144"/>
      <c r="K1357" s="144"/>
      <c r="L1357" s="144"/>
      <c r="M1357" s="144"/>
      <c r="N1357" s="144"/>
      <c r="O1357" s="144"/>
      <c r="P1357" s="144"/>
      <c r="Q1357" s="144"/>
      <c r="R1357" s="144"/>
      <c r="S1357" s="144"/>
      <c r="T1357" s="144"/>
      <c r="U1357" s="144"/>
      <c r="V1357" s="144"/>
      <c r="W1357" s="144"/>
      <c r="X1357" s="144"/>
      <c r="Y1357" s="144"/>
      <c r="Z1357" s="144"/>
      <c r="AA1357" s="144"/>
      <c r="AB1357" s="144"/>
      <c r="AC1357" s="144"/>
      <c r="AD1357" s="144"/>
      <c r="AE1357" s="144"/>
      <c r="AF1357" s="144"/>
      <c r="AG1357" s="144"/>
      <c r="AH1357" s="144"/>
      <c r="AI1357" s="144"/>
      <c r="AJ1357" s="144"/>
      <c r="AK1357" s="144"/>
      <c r="AL1357" s="144"/>
      <c r="AM1357" s="144"/>
      <c r="AN1357" s="144"/>
      <c r="AO1357" s="144"/>
      <c r="AP1357" s="144"/>
      <c r="AQ1357" s="144"/>
      <c r="AR1357" s="144"/>
      <c r="AS1357" s="144"/>
      <c r="AT1357" s="144"/>
      <c r="AU1357" s="144"/>
      <c r="AV1357" s="144"/>
      <c r="AW1357" s="144"/>
      <c r="AX1357" s="144"/>
      <c r="AY1357" s="144"/>
      <c r="AZ1357" s="144"/>
      <c r="BA1357" s="144"/>
      <c r="BB1357" s="144"/>
      <c r="BC1357" s="144"/>
      <c r="BD1357" s="144"/>
      <c r="BE1357" s="144"/>
      <c r="BF1357" s="144"/>
      <c r="BG1357" s="144"/>
      <c r="BH1357" s="144"/>
      <c r="BI1357" s="144"/>
      <c r="BJ1357" s="144"/>
      <c r="BK1357" s="144"/>
      <c r="BL1357" s="144"/>
      <c r="BM1357" s="144"/>
      <c r="BN1357" s="144"/>
      <c r="BO1357" s="144"/>
      <c r="BP1357" s="144"/>
    </row>
    <row r="1358" spans="1:68" ht="14.5" x14ac:dyDescent="0.3">
      <c r="A1358" s="143"/>
      <c r="B1358" s="143"/>
      <c r="C1358" s="327"/>
      <c r="D1358" s="144"/>
      <c r="E1358" s="144"/>
      <c r="F1358" s="144"/>
      <c r="G1358" s="144"/>
      <c r="H1358" s="144"/>
      <c r="I1358" s="144"/>
      <c r="J1358" s="144"/>
      <c r="K1358" s="144"/>
      <c r="L1358" s="144"/>
      <c r="M1358" s="144"/>
      <c r="N1358" s="144"/>
      <c r="O1358" s="144"/>
      <c r="P1358" s="144"/>
      <c r="Q1358" s="144"/>
      <c r="R1358" s="144"/>
      <c r="S1358" s="144"/>
      <c r="T1358" s="144"/>
      <c r="U1358" s="144"/>
      <c r="V1358" s="144"/>
      <c r="W1358" s="144"/>
      <c r="X1358" s="144"/>
      <c r="Y1358" s="144"/>
      <c r="Z1358" s="144"/>
      <c r="AA1358" s="144"/>
      <c r="AB1358" s="144"/>
      <c r="AC1358" s="144"/>
      <c r="AD1358" s="144"/>
      <c r="AE1358" s="144"/>
      <c r="AF1358" s="144"/>
      <c r="AG1358" s="144"/>
      <c r="AH1358" s="144"/>
      <c r="AI1358" s="144"/>
      <c r="AJ1358" s="144"/>
      <c r="AK1358" s="144"/>
      <c r="AL1358" s="144"/>
      <c r="AM1358" s="144"/>
      <c r="AN1358" s="144"/>
      <c r="AO1358" s="144"/>
      <c r="AP1358" s="144"/>
      <c r="AQ1358" s="144"/>
      <c r="AR1358" s="144"/>
      <c r="AS1358" s="144"/>
      <c r="AT1358" s="144"/>
      <c r="AU1358" s="144"/>
      <c r="AV1358" s="144"/>
      <c r="AW1358" s="144"/>
      <c r="AX1358" s="144"/>
      <c r="AY1358" s="144"/>
      <c r="AZ1358" s="144"/>
      <c r="BA1358" s="144"/>
      <c r="BB1358" s="144"/>
      <c r="BC1358" s="144"/>
      <c r="BD1358" s="144"/>
      <c r="BE1358" s="144"/>
      <c r="BF1358" s="144"/>
      <c r="BG1358" s="144"/>
      <c r="BH1358" s="144"/>
      <c r="BI1358" s="144"/>
      <c r="BJ1358" s="144"/>
      <c r="BK1358" s="144"/>
      <c r="BL1358" s="144"/>
      <c r="BM1358" s="144"/>
      <c r="BN1358" s="144"/>
      <c r="BO1358" s="144"/>
      <c r="BP1358" s="144"/>
    </row>
    <row r="1359" spans="1:68" ht="14.5" x14ac:dyDescent="0.3">
      <c r="A1359" s="143"/>
      <c r="B1359" s="143"/>
      <c r="C1359" s="327"/>
      <c r="D1359" s="144"/>
      <c r="E1359" s="144"/>
      <c r="F1359" s="144"/>
      <c r="G1359" s="144"/>
      <c r="H1359" s="144"/>
      <c r="I1359" s="144"/>
      <c r="J1359" s="144"/>
      <c r="K1359" s="144"/>
      <c r="L1359" s="144"/>
      <c r="M1359" s="144"/>
      <c r="N1359" s="144"/>
      <c r="O1359" s="144"/>
      <c r="P1359" s="144"/>
      <c r="Q1359" s="144"/>
      <c r="R1359" s="144"/>
      <c r="S1359" s="144"/>
      <c r="T1359" s="144"/>
      <c r="U1359" s="144"/>
      <c r="V1359" s="144"/>
      <c r="W1359" s="144"/>
      <c r="X1359" s="144"/>
      <c r="Y1359" s="144"/>
      <c r="Z1359" s="144"/>
      <c r="AA1359" s="144"/>
      <c r="AB1359" s="144"/>
      <c r="AC1359" s="144"/>
      <c r="AD1359" s="144"/>
      <c r="AE1359" s="144"/>
      <c r="AF1359" s="144"/>
      <c r="AG1359" s="144"/>
      <c r="AH1359" s="144"/>
      <c r="AI1359" s="144"/>
      <c r="AJ1359" s="144"/>
      <c r="AK1359" s="144"/>
      <c r="AL1359" s="144"/>
      <c r="AM1359" s="144"/>
      <c r="AN1359" s="144"/>
      <c r="AO1359" s="144"/>
      <c r="AP1359" s="144"/>
      <c r="AQ1359" s="144"/>
      <c r="AR1359" s="144"/>
      <c r="AS1359" s="144"/>
      <c r="AT1359" s="144"/>
      <c r="AU1359" s="144"/>
      <c r="AV1359" s="144"/>
      <c r="AW1359" s="144"/>
      <c r="AX1359" s="144"/>
      <c r="AY1359" s="144"/>
      <c r="AZ1359" s="144"/>
      <c r="BA1359" s="144"/>
      <c r="BB1359" s="144"/>
      <c r="BC1359" s="144"/>
      <c r="BD1359" s="144"/>
      <c r="BE1359" s="144"/>
      <c r="BF1359" s="144"/>
      <c r="BG1359" s="144"/>
      <c r="BH1359" s="144"/>
      <c r="BI1359" s="144"/>
      <c r="BJ1359" s="144"/>
      <c r="BK1359" s="144"/>
      <c r="BL1359" s="144"/>
      <c r="BM1359" s="144"/>
      <c r="BN1359" s="144"/>
      <c r="BO1359" s="144"/>
      <c r="BP1359" s="144"/>
    </row>
    <row r="1360" spans="1:68" ht="14.5" x14ac:dyDescent="0.3">
      <c r="A1360" s="143"/>
      <c r="B1360" s="143"/>
      <c r="C1360" s="327"/>
      <c r="D1360" s="144"/>
      <c r="E1360" s="144"/>
      <c r="F1360" s="144"/>
      <c r="G1360" s="144"/>
      <c r="H1360" s="144"/>
      <c r="I1360" s="144"/>
      <c r="J1360" s="144"/>
      <c r="K1360" s="144"/>
      <c r="L1360" s="144"/>
      <c r="M1360" s="144"/>
      <c r="N1360" s="144"/>
      <c r="O1360" s="144"/>
      <c r="P1360" s="144"/>
      <c r="Q1360" s="144"/>
      <c r="R1360" s="144"/>
      <c r="S1360" s="144"/>
      <c r="T1360" s="144"/>
      <c r="U1360" s="144"/>
      <c r="V1360" s="144"/>
      <c r="W1360" s="144"/>
      <c r="X1360" s="144"/>
      <c r="Y1360" s="144"/>
      <c r="Z1360" s="144"/>
      <c r="AA1360" s="144"/>
      <c r="AB1360" s="144"/>
      <c r="AC1360" s="144"/>
      <c r="AD1360" s="144"/>
      <c r="AE1360" s="144"/>
      <c r="AF1360" s="144"/>
      <c r="AG1360" s="144"/>
      <c r="AH1360" s="144"/>
      <c r="AI1360" s="144"/>
      <c r="AJ1360" s="144"/>
      <c r="AK1360" s="144"/>
      <c r="AL1360" s="144"/>
      <c r="AM1360" s="144"/>
      <c r="AN1360" s="144"/>
      <c r="AO1360" s="144"/>
      <c r="AP1360" s="144"/>
      <c r="AQ1360" s="144"/>
      <c r="AR1360" s="144"/>
      <c r="AS1360" s="144"/>
      <c r="AT1360" s="144"/>
      <c r="AU1360" s="144"/>
      <c r="AV1360" s="144"/>
      <c r="AW1360" s="144"/>
      <c r="AX1360" s="144"/>
      <c r="AY1360" s="144"/>
      <c r="AZ1360" s="144"/>
      <c r="BA1360" s="144"/>
      <c r="BB1360" s="144"/>
      <c r="BC1360" s="144"/>
      <c r="BD1360" s="144"/>
      <c r="BE1360" s="144"/>
      <c r="BF1360" s="144"/>
      <c r="BG1360" s="144"/>
      <c r="BH1360" s="144"/>
      <c r="BI1360" s="144"/>
      <c r="BJ1360" s="144"/>
      <c r="BK1360" s="144"/>
      <c r="BL1360" s="144"/>
      <c r="BM1360" s="144"/>
      <c r="BN1360" s="144"/>
      <c r="BO1360" s="144"/>
      <c r="BP1360" s="144"/>
    </row>
    <row r="1361" spans="1:68" ht="14.5" x14ac:dyDescent="0.3">
      <c r="A1361" s="143"/>
      <c r="B1361" s="143"/>
      <c r="C1361" s="327"/>
      <c r="D1361" s="144"/>
      <c r="E1361" s="144"/>
      <c r="F1361" s="144"/>
      <c r="G1361" s="144"/>
      <c r="H1361" s="144"/>
      <c r="I1361" s="144"/>
      <c r="J1361" s="144"/>
      <c r="K1361" s="144"/>
      <c r="L1361" s="144"/>
      <c r="M1361" s="144"/>
      <c r="N1361" s="144"/>
      <c r="O1361" s="144"/>
      <c r="P1361" s="144"/>
      <c r="Q1361" s="144"/>
      <c r="R1361" s="144"/>
      <c r="S1361" s="144"/>
      <c r="T1361" s="144"/>
      <c r="U1361" s="144"/>
      <c r="V1361" s="144"/>
      <c r="W1361" s="144"/>
      <c r="X1361" s="144"/>
      <c r="Y1361" s="144"/>
      <c r="Z1361" s="144"/>
      <c r="AA1361" s="144"/>
      <c r="AB1361" s="144"/>
      <c r="AC1361" s="144"/>
      <c r="AD1361" s="144"/>
      <c r="AE1361" s="144"/>
      <c r="AF1361" s="144"/>
      <c r="AG1361" s="144"/>
      <c r="AH1361" s="144"/>
      <c r="AI1361" s="144"/>
      <c r="AJ1361" s="144"/>
      <c r="AK1361" s="144"/>
      <c r="AL1361" s="144"/>
      <c r="AM1361" s="144"/>
      <c r="AN1361" s="144"/>
      <c r="AO1361" s="144"/>
      <c r="AP1361" s="144"/>
      <c r="AQ1361" s="144"/>
      <c r="AR1361" s="144"/>
      <c r="AS1361" s="144"/>
      <c r="AT1361" s="144"/>
      <c r="AU1361" s="144"/>
      <c r="AV1361" s="144"/>
      <c r="AW1361" s="144"/>
      <c r="AX1361" s="144"/>
      <c r="AY1361" s="144"/>
      <c r="AZ1361" s="144"/>
      <c r="BA1361" s="144"/>
      <c r="BB1361" s="144"/>
      <c r="BC1361" s="144"/>
      <c r="BD1361" s="144"/>
      <c r="BE1361" s="144"/>
      <c r="BF1361" s="144"/>
      <c r="BG1361" s="144"/>
      <c r="BH1361" s="144"/>
      <c r="BI1361" s="144"/>
      <c r="BJ1361" s="144"/>
      <c r="BK1361" s="144"/>
      <c r="BL1361" s="144"/>
      <c r="BM1361" s="144"/>
      <c r="BN1361" s="144"/>
      <c r="BO1361" s="144"/>
      <c r="BP1361" s="144"/>
    </row>
    <row r="1362" spans="1:68" ht="14.5" x14ac:dyDescent="0.3">
      <c r="A1362" s="143"/>
      <c r="B1362" s="143"/>
      <c r="C1362" s="327"/>
      <c r="D1362" s="144"/>
      <c r="E1362" s="144"/>
      <c r="F1362" s="144"/>
      <c r="G1362" s="144"/>
      <c r="H1362" s="144"/>
      <c r="I1362" s="144"/>
      <c r="J1362" s="144"/>
      <c r="K1362" s="144"/>
      <c r="L1362" s="144"/>
      <c r="M1362" s="144"/>
      <c r="N1362" s="144"/>
      <c r="O1362" s="144"/>
      <c r="P1362" s="144"/>
      <c r="Q1362" s="144"/>
      <c r="R1362" s="144"/>
      <c r="S1362" s="144"/>
      <c r="T1362" s="144"/>
      <c r="U1362" s="144"/>
      <c r="V1362" s="144"/>
      <c r="W1362" s="144"/>
      <c r="X1362" s="144"/>
      <c r="Y1362" s="144"/>
      <c r="Z1362" s="144"/>
      <c r="AA1362" s="144"/>
      <c r="AB1362" s="144"/>
      <c r="AC1362" s="144"/>
      <c r="AD1362" s="144"/>
      <c r="AE1362" s="144"/>
      <c r="AF1362" s="144"/>
      <c r="AG1362" s="144"/>
      <c r="AH1362" s="144"/>
      <c r="AI1362" s="144"/>
      <c r="AJ1362" s="144"/>
      <c r="AK1362" s="144"/>
      <c r="AL1362" s="144"/>
      <c r="AM1362" s="144"/>
      <c r="AN1362" s="144"/>
      <c r="AO1362" s="144"/>
      <c r="AP1362" s="144"/>
      <c r="AQ1362" s="144"/>
      <c r="AR1362" s="144"/>
      <c r="AS1362" s="144"/>
      <c r="AT1362" s="144"/>
      <c r="AU1362" s="144"/>
      <c r="AV1362" s="144"/>
      <c r="AW1362" s="144"/>
      <c r="AX1362" s="144"/>
      <c r="AY1362" s="144"/>
      <c r="AZ1362" s="144"/>
      <c r="BA1362" s="144"/>
      <c r="BB1362" s="144"/>
      <c r="BC1362" s="144"/>
      <c r="BD1362" s="144"/>
      <c r="BE1362" s="144"/>
      <c r="BF1362" s="144"/>
      <c r="BG1362" s="144"/>
      <c r="BH1362" s="144"/>
      <c r="BI1362" s="144"/>
      <c r="BJ1362" s="144"/>
      <c r="BK1362" s="144"/>
      <c r="BL1362" s="144"/>
      <c r="BM1362" s="144"/>
      <c r="BN1362" s="144"/>
      <c r="BO1362" s="144"/>
      <c r="BP1362" s="144"/>
    </row>
    <row r="1363" spans="1:68" ht="14.5" x14ac:dyDescent="0.3">
      <c r="A1363" s="143"/>
      <c r="B1363" s="143"/>
      <c r="C1363" s="327"/>
      <c r="D1363" s="144"/>
      <c r="E1363" s="144"/>
      <c r="F1363" s="144"/>
      <c r="G1363" s="144"/>
      <c r="H1363" s="144"/>
      <c r="I1363" s="144"/>
      <c r="J1363" s="144"/>
      <c r="K1363" s="144"/>
      <c r="L1363" s="144"/>
      <c r="M1363" s="144"/>
      <c r="N1363" s="144"/>
      <c r="O1363" s="144"/>
      <c r="P1363" s="144"/>
      <c r="Q1363" s="144"/>
      <c r="R1363" s="144"/>
      <c r="S1363" s="144"/>
      <c r="T1363" s="144"/>
      <c r="U1363" s="144"/>
      <c r="V1363" s="144"/>
      <c r="W1363" s="144"/>
      <c r="X1363" s="144"/>
      <c r="Y1363" s="144"/>
      <c r="Z1363" s="144"/>
      <c r="AA1363" s="144"/>
      <c r="AB1363" s="144"/>
      <c r="AC1363" s="144"/>
      <c r="AD1363" s="144"/>
      <c r="AE1363" s="144"/>
      <c r="AF1363" s="144"/>
      <c r="AG1363" s="144"/>
      <c r="AH1363" s="144"/>
      <c r="AI1363" s="144"/>
      <c r="AJ1363" s="144"/>
      <c r="AK1363" s="144"/>
      <c r="AL1363" s="144"/>
      <c r="AM1363" s="144"/>
      <c r="AN1363" s="144"/>
      <c r="AO1363" s="144"/>
      <c r="AP1363" s="144"/>
      <c r="AQ1363" s="144"/>
      <c r="AR1363" s="144"/>
      <c r="AS1363" s="144"/>
      <c r="AT1363" s="144"/>
      <c r="AU1363" s="144"/>
      <c r="AV1363" s="144"/>
      <c r="AW1363" s="144"/>
      <c r="AX1363" s="144"/>
      <c r="AY1363" s="144"/>
      <c r="AZ1363" s="144"/>
      <c r="BA1363" s="144"/>
      <c r="BB1363" s="144"/>
      <c r="BC1363" s="144"/>
      <c r="BD1363" s="144"/>
      <c r="BE1363" s="144"/>
      <c r="BF1363" s="144"/>
      <c r="BG1363" s="144"/>
      <c r="BH1363" s="144"/>
      <c r="BI1363" s="144"/>
      <c r="BJ1363" s="144"/>
      <c r="BK1363" s="144"/>
      <c r="BL1363" s="144"/>
      <c r="BM1363" s="144"/>
      <c r="BN1363" s="144"/>
      <c r="BO1363" s="144"/>
      <c r="BP1363" s="144"/>
    </row>
    <row r="1364" spans="1:68" ht="14.5" x14ac:dyDescent="0.3">
      <c r="A1364" s="143"/>
      <c r="B1364" s="143"/>
      <c r="C1364" s="327"/>
      <c r="D1364" s="144"/>
      <c r="E1364" s="144"/>
      <c r="F1364" s="144"/>
      <c r="G1364" s="144"/>
      <c r="H1364" s="144"/>
      <c r="I1364" s="144"/>
      <c r="J1364" s="144"/>
      <c r="K1364" s="144"/>
      <c r="L1364" s="144"/>
      <c r="M1364" s="144"/>
      <c r="N1364" s="144"/>
      <c r="O1364" s="144"/>
      <c r="P1364" s="144"/>
      <c r="Q1364" s="144"/>
      <c r="R1364" s="144"/>
      <c r="S1364" s="144"/>
      <c r="T1364" s="144"/>
      <c r="U1364" s="144"/>
      <c r="V1364" s="144"/>
      <c r="W1364" s="144"/>
      <c r="X1364" s="144"/>
      <c r="Y1364" s="144"/>
      <c r="Z1364" s="144"/>
      <c r="AA1364" s="144"/>
      <c r="AB1364" s="144"/>
      <c r="AC1364" s="144"/>
      <c r="AD1364" s="144"/>
      <c r="AE1364" s="144"/>
      <c r="AF1364" s="144"/>
      <c r="AG1364" s="144"/>
      <c r="AH1364" s="144"/>
      <c r="AI1364" s="144"/>
      <c r="AJ1364" s="144"/>
      <c r="AK1364" s="144"/>
      <c r="AL1364" s="144"/>
      <c r="AM1364" s="144"/>
      <c r="AN1364" s="144"/>
      <c r="AO1364" s="144"/>
      <c r="AP1364" s="144"/>
      <c r="AQ1364" s="144"/>
      <c r="AR1364" s="144"/>
      <c r="AS1364" s="144"/>
      <c r="AT1364" s="144"/>
      <c r="AU1364" s="144"/>
      <c r="AV1364" s="144"/>
      <c r="AW1364" s="144"/>
      <c r="AX1364" s="144"/>
      <c r="AY1364" s="144"/>
      <c r="AZ1364" s="144"/>
      <c r="BA1364" s="144"/>
      <c r="BB1364" s="144"/>
      <c r="BC1364" s="144"/>
      <c r="BD1364" s="144"/>
      <c r="BE1364" s="144"/>
      <c r="BF1364" s="144"/>
      <c r="BG1364" s="144"/>
      <c r="BH1364" s="144"/>
      <c r="BI1364" s="144"/>
      <c r="BJ1364" s="144"/>
      <c r="BK1364" s="144"/>
      <c r="BL1364" s="144"/>
      <c r="BM1364" s="144"/>
      <c r="BN1364" s="144"/>
      <c r="BO1364" s="144"/>
      <c r="BP1364" s="144"/>
    </row>
    <row r="1365" spans="1:68" ht="14.5" x14ac:dyDescent="0.3">
      <c r="A1365" s="143"/>
      <c r="B1365" s="143"/>
      <c r="C1365" s="327"/>
      <c r="D1365" s="144"/>
      <c r="E1365" s="144"/>
      <c r="F1365" s="144"/>
      <c r="G1365" s="144"/>
      <c r="H1365" s="144"/>
      <c r="I1365" s="144"/>
      <c r="J1365" s="144"/>
      <c r="K1365" s="144"/>
      <c r="L1365" s="144"/>
      <c r="M1365" s="144"/>
      <c r="N1365" s="144"/>
      <c r="O1365" s="144"/>
      <c r="P1365" s="144"/>
      <c r="Q1365" s="144"/>
      <c r="R1365" s="144"/>
      <c r="S1365" s="144"/>
      <c r="T1365" s="144"/>
      <c r="U1365" s="144"/>
      <c r="V1365" s="144"/>
      <c r="W1365" s="144"/>
      <c r="X1365" s="144"/>
      <c r="Y1365" s="144"/>
      <c r="Z1365" s="144"/>
      <c r="AA1365" s="144"/>
      <c r="AB1365" s="144"/>
      <c r="AC1365" s="144"/>
      <c r="AD1365" s="144"/>
      <c r="AE1365" s="144"/>
      <c r="AF1365" s="144"/>
      <c r="AG1365" s="144"/>
      <c r="AH1365" s="144"/>
      <c r="AI1365" s="144"/>
      <c r="AJ1365" s="144"/>
      <c r="AK1365" s="144"/>
      <c r="AL1365" s="144"/>
      <c r="AM1365" s="144"/>
      <c r="AN1365" s="144"/>
      <c r="AO1365" s="144"/>
      <c r="AP1365" s="144"/>
      <c r="AQ1365" s="144"/>
      <c r="AR1365" s="144"/>
      <c r="AS1365" s="144"/>
      <c r="AT1365" s="144"/>
      <c r="AU1365" s="144"/>
      <c r="AV1365" s="144"/>
      <c r="AW1365" s="144"/>
      <c r="AX1365" s="144"/>
      <c r="AY1365" s="144"/>
      <c r="AZ1365" s="144"/>
      <c r="BA1365" s="144"/>
      <c r="BB1365" s="144"/>
      <c r="BC1365" s="144"/>
      <c r="BD1365" s="144"/>
      <c r="BE1365" s="144"/>
      <c r="BF1365" s="144"/>
      <c r="BG1365" s="144"/>
      <c r="BH1365" s="144"/>
      <c r="BI1365" s="144"/>
      <c r="BJ1365" s="144"/>
      <c r="BK1365" s="144"/>
      <c r="BL1365" s="144"/>
      <c r="BM1365" s="144"/>
      <c r="BN1365" s="144"/>
      <c r="BO1365" s="144"/>
      <c r="BP1365" s="144"/>
    </row>
    <row r="1366" spans="1:68" ht="14.5" x14ac:dyDescent="0.3">
      <c r="A1366" s="143"/>
      <c r="B1366" s="143"/>
      <c r="C1366" s="327"/>
      <c r="D1366" s="144"/>
      <c r="E1366" s="144"/>
      <c r="F1366" s="144"/>
      <c r="G1366" s="144"/>
      <c r="H1366" s="144"/>
      <c r="I1366" s="144"/>
      <c r="J1366" s="144"/>
      <c r="K1366" s="144"/>
      <c r="L1366" s="144"/>
      <c r="M1366" s="144"/>
      <c r="N1366" s="144"/>
      <c r="O1366" s="144"/>
      <c r="P1366" s="144"/>
      <c r="Q1366" s="144"/>
      <c r="R1366" s="144"/>
      <c r="S1366" s="144"/>
      <c r="T1366" s="144"/>
      <c r="U1366" s="144"/>
      <c r="V1366" s="144"/>
      <c r="W1366" s="144"/>
      <c r="X1366" s="144"/>
      <c r="Y1366" s="144"/>
      <c r="Z1366" s="144"/>
      <c r="AA1366" s="144"/>
      <c r="AB1366" s="144"/>
      <c r="AC1366" s="144"/>
      <c r="AD1366" s="144"/>
      <c r="AE1366" s="144"/>
      <c r="AF1366" s="144"/>
      <c r="AG1366" s="144"/>
      <c r="AH1366" s="144"/>
      <c r="AI1366" s="144"/>
      <c r="AJ1366" s="144"/>
      <c r="AK1366" s="144"/>
      <c r="AL1366" s="144"/>
      <c r="AM1366" s="144"/>
      <c r="AN1366" s="144"/>
      <c r="AO1366" s="144"/>
      <c r="AP1366" s="144"/>
      <c r="AQ1366" s="144"/>
      <c r="AR1366" s="144"/>
      <c r="AS1366" s="144"/>
      <c r="AT1366" s="144"/>
      <c r="AU1366" s="144"/>
      <c r="AV1366" s="144"/>
      <c r="AW1366" s="144"/>
      <c r="AX1366" s="144"/>
      <c r="AY1366" s="144"/>
      <c r="AZ1366" s="144"/>
      <c r="BA1366" s="144"/>
      <c r="BB1366" s="144"/>
      <c r="BC1366" s="144"/>
      <c r="BD1366" s="144"/>
      <c r="BE1366" s="144"/>
      <c r="BF1366" s="144"/>
      <c r="BG1366" s="144"/>
      <c r="BH1366" s="144"/>
      <c r="BI1366" s="144"/>
      <c r="BJ1366" s="144"/>
      <c r="BK1366" s="144"/>
      <c r="BL1366" s="144"/>
      <c r="BM1366" s="144"/>
      <c r="BN1366" s="144"/>
      <c r="BO1366" s="144"/>
      <c r="BP1366" s="144"/>
    </row>
    <row r="1367" spans="1:68" ht="14.5" x14ac:dyDescent="0.3">
      <c r="A1367" s="143"/>
      <c r="B1367" s="143"/>
      <c r="C1367" s="327"/>
      <c r="D1367" s="144"/>
      <c r="E1367" s="144"/>
      <c r="F1367" s="144"/>
      <c r="G1367" s="144"/>
      <c r="H1367" s="144"/>
      <c r="I1367" s="144"/>
      <c r="J1367" s="144"/>
      <c r="K1367" s="144"/>
      <c r="L1367" s="144"/>
      <c r="M1367" s="144"/>
      <c r="N1367" s="144"/>
      <c r="O1367" s="144"/>
      <c r="P1367" s="144"/>
      <c r="Q1367" s="144"/>
      <c r="R1367" s="144"/>
      <c r="S1367" s="144"/>
      <c r="T1367" s="144"/>
      <c r="U1367" s="144"/>
      <c r="V1367" s="144"/>
      <c r="W1367" s="144"/>
      <c r="X1367" s="144"/>
      <c r="Y1367" s="144"/>
      <c r="Z1367" s="144"/>
      <c r="AA1367" s="144"/>
      <c r="AB1367" s="144"/>
      <c r="AC1367" s="144"/>
      <c r="AD1367" s="144"/>
      <c r="AE1367" s="144"/>
      <c r="AF1367" s="144"/>
      <c r="AG1367" s="144"/>
      <c r="AH1367" s="144"/>
      <c r="AI1367" s="144"/>
      <c r="AJ1367" s="144"/>
      <c r="AK1367" s="144"/>
      <c r="AL1367" s="144"/>
      <c r="AM1367" s="144"/>
      <c r="AN1367" s="144"/>
      <c r="AO1367" s="144"/>
      <c r="AP1367" s="144"/>
      <c r="AQ1367" s="144"/>
      <c r="AR1367" s="144"/>
      <c r="AS1367" s="144"/>
      <c r="AT1367" s="144"/>
      <c r="AU1367" s="144"/>
      <c r="AV1367" s="144"/>
      <c r="AW1367" s="144"/>
      <c r="AX1367" s="144"/>
      <c r="AY1367" s="144"/>
      <c r="AZ1367" s="144"/>
      <c r="BA1367" s="144"/>
      <c r="BB1367" s="144"/>
      <c r="BC1367" s="144"/>
      <c r="BD1367" s="144"/>
      <c r="BE1367" s="144"/>
      <c r="BF1367" s="144"/>
      <c r="BG1367" s="144"/>
      <c r="BH1367" s="144"/>
      <c r="BI1367" s="144"/>
      <c r="BJ1367" s="144"/>
      <c r="BK1367" s="144"/>
      <c r="BL1367" s="144"/>
      <c r="BM1367" s="144"/>
      <c r="BN1367" s="144"/>
      <c r="BO1367" s="144"/>
      <c r="BP1367" s="144"/>
    </row>
    <row r="1368" spans="1:68" ht="14.5" x14ac:dyDescent="0.3">
      <c r="A1368" s="143"/>
      <c r="B1368" s="143"/>
      <c r="C1368" s="327"/>
      <c r="D1368" s="144"/>
      <c r="E1368" s="144"/>
      <c r="F1368" s="144"/>
      <c r="G1368" s="144"/>
      <c r="H1368" s="144"/>
      <c r="I1368" s="144"/>
      <c r="J1368" s="144"/>
      <c r="K1368" s="144"/>
      <c r="L1368" s="144"/>
      <c r="M1368" s="144"/>
      <c r="N1368" s="144"/>
      <c r="O1368" s="144"/>
      <c r="P1368" s="144"/>
      <c r="Q1368" s="144"/>
      <c r="R1368" s="144"/>
      <c r="S1368" s="144"/>
      <c r="T1368" s="144"/>
      <c r="U1368" s="144"/>
      <c r="V1368" s="144"/>
      <c r="W1368" s="144"/>
      <c r="X1368" s="144"/>
      <c r="Y1368" s="144"/>
      <c r="Z1368" s="144"/>
      <c r="AA1368" s="144"/>
      <c r="AB1368" s="144"/>
      <c r="AC1368" s="144"/>
      <c r="AD1368" s="144"/>
      <c r="AE1368" s="144"/>
      <c r="AF1368" s="144"/>
      <c r="AG1368" s="144"/>
      <c r="AH1368" s="144"/>
      <c r="AI1368" s="144"/>
      <c r="AJ1368" s="144"/>
      <c r="AK1368" s="144"/>
      <c r="AL1368" s="144"/>
      <c r="AM1368" s="144"/>
      <c r="AN1368" s="144"/>
      <c r="AO1368" s="144"/>
      <c r="AP1368" s="144"/>
      <c r="AQ1368" s="144"/>
      <c r="AR1368" s="144"/>
      <c r="AS1368" s="144"/>
      <c r="AT1368" s="144"/>
      <c r="AU1368" s="144"/>
      <c r="AV1368" s="144"/>
      <c r="AW1368" s="144"/>
      <c r="AX1368" s="144"/>
      <c r="AY1368" s="144"/>
      <c r="AZ1368" s="144"/>
      <c r="BA1368" s="144"/>
      <c r="BB1368" s="144"/>
      <c r="BC1368" s="144"/>
      <c r="BD1368" s="144"/>
      <c r="BE1368" s="144"/>
      <c r="BF1368" s="144"/>
      <c r="BG1368" s="144"/>
      <c r="BH1368" s="144"/>
      <c r="BI1368" s="144"/>
      <c r="BJ1368" s="144"/>
      <c r="BK1368" s="144"/>
      <c r="BL1368" s="144"/>
      <c r="BM1368" s="144"/>
      <c r="BN1368" s="144"/>
      <c r="BO1368" s="144"/>
      <c r="BP1368" s="144"/>
    </row>
    <row r="1369" spans="1:68" ht="14.5" x14ac:dyDescent="0.3">
      <c r="A1369" s="143"/>
      <c r="B1369" s="143"/>
      <c r="C1369" s="327"/>
      <c r="D1369" s="144"/>
      <c r="E1369" s="144"/>
      <c r="F1369" s="144"/>
      <c r="G1369" s="144"/>
      <c r="H1369" s="144"/>
      <c r="I1369" s="144"/>
      <c r="J1369" s="144"/>
      <c r="K1369" s="144"/>
      <c r="L1369" s="144"/>
      <c r="M1369" s="144"/>
      <c r="N1369" s="144"/>
      <c r="O1369" s="144"/>
      <c r="P1369" s="144"/>
      <c r="Q1369" s="144"/>
      <c r="R1369" s="144"/>
      <c r="S1369" s="144"/>
      <c r="T1369" s="144"/>
      <c r="U1369" s="144"/>
      <c r="V1369" s="144"/>
      <c r="W1369" s="144"/>
      <c r="X1369" s="144"/>
      <c r="Y1369" s="144"/>
      <c r="Z1369" s="144"/>
      <c r="AA1369" s="144"/>
      <c r="AB1369" s="144"/>
      <c r="AC1369" s="144"/>
      <c r="AD1369" s="144"/>
      <c r="AE1369" s="144"/>
      <c r="AF1369" s="144"/>
      <c r="AG1369" s="144"/>
      <c r="AH1369" s="144"/>
      <c r="AI1369" s="144"/>
      <c r="AJ1369" s="144"/>
      <c r="AK1369" s="144"/>
      <c r="AL1369" s="144"/>
      <c r="AM1369" s="144"/>
      <c r="AN1369" s="144"/>
      <c r="AO1369" s="144"/>
      <c r="AP1369" s="144"/>
      <c r="AQ1369" s="144"/>
      <c r="AR1369" s="144"/>
      <c r="AS1369" s="144"/>
      <c r="AT1369" s="144"/>
      <c r="AU1369" s="144"/>
      <c r="AV1369" s="144"/>
      <c r="AW1369" s="144"/>
      <c r="AX1369" s="144"/>
      <c r="AY1369" s="144"/>
      <c r="AZ1369" s="144"/>
      <c r="BA1369" s="144"/>
      <c r="BB1369" s="144"/>
      <c r="BC1369" s="144"/>
      <c r="BD1369" s="144"/>
      <c r="BE1369" s="144"/>
      <c r="BF1369" s="144"/>
      <c r="BG1369" s="144"/>
      <c r="BH1369" s="144"/>
      <c r="BI1369" s="144"/>
      <c r="BJ1369" s="144"/>
      <c r="BK1369" s="144"/>
      <c r="BL1369" s="144"/>
      <c r="BM1369" s="144"/>
      <c r="BN1369" s="144"/>
      <c r="BO1369" s="144"/>
      <c r="BP1369" s="144"/>
    </row>
    <row r="1370" spans="1:68" ht="14.5" x14ac:dyDescent="0.3">
      <c r="A1370" s="143"/>
      <c r="B1370" s="143"/>
      <c r="C1370" s="327"/>
      <c r="D1370" s="144"/>
      <c r="E1370" s="144"/>
      <c r="F1370" s="144"/>
      <c r="G1370" s="144"/>
      <c r="H1370" s="144"/>
      <c r="I1370" s="144"/>
      <c r="J1370" s="144"/>
      <c r="K1370" s="144"/>
      <c r="L1370" s="144"/>
      <c r="M1370" s="144"/>
      <c r="N1370" s="144"/>
      <c r="O1370" s="144"/>
      <c r="P1370" s="144"/>
      <c r="Q1370" s="144"/>
      <c r="R1370" s="144"/>
      <c r="S1370" s="144"/>
      <c r="T1370" s="144"/>
      <c r="U1370" s="144"/>
      <c r="V1370" s="144"/>
      <c r="W1370" s="144"/>
      <c r="X1370" s="144"/>
      <c r="Y1370" s="144"/>
      <c r="Z1370" s="144"/>
      <c r="AA1370" s="144"/>
      <c r="AB1370" s="144"/>
      <c r="AC1370" s="144"/>
      <c r="AD1370" s="144"/>
      <c r="AE1370" s="144"/>
      <c r="AF1370" s="144"/>
      <c r="AG1370" s="144"/>
      <c r="AH1370" s="144"/>
      <c r="AI1370" s="144"/>
      <c r="AJ1370" s="144"/>
      <c r="AK1370" s="144"/>
      <c r="AL1370" s="144"/>
      <c r="AM1370" s="144"/>
      <c r="AN1370" s="144"/>
      <c r="AO1370" s="144"/>
      <c r="AP1370" s="144"/>
      <c r="AQ1370" s="144"/>
      <c r="AR1370" s="144"/>
      <c r="AS1370" s="144"/>
      <c r="AT1370" s="144"/>
      <c r="AU1370" s="144"/>
      <c r="AV1370" s="144"/>
      <c r="AW1370" s="144"/>
      <c r="AX1370" s="144"/>
      <c r="AY1370" s="144"/>
      <c r="AZ1370" s="144"/>
      <c r="BA1370" s="144"/>
      <c r="BB1370" s="144"/>
      <c r="BC1370" s="144"/>
      <c r="BD1370" s="144"/>
      <c r="BE1370" s="144"/>
      <c r="BF1370" s="144"/>
      <c r="BG1370" s="144"/>
      <c r="BH1370" s="144"/>
      <c r="BI1370" s="144"/>
      <c r="BJ1370" s="144"/>
      <c r="BK1370" s="144"/>
      <c r="BL1370" s="144"/>
      <c r="BM1370" s="144"/>
      <c r="BN1370" s="144"/>
      <c r="BO1370" s="144"/>
      <c r="BP1370" s="144"/>
    </row>
    <row r="1371" spans="1:68" ht="14.5" x14ac:dyDescent="0.3">
      <c r="A1371" s="143"/>
      <c r="B1371" s="143"/>
      <c r="C1371" s="327"/>
      <c r="D1371" s="144"/>
      <c r="E1371" s="144"/>
      <c r="F1371" s="144"/>
      <c r="G1371" s="144"/>
      <c r="H1371" s="144"/>
      <c r="I1371" s="144"/>
      <c r="J1371" s="144"/>
      <c r="K1371" s="144"/>
      <c r="L1371" s="144"/>
      <c r="M1371" s="144"/>
      <c r="N1371" s="144"/>
      <c r="O1371" s="144"/>
      <c r="P1371" s="144"/>
      <c r="Q1371" s="144"/>
      <c r="R1371" s="144"/>
      <c r="S1371" s="144"/>
      <c r="T1371" s="144"/>
      <c r="U1371" s="144"/>
      <c r="V1371" s="144"/>
      <c r="W1371" s="144"/>
      <c r="X1371" s="144"/>
      <c r="Y1371" s="144"/>
      <c r="Z1371" s="144"/>
      <c r="AA1371" s="144"/>
      <c r="AB1371" s="144"/>
      <c r="AC1371" s="144"/>
      <c r="AD1371" s="144"/>
      <c r="AE1371" s="144"/>
      <c r="AF1371" s="144"/>
      <c r="AG1371" s="144"/>
      <c r="AH1371" s="144"/>
      <c r="AI1371" s="144"/>
      <c r="AJ1371" s="144"/>
      <c r="AK1371" s="144"/>
      <c r="AL1371" s="144"/>
      <c r="AM1371" s="144"/>
      <c r="AN1371" s="144"/>
      <c r="AO1371" s="144"/>
      <c r="AP1371" s="144"/>
      <c r="AQ1371" s="144"/>
      <c r="AR1371" s="144"/>
      <c r="AS1371" s="144"/>
      <c r="AT1371" s="144"/>
      <c r="AU1371" s="144"/>
      <c r="AV1371" s="144"/>
      <c r="AW1371" s="144"/>
      <c r="AX1371" s="144"/>
      <c r="AY1371" s="144"/>
      <c r="AZ1371" s="144"/>
      <c r="BA1371" s="144"/>
      <c r="BB1371" s="144"/>
      <c r="BC1371" s="144"/>
      <c r="BD1371" s="144"/>
      <c r="BE1371" s="144"/>
      <c r="BF1371" s="144"/>
      <c r="BG1371" s="144"/>
      <c r="BH1371" s="144"/>
      <c r="BI1371" s="144"/>
      <c r="BJ1371" s="144"/>
      <c r="BK1371" s="144"/>
      <c r="BL1371" s="144"/>
      <c r="BM1371" s="144"/>
      <c r="BN1371" s="144"/>
      <c r="BO1371" s="144"/>
      <c r="BP1371" s="144"/>
    </row>
    <row r="1372" spans="1:68" ht="14.5" x14ac:dyDescent="0.3">
      <c r="A1372" s="143"/>
      <c r="B1372" s="143"/>
      <c r="C1372" s="327"/>
      <c r="D1372" s="144"/>
      <c r="E1372" s="144"/>
      <c r="F1372" s="144"/>
      <c r="G1372" s="144"/>
      <c r="H1372" s="144"/>
      <c r="I1372" s="144"/>
      <c r="J1372" s="144"/>
      <c r="K1372" s="144"/>
      <c r="L1372" s="144"/>
      <c r="M1372" s="144"/>
      <c r="N1372" s="144"/>
      <c r="O1372" s="144"/>
      <c r="P1372" s="144"/>
      <c r="Q1372" s="144"/>
      <c r="R1372" s="144"/>
      <c r="S1372" s="144"/>
      <c r="T1372" s="144"/>
      <c r="U1372" s="144"/>
      <c r="V1372" s="144"/>
      <c r="W1372" s="144"/>
      <c r="X1372" s="144"/>
      <c r="Y1372" s="144"/>
      <c r="Z1372" s="144"/>
      <c r="AA1372" s="144"/>
      <c r="AB1372" s="144"/>
      <c r="AC1372" s="144"/>
      <c r="AD1372" s="144"/>
      <c r="AE1372" s="144"/>
      <c r="AF1372" s="144"/>
      <c r="AG1372" s="144"/>
      <c r="AH1372" s="144"/>
      <c r="AI1372" s="144"/>
      <c r="AJ1372" s="144"/>
      <c r="AK1372" s="144"/>
      <c r="AL1372" s="144"/>
      <c r="AM1372" s="144"/>
      <c r="AN1372" s="144"/>
      <c r="AO1372" s="144"/>
      <c r="AP1372" s="144"/>
      <c r="AQ1372" s="144"/>
      <c r="AR1372" s="144"/>
      <c r="AS1372" s="144"/>
      <c r="AT1372" s="144"/>
      <c r="AU1372" s="144"/>
      <c r="AV1372" s="144"/>
      <c r="AW1372" s="144"/>
      <c r="AX1372" s="144"/>
      <c r="AY1372" s="144"/>
      <c r="AZ1372" s="144"/>
      <c r="BA1372" s="144"/>
      <c r="BB1372" s="144"/>
      <c r="BC1372" s="144"/>
      <c r="BD1372" s="144"/>
      <c r="BE1372" s="144"/>
      <c r="BF1372" s="144"/>
      <c r="BG1372" s="144"/>
      <c r="BH1372" s="144"/>
      <c r="BI1372" s="144"/>
      <c r="BJ1372" s="144"/>
      <c r="BK1372" s="144"/>
      <c r="BL1372" s="144"/>
      <c r="BM1372" s="144"/>
      <c r="BN1372" s="144"/>
      <c r="BO1372" s="144"/>
      <c r="BP1372" s="144"/>
    </row>
    <row r="1373" spans="1:68" ht="14.5" x14ac:dyDescent="0.3">
      <c r="A1373" s="143"/>
      <c r="B1373" s="143"/>
      <c r="C1373" s="327"/>
      <c r="D1373" s="144"/>
      <c r="E1373" s="144"/>
      <c r="F1373" s="144"/>
      <c r="G1373" s="144"/>
      <c r="H1373" s="144"/>
      <c r="I1373" s="144"/>
      <c r="J1373" s="144"/>
      <c r="K1373" s="144"/>
      <c r="L1373" s="144"/>
      <c r="M1373" s="144"/>
      <c r="N1373" s="144"/>
      <c r="O1373" s="144"/>
      <c r="P1373" s="144"/>
      <c r="Q1373" s="144"/>
      <c r="R1373" s="144"/>
      <c r="S1373" s="144"/>
      <c r="T1373" s="144"/>
      <c r="U1373" s="144"/>
      <c r="V1373" s="144"/>
      <c r="W1373" s="144"/>
      <c r="X1373" s="144"/>
      <c r="Y1373" s="144"/>
      <c r="Z1373" s="144"/>
      <c r="AA1373" s="144"/>
      <c r="AB1373" s="144"/>
      <c r="AC1373" s="144"/>
      <c r="AD1373" s="144"/>
      <c r="AE1373" s="144"/>
      <c r="AF1373" s="144"/>
      <c r="AG1373" s="144"/>
      <c r="AH1373" s="144"/>
      <c r="AI1373" s="144"/>
      <c r="AJ1373" s="144"/>
      <c r="AK1373" s="144"/>
      <c r="AL1373" s="144"/>
      <c r="AM1373" s="144"/>
      <c r="AN1373" s="144"/>
      <c r="AO1373" s="144"/>
      <c r="AP1373" s="144"/>
      <c r="AQ1373" s="144"/>
      <c r="AR1373" s="144"/>
      <c r="AS1373" s="144"/>
      <c r="AT1373" s="144"/>
      <c r="AU1373" s="144"/>
      <c r="AV1373" s="144"/>
      <c r="AW1373" s="144"/>
      <c r="AX1373" s="144"/>
      <c r="AY1373" s="144"/>
      <c r="AZ1373" s="144"/>
      <c r="BA1373" s="144"/>
      <c r="BB1373" s="144"/>
      <c r="BC1373" s="144"/>
      <c r="BD1373" s="144"/>
      <c r="BE1373" s="144"/>
      <c r="BF1373" s="144"/>
      <c r="BG1373" s="144"/>
      <c r="BH1373" s="144"/>
      <c r="BI1373" s="144"/>
      <c r="BJ1373" s="144"/>
      <c r="BK1373" s="144"/>
      <c r="BL1373" s="144"/>
      <c r="BM1373" s="144"/>
      <c r="BN1373" s="144"/>
      <c r="BO1373" s="144"/>
      <c r="BP1373" s="144"/>
    </row>
    <row r="1374" spans="1:68" ht="14.5" x14ac:dyDescent="0.3">
      <c r="A1374" s="143"/>
      <c r="B1374" s="143"/>
      <c r="C1374" s="327"/>
      <c r="D1374" s="144"/>
      <c r="E1374" s="144"/>
      <c r="F1374" s="144"/>
      <c r="G1374" s="144"/>
      <c r="H1374" s="144"/>
      <c r="I1374" s="144"/>
      <c r="J1374" s="144"/>
      <c r="K1374" s="144"/>
      <c r="L1374" s="144"/>
      <c r="M1374" s="144"/>
      <c r="N1374" s="144"/>
      <c r="O1374" s="144"/>
      <c r="P1374" s="144"/>
      <c r="Q1374" s="144"/>
      <c r="R1374" s="144"/>
      <c r="S1374" s="144"/>
      <c r="T1374" s="144"/>
      <c r="U1374" s="144"/>
      <c r="V1374" s="144"/>
      <c r="W1374" s="144"/>
      <c r="X1374" s="144"/>
      <c r="Y1374" s="144"/>
      <c r="Z1374" s="144"/>
      <c r="AA1374" s="144"/>
      <c r="AB1374" s="144"/>
      <c r="AC1374" s="144"/>
      <c r="AD1374" s="144"/>
      <c r="AE1374" s="144"/>
      <c r="AF1374" s="144"/>
      <c r="AG1374" s="144"/>
      <c r="AH1374" s="144"/>
      <c r="AI1374" s="144"/>
      <c r="AJ1374" s="144"/>
      <c r="AK1374" s="144"/>
      <c r="AL1374" s="144"/>
      <c r="AM1374" s="144"/>
      <c r="AN1374" s="144"/>
      <c r="AO1374" s="144"/>
      <c r="AP1374" s="144"/>
      <c r="AQ1374" s="144"/>
      <c r="AR1374" s="144"/>
      <c r="AS1374" s="144"/>
      <c r="AT1374" s="144"/>
      <c r="AU1374" s="144"/>
      <c r="AV1374" s="144"/>
      <c r="AW1374" s="144"/>
      <c r="AX1374" s="144"/>
      <c r="AY1374" s="144"/>
      <c r="AZ1374" s="144"/>
      <c r="BA1374" s="144"/>
      <c r="BB1374" s="144"/>
      <c r="BC1374" s="144"/>
      <c r="BD1374" s="144"/>
      <c r="BE1374" s="144"/>
      <c r="BF1374" s="144"/>
      <c r="BG1374" s="144"/>
      <c r="BH1374" s="144"/>
      <c r="BI1374" s="144"/>
      <c r="BJ1374" s="144"/>
      <c r="BK1374" s="144"/>
      <c r="BL1374" s="144"/>
      <c r="BM1374" s="144"/>
      <c r="BN1374" s="144"/>
      <c r="BO1374" s="144"/>
      <c r="BP1374" s="144"/>
    </row>
    <row r="1375" spans="1:68" ht="14.5" x14ac:dyDescent="0.3">
      <c r="A1375" s="143"/>
      <c r="B1375" s="143"/>
      <c r="C1375" s="327"/>
      <c r="D1375" s="144"/>
      <c r="E1375" s="144"/>
      <c r="F1375" s="144"/>
      <c r="G1375" s="144"/>
      <c r="H1375" s="144"/>
      <c r="I1375" s="144"/>
      <c r="J1375" s="144"/>
      <c r="K1375" s="144"/>
      <c r="L1375" s="144"/>
      <c r="M1375" s="144"/>
      <c r="N1375" s="144"/>
      <c r="O1375" s="144"/>
      <c r="P1375" s="144"/>
      <c r="Q1375" s="144"/>
      <c r="R1375" s="144"/>
      <c r="S1375" s="144"/>
      <c r="T1375" s="144"/>
      <c r="U1375" s="144"/>
      <c r="V1375" s="144"/>
      <c r="W1375" s="144"/>
      <c r="X1375" s="144"/>
      <c r="Y1375" s="144"/>
      <c r="Z1375" s="144"/>
      <c r="AA1375" s="144"/>
      <c r="AB1375" s="144"/>
      <c r="AC1375" s="144"/>
      <c r="AD1375" s="144"/>
      <c r="AE1375" s="144"/>
      <c r="AF1375" s="144"/>
      <c r="AG1375" s="144"/>
      <c r="AH1375" s="144"/>
      <c r="AI1375" s="144"/>
      <c r="AJ1375" s="144"/>
      <c r="AK1375" s="144"/>
      <c r="AL1375" s="144"/>
      <c r="AM1375" s="144"/>
      <c r="AN1375" s="144"/>
      <c r="AO1375" s="144"/>
      <c r="AP1375" s="144"/>
      <c r="AQ1375" s="144"/>
      <c r="AR1375" s="144"/>
      <c r="AS1375" s="144"/>
      <c r="AT1375" s="144"/>
      <c r="AU1375" s="144"/>
      <c r="AV1375" s="144"/>
      <c r="AW1375" s="144"/>
      <c r="AX1375" s="144"/>
      <c r="AY1375" s="144"/>
      <c r="AZ1375" s="144"/>
      <c r="BA1375" s="144"/>
      <c r="BB1375" s="144"/>
      <c r="BC1375" s="144"/>
      <c r="BD1375" s="144"/>
      <c r="BE1375" s="144"/>
      <c r="BF1375" s="144"/>
      <c r="BG1375" s="144"/>
      <c r="BH1375" s="144"/>
      <c r="BI1375" s="144"/>
      <c r="BJ1375" s="144"/>
      <c r="BK1375" s="144"/>
      <c r="BL1375" s="144"/>
      <c r="BM1375" s="144"/>
      <c r="BN1375" s="144"/>
      <c r="BO1375" s="144"/>
      <c r="BP1375" s="144"/>
    </row>
    <row r="1376" spans="1:68" ht="14.5" x14ac:dyDescent="0.3">
      <c r="A1376" s="143"/>
      <c r="B1376" s="143"/>
      <c r="C1376" s="327"/>
      <c r="D1376" s="144"/>
      <c r="E1376" s="144"/>
      <c r="F1376" s="144"/>
      <c r="G1376" s="144"/>
      <c r="H1376" s="144"/>
      <c r="I1376" s="144"/>
      <c r="J1376" s="144"/>
      <c r="K1376" s="144"/>
      <c r="L1376" s="144"/>
      <c r="M1376" s="144"/>
      <c r="N1376" s="144"/>
      <c r="O1376" s="144"/>
      <c r="P1376" s="144"/>
      <c r="Q1376" s="144"/>
      <c r="R1376" s="144"/>
      <c r="S1376" s="144"/>
      <c r="T1376" s="144"/>
      <c r="U1376" s="144"/>
      <c r="V1376" s="144"/>
      <c r="W1376" s="144"/>
      <c r="X1376" s="144"/>
      <c r="Y1376" s="144"/>
      <c r="Z1376" s="144"/>
      <c r="AA1376" s="144"/>
      <c r="AB1376" s="144"/>
      <c r="AC1376" s="144"/>
      <c r="AD1376" s="144"/>
      <c r="AE1376" s="144"/>
      <c r="AF1376" s="144"/>
      <c r="AG1376" s="144"/>
      <c r="AH1376" s="144"/>
      <c r="AI1376" s="144"/>
      <c r="AJ1376" s="144"/>
      <c r="AK1376" s="144"/>
      <c r="AL1376" s="144"/>
      <c r="AM1376" s="144"/>
      <c r="AN1376" s="144"/>
      <c r="AO1376" s="144"/>
      <c r="AP1376" s="144"/>
      <c r="AQ1376" s="144"/>
      <c r="AR1376" s="144"/>
      <c r="AS1376" s="144"/>
      <c r="AT1376" s="144"/>
      <c r="AU1376" s="144"/>
      <c r="AV1376" s="144"/>
      <c r="AW1376" s="144"/>
      <c r="AX1376" s="144"/>
      <c r="AY1376" s="144"/>
      <c r="AZ1376" s="144"/>
      <c r="BA1376" s="144"/>
      <c r="BB1376" s="144"/>
      <c r="BC1376" s="144"/>
      <c r="BD1376" s="144"/>
      <c r="BE1376" s="144"/>
      <c r="BF1376" s="144"/>
      <c r="BG1376" s="144"/>
      <c r="BH1376" s="144"/>
      <c r="BI1376" s="144"/>
      <c r="BJ1376" s="144"/>
      <c r="BK1376" s="144"/>
      <c r="BL1376" s="144"/>
      <c r="BM1376" s="144"/>
      <c r="BN1376" s="144"/>
      <c r="BO1376" s="144"/>
      <c r="BP1376" s="144"/>
    </row>
    <row r="1377" spans="1:68" ht="14.5" x14ac:dyDescent="0.3">
      <c r="A1377" s="143"/>
      <c r="B1377" s="143"/>
      <c r="C1377" s="327"/>
      <c r="D1377" s="144"/>
      <c r="E1377" s="144"/>
      <c r="F1377" s="144"/>
      <c r="G1377" s="144"/>
      <c r="H1377" s="144"/>
      <c r="I1377" s="144"/>
      <c r="J1377" s="144"/>
      <c r="K1377" s="144"/>
      <c r="L1377" s="144"/>
      <c r="M1377" s="144"/>
      <c r="N1377" s="144"/>
      <c r="O1377" s="144"/>
      <c r="P1377" s="144"/>
      <c r="Q1377" s="144"/>
      <c r="R1377" s="144"/>
      <c r="S1377" s="144"/>
      <c r="T1377" s="144"/>
      <c r="U1377" s="144"/>
      <c r="V1377" s="144"/>
      <c r="W1377" s="144"/>
      <c r="X1377" s="144"/>
      <c r="Y1377" s="144"/>
      <c r="Z1377" s="144"/>
      <c r="AA1377" s="144"/>
      <c r="AB1377" s="144"/>
      <c r="AC1377" s="144"/>
      <c r="AD1377" s="144"/>
      <c r="AE1377" s="144"/>
      <c r="AF1377" s="144"/>
      <c r="AG1377" s="144"/>
      <c r="AH1377" s="144"/>
      <c r="AI1377" s="144"/>
      <c r="AJ1377" s="144"/>
      <c r="AK1377" s="144"/>
      <c r="AL1377" s="144"/>
      <c r="AM1377" s="144"/>
      <c r="AN1377" s="144"/>
      <c r="AO1377" s="144"/>
      <c r="AP1377" s="144"/>
      <c r="AQ1377" s="144"/>
      <c r="AR1377" s="144"/>
      <c r="AS1377" s="144"/>
      <c r="AT1377" s="144"/>
      <c r="AU1377" s="144"/>
      <c r="AV1377" s="144"/>
      <c r="AW1377" s="144"/>
      <c r="AX1377" s="144"/>
      <c r="AY1377" s="144"/>
      <c r="AZ1377" s="144"/>
      <c r="BA1377" s="144"/>
      <c r="BB1377" s="144"/>
      <c r="BC1377" s="144"/>
      <c r="BD1377" s="144"/>
      <c r="BE1377" s="144"/>
      <c r="BF1377" s="144"/>
      <c r="BG1377" s="144"/>
      <c r="BH1377" s="144"/>
      <c r="BI1377" s="144"/>
      <c r="BJ1377" s="144"/>
      <c r="BK1377" s="144"/>
      <c r="BL1377" s="144"/>
      <c r="BM1377" s="144"/>
      <c r="BN1377" s="144"/>
      <c r="BO1377" s="144"/>
      <c r="BP1377" s="144"/>
    </row>
    <row r="1378" spans="1:68" ht="14.5" x14ac:dyDescent="0.3">
      <c r="A1378" s="143"/>
      <c r="B1378" s="143"/>
      <c r="C1378" s="327"/>
      <c r="D1378" s="144"/>
      <c r="E1378" s="144"/>
      <c r="F1378" s="144"/>
      <c r="G1378" s="144"/>
      <c r="H1378" s="144"/>
      <c r="I1378" s="144"/>
      <c r="J1378" s="144"/>
      <c r="K1378" s="144"/>
      <c r="L1378" s="144"/>
      <c r="M1378" s="144"/>
      <c r="N1378" s="144"/>
      <c r="O1378" s="144"/>
      <c r="P1378" s="144"/>
      <c r="Q1378" s="144"/>
      <c r="R1378" s="144"/>
      <c r="S1378" s="144"/>
      <c r="T1378" s="144"/>
      <c r="U1378" s="144"/>
      <c r="V1378" s="144"/>
      <c r="W1378" s="144"/>
      <c r="X1378" s="144"/>
      <c r="Y1378" s="144"/>
      <c r="Z1378" s="144"/>
      <c r="AA1378" s="144"/>
      <c r="AB1378" s="144"/>
      <c r="AC1378" s="144"/>
      <c r="AD1378" s="144"/>
      <c r="AE1378" s="144"/>
      <c r="AF1378" s="144"/>
      <c r="AG1378" s="144"/>
      <c r="AH1378" s="144"/>
      <c r="AI1378" s="144"/>
      <c r="AJ1378" s="144"/>
      <c r="AK1378" s="144"/>
      <c r="AL1378" s="144"/>
      <c r="AM1378" s="144"/>
      <c r="AN1378" s="144"/>
      <c r="AO1378" s="144"/>
      <c r="AP1378" s="144"/>
      <c r="AQ1378" s="144"/>
      <c r="AR1378" s="144"/>
      <c r="AS1378" s="144"/>
      <c r="AT1378" s="144"/>
      <c r="AU1378" s="144"/>
      <c r="AV1378" s="144"/>
      <c r="AW1378" s="144"/>
      <c r="AX1378" s="144"/>
      <c r="AY1378" s="144"/>
      <c r="AZ1378" s="144"/>
      <c r="BA1378" s="144"/>
      <c r="BB1378" s="144"/>
      <c r="BC1378" s="144"/>
      <c r="BD1378" s="144"/>
      <c r="BE1378" s="144"/>
      <c r="BF1378" s="144"/>
      <c r="BG1378" s="144"/>
      <c r="BH1378" s="144"/>
      <c r="BI1378" s="144"/>
      <c r="BJ1378" s="144"/>
      <c r="BK1378" s="144"/>
      <c r="BL1378" s="144"/>
      <c r="BM1378" s="144"/>
      <c r="BN1378" s="144"/>
      <c r="BO1378" s="144"/>
      <c r="BP1378" s="144"/>
    </row>
    <row r="1379" spans="1:68" ht="14.5" x14ac:dyDescent="0.3">
      <c r="A1379" s="143"/>
      <c r="B1379" s="143"/>
      <c r="C1379" s="327"/>
      <c r="D1379" s="144"/>
      <c r="E1379" s="144"/>
      <c r="F1379" s="144"/>
      <c r="G1379" s="144"/>
      <c r="H1379" s="144"/>
      <c r="I1379" s="144"/>
      <c r="J1379" s="144"/>
      <c r="K1379" s="144"/>
      <c r="L1379" s="144"/>
      <c r="M1379" s="144"/>
      <c r="N1379" s="144"/>
      <c r="O1379" s="144"/>
      <c r="P1379" s="144"/>
      <c r="Q1379" s="144"/>
      <c r="R1379" s="144"/>
      <c r="S1379" s="144"/>
      <c r="T1379" s="144"/>
      <c r="U1379" s="144"/>
      <c r="V1379" s="144"/>
      <c r="W1379" s="144"/>
      <c r="X1379" s="144"/>
      <c r="Y1379" s="144"/>
      <c r="Z1379" s="144"/>
      <c r="AA1379" s="144"/>
      <c r="AB1379" s="144"/>
      <c r="AC1379" s="144"/>
      <c r="AD1379" s="144"/>
      <c r="AE1379" s="144"/>
      <c r="AF1379" s="144"/>
      <c r="AG1379" s="144"/>
      <c r="AH1379" s="144"/>
      <c r="AI1379" s="144"/>
      <c r="AJ1379" s="144"/>
      <c r="AK1379" s="144"/>
      <c r="AL1379" s="144"/>
      <c r="AM1379" s="144"/>
      <c r="AN1379" s="144"/>
      <c r="AO1379" s="144"/>
      <c r="AP1379" s="144"/>
      <c r="AQ1379" s="144"/>
      <c r="AR1379" s="144"/>
      <c r="AS1379" s="144"/>
      <c r="AT1379" s="144"/>
      <c r="AU1379" s="144"/>
      <c r="AV1379" s="144"/>
      <c r="AW1379" s="144"/>
      <c r="AX1379" s="144"/>
      <c r="AY1379" s="144"/>
      <c r="AZ1379" s="144"/>
      <c r="BA1379" s="144"/>
      <c r="BB1379" s="144"/>
      <c r="BC1379" s="144"/>
      <c r="BD1379" s="144"/>
      <c r="BE1379" s="144"/>
      <c r="BF1379" s="144"/>
      <c r="BG1379" s="144"/>
      <c r="BH1379" s="144"/>
      <c r="BI1379" s="144"/>
      <c r="BJ1379" s="144"/>
      <c r="BK1379" s="144"/>
      <c r="BL1379" s="144"/>
      <c r="BM1379" s="144"/>
      <c r="BN1379" s="144"/>
      <c r="BO1379" s="144"/>
      <c r="BP1379" s="144"/>
    </row>
    <row r="1380" spans="1:68" ht="14.5" x14ac:dyDescent="0.3">
      <c r="A1380" s="143"/>
      <c r="B1380" s="143"/>
      <c r="C1380" s="327"/>
      <c r="D1380" s="144"/>
      <c r="E1380" s="144"/>
      <c r="F1380" s="144"/>
      <c r="G1380" s="144"/>
      <c r="H1380" s="144"/>
      <c r="I1380" s="144"/>
      <c r="J1380" s="144"/>
      <c r="K1380" s="144"/>
      <c r="L1380" s="144"/>
      <c r="M1380" s="144"/>
      <c r="N1380" s="144"/>
      <c r="O1380" s="144"/>
      <c r="P1380" s="144"/>
      <c r="Q1380" s="144"/>
      <c r="R1380" s="144"/>
      <c r="S1380" s="144"/>
      <c r="T1380" s="144"/>
      <c r="U1380" s="144"/>
      <c r="V1380" s="144"/>
      <c r="W1380" s="144"/>
      <c r="X1380" s="144"/>
      <c r="Y1380" s="144"/>
      <c r="Z1380" s="144"/>
      <c r="AA1380" s="144"/>
      <c r="AB1380" s="144"/>
      <c r="AC1380" s="144"/>
      <c r="AD1380" s="144"/>
      <c r="AE1380" s="144"/>
      <c r="AF1380" s="144"/>
      <c r="AG1380" s="144"/>
      <c r="AH1380" s="144"/>
      <c r="AI1380" s="144"/>
      <c r="AJ1380" s="144"/>
      <c r="AK1380" s="144"/>
      <c r="AL1380" s="144"/>
      <c r="AM1380" s="144"/>
      <c r="AN1380" s="144"/>
      <c r="AO1380" s="144"/>
      <c r="AP1380" s="144"/>
      <c r="AQ1380" s="144"/>
      <c r="AR1380" s="144"/>
      <c r="AS1380" s="144"/>
      <c r="AT1380" s="144"/>
      <c r="AU1380" s="144"/>
      <c r="AV1380" s="144"/>
      <c r="AW1380" s="144"/>
      <c r="AX1380" s="144"/>
      <c r="AY1380" s="144"/>
      <c r="AZ1380" s="144"/>
      <c r="BA1380" s="144"/>
      <c r="BB1380" s="144"/>
      <c r="BC1380" s="144"/>
      <c r="BD1380" s="144"/>
      <c r="BE1380" s="144"/>
      <c r="BF1380" s="144"/>
      <c r="BG1380" s="144"/>
      <c r="BH1380" s="144"/>
      <c r="BI1380" s="144"/>
      <c r="BJ1380" s="144"/>
      <c r="BK1380" s="144"/>
      <c r="BL1380" s="144"/>
      <c r="BM1380" s="144"/>
      <c r="BN1380" s="144"/>
      <c r="BO1380" s="144"/>
      <c r="BP1380" s="144"/>
    </row>
    <row r="1381" spans="1:68" ht="14.5" x14ac:dyDescent="0.3">
      <c r="A1381" s="143"/>
      <c r="B1381" s="143"/>
      <c r="C1381" s="327"/>
      <c r="D1381" s="144"/>
      <c r="E1381" s="144"/>
      <c r="F1381" s="144"/>
      <c r="G1381" s="144"/>
      <c r="H1381" s="144"/>
      <c r="I1381" s="144"/>
      <c r="J1381" s="144"/>
      <c r="K1381" s="144"/>
      <c r="L1381" s="144"/>
      <c r="M1381" s="144"/>
      <c r="N1381" s="144"/>
      <c r="O1381" s="144"/>
      <c r="P1381" s="144"/>
      <c r="Q1381" s="144"/>
      <c r="R1381" s="144"/>
      <c r="S1381" s="144"/>
      <c r="T1381" s="144"/>
      <c r="U1381" s="144"/>
      <c r="V1381" s="144"/>
      <c r="W1381" s="144"/>
      <c r="X1381" s="144"/>
      <c r="Y1381" s="144"/>
      <c r="Z1381" s="144"/>
      <c r="AA1381" s="144"/>
      <c r="AB1381" s="144"/>
      <c r="AC1381" s="144"/>
      <c r="AD1381" s="144"/>
      <c r="AE1381" s="144"/>
      <c r="AF1381" s="144"/>
      <c r="AG1381" s="144"/>
      <c r="AH1381" s="144"/>
      <c r="AI1381" s="144"/>
      <c r="AJ1381" s="144"/>
      <c r="AK1381" s="144"/>
      <c r="AL1381" s="144"/>
      <c r="AM1381" s="144"/>
      <c r="AN1381" s="144"/>
      <c r="AO1381" s="144"/>
      <c r="AP1381" s="144"/>
      <c r="AQ1381" s="144"/>
      <c r="AR1381" s="144"/>
      <c r="AS1381" s="144"/>
      <c r="AT1381" s="144"/>
      <c r="AU1381" s="144"/>
      <c r="AV1381" s="144"/>
      <c r="AW1381" s="144"/>
      <c r="AX1381" s="144"/>
      <c r="AY1381" s="144"/>
      <c r="AZ1381" s="144"/>
      <c r="BA1381" s="144"/>
      <c r="BB1381" s="144"/>
      <c r="BC1381" s="144"/>
      <c r="BD1381" s="144"/>
      <c r="BE1381" s="144"/>
      <c r="BF1381" s="144"/>
      <c r="BG1381" s="144"/>
      <c r="BH1381" s="144"/>
      <c r="BI1381" s="144"/>
      <c r="BJ1381" s="144"/>
      <c r="BK1381" s="144"/>
      <c r="BL1381" s="144"/>
      <c r="BM1381" s="144"/>
      <c r="BN1381" s="144"/>
      <c r="BO1381" s="144"/>
      <c r="BP1381" s="144"/>
    </row>
    <row r="1382" spans="1:68" ht="14.5" x14ac:dyDescent="0.3">
      <c r="A1382" s="143"/>
      <c r="B1382" s="143"/>
      <c r="C1382" s="327"/>
      <c r="D1382" s="144"/>
      <c r="E1382" s="144"/>
      <c r="F1382" s="144"/>
      <c r="G1382" s="144"/>
      <c r="H1382" s="144"/>
      <c r="I1382" s="144"/>
      <c r="J1382" s="144"/>
      <c r="K1382" s="144"/>
      <c r="L1382" s="144"/>
      <c r="M1382" s="144"/>
      <c r="N1382" s="144"/>
      <c r="O1382" s="144"/>
      <c r="P1382" s="144"/>
      <c r="Q1382" s="144"/>
      <c r="R1382" s="144"/>
      <c r="S1382" s="144"/>
      <c r="T1382" s="144"/>
      <c r="U1382" s="144"/>
      <c r="V1382" s="144"/>
      <c r="W1382" s="144"/>
      <c r="X1382" s="144"/>
      <c r="Y1382" s="144"/>
      <c r="Z1382" s="144"/>
      <c r="AA1382" s="144"/>
      <c r="AB1382" s="144"/>
      <c r="AC1382" s="144"/>
      <c r="AD1382" s="144"/>
      <c r="AE1382" s="144"/>
      <c r="AF1382" s="144"/>
      <c r="AG1382" s="144"/>
      <c r="AH1382" s="144"/>
      <c r="AI1382" s="144"/>
      <c r="AJ1382" s="144"/>
      <c r="AK1382" s="144"/>
      <c r="AL1382" s="144"/>
      <c r="AM1382" s="144"/>
      <c r="AN1382" s="144"/>
      <c r="AO1382" s="144"/>
      <c r="AP1382" s="144"/>
      <c r="AQ1382" s="144"/>
      <c r="AR1382" s="144"/>
      <c r="AS1382" s="144"/>
      <c r="AT1382" s="144"/>
      <c r="AU1382" s="144"/>
      <c r="AV1382" s="144"/>
      <c r="AW1382" s="144"/>
      <c r="AX1382" s="144"/>
      <c r="AY1382" s="144"/>
      <c r="AZ1382" s="144"/>
      <c r="BA1382" s="144"/>
      <c r="BB1382" s="144"/>
      <c r="BC1382" s="144"/>
      <c r="BD1382" s="144"/>
      <c r="BE1382" s="144"/>
      <c r="BF1382" s="144"/>
      <c r="BG1382" s="144"/>
      <c r="BH1382" s="144"/>
      <c r="BI1382" s="144"/>
      <c r="BJ1382" s="144"/>
      <c r="BK1382" s="144"/>
      <c r="BL1382" s="144"/>
      <c r="BM1382" s="144"/>
      <c r="BN1382" s="144"/>
      <c r="BO1382" s="144"/>
      <c r="BP1382" s="144"/>
    </row>
    <row r="1383" spans="1:68" ht="14.5" x14ac:dyDescent="0.3">
      <c r="A1383" s="143"/>
      <c r="B1383" s="143"/>
      <c r="C1383" s="327"/>
      <c r="D1383" s="144"/>
      <c r="E1383" s="144"/>
      <c r="F1383" s="144"/>
      <c r="G1383" s="144"/>
      <c r="H1383" s="144"/>
      <c r="I1383" s="144"/>
      <c r="J1383" s="144"/>
      <c r="K1383" s="144"/>
      <c r="L1383" s="144"/>
      <c r="M1383" s="144"/>
      <c r="N1383" s="144"/>
      <c r="O1383" s="144"/>
      <c r="P1383" s="144"/>
      <c r="Q1383" s="144"/>
      <c r="R1383" s="144"/>
      <c r="S1383" s="144"/>
      <c r="T1383" s="144"/>
      <c r="U1383" s="144"/>
      <c r="V1383" s="144"/>
      <c r="W1383" s="144"/>
      <c r="X1383" s="144"/>
      <c r="Y1383" s="144"/>
      <c r="Z1383" s="144"/>
      <c r="AA1383" s="144"/>
      <c r="AB1383" s="144"/>
      <c r="AC1383" s="144"/>
      <c r="AD1383" s="144"/>
      <c r="AE1383" s="144"/>
      <c r="AF1383" s="144"/>
      <c r="AG1383" s="144"/>
      <c r="AH1383" s="144"/>
      <c r="AI1383" s="144"/>
      <c r="AJ1383" s="144"/>
      <c r="AK1383" s="144"/>
      <c r="AL1383" s="144"/>
      <c r="AM1383" s="144"/>
      <c r="AN1383" s="144"/>
      <c r="AO1383" s="144"/>
      <c r="AP1383" s="144"/>
      <c r="AQ1383" s="144"/>
      <c r="AR1383" s="144"/>
      <c r="AS1383" s="144"/>
      <c r="AT1383" s="144"/>
      <c r="AU1383" s="144"/>
      <c r="AV1383" s="144"/>
      <c r="AW1383" s="144"/>
      <c r="AX1383" s="144"/>
      <c r="AY1383" s="144"/>
      <c r="AZ1383" s="144"/>
      <c r="BA1383" s="144"/>
      <c r="BB1383" s="144"/>
      <c r="BC1383" s="144"/>
      <c r="BD1383" s="144"/>
      <c r="BE1383" s="144"/>
      <c r="BF1383" s="144"/>
      <c r="BG1383" s="144"/>
      <c r="BH1383" s="144"/>
      <c r="BI1383" s="144"/>
      <c r="BJ1383" s="144"/>
      <c r="BK1383" s="144"/>
      <c r="BL1383" s="144"/>
      <c r="BM1383" s="144"/>
      <c r="BN1383" s="144"/>
      <c r="BO1383" s="144"/>
      <c r="BP1383" s="144"/>
    </row>
    <row r="1384" spans="1:68" ht="14.5" x14ac:dyDescent="0.3">
      <c r="A1384" s="143"/>
      <c r="B1384" s="143"/>
      <c r="C1384" s="327"/>
      <c r="D1384" s="144"/>
      <c r="E1384" s="144"/>
      <c r="F1384" s="144"/>
      <c r="G1384" s="144"/>
      <c r="H1384" s="144"/>
      <c r="I1384" s="144"/>
      <c r="J1384" s="144"/>
      <c r="K1384" s="144"/>
      <c r="L1384" s="144"/>
      <c r="M1384" s="144"/>
      <c r="N1384" s="144"/>
      <c r="O1384" s="144"/>
      <c r="P1384" s="144"/>
      <c r="Q1384" s="144"/>
      <c r="R1384" s="144"/>
      <c r="S1384" s="144"/>
      <c r="T1384" s="144"/>
      <c r="U1384" s="144"/>
      <c r="V1384" s="144"/>
      <c r="W1384" s="144"/>
      <c r="X1384" s="144"/>
      <c r="Y1384" s="144"/>
      <c r="Z1384" s="144"/>
      <c r="AA1384" s="144"/>
      <c r="AB1384" s="144"/>
      <c r="AC1384" s="144"/>
      <c r="AD1384" s="144"/>
      <c r="AE1384" s="144"/>
      <c r="AF1384" s="144"/>
      <c r="AG1384" s="144"/>
      <c r="AH1384" s="144"/>
      <c r="AI1384" s="144"/>
      <c r="AJ1384" s="144"/>
      <c r="AK1384" s="144"/>
      <c r="AL1384" s="144"/>
      <c r="AM1384" s="144"/>
      <c r="AN1384" s="144"/>
      <c r="AO1384" s="144"/>
      <c r="AP1384" s="144"/>
      <c r="AQ1384" s="144"/>
      <c r="AR1384" s="144"/>
      <c r="AS1384" s="144"/>
      <c r="AT1384" s="144"/>
      <c r="AU1384" s="144"/>
      <c r="AV1384" s="144"/>
      <c r="AW1384" s="144"/>
      <c r="AX1384" s="144"/>
      <c r="AY1384" s="144"/>
      <c r="AZ1384" s="144"/>
      <c r="BA1384" s="144"/>
      <c r="BB1384" s="144"/>
      <c r="BC1384" s="144"/>
      <c r="BD1384" s="144"/>
      <c r="BE1384" s="144"/>
      <c r="BF1384" s="144"/>
      <c r="BG1384" s="144"/>
      <c r="BH1384" s="144"/>
      <c r="BI1384" s="144"/>
      <c r="BJ1384" s="144"/>
      <c r="BK1384" s="144"/>
      <c r="BL1384" s="144"/>
      <c r="BM1384" s="144"/>
      <c r="BN1384" s="144"/>
      <c r="BO1384" s="144"/>
      <c r="BP1384" s="144"/>
    </row>
    <row r="1385" spans="1:68" ht="14.5" x14ac:dyDescent="0.3">
      <c r="A1385" s="143"/>
      <c r="B1385" s="143"/>
      <c r="C1385" s="327"/>
      <c r="D1385" s="144"/>
      <c r="E1385" s="144"/>
      <c r="F1385" s="144"/>
      <c r="G1385" s="144"/>
      <c r="H1385" s="144"/>
      <c r="I1385" s="144"/>
      <c r="J1385" s="144"/>
      <c r="K1385" s="144"/>
      <c r="L1385" s="144"/>
      <c r="M1385" s="144"/>
      <c r="N1385" s="144"/>
      <c r="O1385" s="144"/>
      <c r="P1385" s="144"/>
      <c r="Q1385" s="144"/>
      <c r="R1385" s="144"/>
      <c r="S1385" s="144"/>
      <c r="T1385" s="144"/>
      <c r="U1385" s="144"/>
      <c r="V1385" s="144"/>
      <c r="W1385" s="144"/>
      <c r="X1385" s="144"/>
      <c r="Y1385" s="144"/>
      <c r="Z1385" s="144"/>
      <c r="AA1385" s="144"/>
      <c r="AB1385" s="144"/>
      <c r="AC1385" s="144"/>
      <c r="AD1385" s="144"/>
      <c r="AE1385" s="144"/>
      <c r="AF1385" s="144"/>
      <c r="AG1385" s="144"/>
      <c r="AH1385" s="144"/>
      <c r="AI1385" s="144"/>
      <c r="AJ1385" s="144"/>
      <c r="AK1385" s="144"/>
      <c r="AL1385" s="144"/>
      <c r="AM1385" s="144"/>
      <c r="AN1385" s="144"/>
      <c r="AO1385" s="144"/>
      <c r="AP1385" s="144"/>
      <c r="AQ1385" s="144"/>
      <c r="AR1385" s="144"/>
      <c r="AS1385" s="144"/>
      <c r="AT1385" s="144"/>
      <c r="AU1385" s="144"/>
      <c r="AV1385" s="144"/>
      <c r="AW1385" s="144"/>
      <c r="AX1385" s="144"/>
      <c r="AY1385" s="144"/>
      <c r="AZ1385" s="144"/>
      <c r="BA1385" s="144"/>
      <c r="BB1385" s="144"/>
      <c r="BC1385" s="144"/>
      <c r="BD1385" s="144"/>
      <c r="BE1385" s="144"/>
      <c r="BF1385" s="144"/>
      <c r="BG1385" s="144"/>
      <c r="BH1385" s="144"/>
      <c r="BI1385" s="144"/>
      <c r="BJ1385" s="144"/>
      <c r="BK1385" s="144"/>
      <c r="BL1385" s="144"/>
      <c r="BM1385" s="144"/>
      <c r="BN1385" s="144"/>
      <c r="BO1385" s="144"/>
      <c r="BP1385" s="144"/>
    </row>
    <row r="1386" spans="1:68" ht="14.5" x14ac:dyDescent="0.3">
      <c r="A1386" s="143"/>
      <c r="B1386" s="143"/>
      <c r="C1386" s="327"/>
      <c r="D1386" s="144"/>
      <c r="E1386" s="144"/>
      <c r="F1386" s="144"/>
      <c r="G1386" s="144"/>
      <c r="H1386" s="144"/>
      <c r="I1386" s="144"/>
      <c r="J1386" s="144"/>
      <c r="K1386" s="144"/>
      <c r="L1386" s="144"/>
      <c r="M1386" s="144"/>
      <c r="N1386" s="144"/>
      <c r="O1386" s="144"/>
      <c r="P1386" s="144"/>
      <c r="Q1386" s="144"/>
      <c r="R1386" s="144"/>
      <c r="S1386" s="144"/>
      <c r="T1386" s="144"/>
      <c r="U1386" s="144"/>
      <c r="V1386" s="144"/>
      <c r="W1386" s="144"/>
      <c r="X1386" s="144"/>
      <c r="Y1386" s="144"/>
      <c r="Z1386" s="144"/>
      <c r="AA1386" s="144"/>
      <c r="AB1386" s="144"/>
      <c r="AC1386" s="144"/>
      <c r="AD1386" s="144"/>
      <c r="AE1386" s="144"/>
      <c r="AF1386" s="144"/>
      <c r="AG1386" s="144"/>
      <c r="AH1386" s="144"/>
      <c r="AI1386" s="144"/>
      <c r="AJ1386" s="144"/>
      <c r="AK1386" s="144"/>
      <c r="AL1386" s="144"/>
      <c r="AM1386" s="144"/>
      <c r="AN1386" s="144"/>
      <c r="AO1386" s="144"/>
      <c r="AP1386" s="144"/>
      <c r="AQ1386" s="144"/>
      <c r="AR1386" s="144"/>
      <c r="AS1386" s="144"/>
      <c r="AT1386" s="144"/>
      <c r="AU1386" s="144"/>
      <c r="AV1386" s="144"/>
      <c r="AW1386" s="144"/>
      <c r="AX1386" s="144"/>
      <c r="AY1386" s="144"/>
      <c r="AZ1386" s="144"/>
      <c r="BA1386" s="144"/>
      <c r="BB1386" s="144"/>
      <c r="BC1386" s="144"/>
      <c r="BD1386" s="144"/>
      <c r="BE1386" s="144"/>
      <c r="BF1386" s="144"/>
      <c r="BG1386" s="144"/>
      <c r="BH1386" s="144"/>
      <c r="BI1386" s="144"/>
      <c r="BJ1386" s="144"/>
      <c r="BK1386" s="144"/>
      <c r="BL1386" s="144"/>
      <c r="BM1386" s="144"/>
      <c r="BN1386" s="144"/>
      <c r="BO1386" s="144"/>
      <c r="BP1386" s="144"/>
    </row>
    <row r="1387" spans="1:68" ht="14.5" x14ac:dyDescent="0.3">
      <c r="A1387" s="143"/>
      <c r="B1387" s="143"/>
      <c r="C1387" s="327"/>
      <c r="D1387" s="144"/>
      <c r="E1387" s="144"/>
      <c r="F1387" s="144"/>
      <c r="G1387" s="144"/>
      <c r="H1387" s="144"/>
      <c r="I1387" s="144"/>
      <c r="J1387" s="144"/>
      <c r="K1387" s="144"/>
      <c r="L1387" s="144"/>
      <c r="M1387" s="144"/>
      <c r="N1387" s="144"/>
      <c r="O1387" s="144"/>
      <c r="P1387" s="144"/>
      <c r="Q1387" s="144"/>
      <c r="R1387" s="144"/>
      <c r="S1387" s="144"/>
      <c r="T1387" s="144"/>
      <c r="U1387" s="144"/>
      <c r="V1387" s="144"/>
      <c r="W1387" s="144"/>
      <c r="X1387" s="144"/>
      <c r="Y1387" s="144"/>
      <c r="Z1387" s="144"/>
      <c r="AA1387" s="144"/>
      <c r="AB1387" s="144"/>
      <c r="AC1387" s="144"/>
      <c r="AD1387" s="144"/>
      <c r="AE1387" s="144"/>
      <c r="AF1387" s="144"/>
      <c r="AG1387" s="144"/>
      <c r="AH1387" s="144"/>
      <c r="AI1387" s="144"/>
      <c r="AJ1387" s="144"/>
      <c r="AK1387" s="144"/>
      <c r="AL1387" s="144"/>
      <c r="AM1387" s="144"/>
      <c r="AN1387" s="144"/>
      <c r="AO1387" s="144"/>
      <c r="AP1387" s="144"/>
      <c r="AQ1387" s="144"/>
      <c r="AR1387" s="144"/>
      <c r="AS1387" s="144"/>
      <c r="AT1387" s="144"/>
      <c r="AU1387" s="144"/>
      <c r="AV1387" s="144"/>
      <c r="AW1387" s="144"/>
      <c r="AX1387" s="144"/>
      <c r="AY1387" s="144"/>
      <c r="AZ1387" s="144"/>
      <c r="BA1387" s="144"/>
      <c r="BB1387" s="144"/>
      <c r="BC1387" s="144"/>
      <c r="BD1387" s="144"/>
      <c r="BE1387" s="144"/>
      <c r="BF1387" s="144"/>
      <c r="BG1387" s="144"/>
      <c r="BH1387" s="144"/>
      <c r="BI1387" s="144"/>
      <c r="BJ1387" s="144"/>
      <c r="BK1387" s="144"/>
      <c r="BL1387" s="144"/>
      <c r="BM1387" s="144"/>
      <c r="BN1387" s="144"/>
      <c r="BO1387" s="144"/>
      <c r="BP1387" s="144"/>
    </row>
    <row r="1388" spans="1:68" ht="14.5" x14ac:dyDescent="0.3">
      <c r="A1388" s="143"/>
      <c r="B1388" s="143"/>
      <c r="C1388" s="327"/>
      <c r="D1388" s="144"/>
      <c r="E1388" s="144"/>
      <c r="F1388" s="144"/>
      <c r="G1388" s="144"/>
      <c r="H1388" s="144"/>
      <c r="I1388" s="144"/>
      <c r="J1388" s="144"/>
      <c r="K1388" s="144"/>
      <c r="L1388" s="144"/>
      <c r="M1388" s="144"/>
      <c r="N1388" s="144"/>
      <c r="O1388" s="144"/>
      <c r="P1388" s="144"/>
      <c r="Q1388" s="144"/>
      <c r="R1388" s="144"/>
      <c r="S1388" s="144"/>
      <c r="T1388" s="144"/>
      <c r="U1388" s="144"/>
      <c r="V1388" s="144"/>
      <c r="W1388" s="144"/>
      <c r="X1388" s="144"/>
      <c r="Y1388" s="144"/>
      <c r="Z1388" s="144"/>
      <c r="AA1388" s="144"/>
      <c r="AB1388" s="144"/>
      <c r="AC1388" s="144"/>
      <c r="AD1388" s="144"/>
      <c r="AE1388" s="144"/>
      <c r="AF1388" s="144"/>
      <c r="AG1388" s="144"/>
      <c r="AH1388" s="144"/>
      <c r="AI1388" s="144"/>
      <c r="AJ1388" s="144"/>
      <c r="AK1388" s="144"/>
      <c r="AL1388" s="144"/>
      <c r="AM1388" s="144"/>
      <c r="AN1388" s="144"/>
      <c r="AO1388" s="144"/>
      <c r="AP1388" s="144"/>
      <c r="AQ1388" s="144"/>
      <c r="AR1388" s="144"/>
      <c r="AS1388" s="144"/>
      <c r="AT1388" s="144"/>
      <c r="AU1388" s="144"/>
      <c r="AV1388" s="144"/>
      <c r="AW1388" s="144"/>
      <c r="AX1388" s="144"/>
      <c r="AY1388" s="144"/>
      <c r="AZ1388" s="144"/>
      <c r="BA1388" s="144"/>
      <c r="BB1388" s="144"/>
      <c r="BC1388" s="144"/>
      <c r="BD1388" s="144"/>
      <c r="BE1388" s="144"/>
      <c r="BF1388" s="144"/>
      <c r="BG1388" s="144"/>
      <c r="BH1388" s="144"/>
      <c r="BI1388" s="144"/>
      <c r="BJ1388" s="144"/>
      <c r="BK1388" s="144"/>
      <c r="BL1388" s="144"/>
      <c r="BM1388" s="144"/>
      <c r="BN1388" s="144"/>
      <c r="BO1388" s="144"/>
      <c r="BP1388" s="144"/>
    </row>
    <row r="1389" spans="1:68" ht="14.5" x14ac:dyDescent="0.3">
      <c r="A1389" s="143"/>
      <c r="B1389" s="143"/>
      <c r="C1389" s="327"/>
      <c r="D1389" s="144"/>
      <c r="E1389" s="144"/>
      <c r="F1389" s="144"/>
      <c r="G1389" s="144"/>
      <c r="H1389" s="144"/>
      <c r="I1389" s="144"/>
      <c r="J1389" s="144"/>
      <c r="K1389" s="144"/>
      <c r="L1389" s="144"/>
      <c r="M1389" s="144"/>
      <c r="N1389" s="144"/>
      <c r="O1389" s="144"/>
      <c r="P1389" s="144"/>
      <c r="Q1389" s="144"/>
      <c r="R1389" s="144"/>
      <c r="S1389" s="144"/>
      <c r="T1389" s="144"/>
      <c r="U1389" s="144"/>
      <c r="V1389" s="144"/>
      <c r="W1389" s="144"/>
      <c r="X1389" s="144"/>
      <c r="Y1389" s="144"/>
      <c r="Z1389" s="144"/>
      <c r="AA1389" s="144"/>
      <c r="AB1389" s="144"/>
      <c r="AC1389" s="144"/>
      <c r="AD1389" s="144"/>
      <c r="AE1389" s="144"/>
      <c r="AF1389" s="144"/>
      <c r="AG1389" s="144"/>
      <c r="AH1389" s="144"/>
      <c r="AI1389" s="144"/>
      <c r="AJ1389" s="144"/>
      <c r="AK1389" s="144"/>
      <c r="AL1389" s="144"/>
      <c r="AM1389" s="144"/>
      <c r="AN1389" s="144"/>
      <c r="AO1389" s="144"/>
      <c r="AP1389" s="144"/>
      <c r="AQ1389" s="144"/>
      <c r="AR1389" s="144"/>
      <c r="AS1389" s="144"/>
      <c r="AT1389" s="144"/>
      <c r="AU1389" s="144"/>
      <c r="AV1389" s="144"/>
      <c r="AW1389" s="144"/>
      <c r="AX1389" s="144"/>
      <c r="AY1389" s="144"/>
      <c r="AZ1389" s="144"/>
      <c r="BA1389" s="144"/>
      <c r="BB1389" s="144"/>
      <c r="BC1389" s="144"/>
      <c r="BD1389" s="144"/>
      <c r="BE1389" s="144"/>
      <c r="BF1389" s="144"/>
      <c r="BG1389" s="144"/>
      <c r="BH1389" s="144"/>
      <c r="BI1389" s="144"/>
      <c r="BJ1389" s="144"/>
      <c r="BK1389" s="144"/>
      <c r="BL1389" s="144"/>
      <c r="BM1389" s="144"/>
      <c r="BN1389" s="144"/>
      <c r="BO1389" s="144"/>
      <c r="BP1389" s="144"/>
    </row>
    <row r="1390" spans="1:68" ht="14.5" x14ac:dyDescent="0.3">
      <c r="A1390" s="143"/>
      <c r="B1390" s="143"/>
      <c r="C1390" s="327"/>
      <c r="D1390" s="144"/>
      <c r="E1390" s="144"/>
      <c r="F1390" s="144"/>
      <c r="G1390" s="144"/>
      <c r="H1390" s="144"/>
      <c r="I1390" s="144"/>
      <c r="J1390" s="144"/>
      <c r="K1390" s="144"/>
      <c r="L1390" s="144"/>
      <c r="M1390" s="144"/>
      <c r="N1390" s="144"/>
      <c r="O1390" s="144"/>
      <c r="P1390" s="144"/>
      <c r="Q1390" s="144"/>
      <c r="R1390" s="144"/>
      <c r="S1390" s="144"/>
      <c r="T1390" s="144"/>
      <c r="U1390" s="144"/>
      <c r="V1390" s="144"/>
      <c r="W1390" s="144"/>
      <c r="X1390" s="144"/>
      <c r="Y1390" s="144"/>
      <c r="Z1390" s="144"/>
      <c r="AA1390" s="144"/>
      <c r="AB1390" s="144"/>
      <c r="AC1390" s="144"/>
      <c r="AD1390" s="144"/>
      <c r="AE1390" s="144"/>
      <c r="AF1390" s="144"/>
      <c r="AG1390" s="144"/>
      <c r="AH1390" s="144"/>
      <c r="AI1390" s="144"/>
      <c r="AJ1390" s="144"/>
      <c r="AK1390" s="144"/>
      <c r="AL1390" s="144"/>
      <c r="AM1390" s="144"/>
      <c r="AN1390" s="144"/>
      <c r="AO1390" s="144"/>
      <c r="AP1390" s="144"/>
      <c r="AQ1390" s="144"/>
      <c r="AR1390" s="144"/>
      <c r="AS1390" s="144"/>
      <c r="AT1390" s="144"/>
      <c r="AU1390" s="144"/>
      <c r="AV1390" s="144"/>
      <c r="AW1390" s="144"/>
      <c r="AX1390" s="144"/>
      <c r="AY1390" s="144"/>
      <c r="AZ1390" s="144"/>
      <c r="BA1390" s="144"/>
      <c r="BB1390" s="144"/>
      <c r="BC1390" s="144"/>
      <c r="BD1390" s="144"/>
      <c r="BE1390" s="144"/>
      <c r="BF1390" s="144"/>
      <c r="BG1390" s="144"/>
      <c r="BH1390" s="144"/>
      <c r="BI1390" s="144"/>
      <c r="BJ1390" s="144"/>
      <c r="BK1390" s="144"/>
      <c r="BL1390" s="144"/>
      <c r="BM1390" s="144"/>
      <c r="BN1390" s="144"/>
      <c r="BO1390" s="144"/>
      <c r="BP1390" s="144"/>
    </row>
    <row r="1391" spans="1:68" ht="14.5" x14ac:dyDescent="0.3">
      <c r="A1391" s="143"/>
      <c r="B1391" s="143"/>
      <c r="C1391" s="327"/>
      <c r="D1391" s="144"/>
      <c r="E1391" s="144"/>
      <c r="F1391" s="144"/>
      <c r="G1391" s="144"/>
      <c r="H1391" s="144"/>
      <c r="I1391" s="144"/>
      <c r="J1391" s="144"/>
      <c r="K1391" s="144"/>
      <c r="L1391" s="144"/>
      <c r="M1391" s="144"/>
      <c r="N1391" s="144"/>
      <c r="O1391" s="144"/>
      <c r="P1391" s="144"/>
      <c r="Q1391" s="144"/>
      <c r="R1391" s="144"/>
      <c r="S1391" s="144"/>
      <c r="T1391" s="144"/>
      <c r="U1391" s="144"/>
      <c r="V1391" s="144"/>
      <c r="W1391" s="144"/>
      <c r="X1391" s="144"/>
      <c r="Y1391" s="144"/>
      <c r="Z1391" s="144"/>
      <c r="AA1391" s="144"/>
      <c r="AB1391" s="144"/>
      <c r="AC1391" s="144"/>
      <c r="AD1391" s="144"/>
      <c r="AE1391" s="144"/>
      <c r="AF1391" s="144"/>
      <c r="AG1391" s="144"/>
      <c r="AH1391" s="144"/>
      <c r="AI1391" s="144"/>
      <c r="AJ1391" s="144"/>
      <c r="AK1391" s="144"/>
      <c r="AL1391" s="144"/>
      <c r="AM1391" s="144"/>
      <c r="AN1391" s="144"/>
      <c r="AO1391" s="144"/>
      <c r="AP1391" s="144"/>
      <c r="AQ1391" s="144"/>
      <c r="AR1391" s="144"/>
      <c r="AS1391" s="144"/>
      <c r="AT1391" s="144"/>
      <c r="AU1391" s="144"/>
      <c r="AV1391" s="144"/>
      <c r="AW1391" s="144"/>
      <c r="AX1391" s="144"/>
      <c r="AY1391" s="144"/>
      <c r="AZ1391" s="144"/>
      <c r="BA1391" s="144"/>
      <c r="BB1391" s="144"/>
      <c r="BC1391" s="144"/>
      <c r="BD1391" s="144"/>
      <c r="BE1391" s="144"/>
      <c r="BF1391" s="144"/>
      <c r="BG1391" s="144"/>
      <c r="BH1391" s="144"/>
      <c r="BI1391" s="144"/>
      <c r="BJ1391" s="144"/>
      <c r="BK1391" s="144"/>
      <c r="BL1391" s="144"/>
      <c r="BM1391" s="144"/>
      <c r="BN1391" s="144"/>
      <c r="BO1391" s="144"/>
      <c r="BP1391" s="144"/>
    </row>
    <row r="1392" spans="1:68" ht="14.5" x14ac:dyDescent="0.3">
      <c r="A1392" s="143"/>
      <c r="B1392" s="143"/>
      <c r="C1392" s="327"/>
      <c r="D1392" s="144"/>
      <c r="E1392" s="144"/>
      <c r="F1392" s="144"/>
      <c r="G1392" s="144"/>
      <c r="H1392" s="144"/>
      <c r="I1392" s="144"/>
      <c r="J1392" s="144"/>
      <c r="K1392" s="144"/>
      <c r="L1392" s="144"/>
      <c r="M1392" s="144"/>
      <c r="N1392" s="144"/>
      <c r="O1392" s="144"/>
      <c r="P1392" s="144"/>
      <c r="Q1392" s="144"/>
      <c r="R1392" s="144"/>
      <c r="S1392" s="144"/>
      <c r="T1392" s="144"/>
      <c r="U1392" s="144"/>
      <c r="V1392" s="144"/>
      <c r="W1392" s="144"/>
      <c r="X1392" s="144"/>
      <c r="Y1392" s="144"/>
      <c r="Z1392" s="144"/>
      <c r="AA1392" s="144"/>
      <c r="AB1392" s="144"/>
      <c r="AC1392" s="144"/>
      <c r="AD1392" s="144"/>
      <c r="AE1392" s="144"/>
      <c r="AF1392" s="144"/>
      <c r="AG1392" s="144"/>
      <c r="AH1392" s="144"/>
      <c r="AI1392" s="144"/>
      <c r="AJ1392" s="144"/>
      <c r="AK1392" s="144"/>
      <c r="AL1392" s="144"/>
      <c r="AM1392" s="144"/>
      <c r="AN1392" s="144"/>
      <c r="AO1392" s="144"/>
      <c r="AP1392" s="144"/>
      <c r="AQ1392" s="144"/>
      <c r="AR1392" s="144"/>
      <c r="AS1392" s="144"/>
      <c r="AT1392" s="144"/>
      <c r="AU1392" s="144"/>
      <c r="AV1392" s="144"/>
      <c r="AW1392" s="144"/>
      <c r="AX1392" s="144"/>
      <c r="AY1392" s="144"/>
      <c r="AZ1392" s="144"/>
      <c r="BA1392" s="144"/>
      <c r="BB1392" s="144"/>
      <c r="BC1392" s="144"/>
      <c r="BD1392" s="144"/>
      <c r="BE1392" s="144"/>
      <c r="BF1392" s="144"/>
      <c r="BG1392" s="144"/>
      <c r="BH1392" s="144"/>
      <c r="BI1392" s="144"/>
      <c r="BJ1392" s="144"/>
      <c r="BK1392" s="144"/>
      <c r="BL1392" s="144"/>
      <c r="BM1392" s="144"/>
      <c r="BN1392" s="144"/>
      <c r="BO1392" s="144"/>
      <c r="BP1392" s="144"/>
    </row>
    <row r="1393" spans="1:68" ht="14.5" x14ac:dyDescent="0.3">
      <c r="A1393" s="143"/>
      <c r="B1393" s="143"/>
      <c r="C1393" s="327"/>
      <c r="D1393" s="144"/>
      <c r="E1393" s="144"/>
      <c r="F1393" s="144"/>
      <c r="G1393" s="144"/>
      <c r="H1393" s="144"/>
      <c r="I1393" s="144"/>
      <c r="J1393" s="144"/>
      <c r="K1393" s="144"/>
      <c r="L1393" s="144"/>
      <c r="M1393" s="144"/>
      <c r="N1393" s="144"/>
      <c r="O1393" s="144"/>
      <c r="P1393" s="144"/>
      <c r="Q1393" s="144"/>
      <c r="R1393" s="144"/>
      <c r="S1393" s="144"/>
      <c r="T1393" s="144"/>
      <c r="U1393" s="144"/>
      <c r="V1393" s="144"/>
      <c r="W1393" s="144"/>
      <c r="X1393" s="144"/>
      <c r="Y1393" s="144"/>
      <c r="Z1393" s="144"/>
      <c r="AA1393" s="144"/>
      <c r="AB1393" s="144"/>
      <c r="AC1393" s="144"/>
      <c r="AD1393" s="144"/>
      <c r="AE1393" s="144"/>
      <c r="AF1393" s="144"/>
      <c r="AG1393" s="144"/>
      <c r="AH1393" s="144"/>
      <c r="AI1393" s="144"/>
      <c r="AJ1393" s="144"/>
      <c r="AK1393" s="144"/>
      <c r="AL1393" s="144"/>
      <c r="AM1393" s="144"/>
      <c r="AN1393" s="144"/>
      <c r="AO1393" s="144"/>
      <c r="AP1393" s="144"/>
      <c r="AQ1393" s="144"/>
      <c r="AR1393" s="144"/>
      <c r="AS1393" s="144"/>
      <c r="AT1393" s="144"/>
      <c r="AU1393" s="144"/>
      <c r="AV1393" s="144"/>
      <c r="AW1393" s="144"/>
      <c r="AX1393" s="144"/>
      <c r="AY1393" s="144"/>
      <c r="AZ1393" s="144"/>
      <c r="BA1393" s="144"/>
      <c r="BB1393" s="144"/>
      <c r="BC1393" s="144"/>
      <c r="BD1393" s="144"/>
      <c r="BE1393" s="144"/>
      <c r="BF1393" s="144"/>
      <c r="BG1393" s="144"/>
      <c r="BH1393" s="144"/>
      <c r="BI1393" s="144"/>
      <c r="BJ1393" s="144"/>
      <c r="BK1393" s="144"/>
      <c r="BL1393" s="144"/>
      <c r="BM1393" s="144"/>
      <c r="BN1393" s="144"/>
      <c r="BO1393" s="144"/>
      <c r="BP1393" s="144"/>
    </row>
    <row r="1394" spans="1:68" ht="14.5" x14ac:dyDescent="0.3">
      <c r="A1394" s="143"/>
      <c r="B1394" s="143"/>
      <c r="C1394" s="327"/>
      <c r="D1394" s="144"/>
      <c r="E1394" s="144"/>
      <c r="F1394" s="144"/>
      <c r="G1394" s="144"/>
      <c r="H1394" s="144"/>
      <c r="I1394" s="144"/>
      <c r="J1394" s="144"/>
      <c r="K1394" s="144"/>
      <c r="L1394" s="144"/>
      <c r="M1394" s="144"/>
      <c r="N1394" s="144"/>
      <c r="O1394" s="144"/>
      <c r="P1394" s="144"/>
      <c r="Q1394" s="144"/>
      <c r="R1394" s="144"/>
      <c r="S1394" s="144"/>
      <c r="T1394" s="144"/>
      <c r="U1394" s="144"/>
      <c r="V1394" s="144"/>
      <c r="W1394" s="144"/>
      <c r="X1394" s="144"/>
      <c r="Y1394" s="144"/>
      <c r="Z1394" s="144"/>
      <c r="AA1394" s="144"/>
      <c r="AB1394" s="144"/>
      <c r="AC1394" s="144"/>
      <c r="AD1394" s="144"/>
      <c r="AE1394" s="144"/>
      <c r="AF1394" s="144"/>
      <c r="AG1394" s="144"/>
      <c r="AH1394" s="144"/>
      <c r="AI1394" s="144"/>
      <c r="AJ1394" s="144"/>
      <c r="AK1394" s="144"/>
      <c r="AL1394" s="144"/>
      <c r="AM1394" s="144"/>
      <c r="AN1394" s="144"/>
      <c r="AO1394" s="144"/>
      <c r="AP1394" s="144"/>
      <c r="AQ1394" s="144"/>
      <c r="AR1394" s="144"/>
      <c r="AS1394" s="144"/>
      <c r="AT1394" s="144"/>
      <c r="AU1394" s="144"/>
      <c r="AV1394" s="144"/>
      <c r="AW1394" s="144"/>
      <c r="AX1394" s="144"/>
      <c r="AY1394" s="144"/>
      <c r="AZ1394" s="144"/>
      <c r="BA1394" s="144"/>
      <c r="BB1394" s="144"/>
      <c r="BC1394" s="144"/>
      <c r="BD1394" s="144"/>
      <c r="BE1394" s="144"/>
      <c r="BF1394" s="144"/>
      <c r="BG1394" s="144"/>
      <c r="BH1394" s="144"/>
      <c r="BI1394" s="144"/>
      <c r="BJ1394" s="144"/>
      <c r="BK1394" s="144"/>
      <c r="BL1394" s="144"/>
      <c r="BM1394" s="144"/>
      <c r="BN1394" s="144"/>
      <c r="BO1394" s="144"/>
      <c r="BP1394" s="144"/>
    </row>
    <row r="1395" spans="1:68" ht="14.5" x14ac:dyDescent="0.3">
      <c r="A1395" s="143"/>
      <c r="B1395" s="143"/>
      <c r="C1395" s="327"/>
      <c r="D1395" s="144"/>
      <c r="E1395" s="144"/>
      <c r="F1395" s="144"/>
      <c r="G1395" s="144"/>
      <c r="H1395" s="144"/>
      <c r="I1395" s="144"/>
      <c r="J1395" s="144"/>
      <c r="K1395" s="144"/>
      <c r="L1395" s="144"/>
      <c r="M1395" s="144"/>
      <c r="N1395" s="144"/>
      <c r="O1395" s="144"/>
      <c r="P1395" s="144"/>
      <c r="Q1395" s="144"/>
      <c r="R1395" s="144"/>
      <c r="S1395" s="144"/>
      <c r="T1395" s="144"/>
      <c r="U1395" s="144"/>
      <c r="V1395" s="144"/>
      <c r="W1395" s="144"/>
      <c r="X1395" s="144"/>
      <c r="Y1395" s="144"/>
      <c r="Z1395" s="144"/>
      <c r="AA1395" s="144"/>
      <c r="AB1395" s="144"/>
      <c r="AC1395" s="144"/>
      <c r="AD1395" s="144"/>
      <c r="AE1395" s="144"/>
      <c r="AF1395" s="144"/>
      <c r="AG1395" s="144"/>
      <c r="AH1395" s="144"/>
      <c r="AI1395" s="144"/>
      <c r="AJ1395" s="144"/>
      <c r="AK1395" s="144"/>
      <c r="AL1395" s="144"/>
      <c r="AM1395" s="144"/>
      <c r="AN1395" s="144"/>
      <c r="AO1395" s="144"/>
      <c r="AP1395" s="144"/>
      <c r="AQ1395" s="144"/>
      <c r="AR1395" s="144"/>
      <c r="AS1395" s="144"/>
      <c r="AT1395" s="144"/>
      <c r="AU1395" s="144"/>
      <c r="AV1395" s="144"/>
      <c r="AW1395" s="144"/>
      <c r="AX1395" s="144"/>
      <c r="AY1395" s="144"/>
      <c r="AZ1395" s="144"/>
      <c r="BA1395" s="144"/>
      <c r="BB1395" s="144"/>
      <c r="BC1395" s="144"/>
      <c r="BD1395" s="144"/>
      <c r="BE1395" s="144"/>
      <c r="BF1395" s="144"/>
      <c r="BG1395" s="144"/>
      <c r="BH1395" s="144"/>
      <c r="BI1395" s="144"/>
      <c r="BJ1395" s="144"/>
      <c r="BK1395" s="144"/>
      <c r="BL1395" s="144"/>
      <c r="BM1395" s="144"/>
      <c r="BN1395" s="144"/>
      <c r="BO1395" s="144"/>
      <c r="BP1395" s="144"/>
    </row>
    <row r="1396" spans="1:68" ht="14.5" x14ac:dyDescent="0.3">
      <c r="A1396" s="143"/>
      <c r="B1396" s="143"/>
      <c r="C1396" s="327"/>
      <c r="D1396" s="144"/>
      <c r="E1396" s="144"/>
      <c r="F1396" s="144"/>
      <c r="G1396" s="144"/>
      <c r="H1396" s="144"/>
      <c r="I1396" s="144"/>
      <c r="J1396" s="144"/>
      <c r="K1396" s="144"/>
      <c r="L1396" s="144"/>
      <c r="M1396" s="144"/>
      <c r="N1396" s="144"/>
      <c r="O1396" s="144"/>
      <c r="P1396" s="144"/>
      <c r="Q1396" s="144"/>
      <c r="R1396" s="144"/>
      <c r="S1396" s="144"/>
      <c r="T1396" s="144"/>
      <c r="U1396" s="144"/>
      <c r="V1396" s="144"/>
      <c r="W1396" s="144"/>
      <c r="X1396" s="144"/>
      <c r="Y1396" s="144"/>
      <c r="Z1396" s="144"/>
      <c r="AA1396" s="144"/>
      <c r="AB1396" s="144"/>
      <c r="AC1396" s="144"/>
      <c r="AD1396" s="144"/>
      <c r="AE1396" s="144"/>
      <c r="AF1396" s="144"/>
      <c r="AG1396" s="144"/>
      <c r="AH1396" s="144"/>
      <c r="AI1396" s="144"/>
      <c r="AJ1396" s="144"/>
      <c r="AK1396" s="144"/>
      <c r="AL1396" s="144"/>
      <c r="AM1396" s="144"/>
      <c r="AN1396" s="144"/>
      <c r="AO1396" s="144"/>
      <c r="AP1396" s="144"/>
      <c r="AQ1396" s="144"/>
      <c r="AR1396" s="144"/>
      <c r="AS1396" s="144"/>
      <c r="AT1396" s="144"/>
      <c r="AU1396" s="144"/>
      <c r="AV1396" s="144"/>
      <c r="AW1396" s="144"/>
      <c r="AX1396" s="144"/>
      <c r="AY1396" s="144"/>
      <c r="AZ1396" s="144"/>
      <c r="BA1396" s="144"/>
      <c r="BB1396" s="144"/>
      <c r="BC1396" s="144"/>
      <c r="BD1396" s="144"/>
      <c r="BE1396" s="144"/>
      <c r="BF1396" s="144"/>
      <c r="BG1396" s="144"/>
      <c r="BH1396" s="144"/>
      <c r="BI1396" s="144"/>
      <c r="BJ1396" s="144"/>
      <c r="BK1396" s="144"/>
      <c r="BL1396" s="144"/>
      <c r="BM1396" s="144"/>
      <c r="BN1396" s="144"/>
      <c r="BO1396" s="144"/>
      <c r="BP1396" s="144"/>
    </row>
    <row r="1397" spans="1:68" ht="14.5" x14ac:dyDescent="0.3">
      <c r="A1397" s="143"/>
      <c r="B1397" s="143"/>
      <c r="C1397" s="327"/>
      <c r="D1397" s="144"/>
      <c r="E1397" s="144"/>
      <c r="F1397" s="144"/>
      <c r="G1397" s="144"/>
      <c r="H1397" s="144"/>
      <c r="I1397" s="144"/>
      <c r="J1397" s="144"/>
      <c r="K1397" s="144"/>
      <c r="L1397" s="144"/>
      <c r="M1397" s="144"/>
      <c r="N1397" s="144"/>
      <c r="O1397" s="144"/>
      <c r="P1397" s="144"/>
      <c r="Q1397" s="144"/>
      <c r="R1397" s="144"/>
      <c r="S1397" s="144"/>
      <c r="T1397" s="144"/>
      <c r="U1397" s="144"/>
      <c r="V1397" s="144"/>
      <c r="W1397" s="144"/>
      <c r="X1397" s="144"/>
      <c r="Y1397" s="144"/>
      <c r="Z1397" s="144"/>
      <c r="AA1397" s="144"/>
      <c r="AB1397" s="144"/>
      <c r="AC1397" s="144"/>
      <c r="AD1397" s="144"/>
      <c r="AE1397" s="144"/>
      <c r="AF1397" s="144"/>
      <c r="AG1397" s="144"/>
      <c r="AH1397" s="144"/>
      <c r="AI1397" s="144"/>
      <c r="AJ1397" s="144"/>
      <c r="AK1397" s="144"/>
      <c r="AL1397" s="144"/>
      <c r="AM1397" s="144"/>
      <c r="AN1397" s="144"/>
      <c r="AO1397" s="144"/>
      <c r="AP1397" s="144"/>
      <c r="AQ1397" s="144"/>
      <c r="AR1397" s="144"/>
      <c r="AS1397" s="144"/>
      <c r="AT1397" s="144"/>
      <c r="AU1397" s="144"/>
      <c r="AV1397" s="144"/>
      <c r="AW1397" s="144"/>
      <c r="AX1397" s="144"/>
      <c r="AY1397" s="144"/>
      <c r="AZ1397" s="144"/>
      <c r="BA1397" s="144"/>
      <c r="BB1397" s="144"/>
      <c r="BC1397" s="144"/>
      <c r="BD1397" s="144"/>
      <c r="BE1397" s="144"/>
      <c r="BF1397" s="144"/>
      <c r="BG1397" s="144"/>
      <c r="BH1397" s="144"/>
      <c r="BI1397" s="144"/>
      <c r="BJ1397" s="144"/>
      <c r="BK1397" s="144"/>
      <c r="BL1397" s="144"/>
      <c r="BM1397" s="144"/>
      <c r="BN1397" s="144"/>
      <c r="BO1397" s="144"/>
      <c r="BP1397" s="144"/>
    </row>
    <row r="1398" spans="1:68" ht="14.5" x14ac:dyDescent="0.3">
      <c r="A1398" s="143"/>
      <c r="B1398" s="143"/>
      <c r="C1398" s="327"/>
      <c r="D1398" s="144"/>
      <c r="E1398" s="144"/>
      <c r="F1398" s="144"/>
      <c r="G1398" s="144"/>
      <c r="H1398" s="144"/>
      <c r="I1398" s="144"/>
      <c r="J1398" s="144"/>
      <c r="K1398" s="144"/>
      <c r="L1398" s="144"/>
      <c r="M1398" s="144"/>
      <c r="N1398" s="144"/>
      <c r="O1398" s="144"/>
      <c r="P1398" s="144"/>
      <c r="Q1398" s="144"/>
      <c r="R1398" s="144"/>
      <c r="S1398" s="144"/>
      <c r="T1398" s="144"/>
      <c r="U1398" s="144"/>
      <c r="V1398" s="144"/>
      <c r="W1398" s="144"/>
      <c r="X1398" s="144"/>
      <c r="Y1398" s="144"/>
      <c r="Z1398" s="144"/>
      <c r="AA1398" s="144"/>
      <c r="AB1398" s="144"/>
      <c r="AC1398" s="144"/>
      <c r="AD1398" s="144"/>
      <c r="AE1398" s="144"/>
      <c r="AF1398" s="144"/>
      <c r="AG1398" s="144"/>
      <c r="AH1398" s="144"/>
      <c r="AI1398" s="144"/>
      <c r="AJ1398" s="144"/>
      <c r="AK1398" s="144"/>
      <c r="AL1398" s="144"/>
      <c r="AM1398" s="144"/>
      <c r="AN1398" s="144"/>
      <c r="AO1398" s="144"/>
      <c r="AP1398" s="144"/>
      <c r="AQ1398" s="144"/>
      <c r="AR1398" s="144"/>
      <c r="AS1398" s="144"/>
      <c r="AT1398" s="144"/>
      <c r="AU1398" s="144"/>
      <c r="AV1398" s="144"/>
      <c r="AW1398" s="144"/>
      <c r="AX1398" s="144"/>
      <c r="AY1398" s="144"/>
      <c r="AZ1398" s="144"/>
      <c r="BA1398" s="144"/>
      <c r="BB1398" s="144"/>
      <c r="BC1398" s="144"/>
      <c r="BD1398" s="144"/>
      <c r="BE1398" s="144"/>
      <c r="BF1398" s="144"/>
      <c r="BG1398" s="144"/>
      <c r="BH1398" s="144"/>
      <c r="BI1398" s="144"/>
      <c r="BJ1398" s="144"/>
      <c r="BK1398" s="144"/>
      <c r="BL1398" s="144"/>
      <c r="BM1398" s="144"/>
      <c r="BN1398" s="144"/>
      <c r="BO1398" s="144"/>
      <c r="BP1398" s="144"/>
    </row>
    <row r="1399" spans="1:68" ht="14.5" x14ac:dyDescent="0.3">
      <c r="A1399" s="143"/>
      <c r="B1399" s="143"/>
      <c r="C1399" s="327"/>
      <c r="D1399" s="144"/>
      <c r="E1399" s="144"/>
      <c r="F1399" s="144"/>
      <c r="G1399" s="144"/>
      <c r="H1399" s="144"/>
      <c r="I1399" s="144"/>
      <c r="J1399" s="144"/>
      <c r="K1399" s="144"/>
      <c r="L1399" s="144"/>
      <c r="M1399" s="144"/>
      <c r="N1399" s="144"/>
      <c r="O1399" s="144"/>
      <c r="P1399" s="144"/>
      <c r="Q1399" s="144"/>
      <c r="R1399" s="144"/>
      <c r="S1399" s="144"/>
      <c r="T1399" s="144"/>
      <c r="U1399" s="144"/>
      <c r="V1399" s="144"/>
      <c r="W1399" s="144"/>
      <c r="X1399" s="144"/>
      <c r="Y1399" s="144"/>
      <c r="Z1399" s="144"/>
      <c r="AA1399" s="144"/>
      <c r="AB1399" s="144"/>
      <c r="AC1399" s="144"/>
      <c r="AD1399" s="144"/>
      <c r="AE1399" s="144"/>
      <c r="AF1399" s="144"/>
      <c r="AG1399" s="144"/>
      <c r="AH1399" s="144"/>
      <c r="AI1399" s="144"/>
      <c r="AJ1399" s="144"/>
      <c r="AK1399" s="144"/>
      <c r="AL1399" s="144"/>
      <c r="AM1399" s="144"/>
      <c r="AN1399" s="144"/>
      <c r="AO1399" s="144"/>
      <c r="AP1399" s="144"/>
      <c r="AQ1399" s="144"/>
      <c r="AR1399" s="144"/>
      <c r="AS1399" s="144"/>
      <c r="AT1399" s="144"/>
      <c r="AU1399" s="144"/>
      <c r="AV1399" s="144"/>
      <c r="AW1399" s="144"/>
      <c r="AX1399" s="144"/>
      <c r="AY1399" s="144"/>
      <c r="AZ1399" s="144"/>
      <c r="BA1399" s="144"/>
      <c r="BB1399" s="144"/>
      <c r="BC1399" s="144"/>
      <c r="BD1399" s="144"/>
      <c r="BE1399" s="144"/>
      <c r="BF1399" s="144"/>
      <c r="BG1399" s="144"/>
      <c r="BH1399" s="144"/>
      <c r="BI1399" s="144"/>
      <c r="BJ1399" s="144"/>
      <c r="BK1399" s="144"/>
      <c r="BL1399" s="144"/>
      <c r="BM1399" s="144"/>
      <c r="BN1399" s="144"/>
      <c r="BO1399" s="144"/>
      <c r="BP1399" s="144"/>
    </row>
    <row r="1400" spans="1:68" ht="14.5" x14ac:dyDescent="0.3">
      <c r="A1400" s="143"/>
      <c r="B1400" s="143"/>
      <c r="C1400" s="327"/>
      <c r="D1400" s="144"/>
      <c r="E1400" s="144"/>
      <c r="F1400" s="144"/>
      <c r="G1400" s="144"/>
      <c r="H1400" s="144"/>
      <c r="I1400" s="144"/>
      <c r="J1400" s="144"/>
      <c r="K1400" s="144"/>
      <c r="L1400" s="144"/>
      <c r="M1400" s="144"/>
      <c r="N1400" s="144"/>
      <c r="O1400" s="144"/>
      <c r="P1400" s="144"/>
      <c r="Q1400" s="144"/>
      <c r="R1400" s="144"/>
      <c r="S1400" s="144"/>
      <c r="T1400" s="144"/>
      <c r="U1400" s="144"/>
      <c r="V1400" s="144"/>
      <c r="W1400" s="144"/>
      <c r="X1400" s="144"/>
      <c r="Y1400" s="144"/>
      <c r="Z1400" s="144"/>
      <c r="AA1400" s="144"/>
      <c r="AB1400" s="144"/>
      <c r="AC1400" s="144"/>
      <c r="AD1400" s="144"/>
      <c r="AE1400" s="144"/>
      <c r="AF1400" s="144"/>
      <c r="AG1400" s="144"/>
      <c r="AH1400" s="144"/>
      <c r="AI1400" s="144"/>
      <c r="AJ1400" s="144"/>
      <c r="AK1400" s="144"/>
      <c r="AL1400" s="144"/>
      <c r="AM1400" s="144"/>
      <c r="AN1400" s="144"/>
      <c r="AO1400" s="144"/>
      <c r="AP1400" s="144"/>
      <c r="AQ1400" s="144"/>
      <c r="AR1400" s="144"/>
      <c r="AS1400" s="144"/>
      <c r="AT1400" s="144"/>
      <c r="AU1400" s="144"/>
      <c r="AV1400" s="144"/>
      <c r="AW1400" s="144"/>
      <c r="AX1400" s="144"/>
      <c r="AY1400" s="144"/>
      <c r="AZ1400" s="144"/>
      <c r="BA1400" s="144"/>
      <c r="BB1400" s="144"/>
      <c r="BC1400" s="144"/>
      <c r="BD1400" s="144"/>
      <c r="BE1400" s="144"/>
      <c r="BF1400" s="144"/>
      <c r="BG1400" s="144"/>
      <c r="BH1400" s="144"/>
      <c r="BI1400" s="144"/>
      <c r="BJ1400" s="144"/>
      <c r="BK1400" s="144"/>
      <c r="BL1400" s="144"/>
      <c r="BM1400" s="144"/>
      <c r="BN1400" s="144"/>
      <c r="BO1400" s="144"/>
      <c r="BP1400" s="144"/>
    </row>
    <row r="1401" spans="1:68" ht="14.5" x14ac:dyDescent="0.3">
      <c r="A1401" s="143"/>
      <c r="B1401" s="143"/>
      <c r="C1401" s="327"/>
      <c r="D1401" s="144"/>
      <c r="E1401" s="144"/>
      <c r="F1401" s="144"/>
      <c r="G1401" s="144"/>
      <c r="H1401" s="144"/>
      <c r="I1401" s="144"/>
      <c r="J1401" s="144"/>
      <c r="K1401" s="144"/>
      <c r="L1401" s="144"/>
      <c r="M1401" s="144"/>
      <c r="N1401" s="144"/>
      <c r="O1401" s="144"/>
      <c r="P1401" s="144"/>
      <c r="Q1401" s="144"/>
      <c r="R1401" s="144"/>
      <c r="S1401" s="144"/>
      <c r="T1401" s="144"/>
      <c r="U1401" s="144"/>
      <c r="V1401" s="144"/>
      <c r="W1401" s="144"/>
      <c r="X1401" s="144"/>
      <c r="Y1401" s="144"/>
      <c r="Z1401" s="144"/>
      <c r="AA1401" s="144"/>
      <c r="AB1401" s="144"/>
      <c r="AC1401" s="144"/>
      <c r="AD1401" s="144"/>
      <c r="AE1401" s="144"/>
      <c r="AF1401" s="144"/>
      <c r="AG1401" s="144"/>
      <c r="AH1401" s="144"/>
      <c r="AI1401" s="144"/>
      <c r="AJ1401" s="144"/>
      <c r="AK1401" s="144"/>
      <c r="AL1401" s="144"/>
      <c r="AM1401" s="144"/>
      <c r="AN1401" s="144"/>
      <c r="AO1401" s="144"/>
      <c r="AP1401" s="144"/>
      <c r="AQ1401" s="144"/>
      <c r="AR1401" s="144"/>
      <c r="AS1401" s="144"/>
      <c r="AT1401" s="144"/>
      <c r="AU1401" s="144"/>
      <c r="AV1401" s="144"/>
      <c r="AW1401" s="144"/>
      <c r="AX1401" s="144"/>
      <c r="AY1401" s="144"/>
      <c r="AZ1401" s="144"/>
      <c r="BA1401" s="144"/>
      <c r="BB1401" s="144"/>
      <c r="BC1401" s="144"/>
      <c r="BD1401" s="144"/>
      <c r="BE1401" s="144"/>
      <c r="BF1401" s="144"/>
      <c r="BG1401" s="144"/>
      <c r="BH1401" s="144"/>
      <c r="BI1401" s="144"/>
      <c r="BJ1401" s="144"/>
      <c r="BK1401" s="144"/>
      <c r="BL1401" s="144"/>
      <c r="BM1401" s="144"/>
      <c r="BN1401" s="144"/>
      <c r="BO1401" s="144"/>
      <c r="BP1401" s="144"/>
    </row>
    <row r="1402" spans="1:68" ht="14.5" x14ac:dyDescent="0.3">
      <c r="A1402" s="143"/>
      <c r="B1402" s="143"/>
      <c r="C1402" s="327"/>
      <c r="D1402" s="144"/>
      <c r="E1402" s="144"/>
      <c r="F1402" s="144"/>
      <c r="G1402" s="144"/>
      <c r="H1402" s="144"/>
      <c r="I1402" s="144"/>
      <c r="J1402" s="144"/>
      <c r="K1402" s="144"/>
      <c r="L1402" s="144"/>
      <c r="M1402" s="144"/>
      <c r="N1402" s="144"/>
      <c r="O1402" s="144"/>
      <c r="P1402" s="144"/>
      <c r="Q1402" s="144"/>
      <c r="R1402" s="144"/>
      <c r="S1402" s="144"/>
      <c r="T1402" s="144"/>
      <c r="U1402" s="144"/>
      <c r="V1402" s="144"/>
      <c r="W1402" s="144"/>
      <c r="X1402" s="144"/>
      <c r="Y1402" s="144"/>
      <c r="Z1402" s="144"/>
      <c r="AA1402" s="144"/>
      <c r="AB1402" s="144"/>
      <c r="AC1402" s="144"/>
      <c r="AD1402" s="144"/>
      <c r="AE1402" s="144"/>
      <c r="AF1402" s="144"/>
      <c r="AG1402" s="144"/>
      <c r="AH1402" s="144"/>
      <c r="AI1402" s="144"/>
      <c r="AJ1402" s="144"/>
      <c r="AK1402" s="144"/>
      <c r="AL1402" s="144"/>
      <c r="AM1402" s="144"/>
      <c r="AN1402" s="144"/>
      <c r="AO1402" s="144"/>
      <c r="AP1402" s="144"/>
      <c r="AQ1402" s="144"/>
      <c r="AR1402" s="144"/>
      <c r="AS1402" s="144"/>
      <c r="AT1402" s="144"/>
      <c r="AU1402" s="144"/>
      <c r="AV1402" s="144"/>
      <c r="AW1402" s="144"/>
      <c r="AX1402" s="144"/>
      <c r="AY1402" s="144"/>
      <c r="AZ1402" s="144"/>
      <c r="BA1402" s="144"/>
      <c r="BB1402" s="144"/>
      <c r="BC1402" s="144"/>
      <c r="BD1402" s="144"/>
      <c r="BE1402" s="144"/>
      <c r="BF1402" s="144"/>
      <c r="BG1402" s="144"/>
      <c r="BH1402" s="144"/>
      <c r="BI1402" s="144"/>
      <c r="BJ1402" s="144"/>
      <c r="BK1402" s="144"/>
      <c r="BL1402" s="144"/>
      <c r="BM1402" s="144"/>
      <c r="BN1402" s="144"/>
      <c r="BO1402" s="144"/>
      <c r="BP1402" s="144"/>
    </row>
    <row r="1403" spans="1:68" ht="14.5" x14ac:dyDescent="0.3">
      <c r="A1403" s="143"/>
      <c r="B1403" s="143"/>
      <c r="C1403" s="327"/>
      <c r="D1403" s="144"/>
      <c r="E1403" s="144"/>
      <c r="F1403" s="144"/>
      <c r="G1403" s="144"/>
      <c r="H1403" s="144"/>
      <c r="I1403" s="144"/>
      <c r="J1403" s="144"/>
      <c r="K1403" s="144"/>
      <c r="L1403" s="144"/>
      <c r="M1403" s="144"/>
      <c r="N1403" s="144"/>
      <c r="O1403" s="144"/>
      <c r="P1403" s="144"/>
      <c r="Q1403" s="144"/>
      <c r="R1403" s="144"/>
      <c r="S1403" s="144"/>
      <c r="T1403" s="144"/>
      <c r="U1403" s="144"/>
      <c r="V1403" s="144"/>
      <c r="W1403" s="144"/>
      <c r="X1403" s="144"/>
      <c r="Y1403" s="144"/>
      <c r="Z1403" s="144"/>
      <c r="AA1403" s="144"/>
      <c r="AB1403" s="144"/>
      <c r="AC1403" s="144"/>
      <c r="AD1403" s="144"/>
      <c r="AE1403" s="144"/>
      <c r="AF1403" s="144"/>
      <c r="AG1403" s="144"/>
      <c r="AH1403" s="144"/>
      <c r="AI1403" s="144"/>
      <c r="AJ1403" s="144"/>
      <c r="AK1403" s="144"/>
      <c r="AL1403" s="144"/>
      <c r="AM1403" s="144"/>
      <c r="AN1403" s="144"/>
      <c r="AO1403" s="144"/>
      <c r="AP1403" s="144"/>
      <c r="AQ1403" s="144"/>
      <c r="AR1403" s="144"/>
      <c r="AS1403" s="144"/>
      <c r="AT1403" s="144"/>
      <c r="AU1403" s="144"/>
      <c r="AV1403" s="144"/>
      <c r="AW1403" s="144"/>
      <c r="AX1403" s="144"/>
      <c r="AY1403" s="144"/>
      <c r="AZ1403" s="144"/>
      <c r="BA1403" s="144"/>
      <c r="BB1403" s="144"/>
      <c r="BC1403" s="144"/>
      <c r="BD1403" s="144"/>
      <c r="BE1403" s="144"/>
      <c r="BF1403" s="144"/>
      <c r="BG1403" s="144"/>
      <c r="BH1403" s="144"/>
      <c r="BI1403" s="144"/>
      <c r="BJ1403" s="144"/>
      <c r="BK1403" s="144"/>
      <c r="BL1403" s="144"/>
      <c r="BM1403" s="144"/>
      <c r="BN1403" s="144"/>
      <c r="BO1403" s="144"/>
      <c r="BP1403" s="144"/>
    </row>
    <row r="1404" spans="1:68" ht="14.5" x14ac:dyDescent="0.3">
      <c r="A1404" s="143"/>
      <c r="B1404" s="143"/>
      <c r="C1404" s="327"/>
      <c r="D1404" s="144"/>
      <c r="E1404" s="144"/>
      <c r="F1404" s="144"/>
      <c r="G1404" s="144"/>
      <c r="H1404" s="144"/>
      <c r="I1404" s="144"/>
      <c r="J1404" s="144"/>
      <c r="K1404" s="144"/>
      <c r="L1404" s="144"/>
      <c r="M1404" s="144"/>
      <c r="N1404" s="144"/>
      <c r="O1404" s="144"/>
      <c r="P1404" s="144"/>
      <c r="Q1404" s="144"/>
      <c r="R1404" s="144"/>
      <c r="S1404" s="144"/>
      <c r="T1404" s="144"/>
      <c r="U1404" s="144"/>
      <c r="V1404" s="144"/>
      <c r="W1404" s="144"/>
      <c r="X1404" s="144"/>
      <c r="Y1404" s="144"/>
      <c r="Z1404" s="144"/>
      <c r="AA1404" s="144"/>
      <c r="AB1404" s="144"/>
      <c r="AC1404" s="144"/>
      <c r="AD1404" s="144"/>
      <c r="AE1404" s="144"/>
      <c r="AF1404" s="144"/>
      <c r="AG1404" s="144"/>
      <c r="AH1404" s="144"/>
      <c r="AI1404" s="144"/>
      <c r="AJ1404" s="144"/>
      <c r="AK1404" s="144"/>
      <c r="AL1404" s="144"/>
      <c r="AM1404" s="144"/>
      <c r="AN1404" s="144"/>
      <c r="AO1404" s="144"/>
      <c r="AP1404" s="144"/>
      <c r="AQ1404" s="144"/>
      <c r="AR1404" s="144"/>
      <c r="AS1404" s="144"/>
      <c r="AT1404" s="144"/>
      <c r="AU1404" s="144"/>
      <c r="AV1404" s="144"/>
      <c r="AW1404" s="144"/>
      <c r="AX1404" s="144"/>
      <c r="AY1404" s="144"/>
      <c r="AZ1404" s="144"/>
      <c r="BA1404" s="144"/>
      <c r="BB1404" s="144"/>
      <c r="BC1404" s="144"/>
      <c r="BD1404" s="144"/>
      <c r="BE1404" s="144"/>
      <c r="BF1404" s="144"/>
      <c r="BG1404" s="144"/>
      <c r="BH1404" s="144"/>
      <c r="BI1404" s="144"/>
      <c r="BJ1404" s="144"/>
      <c r="BK1404" s="144"/>
      <c r="BL1404" s="144"/>
      <c r="BM1404" s="144"/>
      <c r="BN1404" s="144"/>
      <c r="BO1404" s="144"/>
      <c r="BP1404" s="144"/>
    </row>
    <row r="1405" spans="1:68" ht="14.5" x14ac:dyDescent="0.3">
      <c r="A1405" s="143"/>
      <c r="B1405" s="143"/>
      <c r="C1405" s="327"/>
      <c r="D1405" s="144"/>
      <c r="E1405" s="144"/>
      <c r="F1405" s="144"/>
      <c r="G1405" s="144"/>
      <c r="H1405" s="144"/>
      <c r="I1405" s="144"/>
      <c r="J1405" s="144"/>
      <c r="K1405" s="144"/>
      <c r="L1405" s="144"/>
      <c r="M1405" s="144"/>
      <c r="N1405" s="144"/>
      <c r="O1405" s="144"/>
      <c r="P1405" s="144"/>
      <c r="Q1405" s="144"/>
      <c r="R1405" s="144"/>
      <c r="S1405" s="144"/>
      <c r="T1405" s="144"/>
      <c r="U1405" s="144"/>
      <c r="V1405" s="144"/>
      <c r="W1405" s="144"/>
      <c r="X1405" s="144"/>
      <c r="Y1405" s="144"/>
      <c r="Z1405" s="144"/>
      <c r="AA1405" s="144"/>
      <c r="AB1405" s="144"/>
      <c r="AC1405" s="144"/>
      <c r="AD1405" s="144"/>
      <c r="AE1405" s="144"/>
      <c r="AF1405" s="144"/>
      <c r="AG1405" s="144"/>
      <c r="AH1405" s="144"/>
      <c r="AI1405" s="144"/>
      <c r="AJ1405" s="144"/>
      <c r="AK1405" s="144"/>
      <c r="AL1405" s="144"/>
      <c r="AM1405" s="144"/>
      <c r="AN1405" s="144"/>
      <c r="AO1405" s="144"/>
      <c r="AP1405" s="144"/>
      <c r="AQ1405" s="144"/>
      <c r="AR1405" s="144"/>
      <c r="AS1405" s="144"/>
      <c r="AT1405" s="144"/>
      <c r="AU1405" s="144"/>
      <c r="AV1405" s="144"/>
      <c r="AW1405" s="144"/>
      <c r="AX1405" s="144"/>
      <c r="AY1405" s="144"/>
      <c r="AZ1405" s="144"/>
      <c r="BA1405" s="144"/>
      <c r="BB1405" s="144"/>
      <c r="BC1405" s="144"/>
      <c r="BD1405" s="144"/>
      <c r="BE1405" s="144"/>
      <c r="BF1405" s="144"/>
      <c r="BG1405" s="144"/>
      <c r="BH1405" s="144"/>
      <c r="BI1405" s="144"/>
      <c r="BJ1405" s="144"/>
      <c r="BK1405" s="144"/>
      <c r="BL1405" s="144"/>
      <c r="BM1405" s="144"/>
      <c r="BN1405" s="144"/>
      <c r="BO1405" s="144"/>
      <c r="BP1405" s="144"/>
    </row>
    <row r="1406" spans="1:68" ht="14.5" x14ac:dyDescent="0.3">
      <c r="A1406" s="143"/>
      <c r="B1406" s="143"/>
      <c r="C1406" s="327"/>
      <c r="D1406" s="144"/>
      <c r="E1406" s="144"/>
      <c r="F1406" s="144"/>
      <c r="G1406" s="144"/>
      <c r="H1406" s="144"/>
      <c r="I1406" s="144"/>
      <c r="J1406" s="144"/>
      <c r="K1406" s="144"/>
      <c r="L1406" s="144"/>
      <c r="M1406" s="144"/>
      <c r="N1406" s="144"/>
      <c r="O1406" s="144"/>
      <c r="P1406" s="144"/>
      <c r="Q1406" s="144"/>
      <c r="R1406" s="144"/>
      <c r="S1406" s="144"/>
      <c r="T1406" s="144"/>
      <c r="U1406" s="144"/>
      <c r="V1406" s="144"/>
      <c r="W1406" s="144"/>
      <c r="X1406" s="144"/>
      <c r="Y1406" s="144"/>
      <c r="Z1406" s="144"/>
      <c r="AA1406" s="144"/>
      <c r="AB1406" s="144"/>
      <c r="AC1406" s="144"/>
      <c r="AD1406" s="144"/>
      <c r="AE1406" s="144"/>
      <c r="AF1406" s="144"/>
      <c r="AG1406" s="144"/>
      <c r="AH1406" s="144"/>
      <c r="AI1406" s="144"/>
      <c r="AJ1406" s="144"/>
      <c r="AK1406" s="144"/>
      <c r="AL1406" s="144"/>
      <c r="AM1406" s="144"/>
      <c r="AN1406" s="144"/>
      <c r="AO1406" s="144"/>
      <c r="AP1406" s="144"/>
      <c r="AQ1406" s="144"/>
      <c r="AR1406" s="144"/>
      <c r="AS1406" s="144"/>
      <c r="AT1406" s="144"/>
      <c r="AU1406" s="144"/>
      <c r="AV1406" s="144"/>
      <c r="AW1406" s="144"/>
      <c r="AX1406" s="144"/>
      <c r="AY1406" s="144"/>
      <c r="AZ1406" s="144"/>
      <c r="BA1406" s="144"/>
      <c r="BB1406" s="144"/>
      <c r="BC1406" s="144"/>
      <c r="BD1406" s="144"/>
      <c r="BE1406" s="144"/>
      <c r="BF1406" s="144"/>
      <c r="BG1406" s="144"/>
      <c r="BH1406" s="144"/>
      <c r="BI1406" s="144"/>
      <c r="BJ1406" s="144"/>
      <c r="BK1406" s="144"/>
      <c r="BL1406" s="144"/>
      <c r="BM1406" s="144"/>
      <c r="BN1406" s="144"/>
      <c r="BO1406" s="144"/>
      <c r="BP1406" s="144"/>
    </row>
    <row r="1407" spans="1:68" ht="14.5" x14ac:dyDescent="0.3">
      <c r="A1407" s="143"/>
      <c r="B1407" s="143"/>
      <c r="C1407" s="327"/>
      <c r="D1407" s="144"/>
      <c r="E1407" s="144"/>
      <c r="F1407" s="144"/>
      <c r="G1407" s="144"/>
      <c r="H1407" s="144"/>
      <c r="I1407" s="144"/>
      <c r="J1407" s="144"/>
      <c r="K1407" s="144"/>
      <c r="L1407" s="144"/>
      <c r="M1407" s="144"/>
      <c r="N1407" s="144"/>
      <c r="O1407" s="144"/>
      <c r="P1407" s="144"/>
      <c r="Q1407" s="144"/>
      <c r="R1407" s="144"/>
      <c r="S1407" s="144"/>
      <c r="T1407" s="144"/>
      <c r="U1407" s="144"/>
      <c r="V1407" s="144"/>
      <c r="W1407" s="144"/>
      <c r="X1407" s="144"/>
      <c r="Y1407" s="144"/>
      <c r="Z1407" s="144"/>
      <c r="AA1407" s="144"/>
      <c r="AB1407" s="144"/>
      <c r="AC1407" s="144"/>
      <c r="AD1407" s="144"/>
      <c r="AE1407" s="144"/>
      <c r="AF1407" s="144"/>
      <c r="AG1407" s="144"/>
      <c r="AH1407" s="144"/>
      <c r="AI1407" s="144"/>
      <c r="AJ1407" s="144"/>
      <c r="AK1407" s="144"/>
      <c r="AL1407" s="144"/>
      <c r="AM1407" s="144"/>
      <c r="AN1407" s="144"/>
      <c r="AO1407" s="144"/>
      <c r="AP1407" s="144"/>
      <c r="AQ1407" s="144"/>
      <c r="AR1407" s="144"/>
      <c r="AS1407" s="144"/>
      <c r="AT1407" s="144"/>
      <c r="AU1407" s="144"/>
      <c r="AV1407" s="144"/>
      <c r="AW1407" s="144"/>
      <c r="AX1407" s="144"/>
      <c r="AY1407" s="144"/>
      <c r="AZ1407" s="144"/>
      <c r="BA1407" s="144"/>
      <c r="BB1407" s="144"/>
      <c r="BC1407" s="144"/>
      <c r="BD1407" s="144"/>
      <c r="BE1407" s="144"/>
      <c r="BF1407" s="144"/>
      <c r="BG1407" s="144"/>
      <c r="BH1407" s="144"/>
      <c r="BI1407" s="144"/>
      <c r="BJ1407" s="144"/>
      <c r="BK1407" s="144"/>
      <c r="BL1407" s="144"/>
      <c r="BM1407" s="144"/>
      <c r="BN1407" s="144"/>
      <c r="BO1407" s="144"/>
      <c r="BP1407" s="144"/>
    </row>
    <row r="1408" spans="1:68" ht="14.5" x14ac:dyDescent="0.3">
      <c r="A1408" s="143"/>
      <c r="B1408" s="143"/>
      <c r="C1408" s="327"/>
      <c r="D1408" s="144"/>
      <c r="E1408" s="144"/>
      <c r="F1408" s="144"/>
      <c r="G1408" s="144"/>
      <c r="H1408" s="144"/>
      <c r="I1408" s="144"/>
      <c r="J1408" s="144"/>
      <c r="K1408" s="144"/>
      <c r="L1408" s="144"/>
      <c r="M1408" s="144"/>
      <c r="N1408" s="144"/>
      <c r="O1408" s="144"/>
      <c r="P1408" s="144"/>
      <c r="Q1408" s="144"/>
      <c r="R1408" s="144"/>
      <c r="S1408" s="144"/>
      <c r="T1408" s="144"/>
      <c r="U1408" s="144"/>
      <c r="V1408" s="144"/>
      <c r="W1408" s="144"/>
      <c r="X1408" s="144"/>
      <c r="Y1408" s="144"/>
      <c r="Z1408" s="144"/>
      <c r="AA1408" s="144"/>
      <c r="AB1408" s="144"/>
      <c r="AC1408" s="144"/>
      <c r="AD1408" s="144"/>
      <c r="AE1408" s="144"/>
      <c r="AF1408" s="144"/>
      <c r="AG1408" s="144"/>
      <c r="AH1408" s="144"/>
      <c r="AI1408" s="144"/>
      <c r="AJ1408" s="144"/>
      <c r="AK1408" s="144"/>
      <c r="AL1408" s="144"/>
      <c r="AM1408" s="144"/>
      <c r="AN1408" s="144"/>
      <c r="AO1408" s="144"/>
      <c r="AP1408" s="144"/>
      <c r="AQ1408" s="144"/>
      <c r="AR1408" s="144"/>
      <c r="AS1408" s="144"/>
      <c r="AT1408" s="144"/>
      <c r="AU1408" s="144"/>
      <c r="AV1408" s="144"/>
      <c r="AW1408" s="144"/>
      <c r="AX1408" s="144"/>
      <c r="AY1408" s="144"/>
      <c r="AZ1408" s="144"/>
      <c r="BA1408" s="144"/>
      <c r="BB1408" s="144"/>
      <c r="BC1408" s="144"/>
      <c r="BD1408" s="144"/>
      <c r="BE1408" s="144"/>
      <c r="BF1408" s="144"/>
      <c r="BG1408" s="144"/>
      <c r="BH1408" s="144"/>
      <c r="BI1408" s="144"/>
      <c r="BJ1408" s="144"/>
      <c r="BK1408" s="144"/>
      <c r="BL1408" s="144"/>
      <c r="BM1408" s="144"/>
      <c r="BN1408" s="144"/>
      <c r="BO1408" s="144"/>
      <c r="BP1408" s="144"/>
    </row>
    <row r="1409" spans="1:68" ht="14.5" x14ac:dyDescent="0.3">
      <c r="A1409" s="143"/>
      <c r="B1409" s="143"/>
      <c r="C1409" s="327"/>
      <c r="D1409" s="144"/>
      <c r="E1409" s="144"/>
      <c r="F1409" s="144"/>
      <c r="G1409" s="144"/>
      <c r="H1409" s="144"/>
      <c r="I1409" s="144"/>
      <c r="J1409" s="144"/>
      <c r="K1409" s="144"/>
      <c r="L1409" s="144"/>
      <c r="M1409" s="144"/>
      <c r="N1409" s="144"/>
      <c r="O1409" s="144"/>
      <c r="P1409" s="144"/>
      <c r="Q1409" s="144"/>
      <c r="R1409" s="144"/>
      <c r="S1409" s="144"/>
      <c r="T1409" s="144"/>
      <c r="U1409" s="144"/>
      <c r="V1409" s="144"/>
      <c r="W1409" s="144"/>
      <c r="X1409" s="144"/>
      <c r="Y1409" s="144"/>
      <c r="Z1409" s="144"/>
      <c r="AA1409" s="144"/>
      <c r="AB1409" s="144"/>
      <c r="AC1409" s="144"/>
      <c r="AD1409" s="144"/>
      <c r="AE1409" s="144"/>
      <c r="AF1409" s="144"/>
      <c r="AG1409" s="144"/>
      <c r="AH1409" s="144"/>
      <c r="AI1409" s="144"/>
      <c r="AJ1409" s="144"/>
      <c r="AK1409" s="144"/>
      <c r="AL1409" s="144"/>
      <c r="AM1409" s="144"/>
      <c r="AN1409" s="144"/>
      <c r="AO1409" s="144"/>
      <c r="AP1409" s="144"/>
      <c r="AQ1409" s="144"/>
      <c r="AR1409" s="144"/>
      <c r="AS1409" s="144"/>
      <c r="AT1409" s="144"/>
      <c r="AU1409" s="144"/>
      <c r="AV1409" s="144"/>
      <c r="AW1409" s="144"/>
      <c r="AX1409" s="144"/>
      <c r="AY1409" s="144"/>
      <c r="AZ1409" s="144"/>
      <c r="BA1409" s="144"/>
      <c r="BB1409" s="144"/>
      <c r="BC1409" s="144"/>
      <c r="BD1409" s="144"/>
      <c r="BE1409" s="144"/>
      <c r="BF1409" s="144"/>
      <c r="BG1409" s="144"/>
      <c r="BH1409" s="144"/>
      <c r="BI1409" s="144"/>
      <c r="BJ1409" s="144"/>
      <c r="BK1409" s="144"/>
      <c r="BL1409" s="144"/>
      <c r="BM1409" s="144"/>
      <c r="BN1409" s="144"/>
      <c r="BO1409" s="144"/>
      <c r="BP1409" s="144"/>
    </row>
    <row r="1410" spans="1:68" ht="14.5" x14ac:dyDescent="0.3">
      <c r="A1410" s="143"/>
      <c r="B1410" s="143"/>
      <c r="C1410" s="327"/>
      <c r="D1410" s="144"/>
      <c r="E1410" s="144"/>
      <c r="F1410" s="144"/>
      <c r="G1410" s="144"/>
      <c r="H1410" s="144"/>
      <c r="I1410" s="144"/>
      <c r="J1410" s="144"/>
      <c r="K1410" s="144"/>
      <c r="L1410" s="144"/>
      <c r="M1410" s="144"/>
      <c r="N1410" s="144"/>
      <c r="O1410" s="144"/>
      <c r="P1410" s="144"/>
      <c r="Q1410" s="144"/>
      <c r="R1410" s="144"/>
      <c r="S1410" s="144"/>
      <c r="T1410" s="144"/>
      <c r="U1410" s="144"/>
      <c r="V1410" s="144"/>
      <c r="W1410" s="144"/>
      <c r="X1410" s="144"/>
      <c r="Y1410" s="144"/>
      <c r="Z1410" s="144"/>
      <c r="AA1410" s="144"/>
      <c r="AB1410" s="144"/>
      <c r="AC1410" s="144"/>
      <c r="AD1410" s="144"/>
      <c r="AE1410" s="144"/>
      <c r="AF1410" s="144"/>
      <c r="AG1410" s="144"/>
      <c r="AH1410" s="144"/>
      <c r="AI1410" s="144"/>
      <c r="AJ1410" s="144"/>
      <c r="AK1410" s="144"/>
      <c r="AL1410" s="144"/>
      <c r="AM1410" s="144"/>
      <c r="AN1410" s="144"/>
      <c r="AO1410" s="144"/>
      <c r="AP1410" s="144"/>
      <c r="AQ1410" s="144"/>
      <c r="AR1410" s="144"/>
      <c r="AS1410" s="144"/>
      <c r="AT1410" s="144"/>
      <c r="AU1410" s="144"/>
      <c r="AV1410" s="144"/>
      <c r="AW1410" s="144"/>
      <c r="AX1410" s="144"/>
      <c r="AY1410" s="144"/>
      <c r="AZ1410" s="144"/>
      <c r="BA1410" s="144"/>
      <c r="BB1410" s="144"/>
      <c r="BC1410" s="144"/>
      <c r="BD1410" s="144"/>
      <c r="BE1410" s="144"/>
      <c r="BF1410" s="144"/>
      <c r="BG1410" s="144"/>
      <c r="BH1410" s="144"/>
      <c r="BI1410" s="144"/>
      <c r="BJ1410" s="144"/>
      <c r="BK1410" s="144"/>
      <c r="BL1410" s="144"/>
      <c r="BM1410" s="144"/>
      <c r="BN1410" s="144"/>
      <c r="BO1410" s="144"/>
      <c r="BP1410" s="144"/>
    </row>
    <row r="1411" spans="1:68" ht="14.5" x14ac:dyDescent="0.3">
      <c r="A1411" s="143"/>
      <c r="B1411" s="143"/>
      <c r="C1411" s="327"/>
      <c r="D1411" s="144"/>
      <c r="E1411" s="144"/>
      <c r="F1411" s="144"/>
      <c r="G1411" s="144"/>
      <c r="H1411" s="144"/>
      <c r="I1411" s="144"/>
      <c r="J1411" s="144"/>
      <c r="K1411" s="144"/>
      <c r="L1411" s="144"/>
      <c r="M1411" s="144"/>
      <c r="N1411" s="144"/>
      <c r="O1411" s="144"/>
      <c r="P1411" s="144"/>
      <c r="Q1411" s="144"/>
      <c r="R1411" s="144"/>
      <c r="S1411" s="144"/>
      <c r="T1411" s="144"/>
      <c r="U1411" s="144"/>
      <c r="V1411" s="144"/>
      <c r="W1411" s="144"/>
      <c r="X1411" s="144"/>
      <c r="Y1411" s="144"/>
      <c r="Z1411" s="144"/>
      <c r="AA1411" s="144"/>
      <c r="AB1411" s="144"/>
      <c r="AC1411" s="144"/>
      <c r="AD1411" s="144"/>
      <c r="AE1411" s="144"/>
      <c r="AF1411" s="144"/>
      <c r="AG1411" s="144"/>
      <c r="AH1411" s="144"/>
      <c r="AI1411" s="144"/>
      <c r="AJ1411" s="144"/>
      <c r="AK1411" s="144"/>
      <c r="AL1411" s="144"/>
      <c r="AM1411" s="144"/>
      <c r="AN1411" s="144"/>
      <c r="AO1411" s="144"/>
      <c r="AP1411" s="144"/>
      <c r="AQ1411" s="144"/>
      <c r="AR1411" s="144"/>
      <c r="AS1411" s="144"/>
      <c r="AT1411" s="144"/>
      <c r="AU1411" s="144"/>
      <c r="AV1411" s="144"/>
      <c r="AW1411" s="144"/>
      <c r="AX1411" s="144"/>
      <c r="AY1411" s="144"/>
      <c r="AZ1411" s="144"/>
      <c r="BA1411" s="144"/>
      <c r="BB1411" s="144"/>
      <c r="BC1411" s="144"/>
      <c r="BD1411" s="144"/>
      <c r="BE1411" s="144"/>
      <c r="BF1411" s="144"/>
      <c r="BG1411" s="144"/>
      <c r="BH1411" s="144"/>
      <c r="BI1411" s="144"/>
      <c r="BJ1411" s="144"/>
      <c r="BK1411" s="144"/>
      <c r="BL1411" s="144"/>
      <c r="BM1411" s="144"/>
      <c r="BN1411" s="144"/>
      <c r="BO1411" s="144"/>
      <c r="BP1411" s="144"/>
    </row>
    <row r="1412" spans="1:68" ht="14.5" x14ac:dyDescent="0.3">
      <c r="A1412" s="143"/>
      <c r="B1412" s="143"/>
      <c r="C1412" s="327"/>
      <c r="D1412" s="144"/>
      <c r="E1412" s="144"/>
      <c r="F1412" s="144"/>
      <c r="G1412" s="144"/>
      <c r="H1412" s="144"/>
      <c r="I1412" s="144"/>
      <c r="J1412" s="144"/>
      <c r="K1412" s="144"/>
      <c r="L1412" s="144"/>
      <c r="M1412" s="144"/>
      <c r="N1412" s="144"/>
      <c r="O1412" s="144"/>
      <c r="P1412" s="144"/>
      <c r="Q1412" s="144"/>
      <c r="R1412" s="144"/>
      <c r="S1412" s="144"/>
      <c r="T1412" s="144"/>
      <c r="U1412" s="144"/>
      <c r="V1412" s="144"/>
      <c r="W1412" s="144"/>
      <c r="X1412" s="144"/>
      <c r="Y1412" s="144"/>
      <c r="Z1412" s="144"/>
      <c r="AA1412" s="144"/>
      <c r="AB1412" s="144"/>
      <c r="AC1412" s="144"/>
      <c r="AD1412" s="144"/>
      <c r="AE1412" s="144"/>
      <c r="AF1412" s="144"/>
      <c r="AG1412" s="144"/>
      <c r="AH1412" s="144"/>
      <c r="AI1412" s="144"/>
      <c r="AJ1412" s="144"/>
      <c r="AK1412" s="144"/>
      <c r="AL1412" s="144"/>
      <c r="AM1412" s="144"/>
      <c r="AN1412" s="144"/>
      <c r="AO1412" s="144"/>
      <c r="AP1412" s="144"/>
      <c r="AQ1412" s="144"/>
      <c r="AR1412" s="144"/>
      <c r="AS1412" s="144"/>
      <c r="AT1412" s="144"/>
      <c r="AU1412" s="144"/>
      <c r="AV1412" s="144"/>
      <c r="AW1412" s="144"/>
      <c r="AX1412" s="144"/>
      <c r="AY1412" s="144"/>
      <c r="AZ1412" s="144"/>
      <c r="BA1412" s="144"/>
      <c r="BB1412" s="144"/>
      <c r="BC1412" s="144"/>
      <c r="BD1412" s="144"/>
      <c r="BE1412" s="144"/>
      <c r="BF1412" s="144"/>
      <c r="BG1412" s="144"/>
      <c r="BH1412" s="144"/>
      <c r="BI1412" s="144"/>
      <c r="BJ1412" s="144"/>
      <c r="BK1412" s="144"/>
      <c r="BL1412" s="144"/>
      <c r="BM1412" s="144"/>
      <c r="BN1412" s="144"/>
      <c r="BO1412" s="144"/>
      <c r="BP1412" s="144"/>
    </row>
    <row r="1413" spans="1:68" ht="14.5" x14ac:dyDescent="0.3">
      <c r="A1413" s="143"/>
      <c r="B1413" s="143"/>
      <c r="C1413" s="327"/>
      <c r="D1413" s="144"/>
      <c r="E1413" s="144"/>
      <c r="F1413" s="144"/>
      <c r="G1413" s="144"/>
      <c r="H1413" s="144"/>
      <c r="I1413" s="144"/>
      <c r="J1413" s="144"/>
      <c r="K1413" s="144"/>
      <c r="L1413" s="144"/>
      <c r="M1413" s="144"/>
      <c r="N1413" s="144"/>
      <c r="O1413" s="144"/>
      <c r="P1413" s="144"/>
      <c r="Q1413" s="144"/>
      <c r="R1413" s="144"/>
      <c r="S1413" s="144"/>
      <c r="T1413" s="144"/>
      <c r="U1413" s="144"/>
      <c r="V1413" s="144"/>
      <c r="W1413" s="144"/>
      <c r="X1413" s="144"/>
      <c r="Y1413" s="144"/>
      <c r="Z1413" s="144"/>
      <c r="AA1413" s="144"/>
      <c r="AB1413" s="144"/>
      <c r="AC1413" s="144"/>
      <c r="AD1413" s="144"/>
      <c r="AE1413" s="144"/>
      <c r="AF1413" s="144"/>
      <c r="AG1413" s="144"/>
      <c r="AH1413" s="144"/>
      <c r="AI1413" s="144"/>
      <c r="AJ1413" s="144"/>
      <c r="AK1413" s="144"/>
      <c r="AL1413" s="144"/>
      <c r="AM1413" s="144"/>
      <c r="AN1413" s="144"/>
      <c r="AO1413" s="144"/>
      <c r="AP1413" s="144"/>
      <c r="AQ1413" s="144"/>
      <c r="AR1413" s="144"/>
      <c r="AS1413" s="144"/>
      <c r="AT1413" s="144"/>
      <c r="AU1413" s="144"/>
      <c r="AV1413" s="144"/>
      <c r="AW1413" s="144"/>
      <c r="AX1413" s="144"/>
      <c r="AY1413" s="144"/>
      <c r="AZ1413" s="144"/>
      <c r="BA1413" s="144"/>
      <c r="BB1413" s="144"/>
      <c r="BC1413" s="144"/>
      <c r="BD1413" s="144"/>
      <c r="BE1413" s="144"/>
      <c r="BF1413" s="144"/>
      <c r="BG1413" s="144"/>
      <c r="BH1413" s="144"/>
      <c r="BI1413" s="144"/>
      <c r="BJ1413" s="144"/>
      <c r="BK1413" s="144"/>
      <c r="BL1413" s="144"/>
      <c r="BM1413" s="144"/>
      <c r="BN1413" s="144"/>
      <c r="BO1413" s="144"/>
      <c r="BP1413" s="144"/>
    </row>
    <row r="1414" spans="1:68" ht="14.5" x14ac:dyDescent="0.3">
      <c r="A1414" s="143"/>
      <c r="B1414" s="143"/>
      <c r="C1414" s="327"/>
      <c r="D1414" s="144"/>
      <c r="E1414" s="144"/>
      <c r="F1414" s="144"/>
      <c r="G1414" s="144"/>
      <c r="H1414" s="144"/>
      <c r="I1414" s="144"/>
      <c r="J1414" s="144"/>
      <c r="K1414" s="144"/>
      <c r="L1414" s="144"/>
      <c r="M1414" s="144"/>
      <c r="N1414" s="144"/>
      <c r="O1414" s="144"/>
      <c r="P1414" s="144"/>
      <c r="Q1414" s="144"/>
      <c r="R1414" s="144"/>
      <c r="S1414" s="144"/>
      <c r="T1414" s="144"/>
      <c r="U1414" s="144"/>
      <c r="V1414" s="144"/>
      <c r="W1414" s="144"/>
      <c r="X1414" s="144"/>
      <c r="Y1414" s="144"/>
      <c r="Z1414" s="144"/>
      <c r="AA1414" s="144"/>
      <c r="AB1414" s="144"/>
      <c r="AC1414" s="144"/>
      <c r="AD1414" s="144"/>
      <c r="AE1414" s="144"/>
      <c r="AF1414" s="144"/>
      <c r="AG1414" s="144"/>
      <c r="AH1414" s="144"/>
      <c r="AI1414" s="144"/>
      <c r="AJ1414" s="144"/>
      <c r="AK1414" s="144"/>
      <c r="AL1414" s="144"/>
      <c r="AM1414" s="144"/>
      <c r="AN1414" s="144"/>
      <c r="AO1414" s="144"/>
      <c r="AP1414" s="144"/>
      <c r="AQ1414" s="144"/>
      <c r="AR1414" s="144"/>
      <c r="AS1414" s="144"/>
      <c r="AT1414" s="144"/>
      <c r="AU1414" s="144"/>
      <c r="AV1414" s="144"/>
      <c r="AW1414" s="144"/>
      <c r="AX1414" s="144"/>
      <c r="AY1414" s="144"/>
      <c r="AZ1414" s="144"/>
      <c r="BA1414" s="144"/>
      <c r="BB1414" s="144"/>
      <c r="BC1414" s="144"/>
      <c r="BD1414" s="144"/>
      <c r="BE1414" s="144"/>
      <c r="BF1414" s="144"/>
      <c r="BG1414" s="144"/>
      <c r="BH1414" s="144"/>
      <c r="BI1414" s="144"/>
      <c r="BJ1414" s="144"/>
      <c r="BK1414" s="144"/>
      <c r="BL1414" s="144"/>
      <c r="BM1414" s="144"/>
      <c r="BN1414" s="144"/>
      <c r="BO1414" s="144"/>
      <c r="BP1414" s="144"/>
    </row>
    <row r="1415" spans="1:68" ht="14.5" x14ac:dyDescent="0.3">
      <c r="A1415" s="143"/>
      <c r="B1415" s="143"/>
      <c r="C1415" s="327"/>
      <c r="D1415" s="144"/>
      <c r="E1415" s="144"/>
      <c r="F1415" s="144"/>
      <c r="G1415" s="144"/>
      <c r="H1415" s="144"/>
      <c r="I1415" s="144"/>
      <c r="J1415" s="144"/>
      <c r="K1415" s="144"/>
      <c r="L1415" s="144"/>
      <c r="M1415" s="144"/>
      <c r="N1415" s="144"/>
      <c r="O1415" s="144"/>
      <c r="P1415" s="144"/>
      <c r="Q1415" s="144"/>
      <c r="R1415" s="144"/>
      <c r="S1415" s="144"/>
      <c r="T1415" s="144"/>
      <c r="U1415" s="144"/>
      <c r="V1415" s="144"/>
      <c r="W1415" s="144"/>
      <c r="X1415" s="144"/>
      <c r="Y1415" s="144"/>
      <c r="Z1415" s="144"/>
      <c r="AA1415" s="144"/>
      <c r="AB1415" s="144"/>
      <c r="AC1415" s="144"/>
      <c r="AD1415" s="144"/>
      <c r="AE1415" s="144"/>
      <c r="AF1415" s="144"/>
      <c r="AG1415" s="144"/>
      <c r="AH1415" s="144"/>
      <c r="AI1415" s="144"/>
      <c r="AJ1415" s="144"/>
      <c r="AK1415" s="144"/>
      <c r="AL1415" s="144"/>
      <c r="AM1415" s="144"/>
      <c r="AN1415" s="144"/>
      <c r="AO1415" s="144"/>
      <c r="AP1415" s="144"/>
      <c r="AQ1415" s="144"/>
      <c r="AR1415" s="144"/>
      <c r="AS1415" s="144"/>
      <c r="AT1415" s="144"/>
      <c r="AU1415" s="144"/>
      <c r="AV1415" s="144"/>
      <c r="AW1415" s="144"/>
      <c r="AX1415" s="144"/>
      <c r="AY1415" s="144"/>
      <c r="AZ1415" s="144"/>
      <c r="BA1415" s="144"/>
      <c r="BB1415" s="144"/>
      <c r="BC1415" s="144"/>
      <c r="BD1415" s="144"/>
      <c r="BE1415" s="144"/>
      <c r="BF1415" s="144"/>
      <c r="BG1415" s="144"/>
      <c r="BH1415" s="144"/>
      <c r="BI1415" s="144"/>
      <c r="BJ1415" s="144"/>
      <c r="BK1415" s="144"/>
      <c r="BL1415" s="144"/>
      <c r="BM1415" s="144"/>
      <c r="BN1415" s="144"/>
      <c r="BO1415" s="144"/>
      <c r="BP1415" s="144"/>
    </row>
    <row r="1416" spans="1:68" ht="14.5" x14ac:dyDescent="0.3">
      <c r="A1416" s="143"/>
      <c r="B1416" s="143"/>
      <c r="C1416" s="327"/>
      <c r="D1416" s="144"/>
      <c r="E1416" s="144"/>
      <c r="F1416" s="144"/>
      <c r="G1416" s="144"/>
      <c r="H1416" s="144"/>
      <c r="I1416" s="144"/>
      <c r="J1416" s="144"/>
      <c r="K1416" s="144"/>
      <c r="L1416" s="144"/>
      <c r="M1416" s="144"/>
      <c r="N1416" s="144"/>
      <c r="O1416" s="144"/>
      <c r="P1416" s="144"/>
      <c r="Q1416" s="144"/>
      <c r="R1416" s="144"/>
      <c r="S1416" s="144"/>
      <c r="T1416" s="144"/>
      <c r="U1416" s="144"/>
      <c r="V1416" s="144"/>
      <c r="W1416" s="144"/>
      <c r="X1416" s="144"/>
      <c r="Y1416" s="144"/>
      <c r="Z1416" s="144"/>
      <c r="AA1416" s="144"/>
      <c r="AB1416" s="144"/>
      <c r="AC1416" s="144"/>
      <c r="AD1416" s="144"/>
      <c r="AE1416" s="144"/>
      <c r="AF1416" s="144"/>
      <c r="AG1416" s="144"/>
      <c r="AH1416" s="144"/>
      <c r="AI1416" s="144"/>
      <c r="AJ1416" s="144"/>
      <c r="AK1416" s="144"/>
      <c r="AL1416" s="144"/>
      <c r="AM1416" s="144"/>
      <c r="AN1416" s="144"/>
      <c r="AO1416" s="144"/>
      <c r="AP1416" s="144"/>
      <c r="AQ1416" s="144"/>
      <c r="AR1416" s="144"/>
      <c r="AS1416" s="144"/>
      <c r="AT1416" s="144"/>
      <c r="AU1416" s="144"/>
      <c r="AV1416" s="144"/>
      <c r="AW1416" s="144"/>
      <c r="AX1416" s="144"/>
      <c r="AY1416" s="144"/>
      <c r="AZ1416" s="144"/>
      <c r="BA1416" s="144"/>
      <c r="BB1416" s="144"/>
      <c r="BC1416" s="144"/>
      <c r="BD1416" s="144"/>
      <c r="BE1416" s="144"/>
      <c r="BF1416" s="144"/>
      <c r="BG1416" s="144"/>
      <c r="BH1416" s="144"/>
      <c r="BI1416" s="144"/>
      <c r="BJ1416" s="144"/>
      <c r="BK1416" s="144"/>
      <c r="BL1416" s="144"/>
      <c r="BM1416" s="144"/>
      <c r="BN1416" s="144"/>
      <c r="BO1416" s="144"/>
      <c r="BP1416" s="144"/>
    </row>
    <row r="1417" spans="1:68" ht="14.5" x14ac:dyDescent="0.3">
      <c r="A1417" s="143"/>
      <c r="B1417" s="143"/>
      <c r="C1417" s="327"/>
      <c r="D1417" s="144"/>
      <c r="E1417" s="144"/>
      <c r="F1417" s="144"/>
      <c r="G1417" s="144"/>
      <c r="H1417" s="144"/>
      <c r="I1417" s="144"/>
      <c r="J1417" s="144"/>
      <c r="K1417" s="144"/>
      <c r="L1417" s="144"/>
      <c r="M1417" s="144"/>
      <c r="N1417" s="144"/>
      <c r="O1417" s="144"/>
      <c r="P1417" s="144"/>
      <c r="Q1417" s="144"/>
      <c r="R1417" s="144"/>
      <c r="S1417" s="144"/>
      <c r="T1417" s="144"/>
      <c r="U1417" s="144"/>
      <c r="V1417" s="144"/>
      <c r="W1417" s="144"/>
      <c r="X1417" s="144"/>
      <c r="Y1417" s="144"/>
      <c r="Z1417" s="144"/>
      <c r="AA1417" s="144"/>
      <c r="AB1417" s="144"/>
      <c r="AC1417" s="144"/>
      <c r="AD1417" s="144"/>
      <c r="AE1417" s="144"/>
      <c r="AF1417" s="144"/>
      <c r="AG1417" s="144"/>
      <c r="AH1417" s="144"/>
      <c r="AI1417" s="144"/>
      <c r="AJ1417" s="144"/>
      <c r="AK1417" s="144"/>
      <c r="AL1417" s="144"/>
      <c r="AM1417" s="144"/>
      <c r="AN1417" s="144"/>
      <c r="AO1417" s="144"/>
      <c r="AP1417" s="144"/>
      <c r="AQ1417" s="144"/>
      <c r="AR1417" s="144"/>
      <c r="AS1417" s="144"/>
      <c r="AT1417" s="144"/>
      <c r="AU1417" s="144"/>
      <c r="AV1417" s="144"/>
      <c r="AW1417" s="144"/>
      <c r="AX1417" s="144"/>
      <c r="AY1417" s="144"/>
      <c r="AZ1417" s="144"/>
      <c r="BA1417" s="144"/>
      <c r="BB1417" s="144"/>
      <c r="BC1417" s="144"/>
      <c r="BD1417" s="144"/>
      <c r="BE1417" s="144"/>
      <c r="BF1417" s="144"/>
      <c r="BG1417" s="144"/>
      <c r="BH1417" s="144"/>
      <c r="BI1417" s="144"/>
      <c r="BJ1417" s="144"/>
      <c r="BK1417" s="144"/>
      <c r="BL1417" s="144"/>
      <c r="BM1417" s="144"/>
      <c r="BN1417" s="144"/>
      <c r="BO1417" s="144"/>
      <c r="BP1417" s="144"/>
    </row>
    <row r="1418" spans="1:68" ht="14.5" x14ac:dyDescent="0.3">
      <c r="A1418" s="143"/>
      <c r="B1418" s="143"/>
      <c r="C1418" s="327"/>
      <c r="D1418" s="144"/>
      <c r="E1418" s="144"/>
      <c r="F1418" s="144"/>
      <c r="G1418" s="144"/>
      <c r="H1418" s="144"/>
      <c r="I1418" s="144"/>
      <c r="J1418" s="144"/>
      <c r="K1418" s="144"/>
      <c r="L1418" s="144"/>
      <c r="M1418" s="144"/>
      <c r="N1418" s="144"/>
      <c r="O1418" s="144"/>
      <c r="P1418" s="144"/>
      <c r="Q1418" s="144"/>
      <c r="R1418" s="144"/>
      <c r="S1418" s="144"/>
      <c r="T1418" s="144"/>
      <c r="U1418" s="144"/>
      <c r="V1418" s="144"/>
      <c r="W1418" s="144"/>
      <c r="X1418" s="144"/>
      <c r="Y1418" s="144"/>
      <c r="Z1418" s="144"/>
      <c r="AA1418" s="144"/>
      <c r="AB1418" s="144"/>
      <c r="AC1418" s="144"/>
      <c r="AD1418" s="144"/>
      <c r="AE1418" s="144"/>
      <c r="AF1418" s="144"/>
      <c r="AG1418" s="144"/>
      <c r="AH1418" s="144"/>
      <c r="AI1418" s="144"/>
      <c r="AJ1418" s="144"/>
      <c r="AK1418" s="144"/>
      <c r="AL1418" s="144"/>
      <c r="AM1418" s="144"/>
      <c r="AN1418" s="144"/>
      <c r="AO1418" s="144"/>
      <c r="AP1418" s="144"/>
      <c r="AQ1418" s="144"/>
      <c r="AR1418" s="144"/>
      <c r="AS1418" s="144"/>
      <c r="AT1418" s="144"/>
      <c r="AU1418" s="144"/>
      <c r="AV1418" s="144"/>
      <c r="AW1418" s="144"/>
      <c r="AX1418" s="144"/>
      <c r="AY1418" s="144"/>
      <c r="AZ1418" s="144"/>
      <c r="BA1418" s="144"/>
      <c r="BB1418" s="144"/>
      <c r="BC1418" s="144"/>
      <c r="BD1418" s="144"/>
      <c r="BE1418" s="144"/>
      <c r="BF1418" s="144"/>
      <c r="BG1418" s="144"/>
      <c r="BH1418" s="144"/>
      <c r="BI1418" s="144"/>
      <c r="BJ1418" s="144"/>
      <c r="BK1418" s="144"/>
      <c r="BL1418" s="144"/>
      <c r="BM1418" s="144"/>
      <c r="BN1418" s="144"/>
      <c r="BO1418" s="144"/>
      <c r="BP1418" s="144"/>
    </row>
    <row r="1419" spans="1:68" ht="14.5" x14ac:dyDescent="0.3">
      <c r="A1419" s="143"/>
      <c r="B1419" s="143"/>
      <c r="C1419" s="327"/>
      <c r="D1419" s="144"/>
      <c r="E1419" s="144"/>
      <c r="F1419" s="144"/>
      <c r="G1419" s="144"/>
      <c r="H1419" s="144"/>
      <c r="I1419" s="144"/>
      <c r="J1419" s="144"/>
      <c r="K1419" s="144"/>
      <c r="L1419" s="144"/>
      <c r="M1419" s="144"/>
      <c r="N1419" s="144"/>
      <c r="O1419" s="144"/>
      <c r="P1419" s="144"/>
      <c r="Q1419" s="144"/>
      <c r="R1419" s="144"/>
      <c r="S1419" s="144"/>
      <c r="T1419" s="144"/>
      <c r="U1419" s="144"/>
      <c r="V1419" s="144"/>
      <c r="W1419" s="144"/>
      <c r="X1419" s="144"/>
      <c r="Y1419" s="144"/>
      <c r="Z1419" s="144"/>
      <c r="AA1419" s="144"/>
      <c r="AB1419" s="144"/>
      <c r="AC1419" s="144"/>
      <c r="AD1419" s="144"/>
      <c r="AE1419" s="144"/>
      <c r="AF1419" s="144"/>
      <c r="AG1419" s="144"/>
      <c r="AH1419" s="144"/>
      <c r="AI1419" s="144"/>
      <c r="AJ1419" s="144"/>
      <c r="AK1419" s="144"/>
      <c r="AL1419" s="144"/>
      <c r="AM1419" s="144"/>
      <c r="AN1419" s="144"/>
      <c r="AO1419" s="144"/>
      <c r="AP1419" s="144"/>
      <c r="AQ1419" s="144"/>
      <c r="AR1419" s="144"/>
      <c r="AS1419" s="144"/>
      <c r="AT1419" s="144"/>
      <c r="AU1419" s="144"/>
      <c r="AV1419" s="144"/>
      <c r="AW1419" s="144"/>
      <c r="AX1419" s="144"/>
      <c r="AY1419" s="144"/>
      <c r="AZ1419" s="144"/>
      <c r="BA1419" s="144"/>
      <c r="BB1419" s="144"/>
      <c r="BC1419" s="144"/>
      <c r="BD1419" s="144"/>
      <c r="BE1419" s="144"/>
      <c r="BF1419" s="144"/>
      <c r="BG1419" s="144"/>
      <c r="BH1419" s="144"/>
      <c r="BI1419" s="144"/>
      <c r="BJ1419" s="144"/>
      <c r="BK1419" s="144"/>
      <c r="BL1419" s="144"/>
      <c r="BM1419" s="144"/>
      <c r="BN1419" s="144"/>
      <c r="BO1419" s="144"/>
      <c r="BP1419" s="144"/>
    </row>
    <row r="1420" spans="1:68" ht="14.5" x14ac:dyDescent="0.3">
      <c r="A1420" s="143"/>
      <c r="B1420" s="143"/>
      <c r="C1420" s="327"/>
      <c r="D1420" s="144"/>
      <c r="E1420" s="144"/>
      <c r="F1420" s="144"/>
      <c r="G1420" s="144"/>
      <c r="H1420" s="144"/>
      <c r="I1420" s="144"/>
      <c r="J1420" s="144"/>
      <c r="K1420" s="144"/>
      <c r="L1420" s="144"/>
      <c r="M1420" s="144"/>
      <c r="N1420" s="144"/>
      <c r="O1420" s="144"/>
      <c r="P1420" s="144"/>
      <c r="Q1420" s="144"/>
      <c r="R1420" s="144"/>
      <c r="S1420" s="144"/>
      <c r="T1420" s="144"/>
      <c r="U1420" s="144"/>
      <c r="V1420" s="144"/>
      <c r="W1420" s="144"/>
      <c r="X1420" s="144"/>
      <c r="Y1420" s="144"/>
      <c r="Z1420" s="144"/>
      <c r="AA1420" s="144"/>
      <c r="AB1420" s="144"/>
      <c r="AC1420" s="144"/>
      <c r="AD1420" s="144"/>
      <c r="AE1420" s="144"/>
      <c r="AF1420" s="144"/>
      <c r="AG1420" s="144"/>
      <c r="AH1420" s="144"/>
      <c r="AI1420" s="144"/>
      <c r="AJ1420" s="144"/>
      <c r="AK1420" s="144"/>
      <c r="AL1420" s="144"/>
      <c r="AM1420" s="144"/>
      <c r="AN1420" s="144"/>
      <c r="AO1420" s="144"/>
      <c r="AP1420" s="144"/>
      <c r="AQ1420" s="144"/>
      <c r="AR1420" s="144"/>
      <c r="AS1420" s="144"/>
      <c r="AT1420" s="144"/>
      <c r="AU1420" s="144"/>
      <c r="AV1420" s="144"/>
      <c r="AW1420" s="144"/>
      <c r="AX1420" s="144"/>
      <c r="AY1420" s="144"/>
      <c r="AZ1420" s="144"/>
      <c r="BA1420" s="144"/>
      <c r="BB1420" s="144"/>
      <c r="BC1420" s="144"/>
      <c r="BD1420" s="144"/>
      <c r="BE1420" s="144"/>
      <c r="BF1420" s="144"/>
      <c r="BG1420" s="144"/>
      <c r="BH1420" s="144"/>
      <c r="BI1420" s="144"/>
      <c r="BJ1420" s="144"/>
      <c r="BK1420" s="144"/>
      <c r="BL1420" s="144"/>
      <c r="BM1420" s="144"/>
      <c r="BN1420" s="144"/>
      <c r="BO1420" s="144"/>
      <c r="BP1420" s="144"/>
    </row>
    <row r="1421" spans="1:68" ht="14.5" x14ac:dyDescent="0.3">
      <c r="A1421" s="143"/>
      <c r="B1421" s="143"/>
      <c r="C1421" s="327"/>
      <c r="D1421" s="144"/>
      <c r="E1421" s="144"/>
      <c r="F1421" s="144"/>
      <c r="G1421" s="144"/>
      <c r="H1421" s="144"/>
      <c r="I1421" s="144"/>
      <c r="J1421" s="144"/>
      <c r="K1421" s="144"/>
      <c r="L1421" s="144"/>
      <c r="M1421" s="144"/>
      <c r="N1421" s="144"/>
      <c r="O1421" s="144"/>
      <c r="P1421" s="144"/>
      <c r="Q1421" s="144"/>
      <c r="R1421" s="144"/>
      <c r="S1421" s="144"/>
      <c r="T1421" s="144"/>
      <c r="U1421" s="144"/>
      <c r="V1421" s="144"/>
      <c r="W1421" s="144"/>
      <c r="X1421" s="144"/>
      <c r="Y1421" s="144"/>
      <c r="Z1421" s="144"/>
      <c r="AA1421" s="144"/>
      <c r="AB1421" s="144"/>
      <c r="AC1421" s="144"/>
      <c r="AD1421" s="144"/>
      <c r="AE1421" s="144"/>
      <c r="AF1421" s="144"/>
      <c r="AG1421" s="144"/>
      <c r="AH1421" s="144"/>
      <c r="AI1421" s="144"/>
      <c r="AJ1421" s="144"/>
      <c r="AK1421" s="144"/>
      <c r="AL1421" s="144"/>
      <c r="AM1421" s="144"/>
      <c r="AN1421" s="144"/>
      <c r="AO1421" s="144"/>
      <c r="AP1421" s="144"/>
      <c r="AQ1421" s="144"/>
      <c r="AR1421" s="144"/>
      <c r="AS1421" s="144"/>
      <c r="AT1421" s="144"/>
      <c r="AU1421" s="144"/>
      <c r="AV1421" s="144"/>
      <c r="AW1421" s="144"/>
      <c r="AX1421" s="144"/>
      <c r="AY1421" s="144"/>
      <c r="AZ1421" s="144"/>
      <c r="BA1421" s="144"/>
      <c r="BB1421" s="144"/>
      <c r="BC1421" s="144"/>
      <c r="BD1421" s="144"/>
      <c r="BE1421" s="144"/>
      <c r="BF1421" s="144"/>
      <c r="BG1421" s="144"/>
      <c r="BH1421" s="144"/>
      <c r="BI1421" s="144"/>
      <c r="BJ1421" s="144"/>
      <c r="BK1421" s="144"/>
      <c r="BL1421" s="144"/>
      <c r="BM1421" s="144"/>
      <c r="BN1421" s="144"/>
      <c r="BO1421" s="144"/>
      <c r="BP1421" s="144"/>
    </row>
    <row r="1422" spans="1:68" ht="14.5" x14ac:dyDescent="0.3">
      <c r="A1422" s="143"/>
      <c r="B1422" s="143"/>
      <c r="C1422" s="327"/>
      <c r="D1422" s="144"/>
      <c r="E1422" s="144"/>
      <c r="F1422" s="144"/>
      <c r="G1422" s="144"/>
      <c r="H1422" s="144"/>
      <c r="I1422" s="144"/>
      <c r="J1422" s="144"/>
      <c r="K1422" s="144"/>
      <c r="L1422" s="144"/>
      <c r="M1422" s="144"/>
      <c r="N1422" s="144"/>
      <c r="O1422" s="144"/>
      <c r="P1422" s="144"/>
      <c r="Q1422" s="144"/>
      <c r="R1422" s="144"/>
      <c r="S1422" s="144"/>
      <c r="T1422" s="144"/>
      <c r="U1422" s="144"/>
      <c r="V1422" s="144"/>
      <c r="W1422" s="144"/>
      <c r="X1422" s="144"/>
      <c r="Y1422" s="144"/>
      <c r="Z1422" s="144"/>
      <c r="AA1422" s="144"/>
      <c r="AB1422" s="144"/>
      <c r="AC1422" s="144"/>
      <c r="AD1422" s="144"/>
      <c r="AE1422" s="144"/>
      <c r="AF1422" s="144"/>
      <c r="AG1422" s="144"/>
      <c r="AH1422" s="144"/>
      <c r="AI1422" s="144"/>
      <c r="AJ1422" s="144"/>
      <c r="AK1422" s="144"/>
      <c r="AL1422" s="144"/>
      <c r="AM1422" s="144"/>
      <c r="AN1422" s="144"/>
      <c r="AO1422" s="144"/>
      <c r="AP1422" s="144"/>
      <c r="AQ1422" s="144"/>
      <c r="AR1422" s="144"/>
      <c r="AS1422" s="144"/>
      <c r="AT1422" s="144"/>
      <c r="AU1422" s="144"/>
      <c r="AV1422" s="144"/>
      <c r="AW1422" s="144"/>
      <c r="AX1422" s="144"/>
      <c r="AY1422" s="144"/>
      <c r="AZ1422" s="144"/>
      <c r="BA1422" s="144"/>
      <c r="BB1422" s="144"/>
      <c r="BC1422" s="144"/>
      <c r="BD1422" s="144"/>
      <c r="BE1422" s="144"/>
      <c r="BF1422" s="144"/>
      <c r="BG1422" s="144"/>
      <c r="BH1422" s="144"/>
      <c r="BI1422" s="144"/>
      <c r="BJ1422" s="144"/>
      <c r="BK1422" s="144"/>
      <c r="BL1422" s="144"/>
      <c r="BM1422" s="144"/>
      <c r="BN1422" s="144"/>
      <c r="BO1422" s="144"/>
      <c r="BP1422" s="144"/>
    </row>
    <row r="1423" spans="1:68" ht="14.5" x14ac:dyDescent="0.3">
      <c r="A1423" s="143"/>
      <c r="B1423" s="143"/>
      <c r="C1423" s="327"/>
      <c r="D1423" s="144"/>
      <c r="E1423" s="144"/>
      <c r="F1423" s="144"/>
      <c r="G1423" s="144"/>
      <c r="H1423" s="144"/>
      <c r="I1423" s="144"/>
      <c r="J1423" s="144"/>
      <c r="K1423" s="144"/>
      <c r="L1423" s="144"/>
      <c r="M1423" s="144"/>
      <c r="N1423" s="144"/>
      <c r="O1423" s="144"/>
      <c r="P1423" s="144"/>
      <c r="Q1423" s="144"/>
      <c r="R1423" s="144"/>
      <c r="S1423" s="144"/>
      <c r="T1423" s="144"/>
      <c r="U1423" s="144"/>
      <c r="V1423" s="144"/>
      <c r="W1423" s="144"/>
      <c r="X1423" s="144"/>
      <c r="Y1423" s="144"/>
      <c r="Z1423" s="144"/>
      <c r="AA1423" s="144"/>
      <c r="AB1423" s="144"/>
      <c r="AC1423" s="144"/>
      <c r="AD1423" s="144"/>
      <c r="AE1423" s="144"/>
      <c r="AF1423" s="144"/>
      <c r="AG1423" s="144"/>
      <c r="AH1423" s="144"/>
      <c r="AI1423" s="144"/>
      <c r="AJ1423" s="144"/>
      <c r="AK1423" s="144"/>
      <c r="AL1423" s="144"/>
      <c r="AM1423" s="144"/>
      <c r="AN1423" s="144"/>
      <c r="AO1423" s="144"/>
      <c r="AP1423" s="144"/>
      <c r="AQ1423" s="144"/>
      <c r="AR1423" s="144"/>
      <c r="AS1423" s="144"/>
      <c r="AT1423" s="144"/>
      <c r="AU1423" s="144"/>
      <c r="AV1423" s="144"/>
      <c r="AW1423" s="144"/>
      <c r="AX1423" s="144"/>
      <c r="AY1423" s="144"/>
      <c r="AZ1423" s="144"/>
      <c r="BA1423" s="144"/>
      <c r="BB1423" s="144"/>
      <c r="BC1423" s="144"/>
      <c r="BD1423" s="144"/>
      <c r="BE1423" s="144"/>
      <c r="BF1423" s="144"/>
      <c r="BG1423" s="144"/>
      <c r="BH1423" s="144"/>
      <c r="BI1423" s="144"/>
      <c r="BJ1423" s="144"/>
      <c r="BK1423" s="144"/>
      <c r="BL1423" s="144"/>
      <c r="BM1423" s="144"/>
      <c r="BN1423" s="144"/>
      <c r="BO1423" s="144"/>
      <c r="BP1423" s="144"/>
    </row>
    <row r="1424" spans="1:68" ht="14.5" x14ac:dyDescent="0.3">
      <c r="A1424" s="143"/>
      <c r="B1424" s="143"/>
      <c r="C1424" s="327"/>
      <c r="D1424" s="144"/>
      <c r="E1424" s="144"/>
      <c r="F1424" s="144"/>
      <c r="G1424" s="144"/>
      <c r="H1424" s="144"/>
      <c r="I1424" s="144"/>
      <c r="J1424" s="144"/>
      <c r="K1424" s="144"/>
      <c r="L1424" s="144"/>
      <c r="M1424" s="144"/>
      <c r="N1424" s="144"/>
      <c r="O1424" s="144"/>
      <c r="P1424" s="144"/>
      <c r="Q1424" s="144"/>
      <c r="R1424" s="144"/>
      <c r="S1424" s="144"/>
      <c r="T1424" s="144"/>
      <c r="U1424" s="144"/>
      <c r="V1424" s="144"/>
      <c r="W1424" s="144"/>
      <c r="X1424" s="144"/>
      <c r="Y1424" s="144"/>
      <c r="Z1424" s="144"/>
      <c r="AA1424" s="144"/>
      <c r="AB1424" s="144"/>
      <c r="AC1424" s="144"/>
      <c r="AD1424" s="144"/>
      <c r="AE1424" s="144"/>
      <c r="AF1424" s="144"/>
      <c r="AG1424" s="144"/>
      <c r="AH1424" s="144"/>
      <c r="AI1424" s="144"/>
      <c r="AJ1424" s="144"/>
      <c r="AK1424" s="144"/>
      <c r="AL1424" s="144"/>
      <c r="AM1424" s="144"/>
      <c r="AN1424" s="144"/>
      <c r="AO1424" s="144"/>
      <c r="AP1424" s="144"/>
      <c r="AQ1424" s="144"/>
      <c r="AR1424" s="144"/>
      <c r="AS1424" s="144"/>
      <c r="AT1424" s="144"/>
      <c r="AU1424" s="144"/>
      <c r="AV1424" s="144"/>
      <c r="AW1424" s="144"/>
      <c r="AX1424" s="144"/>
      <c r="AY1424" s="144"/>
      <c r="AZ1424" s="144"/>
      <c r="BA1424" s="144"/>
      <c r="BB1424" s="144"/>
      <c r="BC1424" s="144"/>
      <c r="BD1424" s="144"/>
      <c r="BE1424" s="144"/>
      <c r="BF1424" s="144"/>
      <c r="BG1424" s="144"/>
      <c r="BH1424" s="144"/>
      <c r="BI1424" s="144"/>
      <c r="BJ1424" s="144"/>
      <c r="BK1424" s="144"/>
      <c r="BL1424" s="144"/>
      <c r="BM1424" s="144"/>
      <c r="BN1424" s="144"/>
      <c r="BO1424" s="144"/>
      <c r="BP1424" s="144"/>
    </row>
    <row r="1425" spans="1:68" ht="14.5" x14ac:dyDescent="0.3">
      <c r="A1425" s="143"/>
      <c r="B1425" s="143"/>
      <c r="C1425" s="327"/>
      <c r="D1425" s="144"/>
      <c r="E1425" s="144"/>
      <c r="F1425" s="144"/>
      <c r="G1425" s="144"/>
      <c r="H1425" s="144"/>
      <c r="I1425" s="144"/>
      <c r="J1425" s="144"/>
      <c r="K1425" s="144"/>
      <c r="L1425" s="144"/>
      <c r="M1425" s="144"/>
      <c r="N1425" s="144"/>
      <c r="O1425" s="144"/>
      <c r="P1425" s="144"/>
      <c r="Q1425" s="144"/>
      <c r="R1425" s="144"/>
      <c r="S1425" s="144"/>
      <c r="T1425" s="144"/>
      <c r="U1425" s="144"/>
      <c r="V1425" s="144"/>
      <c r="W1425" s="144"/>
      <c r="X1425" s="144"/>
      <c r="Y1425" s="144"/>
      <c r="Z1425" s="144"/>
      <c r="AA1425" s="144"/>
      <c r="AB1425" s="144"/>
      <c r="AC1425" s="144"/>
      <c r="AD1425" s="144"/>
      <c r="AE1425" s="144"/>
      <c r="AF1425" s="144"/>
      <c r="AG1425" s="144"/>
      <c r="AH1425" s="144"/>
      <c r="AI1425" s="144"/>
      <c r="AJ1425" s="144"/>
      <c r="AK1425" s="144"/>
      <c r="AL1425" s="144"/>
      <c r="AM1425" s="144"/>
      <c r="AN1425" s="144"/>
      <c r="AO1425" s="144"/>
      <c r="AP1425" s="144"/>
      <c r="AQ1425" s="144"/>
      <c r="AR1425" s="144"/>
      <c r="AS1425" s="144"/>
      <c r="AT1425" s="144"/>
      <c r="AU1425" s="144"/>
      <c r="AV1425" s="144"/>
      <c r="AW1425" s="144"/>
      <c r="AX1425" s="144"/>
      <c r="AY1425" s="144"/>
      <c r="AZ1425" s="144"/>
      <c r="BA1425" s="144"/>
      <c r="BB1425" s="144"/>
      <c r="BC1425" s="144"/>
      <c r="BD1425" s="144"/>
      <c r="BE1425" s="144"/>
      <c r="BF1425" s="144"/>
      <c r="BG1425" s="144"/>
      <c r="BH1425" s="144"/>
      <c r="BI1425" s="144"/>
      <c r="BJ1425" s="144"/>
      <c r="BK1425" s="144"/>
      <c r="BL1425" s="144"/>
      <c r="BM1425" s="144"/>
      <c r="BN1425" s="144"/>
      <c r="BO1425" s="144"/>
      <c r="BP1425" s="144"/>
    </row>
    <row r="1426" spans="1:68" ht="14.5" x14ac:dyDescent="0.3">
      <c r="A1426" s="143"/>
      <c r="B1426" s="143"/>
      <c r="C1426" s="327"/>
      <c r="D1426" s="144"/>
      <c r="E1426" s="144"/>
      <c r="F1426" s="144"/>
      <c r="G1426" s="144"/>
      <c r="H1426" s="144"/>
      <c r="I1426" s="144"/>
      <c r="J1426" s="144"/>
      <c r="K1426" s="144"/>
      <c r="L1426" s="144"/>
      <c r="M1426" s="144"/>
      <c r="N1426" s="144"/>
      <c r="O1426" s="144"/>
      <c r="P1426" s="144"/>
      <c r="Q1426" s="144"/>
      <c r="R1426" s="144"/>
      <c r="S1426" s="144"/>
      <c r="T1426" s="144"/>
      <c r="U1426" s="144"/>
      <c r="V1426" s="144"/>
      <c r="W1426" s="144"/>
      <c r="X1426" s="144"/>
      <c r="Y1426" s="144"/>
      <c r="Z1426" s="144"/>
      <c r="AA1426" s="144"/>
      <c r="AB1426" s="144"/>
      <c r="AC1426" s="144"/>
      <c r="AD1426" s="144"/>
      <c r="AE1426" s="144"/>
      <c r="AF1426" s="144"/>
      <c r="AG1426" s="144"/>
      <c r="AH1426" s="144"/>
      <c r="AI1426" s="144"/>
      <c r="AJ1426" s="144"/>
      <c r="AK1426" s="144"/>
      <c r="AL1426" s="144"/>
      <c r="AM1426" s="144"/>
      <c r="AN1426" s="144"/>
      <c r="AO1426" s="144"/>
      <c r="AP1426" s="144"/>
      <c r="AQ1426" s="144"/>
      <c r="AR1426" s="144"/>
      <c r="AS1426" s="144"/>
      <c r="AT1426" s="144"/>
      <c r="AU1426" s="144"/>
      <c r="AV1426" s="144"/>
      <c r="AW1426" s="144"/>
      <c r="AX1426" s="144"/>
      <c r="AY1426" s="144"/>
      <c r="AZ1426" s="144"/>
      <c r="BA1426" s="144"/>
      <c r="BB1426" s="144"/>
      <c r="BC1426" s="144"/>
      <c r="BD1426" s="144"/>
      <c r="BE1426" s="144"/>
      <c r="BF1426" s="144"/>
      <c r="BG1426" s="144"/>
      <c r="BH1426" s="144"/>
      <c r="BI1426" s="144"/>
      <c r="BJ1426" s="144"/>
      <c r="BK1426" s="144"/>
      <c r="BL1426" s="144"/>
      <c r="BM1426" s="144"/>
      <c r="BN1426" s="144"/>
      <c r="BO1426" s="144"/>
      <c r="BP1426" s="144"/>
    </row>
    <row r="1427" spans="1:68" ht="14.5" x14ac:dyDescent="0.3">
      <c r="A1427" s="143"/>
      <c r="B1427" s="143"/>
      <c r="C1427" s="327"/>
      <c r="D1427" s="144"/>
      <c r="E1427" s="144"/>
      <c r="F1427" s="144"/>
      <c r="G1427" s="144"/>
      <c r="H1427" s="144"/>
      <c r="I1427" s="144"/>
      <c r="J1427" s="144"/>
      <c r="K1427" s="144"/>
      <c r="L1427" s="144"/>
      <c r="M1427" s="144"/>
      <c r="N1427" s="144"/>
      <c r="O1427" s="144"/>
      <c r="P1427" s="144"/>
      <c r="Q1427" s="144"/>
      <c r="R1427" s="144"/>
      <c r="S1427" s="144"/>
      <c r="T1427" s="144"/>
      <c r="U1427" s="144"/>
      <c r="V1427" s="144"/>
      <c r="W1427" s="144"/>
      <c r="X1427" s="144"/>
      <c r="Y1427" s="144"/>
      <c r="Z1427" s="144"/>
      <c r="AA1427" s="144"/>
      <c r="AB1427" s="144"/>
      <c r="AC1427" s="144"/>
      <c r="AD1427" s="144"/>
      <c r="AE1427" s="144"/>
      <c r="AF1427" s="144"/>
      <c r="AG1427" s="144"/>
      <c r="AH1427" s="144"/>
      <c r="AI1427" s="144"/>
      <c r="AJ1427" s="144"/>
      <c r="AK1427" s="144"/>
      <c r="AL1427" s="144"/>
      <c r="AM1427" s="144"/>
      <c r="AN1427" s="144"/>
      <c r="AO1427" s="144"/>
      <c r="AP1427" s="144"/>
      <c r="AQ1427" s="144"/>
      <c r="AR1427" s="144"/>
      <c r="AS1427" s="144"/>
      <c r="AT1427" s="144"/>
      <c r="AU1427" s="144"/>
      <c r="AV1427" s="144"/>
      <c r="AW1427" s="144"/>
      <c r="AX1427" s="144"/>
      <c r="AY1427" s="144"/>
      <c r="AZ1427" s="144"/>
      <c r="BA1427" s="144"/>
      <c r="BB1427" s="144"/>
      <c r="BC1427" s="144"/>
      <c r="BD1427" s="144"/>
      <c r="BE1427" s="144"/>
      <c r="BF1427" s="144"/>
      <c r="BG1427" s="144"/>
      <c r="BH1427" s="144"/>
      <c r="BI1427" s="144"/>
      <c r="BJ1427" s="144"/>
      <c r="BK1427" s="144"/>
      <c r="BL1427" s="144"/>
      <c r="BM1427" s="144"/>
      <c r="BN1427" s="144"/>
      <c r="BO1427" s="144"/>
      <c r="BP1427" s="144"/>
    </row>
    <row r="1428" spans="1:68" ht="14.5" x14ac:dyDescent="0.3">
      <c r="A1428" s="143"/>
      <c r="B1428" s="143"/>
      <c r="C1428" s="327"/>
      <c r="D1428" s="144"/>
      <c r="E1428" s="144"/>
      <c r="F1428" s="144"/>
      <c r="G1428" s="144"/>
      <c r="H1428" s="144"/>
      <c r="I1428" s="144"/>
      <c r="J1428" s="144"/>
      <c r="K1428" s="144"/>
      <c r="L1428" s="144"/>
      <c r="M1428" s="144"/>
      <c r="N1428" s="144"/>
      <c r="O1428" s="144"/>
      <c r="P1428" s="144"/>
      <c r="Q1428" s="144"/>
      <c r="R1428" s="144"/>
      <c r="S1428" s="144"/>
      <c r="T1428" s="144"/>
      <c r="U1428" s="144"/>
      <c r="V1428" s="144"/>
      <c r="W1428" s="144"/>
      <c r="X1428" s="144"/>
      <c r="Y1428" s="144"/>
      <c r="Z1428" s="144"/>
      <c r="AA1428" s="144"/>
      <c r="AB1428" s="144"/>
      <c r="AC1428" s="144"/>
      <c r="AD1428" s="144"/>
      <c r="AE1428" s="144"/>
      <c r="AF1428" s="144"/>
      <c r="AG1428" s="144"/>
      <c r="AH1428" s="144"/>
      <c r="AI1428" s="144"/>
      <c r="AJ1428" s="144"/>
      <c r="AK1428" s="144"/>
      <c r="AL1428" s="144"/>
      <c r="AM1428" s="144"/>
      <c r="AN1428" s="144"/>
      <c r="AO1428" s="144"/>
      <c r="AP1428" s="144"/>
      <c r="AQ1428" s="144"/>
      <c r="AR1428" s="144"/>
      <c r="AS1428" s="144"/>
      <c r="AT1428" s="144"/>
      <c r="AU1428" s="144"/>
      <c r="AV1428" s="144"/>
      <c r="AW1428" s="144"/>
      <c r="AX1428" s="144"/>
      <c r="AY1428" s="144"/>
      <c r="AZ1428" s="144"/>
      <c r="BA1428" s="144"/>
      <c r="BB1428" s="144"/>
      <c r="BC1428" s="144"/>
      <c r="BD1428" s="144"/>
      <c r="BE1428" s="144"/>
      <c r="BF1428" s="144"/>
      <c r="BG1428" s="144"/>
      <c r="BH1428" s="144"/>
      <c r="BI1428" s="144"/>
      <c r="BJ1428" s="144"/>
      <c r="BK1428" s="144"/>
      <c r="BL1428" s="144"/>
      <c r="BM1428" s="144"/>
      <c r="BN1428" s="144"/>
      <c r="BO1428" s="144"/>
      <c r="BP1428" s="144"/>
    </row>
    <row r="1429" spans="1:68" ht="14.5" x14ac:dyDescent="0.3">
      <c r="A1429" s="143"/>
      <c r="B1429" s="143"/>
      <c r="C1429" s="327"/>
      <c r="D1429" s="144"/>
      <c r="E1429" s="144"/>
      <c r="F1429" s="144"/>
      <c r="G1429" s="144"/>
      <c r="H1429" s="144"/>
      <c r="I1429" s="144"/>
      <c r="J1429" s="144"/>
      <c r="K1429" s="144"/>
      <c r="L1429" s="144"/>
      <c r="M1429" s="144"/>
      <c r="N1429" s="144"/>
      <c r="O1429" s="144"/>
      <c r="P1429" s="144"/>
      <c r="Q1429" s="144"/>
      <c r="R1429" s="144"/>
      <c r="S1429" s="144"/>
      <c r="T1429" s="144"/>
      <c r="U1429" s="144"/>
      <c r="V1429" s="144"/>
      <c r="W1429" s="144"/>
      <c r="X1429" s="144"/>
      <c r="Y1429" s="144"/>
      <c r="Z1429" s="144"/>
      <c r="AA1429" s="144"/>
      <c r="AB1429" s="144"/>
      <c r="AC1429" s="144"/>
      <c r="AD1429" s="144"/>
      <c r="AE1429" s="144"/>
      <c r="AF1429" s="144"/>
      <c r="AG1429" s="144"/>
      <c r="AH1429" s="144"/>
      <c r="AI1429" s="144"/>
      <c r="AJ1429" s="144"/>
      <c r="AK1429" s="144"/>
      <c r="AL1429" s="144"/>
      <c r="AM1429" s="144"/>
      <c r="AN1429" s="144"/>
      <c r="AO1429" s="144"/>
      <c r="AP1429" s="144"/>
      <c r="AQ1429" s="144"/>
      <c r="AR1429" s="144"/>
      <c r="AS1429" s="144"/>
      <c r="AT1429" s="144"/>
      <c r="AU1429" s="144"/>
      <c r="AV1429" s="144"/>
      <c r="AW1429" s="144"/>
      <c r="AX1429" s="144"/>
      <c r="AY1429" s="144"/>
      <c r="AZ1429" s="144"/>
      <c r="BA1429" s="144"/>
      <c r="BB1429" s="144"/>
      <c r="BC1429" s="144"/>
      <c r="BD1429" s="144"/>
      <c r="BE1429" s="144"/>
      <c r="BF1429" s="144"/>
      <c r="BG1429" s="144"/>
      <c r="BH1429" s="144"/>
      <c r="BI1429" s="144"/>
      <c r="BJ1429" s="144"/>
      <c r="BK1429" s="144"/>
      <c r="BL1429" s="144"/>
      <c r="BM1429" s="144"/>
      <c r="BN1429" s="144"/>
      <c r="BO1429" s="144"/>
      <c r="BP1429" s="144"/>
    </row>
    <row r="1430" spans="1:68" ht="14.5" x14ac:dyDescent="0.3">
      <c r="A1430" s="143"/>
      <c r="B1430" s="143"/>
      <c r="C1430" s="327"/>
      <c r="D1430" s="144"/>
      <c r="E1430" s="144"/>
      <c r="F1430" s="144"/>
      <c r="G1430" s="144"/>
      <c r="H1430" s="144"/>
      <c r="I1430" s="144"/>
      <c r="J1430" s="144"/>
      <c r="K1430" s="144"/>
      <c r="L1430" s="144"/>
      <c r="M1430" s="144"/>
      <c r="N1430" s="144"/>
      <c r="O1430" s="144"/>
      <c r="P1430" s="144"/>
      <c r="Q1430" s="144"/>
      <c r="R1430" s="144"/>
      <c r="S1430" s="144"/>
      <c r="T1430" s="144"/>
      <c r="U1430" s="144"/>
      <c r="V1430" s="144"/>
      <c r="W1430" s="144"/>
      <c r="X1430" s="144"/>
      <c r="Y1430" s="144"/>
      <c r="Z1430" s="144"/>
      <c r="AA1430" s="144"/>
      <c r="AB1430" s="144"/>
      <c r="AC1430" s="144"/>
      <c r="AD1430" s="144"/>
      <c r="AE1430" s="144"/>
      <c r="AF1430" s="144"/>
      <c r="AG1430" s="144"/>
      <c r="AH1430" s="144"/>
      <c r="AI1430" s="144"/>
      <c r="AJ1430" s="144"/>
      <c r="AK1430" s="144"/>
      <c r="AL1430" s="144"/>
      <c r="AM1430" s="144"/>
      <c r="AN1430" s="144"/>
      <c r="AO1430" s="144"/>
      <c r="AP1430" s="144"/>
      <c r="AQ1430" s="144"/>
      <c r="AR1430" s="144"/>
      <c r="AS1430" s="144"/>
      <c r="AT1430" s="144"/>
      <c r="AU1430" s="144"/>
      <c r="AV1430" s="144"/>
      <c r="AW1430" s="144"/>
      <c r="AX1430" s="144"/>
      <c r="AY1430" s="144"/>
      <c r="AZ1430" s="144"/>
      <c r="BA1430" s="144"/>
      <c r="BB1430" s="144"/>
      <c r="BC1430" s="144"/>
      <c r="BD1430" s="144"/>
      <c r="BE1430" s="144"/>
      <c r="BF1430" s="144"/>
      <c r="BG1430" s="144"/>
      <c r="BH1430" s="144"/>
      <c r="BI1430" s="144"/>
      <c r="BJ1430" s="144"/>
      <c r="BK1430" s="144"/>
      <c r="BL1430" s="144"/>
      <c r="BM1430" s="144"/>
      <c r="BN1430" s="144"/>
      <c r="BO1430" s="144"/>
      <c r="BP1430" s="144"/>
    </row>
    <row r="1431" spans="1:68" ht="14.5" x14ac:dyDescent="0.3">
      <c r="A1431" s="143"/>
      <c r="B1431" s="143"/>
      <c r="C1431" s="327"/>
      <c r="D1431" s="144"/>
      <c r="E1431" s="144"/>
      <c r="F1431" s="144"/>
      <c r="G1431" s="144"/>
      <c r="H1431" s="144"/>
      <c r="I1431" s="144"/>
      <c r="J1431" s="144"/>
      <c r="K1431" s="144"/>
      <c r="L1431" s="144"/>
      <c r="M1431" s="144"/>
      <c r="N1431" s="144"/>
      <c r="O1431" s="144"/>
      <c r="P1431" s="144"/>
      <c r="Q1431" s="144"/>
      <c r="R1431" s="144"/>
      <c r="S1431" s="144"/>
      <c r="T1431" s="144"/>
      <c r="U1431" s="144"/>
      <c r="V1431" s="144"/>
      <c r="W1431" s="144"/>
      <c r="X1431" s="144"/>
      <c r="Y1431" s="144"/>
      <c r="Z1431" s="144"/>
      <c r="AA1431" s="144"/>
      <c r="AB1431" s="144"/>
      <c r="AC1431" s="144"/>
      <c r="AD1431" s="144"/>
      <c r="AE1431" s="144"/>
      <c r="AF1431" s="144"/>
      <c r="AG1431" s="144"/>
      <c r="AH1431" s="144"/>
      <c r="AI1431" s="144"/>
      <c r="AJ1431" s="144"/>
      <c r="AK1431" s="144"/>
      <c r="AL1431" s="144"/>
      <c r="AM1431" s="144"/>
      <c r="AN1431" s="144"/>
      <c r="AO1431" s="144"/>
      <c r="AP1431" s="144"/>
      <c r="AQ1431" s="144"/>
      <c r="AR1431" s="144"/>
      <c r="AS1431" s="144"/>
      <c r="AT1431" s="144"/>
      <c r="AU1431" s="144"/>
      <c r="AV1431" s="144"/>
      <c r="AW1431" s="144"/>
      <c r="AX1431" s="144"/>
      <c r="AY1431" s="144"/>
      <c r="AZ1431" s="144"/>
      <c r="BA1431" s="144"/>
      <c r="BB1431" s="144"/>
      <c r="BC1431" s="144"/>
      <c r="BD1431" s="144"/>
      <c r="BE1431" s="144"/>
      <c r="BF1431" s="144"/>
      <c r="BG1431" s="144"/>
      <c r="BH1431" s="144"/>
      <c r="BI1431" s="144"/>
      <c r="BJ1431" s="144"/>
      <c r="BK1431" s="144"/>
      <c r="BL1431" s="144"/>
      <c r="BM1431" s="144"/>
      <c r="BN1431" s="144"/>
      <c r="BO1431" s="144"/>
      <c r="BP1431" s="144"/>
    </row>
    <row r="1432" spans="1:68" ht="14.5" x14ac:dyDescent="0.3">
      <c r="A1432" s="143"/>
      <c r="B1432" s="143"/>
      <c r="C1432" s="327"/>
      <c r="D1432" s="144"/>
      <c r="E1432" s="144"/>
      <c r="F1432" s="144"/>
      <c r="G1432" s="144"/>
      <c r="H1432" s="144"/>
      <c r="I1432" s="144"/>
      <c r="J1432" s="144"/>
      <c r="K1432" s="144"/>
      <c r="L1432" s="144"/>
      <c r="M1432" s="144"/>
      <c r="N1432" s="144"/>
      <c r="O1432" s="144"/>
      <c r="P1432" s="144"/>
      <c r="Q1432" s="144"/>
      <c r="R1432" s="144"/>
      <c r="S1432" s="144"/>
      <c r="T1432" s="144"/>
      <c r="U1432" s="144"/>
      <c r="V1432" s="144"/>
      <c r="W1432" s="144"/>
      <c r="X1432" s="144"/>
      <c r="Y1432" s="144"/>
      <c r="Z1432" s="144"/>
      <c r="AA1432" s="144"/>
      <c r="AB1432" s="144"/>
      <c r="AC1432" s="144"/>
      <c r="AD1432" s="144"/>
      <c r="AE1432" s="144"/>
      <c r="AF1432" s="144"/>
      <c r="AG1432" s="144"/>
      <c r="AH1432" s="144"/>
      <c r="AI1432" s="144"/>
      <c r="AJ1432" s="144"/>
      <c r="AK1432" s="144"/>
      <c r="AL1432" s="144"/>
      <c r="AM1432" s="144"/>
      <c r="AN1432" s="144"/>
      <c r="AO1432" s="144"/>
      <c r="AP1432" s="144"/>
      <c r="AQ1432" s="144"/>
      <c r="AR1432" s="144"/>
      <c r="AS1432" s="144"/>
      <c r="AT1432" s="144"/>
      <c r="AU1432" s="144"/>
      <c r="AV1432" s="144"/>
      <c r="AW1432" s="144"/>
      <c r="AX1432" s="144"/>
      <c r="AY1432" s="144"/>
      <c r="AZ1432" s="144"/>
      <c r="BA1432" s="144"/>
      <c r="BB1432" s="144"/>
      <c r="BC1432" s="144"/>
      <c r="BD1432" s="144"/>
      <c r="BE1432" s="144"/>
      <c r="BF1432" s="144"/>
      <c r="BG1432" s="144"/>
      <c r="BH1432" s="144"/>
      <c r="BI1432" s="144"/>
      <c r="BJ1432" s="144"/>
      <c r="BK1432" s="144"/>
      <c r="BL1432" s="144"/>
      <c r="BM1432" s="144"/>
      <c r="BN1432" s="144"/>
      <c r="BO1432" s="144"/>
      <c r="BP1432" s="144"/>
    </row>
    <row r="1433" spans="1:68" ht="14.5" x14ac:dyDescent="0.3">
      <c r="A1433" s="143"/>
      <c r="B1433" s="143"/>
      <c r="C1433" s="327"/>
      <c r="D1433" s="144"/>
      <c r="E1433" s="144"/>
      <c r="F1433" s="144"/>
      <c r="G1433" s="144"/>
      <c r="H1433" s="144"/>
      <c r="I1433" s="144"/>
      <c r="J1433" s="144"/>
      <c r="K1433" s="144"/>
      <c r="L1433" s="144"/>
      <c r="M1433" s="144"/>
      <c r="N1433" s="144"/>
      <c r="O1433" s="144"/>
      <c r="P1433" s="144"/>
      <c r="Q1433" s="144"/>
      <c r="R1433" s="144"/>
      <c r="S1433" s="144"/>
      <c r="T1433" s="144"/>
      <c r="U1433" s="144"/>
      <c r="V1433" s="144"/>
      <c r="W1433" s="144"/>
      <c r="X1433" s="144"/>
      <c r="Y1433" s="144"/>
      <c r="Z1433" s="144"/>
      <c r="AA1433" s="144"/>
      <c r="AB1433" s="144"/>
      <c r="AC1433" s="144"/>
      <c r="AD1433" s="144"/>
      <c r="AE1433" s="144"/>
      <c r="AF1433" s="144"/>
      <c r="AG1433" s="144"/>
      <c r="AH1433" s="144"/>
      <c r="AI1433" s="144"/>
      <c r="AJ1433" s="144"/>
      <c r="AK1433" s="144"/>
      <c r="AL1433" s="144"/>
      <c r="AM1433" s="144"/>
      <c r="AN1433" s="144"/>
      <c r="AO1433" s="144"/>
      <c r="AP1433" s="144"/>
      <c r="AQ1433" s="144"/>
      <c r="AR1433" s="144"/>
      <c r="AS1433" s="144"/>
      <c r="AT1433" s="144"/>
      <c r="AU1433" s="144"/>
      <c r="AV1433" s="144"/>
      <c r="AW1433" s="144"/>
      <c r="AX1433" s="144"/>
      <c r="AY1433" s="144"/>
      <c r="AZ1433" s="144"/>
      <c r="BA1433" s="144"/>
      <c r="BB1433" s="144"/>
      <c r="BC1433" s="144"/>
      <c r="BD1433" s="144"/>
      <c r="BE1433" s="144"/>
      <c r="BF1433" s="144"/>
      <c r="BG1433" s="144"/>
      <c r="BH1433" s="144"/>
      <c r="BI1433" s="144"/>
      <c r="BJ1433" s="144"/>
      <c r="BK1433" s="144"/>
      <c r="BL1433" s="144"/>
      <c r="BM1433" s="144"/>
      <c r="BN1433" s="144"/>
      <c r="BO1433" s="144"/>
      <c r="BP1433" s="144"/>
    </row>
    <row r="1434" spans="1:68" ht="14.5" x14ac:dyDescent="0.3">
      <c r="A1434" s="143"/>
      <c r="B1434" s="143"/>
      <c r="C1434" s="327"/>
      <c r="D1434" s="144"/>
      <c r="E1434" s="144"/>
      <c r="F1434" s="144"/>
      <c r="G1434" s="144"/>
      <c r="H1434" s="144"/>
      <c r="I1434" s="144"/>
      <c r="J1434" s="144"/>
      <c r="K1434" s="144"/>
      <c r="L1434" s="144"/>
      <c r="M1434" s="144"/>
      <c r="N1434" s="144"/>
      <c r="O1434" s="144"/>
      <c r="P1434" s="144"/>
      <c r="Q1434" s="144"/>
      <c r="R1434" s="144"/>
      <c r="S1434" s="144"/>
      <c r="T1434" s="144"/>
      <c r="U1434" s="144"/>
      <c r="V1434" s="144"/>
      <c r="W1434" s="144"/>
      <c r="X1434" s="144"/>
      <c r="Y1434" s="144"/>
      <c r="Z1434" s="144"/>
      <c r="AA1434" s="144"/>
      <c r="AB1434" s="144"/>
      <c r="AC1434" s="144"/>
      <c r="AD1434" s="144"/>
      <c r="AE1434" s="144"/>
      <c r="AF1434" s="144"/>
      <c r="AG1434" s="144"/>
      <c r="AH1434" s="144"/>
      <c r="AI1434" s="144"/>
      <c r="AJ1434" s="144"/>
      <c r="AK1434" s="144"/>
      <c r="AL1434" s="144"/>
      <c r="AM1434" s="144"/>
      <c r="AN1434" s="144"/>
      <c r="AO1434" s="144"/>
      <c r="AP1434" s="144"/>
      <c r="AQ1434" s="144"/>
      <c r="AR1434" s="144"/>
      <c r="AS1434" s="144"/>
      <c r="AT1434" s="144"/>
      <c r="AU1434" s="144"/>
      <c r="AV1434" s="144"/>
      <c r="AW1434" s="144"/>
      <c r="AX1434" s="144"/>
      <c r="AY1434" s="144"/>
      <c r="AZ1434" s="144"/>
      <c r="BA1434" s="144"/>
      <c r="BB1434" s="144"/>
      <c r="BC1434" s="144"/>
      <c r="BD1434" s="144"/>
      <c r="BE1434" s="144"/>
      <c r="BF1434" s="144"/>
      <c r="BG1434" s="144"/>
      <c r="BH1434" s="144"/>
      <c r="BI1434" s="144"/>
      <c r="BJ1434" s="144"/>
      <c r="BK1434" s="144"/>
      <c r="BL1434" s="144"/>
      <c r="BM1434" s="144"/>
      <c r="BN1434" s="144"/>
      <c r="BO1434" s="144"/>
      <c r="BP1434" s="144"/>
    </row>
    <row r="1435" spans="1:68" ht="14.5" x14ac:dyDescent="0.3">
      <c r="A1435" s="143"/>
      <c r="B1435" s="143"/>
      <c r="C1435" s="327"/>
      <c r="D1435" s="144"/>
      <c r="E1435" s="144"/>
      <c r="F1435" s="144"/>
      <c r="G1435" s="144"/>
      <c r="H1435" s="144"/>
      <c r="I1435" s="144"/>
      <c r="J1435" s="144"/>
      <c r="K1435" s="144"/>
      <c r="L1435" s="144"/>
      <c r="M1435" s="144"/>
      <c r="N1435" s="144"/>
      <c r="O1435" s="144"/>
      <c r="P1435" s="144"/>
      <c r="Q1435" s="144"/>
      <c r="R1435" s="144"/>
      <c r="S1435" s="144"/>
      <c r="T1435" s="144"/>
      <c r="U1435" s="144"/>
      <c r="V1435" s="144"/>
      <c r="W1435" s="144"/>
      <c r="X1435" s="144"/>
      <c r="Y1435" s="144"/>
      <c r="Z1435" s="144"/>
      <c r="AA1435" s="144"/>
      <c r="AB1435" s="144"/>
      <c r="AC1435" s="144"/>
      <c r="AD1435" s="144"/>
      <c r="AE1435" s="144"/>
      <c r="AF1435" s="144"/>
      <c r="AG1435" s="144"/>
      <c r="AH1435" s="144"/>
      <c r="AI1435" s="144"/>
      <c r="AJ1435" s="144"/>
      <c r="AK1435" s="144"/>
      <c r="AL1435" s="144"/>
      <c r="AM1435" s="144"/>
      <c r="AN1435" s="144"/>
      <c r="AO1435" s="144"/>
      <c r="AP1435" s="144"/>
      <c r="AQ1435" s="144"/>
      <c r="AR1435" s="144"/>
      <c r="AS1435" s="144"/>
      <c r="AT1435" s="144"/>
      <c r="AU1435" s="144"/>
      <c r="AV1435" s="144"/>
      <c r="AW1435" s="144"/>
      <c r="AX1435" s="144"/>
      <c r="AY1435" s="144"/>
      <c r="AZ1435" s="144"/>
      <c r="BA1435" s="144"/>
      <c r="BB1435" s="144"/>
      <c r="BC1435" s="144"/>
      <c r="BD1435" s="144"/>
      <c r="BE1435" s="144"/>
      <c r="BF1435" s="144"/>
      <c r="BG1435" s="144"/>
      <c r="BH1435" s="144"/>
      <c r="BI1435" s="144"/>
      <c r="BJ1435" s="144"/>
      <c r="BK1435" s="144"/>
      <c r="BL1435" s="144"/>
      <c r="BM1435" s="144"/>
      <c r="BN1435" s="144"/>
      <c r="BO1435" s="144"/>
      <c r="BP1435" s="144"/>
    </row>
    <row r="1436" spans="1:68" ht="14.5" x14ac:dyDescent="0.3">
      <c r="A1436" s="143"/>
      <c r="B1436" s="143"/>
      <c r="C1436" s="327"/>
      <c r="D1436" s="144"/>
      <c r="E1436" s="144"/>
      <c r="F1436" s="144"/>
      <c r="G1436" s="144"/>
      <c r="H1436" s="144"/>
      <c r="I1436" s="144"/>
      <c r="J1436" s="144"/>
      <c r="K1436" s="144"/>
      <c r="L1436" s="144"/>
      <c r="M1436" s="144"/>
      <c r="N1436" s="144"/>
      <c r="O1436" s="144"/>
      <c r="P1436" s="144"/>
      <c r="Q1436" s="144"/>
      <c r="R1436" s="144"/>
      <c r="S1436" s="144"/>
      <c r="T1436" s="144"/>
      <c r="U1436" s="144"/>
      <c r="V1436" s="144"/>
      <c r="W1436" s="144"/>
      <c r="X1436" s="144"/>
      <c r="Y1436" s="144"/>
      <c r="Z1436" s="144"/>
      <c r="AA1436" s="144"/>
      <c r="AB1436" s="144"/>
      <c r="AC1436" s="144"/>
      <c r="AD1436" s="144"/>
      <c r="AE1436" s="144"/>
      <c r="AF1436" s="144"/>
      <c r="AG1436" s="144"/>
      <c r="AH1436" s="144"/>
      <c r="AI1436" s="144"/>
      <c r="AJ1436" s="144"/>
      <c r="AK1436" s="144"/>
      <c r="AL1436" s="144"/>
      <c r="AM1436" s="144"/>
      <c r="AN1436" s="144"/>
      <c r="AO1436" s="144"/>
      <c r="AP1436" s="144"/>
      <c r="AQ1436" s="144"/>
      <c r="AR1436" s="144"/>
      <c r="AS1436" s="144"/>
      <c r="AT1436" s="144"/>
      <c r="AU1436" s="144"/>
      <c r="AV1436" s="144"/>
      <c r="AW1436" s="144"/>
      <c r="AX1436" s="144"/>
      <c r="AY1436" s="144"/>
      <c r="AZ1436" s="144"/>
      <c r="BA1436" s="144"/>
      <c r="BB1436" s="144"/>
      <c r="BC1436" s="144"/>
      <c r="BD1436" s="144"/>
      <c r="BE1436" s="144"/>
      <c r="BF1436" s="144"/>
      <c r="BG1436" s="144"/>
      <c r="BH1436" s="144"/>
      <c r="BI1436" s="144"/>
      <c r="BJ1436" s="144"/>
      <c r="BK1436" s="144"/>
      <c r="BL1436" s="144"/>
      <c r="BM1436" s="144"/>
      <c r="BN1436" s="144"/>
      <c r="BO1436" s="144"/>
      <c r="BP1436" s="144"/>
    </row>
    <row r="1437" spans="1:68" ht="14.5" x14ac:dyDescent="0.3">
      <c r="A1437" s="143"/>
      <c r="B1437" s="143"/>
      <c r="C1437" s="327"/>
      <c r="D1437" s="144"/>
      <c r="E1437" s="144"/>
      <c r="F1437" s="144"/>
      <c r="G1437" s="144"/>
      <c r="H1437" s="144"/>
      <c r="I1437" s="144"/>
      <c r="J1437" s="144"/>
      <c r="K1437" s="144"/>
      <c r="L1437" s="144"/>
      <c r="M1437" s="144"/>
      <c r="N1437" s="144"/>
      <c r="O1437" s="144"/>
      <c r="P1437" s="144"/>
      <c r="Q1437" s="144"/>
      <c r="R1437" s="144"/>
      <c r="S1437" s="144"/>
      <c r="T1437" s="144"/>
      <c r="U1437" s="144"/>
      <c r="V1437" s="144"/>
      <c r="W1437" s="144"/>
      <c r="X1437" s="144"/>
      <c r="Y1437" s="144"/>
      <c r="Z1437" s="144"/>
      <c r="AA1437" s="144"/>
      <c r="AB1437" s="144"/>
      <c r="AC1437" s="144"/>
      <c r="AD1437" s="144"/>
      <c r="AE1437" s="144"/>
      <c r="AF1437" s="144"/>
      <c r="AG1437" s="144"/>
      <c r="AH1437" s="144"/>
      <c r="AI1437" s="144"/>
      <c r="AJ1437" s="144"/>
      <c r="AK1437" s="144"/>
      <c r="AL1437" s="144"/>
      <c r="AM1437" s="144"/>
      <c r="AN1437" s="144"/>
      <c r="AO1437" s="144"/>
      <c r="AP1437" s="144"/>
      <c r="AQ1437" s="144"/>
      <c r="AR1437" s="144"/>
      <c r="AS1437" s="144"/>
      <c r="AT1437" s="144"/>
      <c r="AU1437" s="144"/>
      <c r="AV1437" s="144"/>
      <c r="AW1437" s="144"/>
      <c r="AX1437" s="144"/>
      <c r="AY1437" s="144"/>
      <c r="AZ1437" s="144"/>
      <c r="BA1437" s="144"/>
      <c r="BB1437" s="144"/>
      <c r="BC1437" s="144"/>
      <c r="BD1437" s="144"/>
      <c r="BE1437" s="144"/>
      <c r="BF1437" s="144"/>
      <c r="BG1437" s="144"/>
      <c r="BH1437" s="144"/>
      <c r="BI1437" s="144"/>
      <c r="BJ1437" s="144"/>
      <c r="BK1437" s="144"/>
      <c r="BL1437" s="144"/>
      <c r="BM1437" s="144"/>
      <c r="BN1437" s="144"/>
      <c r="BO1437" s="144"/>
      <c r="BP1437" s="144"/>
    </row>
    <row r="1438" spans="1:68" ht="14.5" x14ac:dyDescent="0.3">
      <c r="A1438" s="143"/>
      <c r="B1438" s="143"/>
      <c r="C1438" s="327"/>
      <c r="D1438" s="144"/>
      <c r="E1438" s="144"/>
      <c r="F1438" s="144"/>
      <c r="G1438" s="144"/>
      <c r="H1438" s="144"/>
      <c r="I1438" s="144"/>
      <c r="J1438" s="144"/>
      <c r="K1438" s="144"/>
      <c r="L1438" s="144"/>
      <c r="M1438" s="144"/>
      <c r="N1438" s="144"/>
      <c r="O1438" s="144"/>
      <c r="P1438" s="144"/>
      <c r="Q1438" s="144"/>
      <c r="R1438" s="144"/>
      <c r="S1438" s="144"/>
      <c r="T1438" s="144"/>
      <c r="U1438" s="144"/>
      <c r="V1438" s="144"/>
      <c r="W1438" s="144"/>
      <c r="X1438" s="144"/>
      <c r="Y1438" s="144"/>
      <c r="Z1438" s="144"/>
      <c r="AA1438" s="144"/>
      <c r="AB1438" s="144"/>
      <c r="AC1438" s="144"/>
      <c r="AD1438" s="144"/>
      <c r="AE1438" s="144"/>
      <c r="AF1438" s="144"/>
      <c r="AG1438" s="144"/>
      <c r="AH1438" s="144"/>
      <c r="AI1438" s="144"/>
      <c r="AJ1438" s="144"/>
      <c r="AK1438" s="144"/>
      <c r="AL1438" s="144"/>
      <c r="AM1438" s="144"/>
      <c r="AN1438" s="144"/>
      <c r="AO1438" s="144"/>
      <c r="AP1438" s="144"/>
      <c r="AQ1438" s="144"/>
      <c r="AR1438" s="144"/>
      <c r="AS1438" s="144"/>
      <c r="AT1438" s="144"/>
      <c r="AU1438" s="144"/>
      <c r="AV1438" s="144"/>
      <c r="AW1438" s="144"/>
      <c r="AX1438" s="144"/>
      <c r="AY1438" s="144"/>
      <c r="AZ1438" s="144"/>
      <c r="BA1438" s="144"/>
      <c r="BB1438" s="144"/>
      <c r="BC1438" s="144"/>
      <c r="BD1438" s="144"/>
      <c r="BE1438" s="144"/>
      <c r="BF1438" s="144"/>
      <c r="BG1438" s="144"/>
      <c r="BH1438" s="144"/>
      <c r="BI1438" s="144"/>
      <c r="BJ1438" s="144"/>
      <c r="BK1438" s="144"/>
      <c r="BL1438" s="144"/>
      <c r="BM1438" s="144"/>
      <c r="BN1438" s="144"/>
      <c r="BO1438" s="144"/>
      <c r="BP1438" s="144"/>
    </row>
    <row r="1439" spans="1:68" ht="14.5" x14ac:dyDescent="0.3">
      <c r="A1439" s="143"/>
      <c r="B1439" s="143"/>
      <c r="C1439" s="327"/>
      <c r="D1439" s="144"/>
      <c r="E1439" s="144"/>
      <c r="F1439" s="144"/>
      <c r="G1439" s="144"/>
      <c r="H1439" s="144"/>
      <c r="I1439" s="144"/>
      <c r="J1439" s="144"/>
      <c r="K1439" s="144"/>
      <c r="L1439" s="144"/>
      <c r="M1439" s="144"/>
      <c r="N1439" s="144"/>
      <c r="O1439" s="144"/>
      <c r="P1439" s="144"/>
      <c r="Q1439" s="144"/>
      <c r="R1439" s="144"/>
      <c r="S1439" s="144"/>
      <c r="T1439" s="144"/>
      <c r="U1439" s="144"/>
      <c r="V1439" s="144"/>
      <c r="W1439" s="144"/>
      <c r="X1439" s="144"/>
      <c r="Y1439" s="144"/>
      <c r="Z1439" s="144"/>
      <c r="AA1439" s="144"/>
      <c r="AB1439" s="144"/>
      <c r="AC1439" s="144"/>
      <c r="AD1439" s="144"/>
      <c r="AE1439" s="144"/>
      <c r="AF1439" s="144"/>
      <c r="AG1439" s="144"/>
      <c r="AH1439" s="144"/>
      <c r="AI1439" s="144"/>
      <c r="AJ1439" s="144"/>
      <c r="AK1439" s="144"/>
      <c r="AL1439" s="144"/>
      <c r="AM1439" s="144"/>
      <c r="AN1439" s="144"/>
      <c r="AO1439" s="144"/>
      <c r="AP1439" s="144"/>
      <c r="AQ1439" s="144"/>
      <c r="AR1439" s="144"/>
      <c r="AS1439" s="144"/>
      <c r="AT1439" s="144"/>
      <c r="AU1439" s="144"/>
      <c r="AV1439" s="144"/>
      <c r="AW1439" s="144"/>
      <c r="AX1439" s="144"/>
      <c r="AY1439" s="144"/>
      <c r="AZ1439" s="144"/>
      <c r="BA1439" s="144"/>
      <c r="BB1439" s="144"/>
      <c r="BC1439" s="144"/>
      <c r="BD1439" s="144"/>
      <c r="BE1439" s="144"/>
      <c r="BF1439" s="144"/>
      <c r="BG1439" s="144"/>
      <c r="BH1439" s="144"/>
      <c r="BI1439" s="144"/>
      <c r="BJ1439" s="144"/>
      <c r="BK1439" s="144"/>
      <c r="BL1439" s="144"/>
      <c r="BM1439" s="144"/>
      <c r="BN1439" s="144"/>
      <c r="BO1439" s="144"/>
      <c r="BP1439" s="144"/>
    </row>
    <row r="1440" spans="1:68" ht="14.5" x14ac:dyDescent="0.3">
      <c r="A1440" s="143"/>
      <c r="B1440" s="143"/>
      <c r="C1440" s="327"/>
      <c r="D1440" s="144"/>
      <c r="E1440" s="144"/>
      <c r="F1440" s="144"/>
      <c r="G1440" s="144"/>
      <c r="H1440" s="144"/>
      <c r="I1440" s="144"/>
      <c r="J1440" s="144"/>
      <c r="K1440" s="144"/>
      <c r="L1440" s="144"/>
      <c r="M1440" s="144"/>
      <c r="N1440" s="144"/>
      <c r="O1440" s="144"/>
      <c r="P1440" s="144"/>
      <c r="Q1440" s="144"/>
      <c r="R1440" s="144"/>
      <c r="S1440" s="144"/>
      <c r="T1440" s="144"/>
      <c r="U1440" s="144"/>
      <c r="V1440" s="144"/>
      <c r="W1440" s="144"/>
      <c r="X1440" s="144"/>
      <c r="Y1440" s="144"/>
      <c r="Z1440" s="144"/>
      <c r="AA1440" s="144"/>
      <c r="AB1440" s="144"/>
      <c r="AC1440" s="144"/>
      <c r="AD1440" s="144"/>
      <c r="AE1440" s="144"/>
      <c r="AF1440" s="144"/>
      <c r="AG1440" s="144"/>
      <c r="AH1440" s="144"/>
      <c r="AI1440" s="144"/>
      <c r="AJ1440" s="144"/>
      <c r="AK1440" s="144"/>
      <c r="AL1440" s="144"/>
      <c r="AM1440" s="144"/>
      <c r="AN1440" s="144"/>
      <c r="AO1440" s="144"/>
      <c r="AP1440" s="144"/>
      <c r="AQ1440" s="144"/>
      <c r="AR1440" s="144"/>
      <c r="AS1440" s="144"/>
      <c r="AT1440" s="144"/>
      <c r="AU1440" s="144"/>
      <c r="AV1440" s="144"/>
      <c r="AW1440" s="144"/>
      <c r="AX1440" s="144"/>
      <c r="AY1440" s="144"/>
      <c r="AZ1440" s="144"/>
      <c r="BA1440" s="144"/>
      <c r="BB1440" s="144"/>
      <c r="BC1440" s="144"/>
      <c r="BD1440" s="144"/>
      <c r="BE1440" s="144"/>
      <c r="BF1440" s="144"/>
      <c r="BG1440" s="144"/>
      <c r="BH1440" s="144"/>
      <c r="BI1440" s="144"/>
      <c r="BJ1440" s="144"/>
      <c r="BK1440" s="144"/>
      <c r="BL1440" s="144"/>
      <c r="BM1440" s="144"/>
      <c r="BN1440" s="144"/>
      <c r="BO1440" s="144"/>
      <c r="BP1440" s="144"/>
    </row>
    <row r="1441" spans="1:68" ht="14.5" x14ac:dyDescent="0.3">
      <c r="A1441" s="143"/>
      <c r="B1441" s="143"/>
      <c r="C1441" s="327"/>
      <c r="D1441" s="144"/>
      <c r="E1441" s="144"/>
      <c r="F1441" s="144"/>
      <c r="G1441" s="144"/>
      <c r="H1441" s="144"/>
      <c r="I1441" s="144"/>
      <c r="J1441" s="144"/>
      <c r="K1441" s="144"/>
      <c r="L1441" s="144"/>
      <c r="M1441" s="144"/>
      <c r="N1441" s="144"/>
      <c r="O1441" s="144"/>
      <c r="P1441" s="144"/>
      <c r="Q1441" s="144"/>
      <c r="R1441" s="144"/>
      <c r="S1441" s="144"/>
      <c r="T1441" s="144"/>
      <c r="U1441" s="144"/>
      <c r="V1441" s="144"/>
      <c r="W1441" s="144"/>
      <c r="X1441" s="144"/>
      <c r="Y1441" s="144"/>
      <c r="Z1441" s="144"/>
      <c r="AA1441" s="144"/>
      <c r="AB1441" s="144"/>
      <c r="AC1441" s="144"/>
      <c r="AD1441" s="144"/>
      <c r="AE1441" s="144"/>
      <c r="AF1441" s="144"/>
      <c r="AG1441" s="144"/>
      <c r="AH1441" s="144"/>
      <c r="AI1441" s="144"/>
      <c r="AJ1441" s="144"/>
      <c r="AK1441" s="144"/>
      <c r="AL1441" s="144"/>
      <c r="AM1441" s="144"/>
      <c r="AN1441" s="144"/>
      <c r="AO1441" s="144"/>
      <c r="AP1441" s="144"/>
      <c r="AQ1441" s="144"/>
      <c r="AR1441" s="144"/>
      <c r="AS1441" s="144"/>
      <c r="AT1441" s="144"/>
      <c r="AU1441" s="144"/>
      <c r="AV1441" s="144"/>
      <c r="AW1441" s="144"/>
      <c r="AX1441" s="144"/>
      <c r="AY1441" s="144"/>
      <c r="AZ1441" s="144"/>
      <c r="BA1441" s="144"/>
      <c r="BB1441" s="144"/>
      <c r="BC1441" s="144"/>
      <c r="BD1441" s="144"/>
      <c r="BE1441" s="144"/>
      <c r="BF1441" s="144"/>
      <c r="BG1441" s="144"/>
      <c r="BH1441" s="144"/>
      <c r="BI1441" s="144"/>
      <c r="BJ1441" s="144"/>
      <c r="BK1441" s="144"/>
      <c r="BL1441" s="144"/>
      <c r="BM1441" s="144"/>
      <c r="BN1441" s="144"/>
      <c r="BO1441" s="144"/>
      <c r="BP1441" s="144"/>
    </row>
    <row r="1442" spans="1:68" ht="14.5" x14ac:dyDescent="0.3">
      <c r="A1442" s="143"/>
      <c r="B1442" s="143"/>
      <c r="C1442" s="327"/>
      <c r="D1442" s="144"/>
      <c r="E1442" s="144"/>
      <c r="F1442" s="144"/>
      <c r="G1442" s="144"/>
      <c r="H1442" s="144"/>
      <c r="I1442" s="144"/>
      <c r="J1442" s="144"/>
      <c r="K1442" s="144"/>
      <c r="L1442" s="144"/>
      <c r="M1442" s="144"/>
      <c r="N1442" s="144"/>
      <c r="O1442" s="144"/>
      <c r="P1442" s="144"/>
      <c r="Q1442" s="144"/>
      <c r="R1442" s="144"/>
      <c r="S1442" s="144"/>
      <c r="T1442" s="144"/>
      <c r="U1442" s="144"/>
      <c r="V1442" s="144"/>
      <c r="W1442" s="144"/>
      <c r="X1442" s="144"/>
      <c r="Y1442" s="144"/>
      <c r="Z1442" s="144"/>
      <c r="AA1442" s="144"/>
      <c r="AB1442" s="144"/>
      <c r="AC1442" s="144"/>
      <c r="AD1442" s="144"/>
      <c r="AE1442" s="144"/>
      <c r="AF1442" s="144"/>
      <c r="AG1442" s="144"/>
      <c r="AH1442" s="144"/>
      <c r="AI1442" s="144"/>
      <c r="AJ1442" s="144"/>
      <c r="AK1442" s="144"/>
      <c r="AL1442" s="144"/>
      <c r="AM1442" s="144"/>
      <c r="AN1442" s="144"/>
      <c r="AO1442" s="144"/>
      <c r="AP1442" s="144"/>
      <c r="AQ1442" s="144"/>
      <c r="AR1442" s="144"/>
      <c r="AS1442" s="144"/>
      <c r="AT1442" s="144"/>
      <c r="AU1442" s="144"/>
      <c r="AV1442" s="144"/>
      <c r="AW1442" s="144"/>
      <c r="AX1442" s="144"/>
      <c r="AY1442" s="144"/>
      <c r="AZ1442" s="144"/>
      <c r="BA1442" s="144"/>
      <c r="BB1442" s="144"/>
      <c r="BC1442" s="144"/>
      <c r="BD1442" s="144"/>
      <c r="BE1442" s="144"/>
      <c r="BF1442" s="144"/>
      <c r="BG1442" s="144"/>
      <c r="BH1442" s="144"/>
      <c r="BI1442" s="144"/>
      <c r="BJ1442" s="144"/>
      <c r="BK1442" s="144"/>
      <c r="BL1442" s="144"/>
      <c r="BM1442" s="144"/>
      <c r="BN1442" s="144"/>
      <c r="BO1442" s="144"/>
      <c r="BP1442" s="144"/>
    </row>
    <row r="1443" spans="1:68" ht="14.5" x14ac:dyDescent="0.3">
      <c r="A1443" s="143"/>
      <c r="B1443" s="143"/>
      <c r="C1443" s="327"/>
      <c r="D1443" s="144"/>
      <c r="E1443" s="144"/>
      <c r="F1443" s="144"/>
      <c r="G1443" s="144"/>
      <c r="H1443" s="144"/>
      <c r="I1443" s="144"/>
      <c r="J1443" s="144"/>
      <c r="K1443" s="144"/>
      <c r="L1443" s="144"/>
      <c r="M1443" s="144"/>
      <c r="N1443" s="144"/>
      <c r="O1443" s="144"/>
      <c r="P1443" s="144"/>
      <c r="Q1443" s="144"/>
      <c r="R1443" s="144"/>
      <c r="S1443" s="144"/>
      <c r="T1443" s="144"/>
      <c r="U1443" s="144"/>
      <c r="V1443" s="144"/>
      <c r="W1443" s="144"/>
      <c r="X1443" s="144"/>
      <c r="Y1443" s="144"/>
      <c r="Z1443" s="144"/>
      <c r="AA1443" s="144"/>
      <c r="AB1443" s="144"/>
      <c r="AC1443" s="144"/>
      <c r="AD1443" s="144"/>
      <c r="AE1443" s="144"/>
      <c r="AF1443" s="144"/>
      <c r="AG1443" s="144"/>
      <c r="AH1443" s="144"/>
      <c r="AI1443" s="144"/>
      <c r="AJ1443" s="144"/>
      <c r="AK1443" s="144"/>
      <c r="AL1443" s="144"/>
      <c r="AM1443" s="144"/>
      <c r="AN1443" s="144"/>
      <c r="AO1443" s="144"/>
      <c r="AP1443" s="144"/>
      <c r="AQ1443" s="144"/>
      <c r="AR1443" s="144"/>
      <c r="AS1443" s="144"/>
      <c r="AT1443" s="144"/>
      <c r="AU1443" s="144"/>
      <c r="AV1443" s="144"/>
      <c r="AW1443" s="144"/>
      <c r="AX1443" s="144"/>
      <c r="AY1443" s="144"/>
      <c r="AZ1443" s="144"/>
      <c r="BA1443" s="144"/>
      <c r="BB1443" s="144"/>
      <c r="BC1443" s="144"/>
      <c r="BD1443" s="144"/>
      <c r="BE1443" s="144"/>
      <c r="BF1443" s="144"/>
      <c r="BG1443" s="144"/>
      <c r="BH1443" s="144"/>
      <c r="BI1443" s="144"/>
      <c r="BJ1443" s="144"/>
      <c r="BK1443" s="144"/>
      <c r="BL1443" s="144"/>
      <c r="BM1443" s="144"/>
      <c r="BN1443" s="144"/>
      <c r="BO1443" s="144"/>
      <c r="BP1443" s="144"/>
    </row>
    <row r="1444" spans="1:68" ht="14.5" x14ac:dyDescent="0.3">
      <c r="A1444" s="143"/>
      <c r="B1444" s="143"/>
      <c r="C1444" s="327"/>
      <c r="D1444" s="144"/>
      <c r="E1444" s="144"/>
      <c r="F1444" s="144"/>
      <c r="G1444" s="144"/>
      <c r="H1444" s="144"/>
      <c r="I1444" s="144"/>
      <c r="J1444" s="144"/>
      <c r="K1444" s="144"/>
      <c r="L1444" s="144"/>
      <c r="M1444" s="144"/>
      <c r="N1444" s="144"/>
      <c r="O1444" s="144"/>
      <c r="P1444" s="144"/>
      <c r="Q1444" s="144"/>
      <c r="R1444" s="144"/>
      <c r="S1444" s="144"/>
      <c r="T1444" s="144"/>
      <c r="U1444" s="144"/>
      <c r="V1444" s="144"/>
      <c r="W1444" s="144"/>
      <c r="X1444" s="144"/>
      <c r="Y1444" s="144"/>
      <c r="Z1444" s="144"/>
      <c r="AA1444" s="144"/>
      <c r="AB1444" s="144"/>
      <c r="AC1444" s="144"/>
      <c r="AD1444" s="144"/>
      <c r="AE1444" s="144"/>
      <c r="AF1444" s="144"/>
      <c r="AG1444" s="144"/>
      <c r="AH1444" s="144"/>
      <c r="AI1444" s="144"/>
      <c r="AJ1444" s="144"/>
      <c r="AK1444" s="144"/>
      <c r="AL1444" s="144"/>
      <c r="AM1444" s="144"/>
      <c r="AN1444" s="144"/>
      <c r="AO1444" s="144"/>
      <c r="AP1444" s="144"/>
      <c r="AQ1444" s="144"/>
      <c r="AR1444" s="144"/>
      <c r="AS1444" s="144"/>
      <c r="AT1444" s="144"/>
      <c r="AU1444" s="144"/>
      <c r="AV1444" s="144"/>
      <c r="AW1444" s="144"/>
      <c r="AX1444" s="144"/>
      <c r="AY1444" s="144"/>
      <c r="AZ1444" s="144"/>
      <c r="BA1444" s="144"/>
      <c r="BB1444" s="144"/>
      <c r="BC1444" s="144"/>
      <c r="BD1444" s="144"/>
      <c r="BE1444" s="144"/>
      <c r="BF1444" s="144"/>
      <c r="BG1444" s="144"/>
      <c r="BH1444" s="144"/>
      <c r="BI1444" s="144"/>
      <c r="BJ1444" s="144"/>
      <c r="BK1444" s="144"/>
      <c r="BL1444" s="144"/>
      <c r="BM1444" s="144"/>
      <c r="BN1444" s="144"/>
      <c r="BO1444" s="144"/>
      <c r="BP1444" s="144"/>
    </row>
    <row r="1445" spans="1:68" ht="14.5" x14ac:dyDescent="0.3">
      <c r="A1445" s="143"/>
      <c r="B1445" s="143"/>
      <c r="C1445" s="327"/>
      <c r="D1445" s="144"/>
      <c r="E1445" s="144"/>
      <c r="F1445" s="144"/>
      <c r="G1445" s="144"/>
      <c r="H1445" s="144"/>
      <c r="I1445" s="144"/>
      <c r="J1445" s="144"/>
      <c r="K1445" s="144"/>
      <c r="L1445" s="144"/>
      <c r="M1445" s="144"/>
      <c r="N1445" s="144"/>
      <c r="O1445" s="144"/>
      <c r="P1445" s="144"/>
      <c r="Q1445" s="144"/>
      <c r="R1445" s="144"/>
      <c r="S1445" s="144"/>
      <c r="T1445" s="144"/>
      <c r="U1445" s="144"/>
      <c r="V1445" s="144"/>
      <c r="W1445" s="144"/>
      <c r="X1445" s="144"/>
      <c r="Y1445" s="144"/>
      <c r="Z1445" s="144"/>
      <c r="AA1445" s="144"/>
      <c r="AB1445" s="144"/>
      <c r="AC1445" s="144"/>
      <c r="AD1445" s="144"/>
      <c r="AE1445" s="144"/>
      <c r="AF1445" s="144"/>
      <c r="AG1445" s="144"/>
      <c r="AH1445" s="144"/>
      <c r="AI1445" s="144"/>
      <c r="AJ1445" s="144"/>
      <c r="AK1445" s="144"/>
      <c r="AL1445" s="144"/>
      <c r="AM1445" s="144"/>
      <c r="AN1445" s="144"/>
      <c r="AO1445" s="144"/>
      <c r="AP1445" s="144"/>
      <c r="AQ1445" s="144"/>
      <c r="AR1445" s="144"/>
      <c r="AS1445" s="144"/>
      <c r="AT1445" s="144"/>
      <c r="AU1445" s="144"/>
      <c r="AV1445" s="144"/>
      <c r="AW1445" s="144"/>
      <c r="AX1445" s="144"/>
      <c r="AY1445" s="144"/>
      <c r="AZ1445" s="144"/>
      <c r="BA1445" s="144"/>
      <c r="BB1445" s="144"/>
      <c r="BC1445" s="144"/>
      <c r="BD1445" s="144"/>
      <c r="BE1445" s="144"/>
      <c r="BF1445" s="144"/>
      <c r="BG1445" s="144"/>
      <c r="BH1445" s="144"/>
      <c r="BI1445" s="144"/>
      <c r="BJ1445" s="144"/>
      <c r="BK1445" s="144"/>
      <c r="BL1445" s="144"/>
      <c r="BM1445" s="144"/>
      <c r="BN1445" s="144"/>
      <c r="BO1445" s="144"/>
      <c r="BP1445" s="144"/>
    </row>
    <row r="1446" spans="1:68" ht="14.5" x14ac:dyDescent="0.3">
      <c r="A1446" s="143"/>
      <c r="B1446" s="143"/>
      <c r="C1446" s="327"/>
      <c r="D1446" s="144"/>
      <c r="E1446" s="144"/>
      <c r="F1446" s="144"/>
      <c r="G1446" s="144"/>
      <c r="H1446" s="144"/>
      <c r="I1446" s="144"/>
      <c r="J1446" s="144"/>
      <c r="K1446" s="144"/>
      <c r="L1446" s="144"/>
      <c r="M1446" s="144"/>
      <c r="N1446" s="144"/>
      <c r="O1446" s="144"/>
      <c r="P1446" s="144"/>
      <c r="Q1446" s="144"/>
      <c r="R1446" s="144"/>
      <c r="S1446" s="144"/>
      <c r="T1446" s="144"/>
      <c r="U1446" s="144"/>
      <c r="V1446" s="144"/>
      <c r="W1446" s="144"/>
      <c r="X1446" s="144"/>
      <c r="Y1446" s="144"/>
      <c r="Z1446" s="144"/>
      <c r="AA1446" s="144"/>
      <c r="AB1446" s="144"/>
      <c r="AC1446" s="144"/>
      <c r="AD1446" s="144"/>
      <c r="AE1446" s="144"/>
      <c r="AF1446" s="144"/>
      <c r="AG1446" s="144"/>
      <c r="AH1446" s="144"/>
      <c r="AI1446" s="144"/>
      <c r="AJ1446" s="144"/>
      <c r="AK1446" s="144"/>
      <c r="AL1446" s="144"/>
      <c r="AM1446" s="144"/>
      <c r="AN1446" s="144"/>
      <c r="AO1446" s="144"/>
      <c r="AP1446" s="144"/>
      <c r="AQ1446" s="144"/>
      <c r="AR1446" s="144"/>
      <c r="AS1446" s="144"/>
      <c r="AT1446" s="144"/>
      <c r="AU1446" s="144"/>
      <c r="AV1446" s="144"/>
      <c r="AW1446" s="144"/>
      <c r="AX1446" s="144"/>
      <c r="AY1446" s="144"/>
      <c r="AZ1446" s="144"/>
      <c r="BA1446" s="144"/>
      <c r="BB1446" s="144"/>
      <c r="BC1446" s="144"/>
      <c r="BD1446" s="144"/>
      <c r="BE1446" s="144"/>
      <c r="BF1446" s="144"/>
      <c r="BG1446" s="144"/>
      <c r="BH1446" s="144"/>
      <c r="BI1446" s="144"/>
      <c r="BJ1446" s="144"/>
      <c r="BK1446" s="144"/>
      <c r="BL1446" s="144"/>
      <c r="BM1446" s="144"/>
      <c r="BN1446" s="144"/>
      <c r="BO1446" s="144"/>
      <c r="BP1446" s="144"/>
    </row>
    <row r="1447" spans="1:68" ht="14.5" x14ac:dyDescent="0.3">
      <c r="A1447" s="143"/>
      <c r="B1447" s="143"/>
      <c r="C1447" s="327"/>
      <c r="D1447" s="144"/>
      <c r="E1447" s="144"/>
      <c r="F1447" s="144"/>
      <c r="G1447" s="144"/>
      <c r="H1447" s="144"/>
      <c r="I1447" s="144"/>
      <c r="J1447" s="144"/>
      <c r="K1447" s="144"/>
      <c r="L1447" s="144"/>
      <c r="M1447" s="144"/>
      <c r="N1447" s="144"/>
      <c r="O1447" s="144"/>
      <c r="P1447" s="144"/>
      <c r="Q1447" s="144"/>
      <c r="R1447" s="144"/>
      <c r="S1447" s="144"/>
      <c r="T1447" s="144"/>
      <c r="U1447" s="144"/>
      <c r="V1447" s="144"/>
      <c r="W1447" s="144"/>
      <c r="X1447" s="144"/>
      <c r="Y1447" s="144"/>
      <c r="Z1447" s="144"/>
      <c r="AA1447" s="144"/>
      <c r="AB1447" s="144"/>
      <c r="AC1447" s="144"/>
      <c r="AD1447" s="144"/>
      <c r="AE1447" s="144"/>
      <c r="AF1447" s="144"/>
      <c r="AG1447" s="144"/>
      <c r="AH1447" s="144"/>
      <c r="AI1447" s="144"/>
      <c r="AJ1447" s="144"/>
      <c r="AK1447" s="144"/>
      <c r="AL1447" s="144"/>
      <c r="AM1447" s="144"/>
      <c r="AN1447" s="144"/>
      <c r="AO1447" s="144"/>
      <c r="AP1447" s="144"/>
      <c r="AQ1447" s="144"/>
      <c r="AR1447" s="144"/>
      <c r="AS1447" s="144"/>
      <c r="AT1447" s="144"/>
      <c r="AU1447" s="144"/>
      <c r="AV1447" s="144"/>
      <c r="AW1447" s="144"/>
      <c r="AX1447" s="144"/>
      <c r="AY1447" s="144"/>
      <c r="AZ1447" s="144"/>
      <c r="BA1447" s="144"/>
      <c r="BB1447" s="144"/>
      <c r="BC1447" s="144"/>
      <c r="BD1447" s="144"/>
      <c r="BE1447" s="144"/>
      <c r="BF1447" s="144"/>
      <c r="BG1447" s="144"/>
      <c r="BH1447" s="144"/>
      <c r="BI1447" s="144"/>
      <c r="BJ1447" s="144"/>
      <c r="BK1447" s="144"/>
      <c r="BL1447" s="144"/>
      <c r="BM1447" s="144"/>
      <c r="BN1447" s="144"/>
      <c r="BO1447" s="144"/>
      <c r="BP1447" s="144"/>
    </row>
    <row r="1448" spans="1:68" ht="14.5" x14ac:dyDescent="0.3">
      <c r="A1448" s="143"/>
      <c r="B1448" s="143"/>
      <c r="C1448" s="327"/>
      <c r="D1448" s="144"/>
      <c r="E1448" s="144"/>
      <c r="F1448" s="144"/>
      <c r="G1448" s="144"/>
      <c r="H1448" s="144"/>
      <c r="I1448" s="144"/>
      <c r="J1448" s="144"/>
      <c r="K1448" s="144"/>
      <c r="L1448" s="144"/>
      <c r="M1448" s="144"/>
      <c r="N1448" s="144"/>
      <c r="O1448" s="144"/>
      <c r="P1448" s="144"/>
      <c r="Q1448" s="144"/>
      <c r="R1448" s="144"/>
      <c r="S1448" s="144"/>
      <c r="T1448" s="144"/>
      <c r="U1448" s="144"/>
      <c r="V1448" s="144"/>
      <c r="W1448" s="144"/>
      <c r="X1448" s="144"/>
      <c r="Y1448" s="144"/>
      <c r="Z1448" s="144"/>
      <c r="AA1448" s="144"/>
      <c r="AB1448" s="144"/>
      <c r="AC1448" s="144"/>
      <c r="AD1448" s="144"/>
      <c r="AE1448" s="144"/>
      <c r="AF1448" s="144"/>
      <c r="AG1448" s="144"/>
      <c r="AH1448" s="144"/>
      <c r="AI1448" s="144"/>
      <c r="AJ1448" s="144"/>
      <c r="AK1448" s="144"/>
      <c r="AL1448" s="144"/>
      <c r="AM1448" s="144"/>
      <c r="AN1448" s="144"/>
      <c r="AO1448" s="144"/>
      <c r="AP1448" s="144"/>
      <c r="AQ1448" s="144"/>
      <c r="AR1448" s="144"/>
      <c r="AS1448" s="144"/>
      <c r="AT1448" s="144"/>
      <c r="AU1448" s="144"/>
      <c r="AV1448" s="144"/>
      <c r="AW1448" s="144"/>
      <c r="AX1448" s="144"/>
      <c r="AY1448" s="144"/>
      <c r="AZ1448" s="144"/>
      <c r="BA1448" s="144"/>
      <c r="BB1448" s="144"/>
      <c r="BC1448" s="144"/>
      <c r="BD1448" s="144"/>
      <c r="BE1448" s="144"/>
      <c r="BF1448" s="144"/>
      <c r="BG1448" s="144"/>
      <c r="BH1448" s="144"/>
      <c r="BI1448" s="144"/>
      <c r="BJ1448" s="144"/>
      <c r="BK1448" s="144"/>
      <c r="BL1448" s="144"/>
      <c r="BM1448" s="144"/>
      <c r="BN1448" s="144"/>
      <c r="BO1448" s="144"/>
      <c r="BP1448" s="144"/>
    </row>
    <row r="1449" spans="1:68" ht="14.5" x14ac:dyDescent="0.3">
      <c r="A1449" s="143"/>
      <c r="B1449" s="143"/>
      <c r="C1449" s="327"/>
      <c r="D1449" s="144"/>
      <c r="E1449" s="144"/>
      <c r="F1449" s="144"/>
      <c r="G1449" s="144"/>
      <c r="H1449" s="144"/>
      <c r="I1449" s="144"/>
      <c r="J1449" s="144"/>
      <c r="K1449" s="144"/>
      <c r="L1449" s="144"/>
      <c r="M1449" s="144"/>
      <c r="N1449" s="144"/>
      <c r="O1449" s="144"/>
      <c r="P1449" s="144"/>
      <c r="Q1449" s="144"/>
      <c r="R1449" s="144"/>
      <c r="S1449" s="144"/>
      <c r="T1449" s="144"/>
      <c r="U1449" s="144"/>
      <c r="V1449" s="144"/>
      <c r="W1449" s="144"/>
      <c r="X1449" s="144"/>
      <c r="Y1449" s="144"/>
      <c r="Z1449" s="144"/>
      <c r="AA1449" s="144"/>
      <c r="AB1449" s="144"/>
      <c r="AC1449" s="144"/>
      <c r="AD1449" s="144"/>
      <c r="AE1449" s="144"/>
      <c r="AF1449" s="144"/>
      <c r="AG1449" s="144"/>
      <c r="AH1449" s="144"/>
      <c r="AI1449" s="144"/>
      <c r="AJ1449" s="144"/>
      <c r="AK1449" s="144"/>
      <c r="AL1449" s="144"/>
      <c r="AM1449" s="144"/>
      <c r="AN1449" s="144"/>
      <c r="AO1449" s="144"/>
      <c r="AP1449" s="144"/>
      <c r="AQ1449" s="144"/>
      <c r="AR1449" s="144"/>
      <c r="AS1449" s="144"/>
      <c r="AT1449" s="144"/>
      <c r="AU1449" s="144"/>
      <c r="AV1449" s="144"/>
      <c r="AW1449" s="144"/>
      <c r="AX1449" s="144"/>
      <c r="AY1449" s="144"/>
      <c r="AZ1449" s="144"/>
      <c r="BA1449" s="144"/>
      <c r="BB1449" s="144"/>
      <c r="BC1449" s="144"/>
      <c r="BD1449" s="144"/>
      <c r="BE1449" s="144"/>
      <c r="BF1449" s="144"/>
      <c r="BG1449" s="144"/>
      <c r="BH1449" s="144"/>
      <c r="BI1449" s="144"/>
      <c r="BJ1449" s="144"/>
      <c r="BK1449" s="144"/>
      <c r="BL1449" s="144"/>
      <c r="BM1449" s="144"/>
      <c r="BN1449" s="144"/>
      <c r="BO1449" s="144"/>
      <c r="BP1449" s="144"/>
    </row>
    <row r="1450" spans="1:68" ht="14.5" x14ac:dyDescent="0.3">
      <c r="A1450" s="143"/>
      <c r="B1450" s="143"/>
      <c r="C1450" s="327"/>
      <c r="D1450" s="144"/>
      <c r="E1450" s="144"/>
      <c r="F1450" s="144"/>
      <c r="G1450" s="144"/>
      <c r="H1450" s="144"/>
      <c r="I1450" s="144"/>
      <c r="J1450" s="144"/>
      <c r="K1450" s="144"/>
      <c r="L1450" s="144"/>
      <c r="M1450" s="144"/>
      <c r="N1450" s="144"/>
      <c r="O1450" s="144"/>
      <c r="P1450" s="144"/>
      <c r="Q1450" s="144"/>
      <c r="R1450" s="144"/>
      <c r="S1450" s="144"/>
      <c r="T1450" s="144"/>
      <c r="U1450" s="144"/>
      <c r="V1450" s="144"/>
      <c r="W1450" s="144"/>
      <c r="X1450" s="144"/>
      <c r="Y1450" s="144"/>
      <c r="Z1450" s="144"/>
      <c r="AA1450" s="144"/>
      <c r="AB1450" s="144"/>
      <c r="AC1450" s="144"/>
      <c r="AD1450" s="144"/>
      <c r="AE1450" s="144"/>
      <c r="AF1450" s="144"/>
      <c r="AG1450" s="144"/>
      <c r="AH1450" s="144"/>
      <c r="AI1450" s="144"/>
      <c r="AJ1450" s="144"/>
      <c r="AK1450" s="144"/>
      <c r="AL1450" s="144"/>
      <c r="AM1450" s="144"/>
      <c r="AN1450" s="144"/>
      <c r="AO1450" s="144"/>
      <c r="AP1450" s="144"/>
      <c r="AQ1450" s="144"/>
      <c r="AR1450" s="144"/>
      <c r="AS1450" s="144"/>
      <c r="AT1450" s="144"/>
      <c r="AU1450" s="144"/>
      <c r="AV1450" s="144"/>
      <c r="AW1450" s="144"/>
      <c r="AX1450" s="144"/>
      <c r="AY1450" s="144"/>
      <c r="AZ1450" s="144"/>
      <c r="BA1450" s="144"/>
      <c r="BB1450" s="144"/>
      <c r="BC1450" s="144"/>
      <c r="BD1450" s="144"/>
      <c r="BE1450" s="144"/>
      <c r="BF1450" s="144"/>
      <c r="BG1450" s="144"/>
      <c r="BH1450" s="144"/>
      <c r="BI1450" s="144"/>
      <c r="BJ1450" s="144"/>
      <c r="BK1450" s="144"/>
      <c r="BL1450" s="144"/>
      <c r="BM1450" s="144"/>
      <c r="BN1450" s="144"/>
      <c r="BO1450" s="144"/>
      <c r="BP1450" s="144"/>
    </row>
    <row r="1451" spans="1:68" ht="14.5" x14ac:dyDescent="0.3">
      <c r="A1451" s="143"/>
      <c r="B1451" s="143"/>
      <c r="C1451" s="327"/>
      <c r="D1451" s="144"/>
      <c r="E1451" s="144"/>
      <c r="F1451" s="144"/>
      <c r="G1451" s="144"/>
      <c r="H1451" s="144"/>
      <c r="I1451" s="144"/>
      <c r="J1451" s="144"/>
      <c r="K1451" s="144"/>
      <c r="L1451" s="144"/>
      <c r="M1451" s="144"/>
      <c r="N1451" s="144"/>
      <c r="O1451" s="144"/>
      <c r="P1451" s="144"/>
      <c r="Q1451" s="144"/>
      <c r="R1451" s="144"/>
      <c r="S1451" s="144"/>
      <c r="T1451" s="144"/>
      <c r="U1451" s="144"/>
      <c r="V1451" s="144"/>
      <c r="W1451" s="144"/>
      <c r="X1451" s="144"/>
      <c r="Y1451" s="144"/>
      <c r="Z1451" s="144"/>
      <c r="AA1451" s="144"/>
      <c r="AB1451" s="144"/>
      <c r="AC1451" s="144"/>
      <c r="AD1451" s="144"/>
      <c r="AE1451" s="144"/>
      <c r="AF1451" s="144"/>
      <c r="AG1451" s="144"/>
      <c r="AH1451" s="144"/>
      <c r="AI1451" s="144"/>
      <c r="AJ1451" s="144"/>
      <c r="AK1451" s="144"/>
      <c r="AL1451" s="144"/>
      <c r="AM1451" s="144"/>
      <c r="AN1451" s="144"/>
      <c r="AO1451" s="144"/>
      <c r="AP1451" s="144"/>
      <c r="AQ1451" s="144"/>
      <c r="AR1451" s="144"/>
      <c r="AS1451" s="144"/>
      <c r="AT1451" s="144"/>
      <c r="AU1451" s="144"/>
      <c r="AV1451" s="144"/>
      <c r="AW1451" s="144"/>
      <c r="AX1451" s="144"/>
      <c r="AY1451" s="144"/>
      <c r="AZ1451" s="144"/>
      <c r="BA1451" s="144"/>
      <c r="BB1451" s="144"/>
      <c r="BC1451" s="144"/>
      <c r="BD1451" s="144"/>
      <c r="BE1451" s="144"/>
      <c r="BF1451" s="144"/>
      <c r="BG1451" s="144"/>
      <c r="BH1451" s="144"/>
      <c r="BI1451" s="144"/>
      <c r="BJ1451" s="144"/>
      <c r="BK1451" s="144"/>
      <c r="BL1451" s="144"/>
      <c r="BM1451" s="144"/>
      <c r="BN1451" s="144"/>
      <c r="BO1451" s="144"/>
      <c r="BP1451" s="144"/>
    </row>
    <row r="1452" spans="1:68" ht="14.5" x14ac:dyDescent="0.3">
      <c r="A1452" s="143"/>
      <c r="B1452" s="143"/>
      <c r="C1452" s="327"/>
      <c r="D1452" s="144"/>
      <c r="E1452" s="144"/>
      <c r="F1452" s="144"/>
      <c r="G1452" s="144"/>
      <c r="H1452" s="144"/>
      <c r="I1452" s="144"/>
      <c r="J1452" s="144"/>
      <c r="K1452" s="144"/>
      <c r="L1452" s="144"/>
      <c r="M1452" s="144"/>
      <c r="N1452" s="144"/>
      <c r="O1452" s="144"/>
      <c r="P1452" s="144"/>
      <c r="Q1452" s="144"/>
      <c r="R1452" s="144"/>
      <c r="S1452" s="144"/>
      <c r="T1452" s="144"/>
      <c r="U1452" s="144"/>
      <c r="V1452" s="144"/>
      <c r="W1452" s="144"/>
      <c r="X1452" s="144"/>
      <c r="Y1452" s="144"/>
      <c r="Z1452" s="144"/>
      <c r="AA1452" s="144"/>
      <c r="AB1452" s="144"/>
      <c r="AC1452" s="144"/>
      <c r="AD1452" s="144"/>
      <c r="AE1452" s="144"/>
      <c r="AF1452" s="144"/>
      <c r="AG1452" s="144"/>
      <c r="AH1452" s="144"/>
      <c r="AI1452" s="144"/>
      <c r="AJ1452" s="144"/>
      <c r="AK1452" s="144"/>
      <c r="AL1452" s="144"/>
      <c r="AM1452" s="144"/>
      <c r="AN1452" s="144"/>
      <c r="AO1452" s="144"/>
      <c r="AP1452" s="144"/>
      <c r="AQ1452" s="144"/>
      <c r="AR1452" s="144"/>
      <c r="AS1452" s="144"/>
      <c r="AT1452" s="144"/>
      <c r="AU1452" s="144"/>
      <c r="AV1452" s="144"/>
      <c r="AW1452" s="144"/>
      <c r="AX1452" s="144"/>
      <c r="AY1452" s="144"/>
      <c r="AZ1452" s="144"/>
      <c r="BA1452" s="144"/>
      <c r="BB1452" s="144"/>
      <c r="BC1452" s="144"/>
      <c r="BD1452" s="144"/>
      <c r="BE1452" s="144"/>
      <c r="BF1452" s="144"/>
      <c r="BG1452" s="144"/>
      <c r="BH1452" s="144"/>
      <c r="BI1452" s="144"/>
      <c r="BJ1452" s="144"/>
      <c r="BK1452" s="144"/>
      <c r="BL1452" s="144"/>
      <c r="BM1452" s="144"/>
      <c r="BN1452" s="144"/>
      <c r="BO1452" s="144"/>
      <c r="BP1452" s="144"/>
    </row>
    <row r="1453" spans="1:68" ht="14.5" x14ac:dyDescent="0.3">
      <c r="A1453" s="143"/>
      <c r="B1453" s="143"/>
      <c r="C1453" s="327"/>
      <c r="D1453" s="144"/>
      <c r="E1453" s="144"/>
      <c r="F1453" s="144"/>
      <c r="G1453" s="144"/>
      <c r="H1453" s="144"/>
      <c r="I1453" s="144"/>
      <c r="J1453" s="144"/>
      <c r="K1453" s="144"/>
      <c r="L1453" s="144"/>
      <c r="M1453" s="144"/>
      <c r="N1453" s="144"/>
      <c r="O1453" s="144"/>
      <c r="P1453" s="144"/>
      <c r="Q1453" s="144"/>
      <c r="R1453" s="144"/>
      <c r="S1453" s="144"/>
      <c r="T1453" s="144"/>
      <c r="U1453" s="144"/>
      <c r="V1453" s="144"/>
      <c r="W1453" s="144"/>
      <c r="X1453" s="144"/>
      <c r="Y1453" s="144"/>
      <c r="Z1453" s="144"/>
      <c r="AA1453" s="144"/>
      <c r="AB1453" s="144"/>
      <c r="AC1453" s="144"/>
      <c r="AD1453" s="144"/>
      <c r="AE1453" s="144"/>
      <c r="AF1453" s="144"/>
      <c r="AG1453" s="144"/>
      <c r="AH1453" s="144"/>
      <c r="AI1453" s="144"/>
      <c r="AJ1453" s="144"/>
      <c r="AK1453" s="144"/>
      <c r="AL1453" s="144"/>
      <c r="AM1453" s="144"/>
      <c r="AN1453" s="144"/>
      <c r="AO1453" s="144"/>
      <c r="AP1453" s="144"/>
      <c r="AQ1453" s="144"/>
      <c r="AR1453" s="144"/>
      <c r="AS1453" s="144"/>
      <c r="AT1453" s="144"/>
      <c r="AU1453" s="144"/>
      <c r="AV1453" s="144"/>
      <c r="AW1453" s="144"/>
      <c r="AX1453" s="144"/>
      <c r="AY1453" s="144"/>
      <c r="AZ1453" s="144"/>
      <c r="BA1453" s="144"/>
      <c r="BB1453" s="144"/>
      <c r="BC1453" s="144"/>
      <c r="BD1453" s="144"/>
      <c r="BE1453" s="144"/>
      <c r="BF1453" s="144"/>
      <c r="BG1453" s="144"/>
      <c r="BH1453" s="144"/>
      <c r="BI1453" s="144"/>
      <c r="BJ1453" s="144"/>
      <c r="BK1453" s="144"/>
      <c r="BL1453" s="144"/>
      <c r="BM1453" s="144"/>
      <c r="BN1453" s="144"/>
      <c r="BO1453" s="144"/>
      <c r="BP1453" s="144"/>
    </row>
    <row r="1454" spans="1:68" ht="14.5" x14ac:dyDescent="0.3">
      <c r="A1454" s="143"/>
      <c r="B1454" s="143"/>
      <c r="C1454" s="327"/>
      <c r="D1454" s="144"/>
      <c r="E1454" s="144"/>
      <c r="F1454" s="144"/>
      <c r="G1454" s="144"/>
      <c r="H1454" s="144"/>
      <c r="I1454" s="144"/>
      <c r="J1454" s="144"/>
      <c r="K1454" s="144"/>
      <c r="L1454" s="144"/>
      <c r="M1454" s="144"/>
      <c r="N1454" s="144"/>
      <c r="O1454" s="144"/>
      <c r="P1454" s="144"/>
      <c r="Q1454" s="144"/>
      <c r="R1454" s="144"/>
      <c r="S1454" s="144"/>
      <c r="T1454" s="144"/>
      <c r="U1454" s="144"/>
      <c r="V1454" s="144"/>
      <c r="W1454" s="144"/>
      <c r="X1454" s="144"/>
      <c r="Y1454" s="144"/>
      <c r="Z1454" s="144"/>
      <c r="AA1454" s="144"/>
      <c r="AB1454" s="144"/>
      <c r="AC1454" s="144"/>
      <c r="AD1454" s="144"/>
      <c r="AE1454" s="144"/>
      <c r="AF1454" s="144"/>
      <c r="AG1454" s="144"/>
      <c r="AH1454" s="144"/>
      <c r="AI1454" s="144"/>
      <c r="AJ1454" s="144"/>
      <c r="AK1454" s="144"/>
      <c r="AL1454" s="144"/>
      <c r="AM1454" s="144"/>
      <c r="AN1454" s="144"/>
      <c r="AO1454" s="144"/>
      <c r="AP1454" s="144"/>
      <c r="AQ1454" s="144"/>
      <c r="AR1454" s="144"/>
      <c r="AS1454" s="144"/>
      <c r="AT1454" s="144"/>
      <c r="AU1454" s="144"/>
      <c r="AV1454" s="144"/>
      <c r="AW1454" s="144"/>
      <c r="AX1454" s="144"/>
      <c r="AY1454" s="144"/>
      <c r="AZ1454" s="144"/>
      <c r="BA1454" s="144"/>
      <c r="BB1454" s="144"/>
      <c r="BC1454" s="144"/>
      <c r="BD1454" s="144"/>
      <c r="BE1454" s="144"/>
      <c r="BF1454" s="144"/>
      <c r="BG1454" s="144"/>
      <c r="BH1454" s="144"/>
      <c r="BI1454" s="144"/>
      <c r="BJ1454" s="144"/>
      <c r="BK1454" s="144"/>
      <c r="BL1454" s="144"/>
      <c r="BM1454" s="144"/>
      <c r="BN1454" s="144"/>
      <c r="BO1454" s="144"/>
      <c r="BP1454" s="144"/>
    </row>
    <row r="1455" spans="1:68" ht="14.5" x14ac:dyDescent="0.3">
      <c r="A1455" s="143"/>
      <c r="B1455" s="143"/>
      <c r="C1455" s="327"/>
      <c r="D1455" s="144"/>
      <c r="E1455" s="144"/>
      <c r="F1455" s="144"/>
      <c r="G1455" s="144"/>
      <c r="H1455" s="144"/>
      <c r="I1455" s="144"/>
      <c r="J1455" s="144"/>
      <c r="K1455" s="144"/>
      <c r="L1455" s="144"/>
      <c r="M1455" s="144"/>
      <c r="N1455" s="144"/>
      <c r="O1455" s="144"/>
      <c r="P1455" s="144"/>
      <c r="Q1455" s="144"/>
      <c r="R1455" s="144"/>
      <c r="S1455" s="144"/>
      <c r="T1455" s="144"/>
      <c r="U1455" s="144"/>
      <c r="V1455" s="144"/>
      <c r="W1455" s="144"/>
      <c r="X1455" s="144"/>
      <c r="Y1455" s="144"/>
      <c r="Z1455" s="144"/>
      <c r="AA1455" s="144"/>
      <c r="AB1455" s="144"/>
      <c r="AC1455" s="144"/>
      <c r="AD1455" s="144"/>
      <c r="AE1455" s="144"/>
      <c r="AF1455" s="144"/>
      <c r="AG1455" s="144"/>
      <c r="AH1455" s="144"/>
      <c r="AI1455" s="144"/>
      <c r="AJ1455" s="144"/>
      <c r="AK1455" s="144"/>
      <c r="AL1455" s="144"/>
      <c r="AM1455" s="144"/>
      <c r="AN1455" s="144"/>
      <c r="AO1455" s="144"/>
      <c r="AP1455" s="144"/>
      <c r="AQ1455" s="144"/>
      <c r="AR1455" s="144"/>
      <c r="AS1455" s="144"/>
      <c r="AT1455" s="144"/>
      <c r="AU1455" s="144"/>
      <c r="AV1455" s="144"/>
      <c r="AW1455" s="144"/>
      <c r="AX1455" s="144"/>
      <c r="AY1455" s="144"/>
      <c r="AZ1455" s="144"/>
      <c r="BA1455" s="144"/>
      <c r="BB1455" s="144"/>
      <c r="BC1455" s="144"/>
      <c r="BD1455" s="144"/>
      <c r="BE1455" s="144"/>
      <c r="BF1455" s="144"/>
      <c r="BG1455" s="144"/>
      <c r="BH1455" s="144"/>
      <c r="BI1455" s="144"/>
      <c r="BJ1455" s="144"/>
      <c r="BK1455" s="144"/>
      <c r="BL1455" s="144"/>
      <c r="BM1455" s="144"/>
      <c r="BN1455" s="144"/>
      <c r="BO1455" s="144"/>
      <c r="BP1455" s="144"/>
    </row>
    <row r="1456" spans="1:68" ht="14.5" x14ac:dyDescent="0.3">
      <c r="A1456" s="143"/>
      <c r="B1456" s="143"/>
      <c r="C1456" s="327"/>
      <c r="D1456" s="144"/>
      <c r="E1456" s="144"/>
      <c r="F1456" s="144"/>
      <c r="G1456" s="144"/>
      <c r="H1456" s="144"/>
      <c r="I1456" s="144"/>
      <c r="J1456" s="144"/>
      <c r="K1456" s="144"/>
      <c r="L1456" s="144"/>
      <c r="M1456" s="144"/>
      <c r="N1456" s="144"/>
      <c r="O1456" s="144"/>
      <c r="P1456" s="144"/>
      <c r="Q1456" s="144"/>
      <c r="R1456" s="144"/>
      <c r="S1456" s="144"/>
      <c r="T1456" s="144"/>
      <c r="U1456" s="144"/>
      <c r="V1456" s="144"/>
      <c r="W1456" s="144"/>
      <c r="X1456" s="144"/>
      <c r="Y1456" s="144"/>
      <c r="Z1456" s="144"/>
      <c r="AA1456" s="144"/>
      <c r="AB1456" s="144"/>
      <c r="AC1456" s="144"/>
      <c r="AD1456" s="144"/>
      <c r="AE1456" s="144"/>
      <c r="AF1456" s="144"/>
      <c r="AG1456" s="144"/>
      <c r="AH1456" s="144"/>
      <c r="AI1456" s="144"/>
      <c r="AJ1456" s="144"/>
      <c r="AK1456" s="144"/>
      <c r="AL1456" s="144"/>
      <c r="AM1456" s="144"/>
      <c r="AN1456" s="144"/>
      <c r="AO1456" s="144"/>
      <c r="AP1456" s="144"/>
      <c r="AQ1456" s="144"/>
      <c r="AR1456" s="144"/>
      <c r="AS1456" s="144"/>
      <c r="AT1456" s="144"/>
      <c r="AU1456" s="144"/>
      <c r="AV1456" s="144"/>
      <c r="AW1456" s="144"/>
      <c r="AX1456" s="144"/>
      <c r="AY1456" s="144"/>
      <c r="AZ1456" s="144"/>
      <c r="BA1456" s="144"/>
      <c r="BB1456" s="144"/>
      <c r="BC1456" s="144"/>
      <c r="BD1456" s="144"/>
      <c r="BE1456" s="144"/>
      <c r="BF1456" s="144"/>
      <c r="BG1456" s="144"/>
      <c r="BH1456" s="144"/>
      <c r="BI1456" s="144"/>
      <c r="BJ1456" s="144"/>
      <c r="BK1456" s="144"/>
      <c r="BL1456" s="144"/>
      <c r="BM1456" s="144"/>
      <c r="BN1456" s="144"/>
      <c r="BO1456" s="144"/>
      <c r="BP1456" s="144"/>
    </row>
    <row r="1457" spans="1:68" ht="14.5" x14ac:dyDescent="0.3">
      <c r="A1457" s="143"/>
      <c r="B1457" s="143"/>
      <c r="C1457" s="327"/>
      <c r="D1457" s="144"/>
      <c r="E1457" s="144"/>
      <c r="F1457" s="144"/>
      <c r="G1457" s="144"/>
      <c r="H1457" s="144"/>
      <c r="I1457" s="144"/>
      <c r="J1457" s="144"/>
      <c r="K1457" s="144"/>
      <c r="L1457" s="144"/>
      <c r="M1457" s="144"/>
      <c r="N1457" s="144"/>
      <c r="O1457" s="144"/>
      <c r="P1457" s="144"/>
      <c r="Q1457" s="144"/>
      <c r="R1457" s="144"/>
      <c r="S1457" s="144"/>
      <c r="T1457" s="144"/>
      <c r="U1457" s="144"/>
      <c r="V1457" s="144"/>
      <c r="W1457" s="144"/>
      <c r="X1457" s="144"/>
      <c r="Y1457" s="144"/>
      <c r="Z1457" s="144"/>
      <c r="AA1457" s="144"/>
      <c r="AB1457" s="144"/>
      <c r="AC1457" s="144"/>
      <c r="AD1457" s="144"/>
      <c r="AE1457" s="144"/>
      <c r="AF1457" s="144"/>
      <c r="AG1457" s="144"/>
      <c r="AH1457" s="144"/>
      <c r="AI1457" s="144"/>
      <c r="AJ1457" s="144"/>
      <c r="AK1457" s="144"/>
      <c r="AL1457" s="144"/>
      <c r="AM1457" s="144"/>
      <c r="AN1457" s="144"/>
      <c r="AO1457" s="144"/>
      <c r="AP1457" s="144"/>
      <c r="AQ1457" s="144"/>
      <c r="AR1457" s="144"/>
      <c r="AS1457" s="144"/>
      <c r="AT1457" s="144"/>
      <c r="AU1457" s="144"/>
      <c r="AV1457" s="144"/>
      <c r="AW1457" s="144"/>
      <c r="AX1457" s="144"/>
      <c r="AY1457" s="144"/>
      <c r="AZ1457" s="144"/>
      <c r="BA1457" s="144"/>
      <c r="BB1457" s="144"/>
      <c r="BC1457" s="144"/>
      <c r="BD1457" s="144"/>
      <c r="BE1457" s="144"/>
      <c r="BF1457" s="144"/>
      <c r="BG1457" s="144"/>
      <c r="BH1457" s="144"/>
      <c r="BI1457" s="144"/>
      <c r="BJ1457" s="144"/>
      <c r="BK1457" s="144"/>
      <c r="BL1457" s="144"/>
      <c r="BM1457" s="144"/>
      <c r="BN1457" s="144"/>
      <c r="BO1457" s="144"/>
      <c r="BP1457" s="144"/>
    </row>
    <row r="1458" spans="1:68" ht="14.5" x14ac:dyDescent="0.3">
      <c r="A1458" s="143"/>
      <c r="B1458" s="143"/>
      <c r="C1458" s="327"/>
      <c r="D1458" s="144"/>
      <c r="E1458" s="144"/>
      <c r="F1458" s="144"/>
      <c r="G1458" s="144"/>
      <c r="H1458" s="144"/>
      <c r="I1458" s="144"/>
      <c r="J1458" s="144"/>
      <c r="K1458" s="144"/>
      <c r="L1458" s="144"/>
      <c r="M1458" s="144"/>
      <c r="N1458" s="144"/>
      <c r="O1458" s="144"/>
      <c r="P1458" s="144"/>
      <c r="Q1458" s="144"/>
      <c r="R1458" s="144"/>
      <c r="S1458" s="144"/>
      <c r="T1458" s="144"/>
      <c r="U1458" s="144"/>
      <c r="V1458" s="144"/>
      <c r="W1458" s="144"/>
      <c r="X1458" s="144"/>
      <c r="Y1458" s="144"/>
      <c r="Z1458" s="144"/>
      <c r="AA1458" s="144"/>
      <c r="AB1458" s="144"/>
      <c r="AC1458" s="144"/>
      <c r="AD1458" s="144"/>
      <c r="AE1458" s="144"/>
      <c r="AF1458" s="144"/>
      <c r="AG1458" s="144"/>
      <c r="AH1458" s="144"/>
      <c r="AI1458" s="144"/>
      <c r="AJ1458" s="144"/>
      <c r="AK1458" s="144"/>
      <c r="AL1458" s="144"/>
      <c r="AM1458" s="144"/>
      <c r="AN1458" s="144"/>
      <c r="AO1458" s="144"/>
      <c r="AP1458" s="144"/>
      <c r="AQ1458" s="144"/>
      <c r="AR1458" s="144"/>
      <c r="AS1458" s="144"/>
      <c r="AT1458" s="144"/>
      <c r="AU1458" s="144"/>
      <c r="AV1458" s="144"/>
      <c r="AW1458" s="144"/>
      <c r="AX1458" s="144"/>
      <c r="AY1458" s="144"/>
      <c r="AZ1458" s="144"/>
      <c r="BA1458" s="144"/>
      <c r="BB1458" s="144"/>
      <c r="BC1458" s="144"/>
      <c r="BD1458" s="144"/>
      <c r="BE1458" s="144"/>
      <c r="BF1458" s="144"/>
      <c r="BG1458" s="144"/>
      <c r="BH1458" s="144"/>
      <c r="BI1458" s="144"/>
      <c r="BJ1458" s="144"/>
      <c r="BK1458" s="144"/>
      <c r="BL1458" s="144"/>
      <c r="BM1458" s="144"/>
      <c r="BN1458" s="144"/>
      <c r="BO1458" s="144"/>
      <c r="BP1458" s="144"/>
    </row>
    <row r="1459" spans="1:68" ht="14.5" x14ac:dyDescent="0.3">
      <c r="A1459" s="143"/>
      <c r="B1459" s="143"/>
      <c r="C1459" s="327"/>
      <c r="D1459" s="144"/>
      <c r="E1459" s="144"/>
      <c r="F1459" s="144"/>
      <c r="G1459" s="144"/>
      <c r="H1459" s="144"/>
      <c r="I1459" s="144"/>
      <c r="J1459" s="144"/>
      <c r="K1459" s="144"/>
      <c r="L1459" s="144"/>
      <c r="M1459" s="144"/>
      <c r="N1459" s="144"/>
      <c r="O1459" s="144"/>
      <c r="P1459" s="144"/>
      <c r="Q1459" s="144"/>
      <c r="R1459" s="144"/>
      <c r="S1459" s="144"/>
      <c r="T1459" s="144"/>
      <c r="U1459" s="144"/>
      <c r="V1459" s="144"/>
      <c r="W1459" s="144"/>
      <c r="X1459" s="144"/>
      <c r="Y1459" s="144"/>
      <c r="Z1459" s="144"/>
      <c r="AA1459" s="144"/>
      <c r="AB1459" s="144"/>
      <c r="AC1459" s="144"/>
      <c r="AD1459" s="144"/>
      <c r="AE1459" s="144"/>
      <c r="AF1459" s="144"/>
      <c r="AG1459" s="144"/>
      <c r="AH1459" s="144"/>
      <c r="AI1459" s="144"/>
      <c r="AJ1459" s="144"/>
      <c r="AK1459" s="144"/>
      <c r="AL1459" s="144"/>
      <c r="AM1459" s="144"/>
      <c r="AN1459" s="144"/>
      <c r="AO1459" s="144"/>
      <c r="AP1459" s="144"/>
      <c r="AQ1459" s="144"/>
      <c r="AR1459" s="144"/>
      <c r="AS1459" s="144"/>
      <c r="AT1459" s="144"/>
      <c r="AU1459" s="144"/>
      <c r="AV1459" s="144"/>
      <c r="AW1459" s="144"/>
      <c r="AX1459" s="144"/>
      <c r="AY1459" s="144"/>
      <c r="AZ1459" s="144"/>
      <c r="BA1459" s="144"/>
      <c r="BB1459" s="144"/>
      <c r="BC1459" s="144"/>
      <c r="BD1459" s="144"/>
      <c r="BE1459" s="144"/>
      <c r="BF1459" s="144"/>
      <c r="BG1459" s="144"/>
      <c r="BH1459" s="144"/>
      <c r="BI1459" s="144"/>
      <c r="BJ1459" s="144"/>
      <c r="BK1459" s="144"/>
      <c r="BL1459" s="144"/>
      <c r="BM1459" s="144"/>
      <c r="BN1459" s="144"/>
      <c r="BO1459" s="144"/>
      <c r="BP1459" s="144"/>
    </row>
    <row r="1460" spans="1:68" ht="14.5" x14ac:dyDescent="0.3">
      <c r="A1460" s="143"/>
      <c r="B1460" s="143"/>
      <c r="C1460" s="327"/>
      <c r="D1460" s="144"/>
      <c r="E1460" s="144"/>
      <c r="F1460" s="144"/>
      <c r="G1460" s="144"/>
      <c r="H1460" s="144"/>
      <c r="I1460" s="144"/>
      <c r="J1460" s="144"/>
      <c r="K1460" s="144"/>
      <c r="L1460" s="144"/>
      <c r="M1460" s="144"/>
      <c r="N1460" s="144"/>
      <c r="O1460" s="144"/>
      <c r="P1460" s="144"/>
      <c r="Q1460" s="144"/>
      <c r="R1460" s="144"/>
      <c r="S1460" s="144"/>
      <c r="T1460" s="144"/>
      <c r="U1460" s="144"/>
      <c r="V1460" s="144"/>
      <c r="W1460" s="144"/>
      <c r="X1460" s="144"/>
      <c r="Y1460" s="144"/>
      <c r="Z1460" s="144"/>
      <c r="AA1460" s="144"/>
      <c r="AB1460" s="144"/>
      <c r="AC1460" s="144"/>
      <c r="AD1460" s="144"/>
      <c r="AE1460" s="144"/>
      <c r="AF1460" s="144"/>
      <c r="AG1460" s="144"/>
      <c r="AH1460" s="144"/>
      <c r="AI1460" s="144"/>
      <c r="AJ1460" s="144"/>
      <c r="AK1460" s="144"/>
      <c r="AL1460" s="144"/>
      <c r="AM1460" s="144"/>
      <c r="AN1460" s="144"/>
      <c r="AO1460" s="144"/>
      <c r="AP1460" s="144"/>
      <c r="AQ1460" s="144"/>
      <c r="AR1460" s="144"/>
      <c r="AS1460" s="144"/>
      <c r="AT1460" s="144"/>
      <c r="AU1460" s="144"/>
      <c r="AV1460" s="144"/>
      <c r="AW1460" s="144"/>
      <c r="AX1460" s="144"/>
      <c r="AY1460" s="144"/>
      <c r="AZ1460" s="144"/>
      <c r="BA1460" s="144"/>
      <c r="BB1460" s="144"/>
      <c r="BC1460" s="144"/>
      <c r="BD1460" s="144"/>
      <c r="BE1460" s="144"/>
      <c r="BF1460" s="144"/>
      <c r="BG1460" s="144"/>
      <c r="BH1460" s="144"/>
      <c r="BI1460" s="144"/>
      <c r="BJ1460" s="144"/>
      <c r="BK1460" s="144"/>
      <c r="BL1460" s="144"/>
      <c r="BM1460" s="144"/>
      <c r="BN1460" s="144"/>
      <c r="BO1460" s="144"/>
      <c r="BP1460" s="144"/>
    </row>
    <row r="1461" spans="1:68" ht="14.5" x14ac:dyDescent="0.3">
      <c r="A1461" s="143"/>
      <c r="B1461" s="143"/>
      <c r="C1461" s="327"/>
      <c r="D1461" s="144"/>
      <c r="E1461" s="144"/>
      <c r="F1461" s="144"/>
      <c r="G1461" s="144"/>
      <c r="H1461" s="144"/>
      <c r="I1461" s="144"/>
      <c r="J1461" s="144"/>
      <c r="K1461" s="144"/>
      <c r="L1461" s="144"/>
      <c r="M1461" s="144"/>
      <c r="N1461" s="144"/>
      <c r="O1461" s="144"/>
      <c r="P1461" s="144"/>
      <c r="Q1461" s="144"/>
      <c r="R1461" s="144"/>
      <c r="S1461" s="144"/>
      <c r="T1461" s="144"/>
      <c r="U1461" s="144"/>
      <c r="V1461" s="144"/>
      <c r="W1461" s="144"/>
      <c r="X1461" s="144"/>
      <c r="Y1461" s="144"/>
      <c r="Z1461" s="144"/>
      <c r="AA1461" s="144"/>
      <c r="AB1461" s="144"/>
      <c r="AC1461" s="144"/>
      <c r="AD1461" s="144"/>
      <c r="AE1461" s="144"/>
      <c r="AF1461" s="144"/>
      <c r="AG1461" s="144"/>
      <c r="AH1461" s="144"/>
      <c r="AI1461" s="144"/>
      <c r="AJ1461" s="144"/>
      <c r="AK1461" s="144"/>
      <c r="AL1461" s="144"/>
      <c r="AM1461" s="144"/>
      <c r="AN1461" s="144"/>
      <c r="AO1461" s="144"/>
      <c r="AP1461" s="144"/>
      <c r="AQ1461" s="144"/>
      <c r="AR1461" s="144"/>
      <c r="AS1461" s="144"/>
      <c r="AT1461" s="144"/>
      <c r="AU1461" s="144"/>
      <c r="AV1461" s="144"/>
      <c r="AW1461" s="144"/>
      <c r="AX1461" s="144"/>
      <c r="AY1461" s="144"/>
      <c r="AZ1461" s="144"/>
      <c r="BA1461" s="144"/>
      <c r="BB1461" s="144"/>
      <c r="BC1461" s="144"/>
      <c r="BD1461" s="144"/>
      <c r="BE1461" s="144"/>
      <c r="BF1461" s="144"/>
      <c r="BG1461" s="144"/>
      <c r="BH1461" s="144"/>
      <c r="BI1461" s="144"/>
      <c r="BJ1461" s="144"/>
      <c r="BK1461" s="144"/>
      <c r="BL1461" s="144"/>
      <c r="BM1461" s="144"/>
      <c r="BN1461" s="144"/>
      <c r="BO1461" s="144"/>
      <c r="BP1461" s="144"/>
    </row>
    <row r="1462" spans="1:68" ht="14.5" x14ac:dyDescent="0.3">
      <c r="A1462" s="143"/>
      <c r="B1462" s="143"/>
      <c r="C1462" s="327"/>
      <c r="D1462" s="144"/>
      <c r="E1462" s="144"/>
      <c r="F1462" s="144"/>
      <c r="G1462" s="144"/>
      <c r="H1462" s="144"/>
      <c r="I1462" s="144"/>
      <c r="J1462" s="144"/>
      <c r="K1462" s="144"/>
      <c r="L1462" s="144"/>
      <c r="M1462" s="144"/>
      <c r="N1462" s="144"/>
      <c r="O1462" s="144"/>
      <c r="P1462" s="144"/>
      <c r="Q1462" s="144"/>
      <c r="R1462" s="144"/>
      <c r="S1462" s="144"/>
      <c r="T1462" s="144"/>
      <c r="U1462" s="144"/>
      <c r="V1462" s="144"/>
      <c r="W1462" s="144"/>
      <c r="X1462" s="144"/>
      <c r="Y1462" s="144"/>
      <c r="Z1462" s="144"/>
      <c r="AA1462" s="144"/>
      <c r="AB1462" s="144"/>
      <c r="AC1462" s="144"/>
      <c r="AD1462" s="144"/>
      <c r="AE1462" s="144"/>
      <c r="AF1462" s="144"/>
      <c r="AG1462" s="144"/>
      <c r="AH1462" s="144"/>
      <c r="AI1462" s="144"/>
      <c r="AJ1462" s="144"/>
      <c r="AK1462" s="144"/>
      <c r="AL1462" s="144"/>
      <c r="AM1462" s="144"/>
      <c r="AN1462" s="144"/>
      <c r="AO1462" s="144"/>
      <c r="AP1462" s="144"/>
      <c r="AQ1462" s="144"/>
      <c r="AR1462" s="144"/>
      <c r="AS1462" s="144"/>
      <c r="AT1462" s="144"/>
      <c r="AU1462" s="144"/>
      <c r="AV1462" s="144"/>
      <c r="AW1462" s="144"/>
      <c r="AX1462" s="144"/>
      <c r="AY1462" s="144"/>
      <c r="AZ1462" s="144"/>
      <c r="BA1462" s="144"/>
      <c r="BB1462" s="144"/>
      <c r="BC1462" s="144"/>
      <c r="BD1462" s="144"/>
      <c r="BE1462" s="144"/>
      <c r="BF1462" s="144"/>
      <c r="BG1462" s="144"/>
      <c r="BH1462" s="144"/>
      <c r="BI1462" s="144"/>
      <c r="BJ1462" s="144"/>
      <c r="BK1462" s="144"/>
      <c r="BL1462" s="144"/>
      <c r="BM1462" s="144"/>
      <c r="BN1462" s="144"/>
      <c r="BO1462" s="144"/>
      <c r="BP1462" s="144"/>
    </row>
    <row r="1463" spans="1:68" ht="14.5" x14ac:dyDescent="0.3">
      <c r="A1463" s="143"/>
      <c r="B1463" s="143"/>
      <c r="C1463" s="327"/>
      <c r="D1463" s="144"/>
      <c r="E1463" s="144"/>
      <c r="F1463" s="144"/>
      <c r="G1463" s="144"/>
      <c r="H1463" s="144"/>
      <c r="I1463" s="144"/>
      <c r="J1463" s="144"/>
      <c r="K1463" s="144"/>
      <c r="L1463" s="144"/>
      <c r="M1463" s="144"/>
      <c r="N1463" s="144"/>
      <c r="O1463" s="144"/>
      <c r="P1463" s="144"/>
      <c r="Q1463" s="144"/>
      <c r="R1463" s="144"/>
      <c r="S1463" s="144"/>
      <c r="T1463" s="144"/>
      <c r="U1463" s="144"/>
      <c r="V1463" s="144"/>
      <c r="W1463" s="144"/>
      <c r="X1463" s="144"/>
      <c r="Y1463" s="144"/>
      <c r="Z1463" s="144"/>
      <c r="AA1463" s="144"/>
      <c r="AB1463" s="144"/>
      <c r="AC1463" s="144"/>
      <c r="AD1463" s="144"/>
      <c r="AE1463" s="144"/>
      <c r="AF1463" s="144"/>
      <c r="AG1463" s="144"/>
      <c r="AH1463" s="144"/>
      <c r="AI1463" s="144"/>
      <c r="AJ1463" s="144"/>
      <c r="AK1463" s="144"/>
      <c r="AL1463" s="144"/>
      <c r="AM1463" s="144"/>
      <c r="AN1463" s="144"/>
      <c r="AO1463" s="144"/>
      <c r="AP1463" s="144"/>
      <c r="AQ1463" s="144"/>
      <c r="AR1463" s="144"/>
      <c r="AS1463" s="144"/>
      <c r="AT1463" s="144"/>
      <c r="AU1463" s="144"/>
      <c r="AV1463" s="144"/>
      <c r="AW1463" s="144"/>
      <c r="AX1463" s="144"/>
      <c r="AY1463" s="144"/>
      <c r="AZ1463" s="144"/>
      <c r="BA1463" s="144"/>
      <c r="BB1463" s="144"/>
      <c r="BC1463" s="144"/>
      <c r="BD1463" s="144"/>
      <c r="BE1463" s="144"/>
      <c r="BF1463" s="144"/>
      <c r="BG1463" s="144"/>
      <c r="BH1463" s="144"/>
      <c r="BI1463" s="144"/>
      <c r="BJ1463" s="144"/>
      <c r="BK1463" s="144"/>
      <c r="BL1463" s="144"/>
      <c r="BM1463" s="144"/>
      <c r="BN1463" s="144"/>
      <c r="BO1463" s="144"/>
      <c r="BP1463" s="144"/>
    </row>
    <row r="1464" spans="1:68" ht="14.5" x14ac:dyDescent="0.3">
      <c r="A1464" s="143"/>
      <c r="B1464" s="143"/>
      <c r="C1464" s="327"/>
      <c r="D1464" s="144"/>
      <c r="E1464" s="144"/>
      <c r="F1464" s="144"/>
      <c r="G1464" s="144"/>
      <c r="H1464" s="144"/>
      <c r="I1464" s="144"/>
      <c r="J1464" s="144"/>
      <c r="K1464" s="144"/>
      <c r="L1464" s="144"/>
      <c r="M1464" s="144"/>
      <c r="N1464" s="144"/>
      <c r="O1464" s="144"/>
      <c r="P1464" s="144"/>
      <c r="Q1464" s="144"/>
      <c r="R1464" s="144"/>
      <c r="S1464" s="144"/>
      <c r="T1464" s="144"/>
      <c r="U1464" s="144"/>
      <c r="V1464" s="144"/>
      <c r="W1464" s="144"/>
      <c r="X1464" s="144"/>
      <c r="Y1464" s="144"/>
      <c r="Z1464" s="144"/>
      <c r="AA1464" s="144"/>
      <c r="AB1464" s="144"/>
      <c r="AC1464" s="144"/>
      <c r="AD1464" s="144"/>
      <c r="AE1464" s="144"/>
      <c r="AF1464" s="144"/>
      <c r="AG1464" s="144"/>
      <c r="AH1464" s="144"/>
      <c r="AI1464" s="144"/>
      <c r="AJ1464" s="144"/>
      <c r="AK1464" s="144"/>
      <c r="AL1464" s="144"/>
      <c r="AM1464" s="144"/>
      <c r="AN1464" s="144"/>
      <c r="AO1464" s="144"/>
      <c r="AP1464" s="144"/>
      <c r="AQ1464" s="144"/>
      <c r="AR1464" s="144"/>
      <c r="AS1464" s="144"/>
      <c r="AT1464" s="144"/>
      <c r="AU1464" s="144"/>
      <c r="AV1464" s="144"/>
      <c r="AW1464" s="144"/>
      <c r="AX1464" s="144"/>
      <c r="AY1464" s="144"/>
      <c r="AZ1464" s="144"/>
      <c r="BA1464" s="144"/>
      <c r="BB1464" s="144"/>
      <c r="BC1464" s="144"/>
      <c r="BD1464" s="144"/>
      <c r="BE1464" s="144"/>
      <c r="BF1464" s="144"/>
      <c r="BG1464" s="144"/>
      <c r="BH1464" s="144"/>
      <c r="BI1464" s="144"/>
      <c r="BJ1464" s="144"/>
      <c r="BK1464" s="144"/>
      <c r="BL1464" s="144"/>
      <c r="BM1464" s="144"/>
      <c r="BN1464" s="144"/>
      <c r="BO1464" s="144"/>
      <c r="BP1464" s="144"/>
    </row>
    <row r="1465" spans="1:68" ht="14.5" x14ac:dyDescent="0.3">
      <c r="A1465" s="143"/>
      <c r="B1465" s="143"/>
      <c r="C1465" s="327"/>
      <c r="D1465" s="144"/>
      <c r="E1465" s="144"/>
      <c r="F1465" s="144"/>
      <c r="G1465" s="144"/>
      <c r="H1465" s="144"/>
      <c r="I1465" s="144"/>
      <c r="J1465" s="144"/>
      <c r="K1465" s="144"/>
      <c r="L1465" s="144"/>
      <c r="M1465" s="144"/>
      <c r="N1465" s="144"/>
      <c r="O1465" s="144"/>
      <c r="P1465" s="144"/>
      <c r="Q1465" s="144"/>
      <c r="R1465" s="144"/>
      <c r="S1465" s="144"/>
      <c r="T1465" s="144"/>
      <c r="U1465" s="144"/>
      <c r="V1465" s="144"/>
      <c r="W1465" s="144"/>
      <c r="X1465" s="144"/>
      <c r="Y1465" s="144"/>
      <c r="Z1465" s="144"/>
      <c r="AA1465" s="144"/>
      <c r="AB1465" s="144"/>
      <c r="AC1465" s="144"/>
      <c r="AD1465" s="144"/>
      <c r="AE1465" s="144"/>
      <c r="AF1465" s="144"/>
      <c r="AG1465" s="144"/>
      <c r="AH1465" s="144"/>
      <c r="AI1465" s="144"/>
      <c r="AJ1465" s="144"/>
      <c r="AK1465" s="144"/>
      <c r="AL1465" s="144"/>
      <c r="AM1465" s="144"/>
      <c r="AN1465" s="144"/>
      <c r="AO1465" s="144"/>
      <c r="AP1465" s="144"/>
      <c r="AQ1465" s="144"/>
      <c r="AR1465" s="144"/>
      <c r="AS1465" s="144"/>
      <c r="AT1465" s="144"/>
      <c r="AU1465" s="144"/>
      <c r="AV1465" s="144"/>
      <c r="AW1465" s="144"/>
      <c r="AX1465" s="144"/>
      <c r="AY1465" s="144"/>
      <c r="AZ1465" s="144"/>
      <c r="BA1465" s="144"/>
      <c r="BB1465" s="144"/>
      <c r="BC1465" s="144"/>
      <c r="BD1465" s="144"/>
      <c r="BE1465" s="144"/>
      <c r="BF1465" s="144"/>
      <c r="BG1465" s="144"/>
      <c r="BH1465" s="144"/>
      <c r="BI1465" s="144"/>
      <c r="BJ1465" s="144"/>
      <c r="BK1465" s="144"/>
      <c r="BL1465" s="144"/>
      <c r="BM1465" s="144"/>
      <c r="BN1465" s="144"/>
      <c r="BO1465" s="144"/>
      <c r="BP1465" s="144"/>
    </row>
    <row r="1466" spans="1:68" ht="14.5" x14ac:dyDescent="0.3">
      <c r="A1466" s="143"/>
      <c r="B1466" s="143"/>
      <c r="C1466" s="327"/>
      <c r="D1466" s="144"/>
      <c r="E1466" s="144"/>
      <c r="F1466" s="144"/>
      <c r="G1466" s="144"/>
      <c r="H1466" s="144"/>
      <c r="I1466" s="144"/>
      <c r="J1466" s="144"/>
      <c r="K1466" s="144"/>
      <c r="L1466" s="144"/>
      <c r="M1466" s="144"/>
      <c r="N1466" s="144"/>
      <c r="O1466" s="144"/>
      <c r="P1466" s="144"/>
      <c r="Q1466" s="144"/>
      <c r="R1466" s="144"/>
      <c r="S1466" s="144"/>
      <c r="T1466" s="144"/>
      <c r="U1466" s="144"/>
      <c r="V1466" s="144"/>
      <c r="W1466" s="144"/>
      <c r="X1466" s="144"/>
      <c r="Y1466" s="144"/>
      <c r="Z1466" s="144"/>
      <c r="AA1466" s="144"/>
      <c r="AB1466" s="144"/>
      <c r="AC1466" s="144"/>
      <c r="AD1466" s="144"/>
      <c r="AE1466" s="144"/>
      <c r="AF1466" s="144"/>
      <c r="AG1466" s="144"/>
      <c r="AH1466" s="144"/>
      <c r="AI1466" s="144"/>
      <c r="AJ1466" s="144"/>
      <c r="AK1466" s="144"/>
      <c r="AL1466" s="144"/>
      <c r="AM1466" s="144"/>
      <c r="AN1466" s="144"/>
      <c r="AO1466" s="144"/>
      <c r="AP1466" s="144"/>
      <c r="AQ1466" s="144"/>
      <c r="AR1466" s="144"/>
      <c r="AS1466" s="144"/>
      <c r="AT1466" s="144"/>
      <c r="AU1466" s="144"/>
      <c r="AV1466" s="144"/>
      <c r="AW1466" s="144"/>
      <c r="AX1466" s="144"/>
      <c r="AY1466" s="144"/>
      <c r="AZ1466" s="144"/>
      <c r="BA1466" s="144"/>
      <c r="BB1466" s="144"/>
      <c r="BC1466" s="144"/>
      <c r="BD1466" s="144"/>
      <c r="BE1466" s="144"/>
      <c r="BF1466" s="144"/>
      <c r="BG1466" s="144"/>
      <c r="BH1466" s="144"/>
      <c r="BI1466" s="144"/>
      <c r="BJ1466" s="144"/>
      <c r="BK1466" s="144"/>
      <c r="BL1466" s="144"/>
      <c r="BM1466" s="144"/>
      <c r="BN1466" s="144"/>
      <c r="BO1466" s="144"/>
      <c r="BP1466" s="144"/>
    </row>
    <row r="1467" spans="1:68" ht="14.5" x14ac:dyDescent="0.3">
      <c r="A1467" s="143"/>
      <c r="B1467" s="143"/>
      <c r="C1467" s="327"/>
      <c r="D1467" s="144"/>
      <c r="E1467" s="144"/>
      <c r="F1467" s="144"/>
      <c r="G1467" s="144"/>
      <c r="H1467" s="144"/>
      <c r="I1467" s="144"/>
      <c r="J1467" s="144"/>
      <c r="K1467" s="144"/>
      <c r="L1467" s="144"/>
      <c r="M1467" s="144"/>
      <c r="N1467" s="144"/>
      <c r="O1467" s="144"/>
      <c r="P1467" s="144"/>
      <c r="Q1467" s="144"/>
      <c r="R1467" s="144"/>
      <c r="S1467" s="144"/>
      <c r="T1467" s="144"/>
      <c r="U1467" s="144"/>
      <c r="V1467" s="144"/>
      <c r="W1467" s="144"/>
      <c r="X1467" s="144"/>
      <c r="Y1467" s="144"/>
      <c r="Z1467" s="144"/>
      <c r="AA1467" s="144"/>
      <c r="AB1467" s="144"/>
      <c r="AC1467" s="144"/>
      <c r="AD1467" s="144"/>
      <c r="AE1467" s="144"/>
      <c r="AF1467" s="144"/>
      <c r="AG1467" s="144"/>
      <c r="AH1467" s="144"/>
      <c r="AI1467" s="144"/>
      <c r="AJ1467" s="144"/>
      <c r="AK1467" s="144"/>
      <c r="AL1467" s="144"/>
      <c r="AM1467" s="144"/>
      <c r="AN1467" s="144"/>
      <c r="AO1467" s="144"/>
      <c r="AP1467" s="144"/>
      <c r="AQ1467" s="144"/>
      <c r="AR1467" s="144"/>
      <c r="AS1467" s="144"/>
      <c r="AT1467" s="144"/>
      <c r="AU1467" s="144"/>
      <c r="AV1467" s="144"/>
      <c r="AW1467" s="144"/>
      <c r="AX1467" s="144"/>
      <c r="AY1467" s="144"/>
      <c r="AZ1467" s="144"/>
      <c r="BA1467" s="144"/>
      <c r="BB1467" s="144"/>
      <c r="BC1467" s="144"/>
      <c r="BD1467" s="144"/>
      <c r="BE1467" s="144"/>
      <c r="BF1467" s="144"/>
      <c r="BG1467" s="144"/>
      <c r="BH1467" s="144"/>
      <c r="BI1467" s="144"/>
      <c r="BJ1467" s="144"/>
      <c r="BK1467" s="144"/>
      <c r="BL1467" s="144"/>
      <c r="BM1467" s="144"/>
      <c r="BN1467" s="144"/>
      <c r="BO1467" s="144"/>
      <c r="BP1467" s="144"/>
    </row>
    <row r="1468" spans="1:68" ht="14.5" x14ac:dyDescent="0.3">
      <c r="A1468" s="143"/>
      <c r="B1468" s="143"/>
      <c r="C1468" s="327"/>
      <c r="D1468" s="144"/>
      <c r="E1468" s="144"/>
      <c r="F1468" s="144"/>
      <c r="G1468" s="144"/>
      <c r="H1468" s="144"/>
      <c r="I1468" s="144"/>
      <c r="J1468" s="144"/>
      <c r="K1468" s="144"/>
      <c r="L1468" s="144"/>
      <c r="M1468" s="144"/>
      <c r="N1468" s="144"/>
      <c r="O1468" s="144"/>
      <c r="P1468" s="144"/>
      <c r="Q1468" s="144"/>
      <c r="R1468" s="144"/>
      <c r="S1468" s="144"/>
      <c r="T1468" s="144"/>
      <c r="U1468" s="144"/>
      <c r="V1468" s="144"/>
      <c r="W1468" s="144"/>
      <c r="X1468" s="144"/>
      <c r="Y1468" s="144"/>
      <c r="Z1468" s="144"/>
      <c r="AA1468" s="144"/>
      <c r="AB1468" s="144"/>
      <c r="AC1468" s="144"/>
      <c r="AD1468" s="144"/>
      <c r="AE1468" s="144"/>
      <c r="AF1468" s="144"/>
      <c r="AG1468" s="144"/>
      <c r="AH1468" s="144"/>
      <c r="AI1468" s="144"/>
      <c r="AJ1468" s="144"/>
      <c r="AK1468" s="144"/>
      <c r="AL1468" s="144"/>
      <c r="AM1468" s="144"/>
      <c r="AN1468" s="144"/>
      <c r="AO1468" s="144"/>
      <c r="AP1468" s="144"/>
      <c r="AQ1468" s="144"/>
      <c r="AR1468" s="144"/>
      <c r="AS1468" s="144"/>
      <c r="AT1468" s="144"/>
      <c r="AU1468" s="144"/>
      <c r="AV1468" s="144"/>
      <c r="AW1468" s="144"/>
      <c r="AX1468" s="144"/>
      <c r="AY1468" s="144"/>
      <c r="AZ1468" s="144"/>
      <c r="BA1468" s="144"/>
      <c r="BB1468" s="144"/>
      <c r="BC1468" s="144"/>
      <c r="BD1468" s="144"/>
      <c r="BE1468" s="144"/>
      <c r="BF1468" s="144"/>
      <c r="BG1468" s="144"/>
      <c r="BH1468" s="144"/>
      <c r="BI1468" s="144"/>
      <c r="BJ1468" s="144"/>
      <c r="BK1468" s="144"/>
      <c r="BL1468" s="144"/>
      <c r="BM1468" s="144"/>
      <c r="BN1468" s="144"/>
      <c r="BO1468" s="144"/>
      <c r="BP1468" s="144"/>
    </row>
    <row r="1469" spans="1:68" ht="14.5" x14ac:dyDescent="0.3">
      <c r="A1469" s="143"/>
      <c r="B1469" s="143"/>
      <c r="C1469" s="327"/>
      <c r="D1469" s="144"/>
      <c r="E1469" s="144"/>
      <c r="F1469" s="144"/>
      <c r="G1469" s="144"/>
      <c r="H1469" s="144"/>
      <c r="I1469" s="144"/>
      <c r="J1469" s="144"/>
      <c r="K1469" s="144"/>
      <c r="L1469" s="144"/>
      <c r="M1469" s="144"/>
      <c r="N1469" s="144"/>
      <c r="O1469" s="144"/>
      <c r="P1469" s="144"/>
      <c r="Q1469" s="144"/>
      <c r="R1469" s="144"/>
      <c r="S1469" s="144"/>
      <c r="T1469" s="144"/>
      <c r="U1469" s="144"/>
      <c r="V1469" s="144"/>
      <c r="W1469" s="144"/>
      <c r="X1469" s="144"/>
      <c r="Y1469" s="144"/>
      <c r="Z1469" s="144"/>
      <c r="AA1469" s="144"/>
      <c r="AB1469" s="144"/>
      <c r="AC1469" s="144"/>
      <c r="AD1469" s="144"/>
      <c r="AE1469" s="144"/>
      <c r="AF1469" s="144"/>
      <c r="AG1469" s="144"/>
      <c r="AH1469" s="144"/>
      <c r="AI1469" s="144"/>
      <c r="AJ1469" s="144"/>
      <c r="AK1469" s="144"/>
      <c r="AL1469" s="144"/>
      <c r="AM1469" s="144"/>
      <c r="AN1469" s="144"/>
      <c r="AO1469" s="144"/>
      <c r="AP1469" s="144"/>
      <c r="AQ1469" s="144"/>
      <c r="AR1469" s="144"/>
      <c r="AS1469" s="144"/>
      <c r="AT1469" s="144"/>
      <c r="AU1469" s="144"/>
      <c r="AV1469" s="144"/>
      <c r="AW1469" s="144"/>
      <c r="AX1469" s="144"/>
      <c r="AY1469" s="144"/>
      <c r="AZ1469" s="144"/>
      <c r="BA1469" s="144"/>
      <c r="BB1469" s="144"/>
      <c r="BC1469" s="144"/>
      <c r="BD1469" s="144"/>
      <c r="BE1469" s="144"/>
      <c r="BF1469" s="144"/>
      <c r="BG1469" s="144"/>
      <c r="BH1469" s="144"/>
      <c r="BI1469" s="144"/>
      <c r="BJ1469" s="144"/>
      <c r="BK1469" s="144"/>
      <c r="BL1469" s="144"/>
      <c r="BM1469" s="144"/>
      <c r="BN1469" s="144"/>
      <c r="BO1469" s="144"/>
      <c r="BP1469" s="144"/>
    </row>
    <row r="1470" spans="1:68" ht="14.5" x14ac:dyDescent="0.3">
      <c r="A1470" s="143"/>
      <c r="B1470" s="143"/>
      <c r="C1470" s="327"/>
      <c r="D1470" s="144"/>
      <c r="E1470" s="144"/>
      <c r="F1470" s="144"/>
      <c r="G1470" s="144"/>
      <c r="H1470" s="144"/>
      <c r="I1470" s="144"/>
      <c r="J1470" s="144"/>
      <c r="K1470" s="144"/>
      <c r="L1470" s="144"/>
      <c r="M1470" s="144"/>
      <c r="N1470" s="144"/>
      <c r="O1470" s="144"/>
      <c r="P1470" s="144"/>
      <c r="Q1470" s="144"/>
      <c r="R1470" s="144"/>
      <c r="S1470" s="144"/>
      <c r="T1470" s="144"/>
      <c r="U1470" s="144"/>
      <c r="V1470" s="144"/>
      <c r="W1470" s="144"/>
      <c r="X1470" s="144"/>
      <c r="Y1470" s="144"/>
      <c r="Z1470" s="144"/>
      <c r="AA1470" s="144"/>
      <c r="AB1470" s="144"/>
      <c r="AC1470" s="144"/>
      <c r="AD1470" s="144"/>
      <c r="AE1470" s="144"/>
      <c r="AF1470" s="144"/>
      <c r="AG1470" s="144"/>
      <c r="AH1470" s="144"/>
      <c r="AI1470" s="144"/>
      <c r="AJ1470" s="144"/>
      <c r="AK1470" s="144"/>
      <c r="AL1470" s="144"/>
      <c r="AM1470" s="144"/>
      <c r="AN1470" s="144"/>
      <c r="AO1470" s="144"/>
      <c r="AP1470" s="144"/>
      <c r="AQ1470" s="144"/>
      <c r="AR1470" s="144"/>
      <c r="AS1470" s="144"/>
      <c r="AT1470" s="144"/>
      <c r="AU1470" s="144"/>
      <c r="AV1470" s="144"/>
      <c r="AW1470" s="144"/>
      <c r="AX1470" s="144"/>
      <c r="AY1470" s="144"/>
      <c r="AZ1470" s="144"/>
      <c r="BA1470" s="144"/>
      <c r="BB1470" s="144"/>
      <c r="BC1470" s="144"/>
      <c r="BD1470" s="144"/>
      <c r="BE1470" s="144"/>
      <c r="BF1470" s="144"/>
      <c r="BG1470" s="144"/>
      <c r="BH1470" s="144"/>
      <c r="BI1470" s="144"/>
      <c r="BJ1470" s="144"/>
      <c r="BK1470" s="144"/>
      <c r="BL1470" s="144"/>
      <c r="BM1470" s="144"/>
      <c r="BN1470" s="144"/>
      <c r="BO1470" s="144"/>
      <c r="BP1470" s="144"/>
    </row>
    <row r="1471" spans="1:68" ht="14.5" x14ac:dyDescent="0.3">
      <c r="A1471" s="143"/>
      <c r="B1471" s="143"/>
      <c r="C1471" s="327"/>
      <c r="D1471" s="144"/>
      <c r="E1471" s="144"/>
      <c r="F1471" s="144"/>
      <c r="G1471" s="144"/>
      <c r="H1471" s="144"/>
      <c r="I1471" s="144"/>
      <c r="J1471" s="144"/>
      <c r="K1471" s="144"/>
      <c r="L1471" s="144"/>
      <c r="M1471" s="144"/>
      <c r="N1471" s="144"/>
      <c r="O1471" s="144"/>
      <c r="P1471" s="144"/>
      <c r="Q1471" s="144"/>
      <c r="R1471" s="144"/>
      <c r="S1471" s="144"/>
      <c r="T1471" s="144"/>
      <c r="U1471" s="144"/>
      <c r="V1471" s="144"/>
      <c r="W1471" s="144"/>
      <c r="X1471" s="144"/>
      <c r="Y1471" s="144"/>
      <c r="Z1471" s="144"/>
      <c r="AA1471" s="144"/>
      <c r="AB1471" s="144"/>
      <c r="AC1471" s="144"/>
      <c r="AD1471" s="144"/>
      <c r="AE1471" s="144"/>
      <c r="AF1471" s="144"/>
      <c r="AG1471" s="144"/>
      <c r="AH1471" s="144"/>
      <c r="AI1471" s="144"/>
      <c r="AJ1471" s="144"/>
      <c r="AK1471" s="144"/>
      <c r="AL1471" s="144"/>
      <c r="AM1471" s="144"/>
      <c r="AN1471" s="144"/>
      <c r="AO1471" s="144"/>
      <c r="AP1471" s="144"/>
      <c r="AQ1471" s="144"/>
      <c r="AR1471" s="144"/>
      <c r="AS1471" s="144"/>
      <c r="AT1471" s="144"/>
      <c r="AU1471" s="144"/>
      <c r="AV1471" s="144"/>
      <c r="AW1471" s="144"/>
      <c r="AX1471" s="144"/>
      <c r="AY1471" s="144"/>
      <c r="AZ1471" s="144"/>
      <c r="BA1471" s="144"/>
      <c r="BB1471" s="144"/>
      <c r="BC1471" s="144"/>
      <c r="BD1471" s="144"/>
      <c r="BE1471" s="144"/>
      <c r="BF1471" s="144"/>
      <c r="BG1471" s="144"/>
      <c r="BH1471" s="144"/>
      <c r="BI1471" s="144"/>
      <c r="BJ1471" s="144"/>
      <c r="BK1471" s="144"/>
      <c r="BL1471" s="144"/>
      <c r="BM1471" s="144"/>
      <c r="BN1471" s="144"/>
      <c r="BO1471" s="144"/>
      <c r="BP1471" s="144"/>
    </row>
    <row r="1472" spans="1:68" ht="14.5" x14ac:dyDescent="0.3">
      <c r="A1472" s="143"/>
      <c r="B1472" s="143"/>
      <c r="C1472" s="327"/>
      <c r="D1472" s="144"/>
      <c r="E1472" s="144"/>
      <c r="F1472" s="144"/>
      <c r="G1472" s="144"/>
      <c r="H1472" s="144"/>
      <c r="I1472" s="144"/>
      <c r="J1472" s="144"/>
      <c r="K1472" s="144"/>
      <c r="L1472" s="144"/>
      <c r="M1472" s="144"/>
      <c r="N1472" s="144"/>
      <c r="O1472" s="144"/>
      <c r="P1472" s="144"/>
      <c r="Q1472" s="144"/>
      <c r="R1472" s="144"/>
      <c r="S1472" s="144"/>
      <c r="T1472" s="144"/>
      <c r="U1472" s="144"/>
      <c r="V1472" s="144"/>
      <c r="W1472" s="144"/>
      <c r="X1472" s="144"/>
      <c r="Y1472" s="144"/>
      <c r="Z1472" s="144"/>
      <c r="AA1472" s="144"/>
      <c r="AB1472" s="144"/>
      <c r="AC1472" s="144"/>
      <c r="AD1472" s="144"/>
      <c r="AE1472" s="144"/>
      <c r="AF1472" s="144"/>
      <c r="AG1472" s="144"/>
      <c r="AH1472" s="144"/>
      <c r="AI1472" s="144"/>
      <c r="AJ1472" s="144"/>
      <c r="AK1472" s="144"/>
      <c r="AL1472" s="144"/>
      <c r="AM1472" s="144"/>
      <c r="AN1472" s="144"/>
      <c r="AO1472" s="144"/>
      <c r="AP1472" s="144"/>
      <c r="AQ1472" s="144"/>
      <c r="AR1472" s="144"/>
      <c r="AS1472" s="144"/>
      <c r="AT1472" s="144"/>
      <c r="AU1472" s="144"/>
      <c r="AV1472" s="144"/>
      <c r="AW1472" s="144"/>
      <c r="AX1472" s="144"/>
      <c r="AY1472" s="144"/>
      <c r="AZ1472" s="144"/>
      <c r="BA1472" s="144"/>
      <c r="BB1472" s="144"/>
      <c r="BC1472" s="144"/>
      <c r="BD1472" s="144"/>
      <c r="BE1472" s="144"/>
      <c r="BF1472" s="144"/>
      <c r="BG1472" s="144"/>
      <c r="BH1472" s="144"/>
      <c r="BI1472" s="144"/>
      <c r="BJ1472" s="144"/>
      <c r="BK1472" s="144"/>
      <c r="BL1472" s="144"/>
      <c r="BM1472" s="144"/>
      <c r="BN1472" s="144"/>
      <c r="BO1472" s="144"/>
      <c r="BP1472" s="144"/>
    </row>
    <row r="1473" spans="1:68" ht="14.5" x14ac:dyDescent="0.3">
      <c r="A1473" s="143"/>
      <c r="B1473" s="143"/>
      <c r="C1473" s="327"/>
      <c r="D1473" s="144"/>
      <c r="E1473" s="144"/>
      <c r="F1473" s="144"/>
      <c r="G1473" s="144"/>
      <c r="H1473" s="144"/>
      <c r="I1473" s="144"/>
      <c r="J1473" s="144"/>
      <c r="K1473" s="144"/>
      <c r="L1473" s="144"/>
      <c r="M1473" s="144"/>
      <c r="N1473" s="144"/>
      <c r="O1473" s="144"/>
      <c r="P1473" s="144"/>
      <c r="Q1473" s="144"/>
      <c r="R1473" s="144"/>
      <c r="S1473" s="144"/>
      <c r="T1473" s="144"/>
      <c r="U1473" s="144"/>
      <c r="V1473" s="144"/>
      <c r="W1473" s="144"/>
      <c r="X1473" s="144"/>
      <c r="Y1473" s="144"/>
      <c r="Z1473" s="144"/>
      <c r="AA1473" s="144"/>
      <c r="AB1473" s="144"/>
      <c r="AC1473" s="144"/>
      <c r="AD1473" s="144"/>
      <c r="AE1473" s="144"/>
      <c r="AF1473" s="144"/>
      <c r="AG1473" s="144"/>
      <c r="AH1473" s="144"/>
      <c r="AI1473" s="144"/>
      <c r="AJ1473" s="144"/>
      <c r="AK1473" s="144"/>
      <c r="AL1473" s="144"/>
      <c r="AM1473" s="144"/>
      <c r="AN1473" s="144"/>
      <c r="AO1473" s="144"/>
      <c r="AP1473" s="144"/>
      <c r="AQ1473" s="144"/>
      <c r="AR1473" s="144"/>
      <c r="AS1473" s="144"/>
      <c r="AT1473" s="144"/>
      <c r="AU1473" s="144"/>
      <c r="AV1473" s="144"/>
      <c r="AW1473" s="144"/>
      <c r="AX1473" s="144"/>
      <c r="AY1473" s="144"/>
      <c r="AZ1473" s="144"/>
      <c r="BA1473" s="144"/>
      <c r="BB1473" s="144"/>
      <c r="BC1473" s="144"/>
      <c r="BD1473" s="144"/>
      <c r="BE1473" s="144"/>
      <c r="BF1473" s="144"/>
      <c r="BG1473" s="144"/>
      <c r="BH1473" s="144"/>
      <c r="BI1473" s="144"/>
      <c r="BJ1473" s="144"/>
      <c r="BK1473" s="144"/>
      <c r="BL1473" s="144"/>
      <c r="BM1473" s="144"/>
      <c r="BN1473" s="144"/>
      <c r="BO1473" s="144"/>
      <c r="BP1473" s="144"/>
    </row>
    <row r="1474" spans="1:68" ht="14.5" x14ac:dyDescent="0.3">
      <c r="A1474" s="143"/>
      <c r="B1474" s="143"/>
      <c r="C1474" s="327"/>
      <c r="D1474" s="144"/>
      <c r="E1474" s="144"/>
      <c r="F1474" s="144"/>
      <c r="G1474" s="144"/>
      <c r="H1474" s="144"/>
      <c r="I1474" s="144"/>
      <c r="J1474" s="144"/>
      <c r="K1474" s="144"/>
      <c r="L1474" s="144"/>
      <c r="M1474" s="144"/>
      <c r="N1474" s="144"/>
      <c r="O1474" s="144"/>
      <c r="P1474" s="144"/>
      <c r="Q1474" s="144"/>
      <c r="R1474" s="144"/>
      <c r="S1474" s="144"/>
      <c r="T1474" s="144"/>
      <c r="U1474" s="144"/>
      <c r="V1474" s="144"/>
      <c r="W1474" s="144"/>
      <c r="X1474" s="144"/>
      <c r="Y1474" s="144"/>
      <c r="Z1474" s="144"/>
      <c r="AA1474" s="144"/>
      <c r="AB1474" s="144"/>
      <c r="AC1474" s="144"/>
      <c r="AD1474" s="144"/>
      <c r="AE1474" s="144"/>
      <c r="AF1474" s="144"/>
      <c r="AG1474" s="144"/>
      <c r="AH1474" s="144"/>
      <c r="AI1474" s="144"/>
      <c r="AJ1474" s="144"/>
      <c r="AK1474" s="144"/>
      <c r="AL1474" s="144"/>
      <c r="AM1474" s="144"/>
      <c r="AN1474" s="144"/>
      <c r="AO1474" s="144"/>
      <c r="AP1474" s="144"/>
      <c r="AQ1474" s="144"/>
      <c r="AR1474" s="144"/>
      <c r="AS1474" s="144"/>
      <c r="AT1474" s="144"/>
      <c r="AU1474" s="144"/>
      <c r="AV1474" s="144"/>
      <c r="AW1474" s="144"/>
      <c r="AX1474" s="144"/>
      <c r="AY1474" s="144"/>
      <c r="AZ1474" s="144"/>
      <c r="BA1474" s="144"/>
      <c r="BB1474" s="144"/>
      <c r="BC1474" s="144"/>
      <c r="BD1474" s="144"/>
      <c r="BE1474" s="144"/>
      <c r="BF1474" s="144"/>
      <c r="BG1474" s="144"/>
      <c r="BH1474" s="144"/>
      <c r="BI1474" s="144"/>
      <c r="BJ1474" s="144"/>
      <c r="BK1474" s="144"/>
      <c r="BL1474" s="144"/>
      <c r="BM1474" s="144"/>
      <c r="BN1474" s="144"/>
      <c r="BO1474" s="144"/>
      <c r="BP1474" s="144"/>
    </row>
    <row r="1475" spans="1:68" ht="14.5" x14ac:dyDescent="0.3">
      <c r="A1475" s="143"/>
      <c r="B1475" s="143"/>
      <c r="C1475" s="327"/>
      <c r="D1475" s="144"/>
      <c r="E1475" s="144"/>
      <c r="F1475" s="144"/>
      <c r="G1475" s="144"/>
      <c r="H1475" s="144"/>
      <c r="I1475" s="144"/>
      <c r="J1475" s="144"/>
      <c r="K1475" s="144"/>
      <c r="L1475" s="144"/>
      <c r="M1475" s="144"/>
      <c r="N1475" s="144"/>
      <c r="O1475" s="144"/>
      <c r="P1475" s="144"/>
      <c r="Q1475" s="144"/>
      <c r="R1475" s="144"/>
      <c r="S1475" s="144"/>
      <c r="T1475" s="144"/>
      <c r="U1475" s="144"/>
      <c r="V1475" s="144"/>
      <c r="W1475" s="144"/>
      <c r="X1475" s="144"/>
      <c r="Y1475" s="144"/>
      <c r="Z1475" s="144"/>
      <c r="AA1475" s="144"/>
      <c r="AB1475" s="144"/>
      <c r="AC1475" s="144"/>
      <c r="AD1475" s="144"/>
      <c r="AE1475" s="144"/>
      <c r="AF1475" s="144"/>
      <c r="AG1475" s="144"/>
      <c r="AH1475" s="144"/>
      <c r="AI1475" s="144"/>
      <c r="AJ1475" s="144"/>
      <c r="AK1475" s="144"/>
      <c r="AL1475" s="144"/>
      <c r="AM1475" s="144"/>
      <c r="AN1475" s="144"/>
      <c r="AO1475" s="144"/>
      <c r="AP1475" s="144"/>
      <c r="AQ1475" s="144"/>
      <c r="AR1475" s="144"/>
      <c r="AS1475" s="144"/>
      <c r="AT1475" s="144"/>
      <c r="AU1475" s="144"/>
      <c r="AV1475" s="144"/>
      <c r="AW1475" s="144"/>
      <c r="AX1475" s="144"/>
      <c r="AY1475" s="144"/>
      <c r="AZ1475" s="144"/>
      <c r="BA1475" s="144"/>
      <c r="BB1475" s="144"/>
      <c r="BC1475" s="144"/>
      <c r="BD1475" s="144"/>
      <c r="BE1475" s="144"/>
      <c r="BF1475" s="144"/>
      <c r="BG1475" s="144"/>
      <c r="BH1475" s="144"/>
      <c r="BI1475" s="144"/>
      <c r="BJ1475" s="144"/>
      <c r="BK1475" s="144"/>
      <c r="BL1475" s="144"/>
      <c r="BM1475" s="144"/>
      <c r="BN1475" s="144"/>
      <c r="BO1475" s="144"/>
      <c r="BP1475" s="144"/>
    </row>
    <row r="1476" spans="1:68" ht="14.5" x14ac:dyDescent="0.3">
      <c r="A1476" s="143"/>
      <c r="B1476" s="143"/>
      <c r="C1476" s="327"/>
      <c r="D1476" s="144"/>
      <c r="E1476" s="144"/>
      <c r="F1476" s="144"/>
      <c r="G1476" s="144"/>
      <c r="H1476" s="144"/>
      <c r="I1476" s="144"/>
      <c r="J1476" s="144"/>
      <c r="K1476" s="144"/>
      <c r="L1476" s="144"/>
      <c r="M1476" s="144"/>
      <c r="N1476" s="144"/>
      <c r="O1476" s="144"/>
      <c r="P1476" s="144"/>
      <c r="Q1476" s="144"/>
      <c r="R1476" s="144"/>
      <c r="S1476" s="144"/>
      <c r="T1476" s="144"/>
      <c r="U1476" s="144"/>
      <c r="V1476" s="144"/>
      <c r="W1476" s="144"/>
      <c r="X1476" s="144"/>
      <c r="Y1476" s="144"/>
      <c r="Z1476" s="144"/>
      <c r="AA1476" s="144"/>
      <c r="AB1476" s="144"/>
      <c r="AC1476" s="144"/>
      <c r="AD1476" s="144"/>
      <c r="AE1476" s="144"/>
      <c r="AF1476" s="144"/>
      <c r="AG1476" s="144"/>
      <c r="AH1476" s="144"/>
      <c r="AI1476" s="144"/>
      <c r="AJ1476" s="144"/>
      <c r="AK1476" s="144"/>
      <c r="AL1476" s="144"/>
      <c r="AM1476" s="144"/>
      <c r="AN1476" s="144"/>
      <c r="AO1476" s="144"/>
      <c r="AP1476" s="144"/>
      <c r="AQ1476" s="144"/>
      <c r="AR1476" s="144"/>
      <c r="AS1476" s="144"/>
      <c r="AT1476" s="144"/>
      <c r="AU1476" s="144"/>
      <c r="AV1476" s="144"/>
      <c r="AW1476" s="144"/>
      <c r="AX1476" s="144"/>
      <c r="AY1476" s="144"/>
      <c r="AZ1476" s="144"/>
      <c r="BA1476" s="144"/>
      <c r="BB1476" s="144"/>
      <c r="BC1476" s="144"/>
      <c r="BD1476" s="144"/>
      <c r="BE1476" s="144"/>
      <c r="BF1476" s="144"/>
      <c r="BG1476" s="144"/>
      <c r="BH1476" s="144"/>
      <c r="BI1476" s="144"/>
      <c r="BJ1476" s="144"/>
      <c r="BK1476" s="144"/>
      <c r="BL1476" s="144"/>
      <c r="BM1476" s="144"/>
      <c r="BN1476" s="144"/>
      <c r="BO1476" s="144"/>
      <c r="BP1476" s="144"/>
    </row>
    <row r="1477" spans="1:68" ht="14.5" x14ac:dyDescent="0.3">
      <c r="A1477" s="143"/>
      <c r="B1477" s="143"/>
      <c r="C1477" s="327"/>
      <c r="D1477" s="144"/>
      <c r="E1477" s="144"/>
      <c r="F1477" s="144"/>
      <c r="G1477" s="144"/>
      <c r="H1477" s="144"/>
      <c r="I1477" s="144"/>
      <c r="J1477" s="144"/>
      <c r="K1477" s="144"/>
      <c r="L1477" s="144"/>
      <c r="M1477" s="144"/>
      <c r="N1477" s="144"/>
      <c r="O1477" s="144"/>
      <c r="P1477" s="144"/>
      <c r="Q1477" s="144"/>
      <c r="R1477" s="144"/>
      <c r="S1477" s="144"/>
      <c r="T1477" s="144"/>
      <c r="U1477" s="144"/>
      <c r="V1477" s="144"/>
      <c r="W1477" s="144"/>
      <c r="X1477" s="144"/>
      <c r="Y1477" s="144"/>
      <c r="Z1477" s="144"/>
      <c r="AA1477" s="144"/>
      <c r="AB1477" s="144"/>
      <c r="AC1477" s="144"/>
      <c r="AD1477" s="144"/>
      <c r="AE1477" s="144"/>
      <c r="AF1477" s="144"/>
      <c r="AG1477" s="144"/>
      <c r="AH1477" s="144"/>
      <c r="AI1477" s="144"/>
      <c r="AJ1477" s="144"/>
      <c r="AK1477" s="144"/>
      <c r="AL1477" s="144"/>
      <c r="AM1477" s="144"/>
      <c r="AN1477" s="144"/>
      <c r="AO1477" s="144"/>
      <c r="AP1477" s="144"/>
      <c r="AQ1477" s="144"/>
      <c r="AR1477" s="144"/>
      <c r="AS1477" s="144"/>
      <c r="AT1477" s="144"/>
      <c r="AU1477" s="144"/>
      <c r="AV1477" s="144"/>
      <c r="AW1477" s="144"/>
      <c r="AX1477" s="144"/>
      <c r="AY1477" s="144"/>
      <c r="AZ1477" s="144"/>
      <c r="BA1477" s="144"/>
      <c r="BB1477" s="144"/>
      <c r="BC1477" s="144"/>
      <c r="BD1477" s="144"/>
      <c r="BE1477" s="144"/>
      <c r="BF1477" s="144"/>
      <c r="BG1477" s="144"/>
      <c r="BH1477" s="144"/>
      <c r="BI1477" s="144"/>
      <c r="BJ1477" s="144"/>
      <c r="BK1477" s="144"/>
      <c r="BL1477" s="144"/>
      <c r="BM1477" s="144"/>
      <c r="BN1477" s="144"/>
      <c r="BO1477" s="144"/>
      <c r="BP1477" s="144"/>
    </row>
    <row r="1478" spans="1:68" ht="14.5" x14ac:dyDescent="0.3">
      <c r="A1478" s="143"/>
      <c r="B1478" s="143"/>
      <c r="C1478" s="327"/>
      <c r="D1478" s="144"/>
      <c r="E1478" s="144"/>
      <c r="F1478" s="144"/>
      <c r="G1478" s="144"/>
      <c r="H1478" s="144"/>
      <c r="I1478" s="144"/>
      <c r="J1478" s="144"/>
      <c r="K1478" s="144"/>
      <c r="L1478" s="144"/>
      <c r="M1478" s="144"/>
      <c r="N1478" s="144"/>
      <c r="O1478" s="144"/>
      <c r="P1478" s="144"/>
      <c r="Q1478" s="144"/>
      <c r="R1478" s="144"/>
      <c r="S1478" s="144"/>
      <c r="T1478" s="144"/>
      <c r="U1478" s="144"/>
      <c r="V1478" s="144"/>
      <c r="W1478" s="144"/>
      <c r="X1478" s="144"/>
      <c r="Y1478" s="144"/>
      <c r="Z1478" s="144"/>
      <c r="AA1478" s="144"/>
      <c r="AB1478" s="144"/>
      <c r="AC1478" s="144"/>
      <c r="AD1478" s="144"/>
      <c r="AE1478" s="144"/>
      <c r="AF1478" s="144"/>
      <c r="AG1478" s="144"/>
      <c r="AH1478" s="144"/>
      <c r="AI1478" s="144"/>
      <c r="AJ1478" s="144"/>
      <c r="AK1478" s="144"/>
      <c r="AL1478" s="144"/>
      <c r="AM1478" s="144"/>
      <c r="AN1478" s="144"/>
      <c r="AO1478" s="144"/>
      <c r="AP1478" s="144"/>
      <c r="AQ1478" s="144"/>
      <c r="AR1478" s="144"/>
      <c r="AS1478" s="144"/>
      <c r="AT1478" s="144"/>
      <c r="AU1478" s="144"/>
      <c r="AV1478" s="144"/>
      <c r="AW1478" s="144"/>
      <c r="AX1478" s="144"/>
      <c r="AY1478" s="144"/>
      <c r="AZ1478" s="144"/>
      <c r="BA1478" s="144"/>
      <c r="BB1478" s="144"/>
      <c r="BC1478" s="144"/>
      <c r="BD1478" s="144"/>
      <c r="BE1478" s="144"/>
      <c r="BF1478" s="144"/>
      <c r="BG1478" s="144"/>
      <c r="BH1478" s="144"/>
      <c r="BI1478" s="144"/>
      <c r="BJ1478" s="144"/>
      <c r="BK1478" s="144"/>
      <c r="BL1478" s="144"/>
      <c r="BM1478" s="144"/>
      <c r="BN1478" s="144"/>
      <c r="BO1478" s="144"/>
      <c r="BP1478" s="144"/>
    </row>
    <row r="1479" spans="1:68" ht="14.5" x14ac:dyDescent="0.3">
      <c r="A1479" s="143"/>
      <c r="B1479" s="143"/>
      <c r="C1479" s="327"/>
      <c r="D1479" s="144"/>
      <c r="E1479" s="144"/>
      <c r="F1479" s="144"/>
      <c r="G1479" s="144"/>
      <c r="H1479" s="144"/>
      <c r="I1479" s="144"/>
      <c r="J1479" s="144"/>
      <c r="K1479" s="144"/>
      <c r="L1479" s="144"/>
      <c r="M1479" s="144"/>
      <c r="N1479" s="144"/>
      <c r="O1479" s="144"/>
      <c r="P1479" s="144"/>
      <c r="Q1479" s="144"/>
      <c r="R1479" s="144"/>
      <c r="S1479" s="144"/>
      <c r="T1479" s="144"/>
      <c r="U1479" s="144"/>
      <c r="V1479" s="144"/>
      <c r="W1479" s="144"/>
      <c r="X1479" s="144"/>
      <c r="Y1479" s="144"/>
      <c r="Z1479" s="144"/>
      <c r="AA1479" s="144"/>
      <c r="AB1479" s="144"/>
      <c r="AC1479" s="144"/>
      <c r="AD1479" s="144"/>
      <c r="AE1479" s="144"/>
      <c r="AF1479" s="144"/>
      <c r="AG1479" s="144"/>
      <c r="AH1479" s="144"/>
      <c r="AI1479" s="144"/>
      <c r="AJ1479" s="144"/>
      <c r="AK1479" s="144"/>
      <c r="AL1479" s="144"/>
      <c r="AM1479" s="144"/>
      <c r="AN1479" s="144"/>
      <c r="AO1479" s="144"/>
      <c r="AP1479" s="144"/>
      <c r="AQ1479" s="144"/>
      <c r="AR1479" s="144"/>
      <c r="AS1479" s="144"/>
      <c r="AT1479" s="144"/>
      <c r="AU1479" s="144"/>
      <c r="AV1479" s="144"/>
      <c r="AW1479" s="144"/>
      <c r="AX1479" s="144"/>
      <c r="AY1479" s="144"/>
      <c r="AZ1479" s="144"/>
      <c r="BA1479" s="144"/>
      <c r="BB1479" s="144"/>
      <c r="BC1479" s="144"/>
      <c r="BD1479" s="144"/>
      <c r="BE1479" s="144"/>
      <c r="BF1479" s="144"/>
      <c r="BG1479" s="144"/>
      <c r="BH1479" s="144"/>
      <c r="BI1479" s="144"/>
      <c r="BJ1479" s="144"/>
      <c r="BK1479" s="144"/>
      <c r="BL1479" s="144"/>
      <c r="BM1479" s="144"/>
      <c r="BN1479" s="144"/>
      <c r="BO1479" s="144"/>
      <c r="BP1479" s="144"/>
    </row>
    <row r="1480" spans="1:68" ht="14.5" x14ac:dyDescent="0.3">
      <c r="A1480" s="143"/>
      <c r="B1480" s="143"/>
      <c r="C1480" s="327"/>
      <c r="D1480" s="144"/>
      <c r="E1480" s="144"/>
      <c r="F1480" s="144"/>
      <c r="G1480" s="144"/>
      <c r="H1480" s="144"/>
      <c r="I1480" s="144"/>
      <c r="J1480" s="144"/>
      <c r="K1480" s="144"/>
      <c r="L1480" s="144"/>
      <c r="M1480" s="144"/>
      <c r="N1480" s="144"/>
      <c r="O1480" s="144"/>
      <c r="P1480" s="144"/>
      <c r="Q1480" s="144"/>
      <c r="R1480" s="144"/>
      <c r="S1480" s="144"/>
      <c r="T1480" s="144"/>
      <c r="U1480" s="144"/>
      <c r="V1480" s="144"/>
      <c r="W1480" s="144"/>
      <c r="X1480" s="144"/>
      <c r="Y1480" s="144"/>
      <c r="Z1480" s="144"/>
      <c r="AA1480" s="144"/>
      <c r="AB1480" s="144"/>
      <c r="AC1480" s="144"/>
      <c r="AD1480" s="144"/>
      <c r="AE1480" s="144"/>
      <c r="AF1480" s="144"/>
      <c r="AG1480" s="144"/>
      <c r="AH1480" s="144"/>
      <c r="AI1480" s="144"/>
      <c r="AJ1480" s="144"/>
      <c r="AK1480" s="144"/>
      <c r="AL1480" s="144"/>
      <c r="AM1480" s="144"/>
      <c r="AN1480" s="144"/>
      <c r="AO1480" s="144"/>
      <c r="AP1480" s="144"/>
      <c r="AQ1480" s="144"/>
      <c r="AR1480" s="144"/>
      <c r="AS1480" s="144"/>
      <c r="AT1480" s="144"/>
      <c r="AU1480" s="144"/>
      <c r="AV1480" s="144"/>
      <c r="AW1480" s="144"/>
      <c r="AX1480" s="144"/>
      <c r="AY1480" s="144"/>
      <c r="AZ1480" s="144"/>
      <c r="BA1480" s="144"/>
      <c r="BB1480" s="144"/>
      <c r="BC1480" s="144"/>
      <c r="BD1480" s="144"/>
      <c r="BE1480" s="144"/>
      <c r="BF1480" s="144"/>
      <c r="BG1480" s="144"/>
      <c r="BH1480" s="144"/>
      <c r="BI1480" s="144"/>
      <c r="BJ1480" s="144"/>
      <c r="BK1480" s="144"/>
      <c r="BL1480" s="144"/>
      <c r="BM1480" s="144"/>
      <c r="BN1480" s="144"/>
      <c r="BO1480" s="144"/>
      <c r="BP1480" s="144"/>
    </row>
    <row r="1481" spans="1:68" ht="14.5" x14ac:dyDescent="0.3">
      <c r="A1481" s="143"/>
      <c r="B1481" s="143"/>
      <c r="C1481" s="327"/>
      <c r="D1481" s="144"/>
      <c r="E1481" s="144"/>
      <c r="F1481" s="144"/>
      <c r="G1481" s="144"/>
      <c r="H1481" s="144"/>
      <c r="I1481" s="144"/>
      <c r="J1481" s="144"/>
      <c r="K1481" s="144"/>
      <c r="L1481" s="144"/>
      <c r="M1481" s="144"/>
      <c r="N1481" s="144"/>
      <c r="O1481" s="144"/>
      <c r="P1481" s="144"/>
      <c r="Q1481" s="144"/>
      <c r="R1481" s="144"/>
      <c r="S1481" s="144"/>
      <c r="T1481" s="144"/>
      <c r="U1481" s="144"/>
      <c r="V1481" s="144"/>
      <c r="W1481" s="144"/>
      <c r="X1481" s="144"/>
      <c r="Y1481" s="144"/>
      <c r="Z1481" s="144"/>
      <c r="AA1481" s="144"/>
      <c r="AB1481" s="144"/>
      <c r="AC1481" s="144"/>
      <c r="AD1481" s="144"/>
      <c r="AE1481" s="144"/>
      <c r="AF1481" s="144"/>
      <c r="AG1481" s="144"/>
      <c r="AH1481" s="144"/>
      <c r="AI1481" s="144"/>
      <c r="AJ1481" s="144"/>
      <c r="AK1481" s="144"/>
      <c r="AL1481" s="144"/>
      <c r="AM1481" s="144"/>
      <c r="AN1481" s="144"/>
      <c r="AO1481" s="144"/>
      <c r="AP1481" s="144"/>
      <c r="AQ1481" s="144"/>
      <c r="AR1481" s="144"/>
      <c r="AS1481" s="144"/>
      <c r="AT1481" s="144"/>
      <c r="AU1481" s="144"/>
      <c r="AV1481" s="144"/>
      <c r="AW1481" s="144"/>
      <c r="AX1481" s="144"/>
      <c r="AY1481" s="144"/>
      <c r="AZ1481" s="144"/>
      <c r="BA1481" s="144"/>
      <c r="BB1481" s="144"/>
      <c r="BC1481" s="144"/>
      <c r="BD1481" s="144"/>
      <c r="BE1481" s="144"/>
      <c r="BF1481" s="144"/>
      <c r="BG1481" s="144"/>
      <c r="BH1481" s="144"/>
      <c r="BI1481" s="144"/>
      <c r="BJ1481" s="144"/>
      <c r="BK1481" s="144"/>
      <c r="BL1481" s="144"/>
      <c r="BM1481" s="144"/>
      <c r="BN1481" s="144"/>
      <c r="BO1481" s="144"/>
      <c r="BP1481" s="144"/>
    </row>
    <row r="1482" spans="1:68" ht="14.5" x14ac:dyDescent="0.3">
      <c r="A1482" s="143"/>
      <c r="B1482" s="143"/>
      <c r="C1482" s="327"/>
      <c r="D1482" s="144"/>
      <c r="E1482" s="144"/>
      <c r="F1482" s="144"/>
      <c r="G1482" s="144"/>
      <c r="H1482" s="144"/>
      <c r="I1482" s="144"/>
      <c r="J1482" s="144"/>
      <c r="K1482" s="144"/>
      <c r="L1482" s="144"/>
      <c r="M1482" s="144"/>
      <c r="N1482" s="144"/>
      <c r="O1482" s="144"/>
      <c r="P1482" s="144"/>
      <c r="Q1482" s="144"/>
      <c r="R1482" s="144"/>
      <c r="S1482" s="144"/>
      <c r="T1482" s="144"/>
      <c r="U1482" s="144"/>
      <c r="V1482" s="144"/>
      <c r="W1482" s="144"/>
      <c r="X1482" s="144"/>
      <c r="Y1482" s="144"/>
      <c r="Z1482" s="144"/>
      <c r="AA1482" s="144"/>
      <c r="AB1482" s="144"/>
      <c r="AC1482" s="144"/>
      <c r="AD1482" s="144"/>
      <c r="AE1482" s="144"/>
      <c r="AF1482" s="144"/>
      <c r="AG1482" s="144"/>
      <c r="AH1482" s="144"/>
      <c r="AI1482" s="144"/>
      <c r="AJ1482" s="144"/>
      <c r="AK1482" s="144"/>
      <c r="AL1482" s="144"/>
      <c r="AM1482" s="144"/>
      <c r="AN1482" s="144"/>
      <c r="AO1482" s="144"/>
      <c r="AP1482" s="144"/>
      <c r="AQ1482" s="144"/>
      <c r="AR1482" s="144"/>
      <c r="AS1482" s="144"/>
      <c r="AT1482" s="144"/>
      <c r="AU1482" s="144"/>
      <c r="AV1482" s="144"/>
      <c r="AW1482" s="144"/>
      <c r="AX1482" s="144"/>
      <c r="AY1482" s="144"/>
      <c r="AZ1482" s="144"/>
      <c r="BA1482" s="144"/>
      <c r="BB1482" s="144"/>
      <c r="BC1482" s="144"/>
      <c r="BD1482" s="144"/>
      <c r="BE1482" s="144"/>
      <c r="BF1482" s="144"/>
      <c r="BG1482" s="144"/>
      <c r="BH1482" s="144"/>
      <c r="BI1482" s="144"/>
      <c r="BJ1482" s="144"/>
      <c r="BK1482" s="144"/>
      <c r="BL1482" s="144"/>
      <c r="BM1482" s="144"/>
      <c r="BN1482" s="144"/>
      <c r="BO1482" s="144"/>
      <c r="BP1482" s="144"/>
    </row>
    <row r="1483" spans="1:68" ht="14.5" x14ac:dyDescent="0.3">
      <c r="A1483" s="143"/>
      <c r="B1483" s="143"/>
      <c r="C1483" s="327"/>
      <c r="D1483" s="144"/>
      <c r="E1483" s="144"/>
      <c r="F1483" s="144"/>
      <c r="G1483" s="144"/>
      <c r="H1483" s="144"/>
      <c r="I1483" s="144"/>
      <c r="J1483" s="144"/>
      <c r="K1483" s="144"/>
      <c r="L1483" s="144"/>
      <c r="M1483" s="144"/>
      <c r="N1483" s="144"/>
      <c r="O1483" s="144"/>
      <c r="P1483" s="144"/>
      <c r="Q1483" s="144"/>
      <c r="R1483" s="144"/>
      <c r="S1483" s="144"/>
      <c r="T1483" s="144"/>
      <c r="U1483" s="144"/>
      <c r="V1483" s="144"/>
      <c r="W1483" s="144"/>
      <c r="X1483" s="144"/>
      <c r="Y1483" s="144"/>
      <c r="Z1483" s="144"/>
      <c r="AA1483" s="144"/>
      <c r="AB1483" s="144"/>
      <c r="AC1483" s="144"/>
      <c r="AD1483" s="144"/>
      <c r="AE1483" s="144"/>
      <c r="AF1483" s="144"/>
      <c r="AG1483" s="144"/>
      <c r="AH1483" s="144"/>
      <c r="AI1483" s="144"/>
      <c r="AJ1483" s="144"/>
      <c r="AK1483" s="144"/>
      <c r="AL1483" s="144"/>
      <c r="AM1483" s="144"/>
      <c r="AN1483" s="144"/>
      <c r="AO1483" s="144"/>
      <c r="AP1483" s="144"/>
      <c r="AQ1483" s="144"/>
      <c r="AR1483" s="144"/>
      <c r="AS1483" s="144"/>
      <c r="AT1483" s="144"/>
      <c r="AU1483" s="144"/>
      <c r="AV1483" s="144"/>
      <c r="AW1483" s="144"/>
      <c r="AX1483" s="144"/>
      <c r="AY1483" s="144"/>
      <c r="AZ1483" s="144"/>
      <c r="BA1483" s="144"/>
      <c r="BB1483" s="144"/>
      <c r="BC1483" s="144"/>
      <c r="BD1483" s="144"/>
      <c r="BE1483" s="144"/>
      <c r="BF1483" s="144"/>
      <c r="BG1483" s="144"/>
      <c r="BH1483" s="144"/>
      <c r="BI1483" s="144"/>
      <c r="BJ1483" s="144"/>
      <c r="BK1483" s="144"/>
      <c r="BL1483" s="144"/>
      <c r="BM1483" s="144"/>
      <c r="BN1483" s="144"/>
      <c r="BO1483" s="144"/>
      <c r="BP1483" s="144"/>
    </row>
    <row r="1484" spans="1:68" ht="14.5" x14ac:dyDescent="0.3">
      <c r="A1484" s="143"/>
      <c r="B1484" s="143"/>
      <c r="C1484" s="327"/>
      <c r="D1484" s="144"/>
      <c r="E1484" s="144"/>
      <c r="F1484" s="144"/>
      <c r="G1484" s="144"/>
      <c r="H1484" s="144"/>
      <c r="I1484" s="144"/>
      <c r="J1484" s="144"/>
      <c r="K1484" s="144"/>
      <c r="L1484" s="144"/>
      <c r="M1484" s="144"/>
      <c r="N1484" s="144"/>
      <c r="O1484" s="144"/>
      <c r="P1484" s="144"/>
      <c r="Q1484" s="144"/>
      <c r="R1484" s="144"/>
      <c r="S1484" s="144"/>
      <c r="T1484" s="144"/>
      <c r="U1484" s="144"/>
      <c r="V1484" s="144"/>
      <c r="W1484" s="144"/>
      <c r="X1484" s="144"/>
      <c r="Y1484" s="144"/>
      <c r="Z1484" s="144"/>
      <c r="AA1484" s="144"/>
      <c r="AB1484" s="144"/>
      <c r="AC1484" s="144"/>
      <c r="AD1484" s="144"/>
      <c r="AE1484" s="144"/>
      <c r="AF1484" s="144"/>
      <c r="AG1484" s="144"/>
      <c r="AH1484" s="144"/>
      <c r="AI1484" s="144"/>
      <c r="AJ1484" s="144"/>
      <c r="AK1484" s="144"/>
      <c r="AL1484" s="144"/>
      <c r="AM1484" s="144"/>
      <c r="AN1484" s="144"/>
      <c r="AO1484" s="144"/>
      <c r="AP1484" s="144"/>
      <c r="AQ1484" s="144"/>
      <c r="AR1484" s="144"/>
      <c r="AS1484" s="144"/>
      <c r="AT1484" s="144"/>
      <c r="AU1484" s="144"/>
      <c r="AV1484" s="144"/>
      <c r="AW1484" s="144"/>
      <c r="AX1484" s="144"/>
      <c r="AY1484" s="144"/>
      <c r="AZ1484" s="144"/>
      <c r="BA1484" s="144"/>
      <c r="BB1484" s="144"/>
      <c r="BC1484" s="144"/>
      <c r="BD1484" s="144"/>
      <c r="BE1484" s="144"/>
      <c r="BF1484" s="144"/>
      <c r="BG1484" s="144"/>
      <c r="BH1484" s="144"/>
      <c r="BI1484" s="144"/>
      <c r="BJ1484" s="144"/>
      <c r="BK1484" s="144"/>
      <c r="BL1484" s="144"/>
      <c r="BM1484" s="144"/>
      <c r="BN1484" s="144"/>
      <c r="BO1484" s="144"/>
      <c r="BP1484" s="144"/>
    </row>
    <row r="1485" spans="1:68" ht="14.5" x14ac:dyDescent="0.3">
      <c r="A1485" s="143"/>
      <c r="B1485" s="143"/>
      <c r="C1485" s="327"/>
      <c r="D1485" s="144"/>
      <c r="E1485" s="144"/>
      <c r="F1485" s="144"/>
      <c r="G1485" s="144"/>
      <c r="H1485" s="144"/>
      <c r="I1485" s="144"/>
      <c r="J1485" s="144"/>
      <c r="K1485" s="144"/>
      <c r="L1485" s="144"/>
      <c r="M1485" s="144"/>
      <c r="N1485" s="144"/>
      <c r="O1485" s="144"/>
      <c r="P1485" s="144"/>
      <c r="Q1485" s="144"/>
      <c r="R1485" s="144"/>
      <c r="S1485" s="144"/>
      <c r="T1485" s="144"/>
      <c r="U1485" s="144"/>
      <c r="V1485" s="144"/>
      <c r="W1485" s="144"/>
      <c r="X1485" s="144"/>
      <c r="Y1485" s="144"/>
      <c r="Z1485" s="144"/>
      <c r="AA1485" s="144"/>
      <c r="AB1485" s="144"/>
      <c r="AC1485" s="144"/>
      <c r="AD1485" s="144"/>
      <c r="AE1485" s="144"/>
      <c r="AF1485" s="144"/>
      <c r="AG1485" s="144"/>
      <c r="AH1485" s="144"/>
      <c r="AI1485" s="144"/>
      <c r="AJ1485" s="144"/>
      <c r="AK1485" s="144"/>
      <c r="AL1485" s="144"/>
      <c r="AM1485" s="144"/>
      <c r="AN1485" s="144"/>
      <c r="AO1485" s="144"/>
      <c r="AP1485" s="144"/>
      <c r="AQ1485" s="144"/>
      <c r="AR1485" s="144"/>
      <c r="AS1485" s="144"/>
      <c r="AT1485" s="144"/>
      <c r="AU1485" s="144"/>
      <c r="AV1485" s="144"/>
      <c r="AW1485" s="144"/>
      <c r="AX1485" s="144"/>
      <c r="AY1485" s="144"/>
      <c r="AZ1485" s="144"/>
      <c r="BA1485" s="144"/>
      <c r="BB1485" s="144"/>
      <c r="BC1485" s="144"/>
      <c r="BD1485" s="144"/>
      <c r="BE1485" s="144"/>
      <c r="BF1485" s="144"/>
      <c r="BG1485" s="144"/>
      <c r="BH1485" s="144"/>
      <c r="BI1485" s="144"/>
      <c r="BJ1485" s="144"/>
      <c r="BK1485" s="144"/>
      <c r="BL1485" s="144"/>
      <c r="BM1485" s="144"/>
      <c r="BN1485" s="144"/>
      <c r="BO1485" s="144"/>
      <c r="BP1485" s="144"/>
    </row>
    <row r="1486" spans="1:68" ht="14.5" x14ac:dyDescent="0.3">
      <c r="A1486" s="143"/>
      <c r="B1486" s="143"/>
      <c r="C1486" s="327"/>
      <c r="D1486" s="144"/>
      <c r="E1486" s="144"/>
      <c r="F1486" s="144"/>
      <c r="G1486" s="144"/>
      <c r="H1486" s="144"/>
      <c r="I1486" s="144"/>
      <c r="J1486" s="144"/>
      <c r="K1486" s="144"/>
      <c r="L1486" s="144"/>
      <c r="M1486" s="144"/>
      <c r="N1486" s="144"/>
      <c r="O1486" s="144"/>
      <c r="P1486" s="144"/>
      <c r="Q1486" s="144"/>
      <c r="R1486" s="144"/>
      <c r="S1486" s="144"/>
      <c r="T1486" s="144"/>
      <c r="U1486" s="144"/>
      <c r="V1486" s="144"/>
      <c r="W1486" s="144"/>
      <c r="X1486" s="144"/>
      <c r="Y1486" s="144"/>
      <c r="Z1486" s="144"/>
      <c r="AA1486" s="144"/>
      <c r="AB1486" s="144"/>
      <c r="AC1486" s="144"/>
      <c r="AD1486" s="144"/>
      <c r="AE1486" s="144"/>
      <c r="AF1486" s="144"/>
      <c r="AG1486" s="144"/>
      <c r="AH1486" s="144"/>
      <c r="AI1486" s="144"/>
      <c r="AJ1486" s="144"/>
      <c r="AK1486" s="144"/>
      <c r="AL1486" s="144"/>
      <c r="AM1486" s="144"/>
      <c r="AN1486" s="144"/>
      <c r="AO1486" s="144"/>
      <c r="AP1486" s="144"/>
      <c r="AQ1486" s="144"/>
      <c r="AR1486" s="144"/>
      <c r="AS1486" s="144"/>
      <c r="AT1486" s="144"/>
      <c r="AU1486" s="144"/>
      <c r="AV1486" s="144"/>
      <c r="AW1486" s="144"/>
      <c r="AX1486" s="144"/>
      <c r="AY1486" s="144"/>
      <c r="AZ1486" s="144"/>
      <c r="BA1486" s="144"/>
      <c r="BB1486" s="144"/>
      <c r="BC1486" s="144"/>
      <c r="BD1486" s="144"/>
      <c r="BE1486" s="144"/>
      <c r="BF1486" s="144"/>
      <c r="BG1486" s="144"/>
      <c r="BH1486" s="144"/>
      <c r="BI1486" s="144"/>
      <c r="BJ1486" s="144"/>
      <c r="BK1486" s="144"/>
      <c r="BL1486" s="144"/>
      <c r="BM1486" s="144"/>
      <c r="BN1486" s="144"/>
      <c r="BO1486" s="144"/>
      <c r="BP1486" s="144"/>
    </row>
    <row r="1487" spans="1:68" ht="14.5" x14ac:dyDescent="0.3">
      <c r="A1487" s="143"/>
      <c r="B1487" s="143"/>
      <c r="C1487" s="327"/>
      <c r="D1487" s="144"/>
      <c r="E1487" s="144"/>
      <c r="F1487" s="144"/>
      <c r="G1487" s="144"/>
      <c r="H1487" s="144"/>
      <c r="I1487" s="144"/>
      <c r="J1487" s="144"/>
      <c r="K1487" s="144"/>
      <c r="L1487" s="144"/>
      <c r="M1487" s="144"/>
      <c r="N1487" s="144"/>
      <c r="O1487" s="144"/>
      <c r="P1487" s="144"/>
      <c r="Q1487" s="144"/>
      <c r="R1487" s="144"/>
      <c r="S1487" s="144"/>
      <c r="T1487" s="144"/>
      <c r="U1487" s="144"/>
      <c r="V1487" s="144"/>
      <c r="W1487" s="144"/>
      <c r="X1487" s="144"/>
      <c r="Y1487" s="144"/>
      <c r="Z1487" s="144"/>
      <c r="AA1487" s="144"/>
      <c r="AB1487" s="144"/>
      <c r="AC1487" s="144"/>
      <c r="AD1487" s="144"/>
      <c r="AE1487" s="144"/>
      <c r="AF1487" s="144"/>
      <c r="AG1487" s="144"/>
      <c r="AH1487" s="144"/>
      <c r="AI1487" s="144"/>
      <c r="AJ1487" s="144"/>
      <c r="AK1487" s="144"/>
      <c r="AL1487" s="144"/>
      <c r="AM1487" s="144"/>
      <c r="AN1487" s="144"/>
      <c r="AO1487" s="144"/>
      <c r="AP1487" s="144"/>
      <c r="AQ1487" s="144"/>
      <c r="AR1487" s="144"/>
      <c r="AS1487" s="144"/>
      <c r="AT1487" s="144"/>
      <c r="AU1487" s="144"/>
      <c r="AV1487" s="144"/>
      <c r="AW1487" s="144"/>
      <c r="AX1487" s="144"/>
      <c r="AY1487" s="144"/>
      <c r="AZ1487" s="144"/>
      <c r="BA1487" s="144"/>
      <c r="BB1487" s="144"/>
      <c r="BC1487" s="144"/>
      <c r="BD1487" s="144"/>
      <c r="BE1487" s="144"/>
      <c r="BF1487" s="144"/>
      <c r="BG1487" s="144"/>
      <c r="BH1487" s="144"/>
      <c r="BI1487" s="144"/>
      <c r="BJ1487" s="144"/>
      <c r="BK1487" s="144"/>
      <c r="BL1487" s="144"/>
      <c r="BM1487" s="144"/>
      <c r="BN1487" s="144"/>
      <c r="BO1487" s="144"/>
      <c r="BP1487" s="144"/>
    </row>
    <row r="1488" spans="1:68" ht="14.5" x14ac:dyDescent="0.3">
      <c r="A1488" s="143"/>
      <c r="B1488" s="143"/>
      <c r="C1488" s="327"/>
      <c r="D1488" s="144"/>
      <c r="E1488" s="144"/>
      <c r="F1488" s="144"/>
      <c r="G1488" s="144"/>
      <c r="H1488" s="144"/>
      <c r="I1488" s="144"/>
      <c r="J1488" s="144"/>
      <c r="K1488" s="144"/>
      <c r="L1488" s="144"/>
      <c r="M1488" s="144"/>
      <c r="N1488" s="144"/>
      <c r="O1488" s="144"/>
      <c r="P1488" s="144"/>
      <c r="Q1488" s="144"/>
      <c r="R1488" s="144"/>
      <c r="S1488" s="144"/>
      <c r="T1488" s="144"/>
      <c r="U1488" s="144"/>
      <c r="V1488" s="144"/>
      <c r="W1488" s="144"/>
      <c r="X1488" s="144"/>
      <c r="Y1488" s="144"/>
      <c r="Z1488" s="144"/>
      <c r="AA1488" s="144"/>
      <c r="AB1488" s="144"/>
      <c r="AC1488" s="144"/>
      <c r="AD1488" s="144"/>
      <c r="AE1488" s="144"/>
      <c r="AF1488" s="144"/>
      <c r="AG1488" s="144"/>
      <c r="AH1488" s="144"/>
      <c r="AI1488" s="144"/>
      <c r="AJ1488" s="144"/>
      <c r="AK1488" s="144"/>
      <c r="AL1488" s="144"/>
      <c r="AM1488" s="144"/>
      <c r="AN1488" s="144"/>
      <c r="AO1488" s="144"/>
      <c r="AP1488" s="144"/>
      <c r="AQ1488" s="144"/>
      <c r="AR1488" s="144"/>
      <c r="AS1488" s="144"/>
      <c r="AT1488" s="144"/>
      <c r="AU1488" s="144"/>
      <c r="AV1488" s="144"/>
      <c r="AW1488" s="144"/>
      <c r="AX1488" s="144"/>
      <c r="AY1488" s="144"/>
      <c r="AZ1488" s="144"/>
      <c r="BA1488" s="144"/>
      <c r="BB1488" s="144"/>
      <c r="BC1488" s="144"/>
      <c r="BD1488" s="144"/>
      <c r="BE1488" s="144"/>
      <c r="BF1488" s="144"/>
      <c r="BG1488" s="144"/>
      <c r="BH1488" s="144"/>
      <c r="BI1488" s="144"/>
      <c r="BJ1488" s="144"/>
      <c r="BK1488" s="144"/>
      <c r="BL1488" s="144"/>
      <c r="BM1488" s="144"/>
      <c r="BN1488" s="144"/>
      <c r="BO1488" s="144"/>
      <c r="BP1488" s="144"/>
    </row>
    <row r="1489" spans="1:68" ht="14.5" x14ac:dyDescent="0.3">
      <c r="A1489" s="143"/>
      <c r="B1489" s="143"/>
      <c r="C1489" s="327"/>
      <c r="D1489" s="144"/>
      <c r="E1489" s="144"/>
      <c r="F1489" s="144"/>
      <c r="G1489" s="144"/>
      <c r="H1489" s="144"/>
      <c r="I1489" s="144"/>
      <c r="J1489" s="144"/>
      <c r="K1489" s="144"/>
      <c r="L1489" s="144"/>
      <c r="M1489" s="144"/>
      <c r="N1489" s="144"/>
      <c r="O1489" s="144"/>
      <c r="P1489" s="144"/>
      <c r="Q1489" s="144"/>
      <c r="R1489" s="144"/>
      <c r="S1489" s="144"/>
      <c r="T1489" s="144"/>
      <c r="U1489" s="144"/>
      <c r="V1489" s="144"/>
      <c r="W1489" s="144"/>
      <c r="X1489" s="144"/>
      <c r="Y1489" s="144"/>
      <c r="Z1489" s="144"/>
      <c r="AA1489" s="144"/>
      <c r="AB1489" s="144"/>
      <c r="AC1489" s="144"/>
      <c r="AD1489" s="144"/>
      <c r="AE1489" s="144"/>
      <c r="AF1489" s="144"/>
      <c r="AG1489" s="144"/>
      <c r="AH1489" s="144"/>
      <c r="AI1489" s="144"/>
      <c r="AJ1489" s="144"/>
      <c r="AK1489" s="144"/>
      <c r="AL1489" s="144"/>
      <c r="AM1489" s="144"/>
      <c r="AN1489" s="144"/>
      <c r="AO1489" s="144"/>
      <c r="AP1489" s="144"/>
      <c r="AQ1489" s="144"/>
      <c r="AR1489" s="144"/>
      <c r="AS1489" s="144"/>
      <c r="AT1489" s="144"/>
      <c r="AU1489" s="144"/>
      <c r="AV1489" s="144"/>
      <c r="AW1489" s="144"/>
      <c r="AX1489" s="144"/>
      <c r="AY1489" s="144"/>
      <c r="AZ1489" s="144"/>
      <c r="BA1489" s="144"/>
      <c r="BB1489" s="144"/>
      <c r="BC1489" s="144"/>
      <c r="BD1489" s="144"/>
      <c r="BE1489" s="144"/>
      <c r="BF1489" s="144"/>
      <c r="BG1489" s="144"/>
      <c r="BH1489" s="144"/>
      <c r="BI1489" s="144"/>
      <c r="BJ1489" s="144"/>
      <c r="BK1489" s="144"/>
      <c r="BL1489" s="144"/>
      <c r="BM1489" s="144"/>
      <c r="BN1489" s="144"/>
      <c r="BO1489" s="144"/>
      <c r="BP1489" s="144"/>
    </row>
    <row r="1490" spans="1:68" ht="14.5" x14ac:dyDescent="0.3">
      <c r="A1490" s="143"/>
      <c r="B1490" s="143"/>
      <c r="C1490" s="327"/>
      <c r="D1490" s="144"/>
      <c r="E1490" s="144"/>
      <c r="F1490" s="144"/>
      <c r="G1490" s="144"/>
      <c r="H1490" s="144"/>
      <c r="I1490" s="144"/>
      <c r="J1490" s="144"/>
      <c r="K1490" s="144"/>
      <c r="L1490" s="144"/>
      <c r="M1490" s="144"/>
      <c r="N1490" s="144"/>
      <c r="O1490" s="144"/>
      <c r="P1490" s="144"/>
      <c r="Q1490" s="144"/>
      <c r="R1490" s="144"/>
      <c r="S1490" s="144"/>
      <c r="T1490" s="144"/>
      <c r="U1490" s="144"/>
      <c r="V1490" s="144"/>
      <c r="W1490" s="144"/>
      <c r="X1490" s="144"/>
      <c r="Y1490" s="144"/>
      <c r="Z1490" s="144"/>
      <c r="AA1490" s="144"/>
      <c r="AB1490" s="144"/>
      <c r="AC1490" s="144"/>
      <c r="AD1490" s="144"/>
      <c r="AE1490" s="144"/>
      <c r="AF1490" s="144"/>
      <c r="AG1490" s="144"/>
      <c r="AH1490" s="144"/>
      <c r="AI1490" s="144"/>
      <c r="AJ1490" s="144"/>
      <c r="AK1490" s="144"/>
      <c r="AL1490" s="144"/>
      <c r="AM1490" s="144"/>
      <c r="AN1490" s="144"/>
      <c r="AO1490" s="144"/>
      <c r="AP1490" s="144"/>
      <c r="AQ1490" s="144"/>
      <c r="AR1490" s="144"/>
      <c r="AS1490" s="144"/>
      <c r="AT1490" s="144"/>
      <c r="AU1490" s="144"/>
      <c r="AV1490" s="144"/>
      <c r="AW1490" s="144"/>
      <c r="AX1490" s="144"/>
      <c r="AY1490" s="144"/>
      <c r="AZ1490" s="144"/>
      <c r="BA1490" s="144"/>
      <c r="BB1490" s="144"/>
      <c r="BC1490" s="144"/>
      <c r="BD1490" s="144"/>
      <c r="BE1490" s="144"/>
      <c r="BF1490" s="144"/>
      <c r="BG1490" s="144"/>
      <c r="BH1490" s="144"/>
      <c r="BI1490" s="144"/>
      <c r="BJ1490" s="144"/>
      <c r="BK1490" s="144"/>
      <c r="BL1490" s="144"/>
      <c r="BM1490" s="144"/>
      <c r="BN1490" s="144"/>
      <c r="BO1490" s="144"/>
      <c r="BP1490" s="144"/>
    </row>
    <row r="1491" spans="1:68" ht="14.5" x14ac:dyDescent="0.3">
      <c r="A1491" s="143"/>
      <c r="B1491" s="143"/>
      <c r="C1491" s="327"/>
      <c r="D1491" s="144"/>
      <c r="E1491" s="144"/>
      <c r="F1491" s="144"/>
      <c r="G1491" s="144"/>
      <c r="H1491" s="144"/>
      <c r="I1491" s="144"/>
      <c r="J1491" s="144"/>
      <c r="K1491" s="144"/>
      <c r="L1491" s="144"/>
      <c r="M1491" s="144"/>
      <c r="N1491" s="144"/>
      <c r="O1491" s="144"/>
      <c r="P1491" s="144"/>
      <c r="Q1491" s="144"/>
      <c r="R1491" s="144"/>
      <c r="S1491" s="144"/>
      <c r="T1491" s="144"/>
      <c r="U1491" s="144"/>
      <c r="V1491" s="144"/>
      <c r="W1491" s="144"/>
      <c r="X1491" s="144"/>
      <c r="Y1491" s="144"/>
      <c r="Z1491" s="144"/>
      <c r="AA1491" s="144"/>
      <c r="AB1491" s="144"/>
      <c r="AC1491" s="144"/>
      <c r="AD1491" s="144"/>
      <c r="AE1491" s="144"/>
      <c r="AF1491" s="144"/>
      <c r="AG1491" s="144"/>
      <c r="AH1491" s="144"/>
      <c r="AI1491" s="144"/>
      <c r="AJ1491" s="144"/>
      <c r="AK1491" s="144"/>
      <c r="AL1491" s="144"/>
      <c r="AM1491" s="144"/>
      <c r="AN1491" s="144"/>
      <c r="AO1491" s="144"/>
      <c r="AP1491" s="144"/>
      <c r="AQ1491" s="144"/>
      <c r="AR1491" s="144"/>
      <c r="AS1491" s="144"/>
      <c r="AT1491" s="144"/>
      <c r="AU1491" s="144"/>
      <c r="AV1491" s="144"/>
      <c r="AW1491" s="144"/>
      <c r="AX1491" s="144"/>
      <c r="AY1491" s="144"/>
      <c r="AZ1491" s="144"/>
      <c r="BA1491" s="144"/>
      <c r="BB1491" s="144"/>
      <c r="BC1491" s="144"/>
      <c r="BD1491" s="144"/>
      <c r="BE1491" s="144"/>
      <c r="BF1491" s="144"/>
      <c r="BG1491" s="144"/>
      <c r="BH1491" s="144"/>
      <c r="BI1491" s="144"/>
      <c r="BJ1491" s="144"/>
      <c r="BK1491" s="144"/>
      <c r="BL1491" s="144"/>
      <c r="BM1491" s="144"/>
      <c r="BN1491" s="144"/>
      <c r="BO1491" s="144"/>
      <c r="BP1491" s="144"/>
    </row>
    <row r="1492" spans="1:68" ht="14.5" x14ac:dyDescent="0.3">
      <c r="A1492" s="143"/>
      <c r="B1492" s="143"/>
      <c r="C1492" s="327"/>
      <c r="D1492" s="144"/>
      <c r="E1492" s="144"/>
      <c r="F1492" s="144"/>
      <c r="G1492" s="144"/>
      <c r="H1492" s="144"/>
      <c r="I1492" s="144"/>
      <c r="J1492" s="144"/>
      <c r="K1492" s="144"/>
      <c r="L1492" s="144"/>
      <c r="M1492" s="144"/>
      <c r="N1492" s="144"/>
      <c r="O1492" s="144"/>
      <c r="P1492" s="144"/>
      <c r="Q1492" s="144"/>
      <c r="R1492" s="144"/>
      <c r="S1492" s="144"/>
      <c r="T1492" s="144"/>
      <c r="U1492" s="144"/>
      <c r="V1492" s="144"/>
      <c r="W1492" s="144"/>
      <c r="X1492" s="144"/>
      <c r="Y1492" s="144"/>
      <c r="Z1492" s="144"/>
      <c r="AA1492" s="144"/>
      <c r="AB1492" s="144"/>
      <c r="AC1492" s="144"/>
      <c r="AD1492" s="144"/>
      <c r="AE1492" s="144"/>
      <c r="AF1492" s="144"/>
      <c r="AG1492" s="144"/>
      <c r="AH1492" s="144"/>
      <c r="AI1492" s="144"/>
      <c r="AJ1492" s="144"/>
      <c r="AK1492" s="144"/>
      <c r="AL1492" s="144"/>
      <c r="AM1492" s="144"/>
      <c r="AN1492" s="144"/>
      <c r="AO1492" s="144"/>
      <c r="AP1492" s="144"/>
      <c r="AQ1492" s="144"/>
      <c r="AR1492" s="144"/>
      <c r="AS1492" s="144"/>
      <c r="AT1492" s="144"/>
      <c r="AU1492" s="144"/>
      <c r="AV1492" s="144"/>
      <c r="AW1492" s="144"/>
      <c r="AX1492" s="144"/>
      <c r="AY1492" s="144"/>
      <c r="AZ1492" s="144"/>
      <c r="BA1492" s="144"/>
      <c r="BB1492" s="144"/>
      <c r="BC1492" s="144"/>
      <c r="BD1492" s="144"/>
      <c r="BE1492" s="144"/>
      <c r="BF1492" s="144"/>
      <c r="BG1492" s="144"/>
      <c r="BH1492" s="144"/>
      <c r="BI1492" s="144"/>
      <c r="BJ1492" s="144"/>
      <c r="BK1492" s="144"/>
      <c r="BL1492" s="144"/>
      <c r="BM1492" s="144"/>
      <c r="BN1492" s="144"/>
      <c r="BO1492" s="144"/>
      <c r="BP1492" s="144"/>
    </row>
    <row r="1493" spans="1:68" ht="14.5" x14ac:dyDescent="0.3">
      <c r="A1493" s="143"/>
      <c r="B1493" s="143"/>
      <c r="C1493" s="327"/>
      <c r="D1493" s="144"/>
      <c r="E1493" s="144"/>
      <c r="F1493" s="144"/>
      <c r="G1493" s="144"/>
      <c r="H1493" s="144"/>
      <c r="I1493" s="144"/>
      <c r="J1493" s="144"/>
      <c r="K1493" s="144"/>
      <c r="L1493" s="144"/>
      <c r="M1493" s="144"/>
      <c r="N1493" s="144"/>
      <c r="O1493" s="144"/>
      <c r="P1493" s="144"/>
      <c r="Q1493" s="144"/>
      <c r="R1493" s="144"/>
      <c r="S1493" s="144"/>
      <c r="T1493" s="144"/>
      <c r="U1493" s="144"/>
      <c r="V1493" s="144"/>
      <c r="W1493" s="144"/>
      <c r="X1493" s="144"/>
      <c r="Y1493" s="144"/>
      <c r="Z1493" s="144"/>
      <c r="AA1493" s="144"/>
      <c r="AB1493" s="144"/>
      <c r="AC1493" s="144"/>
      <c r="AD1493" s="144"/>
      <c r="AE1493" s="144"/>
      <c r="AF1493" s="144"/>
      <c r="AG1493" s="144"/>
      <c r="AH1493" s="144"/>
      <c r="AI1493" s="144"/>
      <c r="AJ1493" s="144"/>
      <c r="AK1493" s="144"/>
      <c r="AL1493" s="144"/>
      <c r="AM1493" s="144"/>
      <c r="AN1493" s="144"/>
      <c r="AO1493" s="144"/>
      <c r="AP1493" s="144"/>
      <c r="AQ1493" s="144"/>
      <c r="AR1493" s="144"/>
      <c r="AS1493" s="144"/>
      <c r="AT1493" s="144"/>
      <c r="AU1493" s="144"/>
      <c r="AV1493" s="144"/>
      <c r="AW1493" s="144"/>
      <c r="AX1493" s="144"/>
      <c r="AY1493" s="144"/>
      <c r="AZ1493" s="144"/>
      <c r="BA1493" s="144"/>
      <c r="BB1493" s="144"/>
      <c r="BC1493" s="144"/>
      <c r="BD1493" s="144"/>
      <c r="BE1493" s="144"/>
      <c r="BF1493" s="144"/>
      <c r="BG1493" s="144"/>
      <c r="BH1493" s="144"/>
      <c r="BI1493" s="144"/>
      <c r="BJ1493" s="144"/>
      <c r="BK1493" s="144"/>
      <c r="BL1493" s="144"/>
      <c r="BM1493" s="144"/>
      <c r="BN1493" s="144"/>
      <c r="BO1493" s="144"/>
      <c r="BP1493" s="144"/>
    </row>
    <row r="1494" spans="1:68" ht="14.5" x14ac:dyDescent="0.3">
      <c r="A1494" s="143"/>
      <c r="B1494" s="143"/>
      <c r="C1494" s="327"/>
      <c r="D1494" s="144"/>
      <c r="E1494" s="144"/>
      <c r="F1494" s="144"/>
      <c r="G1494" s="144"/>
      <c r="H1494" s="144"/>
      <c r="I1494" s="144"/>
      <c r="J1494" s="144"/>
      <c r="K1494" s="144"/>
      <c r="L1494" s="144"/>
      <c r="M1494" s="144"/>
      <c r="N1494" s="144"/>
      <c r="O1494" s="144"/>
      <c r="P1494" s="144"/>
      <c r="Q1494" s="144"/>
      <c r="R1494" s="144"/>
      <c r="S1494" s="144"/>
      <c r="T1494" s="144"/>
      <c r="U1494" s="144"/>
      <c r="V1494" s="144"/>
      <c r="W1494" s="144"/>
      <c r="X1494" s="144"/>
      <c r="Y1494" s="144"/>
      <c r="Z1494" s="144"/>
      <c r="AA1494" s="144"/>
      <c r="AB1494" s="144"/>
      <c r="AC1494" s="144"/>
      <c r="AD1494" s="144"/>
      <c r="AE1494" s="144"/>
      <c r="AF1494" s="144"/>
      <c r="AG1494" s="144"/>
      <c r="AH1494" s="144"/>
      <c r="AI1494" s="144"/>
      <c r="AJ1494" s="144"/>
      <c r="AK1494" s="144"/>
      <c r="AL1494" s="144"/>
      <c r="AM1494" s="144"/>
      <c r="AN1494" s="144"/>
      <c r="AO1494" s="144"/>
      <c r="AP1494" s="144"/>
      <c r="AQ1494" s="144"/>
      <c r="AR1494" s="144"/>
      <c r="AS1494" s="144"/>
      <c r="AT1494" s="144"/>
      <c r="AU1494" s="144"/>
      <c r="AV1494" s="144"/>
      <c r="AW1494" s="144"/>
      <c r="AX1494" s="144"/>
      <c r="AY1494" s="144"/>
      <c r="AZ1494" s="144"/>
      <c r="BA1494" s="144"/>
      <c r="BB1494" s="144"/>
      <c r="BC1494" s="144"/>
      <c r="BD1494" s="144"/>
      <c r="BE1494" s="144"/>
      <c r="BF1494" s="144"/>
      <c r="BG1494" s="144"/>
      <c r="BH1494" s="144"/>
      <c r="BI1494" s="144"/>
      <c r="BJ1494" s="144"/>
      <c r="BK1494" s="144"/>
      <c r="BL1494" s="144"/>
      <c r="BM1494" s="144"/>
      <c r="BN1494" s="144"/>
      <c r="BO1494" s="144"/>
      <c r="BP1494" s="144"/>
    </row>
    <row r="1495" spans="1:68" ht="14.5" x14ac:dyDescent="0.3">
      <c r="A1495" s="143"/>
      <c r="B1495" s="143"/>
      <c r="C1495" s="327"/>
      <c r="D1495" s="144"/>
      <c r="E1495" s="144"/>
      <c r="F1495" s="144"/>
      <c r="G1495" s="144"/>
      <c r="H1495" s="144"/>
      <c r="I1495" s="144"/>
      <c r="J1495" s="144"/>
      <c r="K1495" s="144"/>
      <c r="L1495" s="144"/>
      <c r="M1495" s="144"/>
      <c r="N1495" s="144"/>
      <c r="O1495" s="144"/>
      <c r="P1495" s="144"/>
      <c r="Q1495" s="144"/>
      <c r="R1495" s="144"/>
      <c r="S1495" s="144"/>
      <c r="T1495" s="144"/>
      <c r="U1495" s="144"/>
      <c r="V1495" s="144"/>
      <c r="W1495" s="144"/>
      <c r="X1495" s="144"/>
      <c r="Y1495" s="144"/>
      <c r="Z1495" s="144"/>
      <c r="AA1495" s="144"/>
      <c r="AB1495" s="144"/>
      <c r="AC1495" s="144"/>
      <c r="AD1495" s="144"/>
      <c r="AE1495" s="144"/>
      <c r="AF1495" s="144"/>
      <c r="AG1495" s="144"/>
      <c r="AH1495" s="144"/>
      <c r="AI1495" s="144"/>
      <c r="AJ1495" s="144"/>
      <c r="AK1495" s="144"/>
      <c r="AL1495" s="144"/>
      <c r="AM1495" s="144"/>
      <c r="AN1495" s="144"/>
      <c r="AO1495" s="144"/>
      <c r="AP1495" s="144"/>
      <c r="AQ1495" s="144"/>
      <c r="AR1495" s="144"/>
      <c r="AS1495" s="144"/>
      <c r="AT1495" s="144"/>
      <c r="AU1495" s="144"/>
      <c r="AV1495" s="144"/>
      <c r="AW1495" s="144"/>
      <c r="AX1495" s="144"/>
      <c r="AY1495" s="144"/>
      <c r="AZ1495" s="144"/>
      <c r="BA1495" s="144"/>
      <c r="BB1495" s="144"/>
      <c r="BC1495" s="144"/>
      <c r="BD1495" s="144"/>
      <c r="BE1495" s="144"/>
      <c r="BF1495" s="144"/>
      <c r="BG1495" s="144"/>
      <c r="BH1495" s="144"/>
      <c r="BI1495" s="144"/>
      <c r="BJ1495" s="144"/>
      <c r="BK1495" s="144"/>
      <c r="BL1495" s="144"/>
      <c r="BM1495" s="144"/>
      <c r="BN1495" s="144"/>
      <c r="BO1495" s="144"/>
      <c r="BP1495" s="144"/>
    </row>
    <row r="1496" spans="1:68" ht="14.5" x14ac:dyDescent="0.3">
      <c r="A1496" s="143"/>
      <c r="B1496" s="143"/>
      <c r="C1496" s="327"/>
      <c r="D1496" s="144"/>
      <c r="E1496" s="144"/>
      <c r="F1496" s="144"/>
      <c r="G1496" s="144"/>
      <c r="H1496" s="144"/>
      <c r="I1496" s="144"/>
      <c r="J1496" s="144"/>
      <c r="K1496" s="144"/>
      <c r="L1496" s="144"/>
      <c r="M1496" s="144"/>
      <c r="N1496" s="144"/>
      <c r="O1496" s="144"/>
      <c r="P1496" s="144"/>
      <c r="Q1496" s="144"/>
      <c r="R1496" s="144"/>
      <c r="S1496" s="144"/>
      <c r="T1496" s="144"/>
      <c r="U1496" s="144"/>
      <c r="V1496" s="144"/>
      <c r="W1496" s="144"/>
      <c r="X1496" s="144"/>
      <c r="Y1496" s="144"/>
      <c r="Z1496" s="144"/>
      <c r="AA1496" s="144"/>
      <c r="AB1496" s="144"/>
      <c r="AC1496" s="144"/>
      <c r="AD1496" s="144"/>
      <c r="AE1496" s="144"/>
      <c r="AF1496" s="144"/>
      <c r="AG1496" s="144"/>
      <c r="AH1496" s="144"/>
      <c r="AI1496" s="144"/>
      <c r="AJ1496" s="144"/>
      <c r="AK1496" s="144"/>
      <c r="AL1496" s="144"/>
      <c r="AM1496" s="144"/>
      <c r="AN1496" s="144"/>
      <c r="AO1496" s="144"/>
      <c r="AP1496" s="144"/>
      <c r="AQ1496" s="144"/>
      <c r="AR1496" s="144"/>
      <c r="AS1496" s="144"/>
      <c r="AT1496" s="144"/>
      <c r="AU1496" s="144"/>
      <c r="AV1496" s="144"/>
      <c r="AW1496" s="144"/>
      <c r="AX1496" s="144"/>
      <c r="AY1496" s="144"/>
      <c r="AZ1496" s="144"/>
      <c r="BA1496" s="144"/>
      <c r="BB1496" s="144"/>
      <c r="BC1496" s="144"/>
      <c r="BD1496" s="144"/>
      <c r="BE1496" s="144"/>
      <c r="BF1496" s="144"/>
      <c r="BG1496" s="144"/>
      <c r="BH1496" s="144"/>
      <c r="BI1496" s="144"/>
      <c r="BJ1496" s="144"/>
      <c r="BK1496" s="144"/>
      <c r="BL1496" s="144"/>
      <c r="BM1496" s="144"/>
      <c r="BN1496" s="144"/>
      <c r="BO1496" s="144"/>
      <c r="BP1496" s="144"/>
    </row>
    <row r="1497" spans="1:68" ht="14.5" x14ac:dyDescent="0.3">
      <c r="A1497" s="143"/>
      <c r="B1497" s="143"/>
      <c r="C1497" s="327"/>
      <c r="D1497" s="144"/>
      <c r="E1497" s="144"/>
      <c r="F1497" s="144"/>
      <c r="G1497" s="144"/>
      <c r="H1497" s="144"/>
      <c r="I1497" s="144"/>
      <c r="J1497" s="144"/>
      <c r="K1497" s="144"/>
      <c r="L1497" s="144"/>
      <c r="M1497" s="144"/>
      <c r="N1497" s="144"/>
      <c r="O1497" s="144"/>
      <c r="P1497" s="144"/>
      <c r="Q1497" s="144"/>
      <c r="R1497" s="144"/>
      <c r="S1497" s="144"/>
      <c r="T1497" s="144"/>
      <c r="U1497" s="144"/>
      <c r="V1497" s="144"/>
      <c r="W1497" s="144"/>
      <c r="X1497" s="144"/>
      <c r="Y1497" s="144"/>
      <c r="Z1497" s="144"/>
      <c r="AA1497" s="144"/>
      <c r="AB1497" s="144"/>
      <c r="AC1497" s="144"/>
      <c r="AD1497" s="144"/>
      <c r="AE1497" s="144"/>
      <c r="AF1497" s="144"/>
      <c r="AG1497" s="144"/>
      <c r="AH1497" s="144"/>
      <c r="AI1497" s="144"/>
      <c r="AJ1497" s="144"/>
      <c r="AK1497" s="144"/>
      <c r="AL1497" s="144"/>
      <c r="AM1497" s="144"/>
      <c r="AN1497" s="144"/>
      <c r="AO1497" s="144"/>
      <c r="AP1497" s="144"/>
      <c r="AQ1497" s="144"/>
      <c r="AR1497" s="144"/>
      <c r="AS1497" s="144"/>
      <c r="AT1497" s="144"/>
      <c r="AU1497" s="144"/>
      <c r="AV1497" s="144"/>
      <c r="AW1497" s="144"/>
      <c r="AX1497" s="144"/>
      <c r="AY1497" s="144"/>
      <c r="AZ1497" s="144"/>
      <c r="BA1497" s="144"/>
      <c r="BB1497" s="144"/>
      <c r="BC1497" s="144"/>
      <c r="BD1497" s="144"/>
      <c r="BE1497" s="144"/>
      <c r="BF1497" s="144"/>
      <c r="BG1497" s="144"/>
      <c r="BH1497" s="144"/>
      <c r="BI1497" s="144"/>
      <c r="BJ1497" s="144"/>
      <c r="BK1497" s="144"/>
      <c r="BL1497" s="144"/>
      <c r="BM1497" s="144"/>
      <c r="BN1497" s="144"/>
      <c r="BO1497" s="144"/>
      <c r="BP1497" s="144"/>
    </row>
    <row r="1498" spans="1:68" ht="14.5" x14ac:dyDescent="0.3">
      <c r="A1498" s="143"/>
      <c r="B1498" s="143"/>
      <c r="C1498" s="327"/>
      <c r="D1498" s="144"/>
      <c r="E1498" s="144"/>
      <c r="F1498" s="144"/>
      <c r="G1498" s="144"/>
      <c r="H1498" s="144"/>
      <c r="I1498" s="144"/>
      <c r="J1498" s="144"/>
      <c r="K1498" s="144"/>
      <c r="L1498" s="144"/>
      <c r="M1498" s="144"/>
      <c r="N1498" s="144"/>
      <c r="O1498" s="144"/>
      <c r="P1498" s="144"/>
      <c r="Q1498" s="144"/>
      <c r="R1498" s="144"/>
      <c r="S1498" s="144"/>
      <c r="T1498" s="144"/>
      <c r="U1498" s="144"/>
      <c r="V1498" s="144"/>
      <c r="W1498" s="144"/>
      <c r="X1498" s="144"/>
      <c r="Y1498" s="144"/>
      <c r="Z1498" s="144"/>
      <c r="AA1498" s="144"/>
      <c r="AB1498" s="144"/>
      <c r="AC1498" s="144"/>
      <c r="AD1498" s="144"/>
      <c r="AE1498" s="144"/>
      <c r="AF1498" s="144"/>
      <c r="AG1498" s="144"/>
      <c r="AH1498" s="144"/>
      <c r="AI1498" s="144"/>
      <c r="AJ1498" s="144"/>
      <c r="AK1498" s="144"/>
      <c r="AL1498" s="144"/>
      <c r="AM1498" s="144"/>
      <c r="AN1498" s="144"/>
      <c r="AO1498" s="144"/>
      <c r="AP1498" s="144"/>
      <c r="AQ1498" s="144"/>
      <c r="AR1498" s="144"/>
      <c r="AS1498" s="144"/>
      <c r="AT1498" s="144"/>
      <c r="AU1498" s="144"/>
      <c r="AV1498" s="144"/>
      <c r="AW1498" s="144"/>
      <c r="AX1498" s="144"/>
      <c r="AY1498" s="144"/>
      <c r="AZ1498" s="144"/>
      <c r="BA1498" s="144"/>
      <c r="BB1498" s="144"/>
      <c r="BC1498" s="144"/>
      <c r="BD1498" s="144"/>
      <c r="BE1498" s="144"/>
      <c r="BF1498" s="144"/>
      <c r="BG1498" s="144"/>
      <c r="BH1498" s="144"/>
      <c r="BI1498" s="144"/>
      <c r="BJ1498" s="144"/>
      <c r="BK1498" s="144"/>
      <c r="BL1498" s="144"/>
      <c r="BM1498" s="144"/>
      <c r="BN1498" s="144"/>
      <c r="BO1498" s="144"/>
      <c r="BP1498" s="144"/>
    </row>
    <row r="1499" spans="1:68" ht="14.5" x14ac:dyDescent="0.3">
      <c r="A1499" s="143"/>
      <c r="B1499" s="143"/>
      <c r="C1499" s="327"/>
      <c r="D1499" s="144"/>
      <c r="E1499" s="144"/>
      <c r="F1499" s="144"/>
      <c r="G1499" s="144"/>
      <c r="H1499" s="144"/>
      <c r="I1499" s="144"/>
      <c r="J1499" s="144"/>
      <c r="K1499" s="144"/>
      <c r="L1499" s="144"/>
      <c r="M1499" s="144"/>
      <c r="N1499" s="144"/>
      <c r="O1499" s="144"/>
      <c r="P1499" s="144"/>
      <c r="Q1499" s="144"/>
      <c r="R1499" s="144"/>
      <c r="S1499" s="144"/>
      <c r="T1499" s="144"/>
      <c r="U1499" s="144"/>
      <c r="V1499" s="144"/>
      <c r="W1499" s="144"/>
      <c r="X1499" s="144"/>
      <c r="Y1499" s="144"/>
      <c r="Z1499" s="144"/>
      <c r="AA1499" s="144"/>
      <c r="AB1499" s="144"/>
      <c r="AC1499" s="144"/>
      <c r="AD1499" s="144"/>
      <c r="AE1499" s="144"/>
      <c r="AF1499" s="144"/>
      <c r="AG1499" s="144"/>
      <c r="AH1499" s="144"/>
      <c r="AI1499" s="144"/>
      <c r="AJ1499" s="144"/>
      <c r="AK1499" s="144"/>
      <c r="AL1499" s="144"/>
      <c r="AM1499" s="144"/>
      <c r="AN1499" s="144"/>
      <c r="AO1499" s="144"/>
      <c r="AP1499" s="144"/>
      <c r="AQ1499" s="144"/>
      <c r="AR1499" s="144"/>
      <c r="AS1499" s="144"/>
      <c r="AT1499" s="144"/>
      <c r="AU1499" s="144"/>
      <c r="AV1499" s="144"/>
      <c r="AW1499" s="144"/>
      <c r="AX1499" s="144"/>
      <c r="AY1499" s="144"/>
      <c r="AZ1499" s="144"/>
      <c r="BA1499" s="144"/>
      <c r="BB1499" s="144"/>
      <c r="BC1499" s="144"/>
      <c r="BD1499" s="144"/>
      <c r="BE1499" s="144"/>
      <c r="BF1499" s="144"/>
      <c r="BG1499" s="144"/>
      <c r="BH1499" s="144"/>
      <c r="BI1499" s="144"/>
      <c r="BJ1499" s="144"/>
      <c r="BK1499" s="144"/>
      <c r="BL1499" s="144"/>
      <c r="BM1499" s="144"/>
      <c r="BN1499" s="144"/>
      <c r="BO1499" s="144"/>
      <c r="BP1499" s="144"/>
    </row>
    <row r="1500" spans="1:68" ht="14.5" x14ac:dyDescent="0.3">
      <c r="A1500" s="143"/>
      <c r="B1500" s="143"/>
      <c r="C1500" s="327"/>
      <c r="D1500" s="144"/>
      <c r="E1500" s="144"/>
      <c r="F1500" s="144"/>
      <c r="G1500" s="144"/>
      <c r="H1500" s="144"/>
      <c r="I1500" s="144"/>
      <c r="J1500" s="144"/>
      <c r="K1500" s="144"/>
      <c r="L1500" s="144"/>
      <c r="M1500" s="144"/>
      <c r="N1500" s="144"/>
      <c r="O1500" s="144"/>
      <c r="P1500" s="144"/>
      <c r="Q1500" s="144"/>
      <c r="R1500" s="144"/>
      <c r="S1500" s="144"/>
      <c r="T1500" s="144"/>
      <c r="U1500" s="144"/>
      <c r="V1500" s="144"/>
      <c r="W1500" s="144"/>
      <c r="X1500" s="144"/>
      <c r="Y1500" s="144"/>
      <c r="Z1500" s="144"/>
      <c r="AA1500" s="144"/>
      <c r="AB1500" s="144"/>
      <c r="AC1500" s="144"/>
      <c r="AD1500" s="144"/>
      <c r="AE1500" s="144"/>
      <c r="AF1500" s="144"/>
      <c r="AG1500" s="144"/>
      <c r="AH1500" s="144"/>
      <c r="AI1500" s="144"/>
      <c r="AJ1500" s="144"/>
      <c r="AK1500" s="144"/>
      <c r="AL1500" s="144"/>
      <c r="AM1500" s="144"/>
      <c r="AN1500" s="144"/>
      <c r="AO1500" s="144"/>
      <c r="AP1500" s="144"/>
      <c r="AQ1500" s="144"/>
      <c r="AR1500" s="144"/>
      <c r="AS1500" s="144"/>
      <c r="AT1500" s="144"/>
      <c r="AU1500" s="144"/>
      <c r="AV1500" s="144"/>
      <c r="AW1500" s="144"/>
      <c r="AX1500" s="144"/>
      <c r="AY1500" s="144"/>
      <c r="AZ1500" s="144"/>
      <c r="BA1500" s="144"/>
      <c r="BB1500" s="144"/>
      <c r="BC1500" s="144"/>
      <c r="BD1500" s="144"/>
      <c r="BE1500" s="144"/>
      <c r="BF1500" s="144"/>
      <c r="BG1500" s="144"/>
      <c r="BH1500" s="144"/>
      <c r="BI1500" s="144"/>
      <c r="BJ1500" s="144"/>
      <c r="BK1500" s="144"/>
      <c r="BL1500" s="144"/>
      <c r="BM1500" s="144"/>
      <c r="BN1500" s="144"/>
      <c r="BO1500" s="144"/>
      <c r="BP1500" s="144"/>
    </row>
    <row r="1501" spans="1:68" ht="14.5" x14ac:dyDescent="0.3">
      <c r="A1501" s="143"/>
      <c r="B1501" s="143"/>
      <c r="C1501" s="327"/>
      <c r="D1501" s="144"/>
      <c r="E1501" s="144"/>
      <c r="F1501" s="144"/>
      <c r="G1501" s="144"/>
      <c r="H1501" s="144"/>
      <c r="I1501" s="144"/>
      <c r="J1501" s="144"/>
      <c r="K1501" s="144"/>
      <c r="L1501" s="144"/>
      <c r="M1501" s="144"/>
      <c r="N1501" s="144"/>
      <c r="O1501" s="144"/>
      <c r="P1501" s="144"/>
      <c r="Q1501" s="144"/>
      <c r="R1501" s="144"/>
      <c r="S1501" s="144"/>
      <c r="T1501" s="144"/>
      <c r="U1501" s="144"/>
      <c r="V1501" s="144"/>
      <c r="W1501" s="144"/>
      <c r="X1501" s="144"/>
      <c r="Y1501" s="144"/>
      <c r="Z1501" s="144"/>
      <c r="AA1501" s="144"/>
      <c r="AB1501" s="144"/>
      <c r="AC1501" s="144"/>
      <c r="AD1501" s="144"/>
      <c r="AE1501" s="144"/>
      <c r="AF1501" s="144"/>
      <c r="AG1501" s="144"/>
      <c r="AH1501" s="144"/>
      <c r="AI1501" s="144"/>
      <c r="AJ1501" s="144"/>
      <c r="AK1501" s="144"/>
      <c r="AL1501" s="144"/>
      <c r="AM1501" s="144"/>
      <c r="AN1501" s="144"/>
      <c r="AO1501" s="144"/>
      <c r="AP1501" s="144"/>
      <c r="AQ1501" s="144"/>
      <c r="AR1501" s="144"/>
      <c r="AS1501" s="144"/>
      <c r="AT1501" s="144"/>
      <c r="AU1501" s="144"/>
      <c r="AV1501" s="144"/>
      <c r="AW1501" s="144"/>
      <c r="AX1501" s="144"/>
      <c r="AY1501" s="144"/>
      <c r="AZ1501" s="144"/>
      <c r="BA1501" s="144"/>
      <c r="BB1501" s="144"/>
      <c r="BC1501" s="144"/>
      <c r="BD1501" s="144"/>
      <c r="BE1501" s="144"/>
      <c r="BF1501" s="144"/>
      <c r="BG1501" s="144"/>
      <c r="BH1501" s="144"/>
      <c r="BI1501" s="144"/>
      <c r="BJ1501" s="144"/>
      <c r="BK1501" s="144"/>
      <c r="BL1501" s="144"/>
      <c r="BM1501" s="144"/>
      <c r="BN1501" s="144"/>
      <c r="BO1501" s="144"/>
      <c r="BP1501" s="144"/>
    </row>
    <row r="1502" spans="1:68" ht="14.5" x14ac:dyDescent="0.3">
      <c r="A1502" s="143"/>
      <c r="B1502" s="143"/>
      <c r="C1502" s="327"/>
      <c r="D1502" s="144"/>
      <c r="E1502" s="144"/>
      <c r="F1502" s="144"/>
      <c r="G1502" s="144"/>
      <c r="H1502" s="144"/>
      <c r="I1502" s="144"/>
      <c r="J1502" s="144"/>
      <c r="K1502" s="144"/>
      <c r="L1502" s="144"/>
      <c r="M1502" s="144"/>
      <c r="N1502" s="144"/>
      <c r="O1502" s="144"/>
      <c r="P1502" s="144"/>
      <c r="Q1502" s="144"/>
      <c r="R1502" s="144"/>
      <c r="S1502" s="144"/>
      <c r="T1502" s="144"/>
      <c r="U1502" s="144"/>
      <c r="V1502" s="144"/>
      <c r="W1502" s="144"/>
      <c r="X1502" s="144"/>
      <c r="Y1502" s="144"/>
      <c r="Z1502" s="144"/>
      <c r="AA1502" s="144"/>
      <c r="AB1502" s="144"/>
      <c r="AC1502" s="144"/>
      <c r="AD1502" s="144"/>
      <c r="AE1502" s="144"/>
      <c r="AF1502" s="144"/>
      <c r="AG1502" s="144"/>
      <c r="AH1502" s="144"/>
      <c r="AI1502" s="144"/>
      <c r="AJ1502" s="144"/>
      <c r="AK1502" s="144"/>
      <c r="AL1502" s="144"/>
      <c r="AM1502" s="144"/>
      <c r="AN1502" s="144"/>
      <c r="AO1502" s="144"/>
      <c r="AP1502" s="144"/>
      <c r="AQ1502" s="144"/>
      <c r="AR1502" s="144"/>
      <c r="AS1502" s="144"/>
      <c r="AT1502" s="144"/>
      <c r="AU1502" s="144"/>
      <c r="AV1502" s="144"/>
      <c r="AW1502" s="144"/>
      <c r="AX1502" s="144"/>
      <c r="AY1502" s="144"/>
      <c r="AZ1502" s="144"/>
      <c r="BA1502" s="144"/>
      <c r="BB1502" s="144"/>
      <c r="BC1502" s="144"/>
      <c r="BD1502" s="144"/>
      <c r="BE1502" s="144"/>
      <c r="BF1502" s="144"/>
      <c r="BG1502" s="144"/>
      <c r="BH1502" s="144"/>
      <c r="BI1502" s="144"/>
      <c r="BJ1502" s="144"/>
      <c r="BK1502" s="144"/>
      <c r="BL1502" s="144"/>
      <c r="BM1502" s="144"/>
      <c r="BN1502" s="144"/>
      <c r="BO1502" s="144"/>
      <c r="BP1502" s="144"/>
    </row>
    <row r="1503" spans="1:68" ht="14.5" x14ac:dyDescent="0.3">
      <c r="A1503" s="143"/>
      <c r="B1503" s="143"/>
      <c r="C1503" s="327"/>
      <c r="D1503" s="144"/>
      <c r="E1503" s="144"/>
      <c r="F1503" s="144"/>
      <c r="G1503" s="144"/>
      <c r="H1503" s="144"/>
      <c r="I1503" s="144"/>
      <c r="J1503" s="144"/>
      <c r="K1503" s="144"/>
      <c r="L1503" s="144"/>
      <c r="M1503" s="144"/>
      <c r="N1503" s="144"/>
      <c r="O1503" s="144"/>
      <c r="P1503" s="144"/>
      <c r="Q1503" s="144"/>
      <c r="R1503" s="144"/>
      <c r="S1503" s="144"/>
      <c r="T1503" s="144"/>
      <c r="U1503" s="144"/>
      <c r="V1503" s="144"/>
      <c r="W1503" s="144"/>
      <c r="X1503" s="144"/>
      <c r="Y1503" s="144"/>
      <c r="Z1503" s="144"/>
      <c r="AA1503" s="144"/>
      <c r="AB1503" s="144"/>
      <c r="AC1503" s="144"/>
      <c r="AD1503" s="144"/>
      <c r="AE1503" s="144"/>
      <c r="AF1503" s="144"/>
      <c r="AG1503" s="144"/>
      <c r="AH1503" s="144"/>
      <c r="AI1503" s="144"/>
      <c r="AJ1503" s="144"/>
      <c r="AK1503" s="144"/>
      <c r="AL1503" s="144"/>
      <c r="AM1503" s="144"/>
      <c r="AN1503" s="144"/>
      <c r="AO1503" s="144"/>
      <c r="AP1503" s="144"/>
      <c r="AQ1503" s="144"/>
      <c r="AR1503" s="144"/>
      <c r="AS1503" s="144"/>
      <c r="AT1503" s="144"/>
      <c r="AU1503" s="144"/>
      <c r="AV1503" s="144"/>
      <c r="AW1503" s="144"/>
      <c r="AX1503" s="144"/>
      <c r="AY1503" s="144"/>
      <c r="AZ1503" s="144"/>
      <c r="BA1503" s="144"/>
      <c r="BB1503" s="144"/>
      <c r="BC1503" s="144"/>
      <c r="BD1503" s="144"/>
      <c r="BE1503" s="144"/>
      <c r="BF1503" s="144"/>
      <c r="BG1503" s="144"/>
      <c r="BH1503" s="144"/>
      <c r="BI1503" s="144"/>
      <c r="BJ1503" s="144"/>
      <c r="BK1503" s="144"/>
      <c r="BL1503" s="144"/>
      <c r="BM1503" s="144"/>
      <c r="BN1503" s="144"/>
      <c r="BO1503" s="144"/>
      <c r="BP1503" s="144"/>
    </row>
    <row r="1504" spans="1:68" ht="14.5" x14ac:dyDescent="0.3">
      <c r="A1504" s="143"/>
      <c r="B1504" s="143"/>
      <c r="C1504" s="327"/>
      <c r="D1504" s="144"/>
      <c r="E1504" s="144"/>
      <c r="F1504" s="144"/>
      <c r="G1504" s="144"/>
      <c r="H1504" s="144"/>
      <c r="I1504" s="144"/>
      <c r="J1504" s="144"/>
      <c r="K1504" s="144"/>
      <c r="L1504" s="144"/>
      <c r="M1504" s="144"/>
      <c r="N1504" s="144"/>
      <c r="O1504" s="144"/>
      <c r="P1504" s="144"/>
      <c r="Q1504" s="144"/>
      <c r="R1504" s="144"/>
      <c r="S1504" s="144"/>
      <c r="T1504" s="144"/>
      <c r="U1504" s="144"/>
      <c r="V1504" s="144"/>
      <c r="W1504" s="144"/>
      <c r="X1504" s="144"/>
      <c r="Y1504" s="144"/>
      <c r="Z1504" s="144"/>
      <c r="AA1504" s="144"/>
      <c r="AB1504" s="144"/>
      <c r="AC1504" s="144"/>
      <c r="AD1504" s="144"/>
      <c r="AE1504" s="144"/>
      <c r="AF1504" s="144"/>
      <c r="AG1504" s="144"/>
      <c r="AH1504" s="144"/>
      <c r="AI1504" s="144"/>
      <c r="AJ1504" s="144"/>
      <c r="AK1504" s="144"/>
      <c r="AL1504" s="144"/>
      <c r="AM1504" s="144"/>
      <c r="AN1504" s="144"/>
      <c r="AO1504" s="144"/>
      <c r="AP1504" s="144"/>
      <c r="AQ1504" s="144"/>
      <c r="AR1504" s="144"/>
      <c r="AS1504" s="144"/>
      <c r="AT1504" s="144"/>
      <c r="AU1504" s="144"/>
      <c r="AV1504" s="144"/>
      <c r="AW1504" s="144"/>
      <c r="AX1504" s="144"/>
      <c r="AY1504" s="144"/>
      <c r="AZ1504" s="144"/>
      <c r="BA1504" s="144"/>
      <c r="BB1504" s="144"/>
      <c r="BC1504" s="144"/>
      <c r="BD1504" s="144"/>
      <c r="BE1504" s="144"/>
      <c r="BF1504" s="144"/>
      <c r="BG1504" s="144"/>
      <c r="BH1504" s="144"/>
      <c r="BI1504" s="144"/>
      <c r="BJ1504" s="144"/>
      <c r="BK1504" s="144"/>
      <c r="BL1504" s="144"/>
      <c r="BM1504" s="144"/>
      <c r="BN1504" s="144"/>
      <c r="BO1504" s="144"/>
      <c r="BP1504" s="144"/>
    </row>
    <row r="1505" spans="1:68" ht="14.5" x14ac:dyDescent="0.3">
      <c r="A1505" s="143"/>
      <c r="B1505" s="143"/>
      <c r="C1505" s="327"/>
      <c r="D1505" s="144"/>
      <c r="E1505" s="144"/>
      <c r="F1505" s="144"/>
      <c r="G1505" s="144"/>
      <c r="H1505" s="144"/>
      <c r="I1505" s="144"/>
      <c r="J1505" s="144"/>
      <c r="K1505" s="144"/>
      <c r="L1505" s="144"/>
      <c r="M1505" s="144"/>
      <c r="N1505" s="144"/>
      <c r="O1505" s="144"/>
      <c r="P1505" s="144"/>
      <c r="Q1505" s="144"/>
      <c r="R1505" s="144"/>
      <c r="S1505" s="144"/>
      <c r="T1505" s="144"/>
      <c r="U1505" s="144"/>
      <c r="V1505" s="144"/>
      <c r="W1505" s="144"/>
      <c r="X1505" s="144"/>
      <c r="Y1505" s="144"/>
      <c r="Z1505" s="144"/>
      <c r="AA1505" s="144"/>
      <c r="AB1505" s="144"/>
      <c r="AC1505" s="144"/>
      <c r="AD1505" s="144"/>
      <c r="AE1505" s="144"/>
      <c r="AF1505" s="144"/>
      <c r="AG1505" s="144"/>
      <c r="AH1505" s="144"/>
      <c r="AI1505" s="144"/>
      <c r="AJ1505" s="144"/>
      <c r="AK1505" s="144"/>
      <c r="AL1505" s="144"/>
      <c r="AM1505" s="144"/>
      <c r="AN1505" s="144"/>
      <c r="AO1505" s="144"/>
      <c r="AP1505" s="144"/>
      <c r="AQ1505" s="144"/>
      <c r="AR1505" s="144"/>
      <c r="AS1505" s="144"/>
      <c r="AT1505" s="144"/>
      <c r="AU1505" s="144"/>
      <c r="AV1505" s="144"/>
      <c r="AW1505" s="144"/>
      <c r="AX1505" s="144"/>
      <c r="AY1505" s="144"/>
      <c r="AZ1505" s="144"/>
      <c r="BA1505" s="144"/>
      <c r="BB1505" s="144"/>
      <c r="BC1505" s="144"/>
      <c r="BD1505" s="144"/>
      <c r="BE1505" s="144"/>
      <c r="BF1505" s="144"/>
      <c r="BG1505" s="144"/>
      <c r="BH1505" s="144"/>
      <c r="BI1505" s="144"/>
      <c r="BJ1505" s="144"/>
      <c r="BK1505" s="144"/>
      <c r="BL1505" s="144"/>
      <c r="BM1505" s="144"/>
      <c r="BN1505" s="144"/>
      <c r="BO1505" s="144"/>
      <c r="BP1505" s="144"/>
    </row>
    <row r="1506" spans="1:68" ht="14.5" x14ac:dyDescent="0.3">
      <c r="A1506" s="143"/>
      <c r="B1506" s="143"/>
      <c r="C1506" s="327"/>
      <c r="D1506" s="144"/>
      <c r="E1506" s="144"/>
      <c r="F1506" s="144"/>
      <c r="G1506" s="144"/>
      <c r="H1506" s="144"/>
      <c r="I1506" s="144"/>
      <c r="J1506" s="144"/>
      <c r="K1506" s="144"/>
      <c r="L1506" s="144"/>
      <c r="M1506" s="144"/>
      <c r="N1506" s="144"/>
      <c r="O1506" s="144"/>
      <c r="P1506" s="144"/>
      <c r="Q1506" s="144"/>
      <c r="R1506" s="144"/>
      <c r="S1506" s="144"/>
      <c r="T1506" s="144"/>
      <c r="U1506" s="144"/>
      <c r="V1506" s="144"/>
      <c r="W1506" s="144"/>
      <c r="X1506" s="144"/>
      <c r="Y1506" s="144"/>
      <c r="Z1506" s="144"/>
      <c r="AA1506" s="144"/>
      <c r="AB1506" s="144"/>
      <c r="AC1506" s="144"/>
      <c r="AD1506" s="144"/>
      <c r="AE1506" s="144"/>
      <c r="AF1506" s="144"/>
      <c r="AG1506" s="144"/>
      <c r="AH1506" s="144"/>
      <c r="AI1506" s="144"/>
      <c r="AJ1506" s="144"/>
      <c r="AK1506" s="144"/>
      <c r="AL1506" s="144"/>
      <c r="AM1506" s="144"/>
      <c r="AN1506" s="144"/>
      <c r="AO1506" s="144"/>
      <c r="AP1506" s="144"/>
      <c r="AQ1506" s="144"/>
      <c r="AR1506" s="144"/>
      <c r="AS1506" s="144"/>
      <c r="AT1506" s="144"/>
      <c r="AU1506" s="144"/>
      <c r="AV1506" s="144"/>
      <c r="AW1506" s="144"/>
      <c r="AX1506" s="144"/>
      <c r="AY1506" s="144"/>
      <c r="AZ1506" s="144"/>
      <c r="BA1506" s="144"/>
      <c r="BB1506" s="144"/>
      <c r="BC1506" s="144"/>
      <c r="BD1506" s="144"/>
      <c r="BE1506" s="144"/>
      <c r="BF1506" s="144"/>
      <c r="BG1506" s="144"/>
      <c r="BH1506" s="144"/>
      <c r="BI1506" s="144"/>
      <c r="BJ1506" s="144"/>
      <c r="BK1506" s="144"/>
      <c r="BL1506" s="144"/>
      <c r="BM1506" s="144"/>
      <c r="BN1506" s="144"/>
      <c r="BO1506" s="144"/>
      <c r="BP1506" s="144"/>
    </row>
    <row r="1507" spans="1:68" ht="14.5" x14ac:dyDescent="0.3">
      <c r="A1507" s="143"/>
      <c r="B1507" s="143"/>
      <c r="C1507" s="327"/>
      <c r="D1507" s="144"/>
      <c r="E1507" s="144"/>
      <c r="F1507" s="144"/>
      <c r="G1507" s="144"/>
      <c r="H1507" s="144"/>
      <c r="I1507" s="144"/>
      <c r="J1507" s="144"/>
      <c r="K1507" s="144"/>
      <c r="L1507" s="144"/>
      <c r="M1507" s="144"/>
      <c r="N1507" s="144"/>
      <c r="O1507" s="144"/>
      <c r="P1507" s="144"/>
      <c r="Q1507" s="144"/>
      <c r="R1507" s="144"/>
      <c r="S1507" s="144"/>
      <c r="T1507" s="144"/>
      <c r="U1507" s="144"/>
      <c r="V1507" s="144"/>
      <c r="W1507" s="144"/>
      <c r="X1507" s="144"/>
      <c r="Y1507" s="144"/>
      <c r="Z1507" s="144"/>
      <c r="AA1507" s="144"/>
      <c r="AB1507" s="144"/>
      <c r="AC1507" s="144"/>
      <c r="AD1507" s="144"/>
      <c r="AE1507" s="144"/>
      <c r="AF1507" s="144"/>
      <c r="AG1507" s="144"/>
      <c r="AH1507" s="144"/>
      <c r="AI1507" s="144"/>
      <c r="AJ1507" s="144"/>
      <c r="AK1507" s="144"/>
      <c r="AL1507" s="144"/>
      <c r="AM1507" s="144"/>
      <c r="AN1507" s="144"/>
      <c r="AO1507" s="144"/>
      <c r="AP1507" s="144"/>
      <c r="AQ1507" s="144"/>
      <c r="AR1507" s="144"/>
      <c r="AS1507" s="144"/>
      <c r="AT1507" s="144"/>
      <c r="AU1507" s="144"/>
      <c r="AV1507" s="144"/>
      <c r="AW1507" s="144"/>
      <c r="AX1507" s="144"/>
      <c r="AY1507" s="144"/>
      <c r="AZ1507" s="144"/>
      <c r="BA1507" s="144"/>
      <c r="BB1507" s="144"/>
      <c r="BC1507" s="144"/>
      <c r="BD1507" s="144"/>
      <c r="BE1507" s="144"/>
      <c r="BF1507" s="144"/>
      <c r="BG1507" s="144"/>
      <c r="BH1507" s="144"/>
      <c r="BI1507" s="144"/>
      <c r="BJ1507" s="144"/>
      <c r="BK1507" s="144"/>
      <c r="BL1507" s="144"/>
      <c r="BM1507" s="144"/>
      <c r="BN1507" s="144"/>
      <c r="BO1507" s="144"/>
      <c r="BP1507" s="144"/>
    </row>
    <row r="1508" spans="1:68" ht="14.5" x14ac:dyDescent="0.3">
      <c r="A1508" s="143"/>
      <c r="B1508" s="143"/>
      <c r="C1508" s="327"/>
      <c r="D1508" s="144"/>
      <c r="E1508" s="144"/>
      <c r="F1508" s="144"/>
      <c r="G1508" s="144"/>
      <c r="H1508" s="144"/>
      <c r="I1508" s="144"/>
      <c r="J1508" s="144"/>
      <c r="K1508" s="144"/>
      <c r="L1508" s="144"/>
      <c r="M1508" s="144"/>
      <c r="N1508" s="144"/>
      <c r="O1508" s="144"/>
      <c r="P1508" s="144"/>
      <c r="Q1508" s="144"/>
      <c r="R1508" s="144"/>
      <c r="S1508" s="144"/>
      <c r="T1508" s="144"/>
      <c r="U1508" s="144"/>
      <c r="V1508" s="144"/>
      <c r="W1508" s="144"/>
      <c r="X1508" s="144"/>
      <c r="Y1508" s="144"/>
      <c r="Z1508" s="144"/>
      <c r="AA1508" s="144"/>
      <c r="AB1508" s="144"/>
      <c r="AC1508" s="144"/>
      <c r="AD1508" s="144"/>
      <c r="AE1508" s="144"/>
      <c r="AF1508" s="144"/>
      <c r="AG1508" s="144"/>
      <c r="AH1508" s="144"/>
      <c r="AI1508" s="144"/>
      <c r="AJ1508" s="144"/>
      <c r="AK1508" s="144"/>
      <c r="AL1508" s="144"/>
      <c r="AM1508" s="144"/>
      <c r="AN1508" s="144"/>
      <c r="AO1508" s="144"/>
      <c r="AP1508" s="144"/>
      <c r="AQ1508" s="144"/>
      <c r="AR1508" s="144"/>
      <c r="AS1508" s="144"/>
      <c r="AT1508" s="144"/>
      <c r="AU1508" s="144"/>
      <c r="AV1508" s="144"/>
      <c r="AW1508" s="144"/>
      <c r="AX1508" s="144"/>
      <c r="AY1508" s="144"/>
      <c r="AZ1508" s="144"/>
      <c r="BA1508" s="144"/>
      <c r="BB1508" s="144"/>
      <c r="BC1508" s="144"/>
      <c r="BD1508" s="144"/>
      <c r="BE1508" s="144"/>
      <c r="BF1508" s="144"/>
      <c r="BG1508" s="144"/>
      <c r="BH1508" s="144"/>
      <c r="BI1508" s="144"/>
      <c r="BJ1508" s="144"/>
      <c r="BK1508" s="144"/>
      <c r="BL1508" s="144"/>
      <c r="BM1508" s="144"/>
      <c r="BN1508" s="144"/>
      <c r="BO1508" s="144"/>
      <c r="BP1508" s="144"/>
    </row>
    <row r="1509" spans="1:68" ht="14.5" x14ac:dyDescent="0.3">
      <c r="A1509" s="143"/>
      <c r="B1509" s="143"/>
      <c r="C1509" s="327"/>
      <c r="D1509" s="144"/>
      <c r="E1509" s="144"/>
      <c r="F1509" s="144"/>
      <c r="G1509" s="144"/>
      <c r="H1509" s="144"/>
      <c r="I1509" s="144"/>
      <c r="J1509" s="144"/>
      <c r="K1509" s="144"/>
      <c r="L1509" s="144"/>
      <c r="M1509" s="144"/>
      <c r="N1509" s="144"/>
      <c r="O1509" s="144"/>
      <c r="P1509" s="144"/>
      <c r="Q1509" s="144"/>
      <c r="R1509" s="144"/>
      <c r="S1509" s="144"/>
      <c r="T1509" s="144"/>
      <c r="U1509" s="144"/>
      <c r="V1509" s="144"/>
      <c r="W1509" s="144"/>
      <c r="X1509" s="144"/>
      <c r="Y1509" s="144"/>
      <c r="Z1509" s="144"/>
      <c r="AA1509" s="144"/>
      <c r="AB1509" s="144"/>
      <c r="AC1509" s="144"/>
      <c r="AD1509" s="144"/>
      <c r="AE1509" s="144"/>
      <c r="AF1509" s="144"/>
      <c r="AG1509" s="144"/>
      <c r="AH1509" s="144"/>
      <c r="AI1509" s="144"/>
      <c r="AJ1509" s="144"/>
      <c r="AK1509" s="144"/>
      <c r="AL1509" s="144"/>
      <c r="AM1509" s="144"/>
      <c r="AN1509" s="144"/>
      <c r="AO1509" s="144"/>
      <c r="AP1509" s="144"/>
      <c r="AQ1509" s="144"/>
      <c r="AR1509" s="144"/>
      <c r="AS1509" s="144"/>
      <c r="AT1509" s="144"/>
      <c r="AU1509" s="144"/>
      <c r="AV1509" s="144"/>
      <c r="AW1509" s="144"/>
      <c r="AX1509" s="144"/>
      <c r="AY1509" s="144"/>
      <c r="AZ1509" s="144"/>
      <c r="BA1509" s="144"/>
      <c r="BB1509" s="144"/>
      <c r="BC1509" s="144"/>
      <c r="BD1509" s="144"/>
      <c r="BE1509" s="144"/>
      <c r="BF1509" s="144"/>
      <c r="BG1509" s="144"/>
      <c r="BH1509" s="144"/>
      <c r="BI1509" s="144"/>
      <c r="BJ1509" s="144"/>
      <c r="BK1509" s="144"/>
      <c r="BL1509" s="144"/>
      <c r="BM1509" s="144"/>
      <c r="BN1509" s="144"/>
      <c r="BO1509" s="144"/>
      <c r="BP1509" s="144"/>
    </row>
    <row r="1510" spans="1:68" ht="14.5" x14ac:dyDescent="0.3">
      <c r="A1510" s="143"/>
      <c r="B1510" s="143"/>
      <c r="C1510" s="327"/>
      <c r="D1510" s="144"/>
      <c r="E1510" s="144"/>
      <c r="F1510" s="144"/>
      <c r="G1510" s="144"/>
      <c r="H1510" s="144"/>
      <c r="I1510" s="144"/>
      <c r="J1510" s="144"/>
      <c r="K1510" s="144"/>
      <c r="L1510" s="144"/>
      <c r="M1510" s="144"/>
      <c r="N1510" s="144"/>
      <c r="O1510" s="144"/>
      <c r="P1510" s="144"/>
      <c r="Q1510" s="144"/>
      <c r="R1510" s="144"/>
      <c r="S1510" s="144"/>
      <c r="T1510" s="144"/>
      <c r="U1510" s="144"/>
      <c r="V1510" s="144"/>
      <c r="W1510" s="144"/>
      <c r="X1510" s="144"/>
      <c r="Y1510" s="144"/>
      <c r="Z1510" s="144"/>
      <c r="AA1510" s="144"/>
      <c r="AB1510" s="144"/>
      <c r="AC1510" s="144"/>
      <c r="AD1510" s="144"/>
      <c r="AE1510" s="144"/>
      <c r="AF1510" s="144"/>
      <c r="AG1510" s="144"/>
      <c r="AH1510" s="144"/>
      <c r="AI1510" s="144"/>
      <c r="AJ1510" s="144"/>
      <c r="AK1510" s="144"/>
      <c r="AL1510" s="144"/>
      <c r="AM1510" s="144"/>
      <c r="AN1510" s="144"/>
      <c r="AO1510" s="144"/>
      <c r="AP1510" s="144"/>
      <c r="AQ1510" s="144"/>
      <c r="AR1510" s="144"/>
      <c r="AS1510" s="144"/>
      <c r="AT1510" s="144"/>
      <c r="AU1510" s="144"/>
      <c r="AV1510" s="144"/>
      <c r="AW1510" s="144"/>
      <c r="AX1510" s="144"/>
      <c r="AY1510" s="144"/>
      <c r="AZ1510" s="144"/>
      <c r="BA1510" s="144"/>
      <c r="BB1510" s="144"/>
      <c r="BC1510" s="144"/>
      <c r="BD1510" s="144"/>
      <c r="BE1510" s="144"/>
      <c r="BF1510" s="144"/>
      <c r="BG1510" s="144"/>
      <c r="BH1510" s="144"/>
      <c r="BI1510" s="144"/>
      <c r="BJ1510" s="144"/>
      <c r="BK1510" s="144"/>
      <c r="BL1510" s="144"/>
      <c r="BM1510" s="144"/>
      <c r="BN1510" s="144"/>
      <c r="BO1510" s="144"/>
      <c r="BP1510" s="144"/>
    </row>
    <row r="1511" spans="1:68" ht="14.5" x14ac:dyDescent="0.3">
      <c r="A1511" s="143"/>
      <c r="B1511" s="143"/>
      <c r="C1511" s="327"/>
      <c r="D1511" s="144"/>
      <c r="E1511" s="144"/>
      <c r="F1511" s="144"/>
      <c r="G1511" s="144"/>
      <c r="H1511" s="144"/>
      <c r="I1511" s="144"/>
      <c r="J1511" s="144"/>
      <c r="K1511" s="144"/>
      <c r="L1511" s="144"/>
      <c r="M1511" s="144"/>
      <c r="N1511" s="144"/>
      <c r="O1511" s="144"/>
      <c r="P1511" s="144"/>
      <c r="Q1511" s="144"/>
      <c r="R1511" s="144"/>
      <c r="S1511" s="144"/>
      <c r="T1511" s="144"/>
      <c r="U1511" s="144"/>
      <c r="V1511" s="144"/>
      <c r="W1511" s="144"/>
      <c r="X1511" s="144"/>
      <c r="Y1511" s="144"/>
      <c r="Z1511" s="144"/>
      <c r="AA1511" s="144"/>
      <c r="AB1511" s="144"/>
      <c r="AC1511" s="144"/>
      <c r="AD1511" s="144"/>
      <c r="AE1511" s="144"/>
      <c r="AF1511" s="144"/>
      <c r="AG1511" s="144"/>
      <c r="AH1511" s="144"/>
      <c r="AI1511" s="144"/>
      <c r="AJ1511" s="144"/>
      <c r="AK1511" s="144"/>
      <c r="AL1511" s="144"/>
      <c r="AM1511" s="144"/>
      <c r="AN1511" s="144"/>
      <c r="AO1511" s="144"/>
      <c r="AP1511" s="144"/>
      <c r="AQ1511" s="144"/>
      <c r="AR1511" s="144"/>
      <c r="AS1511" s="144"/>
      <c r="AT1511" s="144"/>
      <c r="AU1511" s="144"/>
      <c r="AV1511" s="144"/>
      <c r="AW1511" s="144"/>
      <c r="AX1511" s="144"/>
      <c r="AY1511" s="144"/>
      <c r="AZ1511" s="144"/>
      <c r="BA1511" s="144"/>
      <c r="BB1511" s="144"/>
      <c r="BC1511" s="144"/>
      <c r="BD1511" s="144"/>
      <c r="BE1511" s="144"/>
      <c r="BF1511" s="144"/>
      <c r="BG1511" s="144"/>
      <c r="BH1511" s="144"/>
      <c r="BI1511" s="144"/>
      <c r="BJ1511" s="144"/>
      <c r="BK1511" s="144"/>
      <c r="BL1511" s="144"/>
      <c r="BM1511" s="144"/>
      <c r="BN1511" s="144"/>
      <c r="BO1511" s="144"/>
      <c r="BP1511" s="144"/>
    </row>
    <row r="1512" spans="1:68" ht="14.5" x14ac:dyDescent="0.3">
      <c r="A1512" s="143"/>
      <c r="B1512" s="143"/>
      <c r="C1512" s="327"/>
      <c r="D1512" s="144"/>
      <c r="E1512" s="144"/>
      <c r="F1512" s="144"/>
      <c r="G1512" s="144"/>
      <c r="H1512" s="144"/>
      <c r="I1512" s="144"/>
      <c r="J1512" s="144"/>
      <c r="K1512" s="144"/>
      <c r="L1512" s="144"/>
      <c r="M1512" s="144"/>
      <c r="N1512" s="144"/>
      <c r="O1512" s="144"/>
      <c r="P1512" s="144"/>
      <c r="Q1512" s="144"/>
      <c r="R1512" s="144"/>
      <c r="S1512" s="144"/>
      <c r="T1512" s="144"/>
      <c r="U1512" s="144"/>
      <c r="V1512" s="144"/>
      <c r="W1512" s="144"/>
      <c r="X1512" s="144"/>
      <c r="Y1512" s="144"/>
      <c r="Z1512" s="144"/>
      <c r="AA1512" s="144"/>
      <c r="AB1512" s="144"/>
      <c r="AC1512" s="144"/>
      <c r="AD1512" s="144"/>
      <c r="AE1512" s="144"/>
      <c r="AF1512" s="144"/>
      <c r="AG1512" s="144"/>
      <c r="AH1512" s="144"/>
      <c r="AI1512" s="144"/>
      <c r="AJ1512" s="144"/>
      <c r="AK1512" s="144"/>
      <c r="AL1512" s="144"/>
      <c r="AM1512" s="144"/>
      <c r="AN1512" s="144"/>
      <c r="AO1512" s="144"/>
      <c r="AP1512" s="144"/>
      <c r="AQ1512" s="144"/>
      <c r="AR1512" s="144"/>
      <c r="AS1512" s="144"/>
      <c r="AT1512" s="144"/>
      <c r="AU1512" s="144"/>
      <c r="AV1512" s="144"/>
      <c r="AW1512" s="144"/>
      <c r="AX1512" s="144"/>
      <c r="AY1512" s="144"/>
      <c r="AZ1512" s="144"/>
      <c r="BA1512" s="144"/>
      <c r="BB1512" s="144"/>
      <c r="BC1512" s="144"/>
      <c r="BD1512" s="144"/>
      <c r="BE1512" s="144"/>
      <c r="BF1512" s="144"/>
      <c r="BG1512" s="144"/>
      <c r="BH1512" s="144"/>
      <c r="BI1512" s="144"/>
      <c r="BJ1512" s="144"/>
      <c r="BK1512" s="144"/>
      <c r="BL1512" s="144"/>
      <c r="BM1512" s="144"/>
      <c r="BN1512" s="144"/>
      <c r="BO1512" s="144"/>
      <c r="BP1512" s="144"/>
    </row>
    <row r="1513" spans="1:68" ht="14.5" x14ac:dyDescent="0.3">
      <c r="A1513" s="143"/>
      <c r="B1513" s="143"/>
      <c r="C1513" s="327"/>
      <c r="D1513" s="144"/>
      <c r="E1513" s="144"/>
      <c r="F1513" s="144"/>
      <c r="G1513" s="144"/>
      <c r="H1513" s="144"/>
      <c r="I1513" s="144"/>
      <c r="J1513" s="144"/>
      <c r="K1513" s="144"/>
      <c r="L1513" s="144"/>
      <c r="M1513" s="144"/>
      <c r="N1513" s="144"/>
      <c r="O1513" s="144"/>
      <c r="P1513" s="144"/>
      <c r="Q1513" s="144"/>
      <c r="R1513" s="144"/>
      <c r="S1513" s="144"/>
      <c r="T1513" s="144"/>
      <c r="U1513" s="144"/>
      <c r="V1513" s="144"/>
      <c r="W1513" s="144"/>
      <c r="X1513" s="144"/>
      <c r="Y1513" s="144"/>
      <c r="Z1513" s="144"/>
      <c r="AA1513" s="144"/>
      <c r="AB1513" s="144"/>
      <c r="AC1513" s="144"/>
      <c r="AD1513" s="144"/>
      <c r="AE1513" s="144"/>
      <c r="AF1513" s="144"/>
      <c r="AG1513" s="144"/>
      <c r="AH1513" s="144"/>
      <c r="AI1513" s="144"/>
      <c r="AJ1513" s="144"/>
      <c r="AK1513" s="144"/>
      <c r="AL1513" s="144"/>
      <c r="AM1513" s="144"/>
      <c r="AN1513" s="144"/>
      <c r="AO1513" s="144"/>
      <c r="AP1513" s="144"/>
      <c r="AQ1513" s="144"/>
      <c r="AR1513" s="144"/>
      <c r="AS1513" s="144"/>
      <c r="AT1513" s="144"/>
      <c r="AU1513" s="144"/>
      <c r="AV1513" s="144"/>
      <c r="AW1513" s="144"/>
      <c r="AX1513" s="144"/>
      <c r="AY1513" s="144"/>
      <c r="AZ1513" s="144"/>
      <c r="BA1513" s="144"/>
      <c r="BB1513" s="144"/>
      <c r="BC1513" s="144"/>
      <c r="BD1513" s="144"/>
      <c r="BE1513" s="144"/>
      <c r="BF1513" s="144"/>
      <c r="BG1513" s="144"/>
      <c r="BH1513" s="144"/>
      <c r="BI1513" s="144"/>
      <c r="BJ1513" s="144"/>
      <c r="BK1513" s="144"/>
      <c r="BL1513" s="144"/>
      <c r="BM1513" s="144"/>
      <c r="BN1513" s="144"/>
      <c r="BO1513" s="144"/>
      <c r="BP1513" s="144"/>
    </row>
    <row r="1514" spans="1:68" ht="14.5" x14ac:dyDescent="0.3">
      <c r="A1514" s="143"/>
      <c r="B1514" s="143"/>
      <c r="C1514" s="327"/>
      <c r="D1514" s="144"/>
      <c r="E1514" s="144"/>
      <c r="F1514" s="144"/>
      <c r="G1514" s="144"/>
      <c r="H1514" s="144"/>
      <c r="I1514" s="144"/>
      <c r="J1514" s="144"/>
      <c r="K1514" s="144"/>
      <c r="L1514" s="144"/>
      <c r="M1514" s="144"/>
      <c r="N1514" s="144"/>
      <c r="O1514" s="144"/>
      <c r="P1514" s="144"/>
      <c r="Q1514" s="144"/>
      <c r="R1514" s="144"/>
      <c r="S1514" s="144"/>
      <c r="T1514" s="144"/>
      <c r="U1514" s="144"/>
      <c r="V1514" s="144"/>
      <c r="W1514" s="144"/>
      <c r="X1514" s="144"/>
      <c r="Y1514" s="144"/>
      <c r="Z1514" s="144"/>
      <c r="AA1514" s="144"/>
      <c r="AB1514" s="144"/>
      <c r="AC1514" s="144"/>
      <c r="AD1514" s="144"/>
      <c r="AE1514" s="144"/>
      <c r="AF1514" s="144"/>
      <c r="AG1514" s="144"/>
      <c r="AH1514" s="144"/>
      <c r="AI1514" s="144"/>
      <c r="AJ1514" s="144"/>
      <c r="AK1514" s="144"/>
      <c r="AL1514" s="144"/>
      <c r="AM1514" s="144"/>
      <c r="AN1514" s="144"/>
      <c r="AO1514" s="144"/>
      <c r="AP1514" s="144"/>
      <c r="AQ1514" s="144"/>
      <c r="AR1514" s="144"/>
      <c r="AS1514" s="144"/>
      <c r="AT1514" s="144"/>
      <c r="AU1514" s="144"/>
      <c r="AV1514" s="144"/>
      <c r="AW1514" s="144"/>
      <c r="AX1514" s="144"/>
      <c r="AY1514" s="144"/>
      <c r="AZ1514" s="144"/>
      <c r="BA1514" s="144"/>
      <c r="BB1514" s="144"/>
      <c r="BC1514" s="144"/>
      <c r="BD1514" s="144"/>
      <c r="BE1514" s="144"/>
      <c r="BF1514" s="144"/>
      <c r="BG1514" s="144"/>
      <c r="BH1514" s="144"/>
      <c r="BI1514" s="144"/>
      <c r="BJ1514" s="144"/>
      <c r="BK1514" s="144"/>
      <c r="BL1514" s="144"/>
      <c r="BM1514" s="144"/>
      <c r="BN1514" s="144"/>
      <c r="BO1514" s="144"/>
      <c r="BP1514" s="144"/>
    </row>
    <row r="1515" spans="1:68" ht="14.5" x14ac:dyDescent="0.3">
      <c r="A1515" s="143"/>
      <c r="B1515" s="143"/>
      <c r="C1515" s="327"/>
      <c r="D1515" s="144"/>
      <c r="E1515" s="144"/>
      <c r="F1515" s="144"/>
      <c r="G1515" s="144"/>
      <c r="H1515" s="144"/>
      <c r="I1515" s="144"/>
      <c r="J1515" s="144"/>
      <c r="K1515" s="144"/>
      <c r="L1515" s="144"/>
      <c r="M1515" s="144"/>
      <c r="N1515" s="144"/>
      <c r="O1515" s="144"/>
      <c r="P1515" s="144"/>
      <c r="Q1515" s="144"/>
      <c r="R1515" s="144"/>
      <c r="S1515" s="144"/>
      <c r="T1515" s="144"/>
      <c r="U1515" s="144"/>
      <c r="V1515" s="144"/>
      <c r="W1515" s="144"/>
      <c r="X1515" s="144"/>
      <c r="Y1515" s="144"/>
      <c r="Z1515" s="144"/>
      <c r="AA1515" s="144"/>
      <c r="AB1515" s="144"/>
      <c r="AC1515" s="144"/>
      <c r="AD1515" s="144"/>
      <c r="AE1515" s="144"/>
      <c r="AF1515" s="144"/>
      <c r="AG1515" s="144"/>
      <c r="AH1515" s="144"/>
      <c r="AI1515" s="144"/>
      <c r="AJ1515" s="144"/>
      <c r="AK1515" s="144"/>
      <c r="AL1515" s="144"/>
      <c r="AM1515" s="144"/>
      <c r="AN1515" s="144"/>
      <c r="AO1515" s="144"/>
      <c r="AP1515" s="144"/>
      <c r="AQ1515" s="144"/>
      <c r="AR1515" s="144"/>
      <c r="AS1515" s="144"/>
      <c r="AT1515" s="144"/>
      <c r="AU1515" s="144"/>
      <c r="AV1515" s="144"/>
      <c r="AW1515" s="144"/>
      <c r="AX1515" s="144"/>
      <c r="AY1515" s="144"/>
      <c r="AZ1515" s="144"/>
      <c r="BA1515" s="144"/>
      <c r="BB1515" s="144"/>
      <c r="BC1515" s="144"/>
      <c r="BD1515" s="144"/>
      <c r="BE1515" s="144"/>
      <c r="BF1515" s="144"/>
      <c r="BG1515" s="144"/>
      <c r="BH1515" s="144"/>
      <c r="BI1515" s="144"/>
      <c r="BJ1515" s="144"/>
      <c r="BK1515" s="144"/>
      <c r="BL1515" s="144"/>
      <c r="BM1515" s="144"/>
      <c r="BN1515" s="144"/>
      <c r="BO1515" s="144"/>
      <c r="BP1515" s="144"/>
    </row>
    <row r="1516" spans="1:68" ht="14.5" x14ac:dyDescent="0.3">
      <c r="A1516" s="143"/>
      <c r="B1516" s="143"/>
      <c r="C1516" s="327"/>
      <c r="D1516" s="144"/>
      <c r="E1516" s="144"/>
      <c r="F1516" s="144"/>
      <c r="G1516" s="144"/>
      <c r="H1516" s="144"/>
      <c r="I1516" s="144"/>
      <c r="J1516" s="144"/>
      <c r="K1516" s="144"/>
      <c r="L1516" s="144"/>
      <c r="M1516" s="144"/>
      <c r="N1516" s="144"/>
      <c r="O1516" s="144"/>
      <c r="P1516" s="144"/>
      <c r="Q1516" s="144"/>
      <c r="R1516" s="144"/>
      <c r="S1516" s="144"/>
      <c r="T1516" s="144"/>
      <c r="U1516" s="144"/>
      <c r="V1516" s="144"/>
      <c r="W1516" s="144"/>
      <c r="X1516" s="144"/>
      <c r="Y1516" s="144"/>
      <c r="Z1516" s="144"/>
      <c r="AA1516" s="144"/>
      <c r="AB1516" s="144"/>
      <c r="AC1516" s="144"/>
      <c r="AD1516" s="144"/>
      <c r="AE1516" s="144"/>
      <c r="AF1516" s="144"/>
      <c r="AG1516" s="144"/>
      <c r="AH1516" s="144"/>
      <c r="AI1516" s="144"/>
      <c r="AJ1516" s="144"/>
      <c r="AK1516" s="144"/>
      <c r="AL1516" s="144"/>
      <c r="AM1516" s="144"/>
      <c r="AN1516" s="144"/>
      <c r="AO1516" s="144"/>
      <c r="AP1516" s="144"/>
      <c r="AQ1516" s="144"/>
      <c r="AR1516" s="144"/>
      <c r="AS1516" s="144"/>
      <c r="AT1516" s="144"/>
      <c r="AU1516" s="144"/>
      <c r="AV1516" s="144"/>
      <c r="AW1516" s="144"/>
      <c r="AX1516" s="144"/>
      <c r="AY1516" s="144"/>
      <c r="AZ1516" s="144"/>
      <c r="BA1516" s="144"/>
      <c r="BB1516" s="144"/>
      <c r="BC1516" s="144"/>
      <c r="BD1516" s="144"/>
      <c r="BE1516" s="144"/>
      <c r="BF1516" s="144"/>
      <c r="BG1516" s="144"/>
      <c r="BH1516" s="144"/>
      <c r="BI1516" s="144"/>
      <c r="BJ1516" s="144"/>
      <c r="BK1516" s="144"/>
      <c r="BL1516" s="144"/>
      <c r="BM1516" s="144"/>
      <c r="BN1516" s="144"/>
      <c r="BO1516" s="144"/>
      <c r="BP1516" s="144"/>
    </row>
    <row r="1517" spans="1:68" ht="14.5" x14ac:dyDescent="0.3">
      <c r="A1517" s="143"/>
      <c r="B1517" s="143"/>
      <c r="C1517" s="327"/>
      <c r="D1517" s="144"/>
      <c r="E1517" s="144"/>
      <c r="F1517" s="144"/>
      <c r="G1517" s="144"/>
      <c r="H1517" s="144"/>
      <c r="I1517" s="144"/>
      <c r="J1517" s="144"/>
      <c r="K1517" s="144"/>
      <c r="L1517" s="144"/>
      <c r="M1517" s="144"/>
      <c r="N1517" s="144"/>
      <c r="O1517" s="144"/>
      <c r="P1517" s="144"/>
      <c r="Q1517" s="144"/>
      <c r="R1517" s="144"/>
      <c r="S1517" s="144"/>
      <c r="T1517" s="144"/>
      <c r="U1517" s="144"/>
      <c r="V1517" s="144"/>
      <c r="W1517" s="144"/>
      <c r="X1517" s="144"/>
      <c r="Y1517" s="144"/>
      <c r="Z1517" s="144"/>
      <c r="AA1517" s="144"/>
      <c r="AB1517" s="144"/>
      <c r="AC1517" s="144"/>
      <c r="AD1517" s="144"/>
      <c r="AE1517" s="144"/>
      <c r="AF1517" s="144"/>
      <c r="AG1517" s="144"/>
      <c r="AH1517" s="144"/>
      <c r="AI1517" s="144"/>
      <c r="AJ1517" s="144"/>
      <c r="AK1517" s="144"/>
      <c r="AL1517" s="144"/>
      <c r="AM1517" s="144"/>
      <c r="AN1517" s="144"/>
      <c r="AO1517" s="144"/>
      <c r="AP1517" s="144"/>
      <c r="AQ1517" s="144"/>
      <c r="AR1517" s="144"/>
      <c r="AS1517" s="144"/>
      <c r="AT1517" s="144"/>
      <c r="AU1517" s="144"/>
      <c r="AV1517" s="144"/>
      <c r="AW1517" s="144"/>
      <c r="AX1517" s="144"/>
      <c r="AY1517" s="144"/>
      <c r="AZ1517" s="144"/>
      <c r="BA1517" s="144"/>
      <c r="BB1517" s="144"/>
      <c r="BC1517" s="144"/>
      <c r="BD1517" s="144"/>
      <c r="BE1517" s="144"/>
      <c r="BF1517" s="144"/>
      <c r="BG1517" s="144"/>
      <c r="BH1517" s="144"/>
      <c r="BI1517" s="144"/>
      <c r="BJ1517" s="144"/>
      <c r="BK1517" s="144"/>
      <c r="BL1517" s="144"/>
      <c r="BM1517" s="144"/>
      <c r="BN1517" s="144"/>
      <c r="BO1517" s="144"/>
      <c r="BP1517" s="144"/>
    </row>
    <row r="1518" spans="1:68" ht="14.5" x14ac:dyDescent="0.3">
      <c r="A1518" s="143"/>
      <c r="B1518" s="143"/>
      <c r="C1518" s="327"/>
      <c r="D1518" s="144"/>
      <c r="E1518" s="144"/>
      <c r="F1518" s="144"/>
      <c r="G1518" s="144"/>
      <c r="H1518" s="144"/>
      <c r="I1518" s="144"/>
      <c r="J1518" s="144"/>
      <c r="K1518" s="144"/>
      <c r="L1518" s="144"/>
      <c r="M1518" s="144"/>
      <c r="N1518" s="144"/>
      <c r="O1518" s="144"/>
      <c r="P1518" s="144"/>
      <c r="Q1518" s="144"/>
      <c r="R1518" s="144"/>
      <c r="S1518" s="144"/>
      <c r="T1518" s="144"/>
      <c r="U1518" s="144"/>
      <c r="V1518" s="144"/>
      <c r="W1518" s="144"/>
      <c r="X1518" s="144"/>
      <c r="Y1518" s="144"/>
      <c r="Z1518" s="144"/>
      <c r="AA1518" s="144"/>
      <c r="AB1518" s="144"/>
      <c r="AC1518" s="144"/>
      <c r="AD1518" s="144"/>
      <c r="AE1518" s="144"/>
      <c r="AF1518" s="144"/>
      <c r="AG1518" s="144"/>
      <c r="AH1518" s="144"/>
      <c r="AI1518" s="144"/>
      <c r="AJ1518" s="144"/>
      <c r="AK1518" s="144"/>
      <c r="AL1518" s="144"/>
      <c r="AM1518" s="144"/>
      <c r="AN1518" s="144"/>
      <c r="AO1518" s="144"/>
      <c r="AP1518" s="144"/>
      <c r="AQ1518" s="144"/>
      <c r="AR1518" s="144"/>
      <c r="AS1518" s="144"/>
      <c r="AT1518" s="144"/>
      <c r="AU1518" s="144"/>
      <c r="AV1518" s="144"/>
      <c r="AW1518" s="144"/>
      <c r="AX1518" s="144"/>
      <c r="AY1518" s="144"/>
      <c r="AZ1518" s="144"/>
      <c r="BA1518" s="144"/>
      <c r="BB1518" s="144"/>
      <c r="BC1518" s="144"/>
      <c r="BD1518" s="144"/>
      <c r="BE1518" s="144"/>
      <c r="BF1518" s="144"/>
      <c r="BG1518" s="144"/>
      <c r="BH1518" s="144"/>
      <c r="BI1518" s="144"/>
      <c r="BJ1518" s="144"/>
      <c r="BK1518" s="144"/>
      <c r="BL1518" s="144"/>
      <c r="BM1518" s="144"/>
      <c r="BN1518" s="144"/>
      <c r="BO1518" s="144"/>
      <c r="BP1518" s="144"/>
    </row>
    <row r="1519" spans="1:68" ht="14.5" x14ac:dyDescent="0.3">
      <c r="A1519" s="143"/>
      <c r="B1519" s="143"/>
      <c r="C1519" s="327"/>
      <c r="D1519" s="144"/>
      <c r="E1519" s="144"/>
      <c r="F1519" s="144"/>
      <c r="G1519" s="144"/>
      <c r="H1519" s="144"/>
      <c r="I1519" s="144"/>
      <c r="J1519" s="144"/>
      <c r="K1519" s="144"/>
      <c r="L1519" s="144"/>
      <c r="M1519" s="144"/>
      <c r="N1519" s="144"/>
      <c r="O1519" s="144"/>
      <c r="P1519" s="144"/>
      <c r="Q1519" s="144"/>
      <c r="R1519" s="144"/>
      <c r="S1519" s="144"/>
      <c r="T1519" s="144"/>
      <c r="U1519" s="144"/>
      <c r="V1519" s="144"/>
      <c r="W1519" s="144"/>
      <c r="X1519" s="144"/>
      <c r="Y1519" s="144"/>
      <c r="Z1519" s="144"/>
      <c r="AA1519" s="144"/>
      <c r="AB1519" s="144"/>
      <c r="AC1519" s="144"/>
      <c r="AD1519" s="144"/>
      <c r="AE1519" s="144"/>
      <c r="AF1519" s="144"/>
      <c r="AG1519" s="144"/>
      <c r="AH1519" s="144"/>
      <c r="AI1519" s="144"/>
      <c r="AJ1519" s="144"/>
      <c r="AK1519" s="144"/>
      <c r="AL1519" s="144"/>
      <c r="AM1519" s="144"/>
      <c r="AN1519" s="144"/>
      <c r="AO1519" s="144"/>
      <c r="AP1519" s="144"/>
      <c r="AQ1519" s="144"/>
      <c r="AR1519" s="144"/>
      <c r="AS1519" s="144"/>
      <c r="AT1519" s="144"/>
      <c r="AU1519" s="144"/>
      <c r="AV1519" s="144"/>
      <c r="AW1519" s="144"/>
      <c r="AX1519" s="144"/>
      <c r="AY1519" s="144"/>
      <c r="AZ1519" s="144"/>
      <c r="BA1519" s="144"/>
      <c r="BB1519" s="144"/>
      <c r="BC1519" s="144"/>
      <c r="BD1519" s="144"/>
      <c r="BE1519" s="144"/>
      <c r="BF1519" s="144"/>
      <c r="BG1519" s="144"/>
      <c r="BH1519" s="144"/>
      <c r="BI1519" s="144"/>
      <c r="BJ1519" s="144"/>
      <c r="BK1519" s="144"/>
      <c r="BL1519" s="144"/>
      <c r="BM1519" s="144"/>
      <c r="BN1519" s="144"/>
      <c r="BO1519" s="144"/>
      <c r="BP1519" s="144"/>
    </row>
    <row r="1520" spans="1:68" ht="14.5" x14ac:dyDescent="0.3">
      <c r="A1520" s="143"/>
      <c r="B1520" s="143"/>
      <c r="C1520" s="327"/>
      <c r="D1520" s="144"/>
      <c r="E1520" s="144"/>
      <c r="F1520" s="144"/>
      <c r="G1520" s="144"/>
      <c r="H1520" s="144"/>
      <c r="I1520" s="144"/>
      <c r="J1520" s="144"/>
      <c r="K1520" s="144"/>
      <c r="L1520" s="144"/>
      <c r="M1520" s="144"/>
      <c r="N1520" s="144"/>
      <c r="O1520" s="144"/>
      <c r="P1520" s="144"/>
      <c r="Q1520" s="144"/>
      <c r="R1520" s="144"/>
      <c r="S1520" s="144"/>
      <c r="T1520" s="144"/>
      <c r="U1520" s="144"/>
      <c r="V1520" s="144"/>
      <c r="W1520" s="144"/>
      <c r="X1520" s="144"/>
      <c r="Y1520" s="144"/>
      <c r="Z1520" s="144"/>
      <c r="AA1520" s="144"/>
      <c r="AB1520" s="144"/>
      <c r="AC1520" s="144"/>
      <c r="AD1520" s="144"/>
      <c r="AE1520" s="144"/>
      <c r="AF1520" s="144"/>
      <c r="AG1520" s="144"/>
      <c r="AH1520" s="144"/>
      <c r="AI1520" s="144"/>
      <c r="AJ1520" s="144"/>
      <c r="AK1520" s="144"/>
      <c r="AL1520" s="144"/>
      <c r="AM1520" s="144"/>
      <c r="AN1520" s="144"/>
      <c r="AO1520" s="144"/>
      <c r="AP1520" s="144"/>
      <c r="AQ1520" s="144"/>
      <c r="AR1520" s="144"/>
      <c r="AS1520" s="144"/>
      <c r="AT1520" s="144"/>
      <c r="AU1520" s="144"/>
      <c r="AV1520" s="144"/>
      <c r="AW1520" s="144"/>
      <c r="AX1520" s="144"/>
      <c r="AY1520" s="144"/>
      <c r="AZ1520" s="144"/>
      <c r="BA1520" s="144"/>
      <c r="BB1520" s="144"/>
      <c r="BC1520" s="144"/>
      <c r="BD1520" s="144"/>
      <c r="BE1520" s="144"/>
      <c r="BF1520" s="144"/>
      <c r="BG1520" s="144"/>
      <c r="BH1520" s="144"/>
      <c r="BI1520" s="144"/>
      <c r="BJ1520" s="144"/>
      <c r="BK1520" s="144"/>
      <c r="BL1520" s="144"/>
      <c r="BM1520" s="144"/>
      <c r="BN1520" s="144"/>
      <c r="BO1520" s="144"/>
      <c r="BP1520" s="144"/>
    </row>
    <row r="1521" spans="1:68" ht="14.5" x14ac:dyDescent="0.3">
      <c r="A1521" s="143"/>
      <c r="B1521" s="143"/>
      <c r="C1521" s="327"/>
      <c r="D1521" s="144"/>
      <c r="E1521" s="144"/>
      <c r="F1521" s="144"/>
      <c r="G1521" s="144"/>
      <c r="H1521" s="144"/>
      <c r="I1521" s="144"/>
      <c r="J1521" s="144"/>
      <c r="K1521" s="144"/>
      <c r="L1521" s="144"/>
      <c r="M1521" s="144"/>
      <c r="N1521" s="144"/>
      <c r="O1521" s="144"/>
      <c r="P1521" s="144"/>
      <c r="Q1521" s="144"/>
      <c r="R1521" s="144"/>
      <c r="S1521" s="144"/>
      <c r="T1521" s="144"/>
      <c r="U1521" s="144"/>
      <c r="V1521" s="144"/>
      <c r="W1521" s="144"/>
      <c r="X1521" s="144"/>
      <c r="Y1521" s="144"/>
      <c r="Z1521" s="144"/>
      <c r="AA1521" s="144"/>
      <c r="AB1521" s="144"/>
      <c r="AC1521" s="144"/>
      <c r="AD1521" s="144"/>
      <c r="AE1521" s="144"/>
      <c r="AF1521" s="144"/>
      <c r="AG1521" s="144"/>
      <c r="AH1521" s="144"/>
      <c r="AI1521" s="144"/>
      <c r="AJ1521" s="144"/>
      <c r="AK1521" s="144"/>
      <c r="AL1521" s="144"/>
      <c r="AM1521" s="144"/>
      <c r="AN1521" s="144"/>
      <c r="AO1521" s="144"/>
      <c r="AP1521" s="144"/>
      <c r="AQ1521" s="144"/>
      <c r="AR1521" s="144"/>
      <c r="AS1521" s="144"/>
      <c r="AT1521" s="144"/>
      <c r="AU1521" s="144"/>
      <c r="AV1521" s="144"/>
      <c r="AW1521" s="144"/>
      <c r="AX1521" s="144"/>
      <c r="AY1521" s="144"/>
      <c r="AZ1521" s="144"/>
      <c r="BA1521" s="144"/>
      <c r="BB1521" s="144"/>
      <c r="BC1521" s="144"/>
      <c r="BD1521" s="144"/>
      <c r="BE1521" s="144"/>
      <c r="BF1521" s="144"/>
      <c r="BG1521" s="144"/>
      <c r="BH1521" s="144"/>
      <c r="BI1521" s="144"/>
      <c r="BJ1521" s="144"/>
      <c r="BK1521" s="144"/>
      <c r="BL1521" s="144"/>
      <c r="BM1521" s="144"/>
      <c r="BN1521" s="144"/>
      <c r="BO1521" s="144"/>
      <c r="BP1521" s="144"/>
    </row>
    <row r="1522" spans="1:68" ht="14.5" x14ac:dyDescent="0.3">
      <c r="A1522" s="143"/>
      <c r="B1522" s="143"/>
      <c r="C1522" s="327"/>
      <c r="D1522" s="144"/>
      <c r="E1522" s="144"/>
      <c r="F1522" s="144"/>
      <c r="G1522" s="144"/>
      <c r="H1522" s="144"/>
      <c r="I1522" s="144"/>
      <c r="J1522" s="144"/>
      <c r="K1522" s="144"/>
      <c r="L1522" s="144"/>
      <c r="M1522" s="144"/>
      <c r="N1522" s="144"/>
      <c r="O1522" s="144"/>
      <c r="P1522" s="144"/>
      <c r="Q1522" s="144"/>
      <c r="R1522" s="144"/>
      <c r="S1522" s="144"/>
      <c r="T1522" s="144"/>
      <c r="U1522" s="144"/>
      <c r="V1522" s="144"/>
      <c r="W1522" s="144"/>
      <c r="X1522" s="144"/>
      <c r="Y1522" s="144"/>
      <c r="Z1522" s="144"/>
      <c r="AA1522" s="144"/>
      <c r="AB1522" s="144"/>
      <c r="AC1522" s="144"/>
      <c r="AD1522" s="144"/>
      <c r="AE1522" s="144"/>
      <c r="AF1522" s="144"/>
      <c r="AG1522" s="144"/>
      <c r="AH1522" s="144"/>
      <c r="AI1522" s="144"/>
      <c r="AJ1522" s="144"/>
      <c r="AK1522" s="144"/>
      <c r="AL1522" s="144"/>
      <c r="AM1522" s="144"/>
      <c r="AN1522" s="144"/>
      <c r="AO1522" s="144"/>
      <c r="AP1522" s="144"/>
      <c r="AQ1522" s="144"/>
      <c r="AR1522" s="144"/>
      <c r="AS1522" s="144"/>
      <c r="AT1522" s="144"/>
      <c r="AU1522" s="144"/>
      <c r="AV1522" s="144"/>
      <c r="AW1522" s="144"/>
      <c r="AX1522" s="144"/>
      <c r="AY1522" s="144"/>
      <c r="AZ1522" s="144"/>
      <c r="BA1522" s="144"/>
      <c r="BB1522" s="144"/>
      <c r="BC1522" s="144"/>
      <c r="BD1522" s="144"/>
      <c r="BE1522" s="144"/>
      <c r="BF1522" s="144"/>
      <c r="BG1522" s="144"/>
      <c r="BH1522" s="144"/>
      <c r="BI1522" s="144"/>
      <c r="BJ1522" s="144"/>
      <c r="BK1522" s="144"/>
      <c r="BL1522" s="144"/>
      <c r="BM1522" s="144"/>
      <c r="BN1522" s="144"/>
      <c r="BO1522" s="144"/>
      <c r="BP1522" s="144"/>
    </row>
    <row r="1523" spans="1:68" ht="14.5" x14ac:dyDescent="0.3">
      <c r="A1523" s="143"/>
      <c r="B1523" s="143"/>
      <c r="C1523" s="327"/>
      <c r="D1523" s="144"/>
      <c r="E1523" s="144"/>
      <c r="F1523" s="144"/>
      <c r="G1523" s="144"/>
      <c r="H1523" s="144"/>
      <c r="I1523" s="144"/>
      <c r="J1523" s="144"/>
      <c r="K1523" s="144"/>
      <c r="L1523" s="144"/>
      <c r="M1523" s="144"/>
      <c r="N1523" s="144"/>
      <c r="O1523" s="144"/>
      <c r="P1523" s="144"/>
      <c r="Q1523" s="144"/>
      <c r="R1523" s="144"/>
      <c r="S1523" s="144"/>
      <c r="T1523" s="144"/>
      <c r="U1523" s="144"/>
      <c r="V1523" s="144"/>
      <c r="W1523" s="144"/>
      <c r="X1523" s="144"/>
      <c r="Y1523" s="144"/>
      <c r="Z1523" s="144"/>
      <c r="AA1523" s="144"/>
      <c r="AB1523" s="144"/>
      <c r="AC1523" s="144"/>
      <c r="AD1523" s="144"/>
      <c r="AE1523" s="144"/>
      <c r="AF1523" s="144"/>
      <c r="AG1523" s="144"/>
      <c r="AH1523" s="144"/>
      <c r="AI1523" s="144"/>
      <c r="AJ1523" s="144"/>
      <c r="AK1523" s="144"/>
      <c r="AL1523" s="144"/>
      <c r="AM1523" s="144"/>
      <c r="AN1523" s="144"/>
      <c r="AO1523" s="144"/>
      <c r="AP1523" s="144"/>
      <c r="AQ1523" s="144"/>
      <c r="AR1523" s="144"/>
      <c r="AS1523" s="144"/>
      <c r="AT1523" s="144"/>
      <c r="AU1523" s="144"/>
      <c r="AV1523" s="144"/>
      <c r="AW1523" s="144"/>
      <c r="AX1523" s="144"/>
      <c r="AY1523" s="144"/>
      <c r="AZ1523" s="144"/>
      <c r="BA1523" s="144"/>
      <c r="BB1523" s="144"/>
      <c r="BC1523" s="144"/>
      <c r="BD1523" s="144"/>
      <c r="BE1523" s="144"/>
      <c r="BF1523" s="144"/>
      <c r="BG1523" s="144"/>
      <c r="BH1523" s="144"/>
      <c r="BI1523" s="144"/>
      <c r="BJ1523" s="144"/>
      <c r="BK1523" s="144"/>
      <c r="BL1523" s="144"/>
      <c r="BM1523" s="144"/>
      <c r="BN1523" s="144"/>
      <c r="BO1523" s="144"/>
      <c r="BP1523" s="144"/>
    </row>
    <row r="1524" spans="1:68" ht="14.5" x14ac:dyDescent="0.3">
      <c r="A1524" s="143"/>
      <c r="B1524" s="143"/>
      <c r="C1524" s="327"/>
      <c r="D1524" s="144"/>
      <c r="E1524" s="144"/>
      <c r="F1524" s="144"/>
      <c r="G1524" s="144"/>
      <c r="H1524" s="144"/>
      <c r="I1524" s="144"/>
      <c r="J1524" s="144"/>
      <c r="K1524" s="144"/>
      <c r="L1524" s="144"/>
      <c r="M1524" s="144"/>
      <c r="N1524" s="144"/>
      <c r="O1524" s="144"/>
      <c r="P1524" s="144"/>
      <c r="Q1524" s="144"/>
      <c r="R1524" s="144"/>
      <c r="S1524" s="144"/>
      <c r="T1524" s="144"/>
      <c r="U1524" s="144"/>
      <c r="V1524" s="144"/>
      <c r="W1524" s="144"/>
      <c r="X1524" s="144"/>
      <c r="Y1524" s="144"/>
      <c r="Z1524" s="144"/>
      <c r="AA1524" s="144"/>
      <c r="AB1524" s="144"/>
      <c r="AC1524" s="144"/>
      <c r="AD1524" s="144"/>
      <c r="AE1524" s="144"/>
      <c r="AF1524" s="144"/>
      <c r="AG1524" s="144"/>
      <c r="AH1524" s="144"/>
      <c r="AI1524" s="144"/>
      <c r="AJ1524" s="144"/>
      <c r="AK1524" s="144"/>
      <c r="AL1524" s="144"/>
      <c r="AM1524" s="144"/>
      <c r="AN1524" s="144"/>
      <c r="AO1524" s="144"/>
      <c r="AP1524" s="144"/>
      <c r="AQ1524" s="144"/>
      <c r="AR1524" s="144"/>
      <c r="AS1524" s="144"/>
      <c r="AT1524" s="144"/>
      <c r="AU1524" s="144"/>
      <c r="AV1524" s="144"/>
      <c r="AW1524" s="144"/>
      <c r="AX1524" s="144"/>
      <c r="AY1524" s="144"/>
      <c r="AZ1524" s="144"/>
      <c r="BA1524" s="144"/>
      <c r="BB1524" s="144"/>
      <c r="BC1524" s="144"/>
      <c r="BD1524" s="144"/>
      <c r="BE1524" s="144"/>
      <c r="BF1524" s="144"/>
      <c r="BG1524" s="144"/>
      <c r="BH1524" s="144"/>
      <c r="BI1524" s="144"/>
      <c r="BJ1524" s="144"/>
      <c r="BK1524" s="144"/>
      <c r="BL1524" s="144"/>
      <c r="BM1524" s="144"/>
      <c r="BN1524" s="144"/>
      <c r="BO1524" s="144"/>
      <c r="BP1524" s="144"/>
    </row>
    <row r="1525" spans="1:68" ht="14.5" x14ac:dyDescent="0.3">
      <c r="A1525" s="143"/>
      <c r="B1525" s="143"/>
      <c r="C1525" s="327"/>
      <c r="D1525" s="144"/>
      <c r="E1525" s="144"/>
      <c r="F1525" s="144"/>
      <c r="G1525" s="144"/>
      <c r="H1525" s="144"/>
      <c r="I1525" s="144"/>
      <c r="J1525" s="144"/>
      <c r="K1525" s="144"/>
      <c r="L1525" s="144"/>
      <c r="M1525" s="144"/>
      <c r="N1525" s="144"/>
      <c r="O1525" s="144"/>
      <c r="P1525" s="144"/>
      <c r="Q1525" s="144"/>
      <c r="R1525" s="144"/>
      <c r="S1525" s="144"/>
      <c r="T1525" s="144"/>
      <c r="U1525" s="144"/>
      <c r="V1525" s="144"/>
      <c r="W1525" s="144"/>
      <c r="X1525" s="144"/>
      <c r="Y1525" s="144"/>
      <c r="Z1525" s="144"/>
      <c r="AA1525" s="144"/>
      <c r="AB1525" s="144"/>
      <c r="AC1525" s="144"/>
      <c r="AD1525" s="144"/>
      <c r="AE1525" s="144"/>
      <c r="AF1525" s="144"/>
      <c r="AG1525" s="144"/>
      <c r="AH1525" s="144"/>
      <c r="AI1525" s="144"/>
      <c r="AJ1525" s="144"/>
      <c r="AK1525" s="144"/>
      <c r="AL1525" s="144"/>
      <c r="AM1525" s="144"/>
      <c r="AN1525" s="144"/>
      <c r="AO1525" s="144"/>
      <c r="AP1525" s="144"/>
      <c r="AQ1525" s="144"/>
      <c r="AR1525" s="144"/>
      <c r="AS1525" s="144"/>
      <c r="AT1525" s="144"/>
      <c r="AU1525" s="144"/>
      <c r="AV1525" s="144"/>
      <c r="AW1525" s="144"/>
      <c r="AX1525" s="144"/>
      <c r="AY1525" s="144"/>
      <c r="AZ1525" s="144"/>
      <c r="BA1525" s="144"/>
      <c r="BB1525" s="144"/>
      <c r="BC1525" s="144"/>
      <c r="BD1525" s="144"/>
      <c r="BE1525" s="144"/>
      <c r="BF1525" s="144"/>
      <c r="BG1525" s="144"/>
      <c r="BH1525" s="144"/>
      <c r="BI1525" s="144"/>
      <c r="BJ1525" s="144"/>
      <c r="BK1525" s="144"/>
      <c r="BL1525" s="144"/>
      <c r="BM1525" s="144"/>
      <c r="BN1525" s="144"/>
      <c r="BO1525" s="144"/>
      <c r="BP1525" s="144"/>
    </row>
    <row r="1526" spans="1:68" ht="14.5" x14ac:dyDescent="0.3">
      <c r="A1526" s="143"/>
      <c r="B1526" s="143"/>
      <c r="C1526" s="327"/>
      <c r="D1526" s="144"/>
      <c r="E1526" s="144"/>
      <c r="F1526" s="144"/>
      <c r="G1526" s="144"/>
      <c r="H1526" s="144"/>
      <c r="I1526" s="144"/>
      <c r="J1526" s="144"/>
      <c r="K1526" s="144"/>
      <c r="L1526" s="144"/>
      <c r="M1526" s="144"/>
      <c r="N1526" s="144"/>
      <c r="O1526" s="144"/>
      <c r="P1526" s="144"/>
      <c r="Q1526" s="144"/>
      <c r="R1526" s="144"/>
      <c r="S1526" s="144"/>
      <c r="T1526" s="144"/>
      <c r="U1526" s="144"/>
      <c r="V1526" s="144"/>
      <c r="W1526" s="144"/>
      <c r="X1526" s="144"/>
      <c r="Y1526" s="144"/>
      <c r="Z1526" s="144"/>
      <c r="AA1526" s="144"/>
      <c r="AB1526" s="144"/>
      <c r="AC1526" s="144"/>
      <c r="AD1526" s="144"/>
      <c r="AE1526" s="144"/>
      <c r="AF1526" s="144"/>
      <c r="AG1526" s="144"/>
      <c r="AH1526" s="144"/>
      <c r="AI1526" s="144"/>
      <c r="AJ1526" s="144"/>
      <c r="AK1526" s="144"/>
      <c r="AL1526" s="144"/>
      <c r="AM1526" s="144"/>
      <c r="AN1526" s="144"/>
      <c r="AO1526" s="144"/>
      <c r="AP1526" s="144"/>
      <c r="AQ1526" s="144"/>
      <c r="AR1526" s="144"/>
      <c r="AS1526" s="144"/>
      <c r="AT1526" s="144"/>
      <c r="AU1526" s="144"/>
      <c r="AV1526" s="144"/>
      <c r="AW1526" s="144"/>
      <c r="AX1526" s="144"/>
      <c r="AY1526" s="144"/>
      <c r="AZ1526" s="144"/>
      <c r="BA1526" s="144"/>
      <c r="BB1526" s="144"/>
      <c r="BC1526" s="144"/>
      <c r="BD1526" s="144"/>
      <c r="BE1526" s="144"/>
      <c r="BF1526" s="144"/>
      <c r="BG1526" s="144"/>
      <c r="BH1526" s="144"/>
      <c r="BI1526" s="144"/>
      <c r="BJ1526" s="144"/>
      <c r="BK1526" s="144"/>
      <c r="BL1526" s="144"/>
      <c r="BM1526" s="144"/>
      <c r="BN1526" s="144"/>
      <c r="BO1526" s="144"/>
      <c r="BP1526" s="144"/>
    </row>
    <row r="1527" spans="1:68" ht="14.5" x14ac:dyDescent="0.3">
      <c r="A1527" s="143"/>
      <c r="B1527" s="143"/>
      <c r="C1527" s="327"/>
      <c r="D1527" s="144"/>
      <c r="E1527" s="144"/>
      <c r="F1527" s="144"/>
      <c r="G1527" s="144"/>
      <c r="H1527" s="144"/>
      <c r="I1527" s="144"/>
      <c r="J1527" s="144"/>
      <c r="K1527" s="144"/>
      <c r="L1527" s="144"/>
      <c r="M1527" s="144"/>
      <c r="N1527" s="144"/>
      <c r="O1527" s="144"/>
      <c r="P1527" s="144"/>
      <c r="Q1527" s="144"/>
      <c r="R1527" s="144"/>
      <c r="S1527" s="144"/>
      <c r="T1527" s="144"/>
      <c r="U1527" s="144"/>
      <c r="V1527" s="144"/>
      <c r="W1527" s="144"/>
      <c r="X1527" s="144"/>
      <c r="Y1527" s="144"/>
      <c r="Z1527" s="144"/>
      <c r="AA1527" s="144"/>
      <c r="AB1527" s="144"/>
      <c r="AC1527" s="144"/>
      <c r="AD1527" s="144"/>
      <c r="AE1527" s="144"/>
      <c r="AF1527" s="144"/>
      <c r="AG1527" s="144"/>
      <c r="AH1527" s="144"/>
      <c r="AI1527" s="144"/>
      <c r="AJ1527" s="144"/>
      <c r="AK1527" s="144"/>
      <c r="AL1527" s="144"/>
      <c r="AM1527" s="144"/>
      <c r="AN1527" s="144"/>
      <c r="AO1527" s="144"/>
      <c r="AP1527" s="144"/>
      <c r="AQ1527" s="144"/>
      <c r="AR1527" s="144"/>
      <c r="AS1527" s="144"/>
      <c r="AT1527" s="144"/>
      <c r="AU1527" s="144"/>
      <c r="AV1527" s="144"/>
      <c r="AW1527" s="144"/>
      <c r="AX1527" s="144"/>
      <c r="AY1527" s="144"/>
      <c r="AZ1527" s="144"/>
      <c r="BA1527" s="144"/>
      <c r="BB1527" s="144"/>
      <c r="BC1527" s="144"/>
      <c r="BD1527" s="144"/>
      <c r="BE1527" s="144"/>
      <c r="BF1527" s="144"/>
      <c r="BG1527" s="144"/>
      <c r="BH1527" s="144"/>
      <c r="BI1527" s="144"/>
      <c r="BJ1527" s="144"/>
      <c r="BK1527" s="144"/>
      <c r="BL1527" s="144"/>
      <c r="BM1527" s="144"/>
      <c r="BN1527" s="144"/>
      <c r="BO1527" s="144"/>
      <c r="BP1527" s="144"/>
    </row>
    <row r="1528" spans="1:68" ht="14.5" x14ac:dyDescent="0.3">
      <c r="A1528" s="143"/>
      <c r="B1528" s="143"/>
      <c r="C1528" s="327"/>
      <c r="D1528" s="144"/>
      <c r="E1528" s="144"/>
      <c r="F1528" s="144"/>
      <c r="G1528" s="144"/>
      <c r="H1528" s="144"/>
      <c r="I1528" s="144"/>
      <c r="J1528" s="144"/>
      <c r="K1528" s="144"/>
      <c r="L1528" s="144"/>
      <c r="M1528" s="144"/>
      <c r="N1528" s="144"/>
      <c r="O1528" s="144"/>
      <c r="P1528" s="144"/>
      <c r="Q1528" s="144"/>
      <c r="R1528" s="144"/>
      <c r="S1528" s="144"/>
      <c r="T1528" s="144"/>
      <c r="U1528" s="144"/>
      <c r="V1528" s="144"/>
      <c r="W1528" s="144"/>
      <c r="X1528" s="144"/>
      <c r="Y1528" s="144"/>
      <c r="Z1528" s="144"/>
      <c r="AA1528" s="144"/>
      <c r="AB1528" s="144"/>
      <c r="AC1528" s="144"/>
      <c r="AD1528" s="144"/>
      <c r="AE1528" s="144"/>
      <c r="AF1528" s="144"/>
      <c r="AG1528" s="144"/>
      <c r="AH1528" s="144"/>
      <c r="AI1528" s="144"/>
      <c r="AJ1528" s="144"/>
      <c r="AK1528" s="144"/>
      <c r="AL1528" s="144"/>
      <c r="AM1528" s="144"/>
      <c r="AN1528" s="144"/>
      <c r="AO1528" s="144"/>
      <c r="AP1528" s="144"/>
      <c r="AQ1528" s="144"/>
      <c r="AR1528" s="144"/>
      <c r="AS1528" s="144"/>
      <c r="AT1528" s="144"/>
      <c r="AU1528" s="144"/>
      <c r="AV1528" s="144"/>
      <c r="AW1528" s="144"/>
      <c r="AX1528" s="144"/>
      <c r="AY1528" s="144"/>
      <c r="AZ1528" s="144"/>
      <c r="BA1528" s="144"/>
      <c r="BB1528" s="144"/>
      <c r="BC1528" s="144"/>
      <c r="BD1528" s="144"/>
      <c r="BE1528" s="144"/>
      <c r="BF1528" s="144"/>
      <c r="BG1528" s="144"/>
      <c r="BH1528" s="144"/>
      <c r="BI1528" s="144"/>
      <c r="BJ1528" s="144"/>
      <c r="BK1528" s="144"/>
      <c r="BL1528" s="144"/>
      <c r="BM1528" s="144"/>
      <c r="BN1528" s="144"/>
      <c r="BO1528" s="144"/>
      <c r="BP1528" s="144"/>
    </row>
    <row r="1529" spans="1:68" ht="14.5" x14ac:dyDescent="0.3">
      <c r="A1529" s="143"/>
      <c r="B1529" s="143"/>
      <c r="C1529" s="327"/>
      <c r="D1529" s="144"/>
      <c r="E1529" s="144"/>
      <c r="F1529" s="144"/>
      <c r="G1529" s="144"/>
      <c r="H1529" s="144"/>
      <c r="I1529" s="144"/>
      <c r="J1529" s="144"/>
      <c r="K1529" s="144"/>
      <c r="L1529" s="144"/>
      <c r="M1529" s="144"/>
      <c r="N1529" s="144"/>
      <c r="O1529" s="144"/>
      <c r="P1529" s="144"/>
      <c r="Q1529" s="144"/>
      <c r="R1529" s="144"/>
      <c r="S1529" s="144"/>
      <c r="T1529" s="144"/>
      <c r="U1529" s="144"/>
      <c r="V1529" s="144"/>
      <c r="W1529" s="144"/>
      <c r="X1529" s="144"/>
      <c r="Y1529" s="144"/>
      <c r="Z1529" s="144"/>
      <c r="AA1529" s="144"/>
      <c r="AB1529" s="144"/>
      <c r="AC1529" s="144"/>
      <c r="AD1529" s="144"/>
      <c r="AE1529" s="144"/>
      <c r="AF1529" s="144"/>
      <c r="AG1529" s="144"/>
      <c r="AH1529" s="144"/>
      <c r="AI1529" s="144"/>
      <c r="AJ1529" s="144"/>
      <c r="AK1529" s="144"/>
      <c r="AL1529" s="144"/>
      <c r="AM1529" s="144"/>
      <c r="AN1529" s="144"/>
      <c r="AO1529" s="144"/>
      <c r="AP1529" s="144"/>
      <c r="AQ1529" s="144"/>
      <c r="AR1529" s="144"/>
      <c r="AS1529" s="144"/>
      <c r="AT1529" s="144"/>
      <c r="AU1529" s="144"/>
      <c r="AV1529" s="144"/>
      <c r="AW1529" s="144"/>
      <c r="AX1529" s="144"/>
      <c r="AY1529" s="144"/>
      <c r="AZ1529" s="144"/>
      <c r="BA1529" s="144"/>
      <c r="BB1529" s="144"/>
      <c r="BC1529" s="144"/>
      <c r="BD1529" s="144"/>
      <c r="BE1529" s="144"/>
      <c r="BF1529" s="144"/>
      <c r="BG1529" s="144"/>
      <c r="BH1529" s="144"/>
      <c r="BI1529" s="144"/>
      <c r="BJ1529" s="144"/>
      <c r="BK1529" s="144"/>
      <c r="BL1529" s="144"/>
      <c r="BM1529" s="144"/>
      <c r="BN1529" s="144"/>
      <c r="BO1529" s="144"/>
      <c r="BP1529" s="144"/>
    </row>
    <row r="1530" spans="1:68" ht="14.5" x14ac:dyDescent="0.3">
      <c r="A1530" s="143"/>
      <c r="B1530" s="143"/>
      <c r="C1530" s="327"/>
      <c r="D1530" s="144"/>
      <c r="E1530" s="144"/>
      <c r="F1530" s="144"/>
      <c r="G1530" s="144"/>
      <c r="H1530" s="144"/>
      <c r="I1530" s="144"/>
      <c r="J1530" s="144"/>
      <c r="K1530" s="144"/>
      <c r="L1530" s="144"/>
      <c r="M1530" s="144"/>
      <c r="N1530" s="144"/>
      <c r="O1530" s="144"/>
      <c r="P1530" s="144"/>
      <c r="Q1530" s="144"/>
      <c r="R1530" s="144"/>
      <c r="S1530" s="144"/>
      <c r="T1530" s="144"/>
      <c r="U1530" s="144"/>
      <c r="V1530" s="144"/>
      <c r="W1530" s="144"/>
      <c r="X1530" s="144"/>
      <c r="Y1530" s="144"/>
      <c r="Z1530" s="144"/>
      <c r="AA1530" s="144"/>
      <c r="AB1530" s="144"/>
      <c r="AC1530" s="144"/>
      <c r="AD1530" s="144"/>
      <c r="AE1530" s="144"/>
      <c r="AF1530" s="144"/>
      <c r="AG1530" s="144"/>
      <c r="AH1530" s="144"/>
      <c r="AI1530" s="144"/>
      <c r="AJ1530" s="144"/>
      <c r="AK1530" s="144"/>
      <c r="AL1530" s="144"/>
      <c r="AM1530" s="144"/>
      <c r="AN1530" s="144"/>
      <c r="AO1530" s="144"/>
      <c r="AP1530" s="144"/>
      <c r="AQ1530" s="144"/>
      <c r="AR1530" s="144"/>
      <c r="AS1530" s="144"/>
      <c r="AT1530" s="144"/>
      <c r="AU1530" s="144"/>
      <c r="AV1530" s="144"/>
      <c r="AW1530" s="144"/>
      <c r="AX1530" s="144"/>
      <c r="AY1530" s="144"/>
      <c r="AZ1530" s="144"/>
      <c r="BA1530" s="144"/>
      <c r="BB1530" s="144"/>
      <c r="BC1530" s="144"/>
      <c r="BD1530" s="144"/>
      <c r="BE1530" s="144"/>
      <c r="BF1530" s="144"/>
      <c r="BG1530" s="144"/>
      <c r="BH1530" s="144"/>
      <c r="BI1530" s="144"/>
      <c r="BJ1530" s="144"/>
      <c r="BK1530" s="144"/>
      <c r="BL1530" s="144"/>
      <c r="BM1530" s="144"/>
      <c r="BN1530" s="144"/>
      <c r="BO1530" s="144"/>
      <c r="BP1530" s="144"/>
    </row>
    <row r="1531" spans="1:68" ht="14.5" x14ac:dyDescent="0.3">
      <c r="A1531" s="143"/>
      <c r="B1531" s="143"/>
      <c r="C1531" s="327"/>
      <c r="D1531" s="144"/>
      <c r="E1531" s="144"/>
      <c r="F1531" s="144"/>
      <c r="G1531" s="144"/>
      <c r="H1531" s="144"/>
      <c r="I1531" s="144"/>
      <c r="J1531" s="144"/>
      <c r="K1531" s="144"/>
      <c r="L1531" s="144"/>
      <c r="M1531" s="144"/>
      <c r="N1531" s="144"/>
      <c r="O1531" s="144"/>
      <c r="P1531" s="144"/>
      <c r="Q1531" s="144"/>
      <c r="R1531" s="144"/>
      <c r="S1531" s="144"/>
      <c r="T1531" s="144"/>
      <c r="U1531" s="144"/>
      <c r="V1531" s="144"/>
      <c r="W1531" s="144"/>
      <c r="X1531" s="144"/>
      <c r="Y1531" s="144"/>
      <c r="Z1531" s="144"/>
      <c r="AA1531" s="144"/>
      <c r="AB1531" s="144"/>
      <c r="AC1531" s="144"/>
      <c r="AD1531" s="144"/>
      <c r="AE1531" s="144"/>
      <c r="AF1531" s="144"/>
      <c r="AG1531" s="144"/>
      <c r="AH1531" s="144"/>
      <c r="AI1531" s="144"/>
      <c r="AJ1531" s="144"/>
      <c r="AK1531" s="144"/>
      <c r="AL1531" s="144"/>
      <c r="AM1531" s="144"/>
      <c r="AN1531" s="144"/>
      <c r="AO1531" s="144"/>
      <c r="AP1531" s="144"/>
      <c r="AQ1531" s="144"/>
      <c r="AR1531" s="144"/>
      <c r="AS1531" s="144"/>
      <c r="AT1531" s="144"/>
      <c r="AU1531" s="144"/>
      <c r="AV1531" s="144"/>
      <c r="AW1531" s="144"/>
      <c r="AX1531" s="144"/>
      <c r="AY1531" s="144"/>
      <c r="AZ1531" s="144"/>
      <c r="BA1531" s="144"/>
      <c r="BB1531" s="144"/>
      <c r="BC1531" s="144"/>
      <c r="BD1531" s="144"/>
      <c r="BE1531" s="144"/>
      <c r="BF1531" s="144"/>
      <c r="BG1531" s="144"/>
      <c r="BH1531" s="144"/>
      <c r="BI1531" s="144"/>
      <c r="BJ1531" s="144"/>
      <c r="BK1531" s="144"/>
      <c r="BL1531" s="144"/>
      <c r="BM1531" s="144"/>
      <c r="BN1531" s="144"/>
      <c r="BO1531" s="144"/>
      <c r="BP1531" s="144"/>
    </row>
    <row r="1532" spans="1:68" ht="14.5" x14ac:dyDescent="0.3">
      <c r="A1532" s="143"/>
      <c r="B1532" s="143"/>
      <c r="C1532" s="327"/>
      <c r="D1532" s="144"/>
      <c r="E1532" s="144"/>
      <c r="F1532" s="144"/>
      <c r="G1532" s="144"/>
      <c r="H1532" s="144"/>
      <c r="I1532" s="144"/>
      <c r="J1532" s="144"/>
      <c r="K1532" s="144"/>
      <c r="L1532" s="144"/>
      <c r="M1532" s="144"/>
      <c r="N1532" s="144"/>
      <c r="O1532" s="144"/>
      <c r="P1532" s="144"/>
      <c r="Q1532" s="144"/>
      <c r="R1532" s="144"/>
      <c r="S1532" s="144"/>
      <c r="T1532" s="144"/>
      <c r="U1532" s="144"/>
      <c r="V1532" s="144"/>
      <c r="W1532" s="144"/>
      <c r="X1532" s="144"/>
      <c r="Y1532" s="144"/>
      <c r="Z1532" s="144"/>
      <c r="AA1532" s="144"/>
      <c r="AB1532" s="144"/>
      <c r="AC1532" s="144"/>
      <c r="AD1532" s="144"/>
      <c r="AE1532" s="144"/>
      <c r="AF1532" s="144"/>
      <c r="AG1532" s="144"/>
      <c r="AH1532" s="144"/>
      <c r="AI1532" s="144"/>
      <c r="AJ1532" s="144"/>
      <c r="AK1532" s="144"/>
      <c r="AL1532" s="144"/>
      <c r="AM1532" s="144"/>
      <c r="AN1532" s="144"/>
      <c r="AO1532" s="144"/>
      <c r="AP1532" s="144"/>
      <c r="AQ1532" s="144"/>
      <c r="AR1532" s="144"/>
      <c r="AS1532" s="144"/>
      <c r="AT1532" s="144"/>
      <c r="AU1532" s="144"/>
      <c r="AV1532" s="144"/>
      <c r="AW1532" s="144"/>
      <c r="AX1532" s="144"/>
      <c r="AY1532" s="144"/>
      <c r="AZ1532" s="144"/>
      <c r="BA1532" s="144"/>
      <c r="BB1532" s="144"/>
      <c r="BC1532" s="144"/>
      <c r="BD1532" s="144"/>
      <c r="BE1532" s="144"/>
      <c r="BF1532" s="144"/>
      <c r="BG1532" s="144"/>
      <c r="BH1532" s="144"/>
      <c r="BI1532" s="144"/>
      <c r="BJ1532" s="144"/>
      <c r="BK1532" s="144"/>
      <c r="BL1532" s="144"/>
      <c r="BM1532" s="144"/>
      <c r="BN1532" s="144"/>
      <c r="BO1532" s="144"/>
      <c r="BP1532" s="144"/>
    </row>
    <row r="1533" spans="1:68" ht="14.5" x14ac:dyDescent="0.3">
      <c r="A1533" s="143"/>
      <c r="B1533" s="143"/>
      <c r="C1533" s="327"/>
      <c r="D1533" s="144"/>
      <c r="E1533" s="144"/>
      <c r="F1533" s="144"/>
      <c r="G1533" s="144"/>
      <c r="H1533" s="144"/>
      <c r="I1533" s="144"/>
      <c r="J1533" s="144"/>
      <c r="K1533" s="144"/>
      <c r="L1533" s="144"/>
      <c r="M1533" s="144"/>
      <c r="N1533" s="144"/>
      <c r="O1533" s="144"/>
      <c r="P1533" s="144"/>
      <c r="Q1533" s="144"/>
      <c r="R1533" s="144"/>
      <c r="S1533" s="144"/>
      <c r="T1533" s="144"/>
      <c r="U1533" s="144"/>
      <c r="V1533" s="144"/>
      <c r="W1533" s="144"/>
      <c r="X1533" s="144"/>
      <c r="Y1533" s="144"/>
      <c r="Z1533" s="144"/>
      <c r="AA1533" s="144"/>
      <c r="AB1533" s="144"/>
      <c r="AC1533" s="144"/>
      <c r="AD1533" s="144"/>
      <c r="AE1533" s="144"/>
      <c r="AF1533" s="144"/>
      <c r="AG1533" s="144"/>
      <c r="AH1533" s="144"/>
      <c r="AI1533" s="144"/>
      <c r="AJ1533" s="144"/>
      <c r="AK1533" s="144"/>
      <c r="AL1533" s="144"/>
      <c r="AM1533" s="144"/>
      <c r="AN1533" s="144"/>
      <c r="AO1533" s="144"/>
      <c r="AP1533" s="144"/>
      <c r="AQ1533" s="144"/>
      <c r="AR1533" s="144"/>
      <c r="AS1533" s="144"/>
      <c r="AT1533" s="144"/>
      <c r="AU1533" s="144"/>
      <c r="AV1533" s="144"/>
      <c r="AW1533" s="144"/>
      <c r="AX1533" s="144"/>
      <c r="AY1533" s="144"/>
      <c r="AZ1533" s="144"/>
      <c r="BA1533" s="144"/>
      <c r="BB1533" s="144"/>
      <c r="BC1533" s="144"/>
      <c r="BD1533" s="144"/>
      <c r="BE1533" s="144"/>
      <c r="BF1533" s="144"/>
      <c r="BG1533" s="144"/>
      <c r="BH1533" s="144"/>
      <c r="BI1533" s="144"/>
      <c r="BJ1533" s="144"/>
      <c r="BK1533" s="144"/>
      <c r="BL1533" s="144"/>
      <c r="BM1533" s="144"/>
      <c r="BN1533" s="144"/>
      <c r="BO1533" s="144"/>
      <c r="BP1533" s="144"/>
    </row>
    <row r="1534" spans="1:68" ht="14.5" x14ac:dyDescent="0.3">
      <c r="A1534" s="143"/>
      <c r="B1534" s="143"/>
      <c r="C1534" s="327"/>
      <c r="D1534" s="144"/>
      <c r="E1534" s="144"/>
      <c r="F1534" s="144"/>
      <c r="G1534" s="144"/>
      <c r="H1534" s="144"/>
      <c r="I1534" s="144"/>
      <c r="J1534" s="144"/>
      <c r="K1534" s="144"/>
      <c r="L1534" s="144"/>
      <c r="M1534" s="144"/>
      <c r="N1534" s="144"/>
      <c r="O1534" s="144"/>
      <c r="P1534" s="144"/>
      <c r="Q1534" s="144"/>
      <c r="R1534" s="144"/>
      <c r="S1534" s="144"/>
      <c r="T1534" s="144"/>
      <c r="U1534" s="144"/>
      <c r="V1534" s="144"/>
      <c r="W1534" s="144"/>
      <c r="X1534" s="144"/>
      <c r="Y1534" s="144"/>
      <c r="Z1534" s="144"/>
      <c r="AA1534" s="144"/>
      <c r="AB1534" s="144"/>
      <c r="AC1534" s="144"/>
      <c r="AD1534" s="144"/>
      <c r="AE1534" s="144"/>
      <c r="AF1534" s="144"/>
      <c r="AG1534" s="144"/>
      <c r="AH1534" s="144"/>
      <c r="AI1534" s="144"/>
      <c r="AJ1534" s="144"/>
      <c r="AK1534" s="144"/>
      <c r="AL1534" s="144"/>
      <c r="AM1534" s="144"/>
      <c r="AN1534" s="144"/>
      <c r="AO1534" s="144"/>
      <c r="AP1534" s="144"/>
      <c r="AQ1534" s="144"/>
      <c r="AR1534" s="144"/>
      <c r="AS1534" s="144"/>
      <c r="AT1534" s="144"/>
      <c r="AU1534" s="144"/>
      <c r="AV1534" s="144"/>
      <c r="AW1534" s="144"/>
      <c r="AX1534" s="144"/>
      <c r="AY1534" s="144"/>
      <c r="AZ1534" s="144"/>
      <c r="BA1534" s="144"/>
      <c r="BB1534" s="144"/>
      <c r="BC1534" s="144"/>
      <c r="BD1534" s="144"/>
      <c r="BE1534" s="144"/>
      <c r="BF1534" s="144"/>
      <c r="BG1534" s="144"/>
      <c r="BH1534" s="144"/>
      <c r="BI1534" s="144"/>
      <c r="BJ1534" s="144"/>
      <c r="BK1534" s="144"/>
      <c r="BL1534" s="144"/>
      <c r="BM1534" s="144"/>
      <c r="BN1534" s="144"/>
      <c r="BO1534" s="144"/>
      <c r="BP1534" s="144"/>
    </row>
    <row r="1535" spans="1:68" ht="14.5" x14ac:dyDescent="0.3">
      <c r="A1535" s="143"/>
      <c r="B1535" s="143"/>
      <c r="C1535" s="327"/>
      <c r="D1535" s="144"/>
      <c r="E1535" s="144"/>
      <c r="F1535" s="144"/>
      <c r="G1535" s="144"/>
      <c r="H1535" s="144"/>
      <c r="I1535" s="144"/>
      <c r="J1535" s="144"/>
      <c r="K1535" s="144"/>
      <c r="L1535" s="144"/>
      <c r="M1535" s="144"/>
      <c r="N1535" s="144"/>
      <c r="O1535" s="144"/>
      <c r="P1535" s="144"/>
      <c r="Q1535" s="144"/>
      <c r="R1535" s="144"/>
      <c r="S1535" s="144"/>
      <c r="T1535" s="144"/>
      <c r="U1535" s="144"/>
      <c r="V1535" s="144"/>
      <c r="W1535" s="144"/>
      <c r="X1535" s="144"/>
      <c r="Y1535" s="144"/>
      <c r="Z1535" s="144"/>
      <c r="AA1535" s="144"/>
      <c r="AB1535" s="144"/>
      <c r="AC1535" s="144"/>
      <c r="AD1535" s="144"/>
      <c r="AE1535" s="144"/>
      <c r="AF1535" s="144"/>
      <c r="AG1535" s="144"/>
      <c r="AH1535" s="144"/>
      <c r="AI1535" s="144"/>
      <c r="AJ1535" s="144"/>
      <c r="AK1535" s="144"/>
      <c r="AL1535" s="144"/>
      <c r="AM1535" s="144"/>
      <c r="AN1535" s="144"/>
      <c r="AO1535" s="144"/>
      <c r="AP1535" s="144"/>
      <c r="AQ1535" s="144"/>
      <c r="AR1535" s="144"/>
      <c r="AS1535" s="144"/>
      <c r="AT1535" s="144"/>
      <c r="AU1535" s="144"/>
      <c r="AV1535" s="144"/>
      <c r="AW1535" s="144"/>
      <c r="AX1535" s="144"/>
      <c r="AY1535" s="144"/>
      <c r="AZ1535" s="144"/>
      <c r="BA1535" s="144"/>
      <c r="BB1535" s="144"/>
      <c r="BC1535" s="144"/>
      <c r="BD1535" s="144"/>
      <c r="BE1535" s="144"/>
      <c r="BF1535" s="144"/>
      <c r="BG1535" s="144"/>
      <c r="BH1535" s="144"/>
      <c r="BI1535" s="144"/>
      <c r="BJ1535" s="144"/>
      <c r="BK1535" s="144"/>
      <c r="BL1535" s="144"/>
      <c r="BM1535" s="144"/>
      <c r="BN1535" s="144"/>
      <c r="BO1535" s="144"/>
      <c r="BP1535" s="144"/>
    </row>
    <row r="1536" spans="1:68" ht="14.5" x14ac:dyDescent="0.3">
      <c r="A1536" s="143"/>
      <c r="B1536" s="143"/>
      <c r="C1536" s="327"/>
      <c r="D1536" s="144"/>
      <c r="E1536" s="144"/>
      <c r="F1536" s="144"/>
      <c r="G1536" s="144"/>
      <c r="H1536" s="144"/>
      <c r="I1536" s="144"/>
      <c r="J1536" s="144"/>
      <c r="K1536" s="144"/>
      <c r="L1536" s="144"/>
      <c r="M1536" s="144"/>
      <c r="N1536" s="144"/>
      <c r="O1536" s="144"/>
      <c r="P1536" s="144"/>
      <c r="Q1536" s="144"/>
      <c r="R1536" s="144"/>
      <c r="S1536" s="144"/>
      <c r="T1536" s="144"/>
      <c r="U1536" s="144"/>
      <c r="V1536" s="144"/>
      <c r="W1536" s="144"/>
      <c r="X1536" s="144"/>
      <c r="Y1536" s="144"/>
      <c r="Z1536" s="144"/>
      <c r="AA1536" s="144"/>
      <c r="AB1536" s="144"/>
      <c r="AC1536" s="144"/>
      <c r="AD1536" s="144"/>
      <c r="AE1536" s="144"/>
      <c r="AF1536" s="144"/>
      <c r="AG1536" s="144"/>
      <c r="AH1536" s="144"/>
      <c r="AI1536" s="144"/>
      <c r="AJ1536" s="144"/>
      <c r="AK1536" s="144"/>
      <c r="AL1536" s="144"/>
      <c r="AM1536" s="144"/>
      <c r="AN1536" s="144"/>
      <c r="AO1536" s="144"/>
      <c r="AP1536" s="144"/>
      <c r="AQ1536" s="144"/>
      <c r="AR1536" s="144"/>
      <c r="AS1536" s="144"/>
      <c r="AT1536" s="144"/>
      <c r="AU1536" s="144"/>
      <c r="AV1536" s="144"/>
      <c r="AW1536" s="144"/>
      <c r="AX1536" s="144"/>
      <c r="AY1536" s="144"/>
      <c r="AZ1536" s="144"/>
      <c r="BA1536" s="144"/>
      <c r="BB1536" s="144"/>
      <c r="BC1536" s="144"/>
      <c r="BD1536" s="144"/>
      <c r="BE1536" s="144"/>
      <c r="BF1536" s="144"/>
      <c r="BG1536" s="144"/>
      <c r="BH1536" s="144"/>
      <c r="BI1536" s="144"/>
      <c r="BJ1536" s="144"/>
      <c r="BK1536" s="144"/>
      <c r="BL1536" s="144"/>
      <c r="BM1536" s="144"/>
      <c r="BN1536" s="144"/>
      <c r="BO1536" s="144"/>
      <c r="BP1536" s="144"/>
    </row>
    <row r="1537" spans="1:68" ht="14.5" x14ac:dyDescent="0.3">
      <c r="A1537" s="143"/>
      <c r="B1537" s="143"/>
      <c r="C1537" s="327"/>
      <c r="D1537" s="144"/>
      <c r="E1537" s="144"/>
      <c r="F1537" s="144"/>
      <c r="G1537" s="144"/>
      <c r="H1537" s="144"/>
      <c r="I1537" s="144"/>
      <c r="J1537" s="144"/>
      <c r="K1537" s="144"/>
      <c r="L1537" s="144"/>
      <c r="M1537" s="144"/>
      <c r="N1537" s="144"/>
      <c r="O1537" s="144"/>
      <c r="P1537" s="144"/>
      <c r="Q1537" s="144"/>
      <c r="R1537" s="144"/>
      <c r="S1537" s="144"/>
      <c r="T1537" s="144"/>
      <c r="U1537" s="144"/>
      <c r="V1537" s="144"/>
      <c r="W1537" s="144"/>
      <c r="X1537" s="144"/>
      <c r="Y1537" s="144"/>
      <c r="Z1537" s="144"/>
      <c r="AA1537" s="144"/>
      <c r="AB1537" s="144"/>
      <c r="AC1537" s="144"/>
      <c r="AD1537" s="144"/>
      <c r="AE1537" s="144"/>
      <c r="AF1537" s="144"/>
      <c r="AG1537" s="144"/>
      <c r="AH1537" s="144"/>
      <c r="AI1537" s="144"/>
      <c r="AJ1537" s="144"/>
      <c r="AK1537" s="144"/>
      <c r="AL1537" s="144"/>
      <c r="AM1537" s="144"/>
      <c r="AN1537" s="144"/>
      <c r="AO1537" s="144"/>
      <c r="AP1537" s="144"/>
      <c r="AQ1537" s="144"/>
      <c r="AR1537" s="144"/>
      <c r="AS1537" s="144"/>
      <c r="AT1537" s="144"/>
      <c r="AU1537" s="144"/>
      <c r="AV1537" s="144"/>
      <c r="AW1537" s="144"/>
      <c r="AX1537" s="144"/>
      <c r="AY1537" s="144"/>
      <c r="AZ1537" s="144"/>
      <c r="BA1537" s="144"/>
      <c r="BB1537" s="144"/>
      <c r="BC1537" s="144"/>
      <c r="BD1537" s="144"/>
      <c r="BE1537" s="144"/>
      <c r="BF1537" s="144"/>
      <c r="BG1537" s="144"/>
      <c r="BH1537" s="144"/>
      <c r="BI1537" s="144"/>
      <c r="BJ1537" s="144"/>
      <c r="BK1537" s="144"/>
      <c r="BL1537" s="144"/>
      <c r="BM1537" s="144"/>
      <c r="BN1537" s="144"/>
      <c r="BO1537" s="144"/>
      <c r="BP1537" s="144"/>
    </row>
    <row r="1538" spans="1:68" ht="14.5" x14ac:dyDescent="0.3">
      <c r="A1538" s="143"/>
      <c r="B1538" s="143"/>
      <c r="C1538" s="327"/>
      <c r="D1538" s="144"/>
      <c r="E1538" s="144"/>
      <c r="F1538" s="144"/>
      <c r="G1538" s="144"/>
      <c r="H1538" s="144"/>
      <c r="I1538" s="144"/>
      <c r="J1538" s="144"/>
      <c r="K1538" s="144"/>
      <c r="L1538" s="144"/>
      <c r="M1538" s="144"/>
      <c r="N1538" s="144"/>
      <c r="O1538" s="144"/>
      <c r="P1538" s="144"/>
      <c r="Q1538" s="144"/>
      <c r="R1538" s="144"/>
      <c r="S1538" s="144"/>
      <c r="T1538" s="144"/>
      <c r="U1538" s="144"/>
      <c r="V1538" s="144"/>
      <c r="W1538" s="144"/>
      <c r="X1538" s="144"/>
      <c r="Y1538" s="144"/>
      <c r="Z1538" s="144"/>
      <c r="AA1538" s="144"/>
      <c r="AB1538" s="144"/>
      <c r="AC1538" s="144"/>
      <c r="AD1538" s="144"/>
      <c r="AE1538" s="144"/>
      <c r="AF1538" s="144"/>
      <c r="AG1538" s="144"/>
      <c r="AH1538" s="144"/>
      <c r="AI1538" s="144"/>
      <c r="AJ1538" s="144"/>
      <c r="AK1538" s="144"/>
      <c r="AL1538" s="144"/>
      <c r="AM1538" s="144"/>
      <c r="AN1538" s="144"/>
      <c r="AO1538" s="144"/>
      <c r="AP1538" s="144"/>
      <c r="AQ1538" s="144"/>
      <c r="AR1538" s="144"/>
      <c r="AS1538" s="144"/>
      <c r="AT1538" s="144"/>
      <c r="AU1538" s="144"/>
      <c r="AV1538" s="144"/>
      <c r="AW1538" s="144"/>
      <c r="AX1538" s="144"/>
      <c r="AY1538" s="144"/>
      <c r="AZ1538" s="144"/>
      <c r="BA1538" s="144"/>
      <c r="BB1538" s="144"/>
      <c r="BC1538" s="144"/>
      <c r="BD1538" s="144"/>
      <c r="BE1538" s="144"/>
      <c r="BF1538" s="144"/>
      <c r="BG1538" s="144"/>
      <c r="BH1538" s="144"/>
      <c r="BI1538" s="144"/>
      <c r="BJ1538" s="144"/>
      <c r="BK1538" s="144"/>
      <c r="BL1538" s="144"/>
      <c r="BM1538" s="144"/>
      <c r="BN1538" s="144"/>
      <c r="BO1538" s="144"/>
      <c r="BP1538" s="144"/>
    </row>
    <row r="1539" spans="1:68" ht="14.5" x14ac:dyDescent="0.3">
      <c r="A1539" s="143"/>
      <c r="B1539" s="143"/>
      <c r="C1539" s="327"/>
      <c r="D1539" s="144"/>
      <c r="E1539" s="144"/>
      <c r="F1539" s="144"/>
      <c r="G1539" s="144"/>
      <c r="H1539" s="144"/>
      <c r="I1539" s="144"/>
      <c r="J1539" s="144"/>
      <c r="K1539" s="144"/>
      <c r="L1539" s="144"/>
      <c r="M1539" s="144"/>
      <c r="N1539" s="144"/>
      <c r="O1539" s="144"/>
      <c r="P1539" s="144"/>
      <c r="Q1539" s="144"/>
      <c r="R1539" s="144"/>
      <c r="S1539" s="144"/>
      <c r="T1539" s="144"/>
      <c r="U1539" s="144"/>
      <c r="V1539" s="144"/>
      <c r="W1539" s="144"/>
      <c r="X1539" s="144"/>
      <c r="Y1539" s="144"/>
      <c r="Z1539" s="144"/>
      <c r="AA1539" s="144"/>
      <c r="AB1539" s="144"/>
      <c r="AC1539" s="144"/>
      <c r="AD1539" s="144"/>
      <c r="AE1539" s="144"/>
      <c r="AF1539" s="144"/>
      <c r="AG1539" s="144"/>
      <c r="AH1539" s="144"/>
      <c r="AI1539" s="144"/>
      <c r="AJ1539" s="144"/>
      <c r="AK1539" s="144"/>
      <c r="AL1539" s="144"/>
      <c r="AM1539" s="144"/>
      <c r="AN1539" s="144"/>
      <c r="AO1539" s="144"/>
      <c r="AP1539" s="144"/>
      <c r="AQ1539" s="144"/>
      <c r="AR1539" s="144"/>
      <c r="AS1539" s="144"/>
      <c r="AT1539" s="144"/>
      <c r="AU1539" s="144"/>
      <c r="AV1539" s="144"/>
      <c r="AW1539" s="144"/>
      <c r="AX1539" s="144"/>
      <c r="AY1539" s="144"/>
      <c r="AZ1539" s="144"/>
      <c r="BA1539" s="144"/>
      <c r="BB1539" s="144"/>
      <c r="BC1539" s="144"/>
      <c r="BD1539" s="144"/>
      <c r="BE1539" s="144"/>
      <c r="BF1539" s="144"/>
      <c r="BG1539" s="144"/>
      <c r="BH1539" s="144"/>
      <c r="BI1539" s="144"/>
      <c r="BJ1539" s="144"/>
      <c r="BK1539" s="144"/>
      <c r="BL1539" s="144"/>
      <c r="BM1539" s="144"/>
      <c r="BN1539" s="144"/>
      <c r="BO1539" s="144"/>
      <c r="BP1539" s="144"/>
    </row>
    <row r="1540" spans="1:68" ht="14.5" x14ac:dyDescent="0.3">
      <c r="A1540" s="143"/>
      <c r="B1540" s="143"/>
      <c r="C1540" s="327"/>
      <c r="D1540" s="144"/>
      <c r="E1540" s="144"/>
      <c r="F1540" s="144"/>
      <c r="G1540" s="144"/>
      <c r="H1540" s="144"/>
      <c r="I1540" s="144"/>
      <c r="J1540" s="144"/>
      <c r="K1540" s="144"/>
      <c r="L1540" s="144"/>
      <c r="M1540" s="144"/>
      <c r="N1540" s="144"/>
      <c r="O1540" s="144"/>
      <c r="P1540" s="144"/>
      <c r="Q1540" s="144"/>
      <c r="R1540" s="144"/>
      <c r="S1540" s="144"/>
      <c r="T1540" s="144"/>
      <c r="U1540" s="144"/>
      <c r="V1540" s="144"/>
      <c r="W1540" s="144"/>
      <c r="X1540" s="144"/>
      <c r="Y1540" s="144"/>
      <c r="Z1540" s="144"/>
      <c r="AA1540" s="144"/>
      <c r="AB1540" s="144"/>
      <c r="AC1540" s="144"/>
      <c r="AD1540" s="144"/>
      <c r="AE1540" s="144"/>
      <c r="AF1540" s="144"/>
      <c r="AG1540" s="144"/>
      <c r="AH1540" s="144"/>
      <c r="AI1540" s="144"/>
      <c r="AJ1540" s="144"/>
      <c r="AK1540" s="144"/>
      <c r="AL1540" s="144"/>
      <c r="AM1540" s="144"/>
      <c r="AN1540" s="144"/>
      <c r="AO1540" s="144"/>
      <c r="AP1540" s="144"/>
      <c r="AQ1540" s="144"/>
      <c r="AR1540" s="144"/>
      <c r="AS1540" s="144"/>
      <c r="AT1540" s="144"/>
      <c r="AU1540" s="144"/>
      <c r="AV1540" s="144"/>
      <c r="AW1540" s="144"/>
      <c r="AX1540" s="144"/>
      <c r="AY1540" s="144"/>
      <c r="AZ1540" s="144"/>
      <c r="BA1540" s="144"/>
      <c r="BB1540" s="144"/>
      <c r="BC1540" s="144"/>
      <c r="BD1540" s="144"/>
      <c r="BE1540" s="144"/>
      <c r="BF1540" s="144"/>
      <c r="BG1540" s="144"/>
      <c r="BH1540" s="144"/>
      <c r="BI1540" s="144"/>
      <c r="BJ1540" s="144"/>
      <c r="BK1540" s="144"/>
      <c r="BL1540" s="144"/>
      <c r="BM1540" s="144"/>
      <c r="BN1540" s="144"/>
      <c r="BO1540" s="144"/>
      <c r="BP1540" s="144"/>
    </row>
    <row r="1541" spans="1:68" ht="14.5" x14ac:dyDescent="0.3">
      <c r="A1541" s="143"/>
      <c r="B1541" s="143"/>
      <c r="C1541" s="327"/>
      <c r="D1541" s="144"/>
      <c r="E1541" s="144"/>
      <c r="F1541" s="144"/>
      <c r="G1541" s="144"/>
      <c r="H1541" s="144"/>
      <c r="I1541" s="144"/>
      <c r="J1541" s="144"/>
      <c r="K1541" s="144"/>
      <c r="L1541" s="144"/>
      <c r="M1541" s="144"/>
      <c r="N1541" s="144"/>
      <c r="O1541" s="144"/>
      <c r="P1541" s="144"/>
      <c r="Q1541" s="144"/>
      <c r="R1541" s="144"/>
      <c r="S1541" s="144"/>
      <c r="T1541" s="144"/>
      <c r="U1541" s="144"/>
      <c r="V1541" s="144"/>
      <c r="W1541" s="144"/>
      <c r="X1541" s="144"/>
      <c r="Y1541" s="144"/>
      <c r="Z1541" s="144"/>
      <c r="AA1541" s="144"/>
      <c r="AB1541" s="144"/>
      <c r="AC1541" s="144"/>
      <c r="AD1541" s="144"/>
      <c r="AE1541" s="144"/>
      <c r="AF1541" s="144"/>
      <c r="AG1541" s="144"/>
      <c r="AH1541" s="144"/>
      <c r="AI1541" s="144"/>
      <c r="AJ1541" s="144"/>
      <c r="AK1541" s="144"/>
      <c r="AL1541" s="144"/>
      <c r="AM1541" s="144"/>
      <c r="AN1541" s="144"/>
      <c r="AO1541" s="144"/>
      <c r="AP1541" s="144"/>
      <c r="AQ1541" s="144"/>
      <c r="AR1541" s="144"/>
      <c r="AS1541" s="144"/>
      <c r="AT1541" s="144"/>
      <c r="AU1541" s="144"/>
      <c r="AV1541" s="144"/>
      <c r="AW1541" s="144"/>
      <c r="AX1541" s="144"/>
      <c r="AY1541" s="144"/>
      <c r="AZ1541" s="144"/>
      <c r="BA1541" s="144"/>
      <c r="BB1541" s="144"/>
      <c r="BC1541" s="144"/>
      <c r="BD1541" s="144"/>
      <c r="BE1541" s="144"/>
      <c r="BF1541" s="144"/>
      <c r="BG1541" s="144"/>
      <c r="BH1541" s="144"/>
      <c r="BI1541" s="144"/>
      <c r="BJ1541" s="144"/>
      <c r="BK1541" s="144"/>
      <c r="BL1541" s="144"/>
      <c r="BM1541" s="144"/>
      <c r="BN1541" s="144"/>
      <c r="BO1541" s="144"/>
      <c r="BP1541" s="144"/>
    </row>
    <row r="1542" spans="1:68" ht="14.5" x14ac:dyDescent="0.3">
      <c r="A1542" s="143"/>
      <c r="B1542" s="143"/>
      <c r="C1542" s="327"/>
      <c r="D1542" s="144"/>
      <c r="E1542" s="144"/>
      <c r="F1542" s="144"/>
      <c r="G1542" s="144"/>
      <c r="H1542" s="144"/>
      <c r="I1542" s="144"/>
      <c r="J1542" s="144"/>
      <c r="K1542" s="144"/>
      <c r="L1542" s="144"/>
      <c r="M1542" s="144"/>
      <c r="N1542" s="144"/>
      <c r="O1542" s="144"/>
      <c r="P1542" s="144"/>
      <c r="Q1542" s="144"/>
      <c r="R1542" s="144"/>
      <c r="S1542" s="144"/>
      <c r="T1542" s="144"/>
      <c r="U1542" s="144"/>
      <c r="V1542" s="144"/>
      <c r="W1542" s="144"/>
      <c r="X1542" s="144"/>
      <c r="Y1542" s="144"/>
      <c r="Z1542" s="144"/>
      <c r="AA1542" s="144"/>
      <c r="AB1542" s="144"/>
      <c r="AC1542" s="144"/>
      <c r="AD1542" s="144"/>
      <c r="AE1542" s="144"/>
      <c r="AF1542" s="144"/>
      <c r="AG1542" s="144"/>
      <c r="AH1542" s="144"/>
      <c r="AI1542" s="144"/>
      <c r="AJ1542" s="144"/>
      <c r="AK1542" s="144"/>
      <c r="AL1542" s="144"/>
      <c r="AM1542" s="144"/>
      <c r="AN1542" s="144"/>
      <c r="AO1542" s="144"/>
      <c r="AP1542" s="144"/>
      <c r="AQ1542" s="144"/>
      <c r="AR1542" s="144"/>
      <c r="AS1542" s="144"/>
      <c r="AT1542" s="144"/>
      <c r="AU1542" s="144"/>
      <c r="AV1542" s="144"/>
      <c r="AW1542" s="144"/>
      <c r="AX1542" s="144"/>
      <c r="AY1542" s="144"/>
      <c r="AZ1542" s="144"/>
      <c r="BA1542" s="144"/>
      <c r="BB1542" s="144"/>
      <c r="BC1542" s="144"/>
      <c r="BD1542" s="144"/>
      <c r="BE1542" s="144"/>
      <c r="BF1542" s="144"/>
      <c r="BG1542" s="144"/>
      <c r="BH1542" s="144"/>
      <c r="BI1542" s="144"/>
      <c r="BJ1542" s="144"/>
      <c r="BK1542" s="144"/>
      <c r="BL1542" s="144"/>
      <c r="BM1542" s="144"/>
      <c r="BN1542" s="144"/>
      <c r="BO1542" s="144"/>
      <c r="BP1542" s="144"/>
    </row>
    <row r="1543" spans="1:68" ht="14.5" x14ac:dyDescent="0.3">
      <c r="A1543" s="143"/>
      <c r="B1543" s="143"/>
      <c r="C1543" s="327"/>
      <c r="D1543" s="144"/>
      <c r="E1543" s="144"/>
      <c r="F1543" s="144"/>
      <c r="G1543" s="144"/>
      <c r="H1543" s="144"/>
      <c r="I1543" s="144"/>
      <c r="J1543" s="144"/>
      <c r="K1543" s="144"/>
      <c r="L1543" s="144"/>
      <c r="M1543" s="144"/>
      <c r="N1543" s="144"/>
      <c r="O1543" s="144"/>
      <c r="P1543" s="144"/>
      <c r="Q1543" s="144"/>
      <c r="R1543" s="144"/>
      <c r="S1543" s="144"/>
      <c r="T1543" s="144"/>
      <c r="U1543" s="144"/>
      <c r="V1543" s="144"/>
      <c r="W1543" s="144"/>
      <c r="X1543" s="144"/>
      <c r="Y1543" s="144"/>
      <c r="Z1543" s="144"/>
      <c r="AA1543" s="144"/>
      <c r="AB1543" s="144"/>
      <c r="AC1543" s="144"/>
      <c r="AD1543" s="144"/>
      <c r="AE1543" s="144"/>
      <c r="AF1543" s="144"/>
      <c r="AG1543" s="144"/>
      <c r="AH1543" s="144"/>
      <c r="AI1543" s="144"/>
      <c r="AJ1543" s="144"/>
      <c r="AK1543" s="144"/>
      <c r="AL1543" s="144"/>
      <c r="AM1543" s="144"/>
      <c r="AN1543" s="144"/>
      <c r="AO1543" s="144"/>
      <c r="AP1543" s="144"/>
      <c r="AQ1543" s="144"/>
      <c r="AR1543" s="144"/>
      <c r="AS1543" s="144"/>
      <c r="AT1543" s="144"/>
      <c r="AU1543" s="144"/>
      <c r="AV1543" s="144"/>
      <c r="AW1543" s="144"/>
      <c r="AX1543" s="144"/>
      <c r="AY1543" s="144"/>
      <c r="AZ1543" s="144"/>
      <c r="BA1543" s="144"/>
      <c r="BB1543" s="144"/>
      <c r="BC1543" s="144"/>
      <c r="BD1543" s="144"/>
      <c r="BE1543" s="144"/>
      <c r="BF1543" s="144"/>
      <c r="BG1543" s="144"/>
      <c r="BH1543" s="144"/>
      <c r="BI1543" s="144"/>
      <c r="BJ1543" s="144"/>
      <c r="BK1543" s="144"/>
      <c r="BL1543" s="144"/>
      <c r="BM1543" s="144"/>
      <c r="BN1543" s="144"/>
      <c r="BO1543" s="144"/>
      <c r="BP1543" s="144"/>
    </row>
    <row r="1544" spans="1:68" ht="14.5" x14ac:dyDescent="0.3">
      <c r="A1544" s="143"/>
      <c r="B1544" s="143"/>
      <c r="C1544" s="327"/>
      <c r="D1544" s="144"/>
      <c r="E1544" s="144"/>
      <c r="F1544" s="144"/>
      <c r="G1544" s="144"/>
      <c r="H1544" s="144"/>
      <c r="I1544" s="144"/>
      <c r="J1544" s="144"/>
      <c r="K1544" s="144"/>
      <c r="L1544" s="144"/>
      <c r="M1544" s="144"/>
      <c r="N1544" s="144"/>
      <c r="O1544" s="144"/>
      <c r="P1544" s="144"/>
      <c r="Q1544" s="144"/>
      <c r="R1544" s="144"/>
      <c r="S1544" s="144"/>
      <c r="T1544" s="144"/>
      <c r="U1544" s="144"/>
      <c r="V1544" s="144"/>
      <c r="W1544" s="144"/>
      <c r="X1544" s="144"/>
      <c r="Y1544" s="144"/>
      <c r="Z1544" s="144"/>
      <c r="AA1544" s="144"/>
      <c r="AB1544" s="144"/>
      <c r="AC1544" s="144"/>
      <c r="AD1544" s="144"/>
      <c r="AE1544" s="144"/>
      <c r="AF1544" s="144"/>
      <c r="AG1544" s="144"/>
      <c r="AH1544" s="144"/>
      <c r="AI1544" s="144"/>
      <c r="AJ1544" s="144"/>
      <c r="AK1544" s="144"/>
      <c r="AL1544" s="144"/>
      <c r="AM1544" s="144"/>
      <c r="AN1544" s="144"/>
      <c r="AO1544" s="144"/>
      <c r="AP1544" s="144"/>
      <c r="AQ1544" s="144"/>
      <c r="AR1544" s="144"/>
      <c r="AS1544" s="144"/>
      <c r="AT1544" s="144"/>
      <c r="AU1544" s="144"/>
      <c r="AV1544" s="144"/>
      <c r="AW1544" s="144"/>
      <c r="AX1544" s="144"/>
      <c r="AY1544" s="144"/>
      <c r="AZ1544" s="144"/>
      <c r="BA1544" s="144"/>
      <c r="BB1544" s="144"/>
      <c r="BC1544" s="144"/>
      <c r="BD1544" s="144"/>
      <c r="BE1544" s="144"/>
      <c r="BF1544" s="144"/>
      <c r="BG1544" s="144"/>
      <c r="BH1544" s="144"/>
      <c r="BI1544" s="144"/>
      <c r="BJ1544" s="144"/>
      <c r="BK1544" s="144"/>
      <c r="BL1544" s="144"/>
      <c r="BM1544" s="144"/>
      <c r="BN1544" s="144"/>
      <c r="BO1544" s="144"/>
      <c r="BP1544" s="144"/>
    </row>
    <row r="1545" spans="1:68" ht="14.5" x14ac:dyDescent="0.3">
      <c r="A1545" s="143"/>
      <c r="B1545" s="143"/>
      <c r="C1545" s="327"/>
      <c r="D1545" s="144"/>
      <c r="E1545" s="144"/>
      <c r="F1545" s="144"/>
      <c r="G1545" s="144"/>
      <c r="H1545" s="144"/>
      <c r="I1545" s="144"/>
      <c r="J1545" s="144"/>
      <c r="K1545" s="144"/>
      <c r="L1545" s="144"/>
      <c r="M1545" s="144"/>
      <c r="N1545" s="144"/>
      <c r="O1545" s="144"/>
      <c r="P1545" s="144"/>
      <c r="Q1545" s="144"/>
      <c r="R1545" s="144"/>
      <c r="S1545" s="144"/>
      <c r="T1545" s="144"/>
      <c r="U1545" s="144"/>
      <c r="V1545" s="144"/>
      <c r="W1545" s="144"/>
      <c r="X1545" s="144"/>
      <c r="Y1545" s="144"/>
      <c r="Z1545" s="144"/>
      <c r="AA1545" s="144"/>
      <c r="AB1545" s="144"/>
      <c r="AC1545" s="144"/>
      <c r="AD1545" s="144"/>
      <c r="AE1545" s="144"/>
      <c r="AF1545" s="144"/>
      <c r="AG1545" s="144"/>
      <c r="AH1545" s="144"/>
      <c r="AI1545" s="144"/>
      <c r="AJ1545" s="144"/>
      <c r="AK1545" s="144"/>
      <c r="AL1545" s="144"/>
      <c r="AM1545" s="144"/>
      <c r="AN1545" s="144"/>
      <c r="AO1545" s="144"/>
      <c r="AP1545" s="144"/>
      <c r="AQ1545" s="144"/>
      <c r="AR1545" s="144"/>
      <c r="AS1545" s="144"/>
      <c r="AT1545" s="144"/>
      <c r="AU1545" s="144"/>
      <c r="AV1545" s="144"/>
      <c r="AW1545" s="144"/>
      <c r="AX1545" s="144"/>
      <c r="AY1545" s="144"/>
      <c r="AZ1545" s="144"/>
      <c r="BA1545" s="144"/>
      <c r="BB1545" s="144"/>
      <c r="BC1545" s="144"/>
      <c r="BD1545" s="144"/>
      <c r="BE1545" s="144"/>
      <c r="BF1545" s="144"/>
      <c r="BG1545" s="144"/>
      <c r="BH1545" s="144"/>
      <c r="BI1545" s="144"/>
      <c r="BJ1545" s="144"/>
      <c r="BK1545" s="144"/>
      <c r="BL1545" s="144"/>
      <c r="BM1545" s="144"/>
      <c r="BN1545" s="144"/>
      <c r="BO1545" s="144"/>
      <c r="BP1545" s="144"/>
    </row>
    <row r="1546" spans="1:68" ht="14.5" x14ac:dyDescent="0.3">
      <c r="A1546" s="143"/>
      <c r="B1546" s="143"/>
      <c r="C1546" s="327"/>
      <c r="D1546" s="144"/>
      <c r="E1546" s="144"/>
      <c r="F1546" s="144"/>
      <c r="G1546" s="144"/>
      <c r="H1546" s="144"/>
      <c r="I1546" s="144"/>
      <c r="J1546" s="144"/>
      <c r="K1546" s="144"/>
      <c r="L1546" s="144"/>
      <c r="M1546" s="144"/>
      <c r="N1546" s="144"/>
      <c r="O1546" s="144"/>
      <c r="P1546" s="144"/>
      <c r="Q1546" s="144"/>
      <c r="R1546" s="144"/>
      <c r="S1546" s="144"/>
      <c r="T1546" s="144"/>
      <c r="U1546" s="144"/>
      <c r="V1546" s="144"/>
      <c r="W1546" s="144"/>
      <c r="X1546" s="144"/>
      <c r="Y1546" s="144"/>
      <c r="Z1546" s="144"/>
      <c r="AA1546" s="144"/>
      <c r="AB1546" s="144"/>
      <c r="AC1546" s="144"/>
      <c r="AD1546" s="144"/>
      <c r="AE1546" s="144"/>
      <c r="AF1546" s="144"/>
      <c r="AG1546" s="144"/>
      <c r="AH1546" s="144"/>
      <c r="AI1546" s="144"/>
      <c r="AJ1546" s="144"/>
      <c r="AK1546" s="144"/>
      <c r="AL1546" s="144"/>
      <c r="AM1546" s="144"/>
      <c r="AN1546" s="144"/>
      <c r="AO1546" s="144"/>
      <c r="AP1546" s="144"/>
      <c r="AQ1546" s="144"/>
      <c r="AR1546" s="144"/>
      <c r="AS1546" s="144"/>
      <c r="AT1546" s="144"/>
      <c r="AU1546" s="144"/>
      <c r="AV1546" s="144"/>
      <c r="AW1546" s="144"/>
      <c r="AX1546" s="144"/>
      <c r="AY1546" s="144"/>
      <c r="AZ1546" s="144"/>
      <c r="BA1546" s="144"/>
      <c r="BB1546" s="144"/>
      <c r="BC1546" s="144"/>
      <c r="BD1546" s="144"/>
      <c r="BE1546" s="144"/>
      <c r="BF1546" s="144"/>
      <c r="BG1546" s="144"/>
      <c r="BH1546" s="144"/>
      <c r="BI1546" s="144"/>
      <c r="BJ1546" s="144"/>
      <c r="BK1546" s="144"/>
      <c r="BL1546" s="144"/>
      <c r="BM1546" s="144"/>
      <c r="BN1546" s="144"/>
      <c r="BO1546" s="144"/>
      <c r="BP1546" s="144"/>
    </row>
    <row r="1547" spans="1:68" ht="14.5" x14ac:dyDescent="0.3">
      <c r="A1547" s="143"/>
      <c r="B1547" s="143"/>
      <c r="C1547" s="327"/>
      <c r="D1547" s="144"/>
      <c r="E1547" s="144"/>
      <c r="F1547" s="144"/>
      <c r="G1547" s="144"/>
      <c r="H1547" s="144"/>
      <c r="I1547" s="144"/>
      <c r="J1547" s="144"/>
      <c r="K1547" s="144"/>
      <c r="L1547" s="144"/>
      <c r="M1547" s="144"/>
      <c r="N1547" s="144"/>
      <c r="O1547" s="144"/>
      <c r="P1547" s="144"/>
      <c r="Q1547" s="144"/>
      <c r="R1547" s="144"/>
      <c r="S1547" s="144"/>
      <c r="T1547" s="144"/>
      <c r="U1547" s="144"/>
      <c r="V1547" s="144"/>
      <c r="W1547" s="144"/>
      <c r="X1547" s="144"/>
      <c r="Y1547" s="144"/>
      <c r="Z1547" s="144"/>
      <c r="AA1547" s="144"/>
      <c r="AB1547" s="144"/>
      <c r="AC1547" s="144"/>
      <c r="AD1547" s="144"/>
      <c r="AE1547" s="144"/>
      <c r="AF1547" s="144"/>
      <c r="AG1547" s="144"/>
      <c r="AH1547" s="144"/>
      <c r="AI1547" s="144"/>
      <c r="AJ1547" s="144"/>
      <c r="AK1547" s="144"/>
      <c r="AL1547" s="144"/>
      <c r="AM1547" s="144"/>
      <c r="AN1547" s="144"/>
      <c r="AO1547" s="144"/>
      <c r="AP1547" s="144"/>
      <c r="AQ1547" s="144"/>
      <c r="AR1547" s="144"/>
      <c r="AS1547" s="144"/>
      <c r="AT1547" s="144"/>
      <c r="AU1547" s="144"/>
      <c r="AV1547" s="144"/>
      <c r="AW1547" s="144"/>
      <c r="AX1547" s="144"/>
      <c r="AY1547" s="144"/>
      <c r="AZ1547" s="144"/>
      <c r="BA1547" s="144"/>
      <c r="BB1547" s="144"/>
      <c r="BC1547" s="144"/>
      <c r="BD1547" s="144"/>
      <c r="BE1547" s="144"/>
      <c r="BF1547" s="144"/>
      <c r="BG1547" s="144"/>
      <c r="BH1547" s="144"/>
      <c r="BI1547" s="144"/>
      <c r="BJ1547" s="144"/>
      <c r="BK1547" s="144"/>
      <c r="BL1547" s="144"/>
      <c r="BM1547" s="144"/>
      <c r="BN1547" s="144"/>
      <c r="BO1547" s="144"/>
      <c r="BP1547" s="144"/>
    </row>
    <row r="1548" spans="1:68" ht="14.5" x14ac:dyDescent="0.3">
      <c r="A1548" s="143"/>
      <c r="B1548" s="143"/>
      <c r="C1548" s="327"/>
      <c r="D1548" s="144"/>
      <c r="E1548" s="144"/>
      <c r="F1548" s="144"/>
      <c r="G1548" s="144"/>
      <c r="H1548" s="144"/>
      <c r="I1548" s="144"/>
      <c r="J1548" s="144"/>
      <c r="K1548" s="144"/>
      <c r="L1548" s="144"/>
      <c r="M1548" s="144"/>
      <c r="N1548" s="144"/>
      <c r="O1548" s="144"/>
      <c r="P1548" s="144"/>
      <c r="Q1548" s="144"/>
      <c r="R1548" s="144"/>
      <c r="S1548" s="144"/>
      <c r="T1548" s="144"/>
      <c r="U1548" s="144"/>
      <c r="V1548" s="144"/>
      <c r="W1548" s="144"/>
      <c r="X1548" s="144"/>
      <c r="Y1548" s="144"/>
      <c r="Z1548" s="144"/>
      <c r="AA1548" s="144"/>
      <c r="AB1548" s="144"/>
      <c r="AC1548" s="144"/>
      <c r="AD1548" s="144"/>
      <c r="AE1548" s="144"/>
      <c r="AF1548" s="144"/>
      <c r="AG1548" s="144"/>
      <c r="AH1548" s="144"/>
      <c r="AI1548" s="144"/>
      <c r="AJ1548" s="144"/>
      <c r="AK1548" s="144"/>
      <c r="AL1548" s="144"/>
      <c r="AM1548" s="144"/>
      <c r="AN1548" s="144"/>
      <c r="AO1548" s="144"/>
      <c r="AP1548" s="144"/>
      <c r="AQ1548" s="144"/>
      <c r="AR1548" s="144"/>
      <c r="AS1548" s="144"/>
      <c r="AT1548" s="144"/>
      <c r="AU1548" s="144"/>
      <c r="AV1548" s="144"/>
      <c r="AW1548" s="144"/>
      <c r="AX1548" s="144"/>
      <c r="AY1548" s="144"/>
      <c r="AZ1548" s="144"/>
      <c r="BA1548" s="144"/>
      <c r="BB1548" s="144"/>
      <c r="BC1548" s="144"/>
      <c r="BD1548" s="144"/>
      <c r="BE1548" s="144"/>
      <c r="BF1548" s="144"/>
      <c r="BG1548" s="144"/>
      <c r="BH1548" s="144"/>
      <c r="BI1548" s="144"/>
      <c r="BJ1548" s="144"/>
      <c r="BK1548" s="144"/>
      <c r="BL1548" s="144"/>
      <c r="BM1548" s="144"/>
      <c r="BN1548" s="144"/>
      <c r="BO1548" s="144"/>
      <c r="BP1548" s="144"/>
    </row>
    <row r="1549" spans="1:68" ht="14.5" x14ac:dyDescent="0.3">
      <c r="A1549" s="143"/>
      <c r="B1549" s="143"/>
      <c r="C1549" s="327"/>
      <c r="D1549" s="144"/>
      <c r="E1549" s="144"/>
      <c r="F1549" s="144"/>
      <c r="G1549" s="144"/>
      <c r="H1549" s="144"/>
      <c r="I1549" s="144"/>
      <c r="J1549" s="144"/>
      <c r="K1549" s="144"/>
      <c r="L1549" s="144"/>
      <c r="M1549" s="144"/>
      <c r="N1549" s="144"/>
      <c r="O1549" s="144"/>
      <c r="P1549" s="144"/>
      <c r="Q1549" s="144"/>
      <c r="R1549" s="144"/>
      <c r="S1549" s="144"/>
      <c r="T1549" s="144"/>
      <c r="U1549" s="144"/>
      <c r="V1549" s="144"/>
      <c r="W1549" s="144"/>
      <c r="X1549" s="144"/>
      <c r="Y1549" s="144"/>
      <c r="Z1549" s="144"/>
      <c r="AA1549" s="144"/>
      <c r="AB1549" s="144"/>
      <c r="AC1549" s="144"/>
      <c r="AD1549" s="144"/>
      <c r="AE1549" s="144"/>
      <c r="AF1549" s="144"/>
      <c r="AG1549" s="144"/>
      <c r="AH1549" s="144"/>
      <c r="AI1549" s="144"/>
      <c r="AJ1549" s="144"/>
      <c r="AK1549" s="144"/>
      <c r="AL1549" s="144"/>
      <c r="AM1549" s="144"/>
      <c r="AN1549" s="144"/>
      <c r="AO1549" s="144"/>
      <c r="AP1549" s="144"/>
      <c r="AQ1549" s="144"/>
      <c r="AR1549" s="144"/>
      <c r="AS1549" s="144"/>
      <c r="AT1549" s="144"/>
      <c r="AU1549" s="144"/>
      <c r="AV1549" s="144"/>
      <c r="AW1549" s="144"/>
      <c r="AX1549" s="144"/>
      <c r="AY1549" s="144"/>
      <c r="AZ1549" s="144"/>
      <c r="BA1549" s="144"/>
      <c r="BB1549" s="144"/>
      <c r="BC1549" s="144"/>
      <c r="BD1549" s="144"/>
      <c r="BE1549" s="144"/>
      <c r="BF1549" s="144"/>
      <c r="BG1549" s="144"/>
      <c r="BH1549" s="144"/>
      <c r="BI1549" s="144"/>
      <c r="BJ1549" s="144"/>
      <c r="BK1549" s="144"/>
      <c r="BL1549" s="144"/>
      <c r="BM1549" s="144"/>
      <c r="BN1549" s="144"/>
      <c r="BO1549" s="144"/>
      <c r="BP1549" s="144"/>
    </row>
    <row r="1550" spans="1:68" ht="14.5" x14ac:dyDescent="0.3">
      <c r="A1550" s="143"/>
      <c r="B1550" s="143"/>
      <c r="C1550" s="327"/>
      <c r="D1550" s="144"/>
      <c r="E1550" s="144"/>
      <c r="F1550" s="144"/>
      <c r="G1550" s="144"/>
      <c r="H1550" s="144"/>
      <c r="I1550" s="144"/>
      <c r="J1550" s="144"/>
      <c r="K1550" s="144"/>
      <c r="L1550" s="144"/>
      <c r="M1550" s="144"/>
      <c r="N1550" s="144"/>
      <c r="O1550" s="144"/>
      <c r="P1550" s="144"/>
      <c r="Q1550" s="144"/>
      <c r="R1550" s="144"/>
      <c r="S1550" s="144"/>
      <c r="T1550" s="144"/>
      <c r="U1550" s="144"/>
      <c r="V1550" s="144"/>
      <c r="W1550" s="144"/>
      <c r="X1550" s="144"/>
      <c r="Y1550" s="144"/>
      <c r="Z1550" s="144"/>
      <c r="AA1550" s="144"/>
      <c r="AB1550" s="144"/>
      <c r="AC1550" s="144"/>
      <c r="AD1550" s="144"/>
      <c r="AE1550" s="144"/>
      <c r="AF1550" s="144"/>
      <c r="AG1550" s="144"/>
      <c r="AH1550" s="144"/>
      <c r="AI1550" s="144"/>
      <c r="AJ1550" s="144"/>
      <c r="AK1550" s="144"/>
      <c r="AL1550" s="144"/>
      <c r="AM1550" s="144"/>
      <c r="AN1550" s="144"/>
      <c r="AO1550" s="144"/>
      <c r="AP1550" s="144"/>
      <c r="AQ1550" s="144"/>
      <c r="AR1550" s="144"/>
      <c r="AS1550" s="144"/>
      <c r="AT1550" s="144"/>
      <c r="AU1550" s="144"/>
      <c r="AV1550" s="144"/>
      <c r="AW1550" s="144"/>
      <c r="AX1550" s="144"/>
      <c r="AY1550" s="144"/>
      <c r="AZ1550" s="144"/>
      <c r="BA1550" s="144"/>
      <c r="BB1550" s="144"/>
      <c r="BC1550" s="144"/>
      <c r="BD1550" s="144"/>
      <c r="BE1550" s="144"/>
      <c r="BF1550" s="144"/>
      <c r="BG1550" s="144"/>
      <c r="BH1550" s="144"/>
      <c r="BI1550" s="144"/>
      <c r="BJ1550" s="144"/>
      <c r="BK1550" s="144"/>
      <c r="BL1550" s="144"/>
      <c r="BM1550" s="144"/>
      <c r="BN1550" s="144"/>
      <c r="BO1550" s="144"/>
      <c r="BP1550" s="144"/>
    </row>
    <row r="1551" spans="1:68" ht="14.5" x14ac:dyDescent="0.3">
      <c r="A1551" s="143"/>
      <c r="B1551" s="143"/>
      <c r="C1551" s="327"/>
      <c r="D1551" s="144"/>
      <c r="E1551" s="144"/>
      <c r="F1551" s="144"/>
      <c r="G1551" s="144"/>
      <c r="H1551" s="144"/>
      <c r="I1551" s="144"/>
      <c r="J1551" s="144"/>
      <c r="K1551" s="144"/>
      <c r="L1551" s="144"/>
      <c r="M1551" s="144"/>
      <c r="N1551" s="144"/>
      <c r="O1551" s="144"/>
      <c r="P1551" s="144"/>
      <c r="Q1551" s="144"/>
      <c r="R1551" s="144"/>
      <c r="S1551" s="144"/>
      <c r="T1551" s="144"/>
      <c r="U1551" s="144"/>
      <c r="V1551" s="144"/>
      <c r="W1551" s="144"/>
      <c r="X1551" s="144"/>
      <c r="Y1551" s="144"/>
      <c r="Z1551" s="144"/>
      <c r="AA1551" s="144"/>
      <c r="AB1551" s="144"/>
      <c r="AC1551" s="144"/>
      <c r="AD1551" s="144"/>
      <c r="AE1551" s="144"/>
      <c r="AF1551" s="144"/>
      <c r="AG1551" s="144"/>
      <c r="AH1551" s="144"/>
      <c r="AI1551" s="144"/>
      <c r="AJ1551" s="144"/>
      <c r="AK1551" s="144"/>
      <c r="AL1551" s="144"/>
      <c r="AM1551" s="144"/>
      <c r="AN1551" s="144"/>
      <c r="AO1551" s="144"/>
      <c r="AP1551" s="144"/>
      <c r="AQ1551" s="144"/>
      <c r="AR1551" s="144"/>
      <c r="AS1551" s="144"/>
      <c r="AT1551" s="144"/>
      <c r="AU1551" s="144"/>
      <c r="AV1551" s="144"/>
      <c r="AW1551" s="144"/>
      <c r="AX1551" s="144"/>
      <c r="AY1551" s="144"/>
      <c r="AZ1551" s="144"/>
      <c r="BA1551" s="144"/>
      <c r="BB1551" s="144"/>
      <c r="BC1551" s="144"/>
      <c r="BD1551" s="144"/>
      <c r="BE1551" s="144"/>
      <c r="BF1551" s="144"/>
      <c r="BG1551" s="144"/>
      <c r="BH1551" s="144"/>
      <c r="BI1551" s="144"/>
      <c r="BJ1551" s="144"/>
      <c r="BK1551" s="144"/>
      <c r="BL1551" s="144"/>
      <c r="BM1551" s="144"/>
      <c r="BN1551" s="144"/>
      <c r="BO1551" s="144"/>
      <c r="BP1551" s="144"/>
    </row>
    <row r="1552" spans="1:68" ht="14.5" x14ac:dyDescent="0.3">
      <c r="A1552" s="143"/>
      <c r="B1552" s="143"/>
      <c r="C1552" s="327"/>
      <c r="D1552" s="144"/>
      <c r="E1552" s="144"/>
      <c r="F1552" s="144"/>
      <c r="G1552" s="144"/>
      <c r="H1552" s="144"/>
      <c r="I1552" s="144"/>
      <c r="J1552" s="144"/>
      <c r="K1552" s="144"/>
      <c r="L1552" s="144"/>
      <c r="M1552" s="144"/>
      <c r="N1552" s="144"/>
      <c r="O1552" s="144"/>
      <c r="P1552" s="144"/>
      <c r="Q1552" s="144"/>
      <c r="R1552" s="144"/>
      <c r="S1552" s="144"/>
      <c r="T1552" s="144"/>
      <c r="U1552" s="144"/>
      <c r="V1552" s="144"/>
      <c r="W1552" s="144"/>
      <c r="X1552" s="144"/>
      <c r="Y1552" s="144"/>
      <c r="Z1552" s="144"/>
      <c r="AA1552" s="144"/>
      <c r="AB1552" s="144"/>
      <c r="AC1552" s="144"/>
      <c r="AD1552" s="144"/>
      <c r="AE1552" s="144"/>
      <c r="AF1552" s="144"/>
      <c r="AG1552" s="144"/>
      <c r="AH1552" s="144"/>
      <c r="AI1552" s="144"/>
      <c r="AJ1552" s="144"/>
      <c r="AK1552" s="144"/>
      <c r="AL1552" s="144"/>
      <c r="AM1552" s="144"/>
      <c r="AN1552" s="144"/>
      <c r="AO1552" s="144"/>
      <c r="AP1552" s="144"/>
      <c r="AQ1552" s="144"/>
      <c r="AR1552" s="144"/>
      <c r="AS1552" s="144"/>
      <c r="AT1552" s="144"/>
      <c r="AU1552" s="144"/>
      <c r="AV1552" s="144"/>
      <c r="AW1552" s="144"/>
      <c r="AX1552" s="144"/>
      <c r="AY1552" s="144"/>
      <c r="AZ1552" s="144"/>
      <c r="BA1552" s="144"/>
      <c r="BB1552" s="144"/>
      <c r="BC1552" s="144"/>
      <c r="BD1552" s="144"/>
      <c r="BE1552" s="144"/>
      <c r="BF1552" s="144"/>
      <c r="BG1552" s="144"/>
      <c r="BH1552" s="144"/>
      <c r="BI1552" s="144"/>
      <c r="BJ1552" s="144"/>
      <c r="BK1552" s="144"/>
      <c r="BL1552" s="144"/>
      <c r="BM1552" s="144"/>
      <c r="BN1552" s="144"/>
      <c r="BO1552" s="144"/>
      <c r="BP1552" s="144"/>
    </row>
    <row r="1553" spans="1:68" ht="14.5" x14ac:dyDescent="0.3">
      <c r="A1553" s="143"/>
      <c r="B1553" s="143"/>
      <c r="C1553" s="327"/>
      <c r="D1553" s="144"/>
      <c r="E1553" s="144"/>
      <c r="F1553" s="144"/>
      <c r="G1553" s="144"/>
      <c r="H1553" s="144"/>
      <c r="I1553" s="144"/>
      <c r="J1553" s="144"/>
      <c r="K1553" s="144"/>
      <c r="L1553" s="144"/>
      <c r="M1553" s="144"/>
      <c r="N1553" s="144"/>
      <c r="O1553" s="144"/>
      <c r="P1553" s="144"/>
      <c r="Q1553" s="144"/>
      <c r="R1553" s="144"/>
      <c r="S1553" s="144"/>
      <c r="T1553" s="144"/>
      <c r="U1553" s="144"/>
      <c r="V1553" s="144"/>
      <c r="W1553" s="144"/>
      <c r="X1553" s="144"/>
      <c r="Y1553" s="144"/>
      <c r="Z1553" s="144"/>
      <c r="AA1553" s="144"/>
      <c r="AB1553" s="144"/>
      <c r="AC1553" s="144"/>
      <c r="AD1553" s="144"/>
      <c r="AE1553" s="144"/>
      <c r="AF1553" s="144"/>
      <c r="AG1553" s="144"/>
      <c r="AH1553" s="144"/>
      <c r="AI1553" s="144"/>
      <c r="AJ1553" s="144"/>
      <c r="AK1553" s="144"/>
      <c r="AL1553" s="144"/>
      <c r="AM1553" s="144"/>
      <c r="AN1553" s="144"/>
      <c r="AO1553" s="144"/>
      <c r="AP1553" s="144"/>
      <c r="AQ1553" s="144"/>
      <c r="AR1553" s="144"/>
      <c r="AS1553" s="144"/>
      <c r="AT1553" s="144"/>
      <c r="AU1553" s="144"/>
      <c r="AV1553" s="144"/>
      <c r="AW1553" s="144"/>
      <c r="AX1553" s="144"/>
      <c r="AY1553" s="144"/>
      <c r="AZ1553" s="144"/>
      <c r="BA1553" s="144"/>
      <c r="BB1553" s="144"/>
      <c r="BC1553" s="144"/>
      <c r="BD1553" s="144"/>
      <c r="BE1553" s="144"/>
      <c r="BF1553" s="144"/>
      <c r="BG1553" s="144"/>
      <c r="BH1553" s="144"/>
      <c r="BI1553" s="144"/>
      <c r="BJ1553" s="144"/>
      <c r="BK1553" s="144"/>
      <c r="BL1553" s="144"/>
      <c r="BM1553" s="144"/>
      <c r="BN1553" s="144"/>
      <c r="BO1553" s="144"/>
      <c r="BP1553" s="144"/>
    </row>
    <row r="1554" spans="1:68" ht="14.5" x14ac:dyDescent="0.3">
      <c r="A1554" s="143"/>
      <c r="B1554" s="143"/>
      <c r="C1554" s="327"/>
      <c r="D1554" s="144"/>
      <c r="E1554" s="144"/>
      <c r="F1554" s="144"/>
      <c r="G1554" s="144"/>
      <c r="H1554" s="144"/>
      <c r="I1554" s="144"/>
      <c r="J1554" s="144"/>
      <c r="K1554" s="144"/>
      <c r="L1554" s="144"/>
      <c r="M1554" s="144"/>
      <c r="N1554" s="144"/>
      <c r="O1554" s="144"/>
      <c r="P1554" s="144"/>
      <c r="Q1554" s="144"/>
      <c r="R1554" s="144"/>
      <c r="S1554" s="144"/>
      <c r="T1554" s="144"/>
      <c r="U1554" s="144"/>
      <c r="V1554" s="144"/>
      <c r="W1554" s="144"/>
      <c r="X1554" s="144"/>
      <c r="Y1554" s="144"/>
      <c r="Z1554" s="144"/>
      <c r="AA1554" s="144"/>
      <c r="AB1554" s="144"/>
      <c r="AC1554" s="144"/>
      <c r="AD1554" s="144"/>
      <c r="AE1554" s="144"/>
      <c r="AF1554" s="144"/>
      <c r="AG1554" s="144"/>
      <c r="AH1554" s="144"/>
      <c r="AI1554" s="144"/>
      <c r="AJ1554" s="144"/>
      <c r="AK1554" s="144"/>
      <c r="AL1554" s="144"/>
      <c r="AM1554" s="144"/>
      <c r="AN1554" s="144"/>
      <c r="AO1554" s="144"/>
      <c r="AP1554" s="144"/>
      <c r="AQ1554" s="144"/>
      <c r="AR1554" s="144"/>
      <c r="AS1554" s="144"/>
      <c r="AT1554" s="144"/>
      <c r="AU1554" s="144"/>
      <c r="AV1554" s="144"/>
      <c r="AW1554" s="144"/>
      <c r="AX1554" s="144"/>
      <c r="AY1554" s="144"/>
      <c r="AZ1554" s="144"/>
      <c r="BA1554" s="144"/>
      <c r="BB1554" s="144"/>
      <c r="BC1554" s="144"/>
      <c r="BD1554" s="144"/>
      <c r="BE1554" s="144"/>
      <c r="BF1554" s="144"/>
      <c r="BG1554" s="144"/>
      <c r="BH1554" s="144"/>
      <c r="BI1554" s="144"/>
      <c r="BJ1554" s="144"/>
      <c r="BK1554" s="144"/>
      <c r="BL1554" s="144"/>
      <c r="BM1554" s="144"/>
      <c r="BN1554" s="144"/>
      <c r="BO1554" s="144"/>
      <c r="BP1554" s="144"/>
    </row>
    <row r="1555" spans="1:68" ht="14.5" x14ac:dyDescent="0.3">
      <c r="A1555" s="143"/>
      <c r="B1555" s="143"/>
      <c r="C1555" s="327"/>
      <c r="D1555" s="144"/>
      <c r="E1555" s="144"/>
      <c r="F1555" s="144"/>
      <c r="G1555" s="144"/>
      <c r="H1555" s="144"/>
      <c r="I1555" s="144"/>
      <c r="J1555" s="144"/>
      <c r="K1555" s="144"/>
      <c r="L1555" s="144"/>
      <c r="M1555" s="144"/>
      <c r="N1555" s="144"/>
      <c r="O1555" s="144"/>
      <c r="P1555" s="144"/>
      <c r="Q1555" s="144"/>
      <c r="R1555" s="144"/>
      <c r="S1555" s="144"/>
      <c r="T1555" s="144"/>
      <c r="U1555" s="144"/>
      <c r="V1555" s="144"/>
      <c r="W1555" s="144"/>
      <c r="X1555" s="144"/>
      <c r="Y1555" s="144"/>
      <c r="Z1555" s="144"/>
      <c r="AA1555" s="144"/>
      <c r="AB1555" s="144"/>
      <c r="AC1555" s="144"/>
      <c r="AD1555" s="144"/>
      <c r="AE1555" s="144"/>
      <c r="AF1555" s="144"/>
      <c r="AG1555" s="144"/>
      <c r="AH1555" s="144"/>
      <c r="AI1555" s="144"/>
      <c r="AJ1555" s="144"/>
      <c r="AK1555" s="144"/>
      <c r="AL1555" s="144"/>
      <c r="AM1555" s="144"/>
      <c r="AN1555" s="144"/>
      <c r="AO1555" s="144"/>
      <c r="AP1555" s="144"/>
      <c r="AQ1555" s="144"/>
      <c r="AR1555" s="144"/>
      <c r="AS1555" s="144"/>
      <c r="AT1555" s="144"/>
      <c r="AU1555" s="144"/>
      <c r="AV1555" s="144"/>
      <c r="AW1555" s="144"/>
      <c r="AX1555" s="144"/>
      <c r="AY1555" s="144"/>
      <c r="AZ1555" s="144"/>
      <c r="BA1555" s="144"/>
      <c r="BB1555" s="144"/>
      <c r="BC1555" s="144"/>
      <c r="BD1555" s="144"/>
      <c r="BE1555" s="144"/>
      <c r="BF1555" s="144"/>
      <c r="BG1555" s="144"/>
      <c r="BH1555" s="144"/>
      <c r="BI1555" s="144"/>
      <c r="BJ1555" s="144"/>
      <c r="BK1555" s="144"/>
      <c r="BL1555" s="144"/>
      <c r="BM1555" s="144"/>
      <c r="BN1555" s="144"/>
      <c r="BO1555" s="144"/>
      <c r="BP1555" s="144"/>
    </row>
    <row r="1556" spans="1:68" ht="14.5" x14ac:dyDescent="0.3">
      <c r="A1556" s="143"/>
      <c r="B1556" s="143"/>
      <c r="C1556" s="327"/>
      <c r="D1556" s="144"/>
      <c r="E1556" s="144"/>
      <c r="F1556" s="144"/>
      <c r="G1556" s="144"/>
      <c r="H1556" s="144"/>
      <c r="I1556" s="144"/>
      <c r="J1556" s="144"/>
      <c r="K1556" s="144"/>
      <c r="L1556" s="144"/>
      <c r="M1556" s="144"/>
      <c r="N1556" s="144"/>
      <c r="O1556" s="144"/>
      <c r="P1556" s="144"/>
      <c r="Q1556" s="144"/>
      <c r="R1556" s="144"/>
      <c r="S1556" s="144"/>
      <c r="T1556" s="144"/>
      <c r="U1556" s="144"/>
      <c r="V1556" s="144"/>
      <c r="W1556" s="144"/>
      <c r="X1556" s="144"/>
      <c r="Y1556" s="144"/>
      <c r="Z1556" s="144"/>
      <c r="AA1556" s="144"/>
      <c r="AB1556" s="144"/>
      <c r="AC1556" s="144"/>
      <c r="AD1556" s="144"/>
      <c r="AE1556" s="144"/>
      <c r="AF1556" s="144"/>
      <c r="AG1556" s="144"/>
      <c r="AH1556" s="144"/>
      <c r="AI1556" s="144"/>
      <c r="AJ1556" s="144"/>
      <c r="AK1556" s="144"/>
      <c r="AL1556" s="144"/>
      <c r="AM1556" s="144"/>
      <c r="AN1556" s="144"/>
      <c r="AO1556" s="144"/>
      <c r="AP1556" s="144"/>
      <c r="AQ1556" s="144"/>
      <c r="AR1556" s="144"/>
      <c r="AS1556" s="144"/>
      <c r="AT1556" s="144"/>
      <c r="AU1556" s="144"/>
      <c r="AV1556" s="144"/>
      <c r="AW1556" s="144"/>
      <c r="AX1556" s="144"/>
      <c r="AY1556" s="144"/>
      <c r="AZ1556" s="144"/>
      <c r="BA1556" s="144"/>
      <c r="BB1556" s="144"/>
      <c r="BC1556" s="144"/>
      <c r="BD1556" s="144"/>
      <c r="BE1556" s="144"/>
      <c r="BF1556" s="144"/>
      <c r="BG1556" s="144"/>
      <c r="BH1556" s="144"/>
      <c r="BI1556" s="144"/>
      <c r="BJ1556" s="144"/>
      <c r="BK1556" s="144"/>
      <c r="BL1556" s="144"/>
      <c r="BM1556" s="144"/>
      <c r="BN1556" s="144"/>
      <c r="BO1556" s="144"/>
      <c r="BP1556" s="144"/>
    </row>
    <row r="1557" spans="1:68" ht="14.5" x14ac:dyDescent="0.3">
      <c r="A1557" s="143"/>
      <c r="B1557" s="143"/>
      <c r="C1557" s="327"/>
      <c r="D1557" s="144"/>
      <c r="E1557" s="144"/>
      <c r="F1557" s="144"/>
      <c r="G1557" s="144"/>
      <c r="H1557" s="144"/>
      <c r="I1557" s="144"/>
      <c r="J1557" s="144"/>
      <c r="K1557" s="144"/>
      <c r="L1557" s="144"/>
      <c r="M1557" s="144"/>
      <c r="N1557" s="144"/>
      <c r="O1557" s="144"/>
      <c r="P1557" s="144"/>
      <c r="Q1557" s="144"/>
      <c r="R1557" s="144"/>
      <c r="S1557" s="144"/>
      <c r="T1557" s="144"/>
      <c r="U1557" s="144"/>
      <c r="V1557" s="144"/>
      <c r="W1557" s="144"/>
      <c r="X1557" s="144"/>
      <c r="Y1557" s="144"/>
      <c r="Z1557" s="144"/>
      <c r="AA1557" s="144"/>
      <c r="AB1557" s="144"/>
      <c r="AC1557" s="144"/>
      <c r="AD1557" s="144"/>
      <c r="AE1557" s="144"/>
      <c r="AF1557" s="144"/>
      <c r="AG1557" s="144"/>
      <c r="AH1557" s="144"/>
      <c r="AI1557" s="144"/>
      <c r="AJ1557" s="144"/>
      <c r="AK1557" s="144"/>
      <c r="AL1557" s="144"/>
      <c r="AM1557" s="144"/>
      <c r="AN1557" s="144"/>
      <c r="AO1557" s="144"/>
      <c r="AP1557" s="144"/>
      <c r="AQ1557" s="144"/>
      <c r="AR1557" s="144"/>
      <c r="AS1557" s="144"/>
      <c r="AT1557" s="144"/>
      <c r="AU1557" s="144"/>
      <c r="AV1557" s="144"/>
      <c r="AW1557" s="144"/>
      <c r="AX1557" s="144"/>
      <c r="AY1557" s="144"/>
      <c r="AZ1557" s="144"/>
      <c r="BA1557" s="144"/>
      <c r="BB1557" s="144"/>
      <c r="BC1557" s="144"/>
      <c r="BD1557" s="144"/>
      <c r="BE1557" s="144"/>
      <c r="BF1557" s="144"/>
      <c r="BG1557" s="144"/>
      <c r="BH1557" s="144"/>
      <c r="BI1557" s="144"/>
      <c r="BJ1557" s="144"/>
      <c r="BK1557" s="144"/>
      <c r="BL1557" s="144"/>
      <c r="BM1557" s="144"/>
      <c r="BN1557" s="144"/>
      <c r="BO1557" s="144"/>
      <c r="BP1557" s="144"/>
    </row>
    <row r="1558" spans="1:68" ht="14.5" x14ac:dyDescent="0.3">
      <c r="A1558" s="143"/>
      <c r="B1558" s="143"/>
      <c r="C1558" s="327"/>
      <c r="D1558" s="144"/>
      <c r="E1558" s="144"/>
      <c r="F1558" s="144"/>
      <c r="G1558" s="144"/>
      <c r="H1558" s="144"/>
      <c r="I1558" s="144"/>
      <c r="J1558" s="144"/>
      <c r="K1558" s="144"/>
      <c r="L1558" s="144"/>
      <c r="M1558" s="144"/>
      <c r="N1558" s="144"/>
      <c r="O1558" s="144"/>
      <c r="P1558" s="144"/>
      <c r="Q1558" s="144"/>
      <c r="R1558" s="144"/>
      <c r="S1558" s="144"/>
      <c r="T1558" s="144"/>
      <c r="U1558" s="144"/>
      <c r="V1558" s="144"/>
      <c r="W1558" s="144"/>
      <c r="X1558" s="144"/>
      <c r="Y1558" s="144"/>
      <c r="Z1558" s="144"/>
      <c r="AA1558" s="144"/>
      <c r="AB1558" s="144"/>
      <c r="AC1558" s="144"/>
      <c r="AD1558" s="144"/>
      <c r="AE1558" s="144"/>
      <c r="AF1558" s="144"/>
      <c r="AG1558" s="144"/>
      <c r="AH1558" s="144"/>
      <c r="AI1558" s="144"/>
      <c r="AJ1558" s="144"/>
      <c r="AK1558" s="144"/>
      <c r="AL1558" s="144"/>
      <c r="AM1558" s="144"/>
      <c r="AN1558" s="144"/>
      <c r="AO1558" s="144"/>
      <c r="AP1558" s="144"/>
      <c r="AQ1558" s="144"/>
      <c r="AR1558" s="144"/>
      <c r="AS1558" s="144"/>
      <c r="AT1558" s="144"/>
      <c r="AU1558" s="144"/>
      <c r="AV1558" s="144"/>
      <c r="AW1558" s="144"/>
      <c r="AX1558" s="144"/>
      <c r="AY1558" s="144"/>
      <c r="AZ1558" s="144"/>
      <c r="BA1558" s="144"/>
      <c r="BB1558" s="144"/>
      <c r="BC1558" s="144"/>
      <c r="BD1558" s="144"/>
      <c r="BE1558" s="144"/>
      <c r="BF1558" s="144"/>
      <c r="BG1558" s="144"/>
      <c r="BH1558" s="144"/>
      <c r="BI1558" s="144"/>
      <c r="BJ1558" s="144"/>
      <c r="BK1558" s="144"/>
      <c r="BL1558" s="144"/>
      <c r="BM1558" s="144"/>
      <c r="BN1558" s="144"/>
      <c r="BO1558" s="144"/>
      <c r="BP1558" s="144"/>
    </row>
    <row r="1559" spans="1:68" ht="14.5" x14ac:dyDescent="0.3">
      <c r="A1559" s="143"/>
      <c r="B1559" s="143"/>
      <c r="C1559" s="327"/>
      <c r="D1559" s="144"/>
      <c r="E1559" s="144"/>
      <c r="F1559" s="144"/>
      <c r="G1559" s="144"/>
      <c r="H1559" s="144"/>
      <c r="I1559" s="144"/>
      <c r="J1559" s="144"/>
      <c r="K1559" s="144"/>
      <c r="L1559" s="144"/>
      <c r="M1559" s="144"/>
      <c r="N1559" s="144"/>
      <c r="O1559" s="144"/>
      <c r="P1559" s="144"/>
      <c r="Q1559" s="144"/>
      <c r="R1559" s="144"/>
      <c r="S1559" s="144"/>
      <c r="T1559" s="144"/>
      <c r="U1559" s="144"/>
      <c r="V1559" s="144"/>
      <c r="W1559" s="144"/>
      <c r="X1559" s="144"/>
      <c r="Y1559" s="144"/>
      <c r="Z1559" s="144"/>
      <c r="AA1559" s="144"/>
      <c r="AB1559" s="144"/>
      <c r="AC1559" s="144"/>
      <c r="AD1559" s="144"/>
      <c r="AE1559" s="144"/>
      <c r="AF1559" s="144"/>
      <c r="AG1559" s="144"/>
      <c r="AH1559" s="144"/>
      <c r="AI1559" s="144"/>
      <c r="AJ1559" s="144"/>
      <c r="AK1559" s="144"/>
      <c r="AL1559" s="144"/>
      <c r="AM1559" s="144"/>
      <c r="AN1559" s="144"/>
      <c r="AO1559" s="144"/>
      <c r="AP1559" s="144"/>
      <c r="AQ1559" s="144"/>
      <c r="AR1559" s="144"/>
      <c r="AS1559" s="144"/>
      <c r="AT1559" s="144"/>
      <c r="AU1559" s="144"/>
      <c r="AV1559" s="144"/>
      <c r="AW1559" s="144"/>
      <c r="AX1559" s="144"/>
      <c r="AY1559" s="144"/>
      <c r="AZ1559" s="144"/>
      <c r="BA1559" s="144"/>
      <c r="BB1559" s="144"/>
      <c r="BC1559" s="144"/>
      <c r="BD1559" s="144"/>
      <c r="BE1559" s="144"/>
      <c r="BF1559" s="144"/>
      <c r="BG1559" s="144"/>
      <c r="BH1559" s="144"/>
      <c r="BI1559" s="144"/>
      <c r="BJ1559" s="144"/>
      <c r="BK1559" s="144"/>
      <c r="BL1559" s="144"/>
      <c r="BM1559" s="144"/>
      <c r="BN1559" s="144"/>
      <c r="BO1559" s="144"/>
      <c r="BP1559" s="144"/>
    </row>
    <row r="1560" spans="1:68" ht="14.5" x14ac:dyDescent="0.3">
      <c r="A1560" s="143"/>
      <c r="B1560" s="143"/>
      <c r="C1560" s="327"/>
      <c r="D1560" s="144"/>
      <c r="E1560" s="144"/>
      <c r="F1560" s="144"/>
      <c r="G1560" s="144"/>
      <c r="H1560" s="144"/>
      <c r="I1560" s="144"/>
      <c r="J1560" s="144"/>
      <c r="K1560" s="144"/>
      <c r="L1560" s="144"/>
      <c r="M1560" s="144"/>
      <c r="N1560" s="144"/>
      <c r="O1560" s="144"/>
      <c r="P1560" s="144"/>
      <c r="Q1560" s="144"/>
      <c r="R1560" s="144"/>
      <c r="S1560" s="144"/>
      <c r="T1560" s="144"/>
      <c r="U1560" s="144"/>
      <c r="V1560" s="144"/>
      <c r="W1560" s="144"/>
      <c r="X1560" s="144"/>
      <c r="Y1560" s="144"/>
      <c r="Z1560" s="144"/>
      <c r="AA1560" s="144"/>
      <c r="AB1560" s="144"/>
      <c r="AC1560" s="144"/>
      <c r="AD1560" s="144"/>
      <c r="AE1560" s="144"/>
      <c r="AF1560" s="144"/>
      <c r="AG1560" s="144"/>
      <c r="AH1560" s="144"/>
      <c r="AI1560" s="144"/>
      <c r="AJ1560" s="144"/>
      <c r="AK1560" s="144"/>
      <c r="AL1560" s="144"/>
      <c r="AM1560" s="144"/>
      <c r="AN1560" s="144"/>
      <c r="AO1560" s="144"/>
      <c r="AP1560" s="144"/>
      <c r="AQ1560" s="144"/>
      <c r="AR1560" s="144"/>
      <c r="AS1560" s="144"/>
      <c r="AT1560" s="144"/>
      <c r="AU1560" s="144"/>
      <c r="AV1560" s="144"/>
      <c r="AW1560" s="144"/>
      <c r="AX1560" s="144"/>
      <c r="AY1560" s="144"/>
      <c r="AZ1560" s="144"/>
      <c r="BA1560" s="144"/>
      <c r="BB1560" s="144"/>
      <c r="BC1560" s="144"/>
      <c r="BD1560" s="144"/>
      <c r="BE1560" s="144"/>
      <c r="BF1560" s="144"/>
      <c r="BG1560" s="144"/>
      <c r="BH1560" s="144"/>
      <c r="BI1560" s="144"/>
      <c r="BJ1560" s="144"/>
      <c r="BK1560" s="144"/>
      <c r="BL1560" s="144"/>
      <c r="BM1560" s="144"/>
      <c r="BN1560" s="144"/>
      <c r="BO1560" s="144"/>
      <c r="BP1560" s="144"/>
    </row>
    <row r="1561" spans="1:68" ht="14.5" x14ac:dyDescent="0.3">
      <c r="A1561" s="143"/>
      <c r="B1561" s="143"/>
      <c r="C1561" s="327"/>
      <c r="D1561" s="144"/>
      <c r="E1561" s="144"/>
      <c r="F1561" s="144"/>
      <c r="G1561" s="144"/>
      <c r="H1561" s="144"/>
      <c r="I1561" s="144"/>
      <c r="J1561" s="144"/>
      <c r="K1561" s="144"/>
      <c r="L1561" s="144"/>
      <c r="M1561" s="144"/>
      <c r="N1561" s="144"/>
      <c r="O1561" s="144"/>
      <c r="P1561" s="144"/>
      <c r="Q1561" s="144"/>
      <c r="R1561" s="144"/>
      <c r="S1561" s="144"/>
      <c r="T1561" s="144"/>
      <c r="U1561" s="144"/>
      <c r="V1561" s="144"/>
      <c r="W1561" s="144"/>
      <c r="X1561" s="144"/>
      <c r="Y1561" s="144"/>
      <c r="Z1561" s="144"/>
      <c r="AA1561" s="144"/>
      <c r="AB1561" s="144"/>
      <c r="AC1561" s="144"/>
      <c r="AD1561" s="144"/>
      <c r="AE1561" s="144"/>
      <c r="AF1561" s="144"/>
      <c r="AG1561" s="144"/>
      <c r="AH1561" s="144"/>
      <c r="AI1561" s="144"/>
      <c r="AJ1561" s="144"/>
      <c r="AK1561" s="144"/>
      <c r="AL1561" s="144"/>
      <c r="AM1561" s="144"/>
      <c r="AN1561" s="144"/>
      <c r="AO1561" s="144"/>
      <c r="AP1561" s="144"/>
      <c r="AQ1561" s="144"/>
      <c r="AR1561" s="144"/>
      <c r="AS1561" s="144"/>
      <c r="AT1561" s="144"/>
      <c r="AU1561" s="144"/>
      <c r="AV1561" s="144"/>
      <c r="AW1561" s="144"/>
      <c r="AX1561" s="144"/>
      <c r="AY1561" s="144"/>
      <c r="AZ1561" s="144"/>
      <c r="BA1561" s="144"/>
      <c r="BB1561" s="144"/>
      <c r="BC1561" s="144"/>
      <c r="BD1561" s="144"/>
      <c r="BE1561" s="144"/>
      <c r="BF1561" s="144"/>
      <c r="BG1561" s="144"/>
      <c r="BH1561" s="144"/>
      <c r="BI1561" s="144"/>
      <c r="BJ1561" s="144"/>
      <c r="BK1561" s="144"/>
      <c r="BL1561" s="144"/>
      <c r="BM1561" s="144"/>
      <c r="BN1561" s="144"/>
      <c r="BO1561" s="144"/>
      <c r="BP1561" s="144"/>
    </row>
    <row r="1562" spans="1:68" ht="14.5" x14ac:dyDescent="0.3">
      <c r="A1562" s="143"/>
      <c r="B1562" s="143"/>
      <c r="C1562" s="327"/>
      <c r="D1562" s="144"/>
      <c r="E1562" s="144"/>
      <c r="F1562" s="144"/>
      <c r="G1562" s="144"/>
      <c r="H1562" s="144"/>
      <c r="I1562" s="144"/>
      <c r="J1562" s="144"/>
      <c r="K1562" s="144"/>
      <c r="L1562" s="144"/>
      <c r="M1562" s="144"/>
      <c r="N1562" s="144"/>
      <c r="O1562" s="144"/>
      <c r="P1562" s="144"/>
      <c r="Q1562" s="144"/>
      <c r="R1562" s="144"/>
      <c r="S1562" s="144"/>
      <c r="T1562" s="144"/>
      <c r="U1562" s="144"/>
      <c r="V1562" s="144"/>
      <c r="W1562" s="144"/>
      <c r="X1562" s="144"/>
      <c r="Y1562" s="144"/>
      <c r="Z1562" s="144"/>
      <c r="AA1562" s="144"/>
      <c r="AB1562" s="144"/>
      <c r="AC1562" s="144"/>
      <c r="AD1562" s="144"/>
      <c r="AE1562" s="144"/>
      <c r="AF1562" s="144"/>
      <c r="AG1562" s="144"/>
      <c r="AH1562" s="144"/>
      <c r="AI1562" s="144"/>
      <c r="AJ1562" s="144"/>
      <c r="AK1562" s="144"/>
      <c r="AL1562" s="144"/>
      <c r="AM1562" s="144"/>
      <c r="AN1562" s="144"/>
      <c r="AO1562" s="144"/>
      <c r="AP1562" s="144"/>
      <c r="AQ1562" s="144"/>
      <c r="AR1562" s="144"/>
      <c r="AS1562" s="144"/>
      <c r="AT1562" s="144"/>
      <c r="AU1562" s="144"/>
      <c r="AV1562" s="144"/>
      <c r="AW1562" s="144"/>
      <c r="AX1562" s="144"/>
      <c r="AY1562" s="144"/>
      <c r="AZ1562" s="144"/>
      <c r="BA1562" s="144"/>
      <c r="BB1562" s="144"/>
      <c r="BC1562" s="144"/>
      <c r="BD1562" s="144"/>
      <c r="BE1562" s="144"/>
      <c r="BF1562" s="144"/>
      <c r="BG1562" s="144"/>
      <c r="BH1562" s="144"/>
      <c r="BI1562" s="144"/>
      <c r="BJ1562" s="144"/>
      <c r="BK1562" s="144"/>
      <c r="BL1562" s="144"/>
      <c r="BM1562" s="144"/>
      <c r="BN1562" s="144"/>
      <c r="BO1562" s="144"/>
      <c r="BP1562" s="144"/>
    </row>
    <row r="1563" spans="1:68" ht="14.5" x14ac:dyDescent="0.3">
      <c r="A1563" s="143"/>
      <c r="B1563" s="143"/>
      <c r="C1563" s="327"/>
      <c r="D1563" s="144"/>
      <c r="E1563" s="144"/>
      <c r="F1563" s="144"/>
      <c r="G1563" s="144"/>
      <c r="H1563" s="144"/>
      <c r="I1563" s="144"/>
      <c r="J1563" s="144"/>
      <c r="K1563" s="144"/>
      <c r="L1563" s="144"/>
      <c r="M1563" s="144"/>
      <c r="N1563" s="144"/>
      <c r="O1563" s="144"/>
      <c r="P1563" s="144"/>
      <c r="Q1563" s="144"/>
      <c r="R1563" s="144"/>
      <c r="S1563" s="144"/>
      <c r="T1563" s="144"/>
      <c r="U1563" s="144"/>
      <c r="V1563" s="144"/>
      <c r="W1563" s="144"/>
      <c r="X1563" s="144"/>
      <c r="Y1563" s="144"/>
      <c r="Z1563" s="144"/>
      <c r="AA1563" s="144"/>
      <c r="AB1563" s="144"/>
      <c r="AC1563" s="144"/>
      <c r="AD1563" s="144"/>
      <c r="AE1563" s="144"/>
      <c r="AF1563" s="144"/>
      <c r="AG1563" s="144"/>
      <c r="AH1563" s="144"/>
      <c r="AI1563" s="144"/>
      <c r="AJ1563" s="144"/>
      <c r="AK1563" s="144"/>
      <c r="AL1563" s="144"/>
      <c r="AM1563" s="144"/>
      <c r="AN1563" s="144"/>
      <c r="AO1563" s="144"/>
      <c r="AP1563" s="144"/>
      <c r="AQ1563" s="144"/>
      <c r="AR1563" s="144"/>
      <c r="AS1563" s="144"/>
      <c r="AT1563" s="144"/>
      <c r="AU1563" s="144"/>
      <c r="AV1563" s="144"/>
      <c r="AW1563" s="144"/>
      <c r="AX1563" s="144"/>
      <c r="AY1563" s="144"/>
      <c r="AZ1563" s="144"/>
      <c r="BA1563" s="144"/>
      <c r="BB1563" s="144"/>
      <c r="BC1563" s="144"/>
      <c r="BD1563" s="144"/>
      <c r="BE1563" s="144"/>
      <c r="BF1563" s="144"/>
      <c r="BG1563" s="144"/>
      <c r="BH1563" s="144"/>
      <c r="BI1563" s="144"/>
      <c r="BJ1563" s="144"/>
      <c r="BK1563" s="144"/>
      <c r="BL1563" s="144"/>
      <c r="BM1563" s="144"/>
      <c r="BN1563" s="144"/>
      <c r="BO1563" s="144"/>
      <c r="BP1563" s="144"/>
    </row>
    <row r="1564" spans="1:68" ht="14.5" x14ac:dyDescent="0.3">
      <c r="A1564" s="143"/>
      <c r="B1564" s="143"/>
      <c r="C1564" s="327"/>
      <c r="D1564" s="144"/>
      <c r="E1564" s="144"/>
      <c r="F1564" s="144"/>
      <c r="G1564" s="144"/>
      <c r="H1564" s="144"/>
      <c r="I1564" s="144"/>
      <c r="J1564" s="144"/>
      <c r="K1564" s="144"/>
      <c r="L1564" s="144"/>
      <c r="M1564" s="144"/>
      <c r="N1564" s="144"/>
      <c r="O1564" s="144"/>
      <c r="P1564" s="144"/>
      <c r="Q1564" s="144"/>
      <c r="R1564" s="144"/>
      <c r="S1564" s="144"/>
      <c r="T1564" s="144"/>
      <c r="U1564" s="144"/>
      <c r="V1564" s="144"/>
      <c r="W1564" s="144"/>
      <c r="X1564" s="144"/>
      <c r="Y1564" s="144"/>
      <c r="Z1564" s="144"/>
      <c r="AA1564" s="144"/>
      <c r="AB1564" s="144"/>
      <c r="AC1564" s="144"/>
      <c r="AD1564" s="144"/>
      <c r="AE1564" s="144"/>
      <c r="AF1564" s="144"/>
      <c r="AG1564" s="144"/>
      <c r="AH1564" s="144"/>
      <c r="AI1564" s="144"/>
      <c r="AJ1564" s="144"/>
      <c r="AK1564" s="144"/>
      <c r="AL1564" s="144"/>
      <c r="AM1564" s="144"/>
      <c r="AN1564" s="144"/>
      <c r="AO1564" s="144"/>
      <c r="AP1564" s="144"/>
      <c r="AQ1564" s="144"/>
      <c r="AR1564" s="144"/>
      <c r="AS1564" s="144"/>
      <c r="AT1564" s="144"/>
      <c r="AU1564" s="144"/>
      <c r="AV1564" s="144"/>
      <c r="AW1564" s="144"/>
      <c r="AX1564" s="144"/>
      <c r="AY1564" s="144"/>
      <c r="AZ1564" s="144"/>
      <c r="BA1564" s="144"/>
      <c r="BB1564" s="144"/>
      <c r="BC1564" s="144"/>
      <c r="BD1564" s="144"/>
      <c r="BE1564" s="144"/>
      <c r="BF1564" s="144"/>
      <c r="BG1564" s="144"/>
      <c r="BH1564" s="144"/>
      <c r="BI1564" s="144"/>
      <c r="BJ1564" s="144"/>
      <c r="BK1564" s="144"/>
      <c r="BL1564" s="144"/>
      <c r="BM1564" s="144"/>
      <c r="BN1564" s="144"/>
      <c r="BO1564" s="144"/>
      <c r="BP1564" s="144"/>
    </row>
    <row r="1565" spans="1:68" ht="14.5" x14ac:dyDescent="0.3">
      <c r="A1565" s="143"/>
      <c r="B1565" s="143"/>
      <c r="C1565" s="327"/>
      <c r="D1565" s="144"/>
      <c r="E1565" s="144"/>
      <c r="F1565" s="144"/>
      <c r="G1565" s="144"/>
      <c r="H1565" s="144"/>
      <c r="I1565" s="144"/>
      <c r="J1565" s="144"/>
      <c r="K1565" s="144"/>
      <c r="L1565" s="144"/>
      <c r="M1565" s="144"/>
      <c r="N1565" s="144"/>
      <c r="O1565" s="144"/>
      <c r="P1565" s="144"/>
      <c r="Q1565" s="144"/>
      <c r="R1565" s="144"/>
      <c r="S1565" s="144"/>
      <c r="T1565" s="144"/>
      <c r="U1565" s="144"/>
      <c r="V1565" s="144"/>
      <c r="W1565" s="144"/>
      <c r="X1565" s="144"/>
      <c r="Y1565" s="144"/>
      <c r="Z1565" s="144"/>
      <c r="AA1565" s="144"/>
      <c r="AB1565" s="144"/>
      <c r="AC1565" s="144"/>
      <c r="AD1565" s="144"/>
      <c r="AE1565" s="144"/>
      <c r="AF1565" s="144"/>
      <c r="AG1565" s="144"/>
      <c r="AH1565" s="144"/>
      <c r="AI1565" s="144"/>
      <c r="AJ1565" s="144"/>
      <c r="AK1565" s="144"/>
      <c r="AL1565" s="144"/>
      <c r="AM1565" s="144"/>
      <c r="AN1565" s="144"/>
      <c r="AO1565" s="144"/>
      <c r="AP1565" s="144"/>
      <c r="AQ1565" s="144"/>
      <c r="AR1565" s="144"/>
      <c r="AS1565" s="144"/>
      <c r="AT1565" s="144"/>
      <c r="AU1565" s="144"/>
      <c r="AV1565" s="144"/>
      <c r="AW1565" s="144"/>
      <c r="AX1565" s="144"/>
      <c r="AY1565" s="144"/>
      <c r="AZ1565" s="144"/>
      <c r="BA1565" s="144"/>
      <c r="BB1565" s="144"/>
      <c r="BC1565" s="144"/>
      <c r="BD1565" s="144"/>
      <c r="BE1565" s="144"/>
      <c r="BF1565" s="144"/>
      <c r="BG1565" s="144"/>
      <c r="BH1565" s="144"/>
      <c r="BI1565" s="144"/>
      <c r="BJ1565" s="144"/>
      <c r="BK1565" s="144"/>
      <c r="BL1565" s="144"/>
      <c r="BM1565" s="144"/>
      <c r="BN1565" s="144"/>
      <c r="BO1565" s="144"/>
      <c r="BP1565" s="144"/>
    </row>
    <row r="1566" spans="1:68" ht="14.5" x14ac:dyDescent="0.3">
      <c r="A1566" s="143"/>
      <c r="B1566" s="143"/>
      <c r="C1566" s="327"/>
      <c r="D1566" s="144"/>
      <c r="E1566" s="144"/>
      <c r="F1566" s="144"/>
      <c r="G1566" s="144"/>
      <c r="H1566" s="144"/>
      <c r="I1566" s="144"/>
      <c r="J1566" s="144"/>
      <c r="K1566" s="144"/>
      <c r="L1566" s="144"/>
      <c r="M1566" s="144"/>
      <c r="N1566" s="144"/>
      <c r="O1566" s="144"/>
      <c r="P1566" s="144"/>
      <c r="Q1566" s="144"/>
      <c r="R1566" s="144"/>
      <c r="S1566" s="144"/>
      <c r="T1566" s="144"/>
      <c r="U1566" s="144"/>
      <c r="V1566" s="144"/>
      <c r="W1566" s="144"/>
      <c r="X1566" s="144"/>
      <c r="Y1566" s="144"/>
      <c r="Z1566" s="144"/>
      <c r="AA1566" s="144"/>
      <c r="AB1566" s="144"/>
      <c r="AC1566" s="144"/>
      <c r="AD1566" s="144"/>
      <c r="AE1566" s="144"/>
      <c r="AF1566" s="144"/>
      <c r="AG1566" s="144"/>
      <c r="AH1566" s="144"/>
      <c r="AI1566" s="144"/>
      <c r="AJ1566" s="144"/>
      <c r="AK1566" s="144"/>
      <c r="AL1566" s="144"/>
      <c r="AM1566" s="144"/>
      <c r="AN1566" s="144"/>
      <c r="AO1566" s="144"/>
      <c r="AP1566" s="144"/>
      <c r="AQ1566" s="144"/>
      <c r="AR1566" s="144"/>
      <c r="AS1566" s="144"/>
      <c r="AT1566" s="144"/>
      <c r="AU1566" s="144"/>
      <c r="AV1566" s="144"/>
      <c r="AW1566" s="144"/>
      <c r="AX1566" s="144"/>
      <c r="AY1566" s="144"/>
      <c r="AZ1566" s="144"/>
      <c r="BA1566" s="144"/>
      <c r="BB1566" s="144"/>
      <c r="BC1566" s="144"/>
      <c r="BD1566" s="144"/>
      <c r="BE1566" s="144"/>
      <c r="BF1566" s="144"/>
      <c r="BG1566" s="144"/>
      <c r="BH1566" s="144"/>
      <c r="BI1566" s="144"/>
      <c r="BJ1566" s="144"/>
      <c r="BK1566" s="144"/>
      <c r="BL1566" s="144"/>
      <c r="BM1566" s="144"/>
      <c r="BN1566" s="144"/>
      <c r="BO1566" s="144"/>
      <c r="BP1566" s="144"/>
    </row>
    <row r="1567" spans="1:68" ht="14.5" x14ac:dyDescent="0.3">
      <c r="A1567" s="143"/>
      <c r="B1567" s="143"/>
      <c r="C1567" s="327"/>
      <c r="D1567" s="144"/>
      <c r="E1567" s="144"/>
      <c r="F1567" s="144"/>
      <c r="G1567" s="144"/>
      <c r="H1567" s="144"/>
      <c r="I1567" s="144"/>
      <c r="J1567" s="144"/>
      <c r="K1567" s="144"/>
      <c r="L1567" s="144"/>
      <c r="M1567" s="144"/>
      <c r="N1567" s="144"/>
      <c r="O1567" s="144"/>
      <c r="P1567" s="144"/>
      <c r="Q1567" s="144"/>
      <c r="R1567" s="144"/>
      <c r="S1567" s="144"/>
      <c r="T1567" s="144"/>
      <c r="U1567" s="144"/>
      <c r="V1567" s="144"/>
      <c r="W1567" s="144"/>
      <c r="X1567" s="144"/>
      <c r="Y1567" s="144"/>
      <c r="Z1567" s="144"/>
      <c r="AA1567" s="144"/>
      <c r="AB1567" s="144"/>
      <c r="AC1567" s="144"/>
      <c r="AD1567" s="144"/>
      <c r="AE1567" s="144"/>
      <c r="AF1567" s="144"/>
      <c r="AG1567" s="144"/>
      <c r="AH1567" s="144"/>
      <c r="AI1567" s="144"/>
      <c r="AJ1567" s="144"/>
      <c r="AK1567" s="144"/>
      <c r="AL1567" s="144"/>
      <c r="AM1567" s="144"/>
      <c r="AN1567" s="144"/>
      <c r="AO1567" s="144"/>
      <c r="AP1567" s="144"/>
      <c r="AQ1567" s="144"/>
      <c r="AR1567" s="144"/>
      <c r="AS1567" s="144"/>
      <c r="AT1567" s="144"/>
      <c r="AU1567" s="144"/>
      <c r="AV1567" s="144"/>
      <c r="AW1567" s="144"/>
      <c r="AX1567" s="144"/>
      <c r="AY1567" s="144"/>
      <c r="AZ1567" s="144"/>
      <c r="BA1567" s="144"/>
      <c r="BB1567" s="144"/>
      <c r="BC1567" s="144"/>
      <c r="BD1567" s="144"/>
      <c r="BE1567" s="144"/>
      <c r="BF1567" s="144"/>
      <c r="BG1567" s="144"/>
      <c r="BH1567" s="144"/>
      <c r="BI1567" s="144"/>
      <c r="BJ1567" s="144"/>
      <c r="BK1567" s="144"/>
      <c r="BL1567" s="144"/>
      <c r="BM1567" s="144"/>
      <c r="BN1567" s="144"/>
      <c r="BO1567" s="144"/>
      <c r="BP1567" s="144"/>
    </row>
    <row r="1568" spans="1:68" ht="14.5" x14ac:dyDescent="0.3">
      <c r="A1568" s="143"/>
      <c r="B1568" s="143"/>
      <c r="C1568" s="327"/>
      <c r="D1568" s="144"/>
      <c r="E1568" s="144"/>
      <c r="F1568" s="144"/>
      <c r="G1568" s="144"/>
      <c r="H1568" s="144"/>
      <c r="I1568" s="144"/>
      <c r="J1568" s="144"/>
      <c r="K1568" s="144"/>
      <c r="L1568" s="144"/>
      <c r="M1568" s="144"/>
      <c r="N1568" s="144"/>
      <c r="O1568" s="144"/>
      <c r="P1568" s="144"/>
      <c r="Q1568" s="144"/>
      <c r="R1568" s="144"/>
      <c r="S1568" s="144"/>
      <c r="T1568" s="144"/>
      <c r="U1568" s="144"/>
      <c r="V1568" s="144"/>
      <c r="W1568" s="144"/>
      <c r="X1568" s="144"/>
      <c r="Y1568" s="144"/>
      <c r="Z1568" s="144"/>
      <c r="AA1568" s="144"/>
      <c r="AB1568" s="144"/>
      <c r="AC1568" s="144"/>
      <c r="AD1568" s="144"/>
      <c r="AE1568" s="144"/>
      <c r="AF1568" s="144"/>
      <c r="AG1568" s="144"/>
      <c r="AH1568" s="144"/>
      <c r="AI1568" s="144"/>
      <c r="AJ1568" s="144"/>
      <c r="AK1568" s="144"/>
      <c r="AL1568" s="144"/>
      <c r="AM1568" s="144"/>
      <c r="AN1568" s="144"/>
      <c r="AO1568" s="144"/>
      <c r="AP1568" s="144"/>
      <c r="AQ1568" s="144"/>
      <c r="AR1568" s="144"/>
      <c r="AS1568" s="144"/>
      <c r="AT1568" s="144"/>
      <c r="AU1568" s="144"/>
      <c r="AV1568" s="144"/>
      <c r="AW1568" s="144"/>
      <c r="AX1568" s="144"/>
      <c r="AY1568" s="144"/>
      <c r="AZ1568" s="144"/>
      <c r="BA1568" s="144"/>
      <c r="BB1568" s="144"/>
      <c r="BC1568" s="144"/>
      <c r="BD1568" s="144"/>
      <c r="BE1568" s="144"/>
      <c r="BF1568" s="144"/>
      <c r="BG1568" s="144"/>
      <c r="BH1568" s="144"/>
      <c r="BI1568" s="144"/>
      <c r="BJ1568" s="144"/>
      <c r="BK1568" s="144"/>
      <c r="BL1568" s="144"/>
      <c r="BM1568" s="144"/>
      <c r="BN1568" s="144"/>
      <c r="BO1568" s="144"/>
      <c r="BP1568" s="144"/>
    </row>
    <row r="1569" spans="1:68" ht="14.5" x14ac:dyDescent="0.3">
      <c r="A1569" s="143"/>
      <c r="B1569" s="143"/>
      <c r="C1569" s="327"/>
      <c r="D1569" s="144"/>
      <c r="E1569" s="144"/>
      <c r="F1569" s="144"/>
      <c r="G1569" s="144"/>
      <c r="H1569" s="144"/>
      <c r="I1569" s="144"/>
      <c r="J1569" s="144"/>
      <c r="K1569" s="144"/>
      <c r="L1569" s="144"/>
      <c r="M1569" s="144"/>
      <c r="N1569" s="144"/>
      <c r="O1569" s="144"/>
      <c r="P1569" s="144"/>
      <c r="Q1569" s="144"/>
      <c r="R1569" s="144"/>
      <c r="S1569" s="144"/>
      <c r="T1569" s="144"/>
      <c r="U1569" s="144"/>
      <c r="V1569" s="144"/>
      <c r="W1569" s="144"/>
      <c r="X1569" s="144"/>
      <c r="Y1569" s="144"/>
      <c r="Z1569" s="144"/>
      <c r="AA1569" s="144"/>
      <c r="AB1569" s="144"/>
      <c r="AC1569" s="144"/>
      <c r="AD1569" s="144"/>
      <c r="AE1569" s="144"/>
      <c r="AF1569" s="144"/>
      <c r="AG1569" s="144"/>
      <c r="AH1569" s="144"/>
      <c r="AI1569" s="144"/>
      <c r="AJ1569" s="144"/>
      <c r="AK1569" s="144"/>
      <c r="AL1569" s="144"/>
      <c r="AM1569" s="144"/>
      <c r="AN1569" s="144"/>
      <c r="AO1569" s="144"/>
      <c r="AP1569" s="144"/>
      <c r="AQ1569" s="144"/>
      <c r="AR1569" s="144"/>
      <c r="AS1569" s="144"/>
      <c r="AT1569" s="144"/>
      <c r="AU1569" s="144"/>
      <c r="AV1569" s="144"/>
      <c r="AW1569" s="144"/>
      <c r="AX1569" s="144"/>
      <c r="AY1569" s="144"/>
      <c r="AZ1569" s="144"/>
      <c r="BA1569" s="144"/>
      <c r="BB1569" s="144"/>
      <c r="BC1569" s="144"/>
      <c r="BD1569" s="144"/>
      <c r="BE1569" s="144"/>
      <c r="BF1569" s="144"/>
      <c r="BG1569" s="144"/>
      <c r="BH1569" s="144"/>
      <c r="BI1569" s="144"/>
      <c r="BJ1569" s="144"/>
      <c r="BK1569" s="144"/>
      <c r="BL1569" s="144"/>
      <c r="BM1569" s="144"/>
      <c r="BN1569" s="144"/>
      <c r="BO1569" s="144"/>
      <c r="BP1569" s="144"/>
    </row>
    <row r="1570" spans="1:68" ht="14.5" x14ac:dyDescent="0.3">
      <c r="A1570" s="143"/>
      <c r="B1570" s="143"/>
      <c r="C1570" s="327"/>
      <c r="D1570" s="144"/>
      <c r="E1570" s="144"/>
      <c r="F1570" s="144"/>
      <c r="G1570" s="144"/>
      <c r="H1570" s="144"/>
      <c r="I1570" s="144"/>
      <c r="J1570" s="144"/>
      <c r="K1570" s="144"/>
      <c r="L1570" s="144"/>
      <c r="M1570" s="144"/>
      <c r="N1570" s="144"/>
      <c r="O1570" s="144"/>
      <c r="P1570" s="144"/>
      <c r="Q1570" s="144"/>
      <c r="R1570" s="144"/>
      <c r="S1570" s="144"/>
      <c r="T1570" s="144"/>
      <c r="U1570" s="144"/>
      <c r="V1570" s="144"/>
      <c r="W1570" s="144"/>
      <c r="X1570" s="144"/>
      <c r="Y1570" s="144"/>
      <c r="Z1570" s="144"/>
      <c r="AA1570" s="144"/>
      <c r="AB1570" s="144"/>
      <c r="AC1570" s="144"/>
      <c r="AD1570" s="144"/>
      <c r="AE1570" s="144"/>
      <c r="AF1570" s="144"/>
      <c r="AG1570" s="144"/>
      <c r="AH1570" s="144"/>
      <c r="AI1570" s="144"/>
      <c r="AJ1570" s="144"/>
      <c r="AK1570" s="144"/>
      <c r="AL1570" s="144"/>
      <c r="AM1570" s="144"/>
      <c r="AN1570" s="144"/>
      <c r="AO1570" s="144"/>
      <c r="AP1570" s="144"/>
      <c r="AQ1570" s="144"/>
      <c r="AR1570" s="144"/>
      <c r="AS1570" s="144"/>
      <c r="AT1570" s="144"/>
      <c r="AU1570" s="144"/>
      <c r="AV1570" s="144"/>
      <c r="AW1570" s="144"/>
      <c r="AX1570" s="144"/>
      <c r="AY1570" s="144"/>
      <c r="AZ1570" s="144"/>
      <c r="BA1570" s="144"/>
      <c r="BB1570" s="144"/>
      <c r="BC1570" s="144"/>
      <c r="BD1570" s="144"/>
      <c r="BE1570" s="144"/>
      <c r="BF1570" s="144"/>
      <c r="BG1570" s="144"/>
      <c r="BH1570" s="144"/>
      <c r="BI1570" s="144"/>
      <c r="BJ1570" s="144"/>
      <c r="BK1570" s="144"/>
      <c r="BL1570" s="144"/>
      <c r="BM1570" s="144"/>
      <c r="BN1570" s="144"/>
      <c r="BO1570" s="144"/>
      <c r="BP1570" s="144"/>
    </row>
    <row r="1571" spans="1:68" ht="14.5" x14ac:dyDescent="0.3">
      <c r="A1571" s="143"/>
      <c r="B1571" s="143"/>
      <c r="C1571" s="327"/>
      <c r="D1571" s="144"/>
      <c r="E1571" s="144"/>
      <c r="F1571" s="144"/>
      <c r="G1571" s="144"/>
      <c r="H1571" s="144"/>
      <c r="I1571" s="144"/>
      <c r="J1571" s="144"/>
      <c r="K1571" s="144"/>
      <c r="L1571" s="144"/>
      <c r="M1571" s="144"/>
      <c r="N1571" s="144"/>
      <c r="O1571" s="144"/>
      <c r="P1571" s="144"/>
      <c r="Q1571" s="144"/>
      <c r="R1571" s="144"/>
      <c r="S1571" s="144"/>
      <c r="T1571" s="144"/>
      <c r="U1571" s="144"/>
      <c r="V1571" s="144"/>
      <c r="W1571" s="144"/>
      <c r="X1571" s="144"/>
      <c r="Y1571" s="144"/>
      <c r="Z1571" s="144"/>
      <c r="AA1571" s="144"/>
      <c r="AB1571" s="144"/>
      <c r="AC1571" s="144"/>
      <c r="AD1571" s="144"/>
      <c r="AE1571" s="144"/>
      <c r="AF1571" s="144"/>
      <c r="AG1571" s="144"/>
      <c r="AH1571" s="144"/>
      <c r="AI1571" s="144"/>
      <c r="AJ1571" s="144"/>
      <c r="AK1571" s="144"/>
      <c r="AL1571" s="144"/>
      <c r="AM1571" s="144"/>
      <c r="AN1571" s="144"/>
      <c r="AO1571" s="144"/>
      <c r="AP1571" s="144"/>
      <c r="AQ1571" s="144"/>
      <c r="AR1571" s="144"/>
      <c r="AS1571" s="144"/>
      <c r="AT1571" s="144"/>
      <c r="AU1571" s="144"/>
      <c r="AV1571" s="144"/>
      <c r="AW1571" s="144"/>
      <c r="AX1571" s="144"/>
      <c r="AY1571" s="144"/>
      <c r="AZ1571" s="144"/>
      <c r="BA1571" s="144"/>
      <c r="BB1571" s="144"/>
      <c r="BC1571" s="144"/>
      <c r="BD1571" s="144"/>
      <c r="BE1571" s="144"/>
      <c r="BF1571" s="144"/>
      <c r="BG1571" s="144"/>
      <c r="BH1571" s="144"/>
      <c r="BI1571" s="144"/>
      <c r="BJ1571" s="144"/>
      <c r="BK1571" s="144"/>
      <c r="BL1571" s="144"/>
      <c r="BM1571" s="144"/>
      <c r="BN1571" s="144"/>
      <c r="BO1571" s="144"/>
      <c r="BP1571" s="144"/>
    </row>
    <row r="1572" spans="1:68" ht="14.5" x14ac:dyDescent="0.3">
      <c r="A1572" s="143"/>
      <c r="B1572" s="143"/>
      <c r="C1572" s="327"/>
      <c r="D1572" s="144"/>
      <c r="E1572" s="144"/>
      <c r="F1572" s="144"/>
      <c r="G1572" s="144"/>
      <c r="H1572" s="144"/>
      <c r="I1572" s="144"/>
      <c r="J1572" s="144"/>
      <c r="K1572" s="144"/>
      <c r="L1572" s="144"/>
      <c r="M1572" s="144"/>
      <c r="N1572" s="144"/>
      <c r="O1572" s="144"/>
      <c r="P1572" s="144"/>
      <c r="Q1572" s="144"/>
      <c r="R1572" s="144"/>
      <c r="S1572" s="144"/>
      <c r="T1572" s="144"/>
      <c r="U1572" s="144"/>
      <c r="V1572" s="144"/>
      <c r="W1572" s="144"/>
      <c r="X1572" s="144"/>
      <c r="Y1572" s="144"/>
      <c r="Z1572" s="144"/>
      <c r="AA1572" s="144"/>
      <c r="AB1572" s="144"/>
      <c r="AC1572" s="144"/>
      <c r="AD1572" s="144"/>
      <c r="AE1572" s="144"/>
      <c r="AF1572" s="144"/>
      <c r="AG1572" s="144"/>
      <c r="AH1572" s="144"/>
      <c r="AI1572" s="144"/>
      <c r="AJ1572" s="144"/>
      <c r="AK1572" s="144"/>
      <c r="AL1572" s="144"/>
      <c r="AM1572" s="144"/>
      <c r="AN1572" s="144"/>
      <c r="AO1572" s="144"/>
      <c r="AP1572" s="144"/>
      <c r="AQ1572" s="144"/>
      <c r="AR1572" s="144"/>
      <c r="AS1572" s="144"/>
      <c r="AT1572" s="144"/>
      <c r="AU1572" s="144"/>
      <c r="AV1572" s="144"/>
      <c r="AW1572" s="144"/>
      <c r="AX1572" s="144"/>
      <c r="AY1572" s="144"/>
      <c r="AZ1572" s="144"/>
      <c r="BA1572" s="144"/>
      <c r="BB1572" s="144"/>
      <c r="BC1572" s="144"/>
      <c r="BD1572" s="144"/>
      <c r="BE1572" s="144"/>
      <c r="BF1572" s="144"/>
      <c r="BG1572" s="144"/>
      <c r="BH1572" s="144"/>
      <c r="BI1572" s="144"/>
      <c r="BJ1572" s="144"/>
      <c r="BK1572" s="144"/>
      <c r="BL1572" s="144"/>
      <c r="BM1572" s="144"/>
      <c r="BN1572" s="144"/>
      <c r="BO1572" s="144"/>
      <c r="BP1572" s="144"/>
    </row>
    <row r="1573" spans="1:68" ht="14.5" x14ac:dyDescent="0.3">
      <c r="A1573" s="143"/>
      <c r="B1573" s="143"/>
      <c r="C1573" s="327"/>
      <c r="D1573" s="144"/>
      <c r="E1573" s="144"/>
      <c r="F1573" s="144"/>
      <c r="G1573" s="144"/>
      <c r="H1573" s="144"/>
      <c r="I1573" s="144"/>
      <c r="J1573" s="144"/>
      <c r="K1573" s="144"/>
      <c r="L1573" s="144"/>
      <c r="M1573" s="144"/>
      <c r="N1573" s="144"/>
      <c r="O1573" s="144"/>
      <c r="P1573" s="144"/>
      <c r="Q1573" s="144"/>
      <c r="R1573" s="144"/>
      <c r="S1573" s="144"/>
      <c r="T1573" s="144"/>
      <c r="U1573" s="144"/>
      <c r="V1573" s="144"/>
      <c r="W1573" s="144"/>
      <c r="X1573" s="144"/>
      <c r="Y1573" s="144"/>
      <c r="Z1573" s="144"/>
      <c r="AA1573" s="144"/>
      <c r="AB1573" s="144"/>
      <c r="AC1573" s="144"/>
      <c r="AD1573" s="144"/>
      <c r="AE1573" s="144"/>
      <c r="AF1573" s="144"/>
      <c r="AG1573" s="144"/>
      <c r="AH1573" s="144"/>
      <c r="AI1573" s="144"/>
      <c r="AJ1573" s="144"/>
      <c r="AK1573" s="144"/>
      <c r="AL1573" s="144"/>
      <c r="AM1573" s="144"/>
      <c r="AN1573" s="144"/>
      <c r="AO1573" s="144"/>
      <c r="AP1573" s="144"/>
      <c r="AQ1573" s="144"/>
      <c r="AR1573" s="144"/>
      <c r="AS1573" s="144"/>
      <c r="AT1573" s="144"/>
      <c r="AU1573" s="144"/>
      <c r="AV1573" s="144"/>
      <c r="AW1573" s="144"/>
      <c r="AX1573" s="144"/>
      <c r="AY1573" s="144"/>
      <c r="AZ1573" s="144"/>
      <c r="BA1573" s="144"/>
      <c r="BB1573" s="144"/>
      <c r="BC1573" s="144"/>
      <c r="BD1573" s="144"/>
      <c r="BE1573" s="144"/>
      <c r="BF1573" s="144"/>
      <c r="BG1573" s="144"/>
      <c r="BH1573" s="144"/>
      <c r="BI1573" s="144"/>
      <c r="BJ1573" s="144"/>
      <c r="BK1573" s="144"/>
      <c r="BL1573" s="144"/>
      <c r="BM1573" s="144"/>
      <c r="BN1573" s="144"/>
      <c r="BO1573" s="144"/>
      <c r="BP1573" s="144"/>
    </row>
    <row r="1574" spans="1:68" ht="14.5" x14ac:dyDescent="0.3">
      <c r="A1574" s="143"/>
      <c r="B1574" s="143"/>
      <c r="C1574" s="327"/>
      <c r="D1574" s="144"/>
      <c r="E1574" s="144"/>
      <c r="F1574" s="144"/>
      <c r="G1574" s="144"/>
      <c r="H1574" s="144"/>
      <c r="I1574" s="144"/>
      <c r="J1574" s="144"/>
      <c r="K1574" s="144"/>
      <c r="L1574" s="144"/>
      <c r="M1574" s="144"/>
      <c r="N1574" s="144"/>
      <c r="O1574" s="144"/>
      <c r="P1574" s="144"/>
      <c r="Q1574" s="144"/>
      <c r="R1574" s="144"/>
      <c r="S1574" s="144"/>
      <c r="T1574" s="144"/>
      <c r="U1574" s="144"/>
      <c r="V1574" s="144"/>
      <c r="W1574" s="144"/>
      <c r="X1574" s="144"/>
      <c r="Y1574" s="144"/>
      <c r="Z1574" s="144"/>
      <c r="AA1574" s="144"/>
      <c r="AB1574" s="144"/>
      <c r="AC1574" s="144"/>
      <c r="AD1574" s="144"/>
      <c r="AE1574" s="144"/>
      <c r="AF1574" s="144"/>
      <c r="AG1574" s="144"/>
      <c r="AH1574" s="144"/>
      <c r="AI1574" s="144"/>
      <c r="AJ1574" s="144"/>
      <c r="AK1574" s="144"/>
      <c r="AL1574" s="144"/>
      <c r="AM1574" s="144"/>
      <c r="AN1574" s="144"/>
      <c r="AO1574" s="144"/>
      <c r="AP1574" s="144"/>
      <c r="AQ1574" s="144"/>
      <c r="AR1574" s="144"/>
      <c r="AS1574" s="144"/>
      <c r="AT1574" s="144"/>
      <c r="AU1574" s="144"/>
      <c r="AV1574" s="144"/>
      <c r="AW1574" s="144"/>
      <c r="AX1574" s="144"/>
      <c r="AY1574" s="144"/>
      <c r="AZ1574" s="144"/>
      <c r="BA1574" s="144"/>
      <c r="BB1574" s="144"/>
      <c r="BC1574" s="144"/>
      <c r="BD1574" s="144"/>
      <c r="BE1574" s="144"/>
      <c r="BF1574" s="144"/>
      <c r="BG1574" s="144"/>
      <c r="BH1574" s="144"/>
      <c r="BI1574" s="144"/>
      <c r="BJ1574" s="144"/>
      <c r="BK1574" s="144"/>
      <c r="BL1574" s="144"/>
      <c r="BM1574" s="144"/>
      <c r="BN1574" s="144"/>
      <c r="BO1574" s="144"/>
      <c r="BP1574" s="144"/>
    </row>
    <row r="1575" spans="1:68" ht="14.5" x14ac:dyDescent="0.3">
      <c r="A1575" s="143"/>
      <c r="B1575" s="143"/>
      <c r="C1575" s="327"/>
      <c r="D1575" s="144"/>
      <c r="E1575" s="144"/>
      <c r="F1575" s="144"/>
      <c r="G1575" s="144"/>
      <c r="H1575" s="144"/>
      <c r="I1575" s="144"/>
      <c r="J1575" s="144"/>
      <c r="K1575" s="144"/>
      <c r="L1575" s="144"/>
      <c r="M1575" s="144"/>
      <c r="N1575" s="144"/>
      <c r="O1575" s="144"/>
      <c r="P1575" s="144"/>
      <c r="Q1575" s="144"/>
      <c r="R1575" s="144"/>
      <c r="S1575" s="144"/>
      <c r="T1575" s="144"/>
      <c r="U1575" s="144"/>
      <c r="V1575" s="144"/>
      <c r="W1575" s="144"/>
      <c r="X1575" s="144"/>
      <c r="Y1575" s="144"/>
      <c r="Z1575" s="144"/>
      <c r="AA1575" s="144"/>
      <c r="AB1575" s="144"/>
      <c r="AC1575" s="144"/>
      <c r="AD1575" s="144"/>
      <c r="AE1575" s="144"/>
      <c r="AF1575" s="144"/>
      <c r="AG1575" s="144"/>
      <c r="AH1575" s="144"/>
      <c r="AI1575" s="144"/>
      <c r="AJ1575" s="144"/>
      <c r="AK1575" s="144"/>
      <c r="AL1575" s="144"/>
      <c r="AM1575" s="144"/>
      <c r="AN1575" s="144"/>
      <c r="AO1575" s="144"/>
      <c r="AP1575" s="144"/>
      <c r="AQ1575" s="144"/>
      <c r="AR1575" s="144"/>
      <c r="AS1575" s="144"/>
      <c r="AT1575" s="144"/>
      <c r="AU1575" s="144"/>
      <c r="AV1575" s="144"/>
      <c r="AW1575" s="144"/>
      <c r="AX1575" s="144"/>
      <c r="AY1575" s="144"/>
      <c r="AZ1575" s="144"/>
      <c r="BA1575" s="144"/>
      <c r="BB1575" s="144"/>
      <c r="BC1575" s="144"/>
      <c r="BD1575" s="144"/>
      <c r="BE1575" s="144"/>
      <c r="BF1575" s="144"/>
      <c r="BG1575" s="144"/>
      <c r="BH1575" s="144"/>
      <c r="BI1575" s="144"/>
      <c r="BJ1575" s="144"/>
      <c r="BK1575" s="144"/>
      <c r="BL1575" s="144"/>
      <c r="BM1575" s="144"/>
      <c r="BN1575" s="144"/>
      <c r="BO1575" s="144"/>
      <c r="BP1575" s="144"/>
    </row>
    <row r="1576" spans="1:68" ht="14.5" x14ac:dyDescent="0.3">
      <c r="A1576" s="143"/>
      <c r="B1576" s="143"/>
      <c r="C1576" s="327"/>
      <c r="D1576" s="144"/>
      <c r="E1576" s="144"/>
      <c r="F1576" s="144"/>
      <c r="G1576" s="144"/>
      <c r="H1576" s="144"/>
      <c r="I1576" s="144"/>
      <c r="J1576" s="144"/>
      <c r="K1576" s="144"/>
      <c r="L1576" s="144"/>
      <c r="M1576" s="144"/>
      <c r="N1576" s="144"/>
      <c r="O1576" s="144"/>
      <c r="P1576" s="144"/>
      <c r="Q1576" s="144"/>
      <c r="R1576" s="144"/>
      <c r="S1576" s="144"/>
      <c r="T1576" s="144"/>
      <c r="U1576" s="144"/>
      <c r="V1576" s="144"/>
      <c r="W1576" s="144"/>
      <c r="X1576" s="144"/>
      <c r="Y1576" s="144"/>
      <c r="Z1576" s="144"/>
      <c r="AA1576" s="144"/>
      <c r="AB1576" s="144"/>
      <c r="AC1576" s="144"/>
      <c r="AD1576" s="144"/>
      <c r="AE1576" s="144"/>
      <c r="AF1576" s="144"/>
      <c r="AG1576" s="144"/>
      <c r="AH1576" s="144"/>
      <c r="AI1576" s="144"/>
      <c r="AJ1576" s="144"/>
      <c r="AK1576" s="144"/>
      <c r="AL1576" s="144"/>
      <c r="AM1576" s="144"/>
      <c r="AN1576" s="144"/>
      <c r="AO1576" s="144"/>
      <c r="AP1576" s="144"/>
      <c r="AQ1576" s="144"/>
      <c r="AR1576" s="144"/>
      <c r="AS1576" s="144"/>
      <c r="AT1576" s="144"/>
      <c r="AU1576" s="144"/>
      <c r="AV1576" s="144"/>
      <c r="AW1576" s="144"/>
      <c r="AX1576" s="144"/>
      <c r="AY1576" s="144"/>
      <c r="AZ1576" s="144"/>
      <c r="BA1576" s="144"/>
      <c r="BB1576" s="144"/>
      <c r="BC1576" s="144"/>
      <c r="BD1576" s="144"/>
      <c r="BE1576" s="144"/>
      <c r="BF1576" s="144"/>
      <c r="BG1576" s="144"/>
      <c r="BH1576" s="144"/>
      <c r="BI1576" s="144"/>
      <c r="BJ1576" s="144"/>
      <c r="BK1576" s="144"/>
      <c r="BL1576" s="144"/>
      <c r="BM1576" s="144"/>
      <c r="BN1576" s="144"/>
      <c r="BO1576" s="144"/>
      <c r="BP1576" s="144"/>
    </row>
    <row r="1577" spans="1:68" ht="14.5" x14ac:dyDescent="0.3">
      <c r="A1577" s="143"/>
      <c r="B1577" s="143"/>
      <c r="C1577" s="327"/>
      <c r="D1577" s="144"/>
      <c r="E1577" s="144"/>
      <c r="F1577" s="144"/>
      <c r="G1577" s="144"/>
      <c r="H1577" s="144"/>
      <c r="I1577" s="144"/>
      <c r="J1577" s="144"/>
      <c r="K1577" s="144"/>
      <c r="L1577" s="144"/>
      <c r="M1577" s="144"/>
      <c r="N1577" s="144"/>
      <c r="O1577" s="144"/>
      <c r="P1577" s="144"/>
      <c r="Q1577" s="144"/>
      <c r="R1577" s="144"/>
      <c r="S1577" s="144"/>
      <c r="T1577" s="144"/>
      <c r="U1577" s="144"/>
      <c r="V1577" s="144"/>
      <c r="W1577" s="144"/>
      <c r="X1577" s="144"/>
      <c r="Y1577" s="144"/>
      <c r="Z1577" s="144"/>
      <c r="AA1577" s="144"/>
      <c r="AB1577" s="144"/>
      <c r="AC1577" s="144"/>
      <c r="AD1577" s="144"/>
      <c r="AE1577" s="144"/>
      <c r="AF1577" s="144"/>
      <c r="AG1577" s="144"/>
      <c r="AH1577" s="144"/>
      <c r="AI1577" s="144"/>
      <c r="AJ1577" s="144"/>
      <c r="AK1577" s="144"/>
      <c r="AL1577" s="144"/>
      <c r="AM1577" s="144"/>
      <c r="AN1577" s="144"/>
      <c r="AO1577" s="144"/>
      <c r="AP1577" s="144"/>
      <c r="AQ1577" s="144"/>
      <c r="AR1577" s="144"/>
      <c r="AS1577" s="144"/>
      <c r="AT1577" s="144"/>
      <c r="AU1577" s="144"/>
      <c r="AV1577" s="144"/>
      <c r="AW1577" s="144"/>
      <c r="AX1577" s="144"/>
      <c r="AY1577" s="144"/>
      <c r="AZ1577" s="144"/>
      <c r="BA1577" s="144"/>
      <c r="BB1577" s="144"/>
      <c r="BC1577" s="144"/>
      <c r="BD1577" s="144"/>
      <c r="BE1577" s="144"/>
      <c r="BF1577" s="144"/>
      <c r="BG1577" s="144"/>
      <c r="BH1577" s="144"/>
      <c r="BI1577" s="144"/>
      <c r="BJ1577" s="144"/>
      <c r="BK1577" s="144"/>
      <c r="BL1577" s="144"/>
      <c r="BM1577" s="144"/>
      <c r="BN1577" s="144"/>
      <c r="BO1577" s="144"/>
      <c r="BP1577" s="144"/>
    </row>
    <row r="1578" spans="1:68" ht="14.5" x14ac:dyDescent="0.3">
      <c r="A1578" s="143"/>
      <c r="B1578" s="143"/>
      <c r="C1578" s="327"/>
      <c r="D1578" s="144"/>
      <c r="E1578" s="144"/>
      <c r="F1578" s="144"/>
      <c r="G1578" s="144"/>
      <c r="H1578" s="144"/>
      <c r="I1578" s="144"/>
      <c r="J1578" s="144"/>
      <c r="K1578" s="144"/>
      <c r="L1578" s="144"/>
      <c r="M1578" s="144"/>
      <c r="N1578" s="144"/>
      <c r="O1578" s="144"/>
      <c r="P1578" s="144"/>
      <c r="Q1578" s="144"/>
      <c r="R1578" s="144"/>
      <c r="S1578" s="144"/>
      <c r="T1578" s="144"/>
      <c r="U1578" s="144"/>
      <c r="V1578" s="144"/>
      <c r="W1578" s="144"/>
      <c r="X1578" s="144"/>
      <c r="Y1578" s="144"/>
      <c r="Z1578" s="144"/>
      <c r="AA1578" s="144"/>
      <c r="AB1578" s="144"/>
      <c r="AC1578" s="144"/>
      <c r="AD1578" s="144"/>
      <c r="AE1578" s="144"/>
      <c r="AF1578" s="144"/>
      <c r="AG1578" s="144"/>
      <c r="AH1578" s="144"/>
      <c r="AI1578" s="144"/>
      <c r="AJ1578" s="144"/>
      <c r="AK1578" s="144"/>
      <c r="AL1578" s="144"/>
      <c r="AM1578" s="144"/>
      <c r="AN1578" s="144"/>
      <c r="AO1578" s="144"/>
      <c r="AP1578" s="144"/>
      <c r="AQ1578" s="144"/>
      <c r="AR1578" s="144"/>
      <c r="AS1578" s="144"/>
      <c r="AT1578" s="144"/>
      <c r="AU1578" s="144"/>
      <c r="AV1578" s="144"/>
      <c r="AW1578" s="144"/>
      <c r="AX1578" s="144"/>
      <c r="AY1578" s="144"/>
      <c r="AZ1578" s="144"/>
      <c r="BA1578" s="144"/>
      <c r="BB1578" s="144"/>
      <c r="BC1578" s="144"/>
      <c r="BD1578" s="144"/>
      <c r="BE1578" s="144"/>
      <c r="BF1578" s="144"/>
      <c r="BG1578" s="144"/>
      <c r="BH1578" s="144"/>
      <c r="BI1578" s="144"/>
      <c r="BJ1578" s="144"/>
      <c r="BK1578" s="144"/>
      <c r="BL1578" s="144"/>
      <c r="BM1578" s="144"/>
      <c r="BN1578" s="144"/>
      <c r="BO1578" s="144"/>
      <c r="BP1578" s="144"/>
    </row>
    <row r="1579" spans="1:68" ht="14.5" x14ac:dyDescent="0.3">
      <c r="A1579" s="143"/>
      <c r="B1579" s="143"/>
      <c r="C1579" s="327"/>
      <c r="D1579" s="144"/>
      <c r="E1579" s="144"/>
      <c r="F1579" s="144"/>
      <c r="G1579" s="144"/>
      <c r="H1579" s="144"/>
      <c r="I1579" s="144"/>
      <c r="J1579" s="144"/>
      <c r="K1579" s="144"/>
      <c r="L1579" s="144"/>
      <c r="M1579" s="144"/>
      <c r="N1579" s="144"/>
      <c r="O1579" s="144"/>
      <c r="P1579" s="144"/>
      <c r="Q1579" s="144"/>
      <c r="R1579" s="144"/>
      <c r="S1579" s="144"/>
      <c r="T1579" s="144"/>
      <c r="U1579" s="144"/>
      <c r="V1579" s="144"/>
      <c r="W1579" s="144"/>
      <c r="X1579" s="144"/>
      <c r="Y1579" s="144"/>
      <c r="Z1579" s="144"/>
      <c r="AA1579" s="144"/>
      <c r="AB1579" s="144"/>
      <c r="AC1579" s="144"/>
      <c r="AD1579" s="144"/>
      <c r="AE1579" s="144"/>
      <c r="AF1579" s="144"/>
      <c r="AG1579" s="144"/>
      <c r="AH1579" s="144"/>
      <c r="AI1579" s="144"/>
      <c r="AJ1579" s="144"/>
      <c r="AK1579" s="144"/>
      <c r="AL1579" s="144"/>
      <c r="AM1579" s="144"/>
      <c r="AN1579" s="144"/>
      <c r="AO1579" s="144"/>
      <c r="AP1579" s="144"/>
      <c r="AQ1579" s="144"/>
      <c r="AR1579" s="144"/>
      <c r="AS1579" s="144"/>
      <c r="AT1579" s="144"/>
      <c r="AU1579" s="144"/>
      <c r="AV1579" s="144"/>
      <c r="AW1579" s="144"/>
      <c r="AX1579" s="144"/>
      <c r="AY1579" s="144"/>
      <c r="AZ1579" s="144"/>
      <c r="BA1579" s="144"/>
      <c r="BB1579" s="144"/>
      <c r="BC1579" s="144"/>
      <c r="BD1579" s="144"/>
      <c r="BE1579" s="144"/>
      <c r="BF1579" s="144"/>
      <c r="BG1579" s="144"/>
      <c r="BH1579" s="144"/>
      <c r="BI1579" s="144"/>
      <c r="BJ1579" s="144"/>
      <c r="BK1579" s="144"/>
      <c r="BL1579" s="144"/>
      <c r="BM1579" s="144"/>
      <c r="BN1579" s="144"/>
      <c r="BO1579" s="144"/>
      <c r="BP1579" s="144"/>
    </row>
    <row r="1580" spans="1:68" ht="14.5" x14ac:dyDescent="0.3">
      <c r="A1580" s="143"/>
      <c r="B1580" s="143"/>
      <c r="C1580" s="327"/>
      <c r="D1580" s="144"/>
      <c r="E1580" s="144"/>
      <c r="F1580" s="144"/>
      <c r="G1580" s="144"/>
      <c r="H1580" s="144"/>
      <c r="I1580" s="144"/>
      <c r="J1580" s="144"/>
      <c r="K1580" s="144"/>
      <c r="L1580" s="144"/>
      <c r="M1580" s="144"/>
      <c r="N1580" s="144"/>
      <c r="O1580" s="144"/>
      <c r="P1580" s="144"/>
      <c r="Q1580" s="144"/>
      <c r="R1580" s="144"/>
      <c r="S1580" s="144"/>
      <c r="T1580" s="144"/>
      <c r="U1580" s="144"/>
      <c r="V1580" s="144"/>
      <c r="W1580" s="144"/>
      <c r="X1580" s="144"/>
      <c r="Y1580" s="144"/>
      <c r="Z1580" s="144"/>
      <c r="AA1580" s="144"/>
      <c r="AB1580" s="144"/>
      <c r="AC1580" s="144"/>
      <c r="AD1580" s="144"/>
      <c r="AE1580" s="144"/>
      <c r="AF1580" s="144"/>
      <c r="AG1580" s="144"/>
      <c r="AH1580" s="144"/>
      <c r="AI1580" s="144"/>
      <c r="AJ1580" s="144"/>
      <c r="AK1580" s="144"/>
      <c r="AL1580" s="144"/>
      <c r="AM1580" s="144"/>
      <c r="AN1580" s="144"/>
      <c r="AO1580" s="144"/>
      <c r="AP1580" s="144"/>
      <c r="AQ1580" s="144"/>
      <c r="AR1580" s="144"/>
      <c r="AS1580" s="144"/>
      <c r="AT1580" s="144"/>
      <c r="AU1580" s="144"/>
      <c r="AV1580" s="144"/>
      <c r="AW1580" s="144"/>
      <c r="AX1580" s="144"/>
      <c r="AY1580" s="144"/>
      <c r="AZ1580" s="144"/>
      <c r="BA1580" s="144"/>
      <c r="BB1580" s="144"/>
      <c r="BC1580" s="144"/>
      <c r="BD1580" s="144"/>
      <c r="BE1580" s="144"/>
      <c r="BF1580" s="144"/>
      <c r="BG1580" s="144"/>
      <c r="BH1580" s="144"/>
      <c r="BI1580" s="144"/>
      <c r="BJ1580" s="144"/>
      <c r="BK1580" s="144"/>
      <c r="BL1580" s="144"/>
      <c r="BM1580" s="144"/>
      <c r="BN1580" s="144"/>
      <c r="BO1580" s="144"/>
      <c r="BP1580" s="144"/>
    </row>
    <row r="1581" spans="1:68" ht="14.5" x14ac:dyDescent="0.3">
      <c r="A1581" s="143"/>
      <c r="B1581" s="143"/>
      <c r="C1581" s="327"/>
      <c r="D1581" s="144"/>
      <c r="E1581" s="144"/>
      <c r="F1581" s="144"/>
      <c r="G1581" s="144"/>
      <c r="H1581" s="144"/>
      <c r="I1581" s="144"/>
      <c r="J1581" s="144"/>
      <c r="K1581" s="144"/>
      <c r="L1581" s="144"/>
      <c r="M1581" s="144"/>
      <c r="N1581" s="144"/>
      <c r="O1581" s="144"/>
      <c r="P1581" s="144"/>
      <c r="Q1581" s="144"/>
      <c r="R1581" s="144"/>
      <c r="S1581" s="144"/>
      <c r="T1581" s="144"/>
      <c r="U1581" s="144"/>
      <c r="V1581" s="144"/>
      <c r="W1581" s="144"/>
      <c r="X1581" s="144"/>
      <c r="Y1581" s="144"/>
      <c r="Z1581" s="144"/>
      <c r="AA1581" s="144"/>
      <c r="AB1581" s="144"/>
      <c r="AC1581" s="144"/>
      <c r="AD1581" s="144"/>
      <c r="AE1581" s="144"/>
      <c r="AF1581" s="144"/>
      <c r="AG1581" s="144"/>
      <c r="AH1581" s="144"/>
      <c r="AI1581" s="144"/>
      <c r="AJ1581" s="144"/>
      <c r="AK1581" s="144"/>
      <c r="AL1581" s="144"/>
      <c r="AM1581" s="144"/>
      <c r="AN1581" s="144"/>
      <c r="AO1581" s="144"/>
      <c r="AP1581" s="144"/>
      <c r="AQ1581" s="144"/>
      <c r="AR1581" s="144"/>
      <c r="AS1581" s="144"/>
      <c r="AT1581" s="144"/>
      <c r="AU1581" s="144"/>
      <c r="AV1581" s="144"/>
      <c r="AW1581" s="144"/>
      <c r="AX1581" s="144"/>
      <c r="AY1581" s="144"/>
      <c r="AZ1581" s="144"/>
      <c r="BA1581" s="144"/>
      <c r="BB1581" s="144"/>
      <c r="BC1581" s="144"/>
      <c r="BD1581" s="144"/>
      <c r="BE1581" s="144"/>
      <c r="BF1581" s="144"/>
      <c r="BG1581" s="144"/>
      <c r="BH1581" s="144"/>
      <c r="BI1581" s="144"/>
      <c r="BJ1581" s="144"/>
      <c r="BK1581" s="144"/>
      <c r="BL1581" s="144"/>
      <c r="BM1581" s="144"/>
      <c r="BN1581" s="144"/>
      <c r="BO1581" s="144"/>
      <c r="BP1581" s="144"/>
    </row>
    <row r="1582" spans="1:68" ht="14.5" x14ac:dyDescent="0.3">
      <c r="A1582" s="143"/>
      <c r="B1582" s="143"/>
      <c r="C1582" s="327"/>
      <c r="D1582" s="144"/>
      <c r="E1582" s="144"/>
      <c r="F1582" s="144"/>
      <c r="G1582" s="144"/>
      <c r="H1582" s="144"/>
      <c r="I1582" s="144"/>
      <c r="J1582" s="144"/>
      <c r="K1582" s="144"/>
      <c r="L1582" s="144"/>
      <c r="M1582" s="144"/>
      <c r="N1582" s="144"/>
      <c r="O1582" s="144"/>
      <c r="P1582" s="144"/>
      <c r="Q1582" s="144"/>
      <c r="R1582" s="144"/>
      <c r="S1582" s="144"/>
      <c r="T1582" s="144"/>
      <c r="U1582" s="144"/>
      <c r="V1582" s="144"/>
      <c r="W1582" s="144"/>
      <c r="X1582" s="144"/>
      <c r="Y1582" s="144"/>
      <c r="Z1582" s="144"/>
      <c r="AA1582" s="144"/>
      <c r="AB1582" s="144"/>
      <c r="AC1582" s="144"/>
      <c r="AD1582" s="144"/>
      <c r="AE1582" s="144"/>
      <c r="AF1582" s="144"/>
      <c r="AG1582" s="144"/>
      <c r="AH1582" s="144"/>
      <c r="AI1582" s="144"/>
      <c r="AJ1582" s="144"/>
      <c r="AK1582" s="144"/>
      <c r="AL1582" s="144"/>
      <c r="AM1582" s="144"/>
      <c r="AN1582" s="144"/>
      <c r="AO1582" s="144"/>
      <c r="AP1582" s="144"/>
      <c r="AQ1582" s="144"/>
      <c r="AR1582" s="144"/>
      <c r="AS1582" s="144"/>
      <c r="AT1582" s="144"/>
      <c r="AU1582" s="144"/>
      <c r="AV1582" s="144"/>
      <c r="AW1582" s="144"/>
      <c r="AX1582" s="144"/>
      <c r="AY1582" s="144"/>
      <c r="AZ1582" s="144"/>
      <c r="BA1582" s="144"/>
      <c r="BB1582" s="144"/>
      <c r="BC1582" s="144"/>
      <c r="BD1582" s="144"/>
      <c r="BE1582" s="144"/>
      <c r="BF1582" s="144"/>
      <c r="BG1582" s="144"/>
      <c r="BH1582" s="144"/>
      <c r="BI1582" s="144"/>
      <c r="BJ1582" s="144"/>
      <c r="BK1582" s="144"/>
      <c r="BL1582" s="144"/>
      <c r="BM1582" s="144"/>
      <c r="BN1582" s="144"/>
      <c r="BO1582" s="144"/>
      <c r="BP1582" s="144"/>
    </row>
    <row r="1583" spans="1:68" ht="14.5" x14ac:dyDescent="0.3">
      <c r="A1583" s="143"/>
      <c r="B1583" s="143"/>
      <c r="C1583" s="327"/>
      <c r="D1583" s="144"/>
      <c r="E1583" s="144"/>
      <c r="F1583" s="144"/>
      <c r="G1583" s="144"/>
      <c r="H1583" s="144"/>
      <c r="I1583" s="144"/>
      <c r="J1583" s="144"/>
      <c r="K1583" s="144"/>
      <c r="L1583" s="144"/>
      <c r="M1583" s="144"/>
      <c r="N1583" s="144"/>
      <c r="O1583" s="144"/>
      <c r="P1583" s="144"/>
      <c r="Q1583" s="144"/>
      <c r="R1583" s="144"/>
      <c r="S1583" s="144"/>
      <c r="T1583" s="144"/>
      <c r="U1583" s="144"/>
      <c r="V1583" s="144"/>
      <c r="W1583" s="144"/>
      <c r="X1583" s="144"/>
      <c r="Y1583" s="144"/>
      <c r="Z1583" s="144"/>
      <c r="AA1583" s="144"/>
      <c r="AB1583" s="144"/>
      <c r="AC1583" s="144"/>
      <c r="AD1583" s="144"/>
      <c r="AE1583" s="144"/>
      <c r="AF1583" s="144"/>
      <c r="AG1583" s="144"/>
      <c r="AH1583" s="144"/>
      <c r="AI1583" s="144"/>
      <c r="AJ1583" s="144"/>
      <c r="AK1583" s="144"/>
      <c r="AL1583" s="144"/>
      <c r="AM1583" s="144"/>
      <c r="AN1583" s="144"/>
      <c r="AO1583" s="144"/>
      <c r="AP1583" s="144"/>
      <c r="AQ1583" s="144"/>
      <c r="AR1583" s="144"/>
      <c r="AS1583" s="144"/>
      <c r="AT1583" s="144"/>
      <c r="AU1583" s="144"/>
      <c r="AV1583" s="144"/>
      <c r="AW1583" s="144"/>
      <c r="AX1583" s="144"/>
      <c r="AY1583" s="144"/>
      <c r="AZ1583" s="144"/>
      <c r="BA1583" s="144"/>
      <c r="BB1583" s="144"/>
      <c r="BC1583" s="144"/>
      <c r="BD1583" s="144"/>
      <c r="BE1583" s="144"/>
      <c r="BF1583" s="144"/>
      <c r="BG1583" s="144"/>
      <c r="BH1583" s="144"/>
      <c r="BI1583" s="144"/>
      <c r="BJ1583" s="144"/>
      <c r="BK1583" s="144"/>
      <c r="BL1583" s="144"/>
      <c r="BM1583" s="144"/>
      <c r="BN1583" s="144"/>
      <c r="BO1583" s="144"/>
      <c r="BP1583" s="144"/>
    </row>
    <row r="1584" spans="1:68" ht="14.5" x14ac:dyDescent="0.3">
      <c r="A1584" s="143"/>
      <c r="B1584" s="143"/>
      <c r="C1584" s="327"/>
      <c r="D1584" s="144"/>
      <c r="E1584" s="144"/>
      <c r="F1584" s="144"/>
      <c r="G1584" s="144"/>
      <c r="H1584" s="144"/>
      <c r="I1584" s="144"/>
      <c r="J1584" s="144"/>
      <c r="K1584" s="144"/>
      <c r="L1584" s="144"/>
      <c r="M1584" s="144"/>
      <c r="N1584" s="144"/>
      <c r="O1584" s="144"/>
      <c r="P1584" s="144"/>
      <c r="Q1584" s="144"/>
      <c r="R1584" s="144"/>
      <c r="S1584" s="144"/>
      <c r="T1584" s="144"/>
      <c r="U1584" s="144"/>
      <c r="V1584" s="144"/>
      <c r="W1584" s="144"/>
      <c r="X1584" s="144"/>
      <c r="Y1584" s="144"/>
      <c r="Z1584" s="144"/>
      <c r="AA1584" s="144"/>
      <c r="AB1584" s="144"/>
      <c r="AC1584" s="144"/>
      <c r="AD1584" s="144"/>
      <c r="AE1584" s="144"/>
      <c r="AF1584" s="144"/>
      <c r="AG1584" s="144"/>
      <c r="AH1584" s="144"/>
      <c r="AI1584" s="144"/>
      <c r="AJ1584" s="144"/>
      <c r="AK1584" s="144"/>
      <c r="AL1584" s="144"/>
      <c r="AM1584" s="144"/>
      <c r="AN1584" s="144"/>
      <c r="AO1584" s="144"/>
      <c r="AP1584" s="144"/>
      <c r="AQ1584" s="144"/>
      <c r="AR1584" s="144"/>
      <c r="AS1584" s="144"/>
      <c r="AT1584" s="144"/>
      <c r="AU1584" s="144"/>
      <c r="AV1584" s="144"/>
      <c r="AW1584" s="144"/>
      <c r="AX1584" s="144"/>
      <c r="AY1584" s="144"/>
      <c r="AZ1584" s="144"/>
      <c r="BA1584" s="144"/>
      <c r="BB1584" s="144"/>
      <c r="BC1584" s="144"/>
      <c r="BD1584" s="144"/>
      <c r="BE1584" s="144"/>
      <c r="BF1584" s="144"/>
      <c r="BG1584" s="144"/>
      <c r="BH1584" s="144"/>
      <c r="BI1584" s="144"/>
      <c r="BJ1584" s="144"/>
      <c r="BK1584" s="144"/>
      <c r="BL1584" s="144"/>
      <c r="BM1584" s="144"/>
      <c r="BN1584" s="144"/>
      <c r="BO1584" s="144"/>
      <c r="BP1584" s="144"/>
    </row>
    <row r="1585" spans="1:68" ht="14.5" x14ac:dyDescent="0.3">
      <c r="A1585" s="143"/>
      <c r="B1585" s="143"/>
      <c r="C1585" s="327"/>
      <c r="D1585" s="144"/>
      <c r="E1585" s="144"/>
      <c r="F1585" s="144"/>
      <c r="G1585" s="144"/>
      <c r="H1585" s="144"/>
      <c r="I1585" s="144"/>
      <c r="J1585" s="144"/>
      <c r="K1585" s="144"/>
      <c r="L1585" s="144"/>
      <c r="M1585" s="144"/>
      <c r="N1585" s="144"/>
      <c r="O1585" s="144"/>
      <c r="P1585" s="144"/>
      <c r="Q1585" s="144"/>
      <c r="R1585" s="144"/>
      <c r="S1585" s="144"/>
      <c r="T1585" s="144"/>
      <c r="U1585" s="144"/>
      <c r="V1585" s="144"/>
      <c r="W1585" s="144"/>
      <c r="X1585" s="144"/>
      <c r="Y1585" s="144"/>
      <c r="Z1585" s="144"/>
      <c r="AA1585" s="144"/>
      <c r="AB1585" s="144"/>
      <c r="AC1585" s="144"/>
      <c r="AD1585" s="144"/>
      <c r="AE1585" s="144"/>
      <c r="AF1585" s="144"/>
      <c r="AG1585" s="144"/>
      <c r="AH1585" s="144"/>
      <c r="AI1585" s="144"/>
      <c r="AJ1585" s="144"/>
      <c r="AK1585" s="144"/>
      <c r="AL1585" s="144"/>
      <c r="AM1585" s="144"/>
      <c r="AN1585" s="144"/>
      <c r="AO1585" s="144"/>
      <c r="AP1585" s="144"/>
      <c r="AQ1585" s="144"/>
      <c r="AR1585" s="144"/>
      <c r="AS1585" s="144"/>
      <c r="AT1585" s="144"/>
      <c r="AU1585" s="144"/>
      <c r="AV1585" s="144"/>
      <c r="AW1585" s="144"/>
      <c r="AX1585" s="144"/>
      <c r="AY1585" s="144"/>
      <c r="AZ1585" s="144"/>
      <c r="BA1585" s="144"/>
      <c r="BB1585" s="144"/>
      <c r="BC1585" s="144"/>
      <c r="BD1585" s="144"/>
      <c r="BE1585" s="144"/>
      <c r="BF1585" s="144"/>
      <c r="BG1585" s="144"/>
      <c r="BH1585" s="144"/>
      <c r="BI1585" s="144"/>
      <c r="BJ1585" s="144"/>
      <c r="BK1585" s="144"/>
      <c r="BL1585" s="144"/>
      <c r="BM1585" s="144"/>
      <c r="BN1585" s="144"/>
      <c r="BO1585" s="144"/>
      <c r="BP1585" s="144"/>
    </row>
    <row r="1586" spans="1:68" ht="14.5" x14ac:dyDescent="0.3">
      <c r="A1586" s="143"/>
      <c r="B1586" s="143"/>
      <c r="C1586" s="327"/>
      <c r="D1586" s="144"/>
      <c r="E1586" s="144"/>
      <c r="F1586" s="144"/>
      <c r="G1586" s="144"/>
      <c r="H1586" s="144"/>
      <c r="I1586" s="144"/>
      <c r="J1586" s="144"/>
      <c r="K1586" s="144"/>
      <c r="L1586" s="144"/>
      <c r="M1586" s="144"/>
      <c r="N1586" s="144"/>
      <c r="O1586" s="144"/>
      <c r="P1586" s="144"/>
      <c r="Q1586" s="144"/>
      <c r="R1586" s="144"/>
      <c r="S1586" s="144"/>
      <c r="T1586" s="144"/>
      <c r="U1586" s="144"/>
      <c r="V1586" s="144"/>
      <c r="W1586" s="144"/>
      <c r="X1586" s="144"/>
      <c r="Y1586" s="144"/>
      <c r="Z1586" s="144"/>
      <c r="AA1586" s="144"/>
      <c r="AB1586" s="144"/>
      <c r="AC1586" s="144"/>
      <c r="AD1586" s="144"/>
      <c r="AE1586" s="144"/>
      <c r="AF1586" s="144"/>
      <c r="AG1586" s="144"/>
      <c r="AH1586" s="144"/>
      <c r="AI1586" s="144"/>
      <c r="AJ1586" s="144"/>
      <c r="AK1586" s="144"/>
      <c r="AL1586" s="144"/>
      <c r="AM1586" s="144"/>
      <c r="AN1586" s="144"/>
      <c r="AO1586" s="144"/>
      <c r="AP1586" s="144"/>
      <c r="AQ1586" s="144"/>
      <c r="AR1586" s="144"/>
      <c r="AS1586" s="144"/>
      <c r="AT1586" s="144"/>
      <c r="AU1586" s="144"/>
      <c r="AV1586" s="144"/>
      <c r="AW1586" s="144"/>
      <c r="AX1586" s="144"/>
      <c r="AY1586" s="144"/>
      <c r="AZ1586" s="144"/>
      <c r="BA1586" s="144"/>
      <c r="BB1586" s="144"/>
      <c r="BC1586" s="144"/>
      <c r="BD1586" s="144"/>
      <c r="BE1586" s="144"/>
      <c r="BF1586" s="144"/>
      <c r="BG1586" s="144"/>
      <c r="BH1586" s="144"/>
      <c r="BI1586" s="144"/>
      <c r="BJ1586" s="144"/>
      <c r="BK1586" s="144"/>
      <c r="BL1586" s="144"/>
      <c r="BM1586" s="144"/>
      <c r="BN1586" s="144"/>
      <c r="BO1586" s="144"/>
      <c r="BP1586" s="144"/>
    </row>
    <row r="1587" spans="1:68" ht="14.5" x14ac:dyDescent="0.3">
      <c r="A1587" s="143"/>
      <c r="B1587" s="143"/>
      <c r="C1587" s="327"/>
      <c r="D1587" s="144"/>
      <c r="E1587" s="144"/>
      <c r="F1587" s="144"/>
      <c r="G1587" s="144"/>
      <c r="H1587" s="144"/>
      <c r="I1587" s="144"/>
      <c r="J1587" s="144"/>
      <c r="K1587" s="144"/>
      <c r="L1587" s="144"/>
      <c r="M1587" s="144"/>
      <c r="N1587" s="144"/>
      <c r="O1587" s="144"/>
      <c r="P1587" s="144"/>
      <c r="Q1587" s="144"/>
      <c r="R1587" s="144"/>
      <c r="S1587" s="144"/>
      <c r="T1587" s="144"/>
      <c r="U1587" s="144"/>
      <c r="V1587" s="144"/>
      <c r="W1587" s="144"/>
      <c r="X1587" s="144"/>
      <c r="Y1587" s="144"/>
      <c r="Z1587" s="144"/>
      <c r="AA1587" s="144"/>
      <c r="AB1587" s="144"/>
      <c r="AC1587" s="144"/>
      <c r="AD1587" s="144"/>
      <c r="AE1587" s="144"/>
      <c r="AF1587" s="144"/>
      <c r="AG1587" s="144"/>
      <c r="AH1587" s="144"/>
      <c r="AI1587" s="144"/>
      <c r="AJ1587" s="144"/>
      <c r="AK1587" s="144"/>
      <c r="AL1587" s="144"/>
      <c r="AM1587" s="144"/>
      <c r="AN1587" s="144"/>
      <c r="AO1587" s="144"/>
      <c r="AP1587" s="144"/>
      <c r="AQ1587" s="144"/>
      <c r="AR1587" s="144"/>
      <c r="AS1587" s="144"/>
      <c r="AT1587" s="144"/>
      <c r="AU1587" s="144"/>
      <c r="AV1587" s="144"/>
      <c r="AW1587" s="144"/>
      <c r="AX1587" s="144"/>
      <c r="AY1587" s="144"/>
      <c r="AZ1587" s="144"/>
      <c r="BA1587" s="144"/>
      <c r="BB1587" s="144"/>
      <c r="BC1587" s="144"/>
      <c r="BD1587" s="144"/>
      <c r="BE1587" s="144"/>
      <c r="BF1587" s="144"/>
      <c r="BG1587" s="144"/>
      <c r="BH1587" s="144"/>
      <c r="BI1587" s="144"/>
      <c r="BJ1587" s="144"/>
      <c r="BK1587" s="144"/>
      <c r="BL1587" s="144"/>
      <c r="BM1587" s="144"/>
      <c r="BN1587" s="144"/>
      <c r="BO1587" s="144"/>
      <c r="BP1587" s="144"/>
    </row>
    <row r="1588" spans="1:68" ht="14.5" x14ac:dyDescent="0.3">
      <c r="A1588" s="143"/>
      <c r="B1588" s="143"/>
      <c r="C1588" s="327"/>
      <c r="D1588" s="144"/>
      <c r="E1588" s="144"/>
      <c r="F1588" s="144"/>
      <c r="G1588" s="144"/>
      <c r="H1588" s="144"/>
      <c r="I1588" s="144"/>
      <c r="J1588" s="144"/>
      <c r="K1588" s="144"/>
      <c r="L1588" s="144"/>
      <c r="M1588" s="144"/>
      <c r="N1588" s="144"/>
      <c r="O1588" s="144"/>
      <c r="P1588" s="144"/>
      <c r="Q1588" s="144"/>
      <c r="R1588" s="144"/>
      <c r="S1588" s="144"/>
      <c r="T1588" s="144"/>
      <c r="U1588" s="144"/>
      <c r="V1588" s="144"/>
      <c r="W1588" s="144"/>
      <c r="X1588" s="144"/>
      <c r="Y1588" s="144"/>
      <c r="Z1588" s="144"/>
      <c r="AA1588" s="144"/>
      <c r="AB1588" s="144"/>
      <c r="AC1588" s="144"/>
      <c r="AD1588" s="144"/>
      <c r="AE1588" s="144"/>
      <c r="AF1588" s="144"/>
      <c r="AG1588" s="144"/>
      <c r="AH1588" s="144"/>
      <c r="AI1588" s="144"/>
      <c r="AJ1588" s="144"/>
      <c r="AK1588" s="144"/>
      <c r="AL1588" s="144"/>
      <c r="AM1588" s="144"/>
      <c r="AN1588" s="144"/>
      <c r="AO1588" s="144"/>
      <c r="AP1588" s="144"/>
      <c r="AQ1588" s="144"/>
      <c r="AR1588" s="144"/>
      <c r="AS1588" s="144"/>
      <c r="AT1588" s="144"/>
      <c r="AU1588" s="144"/>
      <c r="AV1588" s="144"/>
      <c r="AW1588" s="144"/>
      <c r="AX1588" s="144"/>
      <c r="AY1588" s="144"/>
      <c r="AZ1588" s="144"/>
      <c r="BA1588" s="144"/>
      <c r="BB1588" s="144"/>
      <c r="BC1588" s="144"/>
      <c r="BD1588" s="144"/>
      <c r="BE1588" s="144"/>
      <c r="BF1588" s="144"/>
      <c r="BG1588" s="144"/>
      <c r="BH1588" s="144"/>
      <c r="BI1588" s="144"/>
      <c r="BJ1588" s="144"/>
      <c r="BK1588" s="144"/>
      <c r="BL1588" s="144"/>
      <c r="BM1588" s="144"/>
      <c r="BN1588" s="144"/>
      <c r="BO1588" s="144"/>
      <c r="BP1588" s="144"/>
    </row>
    <row r="1589" spans="1:68" ht="14.5" x14ac:dyDescent="0.3">
      <c r="A1589" s="143"/>
      <c r="B1589" s="143"/>
      <c r="C1589" s="327"/>
      <c r="D1589" s="144"/>
      <c r="E1589" s="144"/>
      <c r="F1589" s="144"/>
      <c r="G1589" s="144"/>
      <c r="H1589" s="144"/>
      <c r="I1589" s="144"/>
      <c r="J1589" s="144"/>
      <c r="K1589" s="144"/>
      <c r="L1589" s="144"/>
      <c r="M1589" s="144"/>
      <c r="N1589" s="144"/>
      <c r="O1589" s="144"/>
      <c r="P1589" s="144"/>
      <c r="Q1589" s="144"/>
      <c r="R1589" s="144"/>
      <c r="S1589" s="144"/>
      <c r="T1589" s="144"/>
      <c r="U1589" s="144"/>
      <c r="V1589" s="144"/>
      <c r="W1589" s="144"/>
      <c r="X1589" s="144"/>
      <c r="Y1589" s="144"/>
      <c r="Z1589" s="144"/>
      <c r="AA1589" s="144"/>
      <c r="AB1589" s="144"/>
      <c r="AC1589" s="144"/>
      <c r="AD1589" s="144"/>
      <c r="AE1589" s="144"/>
      <c r="AF1589" s="144"/>
      <c r="AG1589" s="144"/>
      <c r="AH1589" s="144"/>
      <c r="AI1589" s="144"/>
      <c r="AJ1589" s="144"/>
      <c r="AK1589" s="144"/>
      <c r="AL1589" s="144"/>
      <c r="AM1589" s="144"/>
      <c r="AN1589" s="144"/>
      <c r="AO1589" s="144"/>
      <c r="AP1589" s="144"/>
      <c r="AQ1589" s="144"/>
      <c r="AR1589" s="144"/>
      <c r="AS1589" s="144"/>
      <c r="AT1589" s="144"/>
      <c r="AU1589" s="144"/>
      <c r="AV1589" s="144"/>
      <c r="AW1589" s="144"/>
      <c r="AX1589" s="144"/>
      <c r="AY1589" s="144"/>
      <c r="AZ1589" s="144"/>
      <c r="BA1589" s="144"/>
      <c r="BB1589" s="144"/>
      <c r="BC1589" s="144"/>
      <c r="BD1589" s="144"/>
      <c r="BE1589" s="144"/>
      <c r="BF1589" s="144"/>
      <c r="BG1589" s="144"/>
      <c r="BH1589" s="144"/>
      <c r="BI1589" s="144"/>
      <c r="BJ1589" s="144"/>
      <c r="BK1589" s="144"/>
      <c r="BL1589" s="144"/>
      <c r="BM1589" s="144"/>
      <c r="BN1589" s="144"/>
      <c r="BO1589" s="144"/>
      <c r="BP1589" s="144"/>
    </row>
    <row r="1590" spans="1:68" ht="14.5" x14ac:dyDescent="0.3">
      <c r="A1590" s="143"/>
      <c r="B1590" s="143"/>
      <c r="C1590" s="327"/>
      <c r="D1590" s="144"/>
      <c r="E1590" s="144"/>
      <c r="F1590" s="144"/>
      <c r="G1590" s="144"/>
      <c r="H1590" s="144"/>
      <c r="I1590" s="144"/>
      <c r="J1590" s="144"/>
      <c r="K1590" s="144"/>
      <c r="L1590" s="144"/>
      <c r="M1590" s="144"/>
      <c r="N1590" s="144"/>
      <c r="O1590" s="144"/>
      <c r="P1590" s="144"/>
      <c r="Q1590" s="144"/>
      <c r="R1590" s="144"/>
      <c r="S1590" s="144"/>
      <c r="T1590" s="144"/>
      <c r="U1590" s="144"/>
      <c r="V1590" s="144"/>
      <c r="W1590" s="144"/>
      <c r="X1590" s="144"/>
      <c r="Y1590" s="144"/>
      <c r="Z1590" s="144"/>
      <c r="AA1590" s="144"/>
      <c r="AB1590" s="144"/>
      <c r="AC1590" s="144"/>
      <c r="AD1590" s="144"/>
      <c r="AE1590" s="144"/>
      <c r="AF1590" s="144"/>
      <c r="AG1590" s="144"/>
      <c r="AH1590" s="144"/>
      <c r="AI1590" s="144"/>
      <c r="AJ1590" s="144"/>
      <c r="AK1590" s="144"/>
      <c r="AL1590" s="144"/>
      <c r="AM1590" s="144"/>
      <c r="AN1590" s="144"/>
      <c r="AO1590" s="144"/>
      <c r="AP1590" s="144"/>
      <c r="AQ1590" s="144"/>
      <c r="AR1590" s="144"/>
      <c r="AS1590" s="144"/>
      <c r="AT1590" s="144"/>
      <c r="AU1590" s="144"/>
      <c r="AV1590" s="144"/>
      <c r="AW1590" s="144"/>
      <c r="AX1590" s="144"/>
      <c r="AY1590" s="144"/>
      <c r="AZ1590" s="144"/>
      <c r="BA1590" s="144"/>
      <c r="BB1590" s="144"/>
      <c r="BC1590" s="144"/>
      <c r="BD1590" s="144"/>
      <c r="BE1590" s="144"/>
      <c r="BF1590" s="144"/>
      <c r="BG1590" s="144"/>
      <c r="BH1590" s="144"/>
      <c r="BI1590" s="144"/>
      <c r="BJ1590" s="144"/>
      <c r="BK1590" s="144"/>
      <c r="BL1590" s="144"/>
      <c r="BM1590" s="144"/>
      <c r="BN1590" s="144"/>
      <c r="BO1590" s="144"/>
      <c r="BP1590" s="144"/>
    </row>
    <row r="1591" spans="1:68" ht="14.5" x14ac:dyDescent="0.3">
      <c r="A1591" s="143"/>
      <c r="B1591" s="143"/>
      <c r="C1591" s="327"/>
      <c r="D1591" s="144"/>
      <c r="E1591" s="144"/>
      <c r="F1591" s="144"/>
      <c r="G1591" s="144"/>
      <c r="H1591" s="144"/>
      <c r="I1591" s="144"/>
      <c r="J1591" s="144"/>
      <c r="K1591" s="144"/>
      <c r="L1591" s="144"/>
      <c r="M1591" s="144"/>
      <c r="N1591" s="144"/>
      <c r="O1591" s="144"/>
      <c r="P1591" s="144"/>
      <c r="Q1591" s="144"/>
      <c r="R1591" s="144"/>
      <c r="S1591" s="144"/>
      <c r="T1591" s="144"/>
      <c r="U1591" s="144"/>
      <c r="V1591" s="144"/>
      <c r="W1591" s="144"/>
      <c r="X1591" s="144"/>
      <c r="Y1591" s="144"/>
      <c r="Z1591" s="144"/>
      <c r="AA1591" s="144"/>
      <c r="AB1591" s="144"/>
      <c r="AC1591" s="144"/>
      <c r="AD1591" s="144"/>
      <c r="AE1591" s="144"/>
      <c r="AF1591" s="144"/>
      <c r="AG1591" s="144"/>
      <c r="AH1591" s="144"/>
      <c r="AI1591" s="144"/>
      <c r="AJ1591" s="144"/>
      <c r="AK1591" s="144"/>
      <c r="AL1591" s="144"/>
      <c r="AM1591" s="144"/>
      <c r="AN1591" s="144"/>
      <c r="AO1591" s="144"/>
      <c r="AP1591" s="144"/>
      <c r="AQ1591" s="144"/>
      <c r="AR1591" s="144"/>
      <c r="AS1591" s="144"/>
      <c r="AT1591" s="144"/>
      <c r="AU1591" s="144"/>
      <c r="AV1591" s="144"/>
      <c r="AW1591" s="144"/>
      <c r="AX1591" s="144"/>
      <c r="AY1591" s="144"/>
      <c r="AZ1591" s="144"/>
      <c r="BA1591" s="144"/>
      <c r="BB1591" s="144"/>
      <c r="BC1591" s="144"/>
      <c r="BD1591" s="144"/>
      <c r="BE1591" s="144"/>
      <c r="BF1591" s="144"/>
      <c r="BG1591" s="144"/>
      <c r="BH1591" s="144"/>
      <c r="BI1591" s="144"/>
      <c r="BJ1591" s="144"/>
      <c r="BK1591" s="144"/>
      <c r="BL1591" s="144"/>
      <c r="BM1591" s="144"/>
      <c r="BN1591" s="144"/>
      <c r="BO1591" s="144"/>
      <c r="BP1591" s="144"/>
    </row>
    <row r="1592" spans="1:68" ht="14.5" x14ac:dyDescent="0.3">
      <c r="A1592" s="143"/>
      <c r="B1592" s="143"/>
      <c r="C1592" s="327"/>
      <c r="D1592" s="144"/>
      <c r="E1592" s="144"/>
      <c r="F1592" s="144"/>
      <c r="G1592" s="144"/>
      <c r="H1592" s="144"/>
      <c r="I1592" s="144"/>
      <c r="J1592" s="144"/>
      <c r="K1592" s="144"/>
      <c r="L1592" s="144"/>
      <c r="M1592" s="144"/>
      <c r="N1592" s="144"/>
      <c r="O1592" s="144"/>
      <c r="P1592" s="144"/>
      <c r="Q1592" s="144"/>
      <c r="R1592" s="144"/>
      <c r="S1592" s="144"/>
      <c r="T1592" s="144"/>
      <c r="U1592" s="144"/>
      <c r="V1592" s="144"/>
      <c r="W1592" s="144"/>
      <c r="X1592" s="144"/>
      <c r="Y1592" s="144"/>
      <c r="Z1592" s="144"/>
      <c r="AA1592" s="144"/>
      <c r="AB1592" s="144"/>
      <c r="AC1592" s="144"/>
      <c r="AD1592" s="144"/>
      <c r="AE1592" s="144"/>
      <c r="AF1592" s="144"/>
      <c r="AG1592" s="144"/>
      <c r="AH1592" s="144"/>
      <c r="AI1592" s="144"/>
      <c r="AJ1592" s="144"/>
      <c r="AK1592" s="144"/>
      <c r="AL1592" s="144"/>
      <c r="AM1592" s="144"/>
      <c r="AN1592" s="144"/>
      <c r="AO1592" s="144"/>
      <c r="AP1592" s="144"/>
      <c r="AQ1592" s="144"/>
      <c r="AR1592" s="144"/>
      <c r="AS1592" s="144"/>
      <c r="AT1592" s="144"/>
      <c r="AU1592" s="144"/>
      <c r="AV1592" s="144"/>
      <c r="AW1592" s="144"/>
      <c r="AX1592" s="144"/>
      <c r="AY1592" s="144"/>
      <c r="AZ1592" s="144"/>
      <c r="BA1592" s="144"/>
      <c r="BB1592" s="144"/>
      <c r="BC1592" s="144"/>
      <c r="BD1592" s="144"/>
      <c r="BE1592" s="144"/>
      <c r="BF1592" s="144"/>
      <c r="BG1592" s="144"/>
      <c r="BH1592" s="144"/>
      <c r="BI1592" s="144"/>
      <c r="BJ1592" s="144"/>
      <c r="BK1592" s="144"/>
      <c r="BL1592" s="144"/>
      <c r="BM1592" s="144"/>
      <c r="BN1592" s="144"/>
      <c r="BO1592" s="144"/>
      <c r="BP1592" s="144"/>
    </row>
    <row r="1593" spans="1:68" ht="14.5" x14ac:dyDescent="0.3">
      <c r="A1593" s="143"/>
      <c r="B1593" s="143"/>
      <c r="C1593" s="327"/>
      <c r="D1593" s="144"/>
      <c r="E1593" s="144"/>
      <c r="F1593" s="144"/>
      <c r="G1593" s="144"/>
      <c r="H1593" s="144"/>
      <c r="I1593" s="144"/>
      <c r="J1593" s="144"/>
      <c r="K1593" s="144"/>
      <c r="L1593" s="144"/>
      <c r="M1593" s="144"/>
      <c r="N1593" s="144"/>
      <c r="O1593" s="144"/>
      <c r="P1593" s="144"/>
      <c r="Q1593" s="144"/>
      <c r="R1593" s="144"/>
      <c r="S1593" s="144"/>
      <c r="T1593" s="144"/>
      <c r="U1593" s="144"/>
      <c r="V1593" s="144"/>
      <c r="W1593" s="144"/>
      <c r="X1593" s="144"/>
      <c r="Y1593" s="144"/>
      <c r="Z1593" s="144"/>
      <c r="AA1593" s="144"/>
      <c r="AB1593" s="144"/>
      <c r="AC1593" s="144"/>
      <c r="AD1593" s="144"/>
      <c r="AE1593" s="144"/>
      <c r="AF1593" s="144"/>
      <c r="AG1593" s="144"/>
      <c r="AH1593" s="144"/>
      <c r="AI1593" s="144"/>
      <c r="AJ1593" s="144"/>
      <c r="AK1593" s="144"/>
      <c r="AL1593" s="144"/>
      <c r="AM1593" s="144"/>
      <c r="AN1593" s="144"/>
      <c r="AO1593" s="144"/>
      <c r="AP1593" s="144"/>
      <c r="AQ1593" s="144"/>
      <c r="AR1593" s="144"/>
      <c r="AS1593" s="144"/>
      <c r="AT1593" s="144"/>
      <c r="AU1593" s="144"/>
      <c r="AV1593" s="144"/>
      <c r="AW1593" s="144"/>
      <c r="AX1593" s="144"/>
      <c r="AY1593" s="144"/>
      <c r="AZ1593" s="144"/>
      <c r="BA1593" s="144"/>
      <c r="BB1593" s="144"/>
      <c r="BC1593" s="144"/>
      <c r="BD1593" s="144"/>
      <c r="BE1593" s="144"/>
      <c r="BF1593" s="144"/>
      <c r="BG1593" s="144"/>
      <c r="BH1593" s="144"/>
      <c r="BI1593" s="144"/>
      <c r="BJ1593" s="144"/>
      <c r="BK1593" s="144"/>
      <c r="BL1593" s="144"/>
      <c r="BM1593" s="144"/>
      <c r="BN1593" s="144"/>
      <c r="BO1593" s="144"/>
      <c r="BP1593" s="144"/>
    </row>
    <row r="1594" spans="1:68" ht="14.5" x14ac:dyDescent="0.3">
      <c r="A1594" s="143"/>
      <c r="B1594" s="143"/>
      <c r="C1594" s="327"/>
      <c r="D1594" s="144"/>
      <c r="E1594" s="144"/>
      <c r="F1594" s="144"/>
      <c r="G1594" s="144"/>
      <c r="H1594" s="144"/>
      <c r="I1594" s="144"/>
      <c r="J1594" s="144"/>
      <c r="K1594" s="144"/>
      <c r="L1594" s="144"/>
      <c r="M1594" s="144"/>
      <c r="N1594" s="144"/>
      <c r="O1594" s="144"/>
      <c r="P1594" s="144"/>
      <c r="Q1594" s="144"/>
      <c r="R1594" s="144"/>
      <c r="S1594" s="144"/>
      <c r="T1594" s="144"/>
      <c r="U1594" s="144"/>
      <c r="V1594" s="144"/>
      <c r="W1594" s="144"/>
      <c r="X1594" s="144"/>
      <c r="Y1594" s="144"/>
      <c r="Z1594" s="144"/>
      <c r="AA1594" s="144"/>
      <c r="AB1594" s="144"/>
      <c r="AC1594" s="144"/>
      <c r="AD1594" s="144"/>
      <c r="AE1594" s="144"/>
      <c r="AF1594" s="144"/>
      <c r="AG1594" s="144"/>
      <c r="AH1594" s="144"/>
      <c r="AI1594" s="144"/>
      <c r="AJ1594" s="144"/>
      <c r="AK1594" s="144"/>
      <c r="AL1594" s="144"/>
      <c r="AM1594" s="144"/>
      <c r="AN1594" s="144"/>
      <c r="AO1594" s="144"/>
      <c r="AP1594" s="144"/>
      <c r="AQ1594" s="144"/>
      <c r="AR1594" s="144"/>
      <c r="AS1594" s="144"/>
      <c r="AT1594" s="144"/>
      <c r="AU1594" s="144"/>
      <c r="AV1594" s="144"/>
      <c r="AW1594" s="144"/>
      <c r="AX1594" s="144"/>
      <c r="AY1594" s="144"/>
      <c r="AZ1594" s="144"/>
      <c r="BA1594" s="144"/>
      <c r="BB1594" s="144"/>
      <c r="BC1594" s="144"/>
      <c r="BD1594" s="144"/>
      <c r="BE1594" s="144"/>
      <c r="BF1594" s="144"/>
      <c r="BG1594" s="144"/>
      <c r="BH1594" s="144"/>
      <c r="BI1594" s="144"/>
      <c r="BJ1594" s="144"/>
      <c r="BK1594" s="144"/>
      <c r="BL1594" s="144"/>
      <c r="BM1594" s="144"/>
      <c r="BN1594" s="144"/>
      <c r="BO1594" s="144"/>
      <c r="BP1594" s="144"/>
    </row>
    <row r="1595" spans="1:68" ht="14.5" x14ac:dyDescent="0.3">
      <c r="A1595" s="143"/>
      <c r="B1595" s="143"/>
      <c r="C1595" s="327"/>
      <c r="D1595" s="144"/>
      <c r="E1595" s="144"/>
      <c r="F1595" s="144"/>
      <c r="G1595" s="144"/>
      <c r="H1595" s="144"/>
      <c r="I1595" s="144"/>
      <c r="J1595" s="144"/>
      <c r="K1595" s="144"/>
      <c r="L1595" s="144"/>
      <c r="M1595" s="144"/>
      <c r="N1595" s="144"/>
      <c r="O1595" s="144"/>
      <c r="P1595" s="144"/>
      <c r="Q1595" s="144"/>
      <c r="R1595" s="144"/>
      <c r="S1595" s="144"/>
      <c r="T1595" s="144"/>
      <c r="U1595" s="144"/>
      <c r="V1595" s="144"/>
      <c r="W1595" s="144"/>
      <c r="X1595" s="144"/>
      <c r="Y1595" s="144"/>
      <c r="Z1595" s="144"/>
      <c r="AA1595" s="144"/>
      <c r="AB1595" s="144"/>
      <c r="AC1595" s="144"/>
      <c r="AD1595" s="144"/>
      <c r="AE1595" s="144"/>
      <c r="AF1595" s="144"/>
      <c r="AG1595" s="144"/>
      <c r="AH1595" s="144"/>
      <c r="AI1595" s="144"/>
      <c r="AJ1595" s="144"/>
      <c r="AK1595" s="144"/>
      <c r="AL1595" s="144"/>
      <c r="AM1595" s="144"/>
      <c r="AN1595" s="144"/>
      <c r="AO1595" s="144"/>
      <c r="AP1595" s="144"/>
      <c r="AQ1595" s="144"/>
      <c r="AR1595" s="144"/>
      <c r="AS1595" s="144"/>
      <c r="AT1595" s="144"/>
      <c r="AU1595" s="144"/>
      <c r="AV1595" s="144"/>
      <c r="AW1595" s="144"/>
      <c r="AX1595" s="144"/>
      <c r="AY1595" s="144"/>
      <c r="AZ1595" s="144"/>
      <c r="BA1595" s="144"/>
      <c r="BB1595" s="144"/>
      <c r="BC1595" s="144"/>
      <c r="BD1595" s="144"/>
      <c r="BE1595" s="144"/>
      <c r="BF1595" s="144"/>
      <c r="BG1595" s="144"/>
      <c r="BH1595" s="144"/>
      <c r="BI1595" s="144"/>
      <c r="BJ1595" s="144"/>
      <c r="BK1595" s="144"/>
      <c r="BL1595" s="144"/>
      <c r="BM1595" s="144"/>
      <c r="BN1595" s="144"/>
      <c r="BO1595" s="144"/>
      <c r="BP1595" s="144"/>
    </row>
    <row r="1596" spans="1:68" ht="14.5" x14ac:dyDescent="0.3">
      <c r="A1596" s="143"/>
      <c r="B1596" s="143"/>
      <c r="C1596" s="327"/>
      <c r="D1596" s="144"/>
      <c r="E1596" s="144"/>
      <c r="F1596" s="144"/>
      <c r="G1596" s="144"/>
      <c r="H1596" s="144"/>
      <c r="I1596" s="144"/>
      <c r="J1596" s="144"/>
      <c r="K1596" s="144"/>
      <c r="L1596" s="144"/>
      <c r="M1596" s="144"/>
      <c r="N1596" s="144"/>
      <c r="O1596" s="144"/>
      <c r="P1596" s="144"/>
      <c r="Q1596" s="144"/>
      <c r="R1596" s="144"/>
      <c r="S1596" s="144"/>
      <c r="T1596" s="144"/>
      <c r="U1596" s="144"/>
      <c r="V1596" s="144"/>
      <c r="W1596" s="144"/>
      <c r="X1596" s="144"/>
      <c r="Y1596" s="144"/>
      <c r="Z1596" s="144"/>
      <c r="AA1596" s="144"/>
      <c r="AB1596" s="144"/>
      <c r="AC1596" s="144"/>
      <c r="AD1596" s="144"/>
      <c r="AE1596" s="144"/>
      <c r="AF1596" s="144"/>
      <c r="AG1596" s="144"/>
      <c r="AH1596" s="144"/>
      <c r="AI1596" s="144"/>
      <c r="AJ1596" s="144"/>
      <c r="AK1596" s="144"/>
      <c r="AL1596" s="144"/>
      <c r="AM1596" s="144"/>
      <c r="AN1596" s="144"/>
      <c r="AO1596" s="144"/>
      <c r="AP1596" s="144"/>
      <c r="AQ1596" s="144"/>
      <c r="AR1596" s="144"/>
      <c r="AS1596" s="144"/>
      <c r="AT1596" s="144"/>
      <c r="AU1596" s="144"/>
      <c r="AV1596" s="144"/>
      <c r="AW1596" s="144"/>
      <c r="AX1596" s="144"/>
      <c r="AY1596" s="144"/>
      <c r="AZ1596" s="144"/>
      <c r="BA1596" s="144"/>
      <c r="BB1596" s="144"/>
      <c r="BC1596" s="144"/>
      <c r="BD1596" s="144"/>
      <c r="BE1596" s="144"/>
      <c r="BF1596" s="144"/>
      <c r="BG1596" s="144"/>
      <c r="BH1596" s="144"/>
      <c r="BI1596" s="144"/>
      <c r="BJ1596" s="144"/>
      <c r="BK1596" s="144"/>
      <c r="BL1596" s="144"/>
      <c r="BM1596" s="144"/>
      <c r="BN1596" s="144"/>
      <c r="BO1596" s="144"/>
      <c r="BP1596" s="144"/>
    </row>
    <row r="1597" spans="1:68" ht="14.5" x14ac:dyDescent="0.3">
      <c r="A1597" s="143"/>
      <c r="B1597" s="143"/>
      <c r="C1597" s="327"/>
      <c r="D1597" s="144"/>
      <c r="E1597" s="144"/>
      <c r="F1597" s="144"/>
      <c r="G1597" s="144"/>
      <c r="H1597" s="144"/>
      <c r="I1597" s="144"/>
      <c r="J1597" s="144"/>
      <c r="K1597" s="144"/>
      <c r="L1597" s="144"/>
      <c r="M1597" s="144"/>
      <c r="N1597" s="144"/>
      <c r="O1597" s="144"/>
      <c r="P1597" s="144"/>
      <c r="Q1597" s="144"/>
      <c r="R1597" s="144"/>
      <c r="S1597" s="144"/>
      <c r="T1597" s="144"/>
      <c r="U1597" s="144"/>
      <c r="V1597" s="144"/>
      <c r="W1597" s="144"/>
      <c r="X1597" s="144"/>
      <c r="Y1597" s="144"/>
      <c r="Z1597" s="144"/>
      <c r="AA1597" s="144"/>
      <c r="AB1597" s="144"/>
      <c r="AC1597" s="144"/>
      <c r="AD1597" s="144"/>
      <c r="AE1597" s="144"/>
      <c r="AF1597" s="144"/>
      <c r="AG1597" s="144"/>
      <c r="AH1597" s="144"/>
      <c r="AI1597" s="144"/>
      <c r="AJ1597" s="144"/>
      <c r="AK1597" s="144"/>
      <c r="AL1597" s="144"/>
      <c r="AM1597" s="144"/>
      <c r="AN1597" s="144"/>
      <c r="AO1597" s="144"/>
      <c r="AP1597" s="144"/>
      <c r="AQ1597" s="144"/>
      <c r="AR1597" s="144"/>
      <c r="AS1597" s="144"/>
      <c r="AT1597" s="144"/>
      <c r="AU1597" s="144"/>
      <c r="AV1597" s="144"/>
      <c r="AW1597" s="144"/>
      <c r="AX1597" s="144"/>
      <c r="AY1597" s="144"/>
      <c r="AZ1597" s="144"/>
      <c r="BA1597" s="144"/>
      <c r="BB1597" s="144"/>
      <c r="BC1597" s="144"/>
      <c r="BD1597" s="144"/>
      <c r="BE1597" s="144"/>
      <c r="BF1597" s="144"/>
      <c r="BG1597" s="144"/>
      <c r="BH1597" s="144"/>
      <c r="BI1597" s="144"/>
      <c r="BJ1597" s="144"/>
      <c r="BK1597" s="144"/>
      <c r="BL1597" s="144"/>
      <c r="BM1597" s="144"/>
      <c r="BN1597" s="144"/>
      <c r="BO1597" s="144"/>
      <c r="BP1597" s="144"/>
    </row>
    <row r="1598" spans="1:68" ht="14.5" x14ac:dyDescent="0.3">
      <c r="A1598" s="143"/>
      <c r="B1598" s="143"/>
      <c r="C1598" s="327"/>
      <c r="D1598" s="144"/>
      <c r="E1598" s="144"/>
      <c r="F1598" s="144"/>
      <c r="G1598" s="144"/>
      <c r="H1598" s="144"/>
      <c r="I1598" s="144"/>
      <c r="J1598" s="144"/>
      <c r="K1598" s="144"/>
      <c r="L1598" s="144"/>
      <c r="M1598" s="144"/>
      <c r="N1598" s="144"/>
      <c r="O1598" s="144"/>
      <c r="P1598" s="144"/>
      <c r="Q1598" s="144"/>
      <c r="R1598" s="144"/>
      <c r="S1598" s="144"/>
      <c r="T1598" s="144"/>
      <c r="U1598" s="144"/>
      <c r="V1598" s="144"/>
      <c r="W1598" s="144"/>
      <c r="X1598" s="144"/>
      <c r="Y1598" s="144"/>
      <c r="Z1598" s="144"/>
      <c r="AA1598" s="144"/>
      <c r="AB1598" s="144"/>
      <c r="AC1598" s="144"/>
      <c r="AD1598" s="144"/>
      <c r="AE1598" s="144"/>
      <c r="AF1598" s="144"/>
      <c r="AG1598" s="144"/>
      <c r="AH1598" s="144"/>
      <c r="AI1598" s="144"/>
      <c r="AJ1598" s="144"/>
      <c r="AK1598" s="144"/>
      <c r="AL1598" s="144"/>
      <c r="AM1598" s="144"/>
      <c r="AN1598" s="144"/>
      <c r="AO1598" s="144"/>
      <c r="AP1598" s="144"/>
      <c r="AQ1598" s="144"/>
      <c r="AR1598" s="144"/>
      <c r="AS1598" s="144"/>
      <c r="AT1598" s="144"/>
      <c r="AU1598" s="144"/>
      <c r="AV1598" s="144"/>
      <c r="AW1598" s="144"/>
      <c r="AX1598" s="144"/>
      <c r="AY1598" s="144"/>
      <c r="AZ1598" s="144"/>
      <c r="BA1598" s="144"/>
      <c r="BB1598" s="144"/>
      <c r="BC1598" s="144"/>
      <c r="BD1598" s="144"/>
      <c r="BE1598" s="144"/>
      <c r="BF1598" s="144"/>
      <c r="BG1598" s="144"/>
      <c r="BH1598" s="144"/>
      <c r="BI1598" s="144"/>
      <c r="BJ1598" s="144"/>
      <c r="BK1598" s="144"/>
      <c r="BL1598" s="144"/>
      <c r="BM1598" s="144"/>
      <c r="BN1598" s="144"/>
      <c r="BO1598" s="144"/>
      <c r="BP1598" s="144"/>
    </row>
    <row r="1599" spans="1:68" ht="14.5" x14ac:dyDescent="0.3">
      <c r="A1599" s="143"/>
      <c r="B1599" s="143"/>
      <c r="C1599" s="327"/>
      <c r="D1599" s="144"/>
      <c r="E1599" s="144"/>
      <c r="F1599" s="144"/>
      <c r="G1599" s="144"/>
      <c r="H1599" s="144"/>
      <c r="I1599" s="144"/>
      <c r="J1599" s="144"/>
      <c r="K1599" s="144"/>
      <c r="L1599" s="144"/>
      <c r="M1599" s="144"/>
      <c r="N1599" s="144"/>
      <c r="O1599" s="144"/>
      <c r="P1599" s="144"/>
      <c r="Q1599" s="144"/>
      <c r="R1599" s="144"/>
      <c r="S1599" s="144"/>
      <c r="T1599" s="144"/>
      <c r="U1599" s="144"/>
      <c r="V1599" s="144"/>
      <c r="W1599" s="144"/>
      <c r="X1599" s="144"/>
      <c r="Y1599" s="144"/>
      <c r="Z1599" s="144"/>
      <c r="AA1599" s="144"/>
      <c r="AB1599" s="144"/>
      <c r="AC1599" s="144"/>
      <c r="AD1599" s="144"/>
      <c r="AE1599" s="144"/>
      <c r="AF1599" s="144"/>
      <c r="AG1599" s="144"/>
      <c r="AH1599" s="144"/>
      <c r="AI1599" s="144"/>
      <c r="AJ1599" s="144"/>
      <c r="AK1599" s="144"/>
      <c r="AL1599" s="144"/>
      <c r="AM1599" s="144"/>
      <c r="AN1599" s="144"/>
      <c r="AO1599" s="144"/>
      <c r="AP1599" s="144"/>
      <c r="AQ1599" s="144"/>
      <c r="AR1599" s="144"/>
      <c r="AS1599" s="144"/>
      <c r="AT1599" s="144"/>
      <c r="AU1599" s="144"/>
      <c r="AV1599" s="144"/>
      <c r="AW1599" s="144"/>
      <c r="AX1599" s="144"/>
      <c r="AY1599" s="144"/>
      <c r="AZ1599" s="144"/>
      <c r="BA1599" s="144"/>
      <c r="BB1599" s="144"/>
      <c r="BC1599" s="144"/>
      <c r="BD1599" s="144"/>
      <c r="BE1599" s="144"/>
      <c r="BF1599" s="144"/>
      <c r="BG1599" s="144"/>
      <c r="BH1599" s="144"/>
      <c r="BI1599" s="144"/>
      <c r="BJ1599" s="144"/>
      <c r="BK1599" s="144"/>
      <c r="BL1599" s="144"/>
      <c r="BM1599" s="144"/>
      <c r="BN1599" s="144"/>
      <c r="BO1599" s="144"/>
      <c r="BP1599" s="144"/>
    </row>
    <row r="1600" spans="1:68" ht="14.5" x14ac:dyDescent="0.3">
      <c r="A1600" s="143"/>
      <c r="B1600" s="143"/>
      <c r="C1600" s="327"/>
      <c r="D1600" s="144"/>
      <c r="E1600" s="144"/>
      <c r="F1600" s="144"/>
      <c r="G1600" s="144"/>
      <c r="H1600" s="144"/>
      <c r="I1600" s="144"/>
      <c r="J1600" s="144"/>
      <c r="K1600" s="144"/>
      <c r="L1600" s="144"/>
      <c r="M1600" s="144"/>
      <c r="N1600" s="144"/>
      <c r="O1600" s="144"/>
      <c r="P1600" s="144"/>
      <c r="Q1600" s="144"/>
      <c r="R1600" s="144"/>
      <c r="S1600" s="144"/>
      <c r="T1600" s="144"/>
      <c r="U1600" s="144"/>
      <c r="V1600" s="144"/>
      <c r="W1600" s="144"/>
      <c r="X1600" s="144"/>
      <c r="Y1600" s="144"/>
      <c r="Z1600" s="144"/>
      <c r="AA1600" s="144"/>
      <c r="AB1600" s="144"/>
      <c r="AC1600" s="144"/>
      <c r="AD1600" s="144"/>
      <c r="AE1600" s="144"/>
      <c r="AF1600" s="144"/>
      <c r="AG1600" s="144"/>
      <c r="AH1600" s="144"/>
      <c r="AI1600" s="144"/>
      <c r="AJ1600" s="144"/>
      <c r="AK1600" s="144"/>
      <c r="AL1600" s="144"/>
      <c r="AM1600" s="144"/>
      <c r="AN1600" s="144"/>
      <c r="AO1600" s="144"/>
      <c r="AP1600" s="144"/>
      <c r="AQ1600" s="144"/>
      <c r="AR1600" s="144"/>
      <c r="AS1600" s="144"/>
      <c r="AT1600" s="144"/>
      <c r="AU1600" s="144"/>
      <c r="AV1600" s="144"/>
      <c r="AW1600" s="144"/>
      <c r="AX1600" s="144"/>
      <c r="AY1600" s="144"/>
      <c r="AZ1600" s="144"/>
      <c r="BA1600" s="144"/>
      <c r="BB1600" s="144"/>
      <c r="BC1600" s="144"/>
      <c r="BD1600" s="144"/>
      <c r="BE1600" s="144"/>
      <c r="BF1600" s="144"/>
      <c r="BG1600" s="144"/>
      <c r="BH1600" s="144"/>
      <c r="BI1600" s="144"/>
      <c r="BJ1600" s="144"/>
      <c r="BK1600" s="144"/>
      <c r="BL1600" s="144"/>
      <c r="BM1600" s="144"/>
      <c r="BN1600" s="144"/>
      <c r="BO1600" s="144"/>
      <c r="BP1600" s="144"/>
    </row>
    <row r="1601" spans="1:68" ht="14.5" x14ac:dyDescent="0.3">
      <c r="A1601" s="143"/>
      <c r="B1601" s="143"/>
      <c r="C1601" s="327"/>
      <c r="D1601" s="144"/>
      <c r="E1601" s="144"/>
      <c r="F1601" s="144"/>
      <c r="G1601" s="144"/>
      <c r="H1601" s="144"/>
      <c r="I1601" s="144"/>
      <c r="J1601" s="144"/>
      <c r="K1601" s="144"/>
      <c r="L1601" s="144"/>
      <c r="M1601" s="144"/>
      <c r="N1601" s="144"/>
      <c r="O1601" s="144"/>
      <c r="P1601" s="144"/>
      <c r="Q1601" s="144"/>
      <c r="R1601" s="144"/>
      <c r="S1601" s="144"/>
      <c r="T1601" s="144"/>
      <c r="U1601" s="144"/>
      <c r="V1601" s="144"/>
      <c r="W1601" s="144"/>
      <c r="X1601" s="144"/>
      <c r="Y1601" s="144"/>
      <c r="Z1601" s="144"/>
      <c r="AA1601" s="144"/>
      <c r="AB1601" s="144"/>
      <c r="AC1601" s="144"/>
      <c r="AD1601" s="144"/>
      <c r="AE1601" s="144"/>
      <c r="AF1601" s="144"/>
      <c r="AG1601" s="144"/>
      <c r="AH1601" s="144"/>
      <c r="AI1601" s="144"/>
      <c r="AJ1601" s="144"/>
      <c r="AK1601" s="144"/>
      <c r="AL1601" s="144"/>
      <c r="AM1601" s="144"/>
      <c r="AN1601" s="144"/>
      <c r="AO1601" s="144"/>
      <c r="AP1601" s="144"/>
      <c r="AQ1601" s="144"/>
      <c r="AR1601" s="144"/>
      <c r="AS1601" s="144"/>
      <c r="AT1601" s="144"/>
      <c r="AU1601" s="144"/>
      <c r="AV1601" s="144"/>
      <c r="AW1601" s="144"/>
      <c r="AX1601" s="144"/>
      <c r="AY1601" s="144"/>
      <c r="AZ1601" s="144"/>
      <c r="BA1601" s="144"/>
      <c r="BB1601" s="144"/>
      <c r="BC1601" s="144"/>
      <c r="BD1601" s="144"/>
      <c r="BE1601" s="144"/>
      <c r="BF1601" s="144"/>
      <c r="BG1601" s="144"/>
      <c r="BH1601" s="144"/>
      <c r="BI1601" s="144"/>
      <c r="BJ1601" s="144"/>
      <c r="BK1601" s="144"/>
      <c r="BL1601" s="144"/>
      <c r="BM1601" s="144"/>
      <c r="BN1601" s="144"/>
      <c r="BO1601" s="144"/>
      <c r="BP1601" s="144"/>
    </row>
    <row r="1602" spans="1:68" ht="14.5" x14ac:dyDescent="0.3">
      <c r="A1602" s="143"/>
      <c r="B1602" s="143"/>
      <c r="C1602" s="327"/>
      <c r="D1602" s="144"/>
      <c r="E1602" s="144"/>
      <c r="F1602" s="144"/>
      <c r="G1602" s="144"/>
      <c r="H1602" s="144"/>
      <c r="I1602" s="144"/>
      <c r="J1602" s="144"/>
      <c r="K1602" s="144"/>
      <c r="L1602" s="144"/>
      <c r="M1602" s="144"/>
      <c r="N1602" s="144"/>
      <c r="O1602" s="144"/>
      <c r="P1602" s="144"/>
      <c r="Q1602" s="144"/>
      <c r="R1602" s="144"/>
      <c r="S1602" s="144"/>
      <c r="T1602" s="144"/>
      <c r="U1602" s="144"/>
      <c r="V1602" s="144"/>
      <c r="W1602" s="144"/>
      <c r="X1602" s="144"/>
      <c r="Y1602" s="144"/>
      <c r="Z1602" s="144"/>
      <c r="AA1602" s="144"/>
      <c r="AB1602" s="144"/>
      <c r="AC1602" s="144"/>
      <c r="AD1602" s="144"/>
      <c r="AE1602" s="144"/>
      <c r="AF1602" s="144"/>
      <c r="AG1602" s="144"/>
      <c r="AH1602" s="144"/>
      <c r="AI1602" s="144"/>
      <c r="AJ1602" s="144"/>
      <c r="AK1602" s="144"/>
      <c r="AL1602" s="144"/>
      <c r="AM1602" s="144"/>
      <c r="AN1602" s="144"/>
      <c r="AO1602" s="144"/>
      <c r="AP1602" s="144"/>
      <c r="AQ1602" s="144"/>
      <c r="AR1602" s="144"/>
      <c r="AS1602" s="144"/>
      <c r="AT1602" s="144"/>
      <c r="AU1602" s="144"/>
      <c r="AV1602" s="144"/>
      <c r="AW1602" s="144"/>
      <c r="AX1602" s="144"/>
      <c r="AY1602" s="144"/>
      <c r="AZ1602" s="144"/>
      <c r="BA1602" s="144"/>
      <c r="BB1602" s="144"/>
      <c r="BC1602" s="144"/>
      <c r="BD1602" s="144"/>
      <c r="BE1602" s="144"/>
      <c r="BF1602" s="144"/>
      <c r="BG1602" s="144"/>
      <c r="BH1602" s="144"/>
      <c r="BI1602" s="144"/>
      <c r="BJ1602" s="144"/>
      <c r="BK1602" s="144"/>
      <c r="BL1602" s="144"/>
      <c r="BM1602" s="144"/>
      <c r="BN1602" s="144"/>
      <c r="BO1602" s="144"/>
      <c r="BP1602" s="144"/>
    </row>
    <row r="1603" spans="1:68" ht="14.5" x14ac:dyDescent="0.3">
      <c r="A1603" s="143"/>
      <c r="B1603" s="143"/>
      <c r="C1603" s="327"/>
      <c r="D1603" s="144"/>
      <c r="E1603" s="144"/>
      <c r="F1603" s="144"/>
      <c r="G1603" s="144"/>
      <c r="H1603" s="144"/>
      <c r="I1603" s="144"/>
      <c r="J1603" s="144"/>
      <c r="K1603" s="144"/>
      <c r="L1603" s="144"/>
      <c r="M1603" s="144"/>
      <c r="N1603" s="144"/>
      <c r="O1603" s="144"/>
      <c r="P1603" s="144"/>
      <c r="Q1603" s="144"/>
      <c r="R1603" s="144"/>
      <c r="S1603" s="144"/>
      <c r="T1603" s="144"/>
      <c r="U1603" s="144"/>
      <c r="V1603" s="144"/>
      <c r="W1603" s="144"/>
      <c r="X1603" s="144"/>
      <c r="Y1603" s="144"/>
      <c r="Z1603" s="144"/>
      <c r="AA1603" s="144"/>
      <c r="AB1603" s="144"/>
      <c r="AC1603" s="144"/>
      <c r="AD1603" s="144"/>
      <c r="AE1603" s="144"/>
      <c r="AF1603" s="144"/>
      <c r="AG1603" s="144"/>
      <c r="AH1603" s="144"/>
      <c r="AI1603" s="144"/>
      <c r="AJ1603" s="144"/>
      <c r="AK1603" s="144"/>
      <c r="AL1603" s="144"/>
      <c r="AM1603" s="144"/>
      <c r="AN1603" s="144"/>
      <c r="AO1603" s="144"/>
      <c r="AP1603" s="144"/>
      <c r="AQ1603" s="144"/>
      <c r="AR1603" s="144"/>
      <c r="AS1603" s="144"/>
      <c r="AT1603" s="144"/>
      <c r="AU1603" s="144"/>
      <c r="AV1603" s="144"/>
      <c r="AW1603" s="144"/>
      <c r="AX1603" s="144"/>
      <c r="AY1603" s="144"/>
      <c r="AZ1603" s="144"/>
      <c r="BA1603" s="144"/>
      <c r="BB1603" s="144"/>
      <c r="BC1603" s="144"/>
      <c r="BD1603" s="144"/>
      <c r="BE1603" s="144"/>
      <c r="BF1603" s="144"/>
      <c r="BG1603" s="144"/>
      <c r="BH1603" s="144"/>
      <c r="BI1603" s="144"/>
      <c r="BJ1603" s="144"/>
      <c r="BK1603" s="144"/>
      <c r="BL1603" s="144"/>
      <c r="BM1603" s="144"/>
      <c r="BN1603" s="144"/>
      <c r="BO1603" s="144"/>
      <c r="BP1603" s="144"/>
    </row>
    <row r="1604" spans="1:68" ht="14.5" x14ac:dyDescent="0.3">
      <c r="A1604" s="143"/>
      <c r="B1604" s="143"/>
      <c r="C1604" s="327"/>
      <c r="D1604" s="144"/>
      <c r="E1604" s="144"/>
      <c r="F1604" s="144"/>
      <c r="G1604" s="144"/>
      <c r="H1604" s="144"/>
      <c r="I1604" s="144"/>
      <c r="J1604" s="144"/>
      <c r="K1604" s="144"/>
      <c r="L1604" s="144"/>
      <c r="M1604" s="144"/>
      <c r="N1604" s="144"/>
      <c r="O1604" s="144"/>
      <c r="P1604" s="144"/>
      <c r="Q1604" s="144"/>
      <c r="R1604" s="144"/>
      <c r="S1604" s="144"/>
      <c r="T1604" s="144"/>
      <c r="U1604" s="144"/>
      <c r="V1604" s="144"/>
      <c r="W1604" s="144"/>
      <c r="X1604" s="144"/>
      <c r="Y1604" s="144"/>
      <c r="Z1604" s="144"/>
      <c r="AA1604" s="144"/>
      <c r="AB1604" s="144"/>
      <c r="AC1604" s="144"/>
      <c r="AD1604" s="144"/>
      <c r="AE1604" s="144"/>
      <c r="AF1604" s="144"/>
      <c r="AG1604" s="144"/>
      <c r="AH1604" s="144"/>
      <c r="AI1604" s="144"/>
      <c r="AJ1604" s="144"/>
      <c r="AK1604" s="144"/>
      <c r="AL1604" s="144"/>
      <c r="AM1604" s="144"/>
      <c r="AN1604" s="144"/>
      <c r="AO1604" s="144"/>
      <c r="AP1604" s="144"/>
      <c r="AQ1604" s="144"/>
      <c r="AR1604" s="144"/>
      <c r="AS1604" s="144"/>
      <c r="AT1604" s="144"/>
      <c r="AU1604" s="144"/>
      <c r="AV1604" s="144"/>
      <c r="AW1604" s="144"/>
      <c r="AX1604" s="144"/>
      <c r="AY1604" s="144"/>
      <c r="AZ1604" s="144"/>
      <c r="BA1604" s="144"/>
      <c r="BB1604" s="144"/>
      <c r="BC1604" s="144"/>
      <c r="BD1604" s="144"/>
      <c r="BE1604" s="144"/>
      <c r="BF1604" s="144"/>
      <c r="BG1604" s="144"/>
      <c r="BH1604" s="144"/>
      <c r="BI1604" s="144"/>
      <c r="BJ1604" s="144"/>
      <c r="BK1604" s="144"/>
      <c r="BL1604" s="144"/>
      <c r="BM1604" s="144"/>
      <c r="BN1604" s="144"/>
      <c r="BO1604" s="144"/>
      <c r="BP1604" s="144"/>
    </row>
    <row r="1605" spans="1:68" ht="14.5" x14ac:dyDescent="0.3">
      <c r="A1605" s="143"/>
      <c r="B1605" s="143"/>
      <c r="C1605" s="327"/>
      <c r="D1605" s="144"/>
      <c r="E1605" s="144"/>
      <c r="F1605" s="144"/>
      <c r="G1605" s="144"/>
      <c r="H1605" s="144"/>
      <c r="I1605" s="144"/>
      <c r="J1605" s="144"/>
      <c r="K1605" s="144"/>
      <c r="L1605" s="144"/>
      <c r="M1605" s="144"/>
      <c r="N1605" s="144"/>
      <c r="O1605" s="144"/>
      <c r="P1605" s="144"/>
      <c r="Q1605" s="144"/>
      <c r="R1605" s="144"/>
      <c r="S1605" s="144"/>
      <c r="T1605" s="144"/>
      <c r="U1605" s="144"/>
      <c r="V1605" s="144"/>
      <c r="W1605" s="144"/>
      <c r="X1605" s="144"/>
      <c r="Y1605" s="144"/>
      <c r="Z1605" s="144"/>
      <c r="AA1605" s="144"/>
      <c r="AB1605" s="144"/>
      <c r="AC1605" s="144"/>
      <c r="AD1605" s="144"/>
      <c r="AE1605" s="144"/>
      <c r="AF1605" s="144"/>
      <c r="AG1605" s="144"/>
      <c r="AH1605" s="144"/>
      <c r="AI1605" s="144"/>
      <c r="AJ1605" s="144"/>
      <c r="AK1605" s="144"/>
      <c r="AL1605" s="144"/>
      <c r="AM1605" s="144"/>
      <c r="AN1605" s="144"/>
      <c r="AO1605" s="144"/>
      <c r="AP1605" s="144"/>
      <c r="AQ1605" s="144"/>
      <c r="AR1605" s="144"/>
      <c r="AS1605" s="144"/>
      <c r="AT1605" s="144"/>
      <c r="AU1605" s="144"/>
      <c r="AV1605" s="144"/>
      <c r="AW1605" s="144"/>
      <c r="AX1605" s="144"/>
      <c r="AY1605" s="144"/>
      <c r="AZ1605" s="144"/>
      <c r="BA1605" s="144"/>
      <c r="BB1605" s="144"/>
      <c r="BC1605" s="144"/>
      <c r="BD1605" s="144"/>
      <c r="BE1605" s="144"/>
      <c r="BF1605" s="144"/>
      <c r="BG1605" s="144"/>
      <c r="BH1605" s="144"/>
      <c r="BI1605" s="144"/>
      <c r="BJ1605" s="144"/>
      <c r="BK1605" s="144"/>
      <c r="BL1605" s="144"/>
      <c r="BM1605" s="144"/>
      <c r="BN1605" s="144"/>
      <c r="BO1605" s="144"/>
      <c r="BP1605" s="144"/>
    </row>
    <row r="1606" spans="1:68" ht="14.5" x14ac:dyDescent="0.3">
      <c r="A1606" s="143"/>
      <c r="B1606" s="143"/>
      <c r="C1606" s="327"/>
      <c r="D1606" s="144"/>
      <c r="E1606" s="144"/>
      <c r="F1606" s="144"/>
      <c r="G1606" s="144"/>
      <c r="H1606" s="144"/>
      <c r="I1606" s="144"/>
      <c r="J1606" s="144"/>
      <c r="K1606" s="144"/>
      <c r="L1606" s="144"/>
      <c r="M1606" s="144"/>
      <c r="N1606" s="144"/>
      <c r="O1606" s="144"/>
      <c r="P1606" s="144"/>
      <c r="Q1606" s="144"/>
      <c r="R1606" s="144"/>
      <c r="S1606" s="144"/>
      <c r="T1606" s="144"/>
      <c r="U1606" s="144"/>
      <c r="V1606" s="144"/>
      <c r="W1606" s="144"/>
      <c r="X1606" s="144"/>
      <c r="Y1606" s="144"/>
      <c r="Z1606" s="144"/>
      <c r="AA1606" s="144"/>
      <c r="AB1606" s="144"/>
      <c r="AC1606" s="144"/>
      <c r="AD1606" s="144"/>
      <c r="AE1606" s="144"/>
      <c r="AF1606" s="144"/>
      <c r="AG1606" s="144"/>
      <c r="AH1606" s="144"/>
      <c r="AI1606" s="144"/>
      <c r="AJ1606" s="144"/>
      <c r="AK1606" s="144"/>
      <c r="AL1606" s="144"/>
      <c r="AM1606" s="144"/>
      <c r="AN1606" s="144"/>
      <c r="AO1606" s="144"/>
      <c r="AP1606" s="144"/>
      <c r="AQ1606" s="144"/>
      <c r="AR1606" s="144"/>
      <c r="AS1606" s="144"/>
      <c r="AT1606" s="144"/>
      <c r="AU1606" s="144"/>
      <c r="AV1606" s="144"/>
      <c r="AW1606" s="144"/>
      <c r="AX1606" s="144"/>
      <c r="AY1606" s="144"/>
      <c r="AZ1606" s="144"/>
      <c r="BA1606" s="144"/>
      <c r="BB1606" s="144"/>
      <c r="BC1606" s="144"/>
      <c r="BD1606" s="144"/>
      <c r="BE1606" s="144"/>
      <c r="BF1606" s="144"/>
      <c r="BG1606" s="144"/>
      <c r="BH1606" s="144"/>
      <c r="BI1606" s="144"/>
      <c r="BJ1606" s="144"/>
      <c r="BK1606" s="144"/>
      <c r="BL1606" s="144"/>
      <c r="BM1606" s="144"/>
      <c r="BN1606" s="144"/>
      <c r="BO1606" s="144"/>
      <c r="BP1606" s="144"/>
    </row>
    <row r="1607" spans="1:68" ht="14.5" x14ac:dyDescent="0.3">
      <c r="A1607" s="143"/>
      <c r="B1607" s="143"/>
      <c r="C1607" s="327"/>
      <c r="D1607" s="144"/>
      <c r="E1607" s="144"/>
      <c r="F1607" s="144"/>
      <c r="G1607" s="144"/>
      <c r="H1607" s="144"/>
      <c r="I1607" s="144"/>
      <c r="J1607" s="144"/>
      <c r="K1607" s="144"/>
      <c r="L1607" s="144"/>
      <c r="M1607" s="144"/>
      <c r="N1607" s="144"/>
      <c r="O1607" s="144"/>
      <c r="P1607" s="144"/>
      <c r="Q1607" s="144"/>
      <c r="R1607" s="144"/>
      <c r="S1607" s="144"/>
      <c r="T1607" s="144"/>
      <c r="U1607" s="144"/>
      <c r="V1607" s="144"/>
      <c r="W1607" s="144"/>
      <c r="X1607" s="144"/>
      <c r="Y1607" s="144"/>
      <c r="Z1607" s="144"/>
      <c r="AA1607" s="144"/>
      <c r="AB1607" s="144"/>
      <c r="AC1607" s="144"/>
      <c r="AD1607" s="144"/>
      <c r="AE1607" s="144"/>
      <c r="AF1607" s="144"/>
      <c r="AG1607" s="144"/>
      <c r="AH1607" s="144"/>
      <c r="AI1607" s="144"/>
      <c r="AJ1607" s="144"/>
      <c r="AK1607" s="144"/>
      <c r="AL1607" s="144"/>
      <c r="AM1607" s="144"/>
      <c r="AN1607" s="144"/>
      <c r="AO1607" s="144"/>
      <c r="AP1607" s="144"/>
      <c r="AQ1607" s="144"/>
      <c r="AR1607" s="144"/>
      <c r="AS1607" s="144"/>
      <c r="AT1607" s="144"/>
      <c r="AU1607" s="144"/>
      <c r="AV1607" s="144"/>
      <c r="AW1607" s="144"/>
      <c r="AX1607" s="144"/>
      <c r="AY1607" s="144"/>
      <c r="AZ1607" s="144"/>
      <c r="BA1607" s="144"/>
      <c r="BB1607" s="144"/>
      <c r="BC1607" s="144"/>
      <c r="BD1607" s="144"/>
      <c r="BE1607" s="144"/>
      <c r="BF1607" s="144"/>
      <c r="BG1607" s="144"/>
      <c r="BH1607" s="144"/>
      <c r="BI1607" s="144"/>
      <c r="BJ1607" s="144"/>
      <c r="BK1607" s="144"/>
      <c r="BL1607" s="144"/>
      <c r="BM1607" s="144"/>
      <c r="BN1607" s="144"/>
      <c r="BO1607" s="144"/>
      <c r="BP1607" s="144"/>
    </row>
    <row r="1608" spans="1:68" ht="14.5" x14ac:dyDescent="0.3">
      <c r="A1608" s="143"/>
      <c r="B1608" s="143"/>
      <c r="C1608" s="327"/>
      <c r="D1608" s="144"/>
      <c r="E1608" s="144"/>
      <c r="F1608" s="144"/>
      <c r="G1608" s="144"/>
      <c r="H1608" s="144"/>
      <c r="I1608" s="144"/>
      <c r="J1608" s="144"/>
      <c r="K1608" s="144"/>
      <c r="L1608" s="144"/>
      <c r="M1608" s="144"/>
      <c r="N1608" s="144"/>
      <c r="O1608" s="144"/>
      <c r="P1608" s="144"/>
      <c r="Q1608" s="144"/>
      <c r="R1608" s="144"/>
      <c r="S1608" s="144"/>
      <c r="T1608" s="144"/>
      <c r="U1608" s="144"/>
      <c r="V1608" s="144"/>
      <c r="W1608" s="144"/>
      <c r="X1608" s="144"/>
      <c r="Y1608" s="144"/>
      <c r="Z1608" s="144"/>
      <c r="AA1608" s="144"/>
      <c r="AB1608" s="144"/>
      <c r="AC1608" s="144"/>
      <c r="AD1608" s="144"/>
      <c r="AE1608" s="144"/>
      <c r="AF1608" s="144"/>
      <c r="AG1608" s="144"/>
      <c r="AH1608" s="144"/>
      <c r="AI1608" s="144"/>
      <c r="AJ1608" s="144"/>
      <c r="AK1608" s="144"/>
      <c r="AL1608" s="144"/>
      <c r="AM1608" s="144"/>
      <c r="AN1608" s="144"/>
      <c r="AO1608" s="144"/>
      <c r="AP1608" s="144"/>
      <c r="AQ1608" s="144"/>
      <c r="AR1608" s="144"/>
      <c r="AS1608" s="144"/>
      <c r="AT1608" s="144"/>
      <c r="AU1608" s="144"/>
      <c r="AV1608" s="144"/>
      <c r="AW1608" s="144"/>
      <c r="AX1608" s="144"/>
      <c r="AY1608" s="144"/>
      <c r="AZ1608" s="144"/>
      <c r="BA1608" s="144"/>
      <c r="BB1608" s="144"/>
      <c r="BC1608" s="144"/>
      <c r="BD1608" s="144"/>
      <c r="BE1608" s="144"/>
      <c r="BF1608" s="144"/>
      <c r="BG1608" s="144"/>
      <c r="BH1608" s="144"/>
      <c r="BI1608" s="144"/>
      <c r="BJ1608" s="144"/>
      <c r="BK1608" s="144"/>
      <c r="BL1608" s="144"/>
      <c r="BM1608" s="144"/>
      <c r="BN1608" s="144"/>
      <c r="BO1608" s="144"/>
      <c r="BP1608" s="144"/>
    </row>
    <row r="1609" spans="1:68" ht="14.5" x14ac:dyDescent="0.3">
      <c r="A1609" s="143"/>
      <c r="B1609" s="143"/>
      <c r="C1609" s="327"/>
      <c r="D1609" s="144"/>
      <c r="E1609" s="144"/>
      <c r="F1609" s="144"/>
      <c r="G1609" s="144"/>
      <c r="H1609" s="144"/>
      <c r="I1609" s="144"/>
      <c r="J1609" s="144"/>
      <c r="K1609" s="144"/>
      <c r="L1609" s="144"/>
      <c r="M1609" s="144"/>
      <c r="N1609" s="144"/>
      <c r="O1609" s="144"/>
      <c r="P1609" s="144"/>
      <c r="Q1609" s="144"/>
      <c r="R1609" s="144"/>
      <c r="S1609" s="144"/>
      <c r="T1609" s="144"/>
      <c r="U1609" s="144"/>
      <c r="V1609" s="144"/>
      <c r="W1609" s="144"/>
      <c r="X1609" s="144"/>
      <c r="Y1609" s="144"/>
      <c r="Z1609" s="144"/>
      <c r="AA1609" s="144"/>
      <c r="AB1609" s="144"/>
      <c r="AC1609" s="144"/>
      <c r="AD1609" s="144"/>
      <c r="AE1609" s="144"/>
      <c r="AF1609" s="144"/>
      <c r="AG1609" s="144"/>
      <c r="AH1609" s="144"/>
      <c r="AI1609" s="144"/>
      <c r="AJ1609" s="144"/>
      <c r="AK1609" s="144"/>
      <c r="AL1609" s="144"/>
      <c r="AM1609" s="144"/>
      <c r="AN1609" s="144"/>
      <c r="AO1609" s="144"/>
      <c r="AP1609" s="144"/>
      <c r="AQ1609" s="144"/>
      <c r="AR1609" s="144"/>
      <c r="AS1609" s="144"/>
      <c r="AT1609" s="144"/>
      <c r="AU1609" s="144"/>
      <c r="AV1609" s="144"/>
      <c r="AW1609" s="144"/>
      <c r="AX1609" s="144"/>
      <c r="AY1609" s="144"/>
      <c r="AZ1609" s="144"/>
      <c r="BA1609" s="144"/>
      <c r="BB1609" s="144"/>
      <c r="BC1609" s="144"/>
      <c r="BD1609" s="144"/>
      <c r="BE1609" s="144"/>
      <c r="BF1609" s="144"/>
      <c r="BG1609" s="144"/>
      <c r="BH1609" s="144"/>
      <c r="BI1609" s="144"/>
      <c r="BJ1609" s="144"/>
      <c r="BK1609" s="144"/>
      <c r="BL1609" s="144"/>
      <c r="BM1609" s="144"/>
      <c r="BN1609" s="144"/>
      <c r="BO1609" s="144"/>
      <c r="BP1609" s="144"/>
    </row>
    <row r="1610" spans="1:68" ht="14.5" x14ac:dyDescent="0.3">
      <c r="A1610" s="143"/>
      <c r="B1610" s="143"/>
      <c r="C1610" s="327"/>
      <c r="D1610" s="144"/>
      <c r="E1610" s="144"/>
      <c r="F1610" s="144"/>
      <c r="G1610" s="144"/>
      <c r="H1610" s="144"/>
      <c r="I1610" s="144"/>
      <c r="J1610" s="144"/>
      <c r="K1610" s="144"/>
      <c r="L1610" s="144"/>
      <c r="M1610" s="144"/>
      <c r="N1610" s="144"/>
      <c r="O1610" s="144"/>
      <c r="P1610" s="144"/>
      <c r="Q1610" s="144"/>
      <c r="R1610" s="144"/>
      <c r="S1610" s="144"/>
      <c r="T1610" s="144"/>
      <c r="U1610" s="144"/>
      <c r="V1610" s="144"/>
      <c r="W1610" s="144"/>
      <c r="X1610" s="144"/>
      <c r="Y1610" s="144"/>
      <c r="Z1610" s="144"/>
      <c r="AA1610" s="144"/>
      <c r="AB1610" s="144"/>
      <c r="AC1610" s="144"/>
      <c r="AD1610" s="144"/>
      <c r="AE1610" s="144"/>
      <c r="AF1610" s="144"/>
      <c r="AG1610" s="144"/>
      <c r="AH1610" s="144"/>
      <c r="AI1610" s="144"/>
      <c r="AJ1610" s="144"/>
      <c r="AK1610" s="144"/>
      <c r="AL1610" s="144"/>
      <c r="AM1610" s="144"/>
      <c r="AN1610" s="144"/>
      <c r="AO1610" s="144"/>
      <c r="AP1610" s="144"/>
      <c r="AQ1610" s="144"/>
      <c r="AR1610" s="144"/>
      <c r="AS1610" s="144"/>
      <c r="AT1610" s="144"/>
      <c r="AU1610" s="144"/>
      <c r="AV1610" s="144"/>
      <c r="AW1610" s="144"/>
      <c r="AX1610" s="144"/>
      <c r="AY1610" s="144"/>
      <c r="AZ1610" s="144"/>
      <c r="BA1610" s="144"/>
      <c r="BB1610" s="144"/>
      <c r="BC1610" s="144"/>
      <c r="BD1610" s="144"/>
      <c r="BE1610" s="144"/>
      <c r="BF1610" s="144"/>
      <c r="BG1610" s="144"/>
      <c r="BH1610" s="144"/>
      <c r="BI1610" s="144"/>
      <c r="BJ1610" s="144"/>
      <c r="BK1610" s="144"/>
      <c r="BL1610" s="144"/>
      <c r="BM1610" s="144"/>
      <c r="BN1610" s="144"/>
      <c r="BO1610" s="144"/>
      <c r="BP1610" s="144"/>
    </row>
    <row r="1611" spans="1:68" ht="14.5" x14ac:dyDescent="0.3">
      <c r="A1611" s="143"/>
      <c r="B1611" s="143"/>
      <c r="C1611" s="327"/>
      <c r="D1611" s="144"/>
      <c r="E1611" s="144"/>
      <c r="F1611" s="144"/>
      <c r="G1611" s="144"/>
      <c r="H1611" s="144"/>
      <c r="I1611" s="144"/>
      <c r="J1611" s="144"/>
      <c r="K1611" s="144"/>
      <c r="L1611" s="144"/>
      <c r="M1611" s="144"/>
      <c r="N1611" s="144"/>
      <c r="O1611" s="144"/>
      <c r="P1611" s="144"/>
      <c r="Q1611" s="144"/>
      <c r="R1611" s="144"/>
      <c r="S1611" s="144"/>
      <c r="T1611" s="144"/>
      <c r="U1611" s="144"/>
      <c r="V1611" s="144"/>
      <c r="W1611" s="144"/>
      <c r="X1611" s="144"/>
      <c r="Y1611" s="144"/>
      <c r="Z1611" s="144"/>
      <c r="AA1611" s="144"/>
      <c r="AB1611" s="144"/>
      <c r="AC1611" s="144"/>
      <c r="AD1611" s="144"/>
      <c r="AE1611" s="144"/>
      <c r="AF1611" s="144"/>
      <c r="AG1611" s="144"/>
      <c r="AH1611" s="144"/>
      <c r="AI1611" s="144"/>
      <c r="AJ1611" s="144"/>
      <c r="AK1611" s="144"/>
      <c r="AL1611" s="144"/>
      <c r="AM1611" s="144"/>
      <c r="AN1611" s="144"/>
      <c r="AO1611" s="144"/>
      <c r="AP1611" s="144"/>
      <c r="AQ1611" s="144"/>
      <c r="AR1611" s="144"/>
      <c r="AS1611" s="144"/>
      <c r="AT1611" s="144"/>
      <c r="AU1611" s="144"/>
      <c r="AV1611" s="144"/>
      <c r="AW1611" s="144"/>
      <c r="AX1611" s="144"/>
      <c r="AY1611" s="144"/>
      <c r="AZ1611" s="144"/>
      <c r="BA1611" s="144"/>
      <c r="BB1611" s="144"/>
      <c r="BC1611" s="144"/>
      <c r="BD1611" s="144"/>
      <c r="BE1611" s="144"/>
      <c r="BF1611" s="144"/>
      <c r="BG1611" s="144"/>
      <c r="BH1611" s="144"/>
      <c r="BI1611" s="144"/>
      <c r="BJ1611" s="144"/>
      <c r="BK1611" s="144"/>
      <c r="BL1611" s="144"/>
      <c r="BM1611" s="144"/>
      <c r="BN1611" s="144"/>
      <c r="BO1611" s="144"/>
      <c r="BP1611" s="144"/>
    </row>
    <row r="1612" spans="1:68" ht="14.5" x14ac:dyDescent="0.3">
      <c r="A1612" s="143"/>
      <c r="B1612" s="143"/>
      <c r="C1612" s="327"/>
      <c r="D1612" s="144"/>
      <c r="E1612" s="144"/>
      <c r="F1612" s="144"/>
      <c r="G1612" s="144"/>
      <c r="H1612" s="144"/>
      <c r="I1612" s="144"/>
      <c r="J1612" s="144"/>
      <c r="K1612" s="144"/>
      <c r="L1612" s="144"/>
      <c r="M1612" s="144"/>
      <c r="N1612" s="144"/>
      <c r="O1612" s="144"/>
      <c r="P1612" s="144"/>
      <c r="Q1612" s="144"/>
      <c r="R1612" s="144"/>
      <c r="S1612" s="144"/>
      <c r="T1612" s="144"/>
      <c r="U1612" s="144"/>
      <c r="V1612" s="144"/>
      <c r="W1612" s="144"/>
      <c r="X1612" s="144"/>
      <c r="Y1612" s="144"/>
      <c r="Z1612" s="144"/>
      <c r="AA1612" s="144"/>
      <c r="AB1612" s="144"/>
      <c r="AC1612" s="144"/>
      <c r="AD1612" s="144"/>
      <c r="AE1612" s="144"/>
      <c r="AF1612" s="144"/>
      <c r="AG1612" s="144"/>
      <c r="AH1612" s="144"/>
      <c r="AI1612" s="144"/>
      <c r="AJ1612" s="144"/>
      <c r="AK1612" s="144"/>
      <c r="AL1612" s="144"/>
      <c r="AM1612" s="144"/>
      <c r="AN1612" s="144"/>
      <c r="AO1612" s="144"/>
      <c r="AP1612" s="144"/>
      <c r="AQ1612" s="144"/>
      <c r="AR1612" s="144"/>
      <c r="AS1612" s="144"/>
      <c r="AT1612" s="144"/>
      <c r="AU1612" s="144"/>
      <c r="AV1612" s="144"/>
      <c r="AW1612" s="144"/>
      <c r="AX1612" s="144"/>
      <c r="AY1612" s="144"/>
      <c r="AZ1612" s="144"/>
      <c r="BA1612" s="144"/>
      <c r="BB1612" s="144"/>
      <c r="BC1612" s="144"/>
      <c r="BD1612" s="144"/>
      <c r="BE1612" s="144"/>
      <c r="BF1612" s="144"/>
      <c r="BG1612" s="144"/>
      <c r="BH1612" s="144"/>
      <c r="BI1612" s="144"/>
      <c r="BJ1612" s="144"/>
      <c r="BK1612" s="144"/>
      <c r="BL1612" s="144"/>
      <c r="BM1612" s="144"/>
      <c r="BN1612" s="144"/>
      <c r="BO1612" s="144"/>
      <c r="BP1612" s="144"/>
    </row>
    <row r="1613" spans="1:68" ht="14.5" x14ac:dyDescent="0.3">
      <c r="A1613" s="143"/>
      <c r="B1613" s="143"/>
      <c r="C1613" s="327"/>
      <c r="D1613" s="144"/>
      <c r="E1613" s="144"/>
      <c r="F1613" s="144"/>
      <c r="G1613" s="144"/>
      <c r="H1613" s="144"/>
      <c r="I1613" s="144"/>
      <c r="J1613" s="144"/>
      <c r="K1613" s="144"/>
      <c r="L1613" s="144"/>
      <c r="M1613" s="144"/>
      <c r="N1613" s="144"/>
      <c r="O1613" s="144"/>
      <c r="P1613" s="144"/>
      <c r="Q1613" s="144"/>
      <c r="R1613" s="144"/>
      <c r="S1613" s="144"/>
      <c r="T1613" s="144"/>
      <c r="U1613" s="144"/>
      <c r="V1613" s="144"/>
      <c r="W1613" s="144"/>
      <c r="X1613" s="144"/>
      <c r="Y1613" s="144"/>
      <c r="Z1613" s="144"/>
      <c r="AA1613" s="144"/>
      <c r="AB1613" s="144"/>
      <c r="AC1613" s="144"/>
      <c r="AD1613" s="144"/>
      <c r="AE1613" s="144"/>
      <c r="AF1613" s="144"/>
      <c r="AG1613" s="144"/>
      <c r="AH1613" s="144"/>
      <c r="AI1613" s="144"/>
      <c r="AJ1613" s="144"/>
      <c r="AK1613" s="144"/>
      <c r="AL1613" s="144"/>
      <c r="AM1613" s="144"/>
      <c r="AN1613" s="144"/>
      <c r="AO1613" s="144"/>
      <c r="AP1613" s="144"/>
      <c r="AQ1613" s="144"/>
      <c r="AR1613" s="144"/>
      <c r="AS1613" s="144"/>
      <c r="AT1613" s="144"/>
      <c r="AU1613" s="144"/>
      <c r="AV1613" s="144"/>
      <c r="AW1613" s="144"/>
      <c r="AX1613" s="144"/>
      <c r="AY1613" s="144"/>
      <c r="AZ1613" s="144"/>
      <c r="BA1613" s="144"/>
      <c r="BB1613" s="144"/>
      <c r="BC1613" s="144"/>
      <c r="BD1613" s="144"/>
      <c r="BE1613" s="144"/>
      <c r="BF1613" s="144"/>
      <c r="BG1613" s="144"/>
      <c r="BH1613" s="144"/>
      <c r="BI1613" s="144"/>
      <c r="BJ1613" s="144"/>
      <c r="BK1613" s="144"/>
      <c r="BL1613" s="144"/>
      <c r="BM1613" s="144"/>
      <c r="BN1613" s="144"/>
      <c r="BO1613" s="144"/>
      <c r="BP1613" s="144"/>
    </row>
    <row r="1614" spans="1:68" ht="14.5" x14ac:dyDescent="0.3">
      <c r="A1614" s="143"/>
      <c r="B1614" s="143"/>
      <c r="C1614" s="327"/>
      <c r="D1614" s="144"/>
      <c r="E1614" s="144"/>
      <c r="F1614" s="144"/>
      <c r="G1614" s="144"/>
      <c r="H1614" s="144"/>
      <c r="I1614" s="144"/>
      <c r="J1614" s="144"/>
      <c r="K1614" s="144"/>
      <c r="L1614" s="144"/>
      <c r="M1614" s="144"/>
      <c r="N1614" s="144"/>
      <c r="O1614" s="144"/>
      <c r="P1614" s="144"/>
      <c r="Q1614" s="144"/>
      <c r="R1614" s="144"/>
      <c r="S1614" s="144"/>
      <c r="T1614" s="144"/>
      <c r="U1614" s="144"/>
      <c r="V1614" s="144"/>
      <c r="W1614" s="144"/>
      <c r="X1614" s="144"/>
      <c r="Y1614" s="144"/>
      <c r="Z1614" s="144"/>
      <c r="AA1614" s="144"/>
      <c r="AB1614" s="144"/>
      <c r="AC1614" s="144"/>
      <c r="AD1614" s="144"/>
      <c r="AE1614" s="144"/>
      <c r="AF1614" s="144"/>
      <c r="AG1614" s="144"/>
      <c r="AH1614" s="144"/>
      <c r="AI1614" s="144"/>
      <c r="AJ1614" s="144"/>
      <c r="AK1614" s="144"/>
      <c r="AL1614" s="144"/>
      <c r="AM1614" s="144"/>
      <c r="AN1614" s="144"/>
      <c r="AO1614" s="144"/>
      <c r="AP1614" s="144"/>
      <c r="AQ1614" s="144"/>
      <c r="AR1614" s="144"/>
      <c r="AS1614" s="144"/>
      <c r="AT1614" s="144"/>
      <c r="AU1614" s="144"/>
      <c r="AV1614" s="144"/>
      <c r="AW1614" s="144"/>
      <c r="AX1614" s="144"/>
      <c r="AY1614" s="144"/>
      <c r="AZ1614" s="144"/>
      <c r="BA1614" s="144"/>
      <c r="BB1614" s="144"/>
      <c r="BC1614" s="144"/>
      <c r="BD1614" s="144"/>
      <c r="BE1614" s="144"/>
      <c r="BF1614" s="144"/>
      <c r="BG1614" s="144"/>
      <c r="BH1614" s="144"/>
      <c r="BI1614" s="144"/>
      <c r="BJ1614" s="144"/>
      <c r="BK1614" s="144"/>
      <c r="BL1614" s="144"/>
      <c r="BM1614" s="144"/>
      <c r="BN1614" s="144"/>
      <c r="BO1614" s="144"/>
      <c r="BP1614" s="144"/>
    </row>
    <row r="1615" spans="1:68" ht="14.5" x14ac:dyDescent="0.3">
      <c r="A1615" s="143"/>
      <c r="B1615" s="143"/>
      <c r="C1615" s="327"/>
      <c r="D1615" s="144"/>
      <c r="E1615" s="144"/>
      <c r="F1615" s="144"/>
      <c r="G1615" s="144"/>
      <c r="H1615" s="144"/>
      <c r="I1615" s="144"/>
      <c r="J1615" s="144"/>
      <c r="K1615" s="144"/>
      <c r="L1615" s="144"/>
      <c r="M1615" s="144"/>
      <c r="N1615" s="144"/>
      <c r="O1615" s="144"/>
      <c r="P1615" s="144"/>
      <c r="Q1615" s="144"/>
      <c r="R1615" s="144"/>
      <c r="S1615" s="144"/>
      <c r="T1615" s="144"/>
      <c r="U1615" s="144"/>
      <c r="V1615" s="144"/>
      <c r="W1615" s="144"/>
      <c r="X1615" s="144"/>
      <c r="Y1615" s="144"/>
      <c r="Z1615" s="144"/>
      <c r="AA1615" s="144"/>
      <c r="AB1615" s="144"/>
      <c r="AC1615" s="144"/>
      <c r="AD1615" s="144"/>
      <c r="AE1615" s="144"/>
      <c r="AF1615" s="144"/>
      <c r="AG1615" s="144"/>
      <c r="AH1615" s="144"/>
      <c r="AI1615" s="144"/>
      <c r="AJ1615" s="144"/>
      <c r="AK1615" s="144"/>
      <c r="AL1615" s="144"/>
      <c r="AM1615" s="144"/>
      <c r="AN1615" s="144"/>
      <c r="AO1615" s="144"/>
      <c r="AP1615" s="144"/>
      <c r="AQ1615" s="144"/>
      <c r="AR1615" s="144"/>
      <c r="AS1615" s="144"/>
      <c r="AT1615" s="144"/>
      <c r="AU1615" s="144"/>
      <c r="AV1615" s="144"/>
      <c r="AW1615" s="144"/>
      <c r="AX1615" s="144"/>
      <c r="AY1615" s="144"/>
      <c r="AZ1615" s="144"/>
      <c r="BA1615" s="144"/>
      <c r="BB1615" s="144"/>
      <c r="BC1615" s="144"/>
      <c r="BD1615" s="144"/>
      <c r="BE1615" s="144"/>
      <c r="BF1615" s="144"/>
      <c r="BG1615" s="144"/>
      <c r="BH1615" s="144"/>
      <c r="BI1615" s="144"/>
      <c r="BJ1615" s="144"/>
      <c r="BK1615" s="144"/>
      <c r="BL1615" s="144"/>
      <c r="BM1615" s="144"/>
      <c r="BN1615" s="144"/>
      <c r="BO1615" s="144"/>
      <c r="BP1615" s="144"/>
    </row>
    <row r="1616" spans="1:68" ht="14.5" x14ac:dyDescent="0.3">
      <c r="A1616" s="143"/>
      <c r="B1616" s="143"/>
      <c r="C1616" s="327"/>
      <c r="D1616" s="144"/>
      <c r="E1616" s="144"/>
      <c r="F1616" s="144"/>
      <c r="G1616" s="144"/>
      <c r="H1616" s="144"/>
      <c r="I1616" s="144"/>
      <c r="J1616" s="144"/>
      <c r="K1616" s="144"/>
      <c r="L1616" s="144"/>
      <c r="M1616" s="144"/>
      <c r="N1616" s="144"/>
      <c r="O1616" s="144"/>
      <c r="P1616" s="144"/>
      <c r="Q1616" s="144"/>
      <c r="R1616" s="144"/>
      <c r="S1616" s="144"/>
      <c r="T1616" s="144"/>
      <c r="U1616" s="144"/>
      <c r="V1616" s="144"/>
      <c r="W1616" s="144"/>
      <c r="X1616" s="144"/>
      <c r="Y1616" s="144"/>
      <c r="Z1616" s="144"/>
      <c r="AA1616" s="144"/>
      <c r="AB1616" s="144"/>
      <c r="AC1616" s="144"/>
      <c r="AD1616" s="144"/>
      <c r="AE1616" s="144"/>
      <c r="AF1616" s="144"/>
      <c r="AG1616" s="144"/>
      <c r="AH1616" s="144"/>
      <c r="AI1616" s="144"/>
      <c r="AJ1616" s="144"/>
      <c r="AK1616" s="144"/>
      <c r="AL1616" s="144"/>
      <c r="AM1616" s="144"/>
      <c r="AN1616" s="144"/>
      <c r="AO1616" s="144"/>
      <c r="AP1616" s="144"/>
      <c r="AQ1616" s="144"/>
      <c r="AR1616" s="144"/>
      <c r="AS1616" s="144"/>
      <c r="AT1616" s="144"/>
      <c r="AU1616" s="144"/>
      <c r="AV1616" s="144"/>
      <c r="AW1616" s="144"/>
      <c r="AX1616" s="144"/>
      <c r="AY1616" s="144"/>
      <c r="AZ1616" s="144"/>
      <c r="BA1616" s="144"/>
      <c r="BB1616" s="144"/>
      <c r="BC1616" s="144"/>
      <c r="BD1616" s="144"/>
      <c r="BE1616" s="144"/>
      <c r="BF1616" s="144"/>
      <c r="BG1616" s="144"/>
      <c r="BH1616" s="144"/>
      <c r="BI1616" s="144"/>
      <c r="BJ1616" s="144"/>
      <c r="BK1616" s="144"/>
      <c r="BL1616" s="144"/>
      <c r="BM1616" s="144"/>
      <c r="BN1616" s="144"/>
      <c r="BO1616" s="144"/>
      <c r="BP1616" s="144"/>
    </row>
    <row r="1617" spans="1:68" ht="14.5" x14ac:dyDescent="0.3">
      <c r="A1617" s="143"/>
      <c r="B1617" s="143"/>
      <c r="C1617" s="327"/>
      <c r="D1617" s="144"/>
      <c r="E1617" s="144"/>
      <c r="F1617" s="144"/>
      <c r="G1617" s="144"/>
      <c r="H1617" s="144"/>
      <c r="I1617" s="144"/>
      <c r="J1617" s="144"/>
      <c r="K1617" s="144"/>
      <c r="L1617" s="144"/>
      <c r="M1617" s="144"/>
      <c r="N1617" s="144"/>
      <c r="O1617" s="144"/>
      <c r="P1617" s="144"/>
      <c r="Q1617" s="144"/>
      <c r="R1617" s="144"/>
      <c r="S1617" s="144"/>
      <c r="T1617" s="144"/>
      <c r="U1617" s="144"/>
      <c r="V1617" s="144"/>
      <c r="W1617" s="144"/>
      <c r="X1617" s="144"/>
      <c r="Y1617" s="144"/>
      <c r="Z1617" s="144"/>
      <c r="AA1617" s="144"/>
      <c r="AB1617" s="144"/>
      <c r="AC1617" s="144"/>
      <c r="AD1617" s="144"/>
      <c r="AE1617" s="144"/>
      <c r="AF1617" s="144"/>
      <c r="AG1617" s="144"/>
      <c r="AH1617" s="144"/>
      <c r="AI1617" s="144"/>
      <c r="AJ1617" s="144"/>
      <c r="AK1617" s="144"/>
      <c r="AL1617" s="144"/>
      <c r="AM1617" s="144"/>
      <c r="AN1617" s="144"/>
      <c r="AO1617" s="144"/>
      <c r="AP1617" s="144"/>
      <c r="AQ1617" s="144"/>
      <c r="AR1617" s="144"/>
      <c r="AS1617" s="144"/>
      <c r="AT1617" s="144"/>
      <c r="AU1617" s="144"/>
      <c r="AV1617" s="144"/>
      <c r="AW1617" s="144"/>
      <c r="AX1617" s="144"/>
      <c r="AY1617" s="144"/>
      <c r="AZ1617" s="144"/>
      <c r="BA1617" s="144"/>
      <c r="BB1617" s="144"/>
      <c r="BC1617" s="144"/>
      <c r="BD1617" s="144"/>
      <c r="BE1617" s="144"/>
      <c r="BF1617" s="144"/>
      <c r="BG1617" s="144"/>
      <c r="BH1617" s="144"/>
      <c r="BI1617" s="144"/>
      <c r="BJ1617" s="144"/>
      <c r="BK1617" s="144"/>
      <c r="BL1617" s="144"/>
      <c r="BM1617" s="144"/>
      <c r="BN1617" s="144"/>
      <c r="BO1617" s="144"/>
      <c r="BP1617" s="144"/>
    </row>
    <row r="1618" spans="1:68" ht="14.5" x14ac:dyDescent="0.3">
      <c r="A1618" s="143"/>
      <c r="B1618" s="143"/>
      <c r="C1618" s="327"/>
      <c r="D1618" s="144"/>
      <c r="E1618" s="144"/>
      <c r="F1618" s="144"/>
      <c r="G1618" s="144"/>
      <c r="H1618" s="144"/>
      <c r="I1618" s="144"/>
      <c r="J1618" s="144"/>
      <c r="K1618" s="144"/>
      <c r="L1618" s="144"/>
      <c r="M1618" s="144"/>
      <c r="N1618" s="144"/>
      <c r="O1618" s="144"/>
      <c r="P1618" s="144"/>
      <c r="Q1618" s="144"/>
      <c r="R1618" s="144"/>
      <c r="S1618" s="144"/>
      <c r="T1618" s="144"/>
      <c r="U1618" s="144"/>
      <c r="V1618" s="144"/>
      <c r="W1618" s="144"/>
      <c r="X1618" s="144"/>
      <c r="Y1618" s="144"/>
      <c r="Z1618" s="144"/>
      <c r="AA1618" s="144"/>
      <c r="AB1618" s="144"/>
      <c r="AC1618" s="144"/>
      <c r="AD1618" s="144"/>
      <c r="AE1618" s="144"/>
      <c r="AF1618" s="144"/>
      <c r="AG1618" s="144"/>
      <c r="AH1618" s="144"/>
      <c r="AI1618" s="144"/>
      <c r="AJ1618" s="144"/>
      <c r="AK1618" s="144"/>
      <c r="AL1618" s="144"/>
      <c r="AM1618" s="144"/>
      <c r="AN1618" s="144"/>
      <c r="AO1618" s="144"/>
      <c r="AP1618" s="144"/>
      <c r="AQ1618" s="144"/>
      <c r="AR1618" s="144"/>
      <c r="AS1618" s="144"/>
      <c r="AT1618" s="144"/>
      <c r="AU1618" s="144"/>
      <c r="AV1618" s="144"/>
      <c r="AW1618" s="144"/>
      <c r="AX1618" s="144"/>
      <c r="AY1618" s="144"/>
      <c r="AZ1618" s="144"/>
      <c r="BA1618" s="144"/>
      <c r="BB1618" s="144"/>
      <c r="BC1618" s="144"/>
      <c r="BD1618" s="144"/>
      <c r="BE1618" s="144"/>
      <c r="BF1618" s="144"/>
      <c r="BG1618" s="144"/>
      <c r="BH1618" s="144"/>
      <c r="BI1618" s="144"/>
      <c r="BJ1618" s="144"/>
      <c r="BK1618" s="144"/>
      <c r="BL1618" s="144"/>
      <c r="BM1618" s="144"/>
      <c r="BN1618" s="144"/>
      <c r="BO1618" s="144"/>
      <c r="BP1618" s="144"/>
    </row>
    <row r="1619" spans="1:68" ht="14.5" x14ac:dyDescent="0.3">
      <c r="A1619" s="143"/>
      <c r="B1619" s="143"/>
      <c r="C1619" s="327"/>
      <c r="D1619" s="144"/>
      <c r="E1619" s="144"/>
      <c r="F1619" s="144"/>
      <c r="G1619" s="144"/>
      <c r="H1619" s="144"/>
      <c r="I1619" s="144"/>
      <c r="J1619" s="144"/>
      <c r="K1619" s="144"/>
      <c r="L1619" s="144"/>
      <c r="M1619" s="144"/>
      <c r="N1619" s="144"/>
      <c r="O1619" s="144"/>
      <c r="P1619" s="144"/>
      <c r="Q1619" s="144"/>
      <c r="R1619" s="144"/>
      <c r="S1619" s="144"/>
      <c r="T1619" s="144"/>
      <c r="U1619" s="144"/>
      <c r="V1619" s="144"/>
      <c r="W1619" s="144"/>
      <c r="X1619" s="144"/>
      <c r="Y1619" s="144"/>
      <c r="Z1619" s="144"/>
      <c r="AA1619" s="144"/>
      <c r="AB1619" s="144"/>
      <c r="AC1619" s="144"/>
      <c r="AD1619" s="144"/>
      <c r="AE1619" s="144"/>
      <c r="AF1619" s="144"/>
      <c r="AG1619" s="144"/>
      <c r="AH1619" s="144"/>
      <c r="AI1619" s="144"/>
      <c r="AJ1619" s="144"/>
      <c r="AK1619" s="144"/>
      <c r="AL1619" s="144"/>
      <c r="AM1619" s="144"/>
      <c r="AN1619" s="144"/>
      <c r="AO1619" s="144"/>
      <c r="AP1619" s="144"/>
      <c r="AQ1619" s="144"/>
      <c r="AR1619" s="144"/>
      <c r="AS1619" s="144"/>
      <c r="AT1619" s="144"/>
      <c r="AU1619" s="144"/>
      <c r="AV1619" s="144"/>
      <c r="AW1619" s="144"/>
      <c r="AX1619" s="144"/>
      <c r="AY1619" s="144"/>
      <c r="AZ1619" s="144"/>
      <c r="BA1619" s="144"/>
      <c r="BB1619" s="144"/>
      <c r="BC1619" s="144"/>
      <c r="BD1619" s="144"/>
      <c r="BE1619" s="144"/>
      <c r="BF1619" s="144"/>
      <c r="BG1619" s="144"/>
      <c r="BH1619" s="144"/>
      <c r="BI1619" s="144"/>
      <c r="BJ1619" s="144"/>
      <c r="BK1619" s="144"/>
      <c r="BL1619" s="144"/>
      <c r="BM1619" s="144"/>
      <c r="BN1619" s="144"/>
      <c r="BO1619" s="144"/>
      <c r="BP1619" s="144"/>
    </row>
    <row r="1620" spans="1:68" ht="14.5" x14ac:dyDescent="0.3">
      <c r="A1620" s="143"/>
      <c r="B1620" s="143"/>
      <c r="C1620" s="327"/>
      <c r="D1620" s="144"/>
      <c r="E1620" s="144"/>
      <c r="F1620" s="144"/>
      <c r="G1620" s="144"/>
      <c r="H1620" s="144"/>
      <c r="I1620" s="144"/>
      <c r="J1620" s="144"/>
      <c r="K1620" s="144"/>
      <c r="L1620" s="144"/>
      <c r="M1620" s="144"/>
      <c r="N1620" s="144"/>
      <c r="O1620" s="144"/>
      <c r="P1620" s="144"/>
      <c r="Q1620" s="144"/>
      <c r="R1620" s="144"/>
      <c r="S1620" s="144"/>
      <c r="T1620" s="144"/>
      <c r="U1620" s="144"/>
      <c r="V1620" s="144"/>
      <c r="W1620" s="144"/>
      <c r="X1620" s="144"/>
      <c r="Y1620" s="144"/>
      <c r="Z1620" s="144"/>
      <c r="AA1620" s="144"/>
      <c r="AB1620" s="144"/>
      <c r="AC1620" s="144"/>
      <c r="AD1620" s="144"/>
      <c r="AE1620" s="144"/>
      <c r="AF1620" s="144"/>
      <c r="AG1620" s="144"/>
      <c r="AH1620" s="144"/>
      <c r="AI1620" s="144"/>
      <c r="AJ1620" s="144"/>
      <c r="AK1620" s="144"/>
      <c r="AL1620" s="144"/>
      <c r="AM1620" s="144"/>
      <c r="AN1620" s="144"/>
      <c r="AO1620" s="144"/>
      <c r="AP1620" s="144"/>
      <c r="AQ1620" s="144"/>
      <c r="AR1620" s="144"/>
      <c r="AS1620" s="144"/>
      <c r="AT1620" s="144"/>
      <c r="AU1620" s="144"/>
      <c r="AV1620" s="144"/>
      <c r="AW1620" s="144"/>
      <c r="AX1620" s="144"/>
      <c r="AY1620" s="144"/>
      <c r="AZ1620" s="144"/>
      <c r="BA1620" s="144"/>
      <c r="BB1620" s="144"/>
      <c r="BC1620" s="144"/>
      <c r="BD1620" s="144"/>
      <c r="BE1620" s="144"/>
      <c r="BF1620" s="144"/>
      <c r="BG1620" s="144"/>
      <c r="BH1620" s="144"/>
      <c r="BI1620" s="144"/>
      <c r="BJ1620" s="144"/>
      <c r="BK1620" s="144"/>
      <c r="BL1620" s="144"/>
      <c r="BM1620" s="144"/>
      <c r="BN1620" s="144"/>
      <c r="BO1620" s="144"/>
      <c r="BP1620" s="144"/>
    </row>
    <row r="1621" spans="1:68" ht="14.5" x14ac:dyDescent="0.3">
      <c r="A1621" s="143"/>
      <c r="B1621" s="143"/>
      <c r="C1621" s="327"/>
      <c r="D1621" s="144"/>
      <c r="E1621" s="144"/>
      <c r="F1621" s="144"/>
      <c r="G1621" s="144"/>
      <c r="H1621" s="144"/>
      <c r="I1621" s="144"/>
      <c r="J1621" s="144"/>
      <c r="K1621" s="144"/>
      <c r="L1621" s="144"/>
      <c r="M1621" s="144"/>
      <c r="N1621" s="144"/>
      <c r="O1621" s="144"/>
      <c r="P1621" s="144"/>
      <c r="Q1621" s="144"/>
      <c r="R1621" s="144"/>
      <c r="S1621" s="144"/>
      <c r="T1621" s="144"/>
      <c r="U1621" s="144"/>
      <c r="V1621" s="144"/>
      <c r="W1621" s="144"/>
      <c r="X1621" s="144"/>
      <c r="Y1621" s="144"/>
      <c r="Z1621" s="144"/>
      <c r="AA1621" s="144"/>
      <c r="AB1621" s="144"/>
      <c r="AC1621" s="144"/>
      <c r="AD1621" s="144"/>
      <c r="AE1621" s="144"/>
      <c r="AF1621" s="144"/>
      <c r="AG1621" s="144"/>
      <c r="AH1621" s="144"/>
      <c r="AI1621" s="144"/>
      <c r="AJ1621" s="144"/>
      <c r="AK1621" s="144"/>
      <c r="AL1621" s="144"/>
      <c r="AM1621" s="144"/>
      <c r="AN1621" s="144"/>
      <c r="AO1621" s="144"/>
      <c r="AP1621" s="144"/>
      <c r="AQ1621" s="144"/>
      <c r="AR1621" s="144"/>
      <c r="AS1621" s="144"/>
      <c r="AT1621" s="144"/>
      <c r="AU1621" s="144"/>
      <c r="AV1621" s="144"/>
      <c r="AW1621" s="144"/>
      <c r="AX1621" s="144"/>
      <c r="AY1621" s="144"/>
      <c r="AZ1621" s="144"/>
      <c r="BA1621" s="144"/>
      <c r="BB1621" s="144"/>
      <c r="BC1621" s="144"/>
      <c r="BD1621" s="144"/>
      <c r="BE1621" s="144"/>
      <c r="BF1621" s="144"/>
      <c r="BG1621" s="144"/>
      <c r="BH1621" s="144"/>
      <c r="BI1621" s="144"/>
      <c r="BJ1621" s="144"/>
      <c r="BK1621" s="144"/>
      <c r="BL1621" s="144"/>
      <c r="BM1621" s="144"/>
      <c r="BN1621" s="144"/>
      <c r="BO1621" s="144"/>
      <c r="BP1621" s="144"/>
    </row>
    <row r="1622" spans="1:68" ht="14.5" x14ac:dyDescent="0.3">
      <c r="A1622" s="143"/>
      <c r="B1622" s="143"/>
      <c r="C1622" s="327"/>
      <c r="D1622" s="144"/>
      <c r="E1622" s="144"/>
      <c r="F1622" s="144"/>
      <c r="G1622" s="144"/>
      <c r="H1622" s="144"/>
      <c r="I1622" s="144"/>
      <c r="J1622" s="144"/>
      <c r="K1622" s="144"/>
      <c r="L1622" s="144"/>
      <c r="M1622" s="144"/>
      <c r="N1622" s="144"/>
      <c r="O1622" s="144"/>
      <c r="P1622" s="144"/>
      <c r="Q1622" s="144"/>
      <c r="R1622" s="144"/>
      <c r="S1622" s="144"/>
      <c r="T1622" s="144"/>
      <c r="U1622" s="144"/>
      <c r="V1622" s="144"/>
      <c r="W1622" s="144"/>
      <c r="X1622" s="144"/>
      <c r="Y1622" s="144"/>
      <c r="Z1622" s="144"/>
      <c r="AA1622" s="144"/>
      <c r="AB1622" s="144"/>
      <c r="AC1622" s="144"/>
      <c r="AD1622" s="144"/>
      <c r="AE1622" s="144"/>
      <c r="AF1622" s="144"/>
      <c r="AG1622" s="144"/>
      <c r="AH1622" s="144"/>
      <c r="AI1622" s="144"/>
      <c r="AJ1622" s="144"/>
      <c r="AK1622" s="144"/>
      <c r="AL1622" s="144"/>
      <c r="AM1622" s="144"/>
      <c r="AN1622" s="144"/>
      <c r="AO1622" s="144"/>
      <c r="AP1622" s="144"/>
      <c r="AQ1622" s="144"/>
      <c r="AR1622" s="144"/>
      <c r="AS1622" s="144"/>
      <c r="AT1622" s="144"/>
      <c r="AU1622" s="144"/>
      <c r="AV1622" s="144"/>
      <c r="AW1622" s="144"/>
      <c r="AX1622" s="144"/>
      <c r="AY1622" s="144"/>
      <c r="AZ1622" s="144"/>
      <c r="BA1622" s="144"/>
      <c r="BB1622" s="144"/>
      <c r="BC1622" s="144"/>
      <c r="BD1622" s="144"/>
      <c r="BE1622" s="144"/>
      <c r="BF1622" s="144"/>
      <c r="BG1622" s="144"/>
      <c r="BH1622" s="144"/>
      <c r="BI1622" s="144"/>
      <c r="BJ1622" s="144"/>
      <c r="BK1622" s="144"/>
      <c r="BL1622" s="144"/>
      <c r="BM1622" s="144"/>
      <c r="BN1622" s="144"/>
      <c r="BO1622" s="144"/>
      <c r="BP1622" s="144"/>
    </row>
    <row r="1623" spans="1:68" ht="14.5" x14ac:dyDescent="0.3">
      <c r="A1623" s="143"/>
      <c r="B1623" s="143"/>
      <c r="C1623" s="327"/>
      <c r="D1623" s="144"/>
      <c r="E1623" s="144"/>
      <c r="F1623" s="144"/>
      <c r="G1623" s="144"/>
      <c r="H1623" s="144"/>
      <c r="I1623" s="144"/>
      <c r="J1623" s="144"/>
      <c r="K1623" s="144"/>
      <c r="L1623" s="144"/>
      <c r="M1623" s="144"/>
      <c r="N1623" s="144"/>
      <c r="O1623" s="144"/>
      <c r="P1623" s="144"/>
      <c r="Q1623" s="144"/>
      <c r="R1623" s="144"/>
      <c r="S1623" s="144"/>
      <c r="T1623" s="144"/>
      <c r="U1623" s="144"/>
      <c r="V1623" s="144"/>
      <c r="W1623" s="144"/>
      <c r="X1623" s="144"/>
      <c r="Y1623" s="144"/>
      <c r="Z1623" s="144"/>
      <c r="AA1623" s="144"/>
      <c r="AB1623" s="144"/>
      <c r="AC1623" s="144"/>
      <c r="AD1623" s="144"/>
      <c r="AE1623" s="144"/>
      <c r="AF1623" s="144"/>
      <c r="AG1623" s="144"/>
      <c r="AH1623" s="144"/>
      <c r="AI1623" s="144"/>
      <c r="AJ1623" s="144"/>
      <c r="AK1623" s="144"/>
      <c r="AL1623" s="144"/>
      <c r="AM1623" s="144"/>
      <c r="AN1623" s="144"/>
      <c r="AO1623" s="144"/>
      <c r="AP1623" s="144"/>
      <c r="AQ1623" s="144"/>
      <c r="AR1623" s="144"/>
      <c r="AS1623" s="144"/>
      <c r="AT1623" s="144"/>
      <c r="AU1623" s="144"/>
      <c r="AV1623" s="144"/>
      <c r="AW1623" s="144"/>
      <c r="AX1623" s="144"/>
      <c r="AY1623" s="144"/>
      <c r="AZ1623" s="144"/>
      <c r="BA1623" s="144"/>
      <c r="BB1623" s="144"/>
      <c r="BC1623" s="144"/>
      <c r="BD1623" s="144"/>
      <c r="BE1623" s="144"/>
      <c r="BF1623" s="144"/>
      <c r="BG1623" s="144"/>
      <c r="BH1623" s="144"/>
      <c r="BI1623" s="144"/>
      <c r="BJ1623" s="144"/>
      <c r="BK1623" s="144"/>
      <c r="BL1623" s="144"/>
      <c r="BM1623" s="144"/>
      <c r="BN1623" s="144"/>
      <c r="BO1623" s="144"/>
      <c r="BP1623" s="144"/>
    </row>
    <row r="1624" spans="1:68" ht="14.5" x14ac:dyDescent="0.3">
      <c r="A1624" s="143"/>
      <c r="B1624" s="143"/>
      <c r="C1624" s="327"/>
      <c r="D1624" s="144"/>
      <c r="E1624" s="144"/>
      <c r="F1624" s="144"/>
      <c r="G1624" s="144"/>
      <c r="H1624" s="144"/>
      <c r="I1624" s="144"/>
      <c r="J1624" s="144"/>
      <c r="K1624" s="144"/>
      <c r="L1624" s="144"/>
      <c r="M1624" s="144"/>
      <c r="N1624" s="144"/>
      <c r="O1624" s="144"/>
      <c r="P1624" s="144"/>
      <c r="Q1624" s="144"/>
      <c r="R1624" s="144"/>
      <c r="S1624" s="144"/>
      <c r="T1624" s="144"/>
      <c r="U1624" s="144"/>
      <c r="V1624" s="144"/>
      <c r="W1624" s="144"/>
      <c r="X1624" s="144"/>
      <c r="Y1624" s="144"/>
      <c r="Z1624" s="144"/>
      <c r="AA1624" s="144"/>
      <c r="AB1624" s="144"/>
      <c r="AC1624" s="144"/>
      <c r="AD1624" s="144"/>
      <c r="AE1624" s="144"/>
      <c r="AF1624" s="144"/>
      <c r="AG1624" s="144"/>
      <c r="AH1624" s="144"/>
      <c r="AI1624" s="144"/>
      <c r="AJ1624" s="144"/>
      <c r="AK1624" s="144"/>
      <c r="AL1624" s="144"/>
      <c r="AM1624" s="144"/>
      <c r="AN1624" s="144"/>
      <c r="AO1624" s="144"/>
      <c r="AP1624" s="144"/>
      <c r="AQ1624" s="144"/>
      <c r="AR1624" s="144"/>
      <c r="AS1624" s="144"/>
      <c r="AT1624" s="144"/>
      <c r="AU1624" s="144"/>
      <c r="AV1624" s="144"/>
      <c r="AW1624" s="144"/>
      <c r="AX1624" s="144"/>
      <c r="AY1624" s="144"/>
      <c r="AZ1624" s="144"/>
      <c r="BA1624" s="144"/>
      <c r="BB1624" s="144"/>
      <c r="BC1624" s="144"/>
      <c r="BD1624" s="144"/>
      <c r="BE1624" s="144"/>
      <c r="BF1624" s="144"/>
      <c r="BG1624" s="144"/>
      <c r="BH1624" s="144"/>
      <c r="BI1624" s="144"/>
      <c r="BJ1624" s="144"/>
      <c r="BK1624" s="144"/>
      <c r="BL1624" s="144"/>
      <c r="BM1624" s="144"/>
      <c r="BN1624" s="144"/>
      <c r="BO1624" s="144"/>
      <c r="BP1624" s="144"/>
    </row>
    <row r="1625" spans="1:68" ht="14.5" x14ac:dyDescent="0.3">
      <c r="A1625" s="143"/>
      <c r="B1625" s="143"/>
      <c r="C1625" s="327"/>
      <c r="D1625" s="144"/>
      <c r="E1625" s="144"/>
      <c r="F1625" s="144"/>
      <c r="G1625" s="144"/>
      <c r="H1625" s="144"/>
      <c r="I1625" s="144"/>
      <c r="J1625" s="144"/>
      <c r="K1625" s="144"/>
      <c r="L1625" s="144"/>
      <c r="M1625" s="144"/>
      <c r="N1625" s="144"/>
      <c r="O1625" s="144"/>
      <c r="P1625" s="144"/>
      <c r="Q1625" s="144"/>
      <c r="R1625" s="144"/>
      <c r="S1625" s="144"/>
      <c r="T1625" s="144"/>
      <c r="U1625" s="144"/>
      <c r="V1625" s="144"/>
      <c r="W1625" s="144"/>
      <c r="X1625" s="144"/>
      <c r="Y1625" s="144"/>
      <c r="Z1625" s="144"/>
      <c r="AA1625" s="144"/>
      <c r="AB1625" s="144"/>
      <c r="AC1625" s="144"/>
      <c r="AD1625" s="144"/>
      <c r="AE1625" s="144"/>
      <c r="AF1625" s="144"/>
      <c r="AG1625" s="144"/>
      <c r="AH1625" s="144"/>
      <c r="AI1625" s="144"/>
      <c r="AJ1625" s="144"/>
      <c r="AK1625" s="144"/>
      <c r="AL1625" s="144"/>
      <c r="AM1625" s="144"/>
      <c r="AN1625" s="144"/>
      <c r="AO1625" s="144"/>
      <c r="AP1625" s="144"/>
      <c r="AQ1625" s="144"/>
      <c r="AR1625" s="144"/>
      <c r="AS1625" s="144"/>
      <c r="AT1625" s="144"/>
      <c r="AU1625" s="144"/>
      <c r="AV1625" s="144"/>
      <c r="AW1625" s="144"/>
      <c r="AX1625" s="144"/>
      <c r="AY1625" s="144"/>
      <c r="AZ1625" s="144"/>
      <c r="BA1625" s="144"/>
      <c r="BB1625" s="144"/>
      <c r="BC1625" s="144"/>
      <c r="BD1625" s="144"/>
      <c r="BE1625" s="144"/>
      <c r="BF1625" s="144"/>
      <c r="BG1625" s="144"/>
      <c r="BH1625" s="144"/>
      <c r="BI1625" s="144"/>
      <c r="BJ1625" s="144"/>
      <c r="BK1625" s="144"/>
      <c r="BL1625" s="144"/>
      <c r="BM1625" s="144"/>
      <c r="BN1625" s="144"/>
      <c r="BO1625" s="144"/>
      <c r="BP1625" s="144"/>
    </row>
    <row r="1626" spans="1:68" ht="14.5" x14ac:dyDescent="0.3">
      <c r="A1626" s="143"/>
      <c r="B1626" s="143"/>
      <c r="C1626" s="327"/>
      <c r="D1626" s="144"/>
      <c r="E1626" s="144"/>
      <c r="F1626" s="144"/>
      <c r="G1626" s="144"/>
      <c r="H1626" s="144"/>
      <c r="I1626" s="144"/>
      <c r="J1626" s="144"/>
      <c r="K1626" s="144"/>
      <c r="L1626" s="144"/>
      <c r="M1626" s="144"/>
      <c r="N1626" s="144"/>
      <c r="O1626" s="144"/>
      <c r="P1626" s="144"/>
      <c r="Q1626" s="144"/>
      <c r="R1626" s="144"/>
      <c r="S1626" s="144"/>
      <c r="T1626" s="144"/>
      <c r="U1626" s="144"/>
      <c r="V1626" s="144"/>
      <c r="W1626" s="144"/>
      <c r="X1626" s="144"/>
      <c r="Y1626" s="144"/>
      <c r="Z1626" s="144"/>
      <c r="AA1626" s="144"/>
      <c r="AB1626" s="144"/>
      <c r="AC1626" s="144"/>
      <c r="AD1626" s="144"/>
      <c r="AE1626" s="144"/>
      <c r="AF1626" s="144"/>
      <c r="AG1626" s="144"/>
      <c r="AH1626" s="144"/>
      <c r="AI1626" s="144"/>
      <c r="AJ1626" s="144"/>
      <c r="AK1626" s="144"/>
      <c r="AL1626" s="144"/>
      <c r="AM1626" s="144"/>
      <c r="AN1626" s="144"/>
      <c r="AO1626" s="144"/>
      <c r="AP1626" s="144"/>
      <c r="AQ1626" s="144"/>
      <c r="AR1626" s="144"/>
      <c r="AS1626" s="144"/>
      <c r="AT1626" s="144"/>
      <c r="AU1626" s="144"/>
      <c r="AV1626" s="144"/>
      <c r="AW1626" s="144"/>
      <c r="AX1626" s="144"/>
      <c r="AY1626" s="144"/>
      <c r="AZ1626" s="144"/>
      <c r="BA1626" s="144"/>
      <c r="BB1626" s="144"/>
      <c r="BC1626" s="144"/>
      <c r="BD1626" s="144"/>
      <c r="BE1626" s="144"/>
      <c r="BF1626" s="144"/>
      <c r="BG1626" s="144"/>
      <c r="BH1626" s="144"/>
      <c r="BI1626" s="144"/>
      <c r="BJ1626" s="144"/>
      <c r="BK1626" s="144"/>
      <c r="BL1626" s="144"/>
      <c r="BM1626" s="144"/>
      <c r="BN1626" s="144"/>
      <c r="BO1626" s="144"/>
      <c r="BP1626" s="144"/>
    </row>
    <row r="1627" spans="1:68" ht="14.5" x14ac:dyDescent="0.3">
      <c r="A1627" s="143"/>
      <c r="B1627" s="143"/>
      <c r="C1627" s="327"/>
      <c r="D1627" s="144"/>
      <c r="E1627" s="144"/>
      <c r="F1627" s="144"/>
      <c r="G1627" s="144"/>
      <c r="H1627" s="144"/>
      <c r="I1627" s="144"/>
      <c r="J1627" s="144"/>
      <c r="K1627" s="144"/>
      <c r="L1627" s="144"/>
      <c r="M1627" s="144"/>
      <c r="N1627" s="144"/>
      <c r="O1627" s="144"/>
      <c r="P1627" s="144"/>
      <c r="Q1627" s="144"/>
      <c r="R1627" s="144"/>
      <c r="S1627" s="144"/>
      <c r="T1627" s="144"/>
      <c r="U1627" s="144"/>
      <c r="V1627" s="144"/>
      <c r="W1627" s="144"/>
      <c r="X1627" s="144"/>
      <c r="Y1627" s="144"/>
      <c r="Z1627" s="144"/>
      <c r="AA1627" s="144"/>
      <c r="AB1627" s="144"/>
      <c r="AC1627" s="144"/>
      <c r="AD1627" s="144"/>
      <c r="AE1627" s="144"/>
      <c r="AF1627" s="144"/>
      <c r="AG1627" s="144"/>
      <c r="AH1627" s="144"/>
      <c r="AI1627" s="144"/>
      <c r="AJ1627" s="144"/>
      <c r="AK1627" s="144"/>
      <c r="AL1627" s="144"/>
      <c r="AM1627" s="144"/>
      <c r="AN1627" s="144"/>
      <c r="AO1627" s="144"/>
      <c r="AP1627" s="144"/>
      <c r="AQ1627" s="144"/>
      <c r="AR1627" s="144"/>
      <c r="AS1627" s="144"/>
      <c r="AT1627" s="144"/>
      <c r="AU1627" s="144"/>
      <c r="AV1627" s="144"/>
      <c r="AW1627" s="144"/>
      <c r="AX1627" s="144"/>
      <c r="AY1627" s="144"/>
      <c r="AZ1627" s="144"/>
      <c r="BA1627" s="144"/>
      <c r="BB1627" s="144"/>
      <c r="BC1627" s="144"/>
      <c r="BD1627" s="144"/>
      <c r="BE1627" s="144"/>
      <c r="BF1627" s="144"/>
      <c r="BG1627" s="144"/>
      <c r="BH1627" s="144"/>
      <c r="BI1627" s="144"/>
      <c r="BJ1627" s="144"/>
      <c r="BK1627" s="144"/>
      <c r="BL1627" s="144"/>
      <c r="BM1627" s="144"/>
      <c r="BN1627" s="144"/>
      <c r="BO1627" s="144"/>
      <c r="BP1627" s="144"/>
    </row>
    <row r="1628" spans="1:68" ht="14.5" x14ac:dyDescent="0.3">
      <c r="A1628" s="143"/>
      <c r="B1628" s="143"/>
      <c r="C1628" s="327"/>
      <c r="D1628" s="144"/>
      <c r="E1628" s="144"/>
      <c r="F1628" s="144"/>
      <c r="G1628" s="144"/>
      <c r="H1628" s="144"/>
      <c r="I1628" s="144"/>
      <c r="J1628" s="144"/>
      <c r="K1628" s="144"/>
      <c r="L1628" s="144"/>
      <c r="M1628" s="144"/>
      <c r="N1628" s="144"/>
      <c r="O1628" s="144"/>
      <c r="P1628" s="144"/>
      <c r="Q1628" s="144"/>
      <c r="R1628" s="144"/>
      <c r="S1628" s="144"/>
      <c r="T1628" s="144"/>
      <c r="U1628" s="144"/>
      <c r="V1628" s="144"/>
      <c r="W1628" s="144"/>
      <c r="X1628" s="144"/>
      <c r="Y1628" s="144"/>
      <c r="Z1628" s="144"/>
      <c r="AA1628" s="144"/>
      <c r="AB1628" s="144"/>
      <c r="AC1628" s="144"/>
      <c r="AD1628" s="144"/>
      <c r="AE1628" s="144"/>
      <c r="AF1628" s="144"/>
      <c r="AG1628" s="144"/>
      <c r="AH1628" s="144"/>
      <c r="AI1628" s="144"/>
      <c r="AJ1628" s="144"/>
      <c r="AK1628" s="144"/>
      <c r="AL1628" s="144"/>
      <c r="AM1628" s="144"/>
      <c r="AN1628" s="144"/>
      <c r="AO1628" s="144"/>
      <c r="AP1628" s="144"/>
      <c r="AQ1628" s="144"/>
      <c r="AR1628" s="144"/>
      <c r="AS1628" s="144"/>
      <c r="AT1628" s="144"/>
      <c r="AU1628" s="144"/>
      <c r="AV1628" s="144"/>
      <c r="AW1628" s="144"/>
      <c r="AX1628" s="144"/>
      <c r="AY1628" s="144"/>
      <c r="AZ1628" s="144"/>
      <c r="BA1628" s="144"/>
      <c r="BB1628" s="144"/>
      <c r="BC1628" s="144"/>
      <c r="BD1628" s="144"/>
      <c r="BE1628" s="144"/>
      <c r="BF1628" s="144"/>
      <c r="BG1628" s="144"/>
      <c r="BH1628" s="144"/>
      <c r="BI1628" s="144"/>
      <c r="BJ1628" s="144"/>
      <c r="BK1628" s="144"/>
      <c r="BL1628" s="144"/>
      <c r="BM1628" s="144"/>
      <c r="BN1628" s="144"/>
      <c r="BO1628" s="144"/>
      <c r="BP1628" s="144"/>
    </row>
    <row r="1629" spans="1:68" ht="14.5" x14ac:dyDescent="0.3">
      <c r="A1629" s="143"/>
      <c r="B1629" s="143"/>
      <c r="C1629" s="327"/>
      <c r="D1629" s="144"/>
      <c r="E1629" s="144"/>
      <c r="F1629" s="144"/>
      <c r="G1629" s="144"/>
      <c r="H1629" s="144"/>
      <c r="I1629" s="144"/>
      <c r="J1629" s="144"/>
      <c r="K1629" s="144"/>
      <c r="L1629" s="144"/>
      <c r="M1629" s="144"/>
      <c r="N1629" s="144"/>
      <c r="O1629" s="144"/>
      <c r="P1629" s="144"/>
      <c r="Q1629" s="144"/>
      <c r="R1629" s="144"/>
      <c r="S1629" s="144"/>
      <c r="T1629" s="144"/>
      <c r="U1629" s="144"/>
      <c r="V1629" s="144"/>
      <c r="W1629" s="144"/>
      <c r="X1629" s="144"/>
      <c r="Y1629" s="144"/>
      <c r="Z1629" s="144"/>
      <c r="AA1629" s="144"/>
      <c r="AB1629" s="144"/>
      <c r="AC1629" s="144"/>
      <c r="AD1629" s="144"/>
      <c r="AE1629" s="144"/>
      <c r="AF1629" s="144"/>
      <c r="AG1629" s="144"/>
      <c r="AH1629" s="144"/>
      <c r="AI1629" s="144"/>
      <c r="AJ1629" s="144"/>
      <c r="AK1629" s="144"/>
      <c r="AL1629" s="144"/>
      <c r="AM1629" s="144"/>
      <c r="AN1629" s="144"/>
      <c r="AO1629" s="144"/>
      <c r="AP1629" s="144"/>
      <c r="AQ1629" s="144"/>
      <c r="AR1629" s="144"/>
      <c r="AS1629" s="144"/>
      <c r="AT1629" s="144"/>
      <c r="AU1629" s="144"/>
      <c r="AV1629" s="144"/>
      <c r="AW1629" s="144"/>
      <c r="AX1629" s="144"/>
      <c r="AY1629" s="144"/>
      <c r="AZ1629" s="144"/>
      <c r="BA1629" s="144"/>
      <c r="BB1629" s="144"/>
      <c r="BC1629" s="144"/>
      <c r="BD1629" s="144"/>
      <c r="BE1629" s="144"/>
      <c r="BF1629" s="144"/>
      <c r="BG1629" s="144"/>
      <c r="BH1629" s="144"/>
      <c r="BI1629" s="144"/>
      <c r="BJ1629" s="144"/>
      <c r="BK1629" s="144"/>
      <c r="BL1629" s="144"/>
      <c r="BM1629" s="144"/>
      <c r="BN1629" s="144"/>
      <c r="BO1629" s="144"/>
      <c r="BP1629" s="144"/>
    </row>
    <row r="1630" spans="1:68" ht="14.5" x14ac:dyDescent="0.3">
      <c r="A1630" s="143"/>
      <c r="B1630" s="143"/>
      <c r="C1630" s="327"/>
      <c r="D1630" s="144"/>
      <c r="E1630" s="144"/>
      <c r="F1630" s="144"/>
      <c r="G1630" s="144"/>
      <c r="H1630" s="144"/>
      <c r="I1630" s="144"/>
      <c r="J1630" s="144"/>
      <c r="K1630" s="144"/>
      <c r="L1630" s="144"/>
      <c r="M1630" s="144"/>
      <c r="N1630" s="144"/>
      <c r="O1630" s="144"/>
      <c r="P1630" s="144"/>
      <c r="Q1630" s="144"/>
      <c r="R1630" s="144"/>
      <c r="S1630" s="144"/>
      <c r="T1630" s="144"/>
      <c r="U1630" s="144"/>
      <c r="V1630" s="144"/>
      <c r="W1630" s="144"/>
      <c r="X1630" s="144"/>
      <c r="Y1630" s="144"/>
      <c r="Z1630" s="144"/>
      <c r="AA1630" s="144"/>
      <c r="AB1630" s="144"/>
      <c r="AC1630" s="144"/>
      <c r="AD1630" s="144"/>
      <c r="AE1630" s="144"/>
      <c r="AF1630" s="144"/>
      <c r="AG1630" s="144"/>
      <c r="AH1630" s="144"/>
      <c r="AI1630" s="144"/>
      <c r="AJ1630" s="144"/>
      <c r="AK1630" s="144"/>
      <c r="AL1630" s="144"/>
      <c r="AM1630" s="144"/>
      <c r="AN1630" s="144"/>
      <c r="AO1630" s="144"/>
      <c r="AP1630" s="144"/>
      <c r="AQ1630" s="144"/>
      <c r="AR1630" s="144"/>
      <c r="AS1630" s="144"/>
      <c r="AT1630" s="144"/>
      <c r="AU1630" s="144"/>
      <c r="AV1630" s="144"/>
      <c r="AW1630" s="144"/>
      <c r="AX1630" s="144"/>
      <c r="AY1630" s="144"/>
      <c r="AZ1630" s="144"/>
      <c r="BA1630" s="144"/>
      <c r="BB1630" s="144"/>
      <c r="BC1630" s="144"/>
      <c r="BD1630" s="144"/>
      <c r="BE1630" s="144"/>
      <c r="BF1630" s="144"/>
      <c r="BG1630" s="144"/>
      <c r="BH1630" s="144"/>
      <c r="BI1630" s="144"/>
      <c r="BJ1630" s="144"/>
      <c r="BK1630" s="144"/>
      <c r="BL1630" s="144"/>
      <c r="BM1630" s="144"/>
      <c r="BN1630" s="144"/>
      <c r="BO1630" s="144"/>
      <c r="BP1630" s="144"/>
    </row>
    <row r="1631" spans="1:68" ht="14.5" x14ac:dyDescent="0.3">
      <c r="A1631" s="143"/>
      <c r="B1631" s="143"/>
      <c r="C1631" s="327"/>
      <c r="D1631" s="144"/>
      <c r="E1631" s="144"/>
      <c r="F1631" s="144"/>
      <c r="G1631" s="144"/>
      <c r="H1631" s="144"/>
      <c r="I1631" s="144"/>
      <c r="J1631" s="144"/>
      <c r="K1631" s="144"/>
      <c r="L1631" s="144"/>
      <c r="M1631" s="144"/>
      <c r="N1631" s="144"/>
      <c r="O1631" s="144"/>
      <c r="P1631" s="144"/>
      <c r="Q1631" s="144"/>
      <c r="R1631" s="144"/>
      <c r="S1631" s="144"/>
      <c r="T1631" s="144"/>
      <c r="U1631" s="144"/>
      <c r="V1631" s="144"/>
      <c r="W1631" s="144"/>
      <c r="X1631" s="144"/>
      <c r="Y1631" s="144"/>
      <c r="Z1631" s="144"/>
      <c r="AA1631" s="144"/>
      <c r="AB1631" s="144"/>
      <c r="AC1631" s="144"/>
      <c r="AD1631" s="144"/>
      <c r="AE1631" s="144"/>
      <c r="AF1631" s="144"/>
      <c r="AG1631" s="144"/>
      <c r="AH1631" s="144"/>
      <c r="AI1631" s="144"/>
      <c r="AJ1631" s="144"/>
      <c r="AK1631" s="144"/>
      <c r="AL1631" s="144"/>
      <c r="AM1631" s="144"/>
      <c r="AN1631" s="144"/>
      <c r="AO1631" s="144"/>
      <c r="AP1631" s="144"/>
      <c r="AQ1631" s="144"/>
      <c r="AR1631" s="144"/>
      <c r="AS1631" s="144"/>
      <c r="AT1631" s="144"/>
      <c r="AU1631" s="144"/>
      <c r="AV1631" s="144"/>
      <c r="AW1631" s="144"/>
      <c r="AX1631" s="144"/>
      <c r="AY1631" s="144"/>
      <c r="AZ1631" s="144"/>
      <c r="BA1631" s="144"/>
      <c r="BB1631" s="144"/>
      <c r="BC1631" s="144"/>
      <c r="BD1631" s="144"/>
      <c r="BE1631" s="144"/>
      <c r="BF1631" s="144"/>
      <c r="BG1631" s="144"/>
      <c r="BH1631" s="144"/>
      <c r="BI1631" s="144"/>
      <c r="BJ1631" s="144"/>
      <c r="BK1631" s="144"/>
      <c r="BL1631" s="144"/>
      <c r="BM1631" s="144"/>
      <c r="BN1631" s="144"/>
      <c r="BO1631" s="144"/>
      <c r="BP1631" s="144"/>
    </row>
    <row r="1632" spans="1:68" ht="14.5" x14ac:dyDescent="0.3">
      <c r="A1632" s="143"/>
      <c r="B1632" s="143"/>
      <c r="C1632" s="327"/>
      <c r="D1632" s="144"/>
      <c r="E1632" s="144"/>
      <c r="F1632" s="144"/>
      <c r="G1632" s="144"/>
      <c r="H1632" s="144"/>
      <c r="I1632" s="144"/>
      <c r="J1632" s="144"/>
      <c r="K1632" s="144"/>
      <c r="L1632" s="144"/>
      <c r="M1632" s="144"/>
      <c r="N1632" s="144"/>
      <c r="O1632" s="144"/>
      <c r="P1632" s="144"/>
      <c r="Q1632" s="144"/>
      <c r="R1632" s="144"/>
      <c r="S1632" s="144"/>
      <c r="T1632" s="144"/>
      <c r="U1632" s="144"/>
      <c r="V1632" s="144"/>
      <c r="W1632" s="144"/>
      <c r="X1632" s="144"/>
      <c r="Y1632" s="144"/>
      <c r="Z1632" s="144"/>
      <c r="AA1632" s="144"/>
      <c r="AB1632" s="144"/>
      <c r="AC1632" s="144"/>
      <c r="AD1632" s="144"/>
      <c r="AE1632" s="144"/>
      <c r="AF1632" s="144"/>
      <c r="AG1632" s="144"/>
      <c r="AH1632" s="144"/>
      <c r="AI1632" s="144"/>
      <c r="AJ1632" s="144"/>
      <c r="AK1632" s="144"/>
      <c r="AL1632" s="144"/>
      <c r="AM1632" s="144"/>
      <c r="AN1632" s="144"/>
      <c r="AO1632" s="144"/>
      <c r="AP1632" s="144"/>
      <c r="AQ1632" s="144"/>
      <c r="AR1632" s="144"/>
      <c r="AS1632" s="144"/>
      <c r="AT1632" s="144"/>
      <c r="AU1632" s="144"/>
      <c r="AV1632" s="144"/>
      <c r="AW1632" s="144"/>
      <c r="AX1632" s="144"/>
      <c r="AY1632" s="144"/>
      <c r="AZ1632" s="144"/>
      <c r="BA1632" s="144"/>
      <c r="BB1632" s="144"/>
      <c r="BC1632" s="144"/>
      <c r="BD1632" s="144"/>
      <c r="BE1632" s="144"/>
      <c r="BF1632" s="144"/>
      <c r="BG1632" s="144"/>
      <c r="BH1632" s="144"/>
      <c r="BI1632" s="144"/>
      <c r="BJ1632" s="144"/>
      <c r="BK1632" s="144"/>
      <c r="BL1632" s="144"/>
      <c r="BM1632" s="144"/>
      <c r="BN1632" s="144"/>
      <c r="BO1632" s="144"/>
      <c r="BP1632" s="144"/>
    </row>
    <row r="1633" spans="1:68" ht="14.5" x14ac:dyDescent="0.3">
      <c r="A1633" s="143"/>
      <c r="B1633" s="143"/>
      <c r="C1633" s="327"/>
      <c r="D1633" s="144"/>
      <c r="E1633" s="144"/>
      <c r="F1633" s="144"/>
      <c r="G1633" s="144"/>
      <c r="H1633" s="144"/>
      <c r="I1633" s="144"/>
      <c r="J1633" s="144"/>
      <c r="K1633" s="144"/>
      <c r="L1633" s="144"/>
      <c r="M1633" s="144"/>
      <c r="N1633" s="144"/>
      <c r="O1633" s="144"/>
      <c r="P1633" s="144"/>
      <c r="Q1633" s="144"/>
      <c r="R1633" s="144"/>
      <c r="S1633" s="144"/>
      <c r="T1633" s="144"/>
      <c r="U1633" s="144"/>
      <c r="V1633" s="144"/>
      <c r="W1633" s="144"/>
      <c r="X1633" s="144"/>
      <c r="Y1633" s="144"/>
      <c r="Z1633" s="144"/>
      <c r="AA1633" s="144"/>
      <c r="AB1633" s="144"/>
      <c r="AC1633" s="144"/>
      <c r="AD1633" s="144"/>
      <c r="AE1633" s="144"/>
      <c r="AF1633" s="144"/>
      <c r="AG1633" s="144"/>
      <c r="AH1633" s="144"/>
      <c r="AI1633" s="144"/>
      <c r="AJ1633" s="144"/>
      <c r="AK1633" s="144"/>
      <c r="AL1633" s="144"/>
      <c r="AM1633" s="144"/>
      <c r="AN1633" s="144"/>
      <c r="AO1633" s="144"/>
      <c r="AP1633" s="144"/>
      <c r="AQ1633" s="144"/>
      <c r="AR1633" s="144"/>
      <c r="AS1633" s="144"/>
      <c r="AT1633" s="144"/>
      <c r="AU1633" s="144"/>
      <c r="AV1633" s="144"/>
      <c r="AW1633" s="144"/>
      <c r="AX1633" s="144"/>
      <c r="AY1633" s="144"/>
      <c r="AZ1633" s="144"/>
      <c r="BA1633" s="144"/>
      <c r="BB1633" s="144"/>
      <c r="BC1633" s="144"/>
      <c r="BD1633" s="144"/>
      <c r="BE1633" s="144"/>
      <c r="BF1633" s="144"/>
      <c r="BG1633" s="144"/>
      <c r="BH1633" s="144"/>
      <c r="BI1633" s="144"/>
      <c r="BJ1633" s="144"/>
      <c r="BK1633" s="144"/>
      <c r="BL1633" s="144"/>
      <c r="BM1633" s="144"/>
      <c r="BN1633" s="144"/>
      <c r="BO1633" s="144"/>
      <c r="BP1633" s="144"/>
    </row>
    <row r="1634" spans="1:68" ht="14.5" x14ac:dyDescent="0.3">
      <c r="A1634" s="143"/>
      <c r="B1634" s="143"/>
      <c r="C1634" s="327"/>
      <c r="D1634" s="144"/>
      <c r="E1634" s="144"/>
      <c r="F1634" s="144"/>
      <c r="G1634" s="144"/>
      <c r="H1634" s="144"/>
      <c r="I1634" s="144"/>
      <c r="J1634" s="144"/>
      <c r="K1634" s="144"/>
      <c r="L1634" s="144"/>
      <c r="M1634" s="144"/>
      <c r="N1634" s="144"/>
      <c r="O1634" s="144"/>
      <c r="P1634" s="144"/>
      <c r="Q1634" s="144"/>
      <c r="R1634" s="144"/>
      <c r="S1634" s="144"/>
      <c r="T1634" s="144"/>
      <c r="U1634" s="144"/>
      <c r="V1634" s="144"/>
      <c r="W1634" s="144"/>
      <c r="X1634" s="144"/>
      <c r="Y1634" s="144"/>
      <c r="Z1634" s="144"/>
      <c r="AA1634" s="144"/>
      <c r="AB1634" s="144"/>
      <c r="AC1634" s="144"/>
      <c r="AD1634" s="144"/>
      <c r="AE1634" s="144"/>
      <c r="AF1634" s="144"/>
      <c r="AG1634" s="144"/>
      <c r="AH1634" s="144"/>
      <c r="AI1634" s="144"/>
      <c r="AJ1634" s="144"/>
      <c r="AK1634" s="144"/>
      <c r="AL1634" s="144"/>
      <c r="AM1634" s="144"/>
      <c r="AN1634" s="144"/>
      <c r="AO1634" s="144"/>
      <c r="AP1634" s="144"/>
      <c r="AQ1634" s="144"/>
      <c r="AR1634" s="144"/>
      <c r="AS1634" s="144"/>
      <c r="AT1634" s="144"/>
      <c r="AU1634" s="144"/>
      <c r="AV1634" s="144"/>
      <c r="AW1634" s="144"/>
      <c r="AX1634" s="144"/>
      <c r="AY1634" s="144"/>
      <c r="AZ1634" s="144"/>
      <c r="BA1634" s="144"/>
      <c r="BB1634" s="144"/>
      <c r="BC1634" s="144"/>
      <c r="BD1634" s="144"/>
      <c r="BE1634" s="144"/>
      <c r="BF1634" s="144"/>
      <c r="BG1634" s="144"/>
      <c r="BH1634" s="144"/>
      <c r="BI1634" s="144"/>
      <c r="BJ1634" s="144"/>
      <c r="BK1634" s="144"/>
      <c r="BL1634" s="144"/>
      <c r="BM1634" s="144"/>
      <c r="BN1634" s="144"/>
      <c r="BO1634" s="144"/>
      <c r="BP1634" s="144"/>
    </row>
    <row r="1635" spans="1:68" ht="14.5" x14ac:dyDescent="0.3">
      <c r="A1635" s="143"/>
      <c r="B1635" s="143"/>
      <c r="C1635" s="327"/>
      <c r="D1635" s="144"/>
      <c r="E1635" s="144"/>
      <c r="F1635" s="144"/>
      <c r="G1635" s="144"/>
      <c r="H1635" s="144"/>
      <c r="I1635" s="144"/>
      <c r="J1635" s="144"/>
      <c r="K1635" s="144"/>
      <c r="L1635" s="144"/>
      <c r="M1635" s="144"/>
      <c r="N1635" s="144"/>
      <c r="O1635" s="144"/>
      <c r="P1635" s="144"/>
      <c r="Q1635" s="144"/>
      <c r="R1635" s="144"/>
      <c r="S1635" s="144"/>
      <c r="T1635" s="144"/>
      <c r="U1635" s="144"/>
      <c r="V1635" s="144"/>
      <c r="W1635" s="144"/>
      <c r="X1635" s="144"/>
      <c r="Y1635" s="144"/>
      <c r="Z1635" s="144"/>
      <c r="AA1635" s="144"/>
      <c r="AB1635" s="144"/>
      <c r="AC1635" s="144"/>
      <c r="AD1635" s="144"/>
      <c r="AE1635" s="144"/>
      <c r="AF1635" s="144"/>
      <c r="AG1635" s="144"/>
      <c r="AH1635" s="144"/>
      <c r="AI1635" s="144"/>
      <c r="AJ1635" s="144"/>
      <c r="AK1635" s="144"/>
      <c r="AL1635" s="144"/>
      <c r="AM1635" s="144"/>
      <c r="AN1635" s="144"/>
      <c r="AO1635" s="144"/>
      <c r="AP1635" s="144"/>
      <c r="AQ1635" s="144"/>
      <c r="AR1635" s="144"/>
      <c r="AS1635" s="144"/>
      <c r="AT1635" s="144"/>
      <c r="AU1635" s="144"/>
      <c r="AV1635" s="144"/>
      <c r="AW1635" s="144"/>
      <c r="AX1635" s="144"/>
      <c r="AY1635" s="144"/>
      <c r="AZ1635" s="144"/>
      <c r="BA1635" s="144"/>
      <c r="BB1635" s="144"/>
      <c r="BC1635" s="144"/>
      <c r="BD1635" s="144"/>
      <c r="BE1635" s="144"/>
      <c r="BF1635" s="144"/>
      <c r="BG1635" s="144"/>
      <c r="BH1635" s="144"/>
      <c r="BI1635" s="144"/>
      <c r="BJ1635" s="144"/>
      <c r="BK1635" s="144"/>
      <c r="BL1635" s="144"/>
      <c r="BM1635" s="144"/>
      <c r="BN1635" s="144"/>
      <c r="BO1635" s="144"/>
      <c r="BP1635" s="144"/>
    </row>
    <row r="1636" spans="1:68" ht="14.5" x14ac:dyDescent="0.3">
      <c r="A1636" s="143"/>
      <c r="B1636" s="143"/>
      <c r="C1636" s="327"/>
      <c r="D1636" s="144"/>
      <c r="E1636" s="144"/>
      <c r="F1636" s="144"/>
      <c r="G1636" s="144"/>
      <c r="H1636" s="144"/>
      <c r="I1636" s="144"/>
      <c r="J1636" s="144"/>
      <c r="K1636" s="144"/>
      <c r="L1636" s="144"/>
      <c r="M1636" s="144"/>
      <c r="N1636" s="144"/>
      <c r="O1636" s="144"/>
      <c r="P1636" s="144"/>
      <c r="Q1636" s="144"/>
      <c r="R1636" s="144"/>
      <c r="S1636" s="144"/>
      <c r="T1636" s="144"/>
      <c r="U1636" s="144"/>
      <c r="V1636" s="144"/>
      <c r="W1636" s="144"/>
      <c r="X1636" s="144"/>
      <c r="Y1636" s="144"/>
      <c r="Z1636" s="144"/>
      <c r="AA1636" s="144"/>
      <c r="AB1636" s="144"/>
      <c r="AC1636" s="144"/>
      <c r="AD1636" s="144"/>
      <c r="AE1636" s="144"/>
      <c r="AF1636" s="144"/>
      <c r="AG1636" s="144"/>
      <c r="AH1636" s="144"/>
      <c r="AI1636" s="144"/>
      <c r="AJ1636" s="144"/>
      <c r="AK1636" s="144"/>
      <c r="AL1636" s="144"/>
      <c r="AM1636" s="144"/>
      <c r="AN1636" s="144"/>
      <c r="AO1636" s="144"/>
      <c r="AP1636" s="144"/>
      <c r="AQ1636" s="144"/>
      <c r="AR1636" s="144"/>
      <c r="AS1636" s="144"/>
      <c r="AT1636" s="144"/>
      <c r="AU1636" s="144"/>
      <c r="AV1636" s="144"/>
      <c r="AW1636" s="144"/>
      <c r="AX1636" s="144"/>
      <c r="AY1636" s="144"/>
      <c r="AZ1636" s="144"/>
      <c r="BA1636" s="144"/>
      <c r="BB1636" s="144"/>
      <c r="BC1636" s="144"/>
      <c r="BD1636" s="144"/>
      <c r="BE1636" s="144"/>
      <c r="BF1636" s="144"/>
      <c r="BG1636" s="144"/>
      <c r="BH1636" s="144"/>
      <c r="BI1636" s="144"/>
      <c r="BJ1636" s="144"/>
      <c r="BK1636" s="144"/>
      <c r="BL1636" s="144"/>
      <c r="BM1636" s="144"/>
      <c r="BN1636" s="144"/>
      <c r="BO1636" s="144"/>
      <c r="BP1636" s="144"/>
    </row>
    <row r="1637" spans="1:68" ht="14.5" x14ac:dyDescent="0.3">
      <c r="A1637" s="143"/>
      <c r="B1637" s="143"/>
      <c r="C1637" s="327"/>
      <c r="D1637" s="144"/>
      <c r="E1637" s="144"/>
      <c r="F1637" s="144"/>
      <c r="G1637" s="144"/>
      <c r="H1637" s="144"/>
      <c r="I1637" s="144"/>
      <c r="J1637" s="144"/>
      <c r="K1637" s="144"/>
      <c r="L1637" s="144"/>
      <c r="M1637" s="144"/>
      <c r="N1637" s="144"/>
      <c r="O1637" s="144"/>
      <c r="P1637" s="144"/>
      <c r="Q1637" s="144"/>
      <c r="R1637" s="144"/>
      <c r="S1637" s="144"/>
      <c r="T1637" s="144"/>
      <c r="U1637" s="144"/>
      <c r="V1637" s="144"/>
      <c r="W1637" s="144"/>
      <c r="X1637" s="144"/>
      <c r="Y1637" s="144"/>
      <c r="Z1637" s="144"/>
      <c r="AA1637" s="144"/>
      <c r="AB1637" s="144"/>
      <c r="AC1637" s="144"/>
      <c r="AD1637" s="144"/>
      <c r="AE1637" s="144"/>
      <c r="AF1637" s="144"/>
      <c r="AG1637" s="144"/>
      <c r="AH1637" s="144"/>
      <c r="AI1637" s="144"/>
      <c r="AJ1637" s="144"/>
      <c r="AK1637" s="144"/>
      <c r="AL1637" s="144"/>
      <c r="AM1637" s="144"/>
      <c r="AN1637" s="144"/>
      <c r="AO1637" s="144"/>
      <c r="AP1637" s="144"/>
      <c r="AQ1637" s="144"/>
      <c r="AR1637" s="144"/>
      <c r="AS1637" s="144"/>
      <c r="AT1637" s="144"/>
      <c r="AU1637" s="144"/>
      <c r="AV1637" s="144"/>
      <c r="AW1637" s="144"/>
      <c r="AX1637" s="144"/>
      <c r="AY1637" s="144"/>
      <c r="AZ1637" s="144"/>
      <c r="BA1637" s="144"/>
      <c r="BB1637" s="144"/>
      <c r="BC1637" s="144"/>
      <c r="BD1637" s="144"/>
      <c r="BE1637" s="144"/>
      <c r="BF1637" s="144"/>
      <c r="BG1637" s="144"/>
      <c r="BH1637" s="144"/>
      <c r="BI1637" s="144"/>
      <c r="BJ1637" s="144"/>
      <c r="BK1637" s="144"/>
      <c r="BL1637" s="144"/>
      <c r="BM1637" s="144"/>
      <c r="BN1637" s="144"/>
      <c r="BO1637" s="144"/>
      <c r="BP1637" s="144"/>
    </row>
    <row r="1638" spans="1:68" ht="14.5" x14ac:dyDescent="0.3">
      <c r="A1638" s="143"/>
      <c r="B1638" s="143"/>
      <c r="C1638" s="327"/>
      <c r="D1638" s="144"/>
      <c r="E1638" s="144"/>
      <c r="F1638" s="144"/>
      <c r="G1638" s="144"/>
      <c r="H1638" s="144"/>
      <c r="I1638" s="144"/>
      <c r="J1638" s="144"/>
      <c r="K1638" s="144"/>
      <c r="L1638" s="144"/>
      <c r="M1638" s="144"/>
      <c r="N1638" s="144"/>
      <c r="O1638" s="144"/>
      <c r="P1638" s="144"/>
      <c r="Q1638" s="144"/>
      <c r="R1638" s="144"/>
      <c r="S1638" s="144"/>
      <c r="T1638" s="144"/>
      <c r="U1638" s="144"/>
      <c r="V1638" s="144"/>
      <c r="W1638" s="144"/>
      <c r="X1638" s="144"/>
      <c r="Y1638" s="144"/>
      <c r="Z1638" s="144"/>
      <c r="AA1638" s="144"/>
      <c r="AB1638" s="144"/>
      <c r="AC1638" s="144"/>
      <c r="AD1638" s="144"/>
      <c r="AE1638" s="144"/>
      <c r="AF1638" s="144"/>
      <c r="AG1638" s="144"/>
      <c r="AH1638" s="144"/>
      <c r="AI1638" s="144"/>
      <c r="AJ1638" s="144"/>
      <c r="AK1638" s="144"/>
      <c r="AL1638" s="144"/>
      <c r="AM1638" s="144"/>
      <c r="AN1638" s="144"/>
      <c r="AO1638" s="144"/>
      <c r="AP1638" s="144"/>
      <c r="AQ1638" s="144"/>
      <c r="AR1638" s="144"/>
      <c r="AS1638" s="144"/>
      <c r="AT1638" s="144"/>
      <c r="AU1638" s="144"/>
      <c r="AV1638" s="144"/>
      <c r="AW1638" s="144"/>
      <c r="AX1638" s="144"/>
      <c r="AY1638" s="144"/>
      <c r="AZ1638" s="144"/>
      <c r="BA1638" s="144"/>
      <c r="BB1638" s="144"/>
      <c r="BC1638" s="144"/>
      <c r="BD1638" s="144"/>
      <c r="BE1638" s="144"/>
      <c r="BF1638" s="144"/>
      <c r="BG1638" s="144"/>
      <c r="BH1638" s="144"/>
      <c r="BI1638" s="144"/>
      <c r="BJ1638" s="144"/>
      <c r="BK1638" s="144"/>
      <c r="BL1638" s="144"/>
      <c r="BM1638" s="144"/>
      <c r="BN1638" s="144"/>
      <c r="BO1638" s="144"/>
      <c r="BP1638" s="144"/>
    </row>
    <row r="1639" spans="1:68" ht="14.5" x14ac:dyDescent="0.3">
      <c r="A1639" s="143"/>
      <c r="B1639" s="143"/>
      <c r="C1639" s="327"/>
      <c r="D1639" s="144"/>
      <c r="E1639" s="144"/>
      <c r="F1639" s="144"/>
      <c r="G1639" s="144"/>
      <c r="H1639" s="144"/>
      <c r="I1639" s="144"/>
      <c r="J1639" s="144"/>
      <c r="K1639" s="144"/>
      <c r="L1639" s="144"/>
      <c r="M1639" s="144"/>
      <c r="N1639" s="144"/>
      <c r="O1639" s="144"/>
      <c r="P1639" s="144"/>
      <c r="Q1639" s="144"/>
      <c r="R1639" s="144"/>
      <c r="S1639" s="144"/>
      <c r="T1639" s="144"/>
      <c r="U1639" s="144"/>
      <c r="V1639" s="144"/>
      <c r="W1639" s="144"/>
      <c r="X1639" s="144"/>
      <c r="Y1639" s="144"/>
      <c r="Z1639" s="144"/>
      <c r="AA1639" s="144"/>
      <c r="AB1639" s="144"/>
      <c r="AC1639" s="144"/>
      <c r="AD1639" s="144"/>
      <c r="AE1639" s="144"/>
      <c r="AF1639" s="144"/>
      <c r="AG1639" s="144"/>
      <c r="AH1639" s="144"/>
      <c r="AI1639" s="144"/>
      <c r="AJ1639" s="144"/>
      <c r="AK1639" s="144"/>
      <c r="AL1639" s="144"/>
      <c r="AM1639" s="144"/>
      <c r="AN1639" s="144"/>
      <c r="AO1639" s="144"/>
      <c r="AP1639" s="144"/>
      <c r="AQ1639" s="144"/>
      <c r="AR1639" s="144"/>
      <c r="AS1639" s="144"/>
      <c r="AT1639" s="144"/>
      <c r="AU1639" s="144"/>
      <c r="AV1639" s="144"/>
      <c r="AW1639" s="144"/>
      <c r="AX1639" s="144"/>
      <c r="AY1639" s="144"/>
      <c r="AZ1639" s="144"/>
      <c r="BA1639" s="144"/>
      <c r="BB1639" s="144"/>
      <c r="BC1639" s="144"/>
      <c r="BD1639" s="144"/>
      <c r="BE1639" s="144"/>
      <c r="BF1639" s="144"/>
      <c r="BG1639" s="144"/>
      <c r="BH1639" s="144"/>
      <c r="BI1639" s="144"/>
      <c r="BJ1639" s="144"/>
      <c r="BK1639" s="144"/>
      <c r="BL1639" s="144"/>
      <c r="BM1639" s="144"/>
      <c r="BN1639" s="144"/>
      <c r="BO1639" s="144"/>
      <c r="BP1639" s="144"/>
    </row>
    <row r="1640" spans="1:68" ht="14.5" x14ac:dyDescent="0.3">
      <c r="A1640" s="143"/>
      <c r="B1640" s="143"/>
      <c r="C1640" s="327"/>
      <c r="D1640" s="144"/>
      <c r="E1640" s="144"/>
      <c r="F1640" s="144"/>
      <c r="G1640" s="144"/>
      <c r="H1640" s="144"/>
      <c r="I1640" s="144"/>
      <c r="J1640" s="144"/>
      <c r="K1640" s="144"/>
      <c r="L1640" s="144"/>
      <c r="M1640" s="144"/>
      <c r="N1640" s="144"/>
      <c r="O1640" s="144"/>
      <c r="P1640" s="144"/>
      <c r="Q1640" s="144"/>
      <c r="R1640" s="144"/>
      <c r="S1640" s="144"/>
      <c r="T1640" s="144"/>
      <c r="U1640" s="144"/>
      <c r="V1640" s="144"/>
      <c r="W1640" s="144"/>
      <c r="X1640" s="144"/>
      <c r="Y1640" s="144"/>
      <c r="Z1640" s="144"/>
      <c r="AA1640" s="144"/>
      <c r="AB1640" s="144"/>
      <c r="AC1640" s="144"/>
      <c r="AD1640" s="144"/>
      <c r="AE1640" s="144"/>
      <c r="AF1640" s="144"/>
      <c r="AG1640" s="144"/>
      <c r="AH1640" s="144"/>
      <c r="AI1640" s="144"/>
      <c r="AJ1640" s="144"/>
      <c r="AK1640" s="144"/>
      <c r="AL1640" s="144"/>
      <c r="AM1640" s="144"/>
      <c r="AN1640" s="144"/>
      <c r="AO1640" s="144"/>
      <c r="AP1640" s="144"/>
      <c r="AQ1640" s="144"/>
      <c r="AR1640" s="144"/>
      <c r="AS1640" s="144"/>
      <c r="AT1640" s="144"/>
      <c r="AU1640" s="144"/>
      <c r="AV1640" s="144"/>
      <c r="AW1640" s="144"/>
      <c r="AX1640" s="144"/>
      <c r="AY1640" s="144"/>
      <c r="AZ1640" s="144"/>
      <c r="BA1640" s="144"/>
      <c r="BB1640" s="144"/>
      <c r="BC1640" s="144"/>
      <c r="BD1640" s="144"/>
      <c r="BE1640" s="144"/>
      <c r="BF1640" s="144"/>
      <c r="BG1640" s="144"/>
      <c r="BH1640" s="144"/>
      <c r="BI1640" s="144"/>
      <c r="BJ1640" s="144"/>
      <c r="BK1640" s="144"/>
      <c r="BL1640" s="144"/>
      <c r="BM1640" s="144"/>
      <c r="BN1640" s="144"/>
      <c r="BO1640" s="144"/>
      <c r="BP1640" s="144"/>
    </row>
    <row r="1641" spans="1:68" ht="14.5" x14ac:dyDescent="0.3">
      <c r="A1641" s="143"/>
      <c r="B1641" s="143"/>
      <c r="C1641" s="327"/>
      <c r="D1641" s="144"/>
      <c r="E1641" s="144"/>
      <c r="F1641" s="144"/>
      <c r="G1641" s="144"/>
      <c r="H1641" s="144"/>
      <c r="I1641" s="144"/>
      <c r="J1641" s="144"/>
      <c r="K1641" s="144"/>
      <c r="L1641" s="144"/>
      <c r="M1641" s="144"/>
      <c r="N1641" s="144"/>
      <c r="O1641" s="144"/>
      <c r="P1641" s="144"/>
      <c r="Q1641" s="144"/>
      <c r="R1641" s="144"/>
      <c r="S1641" s="144"/>
      <c r="T1641" s="144"/>
      <c r="U1641" s="144"/>
      <c r="V1641" s="144"/>
      <c r="W1641" s="144"/>
      <c r="X1641" s="144"/>
      <c r="Y1641" s="144"/>
      <c r="Z1641" s="144"/>
      <c r="AA1641" s="144"/>
      <c r="AB1641" s="144"/>
      <c r="AC1641" s="144"/>
      <c r="AD1641" s="144"/>
      <c r="AE1641" s="144"/>
      <c r="AF1641" s="144"/>
      <c r="AG1641" s="144"/>
      <c r="AH1641" s="144"/>
      <c r="AI1641" s="144"/>
      <c r="AJ1641" s="144"/>
      <c r="AK1641" s="144"/>
      <c r="AL1641" s="144"/>
      <c r="AM1641" s="144"/>
      <c r="AN1641" s="144"/>
      <c r="AO1641" s="144"/>
      <c r="AP1641" s="144"/>
      <c r="AQ1641" s="144"/>
      <c r="AR1641" s="144"/>
      <c r="AS1641" s="144"/>
      <c r="AT1641" s="144"/>
      <c r="AU1641" s="144"/>
      <c r="AV1641" s="144"/>
      <c r="AW1641" s="144"/>
      <c r="AX1641" s="144"/>
      <c r="AY1641" s="144"/>
      <c r="AZ1641" s="144"/>
      <c r="BA1641" s="144"/>
      <c r="BB1641" s="144"/>
      <c r="BC1641" s="144"/>
      <c r="BD1641" s="144"/>
      <c r="BE1641" s="144"/>
      <c r="BF1641" s="144"/>
      <c r="BG1641" s="144"/>
      <c r="BH1641" s="144"/>
      <c r="BI1641" s="144"/>
      <c r="BJ1641" s="144"/>
      <c r="BK1641" s="144"/>
      <c r="BL1641" s="144"/>
      <c r="BM1641" s="144"/>
      <c r="BN1641" s="144"/>
      <c r="BO1641" s="144"/>
      <c r="BP1641" s="144"/>
    </row>
    <row r="1642" spans="1:68" ht="14.5" x14ac:dyDescent="0.3">
      <c r="A1642" s="143"/>
      <c r="B1642" s="143"/>
      <c r="C1642" s="327"/>
      <c r="D1642" s="144"/>
      <c r="E1642" s="144"/>
      <c r="F1642" s="144"/>
      <c r="G1642" s="144"/>
      <c r="H1642" s="144"/>
      <c r="I1642" s="144"/>
      <c r="J1642" s="144"/>
      <c r="K1642" s="144"/>
      <c r="L1642" s="144"/>
      <c r="M1642" s="144"/>
      <c r="N1642" s="144"/>
      <c r="O1642" s="144"/>
      <c r="P1642" s="144"/>
      <c r="Q1642" s="144"/>
      <c r="R1642" s="144"/>
      <c r="S1642" s="144"/>
      <c r="T1642" s="144"/>
      <c r="U1642" s="144"/>
      <c r="V1642" s="144"/>
      <c r="W1642" s="144"/>
      <c r="X1642" s="144"/>
      <c r="Y1642" s="144"/>
      <c r="Z1642" s="144"/>
      <c r="AA1642" s="144"/>
      <c r="AB1642" s="144"/>
      <c r="AC1642" s="144"/>
      <c r="AD1642" s="144"/>
      <c r="AE1642" s="144"/>
      <c r="AF1642" s="144"/>
      <c r="AG1642" s="144"/>
      <c r="AH1642" s="144"/>
      <c r="AI1642" s="144"/>
      <c r="AJ1642" s="144"/>
      <c r="AK1642" s="144"/>
      <c r="AL1642" s="144"/>
      <c r="AM1642" s="144"/>
      <c r="AN1642" s="144"/>
      <c r="AO1642" s="144"/>
      <c r="AP1642" s="144"/>
      <c r="AQ1642" s="144"/>
      <c r="AR1642" s="144"/>
      <c r="AS1642" s="144"/>
      <c r="AT1642" s="144"/>
      <c r="AU1642" s="144"/>
      <c r="AV1642" s="144"/>
      <c r="AW1642" s="144"/>
      <c r="AX1642" s="144"/>
      <c r="AY1642" s="144"/>
      <c r="AZ1642" s="144"/>
      <c r="BA1642" s="144"/>
      <c r="BB1642" s="144"/>
      <c r="BC1642" s="144"/>
      <c r="BD1642" s="144"/>
      <c r="BE1642" s="144"/>
      <c r="BF1642" s="144"/>
      <c r="BG1642" s="144"/>
      <c r="BH1642" s="144"/>
      <c r="BI1642" s="144"/>
      <c r="BJ1642" s="144"/>
      <c r="BK1642" s="144"/>
      <c r="BL1642" s="144"/>
      <c r="BM1642" s="144"/>
      <c r="BN1642" s="144"/>
      <c r="BO1642" s="144"/>
      <c r="BP1642" s="144"/>
    </row>
    <row r="1643" spans="1:68" ht="14.5" x14ac:dyDescent="0.3">
      <c r="A1643" s="143"/>
      <c r="B1643" s="143"/>
      <c r="C1643" s="327"/>
      <c r="D1643" s="144"/>
      <c r="E1643" s="144"/>
      <c r="F1643" s="144"/>
      <c r="G1643" s="144"/>
      <c r="H1643" s="144"/>
      <c r="I1643" s="144"/>
      <c r="J1643" s="144"/>
      <c r="K1643" s="144"/>
      <c r="L1643" s="144"/>
      <c r="M1643" s="144"/>
      <c r="N1643" s="144"/>
      <c r="O1643" s="144"/>
      <c r="P1643" s="144"/>
      <c r="Q1643" s="144"/>
      <c r="R1643" s="144"/>
      <c r="S1643" s="144"/>
      <c r="T1643" s="144"/>
      <c r="U1643" s="144"/>
      <c r="V1643" s="144"/>
      <c r="W1643" s="144"/>
      <c r="X1643" s="144"/>
      <c r="Y1643" s="144"/>
      <c r="Z1643" s="144"/>
      <c r="AA1643" s="144"/>
      <c r="AB1643" s="144"/>
      <c r="AC1643" s="144"/>
      <c r="AD1643" s="144"/>
      <c r="AE1643" s="144"/>
      <c r="AF1643" s="144"/>
      <c r="AG1643" s="144"/>
      <c r="AH1643" s="144"/>
      <c r="AI1643" s="144"/>
      <c r="AJ1643" s="144"/>
      <c r="AK1643" s="144"/>
      <c r="AL1643" s="144"/>
      <c r="AM1643" s="144"/>
      <c r="AN1643" s="144"/>
      <c r="AO1643" s="144"/>
      <c r="AP1643" s="144"/>
      <c r="AQ1643" s="144"/>
      <c r="AR1643" s="144"/>
      <c r="AS1643" s="144"/>
      <c r="AT1643" s="144"/>
      <c r="AU1643" s="144"/>
      <c r="AV1643" s="144"/>
      <c r="AW1643" s="144"/>
      <c r="AX1643" s="144"/>
      <c r="AY1643" s="144"/>
      <c r="AZ1643" s="144"/>
      <c r="BA1643" s="144"/>
      <c r="BB1643" s="144"/>
      <c r="BC1643" s="144"/>
      <c r="BD1643" s="144"/>
      <c r="BE1643" s="144"/>
      <c r="BF1643" s="144"/>
      <c r="BG1643" s="144"/>
      <c r="BH1643" s="144"/>
      <c r="BI1643" s="144"/>
      <c r="BJ1643" s="144"/>
      <c r="BK1643" s="144"/>
      <c r="BL1643" s="144"/>
      <c r="BM1643" s="144"/>
      <c r="BN1643" s="144"/>
      <c r="BO1643" s="144"/>
      <c r="BP1643" s="144"/>
    </row>
    <row r="1644" spans="1:68" ht="14.5" x14ac:dyDescent="0.3">
      <c r="A1644" s="143"/>
      <c r="B1644" s="143"/>
      <c r="C1644" s="327"/>
      <c r="D1644" s="144"/>
      <c r="E1644" s="144"/>
      <c r="F1644" s="144"/>
      <c r="G1644" s="144"/>
      <c r="H1644" s="144"/>
      <c r="I1644" s="144"/>
      <c r="J1644" s="144"/>
      <c r="K1644" s="144"/>
      <c r="L1644" s="144"/>
      <c r="M1644" s="144"/>
      <c r="N1644" s="144"/>
      <c r="O1644" s="144"/>
      <c r="P1644" s="144"/>
      <c r="Q1644" s="144"/>
      <c r="R1644" s="144"/>
      <c r="S1644" s="144"/>
      <c r="T1644" s="144"/>
      <c r="U1644" s="144"/>
      <c r="V1644" s="144"/>
      <c r="W1644" s="144"/>
      <c r="X1644" s="144"/>
      <c r="Y1644" s="144"/>
      <c r="Z1644" s="144"/>
      <c r="AA1644" s="144"/>
      <c r="AB1644" s="144"/>
      <c r="AC1644" s="144"/>
      <c r="AD1644" s="144"/>
      <c r="AE1644" s="144"/>
      <c r="AF1644" s="144"/>
      <c r="AG1644" s="144"/>
      <c r="AH1644" s="144"/>
      <c r="AI1644" s="144"/>
      <c r="AJ1644" s="144"/>
      <c r="AK1644" s="144"/>
      <c r="AL1644" s="144"/>
      <c r="AM1644" s="144"/>
      <c r="AN1644" s="144"/>
      <c r="AO1644" s="144"/>
      <c r="AP1644" s="144"/>
      <c r="AQ1644" s="144"/>
      <c r="AR1644" s="144"/>
      <c r="AS1644" s="144"/>
      <c r="AT1644" s="144"/>
      <c r="AU1644" s="144"/>
      <c r="AV1644" s="144"/>
      <c r="AW1644" s="144"/>
      <c r="AX1644" s="144"/>
      <c r="AY1644" s="144"/>
      <c r="AZ1644" s="144"/>
      <c r="BA1644" s="144"/>
      <c r="BB1644" s="144"/>
      <c r="BC1644" s="144"/>
      <c r="BD1644" s="144"/>
      <c r="BE1644" s="144"/>
      <c r="BF1644" s="144"/>
      <c r="BG1644" s="144"/>
      <c r="BH1644" s="144"/>
      <c r="BI1644" s="144"/>
      <c r="BJ1644" s="144"/>
      <c r="BK1644" s="144"/>
      <c r="BL1644" s="144"/>
      <c r="BM1644" s="144"/>
      <c r="BN1644" s="144"/>
      <c r="BO1644" s="144"/>
      <c r="BP1644" s="144"/>
    </row>
    <row r="1645" spans="1:68" ht="14.5" x14ac:dyDescent="0.3">
      <c r="A1645" s="143"/>
      <c r="B1645" s="143"/>
      <c r="C1645" s="327"/>
      <c r="D1645" s="144"/>
      <c r="E1645" s="144"/>
      <c r="F1645" s="144"/>
      <c r="G1645" s="144"/>
      <c r="H1645" s="144"/>
      <c r="I1645" s="144"/>
      <c r="J1645" s="144"/>
      <c r="K1645" s="144"/>
      <c r="L1645" s="144"/>
      <c r="M1645" s="144"/>
      <c r="N1645" s="144"/>
      <c r="O1645" s="144"/>
      <c r="P1645" s="144"/>
      <c r="Q1645" s="144"/>
      <c r="R1645" s="144"/>
      <c r="S1645" s="144"/>
      <c r="T1645" s="144"/>
      <c r="U1645" s="144"/>
      <c r="V1645" s="144"/>
      <c r="W1645" s="144"/>
      <c r="X1645" s="144"/>
      <c r="Y1645" s="144"/>
      <c r="Z1645" s="144"/>
      <c r="AA1645" s="144"/>
      <c r="AB1645" s="144"/>
      <c r="AC1645" s="144"/>
      <c r="AD1645" s="144"/>
      <c r="AE1645" s="144"/>
      <c r="AF1645" s="144"/>
      <c r="AG1645" s="144"/>
      <c r="AH1645" s="144"/>
      <c r="AI1645" s="144"/>
      <c r="AJ1645" s="144"/>
      <c r="AK1645" s="144"/>
      <c r="AL1645" s="144"/>
      <c r="AM1645" s="144"/>
      <c r="AN1645" s="144"/>
      <c r="AO1645" s="144"/>
      <c r="AP1645" s="144"/>
      <c r="AQ1645" s="144"/>
      <c r="AR1645" s="144"/>
      <c r="AS1645" s="144"/>
      <c r="AT1645" s="144"/>
      <c r="AU1645" s="144"/>
      <c r="AV1645" s="144"/>
      <c r="AW1645" s="144"/>
      <c r="AX1645" s="144"/>
      <c r="AY1645" s="144"/>
      <c r="AZ1645" s="144"/>
      <c r="BA1645" s="144"/>
      <c r="BB1645" s="144"/>
      <c r="BC1645" s="144"/>
      <c r="BD1645" s="144"/>
      <c r="BE1645" s="144"/>
      <c r="BF1645" s="144"/>
      <c r="BG1645" s="144"/>
      <c r="BH1645" s="144"/>
      <c r="BI1645" s="144"/>
      <c r="BJ1645" s="144"/>
      <c r="BK1645" s="144"/>
      <c r="BL1645" s="144"/>
      <c r="BM1645" s="144"/>
      <c r="BN1645" s="144"/>
      <c r="BO1645" s="144"/>
      <c r="BP1645" s="144"/>
    </row>
    <row r="1646" spans="1:68" ht="14.5" x14ac:dyDescent="0.3">
      <c r="A1646" s="143"/>
      <c r="B1646" s="143"/>
      <c r="C1646" s="327"/>
      <c r="D1646" s="144"/>
      <c r="E1646" s="144"/>
      <c r="F1646" s="144"/>
      <c r="G1646" s="144"/>
      <c r="H1646" s="144"/>
      <c r="I1646" s="144"/>
      <c r="J1646" s="144"/>
      <c r="K1646" s="144"/>
      <c r="L1646" s="144"/>
      <c r="M1646" s="144"/>
      <c r="N1646" s="144"/>
      <c r="O1646" s="144"/>
      <c r="P1646" s="144"/>
      <c r="Q1646" s="144"/>
      <c r="R1646" s="144"/>
      <c r="S1646" s="144"/>
      <c r="T1646" s="144"/>
      <c r="U1646" s="144"/>
      <c r="V1646" s="144"/>
      <c r="W1646" s="144"/>
      <c r="X1646" s="144"/>
      <c r="Y1646" s="144"/>
      <c r="Z1646" s="144"/>
      <c r="AA1646" s="144"/>
      <c r="AB1646" s="144"/>
      <c r="AC1646" s="144"/>
      <c r="AD1646" s="144"/>
      <c r="AE1646" s="144"/>
      <c r="AF1646" s="144"/>
      <c r="AG1646" s="144"/>
      <c r="AH1646" s="144"/>
      <c r="AI1646" s="144"/>
      <c r="AJ1646" s="144"/>
      <c r="AK1646" s="144"/>
      <c r="AL1646" s="144"/>
      <c r="AM1646" s="144"/>
      <c r="AN1646" s="144"/>
      <c r="AO1646" s="144"/>
      <c r="AP1646" s="144"/>
      <c r="AQ1646" s="144"/>
      <c r="AR1646" s="144"/>
      <c r="AS1646" s="144"/>
      <c r="AT1646" s="144"/>
      <c r="AU1646" s="144"/>
      <c r="AV1646" s="144"/>
      <c r="AW1646" s="144"/>
      <c r="AX1646" s="144"/>
      <c r="AY1646" s="144"/>
      <c r="AZ1646" s="144"/>
      <c r="BA1646" s="144"/>
      <c r="BB1646" s="144"/>
      <c r="BC1646" s="144"/>
      <c r="BD1646" s="144"/>
      <c r="BE1646" s="144"/>
      <c r="BF1646" s="144"/>
      <c r="BG1646" s="144"/>
      <c r="BH1646" s="144"/>
      <c r="BI1646" s="144"/>
      <c r="BJ1646" s="144"/>
      <c r="BK1646" s="144"/>
      <c r="BL1646" s="144"/>
      <c r="BM1646" s="144"/>
      <c r="BN1646" s="144"/>
      <c r="BO1646" s="144"/>
      <c r="BP1646" s="144"/>
    </row>
    <row r="1647" spans="1:68" ht="14.5" x14ac:dyDescent="0.3">
      <c r="A1647" s="143"/>
      <c r="B1647" s="143"/>
      <c r="C1647" s="327"/>
      <c r="D1647" s="144"/>
      <c r="E1647" s="144"/>
      <c r="F1647" s="144"/>
      <c r="G1647" s="144"/>
      <c r="H1647" s="144"/>
      <c r="I1647" s="144"/>
      <c r="J1647" s="144"/>
      <c r="K1647" s="144"/>
      <c r="L1647" s="144"/>
      <c r="M1647" s="144"/>
      <c r="N1647" s="144"/>
      <c r="O1647" s="144"/>
      <c r="P1647" s="144"/>
      <c r="Q1647" s="144"/>
      <c r="R1647" s="144"/>
      <c r="S1647" s="144"/>
      <c r="T1647" s="144"/>
      <c r="U1647" s="144"/>
      <c r="V1647" s="144"/>
      <c r="W1647" s="144"/>
      <c r="X1647" s="144"/>
      <c r="Y1647" s="144"/>
      <c r="Z1647" s="144"/>
      <c r="AA1647" s="144"/>
      <c r="AB1647" s="144"/>
      <c r="AC1647" s="144"/>
      <c r="AD1647" s="144"/>
      <c r="AE1647" s="144"/>
      <c r="AF1647" s="144"/>
      <c r="AG1647" s="144"/>
      <c r="AH1647" s="144"/>
      <c r="AI1647" s="144"/>
      <c r="AJ1647" s="144"/>
      <c r="AK1647" s="144"/>
      <c r="AL1647" s="144"/>
      <c r="AM1647" s="144"/>
      <c r="AN1647" s="144"/>
      <c r="AO1647" s="144"/>
      <c r="AP1647" s="144"/>
      <c r="AQ1647" s="144"/>
      <c r="AR1647" s="144"/>
      <c r="AS1647" s="144"/>
      <c r="AT1647" s="144"/>
      <c r="AU1647" s="144"/>
      <c r="AV1647" s="144"/>
      <c r="AW1647" s="144"/>
      <c r="AX1647" s="144"/>
      <c r="AY1647" s="144"/>
      <c r="AZ1647" s="144"/>
      <c r="BA1647" s="144"/>
      <c r="BB1647" s="144"/>
      <c r="BC1647" s="144"/>
      <c r="BD1647" s="144"/>
      <c r="BE1647" s="144"/>
      <c r="BF1647" s="144"/>
      <c r="BG1647" s="144"/>
      <c r="BH1647" s="144"/>
      <c r="BI1647" s="144"/>
      <c r="BJ1647" s="144"/>
      <c r="BK1647" s="144"/>
      <c r="BL1647" s="144"/>
      <c r="BM1647" s="144"/>
      <c r="BN1647" s="144"/>
      <c r="BO1647" s="144"/>
      <c r="BP1647" s="144"/>
    </row>
    <row r="1648" spans="1:68" ht="14.5" x14ac:dyDescent="0.3">
      <c r="A1648" s="143"/>
      <c r="B1648" s="143"/>
      <c r="C1648" s="327"/>
      <c r="D1648" s="144"/>
      <c r="E1648" s="144"/>
      <c r="F1648" s="144"/>
      <c r="G1648" s="144"/>
      <c r="H1648" s="144"/>
      <c r="I1648" s="144"/>
      <c r="J1648" s="144"/>
      <c r="K1648" s="144"/>
      <c r="L1648" s="144"/>
      <c r="M1648" s="144"/>
      <c r="N1648" s="144"/>
      <c r="O1648" s="144"/>
      <c r="P1648" s="144"/>
      <c r="Q1648" s="144"/>
      <c r="R1648" s="144"/>
      <c r="S1648" s="144"/>
      <c r="T1648" s="144"/>
      <c r="U1648" s="144"/>
      <c r="V1648" s="144"/>
      <c r="W1648" s="144"/>
      <c r="X1648" s="144"/>
      <c r="Y1648" s="144"/>
      <c r="Z1648" s="144"/>
      <c r="AA1648" s="144"/>
      <c r="AB1648" s="144"/>
      <c r="AC1648" s="144"/>
      <c r="AD1648" s="144"/>
      <c r="AE1648" s="144"/>
      <c r="AF1648" s="144"/>
      <c r="AG1648" s="144"/>
      <c r="AH1648" s="144"/>
      <c r="AI1648" s="144"/>
      <c r="AJ1648" s="144"/>
      <c r="AK1648" s="144"/>
      <c r="AL1648" s="144"/>
      <c r="AM1648" s="144"/>
      <c r="AN1648" s="144"/>
      <c r="AO1648" s="144"/>
      <c r="AP1648" s="144"/>
      <c r="AQ1648" s="144"/>
      <c r="AR1648" s="144"/>
      <c r="AS1648" s="144"/>
      <c r="AT1648" s="144"/>
      <c r="AU1648" s="144"/>
      <c r="AV1648" s="144"/>
      <c r="AW1648" s="144"/>
      <c r="AX1648" s="144"/>
      <c r="AY1648" s="144"/>
      <c r="AZ1648" s="144"/>
      <c r="BA1648" s="144"/>
      <c r="BB1648" s="144"/>
      <c r="BC1648" s="144"/>
      <c r="BD1648" s="144"/>
      <c r="BE1648" s="144"/>
      <c r="BF1648" s="144"/>
      <c r="BG1648" s="144"/>
      <c r="BH1648" s="144"/>
      <c r="BI1648" s="144"/>
      <c r="BJ1648" s="144"/>
      <c r="BK1648" s="144"/>
      <c r="BL1648" s="144"/>
      <c r="BM1648" s="144"/>
      <c r="BN1648" s="144"/>
      <c r="BO1648" s="144"/>
      <c r="BP1648" s="144"/>
    </row>
    <row r="1649" spans="1:68" ht="14.5" x14ac:dyDescent="0.3">
      <c r="A1649" s="143"/>
      <c r="B1649" s="143"/>
      <c r="C1649" s="327"/>
      <c r="D1649" s="144"/>
      <c r="E1649" s="144"/>
      <c r="F1649" s="144"/>
      <c r="G1649" s="144"/>
      <c r="H1649" s="144"/>
      <c r="I1649" s="144"/>
      <c r="J1649" s="144"/>
      <c r="K1649" s="144"/>
      <c r="L1649" s="144"/>
      <c r="M1649" s="144"/>
      <c r="N1649" s="144"/>
      <c r="O1649" s="144"/>
      <c r="P1649" s="144"/>
      <c r="Q1649" s="144"/>
      <c r="R1649" s="144"/>
      <c r="S1649" s="144"/>
      <c r="T1649" s="144"/>
      <c r="U1649" s="144"/>
      <c r="V1649" s="144"/>
      <c r="W1649" s="144"/>
      <c r="X1649" s="144"/>
      <c r="Y1649" s="144"/>
      <c r="Z1649" s="144"/>
      <c r="AA1649" s="144"/>
      <c r="AB1649" s="144"/>
      <c r="AC1649" s="144"/>
      <c r="AD1649" s="144"/>
      <c r="AE1649" s="144"/>
      <c r="AF1649" s="144"/>
      <c r="AG1649" s="144"/>
      <c r="AH1649" s="144"/>
      <c r="AI1649" s="144"/>
      <c r="AJ1649" s="144"/>
      <c r="AK1649" s="144"/>
      <c r="AL1649" s="144"/>
      <c r="AM1649" s="144"/>
      <c r="AN1649" s="144"/>
      <c r="AO1649" s="144"/>
      <c r="AP1649" s="144"/>
      <c r="AQ1649" s="144"/>
      <c r="AR1649" s="144"/>
      <c r="AS1649" s="144"/>
      <c r="AT1649" s="144"/>
      <c r="AU1649" s="144"/>
      <c r="AV1649" s="144"/>
      <c r="AW1649" s="144"/>
      <c r="AX1649" s="144"/>
      <c r="AY1649" s="144"/>
      <c r="AZ1649" s="144"/>
      <c r="BA1649" s="144"/>
      <c r="BB1649" s="144"/>
      <c r="BC1649" s="144"/>
      <c r="BD1649" s="144"/>
      <c r="BE1649" s="144"/>
      <c r="BF1649" s="144"/>
      <c r="BG1649" s="144"/>
      <c r="BH1649" s="144"/>
      <c r="BI1649" s="144"/>
      <c r="BJ1649" s="144"/>
      <c r="BK1649" s="144"/>
      <c r="BL1649" s="144"/>
      <c r="BM1649" s="144"/>
      <c r="BN1649" s="144"/>
      <c r="BO1649" s="144"/>
      <c r="BP1649" s="144"/>
    </row>
    <row r="1650" spans="1:68" ht="14.5" x14ac:dyDescent="0.3">
      <c r="A1650" s="143"/>
      <c r="B1650" s="143"/>
      <c r="C1650" s="327"/>
      <c r="D1650" s="144"/>
      <c r="E1650" s="144"/>
      <c r="F1650" s="144"/>
      <c r="G1650" s="144"/>
      <c r="H1650" s="144"/>
      <c r="I1650" s="144"/>
      <c r="J1650" s="144"/>
      <c r="K1650" s="144"/>
      <c r="L1650" s="144"/>
      <c r="M1650" s="144"/>
      <c r="N1650" s="144"/>
      <c r="O1650" s="144"/>
      <c r="P1650" s="144"/>
      <c r="Q1650" s="144"/>
      <c r="R1650" s="144"/>
      <c r="S1650" s="144"/>
      <c r="T1650" s="144"/>
      <c r="U1650" s="144"/>
      <c r="V1650" s="144"/>
      <c r="W1650" s="144"/>
      <c r="X1650" s="144"/>
      <c r="Y1650" s="144"/>
      <c r="Z1650" s="144"/>
      <c r="AA1650" s="144"/>
      <c r="AB1650" s="144"/>
      <c r="AC1650" s="144"/>
      <c r="AD1650" s="144"/>
      <c r="AE1650" s="144"/>
      <c r="AF1650" s="144"/>
      <c r="AG1650" s="144"/>
      <c r="AH1650" s="144"/>
      <c r="AI1650" s="144"/>
      <c r="AJ1650" s="144"/>
      <c r="AK1650" s="144"/>
      <c r="AL1650" s="144"/>
      <c r="AM1650" s="144"/>
      <c r="AN1650" s="144"/>
      <c r="AO1650" s="144"/>
      <c r="AP1650" s="144"/>
      <c r="AQ1650" s="144"/>
      <c r="AR1650" s="144"/>
      <c r="AS1650" s="144"/>
      <c r="AT1650" s="144"/>
      <c r="AU1650" s="144"/>
      <c r="AV1650" s="144"/>
      <c r="AW1650" s="144"/>
      <c r="AX1650" s="144"/>
      <c r="AY1650" s="144"/>
      <c r="AZ1650" s="144"/>
      <c r="BA1650" s="144"/>
      <c r="BB1650" s="144"/>
      <c r="BC1650" s="144"/>
      <c r="BD1650" s="144"/>
      <c r="BE1650" s="144"/>
      <c r="BF1650" s="144"/>
      <c r="BG1650" s="144"/>
      <c r="BH1650" s="144"/>
      <c r="BI1650" s="144"/>
      <c r="BJ1650" s="144"/>
      <c r="BK1650" s="144"/>
      <c r="BL1650" s="144"/>
      <c r="BM1650" s="144"/>
      <c r="BN1650" s="144"/>
      <c r="BO1650" s="144"/>
      <c r="BP1650" s="144"/>
    </row>
    <row r="1651" spans="1:68" ht="14.5" x14ac:dyDescent="0.3">
      <c r="A1651" s="143"/>
      <c r="B1651" s="143"/>
      <c r="C1651" s="327"/>
      <c r="D1651" s="144"/>
      <c r="E1651" s="144"/>
      <c r="F1651" s="144"/>
      <c r="G1651" s="144"/>
      <c r="H1651" s="144"/>
      <c r="I1651" s="144"/>
      <c r="J1651" s="144"/>
      <c r="K1651" s="144"/>
      <c r="L1651" s="144"/>
      <c r="M1651" s="144"/>
      <c r="N1651" s="144"/>
      <c r="O1651" s="144"/>
      <c r="P1651" s="144"/>
      <c r="Q1651" s="144"/>
      <c r="R1651" s="144"/>
      <c r="S1651" s="144"/>
      <c r="T1651" s="144"/>
      <c r="U1651" s="144"/>
      <c r="V1651" s="144"/>
      <c r="W1651" s="144"/>
      <c r="X1651" s="144"/>
      <c r="Y1651" s="144"/>
      <c r="Z1651" s="144"/>
      <c r="AA1651" s="144"/>
      <c r="AB1651" s="144"/>
      <c r="AC1651" s="144"/>
      <c r="AD1651" s="144"/>
      <c r="AE1651" s="144"/>
      <c r="AF1651" s="144"/>
      <c r="AG1651" s="144"/>
      <c r="AH1651" s="144"/>
      <c r="AI1651" s="144"/>
      <c r="AJ1651" s="144"/>
      <c r="AK1651" s="144"/>
      <c r="AL1651" s="144"/>
      <c r="AM1651" s="144"/>
      <c r="AN1651" s="144"/>
      <c r="AO1651" s="144"/>
      <c r="AP1651" s="144"/>
      <c r="AQ1651" s="144"/>
      <c r="AR1651" s="144"/>
      <c r="AS1651" s="144"/>
      <c r="AT1651" s="144"/>
      <c r="AU1651" s="144"/>
      <c r="AV1651" s="144"/>
      <c r="AW1651" s="144"/>
      <c r="AX1651" s="144"/>
      <c r="AY1651" s="144"/>
      <c r="AZ1651" s="144"/>
      <c r="BA1651" s="144"/>
      <c r="BB1651" s="144"/>
      <c r="BC1651" s="144"/>
      <c r="BD1651" s="144"/>
      <c r="BE1651" s="144"/>
      <c r="BF1651" s="144"/>
      <c r="BG1651" s="144"/>
      <c r="BH1651" s="144"/>
      <c r="BI1651" s="144"/>
      <c r="BJ1651" s="144"/>
      <c r="BK1651" s="144"/>
      <c r="BL1651" s="144"/>
      <c r="BM1651" s="144"/>
      <c r="BN1651" s="144"/>
      <c r="BO1651" s="144"/>
      <c r="BP1651" s="144"/>
    </row>
    <row r="1652" spans="1:68" ht="14.5" x14ac:dyDescent="0.3">
      <c r="A1652" s="143"/>
      <c r="B1652" s="143"/>
      <c r="C1652" s="327"/>
      <c r="D1652" s="144"/>
      <c r="E1652" s="144"/>
      <c r="F1652" s="144"/>
      <c r="G1652" s="144"/>
      <c r="H1652" s="144"/>
      <c r="I1652" s="144"/>
      <c r="J1652" s="144"/>
      <c r="K1652" s="144"/>
      <c r="L1652" s="144"/>
      <c r="M1652" s="144"/>
      <c r="N1652" s="144"/>
      <c r="O1652" s="144"/>
      <c r="P1652" s="144"/>
      <c r="Q1652" s="144"/>
      <c r="R1652" s="144"/>
      <c r="S1652" s="144"/>
      <c r="T1652" s="144"/>
      <c r="U1652" s="144"/>
      <c r="V1652" s="144"/>
      <c r="W1652" s="144"/>
      <c r="X1652" s="144"/>
      <c r="Y1652" s="144"/>
      <c r="Z1652" s="144"/>
      <c r="AA1652" s="144"/>
      <c r="AB1652" s="144"/>
      <c r="AC1652" s="144"/>
      <c r="AD1652" s="144"/>
      <c r="AE1652" s="144"/>
      <c r="AF1652" s="144"/>
      <c r="AG1652" s="144"/>
      <c r="AH1652" s="144"/>
      <c r="AI1652" s="144"/>
      <c r="AJ1652" s="144"/>
      <c r="AK1652" s="144"/>
      <c r="AL1652" s="144"/>
      <c r="AM1652" s="144"/>
      <c r="AN1652" s="144"/>
      <c r="AO1652" s="144"/>
      <c r="AP1652" s="144"/>
      <c r="AQ1652" s="144"/>
      <c r="AR1652" s="144"/>
      <c r="AS1652" s="144"/>
      <c r="AT1652" s="144"/>
      <c r="AU1652" s="144"/>
      <c r="AV1652" s="144"/>
      <c r="AW1652" s="144"/>
      <c r="AX1652" s="144"/>
      <c r="AY1652" s="144"/>
      <c r="AZ1652" s="144"/>
      <c r="BA1652" s="144"/>
      <c r="BB1652" s="144"/>
      <c r="BC1652" s="144"/>
      <c r="BD1652" s="144"/>
      <c r="BE1652" s="144"/>
      <c r="BF1652" s="144"/>
      <c r="BG1652" s="144"/>
      <c r="BH1652" s="144"/>
      <c r="BI1652" s="144"/>
      <c r="BJ1652" s="144"/>
      <c r="BK1652" s="144"/>
      <c r="BL1652" s="144"/>
      <c r="BM1652" s="144"/>
      <c r="BN1652" s="144"/>
      <c r="BO1652" s="144"/>
      <c r="BP1652" s="144"/>
    </row>
    <row r="1653" spans="1:68" ht="14.5" x14ac:dyDescent="0.3">
      <c r="A1653" s="143"/>
      <c r="B1653" s="143"/>
      <c r="C1653" s="327"/>
      <c r="D1653" s="144"/>
      <c r="E1653" s="144"/>
      <c r="F1653" s="144"/>
      <c r="G1653" s="144"/>
      <c r="H1653" s="144"/>
      <c r="I1653" s="144"/>
      <c r="J1653" s="144"/>
      <c r="K1653" s="144"/>
      <c r="L1653" s="144"/>
      <c r="M1653" s="144"/>
      <c r="N1653" s="144"/>
      <c r="O1653" s="144"/>
      <c r="P1653" s="144"/>
      <c r="Q1653" s="144"/>
      <c r="R1653" s="144"/>
      <c r="S1653" s="144"/>
      <c r="T1653" s="144"/>
      <c r="U1653" s="144"/>
      <c r="V1653" s="144"/>
      <c r="W1653" s="144"/>
      <c r="X1653" s="144"/>
      <c r="Y1653" s="144"/>
      <c r="Z1653" s="144"/>
      <c r="AA1653" s="144"/>
      <c r="AB1653" s="144"/>
      <c r="AC1653" s="144"/>
      <c r="AD1653" s="144"/>
      <c r="AE1653" s="144"/>
      <c r="AF1653" s="144"/>
      <c r="AG1653" s="144"/>
      <c r="AH1653" s="144"/>
      <c r="AI1653" s="144"/>
      <c r="AJ1653" s="144"/>
      <c r="AK1653" s="144"/>
      <c r="AL1653" s="144"/>
      <c r="AM1653" s="144"/>
      <c r="AN1653" s="144"/>
      <c r="AO1653" s="144"/>
      <c r="AP1653" s="144"/>
      <c r="AQ1653" s="144"/>
      <c r="AR1653" s="144"/>
      <c r="AS1653" s="144"/>
      <c r="AT1653" s="144"/>
      <c r="AU1653" s="144"/>
      <c r="AV1653" s="144"/>
      <c r="AW1653" s="144"/>
      <c r="AX1653" s="144"/>
      <c r="AY1653" s="144"/>
      <c r="AZ1653" s="144"/>
      <c r="BA1653" s="144"/>
      <c r="BB1653" s="144"/>
      <c r="BC1653" s="144"/>
      <c r="BD1653" s="144"/>
      <c r="BE1653" s="144"/>
      <c r="BF1653" s="144"/>
      <c r="BG1653" s="144"/>
      <c r="BH1653" s="144"/>
      <c r="BI1653" s="144"/>
      <c r="BJ1653" s="144"/>
      <c r="BK1653" s="144"/>
      <c r="BL1653" s="144"/>
      <c r="BM1653" s="144"/>
      <c r="BN1653" s="144"/>
      <c r="BO1653" s="144"/>
      <c r="BP1653" s="144"/>
    </row>
    <row r="1654" spans="1:68" ht="14.5" x14ac:dyDescent="0.3">
      <c r="A1654" s="143"/>
      <c r="B1654" s="143"/>
      <c r="C1654" s="327"/>
      <c r="D1654" s="144"/>
      <c r="E1654" s="144"/>
      <c r="F1654" s="144"/>
      <c r="G1654" s="144"/>
      <c r="H1654" s="144"/>
      <c r="I1654" s="144"/>
      <c r="J1654" s="144"/>
      <c r="K1654" s="144"/>
      <c r="L1654" s="144"/>
      <c r="M1654" s="144"/>
      <c r="N1654" s="144"/>
      <c r="O1654" s="144"/>
      <c r="P1654" s="144"/>
      <c r="Q1654" s="144"/>
      <c r="R1654" s="144"/>
      <c r="S1654" s="144"/>
      <c r="T1654" s="144"/>
      <c r="U1654" s="144"/>
      <c r="V1654" s="144"/>
      <c r="W1654" s="144"/>
      <c r="X1654" s="144"/>
      <c r="Y1654" s="144"/>
      <c r="Z1654" s="144"/>
      <c r="AA1654" s="144"/>
      <c r="AB1654" s="144"/>
      <c r="AC1654" s="144"/>
      <c r="AD1654" s="144"/>
      <c r="AE1654" s="144"/>
      <c r="AF1654" s="144"/>
      <c r="AG1654" s="144"/>
      <c r="AH1654" s="144"/>
      <c r="AI1654" s="144"/>
      <c r="AJ1654" s="144"/>
      <c r="AK1654" s="144"/>
      <c r="AL1654" s="144"/>
      <c r="AM1654" s="144"/>
      <c r="AN1654" s="144"/>
      <c r="AO1654" s="144"/>
      <c r="AP1654" s="144"/>
      <c r="AQ1654" s="144"/>
      <c r="AR1654" s="144"/>
      <c r="AS1654" s="144"/>
      <c r="AT1654" s="144"/>
      <c r="AU1654" s="144"/>
      <c r="AV1654" s="144"/>
      <c r="AW1654" s="144"/>
      <c r="AX1654" s="144"/>
      <c r="AY1654" s="144"/>
      <c r="AZ1654" s="144"/>
      <c r="BA1654" s="144"/>
      <c r="BB1654" s="144"/>
      <c r="BC1654" s="144"/>
      <c r="BD1654" s="144"/>
      <c r="BE1654" s="144"/>
      <c r="BF1654" s="144"/>
      <c r="BG1654" s="144"/>
      <c r="BH1654" s="144"/>
      <c r="BI1654" s="144"/>
      <c r="BJ1654" s="144"/>
      <c r="BK1654" s="144"/>
      <c r="BL1654" s="144"/>
      <c r="BM1654" s="144"/>
      <c r="BN1654" s="144"/>
      <c r="BO1654" s="144"/>
      <c r="BP1654" s="144"/>
    </row>
    <row r="1655" spans="1:68" ht="14.5" x14ac:dyDescent="0.3">
      <c r="A1655" s="143"/>
      <c r="B1655" s="143"/>
      <c r="C1655" s="327"/>
      <c r="D1655" s="144"/>
      <c r="E1655" s="144"/>
      <c r="F1655" s="144"/>
      <c r="G1655" s="144"/>
      <c r="H1655" s="144"/>
      <c r="I1655" s="144"/>
      <c r="J1655" s="144"/>
      <c r="K1655" s="144"/>
      <c r="L1655" s="144"/>
      <c r="M1655" s="144"/>
      <c r="N1655" s="144"/>
      <c r="O1655" s="144"/>
      <c r="P1655" s="144"/>
      <c r="Q1655" s="144"/>
      <c r="R1655" s="144"/>
      <c r="S1655" s="144"/>
      <c r="T1655" s="144"/>
      <c r="U1655" s="144"/>
      <c r="V1655" s="144"/>
      <c r="W1655" s="144"/>
      <c r="X1655" s="144"/>
      <c r="Y1655" s="144"/>
      <c r="Z1655" s="144"/>
      <c r="AA1655" s="144"/>
      <c r="AB1655" s="144"/>
      <c r="AC1655" s="144"/>
      <c r="AD1655" s="144"/>
      <c r="AE1655" s="144"/>
      <c r="AF1655" s="144"/>
      <c r="AG1655" s="144"/>
      <c r="AH1655" s="144"/>
      <c r="AI1655" s="144"/>
      <c r="AJ1655" s="144"/>
      <c r="AK1655" s="144"/>
      <c r="AL1655" s="144"/>
      <c r="AM1655" s="144"/>
      <c r="AN1655" s="144"/>
      <c r="AO1655" s="144"/>
      <c r="AP1655" s="144"/>
      <c r="AQ1655" s="144"/>
      <c r="AR1655" s="144"/>
      <c r="AS1655" s="144"/>
      <c r="AT1655" s="144"/>
      <c r="AU1655" s="144"/>
      <c r="AV1655" s="144"/>
      <c r="AW1655" s="144"/>
      <c r="AX1655" s="144"/>
      <c r="AY1655" s="144"/>
      <c r="AZ1655" s="144"/>
      <c r="BA1655" s="144"/>
      <c r="BB1655" s="144"/>
      <c r="BC1655" s="144"/>
      <c r="BD1655" s="144"/>
      <c r="BE1655" s="144"/>
      <c r="BF1655" s="144"/>
      <c r="BG1655" s="144"/>
      <c r="BH1655" s="144"/>
      <c r="BI1655" s="144"/>
      <c r="BJ1655" s="144"/>
      <c r="BK1655" s="144"/>
      <c r="BL1655" s="144"/>
      <c r="BM1655" s="144"/>
      <c r="BN1655" s="144"/>
      <c r="BO1655" s="144"/>
      <c r="BP1655" s="144"/>
    </row>
    <row r="1656" spans="1:68" ht="14.5" x14ac:dyDescent="0.3">
      <c r="A1656" s="143"/>
      <c r="B1656" s="143"/>
      <c r="C1656" s="327"/>
      <c r="D1656" s="144"/>
      <c r="E1656" s="144"/>
      <c r="F1656" s="144"/>
      <c r="G1656" s="144"/>
      <c r="H1656" s="144"/>
      <c r="I1656" s="144"/>
      <c r="J1656" s="144"/>
      <c r="K1656" s="144"/>
      <c r="L1656" s="144"/>
      <c r="M1656" s="144"/>
      <c r="N1656" s="144"/>
      <c r="O1656" s="144"/>
      <c r="P1656" s="144"/>
      <c r="Q1656" s="144"/>
      <c r="R1656" s="144"/>
      <c r="S1656" s="144"/>
      <c r="T1656" s="144"/>
      <c r="U1656" s="144"/>
      <c r="V1656" s="144"/>
      <c r="W1656" s="144"/>
      <c r="X1656" s="144"/>
      <c r="Y1656" s="144"/>
      <c r="Z1656" s="144"/>
      <c r="AA1656" s="144"/>
      <c r="AB1656" s="144"/>
      <c r="AC1656" s="144"/>
      <c r="AD1656" s="144"/>
      <c r="AE1656" s="144"/>
      <c r="AF1656" s="144"/>
      <c r="AG1656" s="144"/>
      <c r="AH1656" s="144"/>
      <c r="AI1656" s="144"/>
      <c r="AJ1656" s="144"/>
      <c r="AK1656" s="144"/>
      <c r="AL1656" s="144"/>
      <c r="AM1656" s="144"/>
      <c r="AN1656" s="144"/>
      <c r="AO1656" s="144"/>
      <c r="AP1656" s="144"/>
      <c r="AQ1656" s="144"/>
      <c r="AR1656" s="144"/>
      <c r="AS1656" s="144"/>
      <c r="AT1656" s="144"/>
      <c r="AU1656" s="144"/>
      <c r="AV1656" s="144"/>
      <c r="AW1656" s="144"/>
      <c r="AX1656" s="144"/>
      <c r="AY1656" s="144"/>
      <c r="AZ1656" s="144"/>
      <c r="BA1656" s="144"/>
      <c r="BB1656" s="144"/>
      <c r="BC1656" s="144"/>
      <c r="BD1656" s="144"/>
      <c r="BE1656" s="144"/>
      <c r="BF1656" s="144"/>
      <c r="BG1656" s="144"/>
      <c r="BH1656" s="144"/>
      <c r="BI1656" s="144"/>
      <c r="BJ1656" s="144"/>
      <c r="BK1656" s="144"/>
      <c r="BL1656" s="144"/>
      <c r="BM1656" s="144"/>
      <c r="BN1656" s="144"/>
      <c r="BO1656" s="144"/>
      <c r="BP1656" s="144"/>
    </row>
    <row r="1657" spans="1:68" ht="14.5" x14ac:dyDescent="0.3">
      <c r="A1657" s="143"/>
      <c r="B1657" s="143"/>
      <c r="C1657" s="327"/>
      <c r="D1657" s="144"/>
      <c r="E1657" s="144"/>
      <c r="F1657" s="144"/>
      <c r="G1657" s="144"/>
      <c r="H1657" s="144"/>
      <c r="I1657" s="144"/>
      <c r="J1657" s="144"/>
      <c r="K1657" s="144"/>
      <c r="L1657" s="144"/>
      <c r="M1657" s="144"/>
      <c r="N1657" s="144"/>
      <c r="O1657" s="144"/>
      <c r="P1657" s="144"/>
      <c r="Q1657" s="144"/>
      <c r="R1657" s="144"/>
      <c r="S1657" s="144"/>
      <c r="T1657" s="144"/>
      <c r="U1657" s="144"/>
      <c r="V1657" s="144"/>
      <c r="W1657" s="144"/>
      <c r="X1657" s="144"/>
      <c r="Y1657" s="144"/>
      <c r="Z1657" s="144"/>
      <c r="AA1657" s="144"/>
      <c r="AB1657" s="144"/>
      <c r="AC1657" s="144"/>
      <c r="AD1657" s="144"/>
      <c r="AE1657" s="144"/>
      <c r="AF1657" s="144"/>
      <c r="AG1657" s="144"/>
      <c r="AH1657" s="144"/>
      <c r="AI1657" s="144"/>
      <c r="AJ1657" s="144"/>
      <c r="AK1657" s="144"/>
      <c r="AL1657" s="144"/>
      <c r="AM1657" s="144"/>
      <c r="AN1657" s="144"/>
      <c r="AO1657" s="144"/>
      <c r="AP1657" s="144"/>
      <c r="AQ1657" s="144"/>
      <c r="AR1657" s="144"/>
      <c r="AS1657" s="144"/>
      <c r="AT1657" s="144"/>
      <c r="AU1657" s="144"/>
      <c r="AV1657" s="144"/>
      <c r="AW1657" s="144"/>
      <c r="AX1657" s="144"/>
      <c r="AY1657" s="144"/>
      <c r="AZ1657" s="144"/>
      <c r="BA1657" s="144"/>
      <c r="BB1657" s="144"/>
      <c r="BC1657" s="144"/>
      <c r="BD1657" s="144"/>
      <c r="BE1657" s="144"/>
      <c r="BF1657" s="144"/>
      <c r="BG1657" s="144"/>
      <c r="BH1657" s="144"/>
      <c r="BI1657" s="144"/>
      <c r="BJ1657" s="144"/>
      <c r="BK1657" s="144"/>
      <c r="BL1657" s="144"/>
      <c r="BM1657" s="144"/>
      <c r="BN1657" s="144"/>
      <c r="BO1657" s="144"/>
      <c r="BP1657" s="144"/>
    </row>
    <row r="1658" spans="1:68" ht="14.5" x14ac:dyDescent="0.3">
      <c r="A1658" s="143"/>
      <c r="B1658" s="143"/>
      <c r="C1658" s="327"/>
      <c r="D1658" s="144"/>
      <c r="E1658" s="144"/>
      <c r="F1658" s="144"/>
      <c r="G1658" s="144"/>
      <c r="H1658" s="144"/>
      <c r="I1658" s="144"/>
      <c r="J1658" s="144"/>
      <c r="K1658" s="144"/>
      <c r="L1658" s="144"/>
      <c r="M1658" s="144"/>
      <c r="N1658" s="144"/>
      <c r="O1658" s="144"/>
      <c r="P1658" s="144"/>
      <c r="Q1658" s="144"/>
      <c r="R1658" s="144"/>
      <c r="S1658" s="144"/>
      <c r="T1658" s="144"/>
      <c r="U1658" s="144"/>
      <c r="V1658" s="144"/>
      <c r="W1658" s="144"/>
      <c r="X1658" s="144"/>
      <c r="Y1658" s="144"/>
      <c r="Z1658" s="144"/>
      <c r="AA1658" s="144"/>
      <c r="AB1658" s="144"/>
      <c r="AC1658" s="144"/>
      <c r="AD1658" s="144"/>
      <c r="AE1658" s="144"/>
      <c r="AF1658" s="144"/>
      <c r="AG1658" s="144"/>
      <c r="AH1658" s="144"/>
      <c r="AI1658" s="144"/>
      <c r="AJ1658" s="144"/>
      <c r="AK1658" s="144"/>
      <c r="AL1658" s="144"/>
      <c r="AM1658" s="144"/>
      <c r="AN1658" s="144"/>
      <c r="AO1658" s="144"/>
      <c r="AP1658" s="144"/>
      <c r="AQ1658" s="144"/>
      <c r="AR1658" s="144"/>
      <c r="AS1658" s="144"/>
      <c r="AT1658" s="144"/>
      <c r="AU1658" s="144"/>
      <c r="AV1658" s="144"/>
      <c r="AW1658" s="144"/>
      <c r="AX1658" s="144"/>
      <c r="AY1658" s="144"/>
      <c r="AZ1658" s="144"/>
      <c r="BA1658" s="144"/>
      <c r="BB1658" s="144"/>
      <c r="BC1658" s="144"/>
      <c r="BD1658" s="144"/>
      <c r="BE1658" s="144"/>
      <c r="BF1658" s="144"/>
      <c r="BG1658" s="144"/>
      <c r="BH1658" s="144"/>
      <c r="BI1658" s="144"/>
      <c r="BJ1658" s="144"/>
      <c r="BK1658" s="144"/>
      <c r="BL1658" s="144"/>
      <c r="BM1658" s="144"/>
      <c r="BN1658" s="144"/>
      <c r="BO1658" s="144"/>
      <c r="BP1658" s="144"/>
    </row>
    <row r="1659" spans="1:68" ht="14.5" x14ac:dyDescent="0.3">
      <c r="A1659" s="143"/>
      <c r="B1659" s="143"/>
      <c r="C1659" s="327"/>
      <c r="D1659" s="144"/>
      <c r="E1659" s="144"/>
      <c r="F1659" s="144"/>
      <c r="G1659" s="144"/>
      <c r="H1659" s="144"/>
      <c r="I1659" s="144"/>
      <c r="J1659" s="144"/>
      <c r="K1659" s="144"/>
      <c r="L1659" s="144"/>
      <c r="M1659" s="144"/>
      <c r="N1659" s="144"/>
      <c r="O1659" s="144"/>
      <c r="P1659" s="144"/>
      <c r="Q1659" s="144"/>
      <c r="R1659" s="144"/>
      <c r="S1659" s="144"/>
      <c r="T1659" s="144"/>
      <c r="U1659" s="144"/>
      <c r="V1659" s="144"/>
      <c r="W1659" s="144"/>
      <c r="X1659" s="144"/>
      <c r="Y1659" s="144"/>
      <c r="Z1659" s="144"/>
      <c r="AA1659" s="144"/>
      <c r="AB1659" s="144"/>
      <c r="AC1659" s="144"/>
      <c r="AD1659" s="144"/>
      <c r="AE1659" s="144"/>
      <c r="AF1659" s="144"/>
      <c r="AG1659" s="144"/>
      <c r="AH1659" s="144"/>
      <c r="AI1659" s="144"/>
      <c r="AJ1659" s="144"/>
      <c r="AK1659" s="144"/>
      <c r="AL1659" s="144"/>
      <c r="AM1659" s="144"/>
      <c r="AN1659" s="144"/>
      <c r="AO1659" s="144"/>
      <c r="AP1659" s="144"/>
      <c r="AQ1659" s="144"/>
      <c r="AR1659" s="144"/>
      <c r="AS1659" s="144"/>
      <c r="AT1659" s="144"/>
      <c r="AU1659" s="144"/>
      <c r="AV1659" s="144"/>
      <c r="AW1659" s="144"/>
      <c r="AX1659" s="144"/>
      <c r="AY1659" s="144"/>
      <c r="AZ1659" s="144"/>
      <c r="BA1659" s="144"/>
      <c r="BB1659" s="144"/>
      <c r="BC1659" s="144"/>
      <c r="BD1659" s="144"/>
      <c r="BE1659" s="144"/>
      <c r="BF1659" s="144"/>
      <c r="BG1659" s="144"/>
      <c r="BH1659" s="144"/>
      <c r="BI1659" s="144"/>
      <c r="BJ1659" s="144"/>
      <c r="BK1659" s="144"/>
      <c r="BL1659" s="144"/>
      <c r="BM1659" s="144"/>
      <c r="BN1659" s="144"/>
      <c r="BO1659" s="144"/>
      <c r="BP1659" s="144"/>
    </row>
    <row r="1660" spans="1:68" ht="14.5" x14ac:dyDescent="0.3">
      <c r="A1660" s="143"/>
      <c r="B1660" s="143"/>
      <c r="C1660" s="327"/>
      <c r="D1660" s="144"/>
      <c r="E1660" s="144"/>
      <c r="F1660" s="144"/>
      <c r="G1660" s="144"/>
      <c r="H1660" s="144"/>
      <c r="I1660" s="144"/>
      <c r="J1660" s="144"/>
      <c r="K1660" s="144"/>
      <c r="L1660" s="144"/>
      <c r="M1660" s="144"/>
      <c r="N1660" s="144"/>
      <c r="O1660" s="144"/>
      <c r="P1660" s="144"/>
      <c r="Q1660" s="144"/>
      <c r="R1660" s="144"/>
      <c r="S1660" s="144"/>
      <c r="T1660" s="144"/>
      <c r="U1660" s="144"/>
      <c r="V1660" s="144"/>
      <c r="W1660" s="144"/>
      <c r="X1660" s="144"/>
      <c r="Y1660" s="144"/>
      <c r="Z1660" s="144"/>
      <c r="AA1660" s="144"/>
      <c r="AB1660" s="144"/>
      <c r="AC1660" s="144"/>
      <c r="AD1660" s="144"/>
      <c r="AE1660" s="144"/>
      <c r="AF1660" s="144"/>
      <c r="AG1660" s="144"/>
      <c r="AH1660" s="144"/>
      <c r="AI1660" s="144"/>
      <c r="AJ1660" s="144"/>
      <c r="AK1660" s="144"/>
      <c r="AL1660" s="144"/>
      <c r="AM1660" s="144"/>
      <c r="AN1660" s="144"/>
      <c r="AO1660" s="144"/>
      <c r="AP1660" s="144"/>
      <c r="AQ1660" s="144"/>
      <c r="AR1660" s="144"/>
      <c r="AS1660" s="144"/>
      <c r="AT1660" s="144"/>
      <c r="AU1660" s="144"/>
      <c r="AV1660" s="144"/>
      <c r="AW1660" s="144"/>
      <c r="AX1660" s="144"/>
      <c r="AY1660" s="144"/>
      <c r="AZ1660" s="144"/>
      <c r="BA1660" s="144"/>
      <c r="BB1660" s="144"/>
      <c r="BC1660" s="144"/>
      <c r="BD1660" s="144"/>
      <c r="BE1660" s="144"/>
      <c r="BF1660" s="144"/>
      <c r="BG1660" s="144"/>
      <c r="BH1660" s="144"/>
      <c r="BI1660" s="144"/>
      <c r="BJ1660" s="144"/>
      <c r="BK1660" s="144"/>
      <c r="BL1660" s="144"/>
      <c r="BM1660" s="144"/>
      <c r="BN1660" s="144"/>
      <c r="BO1660" s="144"/>
      <c r="BP1660" s="144"/>
    </row>
    <row r="1661" spans="1:68" ht="14.5" x14ac:dyDescent="0.3">
      <c r="A1661" s="143"/>
      <c r="B1661" s="143"/>
      <c r="C1661" s="327"/>
      <c r="D1661" s="144"/>
      <c r="E1661" s="144"/>
      <c r="F1661" s="144"/>
      <c r="G1661" s="144"/>
      <c r="H1661" s="144"/>
      <c r="I1661" s="144"/>
      <c r="J1661" s="144"/>
      <c r="K1661" s="144"/>
      <c r="L1661" s="144"/>
      <c r="M1661" s="144"/>
      <c r="N1661" s="144"/>
      <c r="O1661" s="144"/>
      <c r="P1661" s="144"/>
      <c r="Q1661" s="144"/>
      <c r="R1661" s="144"/>
      <c r="S1661" s="144"/>
      <c r="T1661" s="144"/>
      <c r="U1661" s="144"/>
      <c r="V1661" s="144"/>
      <c r="W1661" s="144"/>
      <c r="X1661" s="144"/>
      <c r="Y1661" s="144"/>
      <c r="Z1661" s="144"/>
      <c r="AA1661" s="144"/>
      <c r="AB1661" s="144"/>
      <c r="AC1661" s="144"/>
      <c r="AD1661" s="144"/>
      <c r="AE1661" s="144"/>
      <c r="AF1661" s="144"/>
      <c r="AG1661" s="144"/>
      <c r="AH1661" s="144"/>
      <c r="AI1661" s="144"/>
      <c r="AJ1661" s="144"/>
      <c r="AK1661" s="144"/>
      <c r="AL1661" s="144"/>
      <c r="AM1661" s="144"/>
      <c r="AN1661" s="144"/>
      <c r="AO1661" s="144"/>
      <c r="AP1661" s="144"/>
      <c r="AQ1661" s="144"/>
      <c r="AR1661" s="144"/>
      <c r="AS1661" s="144"/>
      <c r="AT1661" s="144"/>
      <c r="AU1661" s="144"/>
      <c r="AV1661" s="144"/>
      <c r="AW1661" s="144"/>
      <c r="AX1661" s="144"/>
      <c r="AY1661" s="144"/>
      <c r="AZ1661" s="144"/>
      <c r="BA1661" s="144"/>
      <c r="BB1661" s="144"/>
      <c r="BC1661" s="144"/>
      <c r="BD1661" s="144"/>
      <c r="BE1661" s="144"/>
      <c r="BF1661" s="144"/>
      <c r="BG1661" s="144"/>
      <c r="BH1661" s="144"/>
      <c r="BI1661" s="144"/>
      <c r="BJ1661" s="144"/>
      <c r="BK1661" s="144"/>
      <c r="BL1661" s="144"/>
      <c r="BM1661" s="144"/>
      <c r="BN1661" s="144"/>
      <c r="BO1661" s="144"/>
      <c r="BP1661" s="144"/>
    </row>
    <row r="1662" spans="1:68" ht="14.5" x14ac:dyDescent="0.3">
      <c r="A1662" s="143"/>
      <c r="B1662" s="143"/>
      <c r="C1662" s="327"/>
      <c r="D1662" s="144"/>
      <c r="E1662" s="144"/>
      <c r="F1662" s="144"/>
      <c r="G1662" s="144"/>
      <c r="H1662" s="144"/>
      <c r="I1662" s="144"/>
      <c r="J1662" s="144"/>
      <c r="K1662" s="144"/>
      <c r="L1662" s="144"/>
      <c r="M1662" s="144"/>
      <c r="N1662" s="144"/>
      <c r="O1662" s="144"/>
      <c r="P1662" s="144"/>
      <c r="Q1662" s="144"/>
      <c r="R1662" s="144"/>
      <c r="S1662" s="144"/>
      <c r="T1662" s="144"/>
      <c r="U1662" s="144"/>
      <c r="V1662" s="144"/>
      <c r="W1662" s="144"/>
      <c r="X1662" s="144"/>
      <c r="Y1662" s="144"/>
      <c r="Z1662" s="144"/>
      <c r="AA1662" s="144"/>
      <c r="AB1662" s="144"/>
      <c r="AC1662" s="144"/>
      <c r="AD1662" s="144"/>
      <c r="AE1662" s="144"/>
      <c r="AF1662" s="144"/>
      <c r="AG1662" s="144"/>
      <c r="AH1662" s="144"/>
      <c r="AI1662" s="144"/>
      <c r="AJ1662" s="144"/>
      <c r="AK1662" s="144"/>
      <c r="AL1662" s="144"/>
      <c r="AM1662" s="144"/>
      <c r="AN1662" s="144"/>
      <c r="AO1662" s="144"/>
      <c r="AP1662" s="144"/>
      <c r="AQ1662" s="144"/>
      <c r="AR1662" s="144"/>
      <c r="AS1662" s="144"/>
      <c r="AT1662" s="144"/>
      <c r="AU1662" s="144"/>
      <c r="AV1662" s="144"/>
      <c r="AW1662" s="144"/>
      <c r="AX1662" s="144"/>
      <c r="AY1662" s="144"/>
      <c r="AZ1662" s="144"/>
      <c r="BA1662" s="144"/>
      <c r="BB1662" s="144"/>
      <c r="BC1662" s="144"/>
      <c r="BD1662" s="144"/>
      <c r="BE1662" s="144"/>
      <c r="BF1662" s="144"/>
      <c r="BG1662" s="144"/>
      <c r="BH1662" s="144"/>
      <c r="BI1662" s="144"/>
      <c r="BJ1662" s="144"/>
      <c r="BK1662" s="144"/>
      <c r="BL1662" s="144"/>
      <c r="BM1662" s="144"/>
      <c r="BN1662" s="144"/>
      <c r="BO1662" s="144"/>
      <c r="BP1662" s="144"/>
    </row>
    <row r="1663" spans="1:68" ht="14.5" x14ac:dyDescent="0.3">
      <c r="A1663" s="143"/>
      <c r="B1663" s="143"/>
      <c r="C1663" s="327"/>
      <c r="D1663" s="144"/>
      <c r="E1663" s="144"/>
      <c r="F1663" s="144"/>
      <c r="G1663" s="144"/>
      <c r="H1663" s="144"/>
      <c r="I1663" s="144"/>
      <c r="J1663" s="144"/>
      <c r="K1663" s="144"/>
      <c r="L1663" s="144"/>
      <c r="M1663" s="144"/>
      <c r="N1663" s="144"/>
      <c r="O1663" s="144"/>
      <c r="P1663" s="144"/>
      <c r="Q1663" s="144"/>
      <c r="R1663" s="144"/>
      <c r="S1663" s="144"/>
      <c r="T1663" s="144"/>
      <c r="U1663" s="144"/>
      <c r="V1663" s="144"/>
      <c r="W1663" s="144"/>
      <c r="X1663" s="144"/>
      <c r="Y1663" s="144"/>
      <c r="Z1663" s="144"/>
      <c r="AA1663" s="144"/>
      <c r="AB1663" s="144"/>
      <c r="AC1663" s="144"/>
      <c r="AD1663" s="144"/>
      <c r="AE1663" s="144"/>
      <c r="AF1663" s="144"/>
      <c r="AG1663" s="144"/>
      <c r="AH1663" s="144"/>
      <c r="AI1663" s="144"/>
      <c r="AJ1663" s="144"/>
      <c r="AK1663" s="144"/>
      <c r="AL1663" s="144"/>
      <c r="AM1663" s="144"/>
      <c r="AN1663" s="144"/>
      <c r="AO1663" s="144"/>
      <c r="AP1663" s="144"/>
      <c r="AQ1663" s="144"/>
      <c r="AR1663" s="144"/>
      <c r="AS1663" s="144"/>
      <c r="AT1663" s="144"/>
      <c r="AU1663" s="144"/>
      <c r="AV1663" s="144"/>
      <c r="AW1663" s="144"/>
      <c r="AX1663" s="144"/>
      <c r="AY1663" s="144"/>
      <c r="AZ1663" s="144"/>
      <c r="BA1663" s="144"/>
      <c r="BB1663" s="144"/>
      <c r="BC1663" s="144"/>
      <c r="BD1663" s="144"/>
      <c r="BE1663" s="144"/>
      <c r="BF1663" s="144"/>
      <c r="BG1663" s="144"/>
      <c r="BH1663" s="144"/>
      <c r="BI1663" s="144"/>
      <c r="BJ1663" s="144"/>
      <c r="BK1663" s="144"/>
      <c r="BL1663" s="144"/>
      <c r="BM1663" s="144"/>
      <c r="BN1663" s="144"/>
      <c r="BO1663" s="144"/>
      <c r="BP1663" s="144"/>
    </row>
    <row r="1664" spans="1:68" ht="14.5" x14ac:dyDescent="0.3">
      <c r="A1664" s="143"/>
      <c r="B1664" s="143"/>
      <c r="C1664" s="327"/>
      <c r="D1664" s="144"/>
      <c r="E1664" s="144"/>
      <c r="F1664" s="144"/>
      <c r="G1664" s="144"/>
      <c r="H1664" s="144"/>
      <c r="I1664" s="144"/>
      <c r="J1664" s="144"/>
      <c r="K1664" s="144"/>
      <c r="L1664" s="144"/>
      <c r="M1664" s="144"/>
      <c r="N1664" s="144"/>
      <c r="O1664" s="144"/>
      <c r="P1664" s="144"/>
      <c r="Q1664" s="144"/>
      <c r="R1664" s="144"/>
      <c r="S1664" s="144"/>
      <c r="T1664" s="144"/>
      <c r="U1664" s="144"/>
      <c r="V1664" s="144"/>
      <c r="W1664" s="144"/>
      <c r="X1664" s="144"/>
      <c r="Y1664" s="144"/>
      <c r="Z1664" s="144"/>
      <c r="AA1664" s="144"/>
      <c r="AB1664" s="144"/>
      <c r="AC1664" s="144"/>
      <c r="AD1664" s="144"/>
      <c r="AE1664" s="144"/>
      <c r="AF1664" s="144"/>
      <c r="AG1664" s="144"/>
      <c r="AH1664" s="144"/>
      <c r="AI1664" s="144"/>
      <c r="AJ1664" s="144"/>
      <c r="AK1664" s="144"/>
      <c r="AL1664" s="144"/>
      <c r="AM1664" s="144"/>
      <c r="AN1664" s="144"/>
      <c r="AO1664" s="144"/>
      <c r="AP1664" s="144"/>
      <c r="AQ1664" s="144"/>
      <c r="AR1664" s="144"/>
      <c r="AS1664" s="144"/>
      <c r="AT1664" s="144"/>
      <c r="AU1664" s="144"/>
      <c r="AV1664" s="144"/>
      <c r="AW1664" s="144"/>
      <c r="AX1664" s="144"/>
      <c r="AY1664" s="144"/>
      <c r="AZ1664" s="144"/>
      <c r="BA1664" s="144"/>
      <c r="BB1664" s="144"/>
      <c r="BC1664" s="144"/>
      <c r="BD1664" s="144"/>
      <c r="BE1664" s="144"/>
      <c r="BF1664" s="144"/>
      <c r="BG1664" s="144"/>
      <c r="BH1664" s="144"/>
      <c r="BI1664" s="144"/>
      <c r="BJ1664" s="144"/>
      <c r="BK1664" s="144"/>
      <c r="BL1664" s="144"/>
      <c r="BM1664" s="144"/>
      <c r="BN1664" s="144"/>
      <c r="BO1664" s="144"/>
      <c r="BP1664" s="144"/>
    </row>
    <row r="1665" spans="1:68" ht="14.5" x14ac:dyDescent="0.3">
      <c r="A1665" s="143"/>
      <c r="B1665" s="143"/>
      <c r="C1665" s="327"/>
      <c r="D1665" s="144"/>
      <c r="E1665" s="144"/>
      <c r="F1665" s="144"/>
      <c r="G1665" s="144"/>
      <c r="H1665" s="144"/>
      <c r="I1665" s="144"/>
      <c r="J1665" s="144"/>
      <c r="K1665" s="144"/>
      <c r="L1665" s="144"/>
      <c r="M1665" s="144"/>
      <c r="N1665" s="144"/>
      <c r="O1665" s="144"/>
      <c r="P1665" s="144"/>
      <c r="Q1665" s="144"/>
      <c r="R1665" s="144"/>
      <c r="S1665" s="144"/>
      <c r="T1665" s="144"/>
      <c r="U1665" s="144"/>
      <c r="V1665" s="144"/>
      <c r="W1665" s="144"/>
      <c r="X1665" s="144"/>
      <c r="Y1665" s="144"/>
      <c r="Z1665" s="144"/>
      <c r="AA1665" s="144"/>
      <c r="AB1665" s="144"/>
      <c r="AC1665" s="144"/>
      <c r="AD1665" s="144"/>
      <c r="AE1665" s="144"/>
      <c r="AF1665" s="144"/>
      <c r="AG1665" s="144"/>
      <c r="AH1665" s="144"/>
      <c r="AI1665" s="144"/>
      <c r="AJ1665" s="144"/>
      <c r="AK1665" s="144"/>
      <c r="AL1665" s="144"/>
      <c r="AM1665" s="144"/>
      <c r="AN1665" s="144"/>
      <c r="AO1665" s="144"/>
      <c r="AP1665" s="144"/>
      <c r="AQ1665" s="144"/>
      <c r="AR1665" s="144"/>
      <c r="AS1665" s="144"/>
      <c r="AT1665" s="144"/>
      <c r="AU1665" s="144"/>
      <c r="AV1665" s="144"/>
      <c r="AW1665" s="144"/>
      <c r="AX1665" s="144"/>
      <c r="AY1665" s="144"/>
      <c r="AZ1665" s="144"/>
      <c r="BA1665" s="144"/>
      <c r="BB1665" s="144"/>
      <c r="BC1665" s="144"/>
      <c r="BD1665" s="144"/>
      <c r="BE1665" s="144"/>
      <c r="BF1665" s="144"/>
      <c r="BG1665" s="144"/>
      <c r="BH1665" s="144"/>
      <c r="BI1665" s="144"/>
      <c r="BJ1665" s="144"/>
      <c r="BK1665" s="144"/>
      <c r="BL1665" s="144"/>
      <c r="BM1665" s="144"/>
      <c r="BN1665" s="144"/>
      <c r="BO1665" s="144"/>
      <c r="BP1665" s="144"/>
    </row>
    <row r="1666" spans="1:68" ht="14.5" x14ac:dyDescent="0.3">
      <c r="A1666" s="143"/>
      <c r="B1666" s="143"/>
      <c r="C1666" s="327"/>
      <c r="D1666" s="144"/>
      <c r="E1666" s="144"/>
      <c r="F1666" s="144"/>
      <c r="G1666" s="144"/>
      <c r="H1666" s="144"/>
      <c r="I1666" s="144"/>
      <c r="J1666" s="144"/>
      <c r="K1666" s="144"/>
      <c r="L1666" s="144"/>
      <c r="M1666" s="144"/>
      <c r="N1666" s="144"/>
      <c r="O1666" s="144"/>
      <c r="P1666" s="144"/>
      <c r="Q1666" s="144"/>
      <c r="R1666" s="144"/>
      <c r="S1666" s="144"/>
      <c r="T1666" s="144"/>
      <c r="U1666" s="144"/>
      <c r="V1666" s="144"/>
      <c r="W1666" s="144"/>
      <c r="X1666" s="144"/>
      <c r="Y1666" s="144"/>
      <c r="Z1666" s="144"/>
      <c r="AA1666" s="144"/>
      <c r="AB1666" s="144"/>
      <c r="AC1666" s="144"/>
      <c r="AD1666" s="144"/>
      <c r="AE1666" s="144"/>
      <c r="AF1666" s="144"/>
      <c r="AG1666" s="144"/>
      <c r="AH1666" s="144"/>
      <c r="AI1666" s="144"/>
      <c r="AJ1666" s="144"/>
      <c r="AK1666" s="144"/>
      <c r="AL1666" s="144"/>
      <c r="AM1666" s="144"/>
      <c r="AN1666" s="144"/>
      <c r="AO1666" s="144"/>
      <c r="AP1666" s="144"/>
      <c r="AQ1666" s="144"/>
      <c r="AR1666" s="144"/>
      <c r="AS1666" s="144"/>
      <c r="AT1666" s="144"/>
      <c r="AU1666" s="144"/>
      <c r="AV1666" s="144"/>
      <c r="AW1666" s="144"/>
      <c r="AX1666" s="144"/>
      <c r="AY1666" s="144"/>
      <c r="AZ1666" s="144"/>
      <c r="BA1666" s="144"/>
      <c r="BB1666" s="144"/>
      <c r="BC1666" s="144"/>
      <c r="BD1666" s="144"/>
      <c r="BE1666" s="144"/>
      <c r="BF1666" s="144"/>
      <c r="BG1666" s="144"/>
      <c r="BH1666" s="144"/>
      <c r="BI1666" s="144"/>
      <c r="BJ1666" s="144"/>
      <c r="BK1666" s="144"/>
      <c r="BL1666" s="144"/>
      <c r="BM1666" s="144"/>
      <c r="BN1666" s="144"/>
      <c r="BO1666" s="144"/>
      <c r="BP1666" s="144"/>
    </row>
    <row r="1667" spans="1:68" ht="14.5" x14ac:dyDescent="0.3">
      <c r="A1667" s="143"/>
      <c r="B1667" s="143"/>
      <c r="C1667" s="327"/>
      <c r="D1667" s="144"/>
      <c r="E1667" s="144"/>
      <c r="F1667" s="144"/>
      <c r="G1667" s="144"/>
      <c r="H1667" s="144"/>
      <c r="I1667" s="144"/>
      <c r="J1667" s="144"/>
      <c r="K1667" s="144"/>
      <c r="L1667" s="144"/>
      <c r="M1667" s="144"/>
      <c r="N1667" s="144"/>
      <c r="O1667" s="144"/>
      <c r="P1667" s="144"/>
      <c r="Q1667" s="144"/>
      <c r="R1667" s="144"/>
      <c r="S1667" s="144"/>
      <c r="T1667" s="144"/>
      <c r="U1667" s="144"/>
      <c r="V1667" s="144"/>
      <c r="W1667" s="144"/>
      <c r="X1667" s="144"/>
      <c r="Y1667" s="144"/>
      <c r="Z1667" s="144"/>
      <c r="AA1667" s="144"/>
      <c r="AB1667" s="144"/>
      <c r="AC1667" s="144"/>
      <c r="AD1667" s="144"/>
      <c r="AE1667" s="144"/>
      <c r="AF1667" s="144"/>
      <c r="AG1667" s="144"/>
      <c r="AH1667" s="144"/>
      <c r="AI1667" s="144"/>
      <c r="AJ1667" s="144"/>
      <c r="AK1667" s="144"/>
      <c r="AL1667" s="144"/>
      <c r="AM1667" s="144"/>
      <c r="AN1667" s="144"/>
      <c r="AO1667" s="144"/>
      <c r="AP1667" s="144"/>
      <c r="AQ1667" s="144"/>
      <c r="AR1667" s="144"/>
      <c r="AS1667" s="144"/>
      <c r="AT1667" s="144"/>
      <c r="AU1667" s="144"/>
      <c r="AV1667" s="144"/>
      <c r="AW1667" s="144"/>
      <c r="AX1667" s="144"/>
      <c r="AY1667" s="144"/>
      <c r="AZ1667" s="144"/>
      <c r="BA1667" s="144"/>
      <c r="BB1667" s="144"/>
      <c r="BC1667" s="144"/>
      <c r="BD1667" s="144"/>
      <c r="BE1667" s="144"/>
      <c r="BF1667" s="144"/>
      <c r="BG1667" s="144"/>
      <c r="BH1667" s="144"/>
      <c r="BI1667" s="144"/>
      <c r="BJ1667" s="144"/>
      <c r="BK1667" s="144"/>
      <c r="BL1667" s="144"/>
      <c r="BM1667" s="144"/>
      <c r="BN1667" s="144"/>
      <c r="BO1667" s="144"/>
      <c r="BP1667" s="144"/>
    </row>
    <row r="1668" spans="1:68" ht="14.5" x14ac:dyDescent="0.3">
      <c r="A1668" s="143"/>
      <c r="B1668" s="143"/>
      <c r="C1668" s="327"/>
      <c r="D1668" s="144"/>
      <c r="E1668" s="144"/>
      <c r="F1668" s="144"/>
      <c r="G1668" s="144"/>
      <c r="H1668" s="144"/>
      <c r="I1668" s="144"/>
      <c r="J1668" s="144"/>
      <c r="K1668" s="144"/>
      <c r="L1668" s="144"/>
      <c r="M1668" s="144"/>
      <c r="N1668" s="144"/>
      <c r="O1668" s="144"/>
      <c r="P1668" s="144"/>
      <c r="Q1668" s="144"/>
      <c r="R1668" s="144"/>
      <c r="S1668" s="144"/>
      <c r="T1668" s="144"/>
      <c r="U1668" s="144"/>
      <c r="V1668" s="144"/>
      <c r="W1668" s="144"/>
      <c r="X1668" s="144"/>
      <c r="Y1668" s="144"/>
      <c r="Z1668" s="144"/>
      <c r="AA1668" s="144"/>
      <c r="AB1668" s="144"/>
      <c r="AC1668" s="144"/>
      <c r="AD1668" s="144"/>
      <c r="AE1668" s="144"/>
      <c r="AF1668" s="144"/>
      <c r="AG1668" s="144"/>
      <c r="AH1668" s="144"/>
      <c r="AI1668" s="144"/>
      <c r="AJ1668" s="144"/>
      <c r="AK1668" s="144"/>
      <c r="AL1668" s="144"/>
      <c r="AM1668" s="144"/>
      <c r="AN1668" s="144"/>
      <c r="AO1668" s="144"/>
      <c r="AP1668" s="144"/>
      <c r="AQ1668" s="144"/>
      <c r="AR1668" s="144"/>
      <c r="AS1668" s="144"/>
      <c r="AT1668" s="144"/>
      <c r="AU1668" s="144"/>
      <c r="AV1668" s="144"/>
      <c r="AW1668" s="144"/>
      <c r="AX1668" s="144"/>
      <c r="AY1668" s="144"/>
      <c r="AZ1668" s="144"/>
      <c r="BA1668" s="144"/>
      <c r="BB1668" s="144"/>
      <c r="BC1668" s="144"/>
      <c r="BD1668" s="144"/>
      <c r="BE1668" s="144"/>
      <c r="BF1668" s="144"/>
      <c r="BG1668" s="144"/>
      <c r="BH1668" s="144"/>
      <c r="BI1668" s="144"/>
      <c r="BJ1668" s="144"/>
      <c r="BK1668" s="144"/>
      <c r="BL1668" s="144"/>
      <c r="BM1668" s="144"/>
      <c r="BN1668" s="144"/>
      <c r="BO1668" s="144"/>
      <c r="BP1668" s="144"/>
    </row>
    <row r="1669" spans="1:68" ht="14.5" x14ac:dyDescent="0.3">
      <c r="A1669" s="143"/>
      <c r="B1669" s="143"/>
      <c r="C1669" s="327"/>
      <c r="D1669" s="144"/>
      <c r="E1669" s="144"/>
      <c r="F1669" s="144"/>
      <c r="G1669" s="144"/>
      <c r="H1669" s="144"/>
      <c r="I1669" s="144"/>
      <c r="J1669" s="144"/>
      <c r="K1669" s="144"/>
      <c r="L1669" s="144"/>
      <c r="M1669" s="144"/>
      <c r="N1669" s="144"/>
      <c r="O1669" s="144"/>
      <c r="P1669" s="144"/>
      <c r="Q1669" s="144"/>
      <c r="R1669" s="144"/>
      <c r="S1669" s="144"/>
      <c r="T1669" s="144"/>
      <c r="U1669" s="144"/>
      <c r="V1669" s="144"/>
      <c r="W1669" s="144"/>
      <c r="X1669" s="144"/>
      <c r="Y1669" s="144"/>
      <c r="Z1669" s="144"/>
      <c r="AA1669" s="144"/>
      <c r="AB1669" s="144"/>
      <c r="AC1669" s="144"/>
      <c r="AD1669" s="144"/>
      <c r="AE1669" s="144"/>
      <c r="AF1669" s="144"/>
      <c r="AG1669" s="144"/>
      <c r="AH1669" s="144"/>
      <c r="AI1669" s="144"/>
      <c r="AJ1669" s="144"/>
      <c r="AK1669" s="144"/>
      <c r="AL1669" s="144"/>
      <c r="AM1669" s="144"/>
      <c r="AN1669" s="144"/>
      <c r="AO1669" s="144"/>
      <c r="AP1669" s="144"/>
      <c r="AQ1669" s="144"/>
      <c r="AR1669" s="144"/>
      <c r="AS1669" s="144"/>
      <c r="AT1669" s="144"/>
      <c r="AU1669" s="144"/>
      <c r="AV1669" s="144"/>
      <c r="AW1669" s="144"/>
      <c r="AX1669" s="144"/>
      <c r="AY1669" s="144"/>
      <c r="AZ1669" s="144"/>
      <c r="BA1669" s="144"/>
      <c r="BB1669" s="144"/>
      <c r="BC1669" s="144"/>
      <c r="BD1669" s="144"/>
      <c r="BE1669" s="144"/>
      <c r="BF1669" s="144"/>
      <c r="BG1669" s="144"/>
      <c r="BH1669" s="144"/>
      <c r="BI1669" s="144"/>
      <c r="BJ1669" s="144"/>
      <c r="BK1669" s="144"/>
      <c r="BL1669" s="144"/>
      <c r="BM1669" s="144"/>
      <c r="BN1669" s="144"/>
      <c r="BO1669" s="144"/>
      <c r="BP1669" s="144"/>
    </row>
    <row r="1670" spans="1:68" ht="14.5" x14ac:dyDescent="0.3">
      <c r="A1670" s="143"/>
      <c r="B1670" s="143"/>
      <c r="C1670" s="327"/>
      <c r="D1670" s="144"/>
      <c r="E1670" s="144"/>
      <c r="F1670" s="144"/>
      <c r="G1670" s="144"/>
      <c r="H1670" s="144"/>
      <c r="I1670" s="144"/>
      <c r="J1670" s="144"/>
      <c r="K1670" s="144"/>
      <c r="L1670" s="144"/>
      <c r="M1670" s="144"/>
      <c r="N1670" s="144"/>
      <c r="O1670" s="144"/>
      <c r="P1670" s="144"/>
      <c r="Q1670" s="144"/>
      <c r="R1670" s="144"/>
      <c r="S1670" s="144"/>
      <c r="T1670" s="144"/>
      <c r="U1670" s="144"/>
      <c r="V1670" s="144"/>
      <c r="W1670" s="144"/>
      <c r="X1670" s="144"/>
      <c r="Y1670" s="144"/>
      <c r="Z1670" s="144"/>
      <c r="AA1670" s="144"/>
      <c r="AB1670" s="144"/>
      <c r="AC1670" s="144"/>
      <c r="AD1670" s="144"/>
      <c r="AE1670" s="144"/>
      <c r="AF1670" s="144"/>
      <c r="AG1670" s="144"/>
      <c r="AH1670" s="144"/>
      <c r="AI1670" s="144"/>
      <c r="AJ1670" s="144"/>
      <c r="AK1670" s="144"/>
      <c r="AL1670" s="144"/>
      <c r="AM1670" s="144"/>
      <c r="AN1670" s="144"/>
      <c r="AO1670" s="144"/>
      <c r="AP1670" s="144"/>
      <c r="AQ1670" s="144"/>
      <c r="AR1670" s="144"/>
      <c r="AS1670" s="144"/>
      <c r="AT1670" s="144"/>
      <c r="AU1670" s="144"/>
      <c r="AV1670" s="144"/>
      <c r="AW1670" s="144"/>
      <c r="AX1670" s="144"/>
      <c r="AY1670" s="144"/>
      <c r="AZ1670" s="144"/>
      <c r="BA1670" s="144"/>
      <c r="BB1670" s="144"/>
      <c r="BC1670" s="144"/>
      <c r="BD1670" s="144"/>
      <c r="BE1670" s="144"/>
      <c r="BF1670" s="144"/>
      <c r="BG1670" s="144"/>
      <c r="BH1670" s="144"/>
      <c r="BI1670" s="144"/>
      <c r="BJ1670" s="144"/>
      <c r="BK1670" s="144"/>
      <c r="BL1670" s="144"/>
      <c r="BM1670" s="144"/>
      <c r="BN1670" s="144"/>
      <c r="BO1670" s="144"/>
      <c r="BP1670" s="144"/>
    </row>
    <row r="1671" spans="1:68" ht="14.5" x14ac:dyDescent="0.3">
      <c r="A1671" s="143"/>
      <c r="B1671" s="143"/>
      <c r="C1671" s="327"/>
      <c r="D1671" s="144"/>
      <c r="E1671" s="144"/>
      <c r="F1671" s="144"/>
      <c r="G1671" s="144"/>
      <c r="H1671" s="144"/>
      <c r="I1671" s="144"/>
      <c r="J1671" s="144"/>
      <c r="K1671" s="144"/>
      <c r="L1671" s="144"/>
      <c r="M1671" s="144"/>
      <c r="N1671" s="144"/>
      <c r="O1671" s="144"/>
      <c r="P1671" s="144"/>
      <c r="Q1671" s="144"/>
      <c r="R1671" s="144"/>
      <c r="S1671" s="144"/>
      <c r="T1671" s="144"/>
      <c r="U1671" s="144"/>
      <c r="V1671" s="144"/>
      <c r="W1671" s="144"/>
      <c r="X1671" s="144"/>
      <c r="Y1671" s="144"/>
      <c r="Z1671" s="144"/>
      <c r="AA1671" s="144"/>
      <c r="AB1671" s="144"/>
      <c r="AC1671" s="144"/>
      <c r="AD1671" s="144"/>
      <c r="AE1671" s="144"/>
      <c r="AF1671" s="144"/>
      <c r="AG1671" s="144"/>
      <c r="AH1671" s="144"/>
      <c r="AI1671" s="144"/>
      <c r="AJ1671" s="144"/>
      <c r="AK1671" s="144"/>
      <c r="AL1671" s="144"/>
      <c r="AM1671" s="144"/>
      <c r="AN1671" s="144"/>
      <c r="AO1671" s="144"/>
      <c r="AP1671" s="144"/>
      <c r="AQ1671" s="144"/>
      <c r="AR1671" s="144"/>
      <c r="AS1671" s="144"/>
      <c r="AT1671" s="144"/>
      <c r="AU1671" s="144"/>
      <c r="AV1671" s="144"/>
      <c r="AW1671" s="144"/>
      <c r="AX1671" s="144"/>
      <c r="AY1671" s="144"/>
      <c r="AZ1671" s="144"/>
      <c r="BA1671" s="144"/>
      <c r="BB1671" s="144"/>
      <c r="BC1671" s="144"/>
      <c r="BD1671" s="144"/>
      <c r="BE1671" s="144"/>
      <c r="BF1671" s="144"/>
      <c r="BG1671" s="144"/>
      <c r="BH1671" s="144"/>
      <c r="BI1671" s="144"/>
      <c r="BJ1671" s="144"/>
      <c r="BK1671" s="144"/>
      <c r="BL1671" s="144"/>
      <c r="BM1671" s="144"/>
      <c r="BN1671" s="144"/>
      <c r="BO1671" s="144"/>
      <c r="BP1671" s="144"/>
    </row>
    <row r="1672" spans="1:68" ht="14.5" x14ac:dyDescent="0.3">
      <c r="A1672" s="143"/>
      <c r="B1672" s="143"/>
      <c r="C1672" s="327"/>
      <c r="D1672" s="144"/>
      <c r="E1672" s="144"/>
      <c r="F1672" s="144"/>
      <c r="G1672" s="144"/>
      <c r="H1672" s="144"/>
      <c r="I1672" s="144"/>
      <c r="J1672" s="144"/>
      <c r="K1672" s="144"/>
      <c r="L1672" s="144"/>
      <c r="M1672" s="144"/>
      <c r="N1672" s="144"/>
      <c r="O1672" s="144"/>
      <c r="P1672" s="144"/>
      <c r="Q1672" s="144"/>
      <c r="R1672" s="144"/>
      <c r="S1672" s="144"/>
      <c r="T1672" s="144"/>
      <c r="U1672" s="144"/>
      <c r="V1672" s="144"/>
      <c r="W1672" s="144"/>
      <c r="X1672" s="144"/>
      <c r="Y1672" s="144"/>
      <c r="Z1672" s="144"/>
      <c r="AA1672" s="144"/>
      <c r="AB1672" s="144"/>
      <c r="AC1672" s="144"/>
      <c r="AD1672" s="144"/>
      <c r="AE1672" s="144"/>
      <c r="AF1672" s="144"/>
      <c r="AG1672" s="144"/>
      <c r="AH1672" s="144"/>
      <c r="AI1672" s="144"/>
      <c r="AJ1672" s="144"/>
      <c r="AK1672" s="144"/>
      <c r="AL1672" s="144"/>
      <c r="AM1672" s="144"/>
      <c r="AN1672" s="144"/>
      <c r="AO1672" s="144"/>
      <c r="AP1672" s="144"/>
      <c r="AQ1672" s="144"/>
      <c r="AR1672" s="144"/>
      <c r="AS1672" s="144"/>
      <c r="AT1672" s="144"/>
      <c r="AU1672" s="144"/>
      <c r="AV1672" s="144"/>
      <c r="AW1672" s="144"/>
      <c r="AX1672" s="144"/>
      <c r="AY1672" s="144"/>
      <c r="AZ1672" s="144"/>
      <c r="BA1672" s="144"/>
      <c r="BB1672" s="144"/>
      <c r="BC1672" s="144"/>
      <c r="BD1672" s="144"/>
      <c r="BE1672" s="144"/>
      <c r="BF1672" s="144"/>
      <c r="BG1672" s="144"/>
      <c r="BH1672" s="144"/>
      <c r="BI1672" s="144"/>
      <c r="BJ1672" s="144"/>
      <c r="BK1672" s="144"/>
      <c r="BL1672" s="144"/>
      <c r="BM1672" s="144"/>
      <c r="BN1672" s="144"/>
      <c r="BO1672" s="144"/>
      <c r="BP1672" s="144"/>
    </row>
    <row r="1673" spans="1:68" ht="14.5" x14ac:dyDescent="0.3">
      <c r="A1673" s="143"/>
      <c r="B1673" s="143"/>
      <c r="C1673" s="327"/>
      <c r="D1673" s="144"/>
      <c r="E1673" s="144"/>
      <c r="F1673" s="144"/>
      <c r="G1673" s="144"/>
      <c r="H1673" s="144"/>
      <c r="I1673" s="144"/>
      <c r="J1673" s="144"/>
      <c r="K1673" s="144"/>
      <c r="L1673" s="144"/>
      <c r="M1673" s="144"/>
      <c r="N1673" s="144"/>
      <c r="O1673" s="144"/>
      <c r="P1673" s="144"/>
      <c r="Q1673" s="144"/>
      <c r="R1673" s="144"/>
      <c r="S1673" s="144"/>
      <c r="T1673" s="144"/>
      <c r="U1673" s="144"/>
      <c r="V1673" s="144"/>
      <c r="W1673" s="144"/>
      <c r="X1673" s="144"/>
      <c r="Y1673" s="144"/>
      <c r="Z1673" s="144"/>
      <c r="AA1673" s="144"/>
      <c r="AB1673" s="144"/>
      <c r="AC1673" s="144"/>
      <c r="AD1673" s="144"/>
      <c r="AE1673" s="144"/>
      <c r="AF1673" s="144"/>
      <c r="AG1673" s="144"/>
      <c r="AH1673" s="144"/>
      <c r="AI1673" s="144"/>
      <c r="AJ1673" s="144"/>
      <c r="AK1673" s="144"/>
      <c r="AL1673" s="144"/>
      <c r="AM1673" s="144"/>
      <c r="AN1673" s="144"/>
      <c r="AO1673" s="144"/>
      <c r="AP1673" s="144"/>
      <c r="AQ1673" s="144"/>
      <c r="AR1673" s="144"/>
      <c r="AS1673" s="144"/>
      <c r="AT1673" s="144"/>
      <c r="AU1673" s="144"/>
      <c r="AV1673" s="144"/>
      <c r="AW1673" s="144"/>
      <c r="AX1673" s="144"/>
      <c r="AY1673" s="144"/>
      <c r="AZ1673" s="144"/>
      <c r="BA1673" s="144"/>
      <c r="BB1673" s="144"/>
      <c r="BC1673" s="144"/>
      <c r="BD1673" s="144"/>
      <c r="BE1673" s="144"/>
      <c r="BF1673" s="144"/>
      <c r="BG1673" s="144"/>
      <c r="BH1673" s="144"/>
      <c r="BI1673" s="144"/>
      <c r="BJ1673" s="144"/>
      <c r="BK1673" s="144"/>
      <c r="BL1673" s="144"/>
      <c r="BM1673" s="144"/>
      <c r="BN1673" s="144"/>
      <c r="BO1673" s="144"/>
      <c r="BP1673" s="144"/>
    </row>
    <row r="1674" spans="1:68" ht="14.5" x14ac:dyDescent="0.3">
      <c r="A1674" s="143"/>
      <c r="B1674" s="143"/>
      <c r="C1674" s="327"/>
      <c r="D1674" s="144"/>
      <c r="E1674" s="144"/>
      <c r="F1674" s="144"/>
      <c r="G1674" s="144"/>
      <c r="H1674" s="144"/>
      <c r="I1674" s="144"/>
      <c r="J1674" s="144"/>
      <c r="K1674" s="144"/>
      <c r="L1674" s="144"/>
      <c r="M1674" s="144"/>
      <c r="N1674" s="144"/>
      <c r="O1674" s="144"/>
      <c r="P1674" s="144"/>
      <c r="Q1674" s="144"/>
      <c r="R1674" s="144"/>
      <c r="S1674" s="144"/>
      <c r="T1674" s="144"/>
      <c r="U1674" s="144"/>
      <c r="V1674" s="144"/>
      <c r="W1674" s="144"/>
      <c r="X1674" s="144"/>
      <c r="Y1674" s="144"/>
      <c r="Z1674" s="144"/>
      <c r="AA1674" s="144"/>
      <c r="AB1674" s="144"/>
      <c r="AC1674" s="144"/>
      <c r="AD1674" s="144"/>
      <c r="AE1674" s="144"/>
      <c r="AF1674" s="144"/>
      <c r="AG1674" s="144"/>
      <c r="AH1674" s="144"/>
      <c r="AI1674" s="144"/>
      <c r="AJ1674" s="144"/>
      <c r="AK1674" s="144"/>
      <c r="AL1674" s="144"/>
      <c r="AM1674" s="144"/>
      <c r="AN1674" s="144"/>
      <c r="AO1674" s="144"/>
      <c r="AP1674" s="144"/>
      <c r="AQ1674" s="144"/>
      <c r="AR1674" s="144"/>
      <c r="AS1674" s="144"/>
      <c r="AT1674" s="144"/>
      <c r="AU1674" s="144"/>
      <c r="AV1674" s="144"/>
      <c r="AW1674" s="144"/>
      <c r="AX1674" s="144"/>
      <c r="AY1674" s="144"/>
      <c r="AZ1674" s="144"/>
      <c r="BA1674" s="144"/>
      <c r="BB1674" s="144"/>
      <c r="BC1674" s="144"/>
      <c r="BD1674" s="144"/>
      <c r="BE1674" s="144"/>
      <c r="BF1674" s="144"/>
      <c r="BG1674" s="144"/>
      <c r="BH1674" s="144"/>
      <c r="BI1674" s="144"/>
      <c r="BJ1674" s="144"/>
      <c r="BK1674" s="144"/>
      <c r="BL1674" s="144"/>
      <c r="BM1674" s="144"/>
      <c r="BN1674" s="144"/>
      <c r="BO1674" s="144"/>
      <c r="BP1674" s="144"/>
    </row>
    <row r="1675" spans="1:68" ht="14.5" x14ac:dyDescent="0.3">
      <c r="A1675" s="143"/>
      <c r="B1675" s="143"/>
      <c r="C1675" s="327"/>
      <c r="D1675" s="144"/>
      <c r="E1675" s="144"/>
      <c r="F1675" s="144"/>
      <c r="G1675" s="144"/>
      <c r="H1675" s="144"/>
      <c r="I1675" s="144"/>
      <c r="J1675" s="144"/>
      <c r="K1675" s="144"/>
      <c r="L1675" s="144"/>
      <c r="M1675" s="144"/>
      <c r="N1675" s="144"/>
      <c r="O1675" s="144"/>
      <c r="P1675" s="144"/>
      <c r="Q1675" s="144"/>
      <c r="R1675" s="144"/>
      <c r="S1675" s="144"/>
      <c r="T1675" s="144"/>
      <c r="U1675" s="144"/>
      <c r="V1675" s="144"/>
      <c r="W1675" s="144"/>
      <c r="X1675" s="144"/>
      <c r="Y1675" s="144"/>
      <c r="Z1675" s="144"/>
      <c r="AA1675" s="144"/>
      <c r="AB1675" s="144"/>
      <c r="AC1675" s="144"/>
      <c r="AD1675" s="144"/>
      <c r="AE1675" s="144"/>
      <c r="AF1675" s="144"/>
      <c r="AG1675" s="144"/>
      <c r="AH1675" s="144"/>
      <c r="AI1675" s="144"/>
      <c r="AJ1675" s="144"/>
      <c r="AK1675" s="144"/>
      <c r="AL1675" s="144"/>
      <c r="AM1675" s="144"/>
      <c r="AN1675" s="144"/>
      <c r="AO1675" s="144"/>
      <c r="AP1675" s="144"/>
      <c r="AQ1675" s="144"/>
      <c r="AR1675" s="144"/>
      <c r="AS1675" s="144"/>
      <c r="AT1675" s="144"/>
      <c r="AU1675" s="144"/>
      <c r="AV1675" s="144"/>
      <c r="AW1675" s="144"/>
      <c r="AX1675" s="144"/>
      <c r="AY1675" s="144"/>
      <c r="AZ1675" s="144"/>
      <c r="BA1675" s="144"/>
      <c r="BB1675" s="144"/>
      <c r="BC1675" s="144"/>
      <c r="BD1675" s="144"/>
      <c r="BE1675" s="144"/>
      <c r="BF1675" s="144"/>
      <c r="BG1675" s="144"/>
      <c r="BH1675" s="144"/>
      <c r="BI1675" s="144"/>
      <c r="BJ1675" s="144"/>
      <c r="BK1675" s="144"/>
      <c r="BL1675" s="144"/>
      <c r="BM1675" s="144"/>
      <c r="BN1675" s="144"/>
      <c r="BO1675" s="144"/>
      <c r="BP1675" s="144"/>
    </row>
    <row r="1676" spans="1:68" ht="14.5" x14ac:dyDescent="0.3">
      <c r="A1676" s="143"/>
      <c r="B1676" s="143"/>
      <c r="C1676" s="327"/>
      <c r="D1676" s="144"/>
      <c r="E1676" s="144"/>
      <c r="F1676" s="144"/>
      <c r="G1676" s="144"/>
      <c r="H1676" s="144"/>
      <c r="I1676" s="144"/>
      <c r="J1676" s="144"/>
      <c r="K1676" s="144"/>
      <c r="L1676" s="144"/>
      <c r="M1676" s="144"/>
      <c r="N1676" s="144"/>
      <c r="O1676" s="144"/>
      <c r="P1676" s="144"/>
      <c r="Q1676" s="144"/>
      <c r="R1676" s="144"/>
      <c r="S1676" s="144"/>
      <c r="T1676" s="144"/>
      <c r="U1676" s="144"/>
      <c r="V1676" s="144"/>
      <c r="W1676" s="144"/>
      <c r="X1676" s="144"/>
      <c r="Y1676" s="144"/>
      <c r="Z1676" s="144"/>
      <c r="AA1676" s="144"/>
      <c r="AB1676" s="144"/>
      <c r="AC1676" s="144"/>
      <c r="AD1676" s="144"/>
      <c r="AE1676" s="144"/>
      <c r="AF1676" s="144"/>
      <c r="AG1676" s="144"/>
      <c r="AH1676" s="144"/>
      <c r="AI1676" s="144"/>
      <c r="AJ1676" s="144"/>
      <c r="AK1676" s="144"/>
      <c r="AL1676" s="144"/>
      <c r="AM1676" s="144"/>
      <c r="AN1676" s="144"/>
      <c r="AO1676" s="144"/>
      <c r="AP1676" s="144"/>
      <c r="AQ1676" s="144"/>
      <c r="AR1676" s="144"/>
      <c r="AS1676" s="144"/>
      <c r="AT1676" s="144"/>
      <c r="AU1676" s="144"/>
      <c r="AV1676" s="144"/>
      <c r="AW1676" s="144"/>
      <c r="AX1676" s="144"/>
      <c r="AY1676" s="144"/>
      <c r="AZ1676" s="144"/>
      <c r="BA1676" s="144"/>
      <c r="BB1676" s="144"/>
      <c r="BC1676" s="144"/>
      <c r="BD1676" s="144"/>
      <c r="BE1676" s="144"/>
      <c r="BF1676" s="144"/>
      <c r="BG1676" s="144"/>
      <c r="BH1676" s="144"/>
      <c r="BI1676" s="144"/>
      <c r="BJ1676" s="144"/>
      <c r="BK1676" s="144"/>
      <c r="BL1676" s="144"/>
      <c r="BM1676" s="144"/>
      <c r="BN1676" s="144"/>
      <c r="BO1676" s="144"/>
      <c r="BP1676" s="144"/>
    </row>
    <row r="1677" spans="1:68" ht="14.5" x14ac:dyDescent="0.3">
      <c r="A1677" s="143"/>
      <c r="B1677" s="143"/>
      <c r="C1677" s="327"/>
      <c r="D1677" s="144"/>
      <c r="E1677" s="144"/>
      <c r="F1677" s="144"/>
      <c r="G1677" s="144"/>
      <c r="H1677" s="144"/>
      <c r="I1677" s="144"/>
      <c r="J1677" s="144"/>
      <c r="K1677" s="144"/>
      <c r="L1677" s="144"/>
      <c r="M1677" s="144"/>
      <c r="N1677" s="144"/>
      <c r="O1677" s="144"/>
      <c r="P1677" s="144"/>
      <c r="Q1677" s="144"/>
      <c r="R1677" s="144"/>
      <c r="S1677" s="144"/>
      <c r="T1677" s="144"/>
      <c r="U1677" s="144"/>
      <c r="V1677" s="144"/>
      <c r="W1677" s="144"/>
      <c r="X1677" s="144"/>
      <c r="Y1677" s="144"/>
      <c r="Z1677" s="144"/>
      <c r="AA1677" s="144"/>
      <c r="AB1677" s="144"/>
      <c r="AC1677" s="144"/>
      <c r="AD1677" s="144"/>
      <c r="AE1677" s="144"/>
      <c r="AF1677" s="144"/>
      <c r="AG1677" s="144"/>
      <c r="AH1677" s="144"/>
      <c r="AI1677" s="144"/>
      <c r="AJ1677" s="144"/>
      <c r="AK1677" s="144"/>
      <c r="AL1677" s="144"/>
      <c r="AM1677" s="144"/>
      <c r="AN1677" s="144"/>
      <c r="AO1677" s="144"/>
      <c r="AP1677" s="144"/>
      <c r="AQ1677" s="144"/>
      <c r="AR1677" s="144"/>
      <c r="AS1677" s="144"/>
      <c r="AT1677" s="144"/>
      <c r="AU1677" s="144"/>
      <c r="AV1677" s="144"/>
      <c r="AW1677" s="144"/>
      <c r="AX1677" s="144"/>
      <c r="AY1677" s="144"/>
      <c r="AZ1677" s="144"/>
      <c r="BA1677" s="144"/>
      <c r="BB1677" s="144"/>
      <c r="BC1677" s="144"/>
      <c r="BD1677" s="144"/>
      <c r="BE1677" s="144"/>
      <c r="BF1677" s="144"/>
      <c r="BG1677" s="144"/>
      <c r="BH1677" s="144"/>
      <c r="BI1677" s="144"/>
      <c r="BJ1677" s="144"/>
      <c r="BK1677" s="144"/>
      <c r="BL1677" s="144"/>
      <c r="BM1677" s="144"/>
      <c r="BN1677" s="144"/>
      <c r="BO1677" s="144"/>
      <c r="BP1677" s="144"/>
    </row>
    <row r="1678" spans="1:68" ht="14.5" x14ac:dyDescent="0.3">
      <c r="A1678" s="143"/>
      <c r="B1678" s="143"/>
      <c r="C1678" s="327"/>
      <c r="D1678" s="144"/>
      <c r="E1678" s="144"/>
      <c r="F1678" s="144"/>
      <c r="G1678" s="144"/>
      <c r="H1678" s="144"/>
      <c r="I1678" s="144"/>
      <c r="J1678" s="144"/>
      <c r="K1678" s="144"/>
      <c r="L1678" s="144"/>
      <c r="M1678" s="144"/>
      <c r="N1678" s="144"/>
      <c r="O1678" s="144"/>
      <c r="P1678" s="144"/>
      <c r="Q1678" s="144"/>
      <c r="R1678" s="144"/>
      <c r="S1678" s="144"/>
      <c r="T1678" s="144"/>
      <c r="U1678" s="144"/>
      <c r="V1678" s="144"/>
      <c r="W1678" s="144"/>
      <c r="X1678" s="144"/>
      <c r="Y1678" s="144"/>
      <c r="Z1678" s="144"/>
      <c r="AA1678" s="144"/>
      <c r="AB1678" s="144"/>
      <c r="AC1678" s="144"/>
      <c r="AD1678" s="144"/>
      <c r="AE1678" s="144"/>
      <c r="AF1678" s="144"/>
      <c r="AG1678" s="144"/>
      <c r="AH1678" s="144"/>
      <c r="AI1678" s="144"/>
      <c r="AJ1678" s="144"/>
      <c r="AK1678" s="144"/>
      <c r="AL1678" s="144"/>
      <c r="AM1678" s="144"/>
      <c r="AN1678" s="144"/>
      <c r="AO1678" s="144"/>
      <c r="AP1678" s="144"/>
      <c r="AQ1678" s="144"/>
      <c r="AR1678" s="144"/>
      <c r="AS1678" s="144"/>
      <c r="AT1678" s="144"/>
      <c r="AU1678" s="144"/>
      <c r="AV1678" s="144"/>
      <c r="AW1678" s="144"/>
      <c r="AX1678" s="144"/>
      <c r="AY1678" s="144"/>
      <c r="AZ1678" s="144"/>
      <c r="BA1678" s="144"/>
      <c r="BB1678" s="144"/>
      <c r="BC1678" s="144"/>
      <c r="BD1678" s="144"/>
      <c r="BE1678" s="144"/>
      <c r="BF1678" s="144"/>
      <c r="BG1678" s="144"/>
      <c r="BH1678" s="144"/>
      <c r="BI1678" s="144"/>
      <c r="BJ1678" s="144"/>
      <c r="BK1678" s="144"/>
      <c r="BL1678" s="144"/>
      <c r="BM1678" s="144"/>
      <c r="BN1678" s="144"/>
      <c r="BO1678" s="144"/>
      <c r="BP1678" s="144"/>
    </row>
    <row r="1679" spans="1:68" ht="14.5" x14ac:dyDescent="0.3">
      <c r="A1679" s="143"/>
      <c r="B1679" s="143"/>
      <c r="C1679" s="327"/>
      <c r="D1679" s="144"/>
      <c r="E1679" s="144"/>
      <c r="F1679" s="144"/>
      <c r="G1679" s="144"/>
      <c r="H1679" s="144"/>
      <c r="I1679" s="144"/>
      <c r="J1679" s="144"/>
      <c r="K1679" s="144"/>
      <c r="L1679" s="144"/>
      <c r="M1679" s="144"/>
      <c r="N1679" s="144"/>
      <c r="O1679" s="144"/>
      <c r="P1679" s="144"/>
      <c r="Q1679" s="144"/>
      <c r="R1679" s="144"/>
      <c r="S1679" s="144"/>
      <c r="T1679" s="144"/>
      <c r="U1679" s="144"/>
      <c r="V1679" s="144"/>
      <c r="W1679" s="144"/>
      <c r="X1679" s="144"/>
      <c r="Y1679" s="144"/>
      <c r="Z1679" s="144"/>
      <c r="AA1679" s="144"/>
      <c r="AB1679" s="144"/>
      <c r="AC1679" s="144"/>
      <c r="AD1679" s="144"/>
      <c r="AE1679" s="144"/>
      <c r="AF1679" s="144"/>
      <c r="AG1679" s="144"/>
      <c r="AH1679" s="144"/>
      <c r="AI1679" s="144"/>
      <c r="AJ1679" s="144"/>
      <c r="AK1679" s="144"/>
      <c r="AL1679" s="144"/>
      <c r="AM1679" s="144"/>
      <c r="AN1679" s="144"/>
      <c r="AO1679" s="144"/>
      <c r="AP1679" s="144"/>
      <c r="AQ1679" s="144"/>
      <c r="AR1679" s="144"/>
      <c r="AS1679" s="144"/>
      <c r="AT1679" s="144"/>
      <c r="AU1679" s="144"/>
      <c r="AV1679" s="144"/>
      <c r="AW1679" s="144"/>
      <c r="AX1679" s="144"/>
      <c r="AY1679" s="144"/>
      <c r="AZ1679" s="144"/>
      <c r="BA1679" s="144"/>
      <c r="BB1679" s="144"/>
      <c r="BC1679" s="144"/>
      <c r="BD1679" s="144"/>
      <c r="BE1679" s="144"/>
      <c r="BF1679" s="144"/>
      <c r="BG1679" s="144"/>
      <c r="BH1679" s="144"/>
      <c r="BI1679" s="144"/>
      <c r="BJ1679" s="144"/>
      <c r="BK1679" s="144"/>
      <c r="BL1679" s="144"/>
      <c r="BM1679" s="144"/>
      <c r="BN1679" s="144"/>
      <c r="BO1679" s="144"/>
      <c r="BP1679" s="144"/>
    </row>
    <row r="1680" spans="1:68" ht="14.5" x14ac:dyDescent="0.3">
      <c r="A1680" s="143"/>
      <c r="B1680" s="143"/>
      <c r="C1680" s="327"/>
      <c r="D1680" s="144"/>
      <c r="E1680" s="144"/>
      <c r="F1680" s="144"/>
      <c r="G1680" s="144"/>
      <c r="H1680" s="144"/>
      <c r="I1680" s="144"/>
      <c r="J1680" s="144"/>
      <c r="K1680" s="144"/>
      <c r="L1680" s="144"/>
      <c r="M1680" s="144"/>
      <c r="N1680" s="144"/>
      <c r="O1680" s="144"/>
      <c r="P1680" s="144"/>
      <c r="Q1680" s="144"/>
      <c r="R1680" s="144"/>
      <c r="S1680" s="144"/>
      <c r="T1680" s="144"/>
      <c r="U1680" s="144"/>
      <c r="V1680" s="144"/>
      <c r="W1680" s="144"/>
      <c r="X1680" s="144"/>
      <c r="Y1680" s="144"/>
      <c r="Z1680" s="144"/>
      <c r="AA1680" s="144"/>
      <c r="AB1680" s="144"/>
      <c r="AC1680" s="144"/>
      <c r="AD1680" s="144"/>
      <c r="AE1680" s="144"/>
      <c r="AF1680" s="144"/>
      <c r="AG1680" s="144"/>
      <c r="AH1680" s="144"/>
      <c r="AI1680" s="144"/>
      <c r="AJ1680" s="144"/>
      <c r="AK1680" s="144"/>
      <c r="AL1680" s="144"/>
      <c r="AM1680" s="144"/>
      <c r="AN1680" s="144"/>
      <c r="AO1680" s="144"/>
      <c r="AP1680" s="144"/>
      <c r="AQ1680" s="144"/>
      <c r="AR1680" s="144"/>
      <c r="AS1680" s="144"/>
      <c r="AT1680" s="144"/>
      <c r="AU1680" s="144"/>
      <c r="AV1680" s="144"/>
      <c r="AW1680" s="144"/>
      <c r="AX1680" s="144"/>
      <c r="AY1680" s="144"/>
      <c r="AZ1680" s="144"/>
      <c r="BA1680" s="144"/>
      <c r="BB1680" s="144"/>
      <c r="BC1680" s="144"/>
      <c r="BD1680" s="144"/>
      <c r="BE1680" s="144"/>
      <c r="BF1680" s="144"/>
      <c r="BG1680" s="144"/>
      <c r="BH1680" s="144"/>
      <c r="BI1680" s="144"/>
      <c r="BJ1680" s="144"/>
      <c r="BK1680" s="144"/>
      <c r="BL1680" s="144"/>
      <c r="BM1680" s="144"/>
      <c r="BN1680" s="144"/>
      <c r="BO1680" s="144"/>
      <c r="BP1680" s="144"/>
    </row>
    <row r="1681" spans="1:68" ht="14.5" x14ac:dyDescent="0.3">
      <c r="A1681" s="143"/>
      <c r="B1681" s="143"/>
      <c r="C1681" s="327"/>
      <c r="D1681" s="144"/>
      <c r="E1681" s="144"/>
      <c r="F1681" s="144"/>
      <c r="G1681" s="144"/>
      <c r="H1681" s="144"/>
      <c r="I1681" s="144"/>
      <c r="J1681" s="144"/>
      <c r="K1681" s="144"/>
      <c r="L1681" s="144"/>
      <c r="M1681" s="144"/>
      <c r="N1681" s="144"/>
      <c r="O1681" s="144"/>
      <c r="P1681" s="144"/>
      <c r="Q1681" s="144"/>
      <c r="R1681" s="144"/>
      <c r="S1681" s="144"/>
      <c r="T1681" s="144"/>
      <c r="U1681" s="144"/>
      <c r="V1681" s="144"/>
      <c r="W1681" s="144"/>
      <c r="X1681" s="144"/>
      <c r="Y1681" s="144"/>
      <c r="Z1681" s="144"/>
      <c r="AA1681" s="144"/>
      <c r="AB1681" s="144"/>
      <c r="AC1681" s="144"/>
      <c r="AD1681" s="144"/>
      <c r="AE1681" s="144"/>
      <c r="AF1681" s="144"/>
      <c r="AG1681" s="144"/>
      <c r="AH1681" s="144"/>
      <c r="AI1681" s="144"/>
      <c r="AJ1681" s="144"/>
      <c r="AK1681" s="144"/>
      <c r="AL1681" s="144"/>
      <c r="AM1681" s="144"/>
      <c r="AN1681" s="144"/>
      <c r="AO1681" s="144"/>
      <c r="AP1681" s="144"/>
      <c r="AQ1681" s="144"/>
      <c r="AR1681" s="144"/>
      <c r="AS1681" s="144"/>
      <c r="AT1681" s="144"/>
      <c r="AU1681" s="144"/>
      <c r="AV1681" s="144"/>
      <c r="AW1681" s="144"/>
      <c r="AX1681" s="144"/>
      <c r="AY1681" s="144"/>
      <c r="AZ1681" s="144"/>
      <c r="BA1681" s="144"/>
      <c r="BB1681" s="144"/>
      <c r="BC1681" s="144"/>
      <c r="BD1681" s="144"/>
      <c r="BE1681" s="144"/>
      <c r="BF1681" s="144"/>
      <c r="BG1681" s="144"/>
      <c r="BH1681" s="144"/>
      <c r="BI1681" s="144"/>
      <c r="BJ1681" s="144"/>
      <c r="BK1681" s="144"/>
      <c r="BL1681" s="144"/>
      <c r="BM1681" s="144"/>
      <c r="BN1681" s="144"/>
      <c r="BO1681" s="144"/>
      <c r="BP1681" s="144"/>
    </row>
    <row r="1682" spans="1:68" ht="14.5" x14ac:dyDescent="0.3">
      <c r="A1682" s="143"/>
      <c r="B1682" s="143"/>
      <c r="C1682" s="327"/>
      <c r="D1682" s="144"/>
      <c r="E1682" s="144"/>
      <c r="F1682" s="144"/>
      <c r="G1682" s="144"/>
      <c r="H1682" s="144"/>
      <c r="I1682" s="144"/>
      <c r="J1682" s="144"/>
      <c r="K1682" s="144"/>
      <c r="L1682" s="144"/>
      <c r="M1682" s="144"/>
      <c r="N1682" s="144"/>
      <c r="O1682" s="144"/>
      <c r="P1682" s="144"/>
      <c r="Q1682" s="144"/>
      <c r="R1682" s="144"/>
      <c r="S1682" s="144"/>
      <c r="T1682" s="144"/>
      <c r="U1682" s="144"/>
      <c r="V1682" s="144"/>
      <c r="W1682" s="144"/>
      <c r="X1682" s="144"/>
      <c r="Y1682" s="144"/>
      <c r="Z1682" s="144"/>
      <c r="AA1682" s="144"/>
      <c r="AB1682" s="144"/>
      <c r="AC1682" s="144"/>
      <c r="AD1682" s="144"/>
      <c r="AE1682" s="144"/>
      <c r="AF1682" s="144"/>
      <c r="AG1682" s="144"/>
      <c r="AH1682" s="144"/>
      <c r="AI1682" s="144"/>
      <c r="AJ1682" s="144"/>
      <c r="AK1682" s="144"/>
      <c r="AL1682" s="144"/>
      <c r="AM1682" s="144"/>
      <c r="AN1682" s="144"/>
      <c r="AO1682" s="144"/>
      <c r="AP1682" s="144"/>
      <c r="AQ1682" s="144"/>
      <c r="AR1682" s="144"/>
      <c r="AS1682" s="144"/>
      <c r="AT1682" s="144"/>
      <c r="AU1682" s="144"/>
      <c r="AV1682" s="144"/>
      <c r="AW1682" s="144"/>
      <c r="AX1682" s="144"/>
      <c r="AY1682" s="144"/>
      <c r="AZ1682" s="144"/>
      <c r="BA1682" s="144"/>
      <c r="BB1682" s="144"/>
      <c r="BC1682" s="144"/>
      <c r="BD1682" s="144"/>
      <c r="BE1682" s="144"/>
      <c r="BF1682" s="144"/>
      <c r="BG1682" s="144"/>
      <c r="BH1682" s="144"/>
      <c r="BI1682" s="144"/>
      <c r="BJ1682" s="144"/>
      <c r="BK1682" s="144"/>
      <c r="BL1682" s="144"/>
      <c r="BM1682" s="144"/>
      <c r="BN1682" s="144"/>
      <c r="BO1682" s="144"/>
      <c r="BP1682" s="144"/>
    </row>
    <row r="1683" spans="1:68" ht="14.5" x14ac:dyDescent="0.3">
      <c r="A1683" s="143"/>
      <c r="B1683" s="143"/>
      <c r="C1683" s="327"/>
      <c r="D1683" s="144"/>
      <c r="E1683" s="144"/>
      <c r="F1683" s="144"/>
      <c r="G1683" s="144"/>
      <c r="H1683" s="144"/>
      <c r="I1683" s="144"/>
      <c r="J1683" s="144"/>
      <c r="K1683" s="144"/>
      <c r="L1683" s="144"/>
      <c r="M1683" s="144"/>
      <c r="N1683" s="144"/>
      <c r="O1683" s="144"/>
      <c r="P1683" s="144"/>
      <c r="Q1683" s="144"/>
      <c r="R1683" s="144"/>
      <c r="S1683" s="144"/>
      <c r="T1683" s="144"/>
      <c r="U1683" s="144"/>
      <c r="V1683" s="144"/>
      <c r="W1683" s="144"/>
      <c r="X1683" s="144"/>
      <c r="Y1683" s="144"/>
      <c r="Z1683" s="144"/>
      <c r="AA1683" s="144"/>
      <c r="AB1683" s="144"/>
      <c r="AC1683" s="144"/>
      <c r="AD1683" s="144"/>
      <c r="AE1683" s="144"/>
      <c r="AF1683" s="144"/>
      <c r="AG1683" s="144"/>
      <c r="AH1683" s="144"/>
      <c r="AI1683" s="144"/>
      <c r="AJ1683" s="144"/>
      <c r="AK1683" s="144"/>
      <c r="AL1683" s="144"/>
      <c r="AM1683" s="144"/>
      <c r="AN1683" s="144"/>
      <c r="AO1683" s="144"/>
      <c r="AP1683" s="144"/>
      <c r="AQ1683" s="144"/>
      <c r="AR1683" s="144"/>
      <c r="AS1683" s="144"/>
      <c r="AT1683" s="144"/>
      <c r="AU1683" s="144"/>
      <c r="AV1683" s="144"/>
      <c r="AW1683" s="144"/>
      <c r="AX1683" s="144"/>
      <c r="AY1683" s="144"/>
      <c r="AZ1683" s="144"/>
      <c r="BA1683" s="144"/>
      <c r="BB1683" s="144"/>
      <c r="BC1683" s="144"/>
      <c r="BD1683" s="144"/>
      <c r="BE1683" s="144"/>
      <c r="BF1683" s="144"/>
      <c r="BG1683" s="144"/>
      <c r="BH1683" s="144"/>
      <c r="BI1683" s="144"/>
      <c r="BJ1683" s="144"/>
      <c r="BK1683" s="144"/>
      <c r="BL1683" s="144"/>
      <c r="BM1683" s="144"/>
      <c r="BN1683" s="144"/>
      <c r="BO1683" s="144"/>
      <c r="BP1683" s="144"/>
    </row>
    <row r="1684" spans="1:68" ht="14.5" x14ac:dyDescent="0.3">
      <c r="A1684" s="143"/>
      <c r="B1684" s="143"/>
      <c r="C1684" s="327"/>
      <c r="D1684" s="144"/>
      <c r="E1684" s="144"/>
      <c r="F1684" s="144"/>
      <c r="G1684" s="144"/>
      <c r="H1684" s="144"/>
      <c r="I1684" s="144"/>
      <c r="J1684" s="144"/>
      <c r="K1684" s="144"/>
      <c r="L1684" s="144"/>
      <c r="M1684" s="144"/>
      <c r="N1684" s="144"/>
      <c r="O1684" s="144"/>
      <c r="P1684" s="144"/>
      <c r="Q1684" s="144"/>
      <c r="R1684" s="144"/>
      <c r="S1684" s="144"/>
      <c r="T1684" s="144"/>
      <c r="U1684" s="144"/>
      <c r="V1684" s="144"/>
      <c r="W1684" s="144"/>
      <c r="X1684" s="144"/>
      <c r="Y1684" s="144"/>
      <c r="Z1684" s="144"/>
      <c r="AA1684" s="144"/>
      <c r="AB1684" s="144"/>
      <c r="AC1684" s="144"/>
      <c r="AD1684" s="144"/>
      <c r="AE1684" s="144"/>
      <c r="AF1684" s="144"/>
      <c r="AG1684" s="144"/>
      <c r="AH1684" s="144"/>
      <c r="AI1684" s="144"/>
      <c r="AJ1684" s="144"/>
      <c r="AK1684" s="144"/>
      <c r="AL1684" s="144"/>
      <c r="AM1684" s="144"/>
      <c r="AN1684" s="144"/>
      <c r="AO1684" s="144"/>
      <c r="AP1684" s="144"/>
      <c r="AQ1684" s="144"/>
      <c r="AR1684" s="144"/>
      <c r="AS1684" s="144"/>
      <c r="AT1684" s="144"/>
      <c r="AU1684" s="144"/>
      <c r="AV1684" s="144"/>
      <c r="AW1684" s="144"/>
      <c r="AX1684" s="144"/>
      <c r="AY1684" s="144"/>
      <c r="AZ1684" s="144"/>
      <c r="BA1684" s="144"/>
      <c r="BB1684" s="144"/>
      <c r="BC1684" s="144"/>
      <c r="BD1684" s="144"/>
      <c r="BE1684" s="144"/>
      <c r="BF1684" s="144"/>
      <c r="BG1684" s="144"/>
      <c r="BH1684" s="144"/>
      <c r="BI1684" s="144"/>
      <c r="BJ1684" s="144"/>
      <c r="BK1684" s="144"/>
      <c r="BL1684" s="144"/>
      <c r="BM1684" s="144"/>
      <c r="BN1684" s="144"/>
      <c r="BO1684" s="144"/>
      <c r="BP1684" s="144"/>
    </row>
    <row r="1685" spans="1:68" ht="14.5" x14ac:dyDescent="0.3">
      <c r="A1685" s="143"/>
      <c r="B1685" s="143"/>
      <c r="C1685" s="327"/>
      <c r="D1685" s="144"/>
      <c r="E1685" s="144"/>
      <c r="F1685" s="144"/>
      <c r="G1685" s="144"/>
      <c r="H1685" s="144"/>
      <c r="I1685" s="144"/>
      <c r="J1685" s="144"/>
      <c r="K1685" s="144"/>
      <c r="L1685" s="144"/>
      <c r="M1685" s="144"/>
      <c r="N1685" s="144"/>
      <c r="O1685" s="144"/>
      <c r="P1685" s="144"/>
      <c r="Q1685" s="144"/>
      <c r="R1685" s="144"/>
      <c r="S1685" s="144"/>
      <c r="T1685" s="144"/>
      <c r="U1685" s="144"/>
      <c r="V1685" s="144"/>
      <c r="W1685" s="144"/>
      <c r="X1685" s="144"/>
      <c r="Y1685" s="144"/>
      <c r="Z1685" s="144"/>
      <c r="AA1685" s="144"/>
      <c r="AB1685" s="144"/>
      <c r="AC1685" s="144"/>
      <c r="AD1685" s="144"/>
      <c r="AE1685" s="144"/>
      <c r="AF1685" s="144"/>
      <c r="AG1685" s="144"/>
      <c r="AH1685" s="144"/>
      <c r="AI1685" s="144"/>
      <c r="AJ1685" s="144"/>
      <c r="AK1685" s="144"/>
      <c r="AL1685" s="144"/>
      <c r="AM1685" s="144"/>
      <c r="AN1685" s="144"/>
      <c r="AO1685" s="144"/>
      <c r="AP1685" s="144"/>
      <c r="AQ1685" s="144"/>
      <c r="AR1685" s="144"/>
      <c r="AS1685" s="144"/>
      <c r="AT1685" s="144"/>
      <c r="AU1685" s="144"/>
      <c r="AV1685" s="144"/>
      <c r="AW1685" s="144"/>
      <c r="AX1685" s="144"/>
      <c r="AY1685" s="144"/>
      <c r="AZ1685" s="144"/>
      <c r="BA1685" s="144"/>
      <c r="BB1685" s="144"/>
      <c r="BC1685" s="144"/>
      <c r="BD1685" s="144"/>
      <c r="BE1685" s="144"/>
      <c r="BF1685" s="144"/>
      <c r="BG1685" s="144"/>
      <c r="BH1685" s="144"/>
      <c r="BI1685" s="144"/>
      <c r="BJ1685" s="144"/>
      <c r="BK1685" s="144"/>
      <c r="BL1685" s="144"/>
      <c r="BM1685" s="144"/>
      <c r="BN1685" s="144"/>
      <c r="BO1685" s="144"/>
      <c r="BP1685" s="144"/>
    </row>
    <row r="1686" spans="1:68" ht="14.5" x14ac:dyDescent="0.3">
      <c r="A1686" s="143"/>
      <c r="B1686" s="143"/>
      <c r="C1686" s="327"/>
      <c r="D1686" s="144"/>
      <c r="E1686" s="144"/>
      <c r="F1686" s="144"/>
      <c r="G1686" s="144"/>
      <c r="H1686" s="144"/>
      <c r="I1686" s="144"/>
      <c r="J1686" s="144"/>
      <c r="K1686" s="144"/>
      <c r="L1686" s="144"/>
      <c r="M1686" s="144"/>
      <c r="N1686" s="144"/>
      <c r="O1686" s="144"/>
      <c r="P1686" s="144"/>
      <c r="Q1686" s="144"/>
      <c r="R1686" s="144"/>
      <c r="S1686" s="144"/>
      <c r="T1686" s="144"/>
      <c r="U1686" s="144"/>
      <c r="V1686" s="144"/>
      <c r="W1686" s="144"/>
      <c r="X1686" s="144"/>
      <c r="Y1686" s="144"/>
      <c r="Z1686" s="144"/>
      <c r="AA1686" s="144"/>
      <c r="AB1686" s="144"/>
      <c r="AC1686" s="144"/>
      <c r="AD1686" s="144"/>
      <c r="AE1686" s="144"/>
      <c r="AF1686" s="144"/>
      <c r="AG1686" s="144"/>
      <c r="AH1686" s="144"/>
      <c r="AI1686" s="144"/>
      <c r="AJ1686" s="144"/>
      <c r="AK1686" s="144"/>
      <c r="AL1686" s="144"/>
      <c r="AM1686" s="144"/>
      <c r="AN1686" s="144"/>
      <c r="AO1686" s="144"/>
      <c r="AP1686" s="144"/>
      <c r="AQ1686" s="144"/>
      <c r="AR1686" s="144"/>
      <c r="AS1686" s="144"/>
      <c r="AT1686" s="144"/>
      <c r="AU1686" s="144"/>
      <c r="AV1686" s="144"/>
      <c r="AW1686" s="144"/>
      <c r="AX1686" s="144"/>
      <c r="AY1686" s="144"/>
      <c r="AZ1686" s="144"/>
      <c r="BA1686" s="144"/>
      <c r="BB1686" s="144"/>
      <c r="BC1686" s="144"/>
      <c r="BD1686" s="144"/>
      <c r="BE1686" s="144"/>
      <c r="BF1686" s="144"/>
      <c r="BG1686" s="144"/>
      <c r="BH1686" s="144"/>
      <c r="BI1686" s="144"/>
      <c r="BJ1686" s="144"/>
      <c r="BK1686" s="144"/>
      <c r="BL1686" s="144"/>
      <c r="BM1686" s="144"/>
      <c r="BN1686" s="144"/>
      <c r="BO1686" s="144"/>
      <c r="BP1686" s="144"/>
    </row>
    <row r="1687" spans="1:68" ht="14.5" x14ac:dyDescent="0.3">
      <c r="A1687" s="143"/>
      <c r="B1687" s="143"/>
      <c r="C1687" s="327"/>
      <c r="D1687" s="144"/>
      <c r="E1687" s="144"/>
      <c r="F1687" s="144"/>
      <c r="G1687" s="144"/>
      <c r="H1687" s="144"/>
      <c r="I1687" s="144"/>
      <c r="J1687" s="144"/>
      <c r="K1687" s="144"/>
      <c r="L1687" s="144"/>
      <c r="M1687" s="144"/>
      <c r="N1687" s="144"/>
      <c r="O1687" s="144"/>
      <c r="P1687" s="144"/>
      <c r="Q1687" s="144"/>
      <c r="R1687" s="144"/>
      <c r="S1687" s="144"/>
      <c r="T1687" s="144"/>
      <c r="U1687" s="144"/>
      <c r="V1687" s="144"/>
      <c r="W1687" s="144"/>
      <c r="X1687" s="144"/>
      <c r="Y1687" s="144"/>
      <c r="Z1687" s="144"/>
      <c r="AA1687" s="144"/>
      <c r="AB1687" s="144"/>
      <c r="AC1687" s="144"/>
      <c r="AD1687" s="144"/>
      <c r="AE1687" s="144"/>
      <c r="AF1687" s="144"/>
      <c r="AG1687" s="144"/>
      <c r="AH1687" s="144"/>
      <c r="AI1687" s="144"/>
      <c r="AJ1687" s="144"/>
      <c r="AK1687" s="144"/>
      <c r="AL1687" s="144"/>
      <c r="AM1687" s="144"/>
      <c r="AN1687" s="144"/>
      <c r="AO1687" s="144"/>
      <c r="AP1687" s="144"/>
      <c r="AQ1687" s="144"/>
      <c r="AR1687" s="144"/>
      <c r="AS1687" s="144"/>
      <c r="AT1687" s="144"/>
      <c r="AU1687" s="144"/>
      <c r="AV1687" s="144"/>
      <c r="AW1687" s="144"/>
      <c r="AX1687" s="144"/>
      <c r="AY1687" s="144"/>
      <c r="AZ1687" s="144"/>
      <c r="BA1687" s="144"/>
      <c r="BB1687" s="144"/>
      <c r="BC1687" s="144"/>
      <c r="BD1687" s="144"/>
      <c r="BE1687" s="144"/>
      <c r="BF1687" s="144"/>
      <c r="BG1687" s="144"/>
      <c r="BH1687" s="144"/>
      <c r="BI1687" s="144"/>
      <c r="BJ1687" s="144"/>
      <c r="BK1687" s="144"/>
      <c r="BL1687" s="144"/>
      <c r="BM1687" s="144"/>
      <c r="BN1687" s="144"/>
      <c r="BO1687" s="144"/>
      <c r="BP1687" s="144"/>
    </row>
    <row r="1688" spans="1:68" ht="14.5" x14ac:dyDescent="0.3">
      <c r="A1688" s="143"/>
      <c r="B1688" s="143"/>
      <c r="C1688" s="327"/>
      <c r="D1688" s="144"/>
      <c r="E1688" s="144"/>
      <c r="F1688" s="144"/>
      <c r="G1688" s="144"/>
      <c r="H1688" s="144"/>
      <c r="I1688" s="144"/>
      <c r="J1688" s="144"/>
      <c r="K1688" s="144"/>
      <c r="L1688" s="144"/>
      <c r="M1688" s="144"/>
      <c r="N1688" s="144"/>
      <c r="O1688" s="144"/>
      <c r="P1688" s="144"/>
      <c r="Q1688" s="144"/>
      <c r="R1688" s="144"/>
      <c r="S1688" s="144"/>
      <c r="T1688" s="144"/>
      <c r="U1688" s="144"/>
      <c r="V1688" s="144"/>
      <c r="W1688" s="144"/>
      <c r="X1688" s="144"/>
      <c r="Y1688" s="144"/>
      <c r="Z1688" s="144"/>
      <c r="AA1688" s="144"/>
      <c r="AB1688" s="144"/>
      <c r="AC1688" s="144"/>
      <c r="AD1688" s="144"/>
      <c r="AE1688" s="144"/>
      <c r="AF1688" s="144"/>
      <c r="AG1688" s="144"/>
      <c r="AH1688" s="144"/>
      <c r="AI1688" s="144"/>
      <c r="AJ1688" s="144"/>
      <c r="AK1688" s="144"/>
      <c r="AL1688" s="144"/>
      <c r="AM1688" s="144"/>
      <c r="AN1688" s="144"/>
      <c r="AO1688" s="144"/>
      <c r="AP1688" s="144"/>
      <c r="AQ1688" s="144"/>
      <c r="AR1688" s="144"/>
      <c r="AS1688" s="144"/>
      <c r="AT1688" s="144"/>
      <c r="AU1688" s="144"/>
      <c r="AV1688" s="144"/>
      <c r="AW1688" s="144"/>
      <c r="AX1688" s="144"/>
      <c r="AY1688" s="144"/>
      <c r="AZ1688" s="144"/>
      <c r="BA1688" s="144"/>
      <c r="BB1688" s="144"/>
      <c r="BC1688" s="144"/>
      <c r="BD1688" s="144"/>
      <c r="BE1688" s="144"/>
      <c r="BF1688" s="144"/>
      <c r="BG1688" s="144"/>
      <c r="BH1688" s="144"/>
      <c r="BI1688" s="144"/>
      <c r="BJ1688" s="144"/>
      <c r="BK1688" s="144"/>
      <c r="BL1688" s="144"/>
      <c r="BM1688" s="144"/>
      <c r="BN1688" s="144"/>
      <c r="BO1688" s="144"/>
      <c r="BP1688" s="144"/>
    </row>
    <row r="1689" spans="1:68" ht="14.5" x14ac:dyDescent="0.3">
      <c r="A1689" s="143"/>
      <c r="B1689" s="143"/>
      <c r="C1689" s="327"/>
      <c r="D1689" s="144"/>
      <c r="E1689" s="144"/>
      <c r="F1689" s="144"/>
      <c r="G1689" s="144"/>
      <c r="H1689" s="144"/>
      <c r="I1689" s="144"/>
      <c r="J1689" s="144"/>
      <c r="K1689" s="144"/>
      <c r="L1689" s="144"/>
      <c r="M1689" s="144"/>
      <c r="N1689" s="144"/>
      <c r="O1689" s="144"/>
      <c r="P1689" s="144"/>
      <c r="Q1689" s="144"/>
      <c r="R1689" s="144"/>
      <c r="S1689" s="144"/>
      <c r="T1689" s="144"/>
      <c r="U1689" s="144"/>
      <c r="V1689" s="144"/>
      <c r="W1689" s="144"/>
      <c r="X1689" s="144"/>
      <c r="Y1689" s="144"/>
      <c r="Z1689" s="144"/>
      <c r="AA1689" s="144"/>
      <c r="AB1689" s="144"/>
      <c r="AC1689" s="144"/>
      <c r="AD1689" s="144"/>
      <c r="AE1689" s="144"/>
      <c r="AF1689" s="144"/>
      <c r="AG1689" s="144"/>
      <c r="AH1689" s="144"/>
      <c r="AI1689" s="144"/>
      <c r="AJ1689" s="144"/>
      <c r="AK1689" s="144"/>
      <c r="AL1689" s="144"/>
      <c r="AM1689" s="144"/>
      <c r="AN1689" s="144"/>
      <c r="AO1689" s="144"/>
      <c r="AP1689" s="144"/>
      <c r="AQ1689" s="144"/>
      <c r="AR1689" s="144"/>
      <c r="AS1689" s="144"/>
      <c r="AT1689" s="144"/>
      <c r="AU1689" s="144"/>
      <c r="AV1689" s="144"/>
      <c r="AW1689" s="144"/>
      <c r="AX1689" s="144"/>
      <c r="AY1689" s="144"/>
      <c r="AZ1689" s="144"/>
      <c r="BA1689" s="144"/>
      <c r="BB1689" s="144"/>
      <c r="BC1689" s="144"/>
      <c r="BD1689" s="144"/>
      <c r="BE1689" s="144"/>
      <c r="BF1689" s="144"/>
      <c r="BG1689" s="144"/>
      <c r="BH1689" s="144"/>
      <c r="BI1689" s="144"/>
      <c r="BJ1689" s="144"/>
      <c r="BK1689" s="144"/>
      <c r="BL1689" s="144"/>
      <c r="BM1689" s="144"/>
      <c r="BN1689" s="144"/>
      <c r="BO1689" s="144"/>
      <c r="BP1689" s="144"/>
    </row>
    <row r="1690" spans="1:68" ht="14.5" x14ac:dyDescent="0.3">
      <c r="A1690" s="143"/>
      <c r="B1690" s="143"/>
      <c r="C1690" s="327"/>
      <c r="D1690" s="144"/>
      <c r="E1690" s="144"/>
      <c r="F1690" s="144"/>
      <c r="G1690" s="144"/>
      <c r="H1690" s="144"/>
      <c r="I1690" s="144"/>
      <c r="J1690" s="144"/>
      <c r="K1690" s="144"/>
      <c r="L1690" s="144"/>
      <c r="M1690" s="144"/>
      <c r="N1690" s="144"/>
      <c r="O1690" s="144"/>
      <c r="P1690" s="144"/>
      <c r="Q1690" s="144"/>
      <c r="R1690" s="144"/>
      <c r="S1690" s="144"/>
      <c r="T1690" s="144"/>
      <c r="U1690" s="144"/>
      <c r="V1690" s="144"/>
      <c r="W1690" s="144"/>
      <c r="X1690" s="144"/>
      <c r="Y1690" s="144"/>
      <c r="Z1690" s="144"/>
      <c r="AA1690" s="144"/>
      <c r="AB1690" s="144"/>
      <c r="AC1690" s="144"/>
      <c r="AD1690" s="144"/>
      <c r="AE1690" s="144"/>
      <c r="AF1690" s="144"/>
      <c r="AG1690" s="144"/>
      <c r="AH1690" s="144"/>
      <c r="AI1690" s="144"/>
      <c r="AJ1690" s="144"/>
      <c r="AK1690" s="144"/>
      <c r="AL1690" s="144"/>
      <c r="AM1690" s="144"/>
      <c r="AN1690" s="144"/>
      <c r="AO1690" s="144"/>
      <c r="AP1690" s="144"/>
      <c r="AQ1690" s="144"/>
      <c r="AR1690" s="144"/>
      <c r="AS1690" s="144"/>
      <c r="AT1690" s="144"/>
      <c r="AU1690" s="144"/>
      <c r="AV1690" s="144"/>
      <c r="AW1690" s="144"/>
      <c r="AX1690" s="144"/>
      <c r="AY1690" s="144"/>
      <c r="AZ1690" s="144"/>
      <c r="BA1690" s="144"/>
      <c r="BB1690" s="144"/>
      <c r="BC1690" s="144"/>
      <c r="BD1690" s="144"/>
      <c r="BE1690" s="144"/>
      <c r="BF1690" s="144"/>
      <c r="BG1690" s="144"/>
      <c r="BH1690" s="144"/>
      <c r="BI1690" s="144"/>
      <c r="BJ1690" s="144"/>
      <c r="BK1690" s="144"/>
      <c r="BL1690" s="144"/>
      <c r="BM1690" s="144"/>
      <c r="BN1690" s="144"/>
      <c r="BO1690" s="144"/>
      <c r="BP1690" s="144"/>
    </row>
    <row r="1691" spans="1:68" ht="14.5" x14ac:dyDescent="0.3">
      <c r="A1691" s="143"/>
      <c r="B1691" s="143"/>
      <c r="C1691" s="327"/>
      <c r="D1691" s="144"/>
      <c r="E1691" s="144"/>
      <c r="F1691" s="144"/>
      <c r="G1691" s="144"/>
      <c r="H1691" s="144"/>
      <c r="I1691" s="144"/>
      <c r="J1691" s="144"/>
      <c r="K1691" s="144"/>
      <c r="L1691" s="144"/>
      <c r="M1691" s="144"/>
      <c r="N1691" s="144"/>
      <c r="O1691" s="144"/>
      <c r="P1691" s="144"/>
      <c r="Q1691" s="144"/>
      <c r="R1691" s="144"/>
      <c r="S1691" s="144"/>
      <c r="T1691" s="144"/>
      <c r="U1691" s="144"/>
      <c r="V1691" s="144"/>
      <c r="W1691" s="144"/>
      <c r="X1691" s="144"/>
      <c r="Y1691" s="144"/>
      <c r="Z1691" s="144"/>
      <c r="AA1691" s="144"/>
      <c r="AB1691" s="144"/>
      <c r="AC1691" s="144"/>
      <c r="AD1691" s="144"/>
      <c r="AE1691" s="144"/>
      <c r="AF1691" s="144"/>
      <c r="AG1691" s="144"/>
      <c r="AH1691" s="144"/>
      <c r="AI1691" s="144"/>
      <c r="AJ1691" s="144"/>
      <c r="AK1691" s="144"/>
      <c r="AL1691" s="144"/>
      <c r="AM1691" s="144"/>
      <c r="AN1691" s="144"/>
      <c r="AO1691" s="144"/>
      <c r="AP1691" s="144"/>
      <c r="AQ1691" s="144"/>
      <c r="AR1691" s="144"/>
      <c r="AS1691" s="144"/>
      <c r="AT1691" s="144"/>
      <c r="AU1691" s="144"/>
      <c r="AV1691" s="144"/>
      <c r="AW1691" s="144"/>
      <c r="AX1691" s="144"/>
      <c r="AY1691" s="144"/>
      <c r="AZ1691" s="144"/>
      <c r="BA1691" s="144"/>
      <c r="BB1691" s="144"/>
      <c r="BC1691" s="144"/>
      <c r="BD1691" s="144"/>
      <c r="BE1691" s="144"/>
      <c r="BF1691" s="144"/>
      <c r="BG1691" s="144"/>
      <c r="BH1691" s="144"/>
      <c r="BI1691" s="144"/>
      <c r="BJ1691" s="144"/>
      <c r="BK1691" s="144"/>
      <c r="BL1691" s="144"/>
      <c r="BM1691" s="144"/>
      <c r="BN1691" s="144"/>
      <c r="BO1691" s="144"/>
      <c r="BP1691" s="144"/>
    </row>
    <row r="1692" spans="1:68" ht="14.5" x14ac:dyDescent="0.3">
      <c r="A1692" s="143"/>
      <c r="B1692" s="143"/>
      <c r="C1692" s="327"/>
      <c r="D1692" s="144"/>
      <c r="E1692" s="144"/>
      <c r="F1692" s="144"/>
      <c r="G1692" s="144"/>
      <c r="H1692" s="144"/>
      <c r="I1692" s="144"/>
      <c r="J1692" s="144"/>
      <c r="K1692" s="144"/>
      <c r="L1692" s="144"/>
      <c r="M1692" s="144"/>
      <c r="N1692" s="144"/>
      <c r="O1692" s="144"/>
      <c r="P1692" s="144"/>
      <c r="Q1692" s="144"/>
      <c r="R1692" s="144"/>
      <c r="S1692" s="144"/>
      <c r="T1692" s="144"/>
      <c r="U1692" s="144"/>
      <c r="V1692" s="144"/>
      <c r="W1692" s="144"/>
      <c r="X1692" s="144"/>
      <c r="Y1692" s="144"/>
      <c r="Z1692" s="144"/>
      <c r="AA1692" s="144"/>
      <c r="AB1692" s="144"/>
      <c r="AC1692" s="144"/>
      <c r="AD1692" s="144"/>
      <c r="AE1692" s="144"/>
      <c r="AF1692" s="144"/>
      <c r="AG1692" s="144"/>
      <c r="AH1692" s="144"/>
      <c r="AI1692" s="144"/>
      <c r="AJ1692" s="144"/>
      <c r="AK1692" s="144"/>
      <c r="AL1692" s="144"/>
      <c r="AM1692" s="144"/>
      <c r="AN1692" s="144"/>
      <c r="AO1692" s="144"/>
      <c r="AP1692" s="144"/>
      <c r="AQ1692" s="144"/>
      <c r="AR1692" s="144"/>
      <c r="AS1692" s="144"/>
      <c r="AT1692" s="144"/>
      <c r="AU1692" s="144"/>
      <c r="AV1692" s="144"/>
      <c r="AW1692" s="144"/>
      <c r="AX1692" s="144"/>
      <c r="AY1692" s="144"/>
      <c r="AZ1692" s="144"/>
      <c r="BA1692" s="144"/>
      <c r="BB1692" s="144"/>
      <c r="BC1692" s="144"/>
      <c r="BD1692" s="144"/>
      <c r="BE1692" s="144"/>
      <c r="BF1692" s="144"/>
      <c r="BG1692" s="144"/>
      <c r="BH1692" s="144"/>
      <c r="BI1692" s="144"/>
      <c r="BJ1692" s="144"/>
      <c r="BK1692" s="144"/>
      <c r="BL1692" s="144"/>
      <c r="BM1692" s="144"/>
      <c r="BN1692" s="144"/>
      <c r="BO1692" s="144"/>
      <c r="BP1692" s="144"/>
    </row>
    <row r="1693" spans="1:68" ht="14.5" x14ac:dyDescent="0.3">
      <c r="A1693" s="143"/>
      <c r="B1693" s="143"/>
      <c r="C1693" s="327"/>
      <c r="D1693" s="144"/>
      <c r="E1693" s="144"/>
      <c r="F1693" s="144"/>
      <c r="G1693" s="144"/>
      <c r="H1693" s="144"/>
      <c r="I1693" s="144"/>
      <c r="J1693" s="144"/>
      <c r="K1693" s="144"/>
      <c r="L1693" s="144"/>
      <c r="M1693" s="144"/>
      <c r="N1693" s="144"/>
      <c r="O1693" s="144"/>
      <c r="P1693" s="144"/>
      <c r="Q1693" s="144"/>
      <c r="R1693" s="144"/>
      <c r="S1693" s="144"/>
      <c r="T1693" s="144"/>
      <c r="U1693" s="144"/>
      <c r="V1693" s="144"/>
      <c r="W1693" s="144"/>
      <c r="X1693" s="144"/>
      <c r="Y1693" s="144"/>
      <c r="Z1693" s="144"/>
      <c r="AA1693" s="144"/>
      <c r="AB1693" s="144"/>
      <c r="AC1693" s="144"/>
      <c r="AD1693" s="144"/>
      <c r="AE1693" s="144"/>
      <c r="AF1693" s="144"/>
      <c r="AG1693" s="144"/>
      <c r="AH1693" s="144"/>
      <c r="AI1693" s="144"/>
      <c r="AJ1693" s="144"/>
      <c r="AK1693" s="144"/>
      <c r="AL1693" s="144"/>
      <c r="AM1693" s="144"/>
      <c r="AN1693" s="144"/>
      <c r="AO1693" s="144"/>
      <c r="AP1693" s="144"/>
      <c r="AQ1693" s="144"/>
      <c r="AR1693" s="144"/>
      <c r="AS1693" s="144"/>
      <c r="AT1693" s="144"/>
      <c r="AU1693" s="144"/>
      <c r="AV1693" s="144"/>
      <c r="AW1693" s="144"/>
      <c r="AX1693" s="144"/>
      <c r="AY1693" s="144"/>
      <c r="AZ1693" s="144"/>
      <c r="BA1693" s="144"/>
      <c r="BB1693" s="144"/>
      <c r="BC1693" s="144"/>
      <c r="BD1693" s="144"/>
      <c r="BE1693" s="144"/>
      <c r="BF1693" s="144"/>
      <c r="BG1693" s="144"/>
      <c r="BH1693" s="144"/>
      <c r="BI1693" s="144"/>
      <c r="BJ1693" s="144"/>
      <c r="BK1693" s="144"/>
      <c r="BL1693" s="144"/>
      <c r="BM1693" s="144"/>
      <c r="BN1693" s="144"/>
      <c r="BO1693" s="144"/>
      <c r="BP1693" s="144"/>
    </row>
    <row r="1694" spans="1:68" ht="14.5" x14ac:dyDescent="0.3">
      <c r="A1694" s="143"/>
      <c r="B1694" s="143"/>
      <c r="C1694" s="327"/>
      <c r="D1694" s="144"/>
      <c r="E1694" s="144"/>
      <c r="F1694" s="144"/>
      <c r="G1694" s="144"/>
      <c r="H1694" s="144"/>
      <c r="I1694" s="144"/>
      <c r="J1694" s="144"/>
      <c r="K1694" s="144"/>
      <c r="L1694" s="144"/>
      <c r="M1694" s="144"/>
      <c r="N1694" s="144"/>
      <c r="O1694" s="144"/>
      <c r="P1694" s="144"/>
      <c r="Q1694" s="144"/>
      <c r="R1694" s="144"/>
      <c r="S1694" s="144"/>
      <c r="T1694" s="144"/>
      <c r="U1694" s="144"/>
      <c r="V1694" s="144"/>
      <c r="W1694" s="144"/>
      <c r="X1694" s="144"/>
      <c r="Y1694" s="144"/>
      <c r="Z1694" s="144"/>
      <c r="AA1694" s="144"/>
      <c r="AB1694" s="144"/>
      <c r="AC1694" s="144"/>
      <c r="AD1694" s="144"/>
      <c r="AE1694" s="144"/>
      <c r="AF1694" s="144"/>
      <c r="AG1694" s="144"/>
      <c r="AH1694" s="144"/>
      <c r="AI1694" s="144"/>
      <c r="AJ1694" s="144"/>
      <c r="AK1694" s="144"/>
      <c r="AL1694" s="144"/>
      <c r="AM1694" s="144"/>
      <c r="AN1694" s="144"/>
      <c r="AO1694" s="144"/>
      <c r="AP1694" s="144"/>
      <c r="AQ1694" s="144"/>
      <c r="AR1694" s="144"/>
      <c r="AS1694" s="144"/>
      <c r="AT1694" s="144"/>
      <c r="AU1694" s="144"/>
      <c r="AV1694" s="144"/>
      <c r="AW1694" s="144"/>
      <c r="AX1694" s="144"/>
      <c r="AY1694" s="144"/>
      <c r="AZ1694" s="144"/>
      <c r="BA1694" s="144"/>
      <c r="BB1694" s="144"/>
      <c r="BC1694" s="144"/>
      <c r="BD1694" s="144"/>
      <c r="BE1694" s="144"/>
      <c r="BF1694" s="144"/>
      <c r="BG1694" s="144"/>
      <c r="BH1694" s="144"/>
      <c r="BI1694" s="144"/>
      <c r="BJ1694" s="144"/>
      <c r="BK1694" s="144"/>
      <c r="BL1694" s="144"/>
      <c r="BM1694" s="144"/>
      <c r="BN1694" s="144"/>
      <c r="BO1694" s="144"/>
      <c r="BP1694" s="144"/>
    </row>
    <row r="1695" spans="1:68" ht="14.5" x14ac:dyDescent="0.3">
      <c r="A1695" s="143"/>
      <c r="B1695" s="143"/>
      <c r="C1695" s="327"/>
      <c r="D1695" s="144"/>
      <c r="E1695" s="144"/>
      <c r="F1695" s="144"/>
      <c r="G1695" s="144"/>
      <c r="H1695" s="144"/>
      <c r="I1695" s="144"/>
      <c r="J1695" s="144"/>
      <c r="K1695" s="144"/>
      <c r="L1695" s="144"/>
      <c r="M1695" s="144"/>
      <c r="N1695" s="144"/>
      <c r="O1695" s="144"/>
      <c r="P1695" s="144"/>
      <c r="Q1695" s="144"/>
      <c r="R1695" s="144"/>
      <c r="S1695" s="144"/>
      <c r="T1695" s="144"/>
      <c r="U1695" s="144"/>
      <c r="V1695" s="144"/>
      <c r="W1695" s="144"/>
      <c r="X1695" s="144"/>
      <c r="Y1695" s="144"/>
      <c r="Z1695" s="144"/>
      <c r="AA1695" s="144"/>
      <c r="AB1695" s="144"/>
      <c r="AC1695" s="144"/>
      <c r="AD1695" s="144"/>
      <c r="AE1695" s="144"/>
      <c r="AF1695" s="144"/>
      <c r="AG1695" s="144"/>
      <c r="AH1695" s="144"/>
      <c r="AI1695" s="144"/>
      <c r="AJ1695" s="144"/>
      <c r="AK1695" s="144"/>
      <c r="AL1695" s="144"/>
      <c r="AM1695" s="144"/>
      <c r="AN1695" s="144"/>
      <c r="AO1695" s="144"/>
      <c r="AP1695" s="144"/>
      <c r="AQ1695" s="144"/>
      <c r="AR1695" s="144"/>
      <c r="AS1695" s="144"/>
      <c r="AT1695" s="144"/>
      <c r="AU1695" s="144"/>
      <c r="AV1695" s="144"/>
      <c r="AW1695" s="144"/>
      <c r="AX1695" s="144"/>
      <c r="AY1695" s="144"/>
      <c r="AZ1695" s="144"/>
      <c r="BA1695" s="144"/>
      <c r="BB1695" s="144"/>
      <c r="BC1695" s="144"/>
      <c r="BD1695" s="144"/>
      <c r="BE1695" s="144"/>
      <c r="BF1695" s="144"/>
      <c r="BG1695" s="144"/>
      <c r="BH1695" s="144"/>
      <c r="BI1695" s="144"/>
      <c r="BJ1695" s="144"/>
      <c r="BK1695" s="144"/>
      <c r="BL1695" s="144"/>
      <c r="BM1695" s="144"/>
      <c r="BN1695" s="144"/>
      <c r="BO1695" s="144"/>
      <c r="BP1695" s="144"/>
    </row>
    <row r="1696" spans="1:68" ht="14.5" x14ac:dyDescent="0.3">
      <c r="A1696" s="143"/>
      <c r="B1696" s="143"/>
      <c r="C1696" s="327"/>
      <c r="D1696" s="144"/>
      <c r="E1696" s="144"/>
      <c r="F1696" s="144"/>
      <c r="G1696" s="144"/>
      <c r="H1696" s="144"/>
      <c r="I1696" s="144"/>
      <c r="J1696" s="144"/>
      <c r="K1696" s="144"/>
      <c r="L1696" s="144"/>
      <c r="M1696" s="144"/>
      <c r="N1696" s="144"/>
      <c r="O1696" s="144"/>
      <c r="P1696" s="144"/>
      <c r="Q1696" s="144"/>
      <c r="R1696" s="144"/>
      <c r="S1696" s="144"/>
      <c r="T1696" s="144"/>
      <c r="U1696" s="144"/>
      <c r="V1696" s="144"/>
      <c r="W1696" s="144"/>
      <c r="X1696" s="144"/>
      <c r="Y1696" s="144"/>
      <c r="Z1696" s="144"/>
      <c r="AA1696" s="144"/>
      <c r="AB1696" s="144"/>
      <c r="AC1696" s="144"/>
      <c r="AD1696" s="144"/>
      <c r="AE1696" s="144"/>
      <c r="AF1696" s="144"/>
      <c r="AG1696" s="144"/>
      <c r="AH1696" s="144"/>
      <c r="AI1696" s="144"/>
      <c r="AJ1696" s="144"/>
      <c r="AK1696" s="144"/>
      <c r="AL1696" s="144"/>
      <c r="AM1696" s="144"/>
      <c r="AN1696" s="144"/>
      <c r="AO1696" s="144"/>
      <c r="AP1696" s="144"/>
      <c r="AQ1696" s="144"/>
      <c r="AR1696" s="144"/>
      <c r="AS1696" s="144"/>
      <c r="AT1696" s="144"/>
      <c r="AU1696" s="144"/>
      <c r="AV1696" s="144"/>
      <c r="AW1696" s="144"/>
      <c r="AX1696" s="144"/>
      <c r="AY1696" s="144"/>
      <c r="AZ1696" s="144"/>
      <c r="BA1696" s="144"/>
      <c r="BB1696" s="144"/>
      <c r="BC1696" s="144"/>
      <c r="BD1696" s="144"/>
      <c r="BE1696" s="144"/>
      <c r="BF1696" s="144"/>
      <c r="BG1696" s="144"/>
      <c r="BH1696" s="144"/>
      <c r="BI1696" s="144"/>
      <c r="BJ1696" s="144"/>
      <c r="BK1696" s="144"/>
      <c r="BL1696" s="144"/>
      <c r="BM1696" s="144"/>
      <c r="BN1696" s="144"/>
      <c r="BO1696" s="144"/>
      <c r="BP1696" s="144"/>
    </row>
    <row r="1697" spans="1:68" ht="14.5" x14ac:dyDescent="0.3">
      <c r="A1697" s="143"/>
      <c r="B1697" s="143"/>
      <c r="C1697" s="327"/>
      <c r="D1697" s="144"/>
      <c r="E1697" s="144"/>
      <c r="F1697" s="144"/>
      <c r="G1697" s="144"/>
      <c r="H1697" s="144"/>
      <c r="I1697" s="144"/>
      <c r="J1697" s="144"/>
      <c r="K1697" s="144"/>
      <c r="L1697" s="144"/>
      <c r="M1697" s="144"/>
      <c r="N1697" s="144"/>
      <c r="O1697" s="144"/>
      <c r="P1697" s="144"/>
      <c r="Q1697" s="144"/>
      <c r="R1697" s="144"/>
      <c r="S1697" s="144"/>
      <c r="T1697" s="144"/>
      <c r="U1697" s="144"/>
      <c r="V1697" s="144"/>
      <c r="W1697" s="144"/>
      <c r="X1697" s="144"/>
      <c r="Y1697" s="144"/>
      <c r="Z1697" s="144"/>
      <c r="AA1697" s="144"/>
      <c r="AB1697" s="144"/>
      <c r="AC1697" s="144"/>
      <c r="AD1697" s="144"/>
      <c r="AE1697" s="144"/>
      <c r="AF1697" s="144"/>
      <c r="AG1697" s="144"/>
      <c r="AH1697" s="144"/>
      <c r="AI1697" s="144"/>
      <c r="AJ1697" s="144"/>
      <c r="AK1697" s="144"/>
      <c r="AL1697" s="144"/>
      <c r="AM1697" s="144"/>
      <c r="AN1697" s="144"/>
      <c r="AO1697" s="144"/>
      <c r="AP1697" s="144"/>
      <c r="AQ1697" s="144"/>
      <c r="AR1697" s="144"/>
      <c r="AS1697" s="144"/>
      <c r="AT1697" s="144"/>
      <c r="AU1697" s="144"/>
      <c r="AV1697" s="144"/>
      <c r="AW1697" s="144"/>
      <c r="AX1697" s="144"/>
      <c r="AY1697" s="144"/>
      <c r="AZ1697" s="144"/>
      <c r="BA1697" s="144"/>
      <c r="BB1697" s="144"/>
      <c r="BC1697" s="144"/>
      <c r="BD1697" s="144"/>
      <c r="BE1697" s="144"/>
      <c r="BF1697" s="144"/>
      <c r="BG1697" s="144"/>
      <c r="BH1697" s="144"/>
      <c r="BI1697" s="144"/>
      <c r="BJ1697" s="144"/>
      <c r="BK1697" s="144"/>
      <c r="BL1697" s="144"/>
      <c r="BM1697" s="144"/>
      <c r="BN1697" s="144"/>
      <c r="BO1697" s="144"/>
      <c r="BP1697" s="144"/>
    </row>
    <row r="1698" spans="1:68" ht="14.5" x14ac:dyDescent="0.3">
      <c r="A1698" s="143"/>
      <c r="B1698" s="143"/>
      <c r="C1698" s="327"/>
      <c r="D1698" s="144"/>
      <c r="E1698" s="144"/>
      <c r="F1698" s="144"/>
      <c r="G1698" s="144"/>
      <c r="H1698" s="144"/>
      <c r="I1698" s="144"/>
      <c r="J1698" s="144"/>
      <c r="K1698" s="144"/>
      <c r="L1698" s="144"/>
      <c r="M1698" s="144"/>
      <c r="N1698" s="144"/>
      <c r="O1698" s="144"/>
      <c r="P1698" s="144"/>
      <c r="Q1698" s="144"/>
      <c r="R1698" s="144"/>
      <c r="S1698" s="144"/>
      <c r="T1698" s="144"/>
      <c r="U1698" s="144"/>
      <c r="V1698" s="144"/>
      <c r="W1698" s="144"/>
      <c r="X1698" s="144"/>
      <c r="Y1698" s="144"/>
      <c r="Z1698" s="144"/>
      <c r="AA1698" s="144"/>
      <c r="AB1698" s="144"/>
      <c r="AC1698" s="144"/>
      <c r="AD1698" s="144"/>
      <c r="AE1698" s="144"/>
      <c r="AF1698" s="144"/>
      <c r="AG1698" s="144"/>
      <c r="AH1698" s="144"/>
      <c r="AI1698" s="144"/>
      <c r="AJ1698" s="144"/>
      <c r="AK1698" s="144"/>
      <c r="AL1698" s="144"/>
      <c r="AM1698" s="144"/>
      <c r="AN1698" s="144"/>
      <c r="AO1698" s="144"/>
      <c r="AP1698" s="144"/>
      <c r="AQ1698" s="144"/>
      <c r="AR1698" s="144"/>
      <c r="AS1698" s="144"/>
      <c r="AT1698" s="144"/>
      <c r="AU1698" s="144"/>
      <c r="AV1698" s="144"/>
      <c r="AW1698" s="144"/>
      <c r="AX1698" s="144"/>
      <c r="AY1698" s="144"/>
      <c r="AZ1698" s="144"/>
      <c r="BA1698" s="144"/>
      <c r="BB1698" s="144"/>
      <c r="BC1698" s="144"/>
      <c r="BD1698" s="144"/>
      <c r="BE1698" s="144"/>
      <c r="BF1698" s="144"/>
      <c r="BG1698" s="144"/>
      <c r="BH1698" s="144"/>
      <c r="BI1698" s="144"/>
      <c r="BJ1698" s="144"/>
      <c r="BK1698" s="144"/>
      <c r="BL1698" s="144"/>
      <c r="BM1698" s="144"/>
      <c r="BN1698" s="144"/>
      <c r="BO1698" s="144"/>
      <c r="BP1698" s="144"/>
    </row>
    <row r="1699" spans="1:68" ht="14.5" x14ac:dyDescent="0.3">
      <c r="A1699" s="143"/>
      <c r="B1699" s="143"/>
      <c r="C1699" s="327"/>
      <c r="D1699" s="144"/>
      <c r="E1699" s="144"/>
      <c r="F1699" s="144"/>
      <c r="G1699" s="144"/>
      <c r="H1699" s="144"/>
      <c r="I1699" s="144"/>
      <c r="J1699" s="144"/>
      <c r="K1699" s="144"/>
      <c r="L1699" s="144"/>
      <c r="M1699" s="144"/>
      <c r="N1699" s="144"/>
      <c r="O1699" s="144"/>
      <c r="P1699" s="144"/>
      <c r="Q1699" s="144"/>
      <c r="R1699" s="144"/>
      <c r="S1699" s="144"/>
      <c r="T1699" s="144"/>
      <c r="U1699" s="144"/>
      <c r="V1699" s="144"/>
      <c r="W1699" s="144"/>
      <c r="X1699" s="144"/>
      <c r="Y1699" s="144"/>
      <c r="Z1699" s="144"/>
      <c r="AA1699" s="144"/>
      <c r="AB1699" s="144"/>
      <c r="AC1699" s="144"/>
      <c r="AD1699" s="144"/>
      <c r="AE1699" s="144"/>
      <c r="AF1699" s="144"/>
      <c r="AG1699" s="144"/>
      <c r="AH1699" s="144"/>
      <c r="AI1699" s="144"/>
      <c r="AJ1699" s="144"/>
      <c r="AK1699" s="144"/>
      <c r="AL1699" s="144"/>
      <c r="AM1699" s="144"/>
      <c r="AN1699" s="144"/>
      <c r="AO1699" s="144"/>
      <c r="AP1699" s="144"/>
      <c r="AQ1699" s="144"/>
      <c r="AR1699" s="144"/>
      <c r="AS1699" s="144"/>
      <c r="AT1699" s="144"/>
      <c r="AU1699" s="144"/>
      <c r="AV1699" s="144"/>
      <c r="AW1699" s="144"/>
      <c r="AX1699" s="144"/>
      <c r="AY1699" s="144"/>
      <c r="AZ1699" s="144"/>
      <c r="BA1699" s="144"/>
      <c r="BB1699" s="144"/>
      <c r="BC1699" s="144"/>
      <c r="BD1699" s="144"/>
      <c r="BE1699" s="144"/>
      <c r="BF1699" s="144"/>
      <c r="BG1699" s="144"/>
      <c r="BH1699" s="144"/>
      <c r="BI1699" s="144"/>
      <c r="BJ1699" s="144"/>
      <c r="BK1699" s="144"/>
      <c r="BL1699" s="144"/>
      <c r="BM1699" s="144"/>
      <c r="BN1699" s="144"/>
      <c r="BO1699" s="144"/>
      <c r="BP1699" s="144"/>
    </row>
    <row r="1700" spans="1:68" ht="14.5" x14ac:dyDescent="0.3">
      <c r="A1700" s="143"/>
      <c r="B1700" s="143"/>
      <c r="C1700" s="327"/>
      <c r="D1700" s="144"/>
      <c r="E1700" s="144"/>
      <c r="F1700" s="144"/>
      <c r="G1700" s="144"/>
      <c r="H1700" s="144"/>
      <c r="I1700" s="144"/>
      <c r="J1700" s="144"/>
      <c r="K1700" s="144"/>
      <c r="L1700" s="144"/>
      <c r="M1700" s="144"/>
      <c r="N1700" s="144"/>
      <c r="O1700" s="144"/>
      <c r="P1700" s="144"/>
      <c r="Q1700" s="144"/>
      <c r="R1700" s="144"/>
      <c r="S1700" s="144"/>
      <c r="T1700" s="144"/>
      <c r="U1700" s="144"/>
      <c r="V1700" s="144"/>
      <c r="W1700" s="144"/>
      <c r="X1700" s="144"/>
      <c r="Y1700" s="144"/>
      <c r="Z1700" s="144"/>
      <c r="AA1700" s="144"/>
      <c r="AB1700" s="144"/>
      <c r="AC1700" s="144"/>
      <c r="AD1700" s="144"/>
      <c r="AE1700" s="144"/>
      <c r="AF1700" s="144"/>
      <c r="AG1700" s="144"/>
      <c r="AH1700" s="144"/>
      <c r="AI1700" s="144"/>
      <c r="AJ1700" s="144"/>
      <c r="AK1700" s="144"/>
      <c r="AL1700" s="144"/>
      <c r="AM1700" s="144"/>
      <c r="AN1700" s="144"/>
      <c r="AO1700" s="144"/>
      <c r="AP1700" s="144"/>
      <c r="AQ1700" s="144"/>
      <c r="AR1700" s="144"/>
      <c r="AS1700" s="144"/>
      <c r="AT1700" s="144"/>
      <c r="AU1700" s="144"/>
      <c r="AV1700" s="144"/>
      <c r="AW1700" s="144"/>
      <c r="AX1700" s="144"/>
      <c r="AY1700" s="144"/>
      <c r="AZ1700" s="144"/>
      <c r="BA1700" s="144"/>
      <c r="BB1700" s="144"/>
      <c r="BC1700" s="144"/>
      <c r="BD1700" s="144"/>
      <c r="BE1700" s="144"/>
      <c r="BF1700" s="144"/>
      <c r="BG1700" s="144"/>
      <c r="BH1700" s="144"/>
      <c r="BI1700" s="144"/>
      <c r="BJ1700" s="144"/>
      <c r="BK1700" s="144"/>
      <c r="BL1700" s="144"/>
      <c r="BM1700" s="144"/>
      <c r="BN1700" s="144"/>
      <c r="BO1700" s="144"/>
      <c r="BP1700" s="144"/>
    </row>
    <row r="1701" spans="1:68" ht="14.5" x14ac:dyDescent="0.3">
      <c r="A1701" s="143"/>
      <c r="B1701" s="143"/>
      <c r="C1701" s="327"/>
      <c r="D1701" s="144"/>
      <c r="E1701" s="144"/>
      <c r="F1701" s="144"/>
      <c r="G1701" s="144"/>
      <c r="H1701" s="144"/>
      <c r="I1701" s="144"/>
      <c r="J1701" s="144"/>
      <c r="K1701" s="144"/>
      <c r="L1701" s="144"/>
      <c r="M1701" s="144"/>
      <c r="N1701" s="144"/>
      <c r="O1701" s="144"/>
      <c r="P1701" s="144"/>
      <c r="Q1701" s="144"/>
      <c r="R1701" s="144"/>
      <c r="S1701" s="144"/>
      <c r="T1701" s="144"/>
      <c r="U1701" s="144"/>
      <c r="V1701" s="144"/>
      <c r="W1701" s="144"/>
      <c r="X1701" s="144"/>
      <c r="Y1701" s="144"/>
      <c r="Z1701" s="144"/>
      <c r="AA1701" s="144"/>
      <c r="AB1701" s="144"/>
      <c r="AC1701" s="144"/>
      <c r="AD1701" s="144"/>
      <c r="AE1701" s="144"/>
      <c r="AF1701" s="144"/>
      <c r="AG1701" s="144"/>
      <c r="AH1701" s="144"/>
      <c r="AI1701" s="144"/>
      <c r="AJ1701" s="144"/>
      <c r="AK1701" s="144"/>
      <c r="AL1701" s="144"/>
      <c r="AM1701" s="144"/>
      <c r="AN1701" s="144"/>
      <c r="AO1701" s="144"/>
      <c r="AP1701" s="144"/>
      <c r="AQ1701" s="144"/>
      <c r="AR1701" s="144"/>
      <c r="AS1701" s="144"/>
      <c r="AT1701" s="144"/>
      <c r="AU1701" s="144"/>
      <c r="AV1701" s="144"/>
      <c r="AW1701" s="144"/>
      <c r="AX1701" s="144"/>
      <c r="AY1701" s="144"/>
      <c r="AZ1701" s="144"/>
      <c r="BA1701" s="144"/>
      <c r="BB1701" s="144"/>
      <c r="BC1701" s="144"/>
      <c r="BD1701" s="144"/>
      <c r="BE1701" s="144"/>
      <c r="BF1701" s="144"/>
      <c r="BG1701" s="144"/>
      <c r="BH1701" s="144"/>
      <c r="BI1701" s="144"/>
      <c r="BJ1701" s="144"/>
      <c r="BK1701" s="144"/>
      <c r="BL1701" s="144"/>
      <c r="BM1701" s="144"/>
      <c r="BN1701" s="144"/>
      <c r="BO1701" s="144"/>
      <c r="BP1701" s="144"/>
    </row>
    <row r="1702" spans="1:68" ht="14.5" x14ac:dyDescent="0.3">
      <c r="A1702" s="143"/>
      <c r="B1702" s="143"/>
      <c r="C1702" s="327"/>
      <c r="D1702" s="144"/>
      <c r="E1702" s="144"/>
      <c r="F1702" s="144"/>
      <c r="G1702" s="144"/>
      <c r="H1702" s="144"/>
      <c r="I1702" s="144"/>
      <c r="J1702" s="144"/>
      <c r="K1702" s="144"/>
      <c r="L1702" s="144"/>
      <c r="M1702" s="144"/>
      <c r="N1702" s="144"/>
      <c r="O1702" s="144"/>
      <c r="P1702" s="144"/>
      <c r="Q1702" s="144"/>
      <c r="R1702" s="144"/>
      <c r="S1702" s="144"/>
      <c r="T1702" s="144"/>
      <c r="U1702" s="144"/>
      <c r="V1702" s="144"/>
      <c r="W1702" s="144"/>
      <c r="X1702" s="144"/>
      <c r="Y1702" s="144"/>
      <c r="Z1702" s="144"/>
      <c r="AA1702" s="144"/>
      <c r="AB1702" s="144"/>
      <c r="AC1702" s="144"/>
      <c r="AD1702" s="144"/>
      <c r="AE1702" s="144"/>
      <c r="AF1702" s="144"/>
      <c r="AG1702" s="144"/>
      <c r="AH1702" s="144"/>
      <c r="AI1702" s="144"/>
      <c r="AJ1702" s="144"/>
      <c r="AK1702" s="144"/>
      <c r="AL1702" s="144"/>
      <c r="AM1702" s="144"/>
      <c r="AN1702" s="144"/>
      <c r="AO1702" s="144"/>
      <c r="AP1702" s="144"/>
      <c r="AQ1702" s="144"/>
      <c r="AR1702" s="144"/>
      <c r="AS1702" s="144"/>
      <c r="AT1702" s="144"/>
      <c r="AU1702" s="144"/>
      <c r="AV1702" s="144"/>
      <c r="AW1702" s="144"/>
      <c r="AX1702" s="144"/>
      <c r="AY1702" s="144"/>
      <c r="AZ1702" s="144"/>
      <c r="BA1702" s="144"/>
      <c r="BB1702" s="144"/>
      <c r="BC1702" s="144"/>
      <c r="BD1702" s="144"/>
      <c r="BE1702" s="144"/>
      <c r="BF1702" s="144"/>
      <c r="BG1702" s="144"/>
      <c r="BH1702" s="144"/>
      <c r="BI1702" s="144"/>
      <c r="BJ1702" s="144"/>
      <c r="BK1702" s="144"/>
      <c r="BL1702" s="144"/>
      <c r="BM1702" s="144"/>
      <c r="BN1702" s="144"/>
      <c r="BO1702" s="144"/>
      <c r="BP1702" s="144"/>
    </row>
    <row r="1703" spans="1:68" ht="14.5" x14ac:dyDescent="0.3">
      <c r="A1703" s="143"/>
      <c r="B1703" s="143"/>
      <c r="C1703" s="327"/>
      <c r="D1703" s="144"/>
      <c r="E1703" s="144"/>
      <c r="F1703" s="144"/>
      <c r="G1703" s="144"/>
      <c r="H1703" s="144"/>
      <c r="I1703" s="144"/>
      <c r="J1703" s="144"/>
      <c r="K1703" s="144"/>
      <c r="L1703" s="144"/>
      <c r="M1703" s="144"/>
      <c r="N1703" s="144"/>
      <c r="O1703" s="144"/>
      <c r="P1703" s="144"/>
      <c r="Q1703" s="144"/>
      <c r="R1703" s="144"/>
      <c r="S1703" s="144"/>
      <c r="T1703" s="144"/>
      <c r="U1703" s="144"/>
      <c r="V1703" s="144"/>
      <c r="W1703" s="144"/>
      <c r="X1703" s="144"/>
      <c r="Y1703" s="144"/>
      <c r="Z1703" s="144"/>
      <c r="AA1703" s="144"/>
      <c r="AB1703" s="144"/>
      <c r="AC1703" s="144"/>
      <c r="AD1703" s="144"/>
      <c r="AE1703" s="144"/>
      <c r="AF1703" s="144"/>
      <c r="AG1703" s="144"/>
      <c r="AH1703" s="144"/>
      <c r="AI1703" s="144"/>
      <c r="AJ1703" s="144"/>
      <c r="AK1703" s="144"/>
      <c r="AL1703" s="144"/>
      <c r="AM1703" s="144"/>
      <c r="AN1703" s="144"/>
      <c r="AO1703" s="144"/>
      <c r="AP1703" s="144"/>
      <c r="AQ1703" s="144"/>
      <c r="AR1703" s="144"/>
      <c r="AS1703" s="144"/>
      <c r="AT1703" s="144"/>
      <c r="AU1703" s="144"/>
      <c r="AV1703" s="144"/>
      <c r="AW1703" s="144"/>
      <c r="AX1703" s="144"/>
      <c r="AY1703" s="144"/>
      <c r="AZ1703" s="144"/>
      <c r="BA1703" s="144"/>
      <c r="BB1703" s="144"/>
      <c r="BC1703" s="144"/>
      <c r="BD1703" s="144"/>
      <c r="BE1703" s="144"/>
      <c r="BF1703" s="144"/>
      <c r="BG1703" s="144"/>
      <c r="BH1703" s="144"/>
      <c r="BI1703" s="144"/>
      <c r="BJ1703" s="144"/>
      <c r="BK1703" s="144"/>
      <c r="BL1703" s="144"/>
      <c r="BM1703" s="144"/>
      <c r="BN1703" s="144"/>
      <c r="BO1703" s="144"/>
      <c r="BP1703" s="144"/>
    </row>
    <row r="1704" spans="1:68" ht="14.5" x14ac:dyDescent="0.3">
      <c r="A1704" s="143"/>
      <c r="B1704" s="143"/>
      <c r="C1704" s="327"/>
      <c r="D1704" s="144"/>
      <c r="E1704" s="144"/>
      <c r="F1704" s="144"/>
      <c r="G1704" s="144"/>
      <c r="H1704" s="144"/>
      <c r="I1704" s="144"/>
      <c r="J1704" s="144"/>
      <c r="K1704" s="144"/>
      <c r="L1704" s="144"/>
      <c r="M1704" s="144"/>
      <c r="N1704" s="144"/>
      <c r="O1704" s="144"/>
      <c r="P1704" s="144"/>
      <c r="Q1704" s="144"/>
      <c r="R1704" s="144"/>
      <c r="S1704" s="144"/>
      <c r="T1704" s="144"/>
      <c r="U1704" s="144"/>
      <c r="V1704" s="144"/>
      <c r="W1704" s="144"/>
      <c r="X1704" s="144"/>
      <c r="Y1704" s="144"/>
      <c r="Z1704" s="144"/>
      <c r="AA1704" s="144"/>
      <c r="AB1704" s="144"/>
      <c r="AC1704" s="144"/>
      <c r="AD1704" s="144"/>
      <c r="AE1704" s="144"/>
      <c r="AF1704" s="144"/>
      <c r="AG1704" s="144"/>
      <c r="AH1704" s="144"/>
      <c r="AI1704" s="144"/>
      <c r="AJ1704" s="144"/>
      <c r="AK1704" s="144"/>
      <c r="AL1704" s="144"/>
      <c r="AM1704" s="144"/>
      <c r="AN1704" s="144"/>
      <c r="AO1704" s="144"/>
      <c r="AP1704" s="144"/>
      <c r="AQ1704" s="144"/>
      <c r="AR1704" s="144"/>
      <c r="AS1704" s="144"/>
      <c r="AT1704" s="144"/>
      <c r="AU1704" s="144"/>
      <c r="AV1704" s="144"/>
      <c r="AW1704" s="144"/>
      <c r="AX1704" s="144"/>
      <c r="AY1704" s="144"/>
      <c r="AZ1704" s="144"/>
      <c r="BA1704" s="144"/>
      <c r="BB1704" s="144"/>
      <c r="BC1704" s="144"/>
      <c r="BD1704" s="144"/>
      <c r="BE1704" s="144"/>
      <c r="BF1704" s="144"/>
      <c r="BG1704" s="144"/>
      <c r="BH1704" s="144"/>
      <c r="BI1704" s="144"/>
      <c r="BJ1704" s="144"/>
      <c r="BK1704" s="144"/>
      <c r="BL1704" s="144"/>
      <c r="BM1704" s="144"/>
      <c r="BN1704" s="144"/>
      <c r="BO1704" s="144"/>
      <c r="BP1704" s="144"/>
    </row>
    <row r="1705" spans="1:68" ht="14.5" x14ac:dyDescent="0.3">
      <c r="A1705" s="143"/>
      <c r="B1705" s="143"/>
      <c r="C1705" s="327"/>
      <c r="D1705" s="144"/>
      <c r="E1705" s="144"/>
      <c r="F1705" s="144"/>
      <c r="G1705" s="144"/>
      <c r="H1705" s="144"/>
      <c r="I1705" s="144"/>
      <c r="J1705" s="144"/>
      <c r="K1705" s="144"/>
      <c r="L1705" s="144"/>
      <c r="M1705" s="144"/>
      <c r="N1705" s="144"/>
      <c r="O1705" s="144"/>
      <c r="P1705" s="144"/>
      <c r="Q1705" s="144"/>
      <c r="R1705" s="144"/>
      <c r="S1705" s="144"/>
      <c r="T1705" s="144"/>
      <c r="U1705" s="144"/>
      <c r="V1705" s="144"/>
      <c r="W1705" s="144"/>
      <c r="X1705" s="144"/>
      <c r="Y1705" s="144"/>
      <c r="Z1705" s="144"/>
      <c r="AA1705" s="144"/>
      <c r="AB1705" s="144"/>
      <c r="AC1705" s="144"/>
      <c r="AD1705" s="144"/>
      <c r="AE1705" s="144"/>
      <c r="AF1705" s="144"/>
      <c r="AG1705" s="144"/>
      <c r="AH1705" s="144"/>
      <c r="AI1705" s="144"/>
      <c r="AJ1705" s="144"/>
      <c r="AK1705" s="144"/>
      <c r="AL1705" s="144"/>
      <c r="AM1705" s="144"/>
      <c r="AN1705" s="144"/>
      <c r="AO1705" s="144"/>
      <c r="AP1705" s="144"/>
      <c r="AQ1705" s="144"/>
      <c r="AR1705" s="144"/>
      <c r="AS1705" s="144"/>
      <c r="AT1705" s="144"/>
      <c r="AU1705" s="144"/>
      <c r="AV1705" s="144"/>
      <c r="AW1705" s="144"/>
      <c r="AX1705" s="144"/>
      <c r="AY1705" s="144"/>
      <c r="AZ1705" s="144"/>
      <c r="BA1705" s="144"/>
      <c r="BB1705" s="144"/>
      <c r="BC1705" s="144"/>
      <c r="BD1705" s="144"/>
      <c r="BE1705" s="144"/>
      <c r="BF1705" s="144"/>
      <c r="BG1705" s="144"/>
      <c r="BH1705" s="144"/>
      <c r="BI1705" s="144"/>
      <c r="BJ1705" s="144"/>
      <c r="BK1705" s="144"/>
      <c r="BL1705" s="144"/>
      <c r="BM1705" s="144"/>
      <c r="BN1705" s="144"/>
      <c r="BO1705" s="144"/>
      <c r="BP1705" s="144"/>
    </row>
    <row r="1706" spans="1:68" ht="14.5" x14ac:dyDescent="0.3">
      <c r="A1706" s="143"/>
      <c r="B1706" s="143"/>
      <c r="C1706" s="327"/>
      <c r="D1706" s="144"/>
      <c r="E1706" s="144"/>
      <c r="F1706" s="144"/>
      <c r="G1706" s="144"/>
      <c r="H1706" s="144"/>
      <c r="I1706" s="144"/>
      <c r="J1706" s="144"/>
      <c r="K1706" s="144"/>
      <c r="L1706" s="144"/>
      <c r="M1706" s="144"/>
      <c r="N1706" s="144"/>
      <c r="O1706" s="144"/>
      <c r="P1706" s="144"/>
      <c r="Q1706" s="144"/>
      <c r="R1706" s="144"/>
      <c r="S1706" s="144"/>
      <c r="T1706" s="144"/>
      <c r="U1706" s="144"/>
      <c r="V1706" s="144"/>
      <c r="W1706" s="144"/>
      <c r="X1706" s="144"/>
      <c r="Y1706" s="144"/>
      <c r="Z1706" s="144"/>
      <c r="AA1706" s="144"/>
      <c r="AB1706" s="144"/>
      <c r="AC1706" s="144"/>
      <c r="AD1706" s="144"/>
      <c r="AE1706" s="144"/>
      <c r="AF1706" s="144"/>
      <c r="AG1706" s="144"/>
      <c r="AH1706" s="144"/>
      <c r="AI1706" s="144"/>
      <c r="AJ1706" s="144"/>
      <c r="AK1706" s="144"/>
      <c r="AL1706" s="144"/>
      <c r="AM1706" s="144"/>
      <c r="AN1706" s="144"/>
      <c r="AO1706" s="144"/>
      <c r="AP1706" s="144"/>
      <c r="AQ1706" s="144"/>
      <c r="AR1706" s="144"/>
      <c r="AS1706" s="144"/>
      <c r="AT1706" s="144"/>
      <c r="AU1706" s="144"/>
      <c r="AV1706" s="144"/>
      <c r="AW1706" s="144"/>
      <c r="AX1706" s="144"/>
      <c r="AY1706" s="144"/>
      <c r="AZ1706" s="144"/>
      <c r="BA1706" s="144"/>
      <c r="BB1706" s="144"/>
      <c r="BC1706" s="144"/>
      <c r="BD1706" s="144"/>
      <c r="BE1706" s="144"/>
      <c r="BF1706" s="144"/>
      <c r="BG1706" s="144"/>
      <c r="BH1706" s="144"/>
      <c r="BI1706" s="144"/>
      <c r="BJ1706" s="144"/>
      <c r="BK1706" s="144"/>
      <c r="BL1706" s="144"/>
      <c r="BM1706" s="144"/>
      <c r="BN1706" s="144"/>
      <c r="BO1706" s="144"/>
      <c r="BP1706" s="144"/>
    </row>
    <row r="1707" spans="1:68" ht="14.5" x14ac:dyDescent="0.3">
      <c r="A1707" s="143"/>
      <c r="B1707" s="143"/>
      <c r="C1707" s="327"/>
      <c r="D1707" s="144"/>
      <c r="E1707" s="144"/>
      <c r="F1707" s="144"/>
      <c r="G1707" s="144"/>
      <c r="H1707" s="144"/>
      <c r="I1707" s="144"/>
      <c r="J1707" s="144"/>
      <c r="K1707" s="144"/>
      <c r="L1707" s="144"/>
      <c r="M1707" s="144"/>
      <c r="N1707" s="144"/>
      <c r="O1707" s="144"/>
      <c r="P1707" s="144"/>
      <c r="Q1707" s="144"/>
      <c r="R1707" s="144"/>
      <c r="S1707" s="144"/>
      <c r="T1707" s="144"/>
      <c r="U1707" s="144"/>
      <c r="V1707" s="144"/>
      <c r="W1707" s="144"/>
      <c r="X1707" s="144"/>
      <c r="Y1707" s="144"/>
      <c r="Z1707" s="144"/>
      <c r="AA1707" s="144"/>
      <c r="AB1707" s="144"/>
      <c r="AC1707" s="144"/>
      <c r="AD1707" s="144"/>
      <c r="AE1707" s="144"/>
      <c r="AF1707" s="144"/>
      <c r="AG1707" s="144"/>
      <c r="AH1707" s="144"/>
      <c r="AI1707" s="144"/>
      <c r="AJ1707" s="144"/>
      <c r="AK1707" s="144"/>
      <c r="AL1707" s="144"/>
      <c r="AM1707" s="144"/>
      <c r="AN1707" s="144"/>
      <c r="AO1707" s="144"/>
      <c r="AP1707" s="144"/>
      <c r="AQ1707" s="144"/>
      <c r="AR1707" s="144"/>
      <c r="AS1707" s="144"/>
      <c r="AT1707" s="144"/>
      <c r="AU1707" s="144"/>
      <c r="AV1707" s="144"/>
      <c r="AW1707" s="144"/>
      <c r="AX1707" s="144"/>
      <c r="AY1707" s="144"/>
      <c r="AZ1707" s="144"/>
      <c r="BA1707" s="144"/>
      <c r="BB1707" s="144"/>
      <c r="BC1707" s="144"/>
      <c r="BD1707" s="144"/>
      <c r="BE1707" s="144"/>
      <c r="BF1707" s="144"/>
      <c r="BG1707" s="144"/>
      <c r="BH1707" s="144"/>
      <c r="BI1707" s="144"/>
      <c r="BJ1707" s="144"/>
      <c r="BK1707" s="144"/>
      <c r="BL1707" s="144"/>
      <c r="BM1707" s="144"/>
      <c r="BN1707" s="144"/>
      <c r="BO1707" s="144"/>
      <c r="BP1707" s="144"/>
    </row>
    <row r="1708" spans="1:68" ht="14.5" x14ac:dyDescent="0.3">
      <c r="A1708" s="143"/>
      <c r="B1708" s="143"/>
      <c r="C1708" s="327"/>
      <c r="D1708" s="144"/>
      <c r="E1708" s="144"/>
      <c r="F1708" s="144"/>
      <c r="G1708" s="144"/>
      <c r="H1708" s="144"/>
      <c r="I1708" s="144"/>
      <c r="J1708" s="144"/>
      <c r="K1708" s="144"/>
      <c r="L1708" s="144"/>
      <c r="M1708" s="144"/>
      <c r="N1708" s="144"/>
      <c r="O1708" s="144"/>
      <c r="P1708" s="144"/>
      <c r="Q1708" s="144"/>
      <c r="R1708" s="144"/>
      <c r="S1708" s="144"/>
      <c r="T1708" s="144"/>
      <c r="U1708" s="144"/>
      <c r="V1708" s="144"/>
      <c r="W1708" s="144"/>
      <c r="X1708" s="144"/>
      <c r="Y1708" s="144"/>
      <c r="Z1708" s="144"/>
      <c r="AA1708" s="144"/>
      <c r="AB1708" s="144"/>
      <c r="AC1708" s="144"/>
      <c r="AD1708" s="144"/>
      <c r="AE1708" s="144"/>
      <c r="AF1708" s="144"/>
      <c r="AG1708" s="144"/>
      <c r="AH1708" s="144"/>
      <c r="AI1708" s="144"/>
      <c r="AJ1708" s="144"/>
      <c r="AK1708" s="144"/>
      <c r="AL1708" s="144"/>
      <c r="AM1708" s="144"/>
      <c r="AN1708" s="144"/>
      <c r="AO1708" s="144"/>
      <c r="AP1708" s="144"/>
      <c r="AQ1708" s="144"/>
      <c r="AR1708" s="144"/>
      <c r="AS1708" s="144"/>
      <c r="AT1708" s="144"/>
      <c r="AU1708" s="144"/>
      <c r="AV1708" s="144"/>
      <c r="AW1708" s="144"/>
      <c r="AX1708" s="144"/>
      <c r="AY1708" s="144"/>
      <c r="AZ1708" s="144"/>
      <c r="BA1708" s="144"/>
      <c r="BB1708" s="144"/>
      <c r="BC1708" s="144"/>
      <c r="BD1708" s="144"/>
      <c r="BE1708" s="144"/>
      <c r="BF1708" s="144"/>
      <c r="BG1708" s="144"/>
      <c r="BH1708" s="144"/>
      <c r="BI1708" s="144"/>
      <c r="BJ1708" s="144"/>
      <c r="BK1708" s="144"/>
      <c r="BL1708" s="144"/>
      <c r="BM1708" s="144"/>
      <c r="BN1708" s="144"/>
      <c r="BO1708" s="144"/>
      <c r="BP1708" s="144"/>
    </row>
    <row r="1709" spans="1:68" ht="14.5" x14ac:dyDescent="0.3">
      <c r="A1709" s="143"/>
      <c r="B1709" s="143"/>
      <c r="C1709" s="327"/>
      <c r="D1709" s="144"/>
      <c r="E1709" s="144"/>
      <c r="F1709" s="144"/>
      <c r="G1709" s="144"/>
      <c r="H1709" s="144"/>
      <c r="I1709" s="144"/>
      <c r="J1709" s="144"/>
      <c r="K1709" s="144"/>
      <c r="L1709" s="144"/>
      <c r="M1709" s="144"/>
      <c r="N1709" s="144"/>
      <c r="O1709" s="144"/>
      <c r="P1709" s="144"/>
      <c r="Q1709" s="144"/>
      <c r="R1709" s="144"/>
      <c r="S1709" s="144"/>
      <c r="T1709" s="144"/>
      <c r="U1709" s="144"/>
      <c r="V1709" s="144"/>
      <c r="W1709" s="144"/>
      <c r="X1709" s="144"/>
      <c r="Y1709" s="144"/>
      <c r="Z1709" s="144"/>
      <c r="AA1709" s="144"/>
      <c r="AB1709" s="144"/>
      <c r="AC1709" s="144"/>
      <c r="AD1709" s="144"/>
      <c r="AE1709" s="144"/>
      <c r="AF1709" s="144"/>
      <c r="AG1709" s="144"/>
      <c r="AH1709" s="144"/>
      <c r="AI1709" s="144"/>
      <c r="AJ1709" s="144"/>
      <c r="AK1709" s="144"/>
      <c r="AL1709" s="144"/>
      <c r="AM1709" s="144"/>
      <c r="AN1709" s="144"/>
      <c r="AO1709" s="144"/>
      <c r="AP1709" s="144"/>
      <c r="AQ1709" s="144"/>
      <c r="AR1709" s="144"/>
      <c r="AS1709" s="144"/>
      <c r="AT1709" s="144"/>
      <c r="AU1709" s="144"/>
      <c r="AV1709" s="144"/>
      <c r="AW1709" s="144"/>
      <c r="AX1709" s="144"/>
      <c r="AY1709" s="144"/>
      <c r="AZ1709" s="144"/>
      <c r="BA1709" s="144"/>
      <c r="BB1709" s="144"/>
      <c r="BC1709" s="144"/>
      <c r="BD1709" s="144"/>
      <c r="BE1709" s="144"/>
      <c r="BF1709" s="144"/>
      <c r="BG1709" s="144"/>
      <c r="BH1709" s="144"/>
      <c r="BI1709" s="144"/>
      <c r="BJ1709" s="144"/>
      <c r="BK1709" s="144"/>
      <c r="BL1709" s="144"/>
      <c r="BM1709" s="144"/>
      <c r="BN1709" s="144"/>
      <c r="BO1709" s="144"/>
      <c r="BP1709" s="144"/>
    </row>
    <row r="1710" spans="1:68" ht="14.5" x14ac:dyDescent="0.3">
      <c r="A1710" s="143"/>
      <c r="B1710" s="143"/>
      <c r="C1710" s="327"/>
      <c r="D1710" s="144"/>
      <c r="E1710" s="144"/>
      <c r="F1710" s="144"/>
      <c r="G1710" s="144"/>
      <c r="H1710" s="144"/>
      <c r="I1710" s="144"/>
      <c r="J1710" s="144"/>
      <c r="K1710" s="144"/>
      <c r="L1710" s="144"/>
      <c r="M1710" s="144"/>
      <c r="N1710" s="144"/>
      <c r="O1710" s="144"/>
      <c r="P1710" s="144"/>
      <c r="Q1710" s="144"/>
      <c r="R1710" s="144"/>
      <c r="S1710" s="144"/>
      <c r="T1710" s="144"/>
      <c r="U1710" s="144"/>
      <c r="V1710" s="144"/>
      <c r="W1710" s="144"/>
      <c r="X1710" s="144"/>
      <c r="Y1710" s="144"/>
      <c r="Z1710" s="144"/>
      <c r="AA1710" s="144"/>
      <c r="AB1710" s="144"/>
      <c r="AC1710" s="144"/>
      <c r="AD1710" s="144"/>
      <c r="AE1710" s="144"/>
      <c r="AF1710" s="144"/>
      <c r="AG1710" s="144"/>
      <c r="AH1710" s="144"/>
      <c r="AI1710" s="144"/>
      <c r="AJ1710" s="144"/>
      <c r="AK1710" s="144"/>
      <c r="AL1710" s="144"/>
      <c r="AM1710" s="144"/>
      <c r="AN1710" s="144"/>
      <c r="AO1710" s="144"/>
      <c r="AP1710" s="144"/>
      <c r="AQ1710" s="144"/>
      <c r="AR1710" s="144"/>
      <c r="AS1710" s="144"/>
      <c r="AT1710" s="144"/>
      <c r="AU1710" s="144"/>
      <c r="AV1710" s="144"/>
      <c r="AW1710" s="144"/>
      <c r="AX1710" s="144"/>
      <c r="AY1710" s="144"/>
      <c r="AZ1710" s="144"/>
      <c r="BA1710" s="144"/>
      <c r="BB1710" s="144"/>
      <c r="BC1710" s="144"/>
      <c r="BD1710" s="144"/>
      <c r="BE1710" s="144"/>
      <c r="BF1710" s="144"/>
      <c r="BG1710" s="144"/>
      <c r="BH1710" s="144"/>
      <c r="BI1710" s="144"/>
      <c r="BJ1710" s="144"/>
      <c r="BK1710" s="144"/>
      <c r="BL1710" s="144"/>
      <c r="BM1710" s="144"/>
      <c r="BN1710" s="144"/>
      <c r="BO1710" s="144"/>
      <c r="BP1710" s="144"/>
    </row>
    <row r="1711" spans="1:68" ht="14.5" x14ac:dyDescent="0.3">
      <c r="A1711" s="143"/>
      <c r="B1711" s="143"/>
      <c r="C1711" s="327"/>
      <c r="D1711" s="144"/>
      <c r="E1711" s="144"/>
      <c r="F1711" s="144"/>
      <c r="G1711" s="144"/>
      <c r="H1711" s="144"/>
      <c r="I1711" s="144"/>
      <c r="J1711" s="144"/>
      <c r="K1711" s="144"/>
      <c r="L1711" s="144"/>
      <c r="M1711" s="144"/>
      <c r="N1711" s="144"/>
      <c r="O1711" s="144"/>
      <c r="P1711" s="144"/>
      <c r="Q1711" s="144"/>
      <c r="R1711" s="144"/>
      <c r="S1711" s="144"/>
      <c r="T1711" s="144"/>
      <c r="U1711" s="144"/>
      <c r="V1711" s="144"/>
      <c r="W1711" s="144"/>
      <c r="X1711" s="144"/>
      <c r="Y1711" s="144"/>
      <c r="Z1711" s="144"/>
      <c r="AA1711" s="144"/>
      <c r="AB1711" s="144"/>
      <c r="AC1711" s="144"/>
      <c r="AD1711" s="144"/>
      <c r="AE1711" s="144"/>
      <c r="AF1711" s="144"/>
      <c r="AG1711" s="144"/>
      <c r="AH1711" s="144"/>
      <c r="AI1711" s="144"/>
      <c r="AJ1711" s="144"/>
      <c r="AK1711" s="144"/>
      <c r="AL1711" s="144"/>
      <c r="AM1711" s="144"/>
      <c r="AN1711" s="144"/>
      <c r="AO1711" s="144"/>
      <c r="AP1711" s="144"/>
      <c r="AQ1711" s="144"/>
      <c r="AR1711" s="144"/>
      <c r="AS1711" s="144"/>
      <c r="AT1711" s="144"/>
      <c r="AU1711" s="144"/>
      <c r="AV1711" s="144"/>
      <c r="AW1711" s="144"/>
      <c r="AX1711" s="144"/>
      <c r="AY1711" s="144"/>
      <c r="AZ1711" s="144"/>
      <c r="BA1711" s="144"/>
      <c r="BB1711" s="144"/>
      <c r="BC1711" s="144"/>
      <c r="BD1711" s="144"/>
      <c r="BE1711" s="144"/>
      <c r="BF1711" s="144"/>
      <c r="BG1711" s="144"/>
      <c r="BH1711" s="144"/>
      <c r="BI1711" s="144"/>
      <c r="BJ1711" s="144"/>
      <c r="BK1711" s="144"/>
      <c r="BL1711" s="144"/>
      <c r="BM1711" s="144"/>
      <c r="BN1711" s="144"/>
      <c r="BO1711" s="144"/>
      <c r="BP1711" s="144"/>
    </row>
    <row r="1712" spans="1:68" ht="14.5" x14ac:dyDescent="0.3">
      <c r="A1712" s="143"/>
      <c r="B1712" s="143"/>
      <c r="C1712" s="327"/>
      <c r="D1712" s="144"/>
      <c r="E1712" s="144"/>
      <c r="F1712" s="144"/>
      <c r="G1712" s="144"/>
      <c r="H1712" s="144"/>
      <c r="I1712" s="144"/>
      <c r="J1712" s="144"/>
      <c r="K1712" s="144"/>
      <c r="L1712" s="144"/>
      <c r="M1712" s="144"/>
      <c r="N1712" s="144"/>
      <c r="O1712" s="144"/>
      <c r="P1712" s="144"/>
      <c r="Q1712" s="144"/>
      <c r="R1712" s="144"/>
      <c r="S1712" s="144"/>
      <c r="T1712" s="144"/>
      <c r="U1712" s="144"/>
      <c r="V1712" s="144"/>
      <c r="W1712" s="144"/>
      <c r="X1712" s="144"/>
      <c r="Y1712" s="144"/>
      <c r="Z1712" s="144"/>
      <c r="AA1712" s="144"/>
      <c r="AB1712" s="144"/>
      <c r="AC1712" s="144"/>
      <c r="AD1712" s="144"/>
      <c r="AE1712" s="144"/>
      <c r="AF1712" s="144"/>
      <c r="AG1712" s="144"/>
      <c r="AH1712" s="144"/>
      <c r="AI1712" s="144"/>
      <c r="AJ1712" s="144"/>
      <c r="AK1712" s="144"/>
      <c r="AL1712" s="144"/>
      <c r="AM1712" s="144"/>
      <c r="AN1712" s="144"/>
      <c r="AO1712" s="144"/>
      <c r="AP1712" s="144"/>
      <c r="AQ1712" s="144"/>
      <c r="AR1712" s="144"/>
      <c r="AS1712" s="144"/>
      <c r="AT1712" s="144"/>
      <c r="AU1712" s="144"/>
      <c r="AV1712" s="144"/>
      <c r="AW1712" s="144"/>
      <c r="AX1712" s="144"/>
      <c r="AY1712" s="144"/>
      <c r="AZ1712" s="144"/>
      <c r="BA1712" s="144"/>
      <c r="BB1712" s="144"/>
      <c r="BC1712" s="144"/>
      <c r="BD1712" s="144"/>
      <c r="BE1712" s="144"/>
      <c r="BF1712" s="144"/>
      <c r="BG1712" s="144"/>
      <c r="BH1712" s="144"/>
      <c r="BI1712" s="144"/>
      <c r="BJ1712" s="144"/>
      <c r="BK1712" s="144"/>
      <c r="BL1712" s="144"/>
      <c r="BM1712" s="144"/>
      <c r="BN1712" s="144"/>
      <c r="BO1712" s="144"/>
      <c r="BP1712" s="144"/>
    </row>
    <row r="1713" spans="1:68" ht="14.5" x14ac:dyDescent="0.3">
      <c r="A1713" s="143"/>
      <c r="B1713" s="143"/>
      <c r="C1713" s="327"/>
      <c r="D1713" s="144"/>
      <c r="E1713" s="144"/>
      <c r="F1713" s="144"/>
      <c r="G1713" s="144"/>
      <c r="H1713" s="144"/>
      <c r="I1713" s="144"/>
      <c r="J1713" s="144"/>
      <c r="K1713" s="144"/>
      <c r="L1713" s="144"/>
      <c r="M1713" s="144"/>
      <c r="N1713" s="144"/>
      <c r="O1713" s="144"/>
      <c r="P1713" s="144"/>
      <c r="Q1713" s="144"/>
      <c r="R1713" s="144"/>
      <c r="S1713" s="144"/>
      <c r="T1713" s="144"/>
      <c r="U1713" s="144"/>
      <c r="V1713" s="144"/>
      <c r="W1713" s="144"/>
      <c r="X1713" s="144"/>
      <c r="Y1713" s="144"/>
      <c r="Z1713" s="144"/>
      <c r="AA1713" s="144"/>
      <c r="AB1713" s="144"/>
      <c r="AC1713" s="144"/>
      <c r="AD1713" s="144"/>
      <c r="AE1713" s="144"/>
      <c r="AF1713" s="144"/>
      <c r="AG1713" s="144"/>
      <c r="AH1713" s="144"/>
      <c r="AI1713" s="144"/>
      <c r="AJ1713" s="144"/>
      <c r="AK1713" s="144"/>
      <c r="AL1713" s="144"/>
      <c r="AM1713" s="144"/>
      <c r="AN1713" s="144"/>
      <c r="AO1713" s="144"/>
      <c r="AP1713" s="144"/>
      <c r="AQ1713" s="144"/>
      <c r="AR1713" s="144"/>
      <c r="AS1713" s="144"/>
      <c r="AT1713" s="144"/>
      <c r="AU1713" s="144"/>
      <c r="AV1713" s="144"/>
      <c r="AW1713" s="144"/>
      <c r="AX1713" s="144"/>
      <c r="AY1713" s="144"/>
      <c r="AZ1713" s="144"/>
      <c r="BA1713" s="144"/>
      <c r="BB1713" s="144"/>
      <c r="BC1713" s="144"/>
      <c r="BD1713" s="144"/>
      <c r="BE1713" s="144"/>
      <c r="BF1713" s="144"/>
      <c r="BG1713" s="144"/>
      <c r="BH1713" s="144"/>
      <c r="BI1713" s="144"/>
      <c r="BJ1713" s="144"/>
      <c r="BK1713" s="144"/>
      <c r="BL1713" s="144"/>
      <c r="BM1713" s="144"/>
      <c r="BN1713" s="144"/>
      <c r="BO1713" s="144"/>
      <c r="BP1713" s="144"/>
    </row>
    <row r="1714" spans="1:68" ht="14.5" x14ac:dyDescent="0.3">
      <c r="A1714" s="143"/>
      <c r="B1714" s="143"/>
      <c r="C1714" s="327"/>
      <c r="D1714" s="144"/>
      <c r="E1714" s="144"/>
      <c r="F1714" s="144"/>
      <c r="G1714" s="144"/>
      <c r="H1714" s="144"/>
      <c r="I1714" s="144"/>
      <c r="J1714" s="144"/>
      <c r="K1714" s="144"/>
      <c r="L1714" s="144"/>
      <c r="M1714" s="144"/>
      <c r="N1714" s="144"/>
      <c r="O1714" s="144"/>
      <c r="P1714" s="144"/>
      <c r="Q1714" s="144"/>
      <c r="R1714" s="144"/>
      <c r="S1714" s="144"/>
      <c r="T1714" s="144"/>
      <c r="U1714" s="144"/>
      <c r="V1714" s="144"/>
      <c r="W1714" s="144"/>
      <c r="X1714" s="144"/>
      <c r="Y1714" s="144"/>
      <c r="Z1714" s="144"/>
      <c r="AA1714" s="144"/>
      <c r="AB1714" s="144"/>
      <c r="AC1714" s="144"/>
      <c r="AD1714" s="144"/>
      <c r="AE1714" s="144"/>
      <c r="AF1714" s="144"/>
      <c r="AG1714" s="144"/>
      <c r="AH1714" s="144"/>
      <c r="AI1714" s="144"/>
      <c r="AJ1714" s="144"/>
      <c r="AK1714" s="144"/>
      <c r="AL1714" s="144"/>
      <c r="AM1714" s="144"/>
      <c r="AN1714" s="144"/>
      <c r="AO1714" s="144"/>
      <c r="AP1714" s="144"/>
      <c r="AQ1714" s="144"/>
      <c r="AR1714" s="144"/>
      <c r="AS1714" s="144"/>
      <c r="AT1714" s="144"/>
      <c r="AU1714" s="144"/>
      <c r="AV1714" s="144"/>
      <c r="AW1714" s="144"/>
      <c r="AX1714" s="144"/>
      <c r="AY1714" s="144"/>
      <c r="AZ1714" s="144"/>
      <c r="BA1714" s="144"/>
      <c r="BB1714" s="144"/>
      <c r="BC1714" s="144"/>
      <c r="BD1714" s="144"/>
      <c r="BE1714" s="144"/>
      <c r="BF1714" s="144"/>
      <c r="BG1714" s="144"/>
      <c r="BH1714" s="144"/>
      <c r="BI1714" s="144"/>
      <c r="BJ1714" s="144"/>
      <c r="BK1714" s="144"/>
      <c r="BL1714" s="144"/>
      <c r="BM1714" s="144"/>
      <c r="BN1714" s="144"/>
      <c r="BO1714" s="144"/>
      <c r="BP1714" s="144"/>
    </row>
    <row r="1715" spans="1:68" ht="14.5" x14ac:dyDescent="0.3">
      <c r="A1715" s="143"/>
      <c r="B1715" s="143"/>
      <c r="C1715" s="327"/>
      <c r="D1715" s="144"/>
      <c r="E1715" s="144"/>
      <c r="F1715" s="144"/>
      <c r="G1715" s="144"/>
      <c r="H1715" s="144"/>
      <c r="I1715" s="144"/>
      <c r="J1715" s="144"/>
      <c r="K1715" s="144"/>
      <c r="L1715" s="144"/>
      <c r="M1715" s="144"/>
      <c r="N1715" s="144"/>
      <c r="O1715" s="144"/>
      <c r="P1715" s="144"/>
      <c r="Q1715" s="144"/>
      <c r="R1715" s="144"/>
      <c r="S1715" s="144"/>
      <c r="T1715" s="144"/>
      <c r="U1715" s="144"/>
      <c r="V1715" s="144"/>
      <c r="W1715" s="144"/>
      <c r="X1715" s="144"/>
      <c r="Y1715" s="144"/>
      <c r="Z1715" s="144"/>
      <c r="AA1715" s="144"/>
      <c r="AB1715" s="144"/>
      <c r="AC1715" s="144"/>
      <c r="AD1715" s="144"/>
      <c r="AE1715" s="144"/>
      <c r="AF1715" s="144"/>
      <c r="AG1715" s="144"/>
      <c r="AH1715" s="144"/>
      <c r="AI1715" s="144"/>
      <c r="AJ1715" s="144"/>
      <c r="AK1715" s="144"/>
      <c r="AL1715" s="144"/>
      <c r="AM1715" s="144"/>
      <c r="AN1715" s="144"/>
      <c r="AO1715" s="144"/>
      <c r="AP1715" s="144"/>
      <c r="AQ1715" s="144"/>
      <c r="AR1715" s="144"/>
      <c r="AS1715" s="144"/>
      <c r="AT1715" s="144"/>
      <c r="AU1715" s="144"/>
      <c r="AV1715" s="144"/>
      <c r="AW1715" s="144"/>
      <c r="AX1715" s="144"/>
      <c r="AY1715" s="144"/>
      <c r="AZ1715" s="144"/>
      <c r="BA1715" s="144"/>
      <c r="BB1715" s="144"/>
      <c r="BC1715" s="144"/>
      <c r="BD1715" s="144"/>
      <c r="BE1715" s="144"/>
      <c r="BF1715" s="144"/>
      <c r="BG1715" s="144"/>
      <c r="BH1715" s="144"/>
      <c r="BI1715" s="144"/>
      <c r="BJ1715" s="144"/>
      <c r="BK1715" s="144"/>
      <c r="BL1715" s="144"/>
      <c r="BM1715" s="144"/>
      <c r="BN1715" s="144"/>
      <c r="BO1715" s="144"/>
      <c r="BP1715" s="144"/>
    </row>
    <row r="1716" spans="1:68" ht="14.5" x14ac:dyDescent="0.3">
      <c r="A1716" s="143"/>
      <c r="B1716" s="143"/>
      <c r="C1716" s="327"/>
      <c r="D1716" s="144"/>
      <c r="E1716" s="144"/>
      <c r="F1716" s="144"/>
      <c r="G1716" s="144"/>
      <c r="H1716" s="144"/>
      <c r="I1716" s="144"/>
      <c r="J1716" s="144"/>
      <c r="K1716" s="144"/>
      <c r="L1716" s="144"/>
      <c r="M1716" s="144"/>
      <c r="N1716" s="144"/>
      <c r="O1716" s="144"/>
      <c r="P1716" s="144"/>
      <c r="Q1716" s="144"/>
      <c r="R1716" s="144"/>
      <c r="S1716" s="144"/>
      <c r="T1716" s="144"/>
      <c r="U1716" s="144"/>
      <c r="V1716" s="144"/>
      <c r="W1716" s="144"/>
      <c r="X1716" s="144"/>
      <c r="Y1716" s="144"/>
      <c r="Z1716" s="144"/>
      <c r="AA1716" s="144"/>
      <c r="AB1716" s="144"/>
      <c r="AC1716" s="144"/>
      <c r="AD1716" s="144"/>
      <c r="AE1716" s="144"/>
      <c r="AF1716" s="144"/>
      <c r="AG1716" s="144"/>
      <c r="AH1716" s="144"/>
      <c r="AI1716" s="144"/>
      <c r="AJ1716" s="144"/>
      <c r="AK1716" s="144"/>
      <c r="AL1716" s="144"/>
      <c r="AM1716" s="144"/>
      <c r="AN1716" s="144"/>
      <c r="AO1716" s="144"/>
      <c r="AP1716" s="144"/>
      <c r="AQ1716" s="144"/>
      <c r="AR1716" s="144"/>
      <c r="AS1716" s="144"/>
      <c r="AT1716" s="144"/>
      <c r="AU1716" s="144"/>
      <c r="AV1716" s="144"/>
      <c r="AW1716" s="144"/>
      <c r="AX1716" s="144"/>
      <c r="AY1716" s="144"/>
      <c r="AZ1716" s="144"/>
      <c r="BA1716" s="144"/>
      <c r="BB1716" s="144"/>
      <c r="BC1716" s="144"/>
      <c r="BD1716" s="144"/>
      <c r="BE1716" s="144"/>
      <c r="BF1716" s="144"/>
      <c r="BG1716" s="144"/>
      <c r="BH1716" s="144"/>
      <c r="BI1716" s="144"/>
      <c r="BJ1716" s="144"/>
      <c r="BK1716" s="144"/>
      <c r="BL1716" s="144"/>
      <c r="BM1716" s="144"/>
      <c r="BN1716" s="144"/>
      <c r="BO1716" s="144"/>
      <c r="BP1716" s="144"/>
    </row>
    <row r="1717" spans="1:68" ht="14.5" x14ac:dyDescent="0.3">
      <c r="A1717" s="143"/>
      <c r="B1717" s="143"/>
      <c r="C1717" s="327"/>
      <c r="D1717" s="144"/>
      <c r="E1717" s="144"/>
      <c r="F1717" s="144"/>
      <c r="G1717" s="144"/>
      <c r="H1717" s="144"/>
      <c r="I1717" s="144"/>
      <c r="J1717" s="144"/>
      <c r="K1717" s="144"/>
      <c r="L1717" s="144"/>
      <c r="M1717" s="144"/>
      <c r="N1717" s="144"/>
      <c r="O1717" s="144"/>
      <c r="P1717" s="144"/>
      <c r="Q1717" s="144"/>
      <c r="R1717" s="144"/>
      <c r="S1717" s="144"/>
      <c r="T1717" s="144"/>
      <c r="U1717" s="144"/>
      <c r="V1717" s="144"/>
      <c r="W1717" s="144"/>
      <c r="X1717" s="144"/>
      <c r="Y1717" s="144"/>
      <c r="Z1717" s="144"/>
      <c r="AA1717" s="144"/>
      <c r="AB1717" s="144"/>
      <c r="AC1717" s="144"/>
      <c r="AD1717" s="144"/>
      <c r="AE1717" s="144"/>
      <c r="AF1717" s="144"/>
      <c r="AG1717" s="144"/>
      <c r="AH1717" s="144"/>
      <c r="AI1717" s="144"/>
      <c r="AJ1717" s="144"/>
      <c r="AK1717" s="144"/>
      <c r="AL1717" s="144"/>
      <c r="AM1717" s="144"/>
      <c r="AN1717" s="144"/>
      <c r="AO1717" s="144"/>
      <c r="AP1717" s="144"/>
      <c r="AQ1717" s="144"/>
      <c r="AR1717" s="144"/>
      <c r="AS1717" s="144"/>
      <c r="AT1717" s="144"/>
      <c r="AU1717" s="144"/>
      <c r="AV1717" s="144"/>
      <c r="AW1717" s="144"/>
      <c r="AX1717" s="144"/>
      <c r="AY1717" s="144"/>
      <c r="AZ1717" s="144"/>
      <c r="BA1717" s="144"/>
      <c r="BB1717" s="144"/>
      <c r="BC1717" s="144"/>
      <c r="BD1717" s="144"/>
      <c r="BE1717" s="144"/>
      <c r="BF1717" s="144"/>
      <c r="BG1717" s="144"/>
      <c r="BH1717" s="144"/>
      <c r="BI1717" s="144"/>
      <c r="BJ1717" s="144"/>
      <c r="BK1717" s="144"/>
      <c r="BL1717" s="144"/>
      <c r="BM1717" s="144"/>
      <c r="BN1717" s="144"/>
      <c r="BO1717" s="144"/>
      <c r="BP1717" s="144"/>
    </row>
    <row r="1718" spans="1:68" ht="14.5" x14ac:dyDescent="0.3">
      <c r="A1718" s="143"/>
      <c r="B1718" s="143"/>
      <c r="C1718" s="327"/>
      <c r="D1718" s="144"/>
      <c r="E1718" s="144"/>
      <c r="F1718" s="144"/>
      <c r="G1718" s="144"/>
      <c r="H1718" s="144"/>
      <c r="I1718" s="144"/>
      <c r="J1718" s="144"/>
      <c r="K1718" s="144"/>
      <c r="L1718" s="144"/>
      <c r="M1718" s="144"/>
      <c r="N1718" s="144"/>
      <c r="O1718" s="144"/>
      <c r="P1718" s="144"/>
      <c r="Q1718" s="144"/>
      <c r="R1718" s="144"/>
      <c r="S1718" s="144"/>
      <c r="T1718" s="144"/>
      <c r="U1718" s="144"/>
      <c r="V1718" s="144"/>
      <c r="W1718" s="144"/>
      <c r="X1718" s="144"/>
      <c r="Y1718" s="144"/>
      <c r="Z1718" s="144"/>
      <c r="AA1718" s="144"/>
      <c r="AB1718" s="144"/>
      <c r="AC1718" s="144"/>
      <c r="AD1718" s="144"/>
      <c r="AE1718" s="144"/>
      <c r="AF1718" s="144"/>
      <c r="AG1718" s="144"/>
      <c r="AH1718" s="144"/>
      <c r="AI1718" s="144"/>
      <c r="AJ1718" s="144"/>
      <c r="AK1718" s="144"/>
      <c r="AL1718" s="144"/>
      <c r="AM1718" s="144"/>
      <c r="AN1718" s="144"/>
      <c r="AO1718" s="144"/>
      <c r="AP1718" s="144"/>
      <c r="AQ1718" s="144"/>
      <c r="AR1718" s="144"/>
      <c r="AS1718" s="144"/>
      <c r="AT1718" s="144"/>
      <c r="AU1718" s="144"/>
      <c r="AV1718" s="144"/>
      <c r="AW1718" s="144"/>
      <c r="AX1718" s="144"/>
      <c r="AY1718" s="144"/>
      <c r="AZ1718" s="144"/>
      <c r="BA1718" s="144"/>
      <c r="BB1718" s="144"/>
      <c r="BC1718" s="144"/>
      <c r="BD1718" s="144"/>
      <c r="BE1718" s="144"/>
      <c r="BF1718" s="144"/>
      <c r="BG1718" s="144"/>
      <c r="BH1718" s="144"/>
      <c r="BI1718" s="144"/>
      <c r="BJ1718" s="144"/>
      <c r="BK1718" s="144"/>
      <c r="BL1718" s="144"/>
      <c r="BM1718" s="144"/>
      <c r="BN1718" s="144"/>
      <c r="BO1718" s="144"/>
      <c r="BP1718" s="144"/>
    </row>
    <row r="1719" spans="1:68" ht="14.5" x14ac:dyDescent="0.3">
      <c r="A1719" s="143"/>
      <c r="B1719" s="143"/>
      <c r="C1719" s="327"/>
      <c r="D1719" s="144"/>
      <c r="E1719" s="144"/>
      <c r="F1719" s="144"/>
      <c r="G1719" s="144"/>
      <c r="H1719" s="144"/>
      <c r="I1719" s="144"/>
      <c r="J1719" s="144"/>
      <c r="K1719" s="144"/>
      <c r="L1719" s="144"/>
      <c r="M1719" s="144"/>
      <c r="N1719" s="144"/>
      <c r="O1719" s="144"/>
      <c r="P1719" s="144"/>
      <c r="Q1719" s="144"/>
      <c r="R1719" s="144"/>
      <c r="S1719" s="144"/>
      <c r="T1719" s="144"/>
      <c r="U1719" s="144"/>
      <c r="V1719" s="144"/>
      <c r="W1719" s="144"/>
      <c r="X1719" s="144"/>
      <c r="Y1719" s="144"/>
      <c r="Z1719" s="144"/>
      <c r="AA1719" s="144"/>
      <c r="AB1719" s="144"/>
      <c r="AC1719" s="144"/>
      <c r="AD1719" s="144"/>
      <c r="AE1719" s="144"/>
      <c r="AF1719" s="144"/>
      <c r="AG1719" s="144"/>
      <c r="AH1719" s="144"/>
      <c r="AI1719" s="144"/>
      <c r="AJ1719" s="144"/>
      <c r="AK1719" s="144"/>
      <c r="AL1719" s="144"/>
      <c r="AM1719" s="144"/>
      <c r="AN1719" s="144"/>
      <c r="AO1719" s="144"/>
      <c r="AP1719" s="144"/>
      <c r="AQ1719" s="144"/>
      <c r="AR1719" s="144"/>
      <c r="AS1719" s="144"/>
      <c r="AT1719" s="144"/>
      <c r="AU1719" s="144"/>
      <c r="AV1719" s="144"/>
      <c r="AW1719" s="144"/>
      <c r="AX1719" s="144"/>
      <c r="AY1719" s="144"/>
      <c r="AZ1719" s="144"/>
      <c r="BA1719" s="144"/>
      <c r="BB1719" s="144"/>
      <c r="BC1719" s="144"/>
      <c r="BD1719" s="144"/>
      <c r="BE1719" s="144"/>
      <c r="BF1719" s="144"/>
      <c r="BG1719" s="144"/>
      <c r="BH1719" s="144"/>
      <c r="BI1719" s="144"/>
      <c r="BJ1719" s="144"/>
      <c r="BK1719" s="144"/>
      <c r="BL1719" s="144"/>
      <c r="BM1719" s="144"/>
      <c r="BN1719" s="144"/>
      <c r="BO1719" s="144"/>
      <c r="BP1719" s="144"/>
    </row>
    <row r="1720" spans="1:68" ht="14.5" x14ac:dyDescent="0.3">
      <c r="A1720" s="143"/>
      <c r="B1720" s="143"/>
      <c r="C1720" s="327"/>
      <c r="D1720" s="144"/>
      <c r="E1720" s="144"/>
      <c r="F1720" s="144"/>
      <c r="G1720" s="144"/>
      <c r="H1720" s="144"/>
      <c r="I1720" s="144"/>
      <c r="J1720" s="144"/>
      <c r="K1720" s="144"/>
      <c r="L1720" s="144"/>
      <c r="M1720" s="144"/>
      <c r="N1720" s="144"/>
      <c r="O1720" s="144"/>
      <c r="P1720" s="144"/>
      <c r="Q1720" s="144"/>
      <c r="R1720" s="144"/>
      <c r="S1720" s="144"/>
      <c r="T1720" s="144"/>
      <c r="U1720" s="144"/>
      <c r="V1720" s="144"/>
      <c r="W1720" s="144"/>
      <c r="X1720" s="144"/>
      <c r="Y1720" s="144"/>
      <c r="Z1720" s="144"/>
      <c r="AA1720" s="144"/>
      <c r="AB1720" s="144"/>
      <c r="AC1720" s="144"/>
      <c r="AD1720" s="144"/>
      <c r="AE1720" s="144"/>
      <c r="AF1720" s="144"/>
      <c r="AG1720" s="144"/>
      <c r="AH1720" s="144"/>
      <c r="AI1720" s="144"/>
      <c r="AJ1720" s="144"/>
      <c r="AK1720" s="144"/>
      <c r="AL1720" s="144"/>
      <c r="AM1720" s="144"/>
      <c r="AN1720" s="144"/>
      <c r="AO1720" s="144"/>
      <c r="AP1720" s="144"/>
      <c r="AQ1720" s="144"/>
      <c r="AR1720" s="144"/>
      <c r="AS1720" s="144"/>
      <c r="AT1720" s="144"/>
      <c r="AU1720" s="144"/>
      <c r="AV1720" s="144"/>
      <c r="AW1720" s="144"/>
      <c r="AX1720" s="144"/>
      <c r="AY1720" s="144"/>
      <c r="AZ1720" s="144"/>
      <c r="BA1720" s="144"/>
      <c r="BB1720" s="144"/>
      <c r="BC1720" s="144"/>
      <c r="BD1720" s="144"/>
      <c r="BE1720" s="144"/>
      <c r="BF1720" s="144"/>
      <c r="BG1720" s="144"/>
      <c r="BH1720" s="144"/>
      <c r="BI1720" s="144"/>
      <c r="BJ1720" s="144"/>
      <c r="BK1720" s="144"/>
      <c r="BL1720" s="144"/>
      <c r="BM1720" s="144"/>
      <c r="BN1720" s="144"/>
      <c r="BO1720" s="144"/>
      <c r="BP1720" s="144"/>
    </row>
    <row r="1721" spans="1:68" ht="14.5" x14ac:dyDescent="0.3">
      <c r="A1721" s="143"/>
      <c r="B1721" s="143"/>
      <c r="C1721" s="327"/>
      <c r="D1721" s="144"/>
      <c r="E1721" s="144"/>
      <c r="F1721" s="144"/>
      <c r="G1721" s="144"/>
      <c r="H1721" s="144"/>
      <c r="I1721" s="144"/>
      <c r="J1721" s="144"/>
      <c r="K1721" s="144"/>
      <c r="L1721" s="144"/>
      <c r="M1721" s="144"/>
      <c r="N1721" s="144"/>
      <c r="O1721" s="144"/>
      <c r="P1721" s="144"/>
      <c r="Q1721" s="144"/>
      <c r="R1721" s="144"/>
      <c r="S1721" s="144"/>
      <c r="T1721" s="144"/>
      <c r="U1721" s="144"/>
      <c r="V1721" s="144"/>
      <c r="W1721" s="144"/>
      <c r="X1721" s="144"/>
      <c r="Y1721" s="144"/>
      <c r="Z1721" s="144"/>
      <c r="AA1721" s="144"/>
      <c r="AB1721" s="144"/>
      <c r="AC1721" s="144"/>
      <c r="AD1721" s="144"/>
      <c r="AE1721" s="144"/>
      <c r="AF1721" s="144"/>
      <c r="AG1721" s="144"/>
      <c r="AH1721" s="144"/>
      <c r="AI1721" s="144"/>
      <c r="AJ1721" s="144"/>
      <c r="AK1721" s="144"/>
      <c r="AL1721" s="144"/>
      <c r="AM1721" s="144"/>
      <c r="AN1721" s="144"/>
      <c r="AO1721" s="144"/>
      <c r="AP1721" s="144"/>
      <c r="AQ1721" s="144"/>
      <c r="AR1721" s="144"/>
      <c r="AS1721" s="144"/>
      <c r="AT1721" s="144"/>
      <c r="AU1721" s="144"/>
      <c r="AV1721" s="144"/>
      <c r="AW1721" s="144"/>
      <c r="AX1721" s="144"/>
      <c r="AY1721" s="144"/>
      <c r="AZ1721" s="144"/>
      <c r="BA1721" s="144"/>
      <c r="BB1721" s="144"/>
      <c r="BC1721" s="144"/>
      <c r="BD1721" s="144"/>
      <c r="BE1721" s="144"/>
      <c r="BF1721" s="144"/>
      <c r="BG1721" s="144"/>
      <c r="BH1721" s="144"/>
      <c r="BI1721" s="144"/>
      <c r="BJ1721" s="144"/>
      <c r="BK1721" s="144"/>
      <c r="BL1721" s="144"/>
      <c r="BM1721" s="144"/>
      <c r="BN1721" s="144"/>
      <c r="BO1721" s="144"/>
      <c r="BP1721" s="144"/>
    </row>
    <row r="1722" spans="1:68" ht="14.5" x14ac:dyDescent="0.3">
      <c r="A1722" s="143"/>
      <c r="B1722" s="143"/>
      <c r="C1722" s="327"/>
      <c r="D1722" s="144"/>
      <c r="E1722" s="144"/>
      <c r="F1722" s="144"/>
      <c r="G1722" s="144"/>
      <c r="H1722" s="144"/>
      <c r="I1722" s="144"/>
      <c r="J1722" s="144"/>
      <c r="K1722" s="144"/>
      <c r="L1722" s="144"/>
      <c r="M1722" s="144"/>
      <c r="N1722" s="144"/>
      <c r="O1722" s="144"/>
      <c r="P1722" s="144"/>
      <c r="Q1722" s="144"/>
      <c r="R1722" s="144"/>
      <c r="S1722" s="144"/>
      <c r="T1722" s="144"/>
      <c r="U1722" s="144"/>
      <c r="V1722" s="144"/>
      <c r="W1722" s="144"/>
      <c r="X1722" s="144"/>
      <c r="Y1722" s="144"/>
      <c r="Z1722" s="144"/>
      <c r="AA1722" s="144"/>
      <c r="AB1722" s="144"/>
      <c r="AC1722" s="144"/>
      <c r="AD1722" s="144"/>
      <c r="AE1722" s="144"/>
      <c r="AF1722" s="144"/>
      <c r="AG1722" s="144"/>
      <c r="AH1722" s="144"/>
      <c r="AI1722" s="144"/>
      <c r="AJ1722" s="144"/>
      <c r="AK1722" s="144"/>
      <c r="AL1722" s="144"/>
      <c r="AM1722" s="144"/>
      <c r="AN1722" s="144"/>
      <c r="AO1722" s="144"/>
      <c r="AP1722" s="144"/>
      <c r="AQ1722" s="144"/>
      <c r="AR1722" s="144"/>
      <c r="AS1722" s="144"/>
      <c r="AT1722" s="144"/>
      <c r="AU1722" s="144"/>
      <c r="AV1722" s="144"/>
      <c r="AW1722" s="144"/>
      <c r="AX1722" s="144"/>
      <c r="AY1722" s="144"/>
      <c r="AZ1722" s="144"/>
      <c r="BA1722" s="144"/>
      <c r="BB1722" s="144"/>
      <c r="BC1722" s="144"/>
      <c r="BD1722" s="144"/>
      <c r="BE1722" s="144"/>
      <c r="BF1722" s="144"/>
      <c r="BG1722" s="144"/>
      <c r="BH1722" s="144"/>
      <c r="BI1722" s="144"/>
      <c r="BJ1722" s="144"/>
      <c r="BK1722" s="144"/>
      <c r="BL1722" s="144"/>
      <c r="BM1722" s="144"/>
      <c r="BN1722" s="144"/>
      <c r="BO1722" s="144"/>
      <c r="BP1722" s="144"/>
    </row>
    <row r="1723" spans="1:68" ht="14.5" x14ac:dyDescent="0.3">
      <c r="A1723" s="143"/>
      <c r="B1723" s="143"/>
      <c r="C1723" s="327"/>
      <c r="D1723" s="144"/>
      <c r="E1723" s="144"/>
      <c r="F1723" s="144"/>
      <c r="G1723" s="144"/>
      <c r="H1723" s="144"/>
      <c r="I1723" s="144"/>
      <c r="J1723" s="144"/>
      <c r="K1723" s="144"/>
      <c r="L1723" s="144"/>
      <c r="M1723" s="144"/>
      <c r="N1723" s="144"/>
      <c r="O1723" s="144"/>
      <c r="P1723" s="144"/>
      <c r="Q1723" s="144"/>
      <c r="R1723" s="144"/>
      <c r="S1723" s="144"/>
      <c r="T1723" s="144"/>
      <c r="U1723" s="144"/>
      <c r="V1723" s="144"/>
      <c r="W1723" s="144"/>
      <c r="X1723" s="144"/>
      <c r="Y1723" s="144"/>
      <c r="Z1723" s="144"/>
      <c r="AA1723" s="144"/>
      <c r="AB1723" s="144"/>
      <c r="AC1723" s="144"/>
      <c r="AD1723" s="144"/>
      <c r="AE1723" s="144"/>
      <c r="AF1723" s="144"/>
      <c r="AG1723" s="144"/>
      <c r="AH1723" s="144"/>
      <c r="AI1723" s="144"/>
      <c r="AJ1723" s="144"/>
      <c r="AK1723" s="144"/>
      <c r="AL1723" s="144"/>
      <c r="AM1723" s="144"/>
      <c r="AN1723" s="144"/>
      <c r="AO1723" s="144"/>
      <c r="AP1723" s="144"/>
      <c r="AQ1723" s="144"/>
      <c r="AR1723" s="144"/>
      <c r="AS1723" s="144"/>
      <c r="AT1723" s="144"/>
      <c r="AU1723" s="144"/>
      <c r="AV1723" s="144"/>
      <c r="AW1723" s="144"/>
      <c r="AX1723" s="144"/>
      <c r="AY1723" s="144"/>
      <c r="AZ1723" s="144"/>
      <c r="BA1723" s="144"/>
      <c r="BB1723" s="144"/>
      <c r="BC1723" s="144"/>
      <c r="BD1723" s="144"/>
      <c r="BE1723" s="144"/>
      <c r="BF1723" s="144"/>
      <c r="BG1723" s="144"/>
      <c r="BH1723" s="144"/>
      <c r="BI1723" s="144"/>
      <c r="BJ1723" s="144"/>
      <c r="BK1723" s="144"/>
      <c r="BL1723" s="144"/>
      <c r="BM1723" s="144"/>
      <c r="BN1723" s="144"/>
      <c r="BO1723" s="144"/>
      <c r="BP1723" s="144"/>
    </row>
    <row r="1724" spans="1:68" ht="14.5" x14ac:dyDescent="0.3">
      <c r="A1724" s="143"/>
      <c r="B1724" s="143"/>
      <c r="C1724" s="327"/>
      <c r="D1724" s="144"/>
      <c r="E1724" s="144"/>
      <c r="F1724" s="144"/>
      <c r="G1724" s="144"/>
      <c r="H1724" s="144"/>
      <c r="I1724" s="144"/>
      <c r="J1724" s="144"/>
      <c r="K1724" s="144"/>
      <c r="L1724" s="144"/>
      <c r="M1724" s="144"/>
      <c r="N1724" s="144"/>
      <c r="O1724" s="144"/>
      <c r="P1724" s="144"/>
      <c r="Q1724" s="144"/>
      <c r="R1724" s="144"/>
      <c r="S1724" s="144"/>
      <c r="T1724" s="144"/>
      <c r="U1724" s="144"/>
      <c r="V1724" s="144"/>
      <c r="W1724" s="144"/>
      <c r="X1724" s="144"/>
      <c r="Y1724" s="144"/>
      <c r="Z1724" s="144"/>
      <c r="AA1724" s="144"/>
      <c r="AB1724" s="144"/>
      <c r="AC1724" s="144"/>
      <c r="AD1724" s="144"/>
      <c r="AE1724" s="144"/>
      <c r="AF1724" s="144"/>
      <c r="AG1724" s="144"/>
      <c r="AH1724" s="144"/>
      <c r="AI1724" s="144"/>
      <c r="AJ1724" s="144"/>
      <c r="AK1724" s="144"/>
      <c r="AL1724" s="144"/>
      <c r="AM1724" s="144"/>
      <c r="AN1724" s="144"/>
      <c r="AO1724" s="144"/>
      <c r="AP1724" s="144"/>
      <c r="AQ1724" s="144"/>
      <c r="AR1724" s="144"/>
      <c r="AS1724" s="144"/>
      <c r="AT1724" s="144"/>
      <c r="AU1724" s="144"/>
      <c r="AV1724" s="144"/>
      <c r="AW1724" s="144"/>
      <c r="AX1724" s="144"/>
      <c r="AY1724" s="144"/>
      <c r="AZ1724" s="144"/>
      <c r="BA1724" s="144"/>
      <c r="BB1724" s="144"/>
      <c r="BC1724" s="144"/>
      <c r="BD1724" s="144"/>
      <c r="BE1724" s="144"/>
      <c r="BF1724" s="144"/>
      <c r="BG1724" s="144"/>
      <c r="BH1724" s="144"/>
      <c r="BI1724" s="144"/>
      <c r="BJ1724" s="144"/>
      <c r="BK1724" s="144"/>
      <c r="BL1724" s="144"/>
      <c r="BM1724" s="144"/>
      <c r="BN1724" s="144"/>
      <c r="BO1724" s="144"/>
      <c r="BP1724" s="144"/>
    </row>
    <row r="1725" spans="1:68" ht="14.5" x14ac:dyDescent="0.3">
      <c r="A1725" s="143"/>
      <c r="B1725" s="143"/>
      <c r="C1725" s="327"/>
      <c r="D1725" s="144"/>
      <c r="E1725" s="144"/>
      <c r="F1725" s="144"/>
      <c r="G1725" s="144"/>
      <c r="H1725" s="144"/>
      <c r="I1725" s="144"/>
      <c r="J1725" s="144"/>
      <c r="K1725" s="144"/>
      <c r="L1725" s="144"/>
      <c r="M1725" s="144"/>
      <c r="N1725" s="144"/>
      <c r="O1725" s="144"/>
      <c r="P1725" s="144"/>
      <c r="Q1725" s="144"/>
      <c r="R1725" s="144"/>
      <c r="S1725" s="144"/>
      <c r="T1725" s="144"/>
      <c r="U1725" s="144"/>
      <c r="V1725" s="144"/>
      <c r="W1725" s="144"/>
      <c r="X1725" s="144"/>
      <c r="Y1725" s="144"/>
      <c r="Z1725" s="144"/>
      <c r="AA1725" s="144"/>
      <c r="AB1725" s="144"/>
      <c r="AC1725" s="144"/>
      <c r="AD1725" s="144"/>
      <c r="AE1725" s="144"/>
      <c r="AF1725" s="144"/>
      <c r="AG1725" s="144"/>
      <c r="AH1725" s="144"/>
      <c r="AI1725" s="144"/>
      <c r="AJ1725" s="144"/>
      <c r="AK1725" s="144"/>
      <c r="AL1725" s="144"/>
      <c r="AM1725" s="144"/>
      <c r="AN1725" s="144"/>
      <c r="AO1725" s="144"/>
      <c r="AP1725" s="144"/>
      <c r="AQ1725" s="144"/>
      <c r="AR1725" s="144"/>
      <c r="AS1725" s="144"/>
      <c r="AT1725" s="144"/>
      <c r="AU1725" s="144"/>
      <c r="AV1725" s="144"/>
      <c r="AW1725" s="144"/>
      <c r="AX1725" s="144"/>
      <c r="AY1725" s="144"/>
      <c r="AZ1725" s="144"/>
      <c r="BA1725" s="144"/>
      <c r="BB1725" s="144"/>
      <c r="BC1725" s="144"/>
      <c r="BD1725" s="144"/>
      <c r="BE1725" s="144"/>
      <c r="BF1725" s="144"/>
      <c r="BG1725" s="144"/>
      <c r="BH1725" s="144"/>
      <c r="BI1725" s="144"/>
      <c r="BJ1725" s="144"/>
      <c r="BK1725" s="144"/>
      <c r="BL1725" s="144"/>
      <c r="BM1725" s="144"/>
      <c r="BN1725" s="144"/>
      <c r="BO1725" s="144"/>
      <c r="BP1725" s="144"/>
    </row>
    <row r="1726" spans="1:68" ht="14.5" x14ac:dyDescent="0.3">
      <c r="A1726" s="143"/>
      <c r="B1726" s="143"/>
      <c r="C1726" s="327"/>
      <c r="D1726" s="144"/>
      <c r="E1726" s="144"/>
      <c r="F1726" s="144"/>
      <c r="G1726" s="144"/>
      <c r="H1726" s="144"/>
      <c r="I1726" s="144"/>
      <c r="J1726" s="144"/>
      <c r="K1726" s="144"/>
      <c r="L1726" s="144"/>
      <c r="M1726" s="144"/>
      <c r="N1726" s="144"/>
      <c r="O1726" s="144"/>
      <c r="P1726" s="144"/>
      <c r="Q1726" s="144"/>
      <c r="R1726" s="144"/>
      <c r="S1726" s="144"/>
      <c r="T1726" s="144"/>
      <c r="U1726" s="144"/>
      <c r="V1726" s="144"/>
      <c r="W1726" s="144"/>
      <c r="X1726" s="144"/>
      <c r="Y1726" s="144"/>
      <c r="Z1726" s="144"/>
      <c r="AA1726" s="144"/>
      <c r="AB1726" s="144"/>
      <c r="AC1726" s="144"/>
      <c r="AD1726" s="144"/>
      <c r="AE1726" s="144"/>
      <c r="AF1726" s="144"/>
      <c r="AG1726" s="144"/>
      <c r="AH1726" s="144"/>
      <c r="AI1726" s="144"/>
      <c r="AJ1726" s="144"/>
      <c r="AK1726" s="144"/>
      <c r="AL1726" s="144"/>
      <c r="AM1726" s="144"/>
      <c r="AN1726" s="144"/>
      <c r="AO1726" s="144"/>
      <c r="AP1726" s="144"/>
      <c r="AQ1726" s="144"/>
      <c r="AR1726" s="144"/>
      <c r="AS1726" s="144"/>
      <c r="AT1726" s="144"/>
      <c r="AU1726" s="144"/>
      <c r="AV1726" s="144"/>
      <c r="AW1726" s="144"/>
      <c r="AX1726" s="144"/>
      <c r="AY1726" s="144"/>
      <c r="AZ1726" s="144"/>
      <c r="BA1726" s="144"/>
      <c r="BB1726" s="144"/>
      <c r="BC1726" s="144"/>
      <c r="BD1726" s="144"/>
      <c r="BE1726" s="144"/>
      <c r="BF1726" s="144"/>
      <c r="BG1726" s="144"/>
      <c r="BH1726" s="144"/>
      <c r="BI1726" s="144"/>
      <c r="BJ1726" s="144"/>
      <c r="BK1726" s="144"/>
      <c r="BL1726" s="144"/>
      <c r="BM1726" s="144"/>
      <c r="BN1726" s="144"/>
      <c r="BO1726" s="144"/>
      <c r="BP1726" s="144"/>
    </row>
    <row r="1727" spans="1:68" ht="14.5" x14ac:dyDescent="0.3">
      <c r="A1727" s="143"/>
      <c r="B1727" s="143"/>
      <c r="C1727" s="327"/>
      <c r="D1727" s="144"/>
      <c r="E1727" s="144"/>
      <c r="F1727" s="144"/>
      <c r="G1727" s="144"/>
      <c r="H1727" s="144"/>
      <c r="I1727" s="144"/>
      <c r="J1727" s="144"/>
      <c r="K1727" s="144"/>
      <c r="L1727" s="144"/>
      <c r="M1727" s="144"/>
      <c r="N1727" s="144"/>
      <c r="O1727" s="144"/>
      <c r="P1727" s="144"/>
      <c r="Q1727" s="144"/>
      <c r="R1727" s="144"/>
      <c r="S1727" s="144"/>
      <c r="T1727" s="144"/>
      <c r="U1727" s="144"/>
      <c r="V1727" s="144"/>
      <c r="W1727" s="144"/>
      <c r="X1727" s="144"/>
      <c r="Y1727" s="144"/>
      <c r="Z1727" s="144"/>
      <c r="AA1727" s="144"/>
      <c r="AB1727" s="144"/>
      <c r="AC1727" s="144"/>
      <c r="AD1727" s="144"/>
      <c r="AE1727" s="144"/>
      <c r="AF1727" s="144"/>
      <c r="AG1727" s="144"/>
      <c r="AH1727" s="144"/>
      <c r="AI1727" s="144"/>
      <c r="AJ1727" s="144"/>
      <c r="AK1727" s="144"/>
      <c r="AL1727" s="144"/>
      <c r="AM1727" s="144"/>
      <c r="AN1727" s="144"/>
      <c r="AO1727" s="144"/>
      <c r="AP1727" s="144"/>
      <c r="AQ1727" s="144"/>
      <c r="AR1727" s="144"/>
      <c r="AS1727" s="144"/>
      <c r="AT1727" s="144"/>
      <c r="AU1727" s="144"/>
      <c r="AV1727" s="144"/>
      <c r="AW1727" s="144"/>
      <c r="AX1727" s="144"/>
      <c r="AY1727" s="144"/>
      <c r="AZ1727" s="144"/>
      <c r="BA1727" s="144"/>
      <c r="BB1727" s="144"/>
      <c r="BC1727" s="144"/>
      <c r="BD1727" s="144"/>
      <c r="BE1727" s="144"/>
      <c r="BF1727" s="144"/>
      <c r="BG1727" s="144"/>
      <c r="BH1727" s="144"/>
      <c r="BI1727" s="144"/>
      <c r="BJ1727" s="144"/>
      <c r="BK1727" s="144"/>
      <c r="BL1727" s="144"/>
      <c r="BM1727" s="144"/>
      <c r="BN1727" s="144"/>
      <c r="BO1727" s="144"/>
      <c r="BP1727" s="144"/>
    </row>
    <row r="1728" spans="1:68" ht="14.5" x14ac:dyDescent="0.3">
      <c r="A1728" s="143"/>
      <c r="B1728" s="143"/>
      <c r="C1728" s="327"/>
      <c r="D1728" s="144"/>
      <c r="E1728" s="144"/>
      <c r="F1728" s="144"/>
      <c r="G1728" s="144"/>
      <c r="H1728" s="144"/>
      <c r="I1728" s="144"/>
      <c r="J1728" s="144"/>
      <c r="K1728" s="144"/>
      <c r="L1728" s="144"/>
      <c r="M1728" s="144"/>
      <c r="N1728" s="144"/>
      <c r="O1728" s="144"/>
      <c r="P1728" s="144"/>
      <c r="Q1728" s="144"/>
      <c r="R1728" s="144"/>
      <c r="S1728" s="144"/>
      <c r="T1728" s="144"/>
      <c r="U1728" s="144"/>
      <c r="V1728" s="144"/>
      <c r="W1728" s="144"/>
      <c r="X1728" s="144"/>
      <c r="Y1728" s="144"/>
      <c r="Z1728" s="144"/>
      <c r="AA1728" s="144"/>
      <c r="AB1728" s="144"/>
      <c r="AC1728" s="144"/>
      <c r="AD1728" s="144"/>
      <c r="AE1728" s="144"/>
      <c r="AF1728" s="144"/>
      <c r="AG1728" s="144"/>
      <c r="AH1728" s="144"/>
      <c r="AI1728" s="144"/>
      <c r="AJ1728" s="144"/>
      <c r="AK1728" s="144"/>
      <c r="AL1728" s="144"/>
      <c r="AM1728" s="144"/>
      <c r="AN1728" s="144"/>
      <c r="AO1728" s="144"/>
      <c r="AP1728" s="144"/>
      <c r="AQ1728" s="144"/>
      <c r="AR1728" s="144"/>
      <c r="AS1728" s="144"/>
      <c r="AT1728" s="144"/>
      <c r="AU1728" s="144"/>
      <c r="AV1728" s="144"/>
      <c r="AW1728" s="144"/>
      <c r="AX1728" s="144"/>
      <c r="AY1728" s="144"/>
      <c r="AZ1728" s="144"/>
      <c r="BA1728" s="144"/>
      <c r="BB1728" s="144"/>
      <c r="BC1728" s="144"/>
      <c r="BD1728" s="144"/>
      <c r="BE1728" s="144"/>
      <c r="BF1728" s="144"/>
      <c r="BG1728" s="144"/>
      <c r="BH1728" s="144"/>
      <c r="BI1728" s="144"/>
      <c r="BJ1728" s="144"/>
      <c r="BK1728" s="144"/>
      <c r="BL1728" s="144"/>
      <c r="BM1728" s="144"/>
      <c r="BN1728" s="144"/>
      <c r="BO1728" s="144"/>
      <c r="BP1728" s="144"/>
    </row>
    <row r="1729" spans="1:68" ht="14.5" x14ac:dyDescent="0.3">
      <c r="A1729" s="143"/>
      <c r="B1729" s="143"/>
      <c r="C1729" s="327"/>
      <c r="D1729" s="144"/>
      <c r="E1729" s="144"/>
      <c r="F1729" s="144"/>
      <c r="G1729" s="144"/>
      <c r="H1729" s="144"/>
      <c r="I1729" s="144"/>
      <c r="J1729" s="144"/>
      <c r="K1729" s="144"/>
      <c r="L1729" s="144"/>
      <c r="M1729" s="144"/>
      <c r="N1729" s="144"/>
      <c r="O1729" s="144"/>
      <c r="P1729" s="144"/>
      <c r="Q1729" s="144"/>
      <c r="R1729" s="144"/>
      <c r="S1729" s="144"/>
      <c r="T1729" s="144"/>
      <c r="U1729" s="144"/>
      <c r="V1729" s="144"/>
      <c r="W1729" s="144"/>
      <c r="X1729" s="144"/>
      <c r="Y1729" s="144"/>
      <c r="Z1729" s="144"/>
      <c r="AA1729" s="144"/>
      <c r="AB1729" s="144"/>
      <c r="AC1729" s="144"/>
      <c r="AD1729" s="144"/>
      <c r="AE1729" s="144"/>
      <c r="AF1729" s="144"/>
      <c r="AG1729" s="144"/>
      <c r="AH1729" s="144"/>
      <c r="AI1729" s="144"/>
      <c r="AJ1729" s="144"/>
      <c r="AK1729" s="144"/>
      <c r="AL1729" s="144"/>
      <c r="AM1729" s="144"/>
      <c r="AN1729" s="144"/>
      <c r="AO1729" s="144"/>
      <c r="AP1729" s="144"/>
      <c r="AQ1729" s="144"/>
      <c r="AR1729" s="144"/>
      <c r="AS1729" s="144"/>
      <c r="AT1729" s="144"/>
      <c r="AU1729" s="144"/>
      <c r="AV1729" s="144"/>
      <c r="AW1729" s="144"/>
      <c r="AX1729" s="144"/>
      <c r="AY1729" s="144"/>
      <c r="AZ1729" s="144"/>
      <c r="BA1729" s="144"/>
      <c r="BB1729" s="144"/>
      <c r="BC1729" s="144"/>
      <c r="BD1729" s="144"/>
      <c r="BE1729" s="144"/>
      <c r="BF1729" s="144"/>
      <c r="BG1729" s="144"/>
      <c r="BH1729" s="144"/>
      <c r="BI1729" s="144"/>
      <c r="BJ1729" s="144"/>
      <c r="BK1729" s="144"/>
      <c r="BL1729" s="144"/>
      <c r="BM1729" s="144"/>
      <c r="BN1729" s="144"/>
      <c r="BO1729" s="144"/>
      <c r="BP1729" s="144"/>
    </row>
    <row r="1730" spans="1:68" ht="14.5" x14ac:dyDescent="0.3">
      <c r="A1730" s="143"/>
      <c r="B1730" s="143"/>
      <c r="C1730" s="327"/>
      <c r="D1730" s="144"/>
      <c r="E1730" s="144"/>
      <c r="F1730" s="144"/>
      <c r="G1730" s="144"/>
      <c r="H1730" s="144"/>
      <c r="I1730" s="144"/>
      <c r="J1730" s="144"/>
      <c r="K1730" s="144"/>
      <c r="L1730" s="144"/>
      <c r="M1730" s="144"/>
      <c r="N1730" s="144"/>
      <c r="O1730" s="144"/>
      <c r="P1730" s="144"/>
      <c r="Q1730" s="144"/>
      <c r="R1730" s="144"/>
      <c r="S1730" s="144"/>
      <c r="T1730" s="144"/>
      <c r="U1730" s="144"/>
      <c r="V1730" s="144"/>
      <c r="W1730" s="144"/>
      <c r="X1730" s="144"/>
      <c r="Y1730" s="144"/>
      <c r="Z1730" s="144"/>
      <c r="AA1730" s="144"/>
      <c r="AB1730" s="144"/>
      <c r="AC1730" s="144"/>
      <c r="AD1730" s="144"/>
      <c r="AE1730" s="144"/>
      <c r="AF1730" s="144"/>
      <c r="AG1730" s="144"/>
      <c r="AH1730" s="144"/>
      <c r="AI1730" s="144"/>
      <c r="AJ1730" s="144"/>
      <c r="AK1730" s="144"/>
      <c r="AL1730" s="144"/>
      <c r="AM1730" s="144"/>
      <c r="AN1730" s="144"/>
      <c r="AO1730" s="144"/>
      <c r="AP1730" s="144"/>
      <c r="AQ1730" s="144"/>
      <c r="AR1730" s="144"/>
      <c r="AS1730" s="144"/>
      <c r="AT1730" s="144"/>
      <c r="AU1730" s="144"/>
      <c r="AV1730" s="144"/>
      <c r="AW1730" s="144"/>
      <c r="AX1730" s="144"/>
      <c r="AY1730" s="144"/>
      <c r="AZ1730" s="144"/>
      <c r="BA1730" s="144"/>
      <c r="BB1730" s="144"/>
      <c r="BC1730" s="144"/>
      <c r="BD1730" s="144"/>
      <c r="BE1730" s="144"/>
      <c r="BF1730" s="144"/>
      <c r="BG1730" s="144"/>
      <c r="BH1730" s="144"/>
      <c r="BI1730" s="144"/>
      <c r="BJ1730" s="144"/>
      <c r="BK1730" s="144"/>
      <c r="BL1730" s="144"/>
      <c r="BM1730" s="144"/>
      <c r="BN1730" s="144"/>
      <c r="BO1730" s="144"/>
      <c r="BP1730" s="144"/>
    </row>
    <row r="1731" spans="1:68" ht="14.5" x14ac:dyDescent="0.3">
      <c r="A1731" s="143"/>
      <c r="B1731" s="143"/>
      <c r="C1731" s="327"/>
      <c r="D1731" s="144"/>
      <c r="E1731" s="144"/>
      <c r="F1731" s="144"/>
      <c r="G1731" s="144"/>
      <c r="H1731" s="144"/>
      <c r="I1731" s="144"/>
      <c r="J1731" s="144"/>
      <c r="K1731" s="144"/>
      <c r="L1731" s="144"/>
      <c r="M1731" s="144"/>
      <c r="N1731" s="144"/>
      <c r="O1731" s="144"/>
      <c r="P1731" s="144"/>
      <c r="Q1731" s="144"/>
      <c r="R1731" s="144"/>
      <c r="S1731" s="144"/>
      <c r="T1731" s="144"/>
      <c r="U1731" s="144"/>
      <c r="V1731" s="144"/>
      <c r="W1731" s="144"/>
      <c r="X1731" s="144"/>
      <c r="Y1731" s="144"/>
      <c r="Z1731" s="144"/>
      <c r="AA1731" s="144"/>
      <c r="AB1731" s="144"/>
      <c r="AC1731" s="144"/>
      <c r="AD1731" s="144"/>
      <c r="AE1731" s="144"/>
      <c r="AF1731" s="144"/>
      <c r="AG1731" s="144"/>
      <c r="AH1731" s="144"/>
      <c r="AI1731" s="144"/>
      <c r="AJ1731" s="144"/>
      <c r="AK1731" s="144"/>
      <c r="AL1731" s="144"/>
      <c r="AM1731" s="144"/>
      <c r="AN1731" s="144"/>
      <c r="AO1731" s="144"/>
      <c r="AP1731" s="144"/>
      <c r="AQ1731" s="144"/>
      <c r="AR1731" s="144"/>
      <c r="AS1731" s="144"/>
      <c r="AT1731" s="144"/>
      <c r="AU1731" s="144"/>
      <c r="AV1731" s="144"/>
      <c r="AW1731" s="144"/>
      <c r="AX1731" s="144"/>
      <c r="AY1731" s="144"/>
      <c r="AZ1731" s="144"/>
      <c r="BA1731" s="144"/>
      <c r="BB1731" s="144"/>
      <c r="BC1731" s="144"/>
      <c r="BD1731" s="144"/>
      <c r="BE1731" s="144"/>
      <c r="BF1731" s="144"/>
      <c r="BG1731" s="144"/>
      <c r="BH1731" s="144"/>
      <c r="BI1731" s="144"/>
      <c r="BJ1731" s="144"/>
      <c r="BK1731" s="144"/>
      <c r="BL1731" s="144"/>
      <c r="BM1731" s="144"/>
      <c r="BN1731" s="144"/>
      <c r="BO1731" s="144"/>
      <c r="BP1731" s="144"/>
    </row>
    <row r="1732" spans="1:68" ht="14.5" x14ac:dyDescent="0.3">
      <c r="A1732" s="143"/>
      <c r="B1732" s="143"/>
      <c r="C1732" s="327"/>
      <c r="D1732" s="144"/>
      <c r="E1732" s="144"/>
      <c r="F1732" s="144"/>
      <c r="G1732" s="144"/>
      <c r="H1732" s="144"/>
      <c r="I1732" s="144"/>
      <c r="J1732" s="144"/>
      <c r="K1732" s="144"/>
      <c r="L1732" s="144"/>
      <c r="M1732" s="144"/>
      <c r="N1732" s="144"/>
      <c r="O1732" s="144"/>
      <c r="P1732" s="144"/>
      <c r="Q1732" s="144"/>
      <c r="R1732" s="144"/>
      <c r="S1732" s="144"/>
      <c r="T1732" s="144"/>
      <c r="U1732" s="144"/>
      <c r="V1732" s="144"/>
      <c r="W1732" s="144"/>
      <c r="X1732" s="144"/>
      <c r="Y1732" s="144"/>
      <c r="Z1732" s="144"/>
      <c r="AA1732" s="144"/>
      <c r="AB1732" s="144"/>
      <c r="AC1732" s="144"/>
      <c r="AD1732" s="144"/>
      <c r="AE1732" s="144"/>
      <c r="AF1732" s="144"/>
      <c r="AG1732" s="144"/>
      <c r="AH1732" s="144"/>
      <c r="AI1732" s="144"/>
      <c r="AJ1732" s="144"/>
      <c r="AK1732" s="144"/>
      <c r="AL1732" s="144"/>
      <c r="AM1732" s="144"/>
      <c r="AN1732" s="144"/>
      <c r="AO1732" s="144"/>
      <c r="AP1732" s="144"/>
      <c r="AQ1732" s="144"/>
      <c r="AR1732" s="144"/>
      <c r="AS1732" s="144"/>
      <c r="AT1732" s="144"/>
      <c r="AU1732" s="144"/>
      <c r="AV1732" s="144"/>
      <c r="AW1732" s="144"/>
      <c r="AX1732" s="144"/>
      <c r="AY1732" s="144"/>
      <c r="AZ1732" s="144"/>
      <c r="BA1732" s="144"/>
      <c r="BB1732" s="144"/>
      <c r="BC1732" s="144"/>
      <c r="BD1732" s="144"/>
      <c r="BE1732" s="144"/>
      <c r="BF1732" s="144"/>
      <c r="BG1732" s="144"/>
      <c r="BH1732" s="144"/>
      <c r="BI1732" s="144"/>
      <c r="BJ1732" s="144"/>
      <c r="BK1732" s="144"/>
      <c r="BL1732" s="144"/>
      <c r="BM1732" s="144"/>
      <c r="BN1732" s="144"/>
      <c r="BO1732" s="144"/>
      <c r="BP1732" s="144"/>
    </row>
    <row r="1733" spans="1:68" ht="14.5" x14ac:dyDescent="0.3">
      <c r="A1733" s="143"/>
      <c r="B1733" s="143"/>
      <c r="C1733" s="327"/>
      <c r="D1733" s="144"/>
      <c r="E1733" s="144"/>
      <c r="F1733" s="144"/>
      <c r="G1733" s="144"/>
      <c r="H1733" s="144"/>
      <c r="I1733" s="144"/>
      <c r="J1733" s="144"/>
      <c r="K1733" s="144"/>
      <c r="L1733" s="144"/>
      <c r="M1733" s="144"/>
      <c r="N1733" s="144"/>
      <c r="O1733" s="144"/>
      <c r="P1733" s="144"/>
      <c r="Q1733" s="144"/>
      <c r="R1733" s="144"/>
      <c r="S1733" s="144"/>
      <c r="T1733" s="144"/>
      <c r="U1733" s="144"/>
      <c r="V1733" s="144"/>
      <c r="W1733" s="144"/>
      <c r="X1733" s="144"/>
      <c r="Y1733" s="144"/>
      <c r="Z1733" s="144"/>
      <c r="AA1733" s="144"/>
      <c r="AB1733" s="144"/>
      <c r="AC1733" s="144"/>
      <c r="AD1733" s="144"/>
      <c r="AE1733" s="144"/>
      <c r="AF1733" s="144"/>
      <c r="AG1733" s="144"/>
      <c r="AH1733" s="144"/>
      <c r="AI1733" s="144"/>
      <c r="AJ1733" s="144"/>
      <c r="AK1733" s="144"/>
      <c r="AL1733" s="144"/>
      <c r="AM1733" s="144"/>
      <c r="AN1733" s="144"/>
      <c r="AO1733" s="144"/>
      <c r="AP1733" s="144"/>
      <c r="AQ1733" s="144"/>
      <c r="AR1733" s="144"/>
      <c r="AS1733" s="144"/>
      <c r="AT1733" s="144"/>
      <c r="AU1733" s="144"/>
      <c r="AV1733" s="144"/>
      <c r="AW1733" s="144"/>
      <c r="AX1733" s="144"/>
      <c r="AY1733" s="144"/>
      <c r="AZ1733" s="144"/>
      <c r="BA1733" s="144"/>
      <c r="BB1733" s="144"/>
      <c r="BC1733" s="144"/>
      <c r="BD1733" s="144"/>
      <c r="BE1733" s="144"/>
      <c r="BF1733" s="144"/>
      <c r="BG1733" s="144"/>
      <c r="BH1733" s="144"/>
      <c r="BI1733" s="144"/>
      <c r="BJ1733" s="144"/>
      <c r="BK1733" s="144"/>
      <c r="BL1733" s="144"/>
      <c r="BM1733" s="144"/>
      <c r="BN1733" s="144"/>
      <c r="BO1733" s="144"/>
      <c r="BP1733" s="144"/>
    </row>
    <row r="1734" spans="1:68" ht="14.5" x14ac:dyDescent="0.3">
      <c r="A1734" s="143"/>
      <c r="B1734" s="143"/>
      <c r="C1734" s="327"/>
      <c r="D1734" s="144"/>
      <c r="E1734" s="144"/>
      <c r="F1734" s="144"/>
      <c r="G1734" s="144"/>
      <c r="H1734" s="144"/>
      <c r="I1734" s="144"/>
      <c r="J1734" s="144"/>
      <c r="K1734" s="144"/>
      <c r="L1734" s="144"/>
      <c r="M1734" s="144"/>
      <c r="N1734" s="144"/>
      <c r="O1734" s="144"/>
      <c r="P1734" s="144"/>
      <c r="Q1734" s="144"/>
      <c r="R1734" s="144"/>
      <c r="S1734" s="144"/>
      <c r="T1734" s="144"/>
      <c r="U1734" s="144"/>
      <c r="V1734" s="144"/>
      <c r="W1734" s="144"/>
      <c r="X1734" s="144"/>
      <c r="Y1734" s="144"/>
      <c r="Z1734" s="144"/>
      <c r="AA1734" s="144"/>
      <c r="AB1734" s="144"/>
      <c r="AC1734" s="144"/>
      <c r="AD1734" s="144"/>
      <c r="AE1734" s="144"/>
      <c r="AF1734" s="144"/>
      <c r="AG1734" s="144"/>
      <c r="AH1734" s="144"/>
      <c r="AI1734" s="144"/>
      <c r="AJ1734" s="144"/>
      <c r="AK1734" s="144"/>
      <c r="AL1734" s="144"/>
      <c r="AM1734" s="144"/>
      <c r="AN1734" s="144"/>
      <c r="AO1734" s="144"/>
      <c r="AP1734" s="144"/>
      <c r="AQ1734" s="144"/>
      <c r="AR1734" s="144"/>
      <c r="AS1734" s="144"/>
      <c r="AT1734" s="144"/>
      <c r="AU1734" s="144"/>
      <c r="AV1734" s="144"/>
      <c r="AW1734" s="144"/>
      <c r="AX1734" s="144"/>
      <c r="AY1734" s="144"/>
      <c r="AZ1734" s="144"/>
      <c r="BA1734" s="144"/>
      <c r="BB1734" s="144"/>
      <c r="BC1734" s="144"/>
      <c r="BD1734" s="144"/>
      <c r="BE1734" s="144"/>
      <c r="BF1734" s="144"/>
      <c r="BG1734" s="144"/>
      <c r="BH1734" s="144"/>
      <c r="BI1734" s="144"/>
      <c r="BJ1734" s="144"/>
      <c r="BK1734" s="144"/>
      <c r="BL1734" s="144"/>
      <c r="BM1734" s="144"/>
      <c r="BN1734" s="144"/>
      <c r="BO1734" s="144"/>
      <c r="BP1734" s="144"/>
    </row>
    <row r="1735" spans="1:68" ht="14.5" x14ac:dyDescent="0.3">
      <c r="A1735" s="143"/>
      <c r="B1735" s="143"/>
      <c r="C1735" s="327"/>
      <c r="D1735" s="144"/>
      <c r="E1735" s="144"/>
      <c r="F1735" s="144"/>
      <c r="G1735" s="144"/>
      <c r="H1735" s="144"/>
      <c r="I1735" s="144"/>
      <c r="J1735" s="144"/>
      <c r="K1735" s="144"/>
      <c r="L1735" s="144"/>
      <c r="M1735" s="144"/>
      <c r="N1735" s="144"/>
      <c r="O1735" s="144"/>
      <c r="P1735" s="144"/>
      <c r="Q1735" s="144"/>
      <c r="R1735" s="144"/>
      <c r="S1735" s="144"/>
      <c r="T1735" s="144"/>
      <c r="U1735" s="144"/>
      <c r="V1735" s="144"/>
      <c r="W1735" s="144"/>
      <c r="X1735" s="144"/>
      <c r="Y1735" s="144"/>
      <c r="Z1735" s="144"/>
      <c r="AA1735" s="144"/>
      <c r="AB1735" s="144"/>
      <c r="AC1735" s="144"/>
      <c r="AD1735" s="144"/>
      <c r="AE1735" s="144"/>
      <c r="AF1735" s="144"/>
      <c r="AG1735" s="144"/>
      <c r="AH1735" s="144"/>
      <c r="AI1735" s="144"/>
      <c r="AJ1735" s="144"/>
      <c r="AK1735" s="144"/>
      <c r="AL1735" s="144"/>
      <c r="AM1735" s="144"/>
      <c r="AN1735" s="144"/>
      <c r="AO1735" s="144"/>
      <c r="AP1735" s="144"/>
      <c r="AQ1735" s="144"/>
      <c r="AR1735" s="144"/>
      <c r="AS1735" s="144"/>
      <c r="AT1735" s="144"/>
      <c r="AU1735" s="144"/>
      <c r="AV1735" s="144"/>
      <c r="AW1735" s="144"/>
      <c r="AX1735" s="144"/>
      <c r="AY1735" s="144"/>
      <c r="AZ1735" s="144"/>
      <c r="BA1735" s="144"/>
      <c r="BB1735" s="144"/>
      <c r="BC1735" s="144"/>
      <c r="BD1735" s="144"/>
      <c r="BE1735" s="144"/>
      <c r="BF1735" s="144"/>
      <c r="BG1735" s="144"/>
      <c r="BH1735" s="144"/>
      <c r="BI1735" s="144"/>
      <c r="BJ1735" s="144"/>
      <c r="BK1735" s="144"/>
      <c r="BL1735" s="144"/>
      <c r="BM1735" s="144"/>
      <c r="BN1735" s="144"/>
      <c r="BO1735" s="144"/>
      <c r="BP1735" s="144"/>
    </row>
    <row r="1736" spans="1:68" ht="14.5" x14ac:dyDescent="0.3">
      <c r="A1736" s="143"/>
      <c r="B1736" s="143"/>
      <c r="C1736" s="327"/>
      <c r="D1736" s="144"/>
      <c r="E1736" s="144"/>
      <c r="F1736" s="144"/>
      <c r="G1736" s="144"/>
      <c r="H1736" s="144"/>
      <c r="I1736" s="144"/>
      <c r="J1736" s="144"/>
      <c r="K1736" s="144"/>
      <c r="L1736" s="144"/>
      <c r="M1736" s="144"/>
      <c r="N1736" s="144"/>
      <c r="O1736" s="144"/>
      <c r="P1736" s="144"/>
      <c r="Q1736" s="144"/>
      <c r="R1736" s="144"/>
      <c r="S1736" s="144"/>
      <c r="T1736" s="144"/>
      <c r="U1736" s="144"/>
      <c r="V1736" s="144"/>
      <c r="W1736" s="144"/>
      <c r="X1736" s="144"/>
      <c r="Y1736" s="144"/>
      <c r="Z1736" s="144"/>
      <c r="AA1736" s="144"/>
      <c r="AB1736" s="144"/>
      <c r="AC1736" s="144"/>
      <c r="AD1736" s="144"/>
      <c r="AE1736" s="144"/>
      <c r="AF1736" s="144"/>
      <c r="AG1736" s="144"/>
      <c r="AH1736" s="144"/>
      <c r="AI1736" s="144"/>
      <c r="AJ1736" s="144"/>
      <c r="AK1736" s="144"/>
      <c r="AL1736" s="144"/>
      <c r="AM1736" s="144"/>
      <c r="AN1736" s="144"/>
      <c r="AO1736" s="144"/>
      <c r="AP1736" s="144"/>
      <c r="AQ1736" s="144"/>
      <c r="AR1736" s="144"/>
      <c r="AS1736" s="144"/>
      <c r="AT1736" s="144"/>
      <c r="AU1736" s="144"/>
      <c r="AV1736" s="144"/>
      <c r="AW1736" s="144"/>
      <c r="AX1736" s="144"/>
      <c r="AY1736" s="144"/>
      <c r="AZ1736" s="144"/>
      <c r="BA1736" s="144"/>
      <c r="BB1736" s="144"/>
      <c r="BC1736" s="144"/>
      <c r="BD1736" s="144"/>
      <c r="BE1736" s="144"/>
      <c r="BF1736" s="144"/>
      <c r="BG1736" s="144"/>
      <c r="BH1736" s="144"/>
      <c r="BI1736" s="144"/>
      <c r="BJ1736" s="144"/>
      <c r="BK1736" s="144"/>
      <c r="BL1736" s="144"/>
      <c r="BM1736" s="144"/>
      <c r="BN1736" s="144"/>
      <c r="BO1736" s="144"/>
      <c r="BP1736" s="144"/>
    </row>
    <row r="1737" spans="1:68" ht="14.5" x14ac:dyDescent="0.3">
      <c r="A1737" s="143"/>
      <c r="B1737" s="143"/>
      <c r="C1737" s="327"/>
      <c r="D1737" s="144"/>
      <c r="E1737" s="144"/>
      <c r="F1737" s="144"/>
      <c r="G1737" s="144"/>
      <c r="H1737" s="144"/>
      <c r="I1737" s="144"/>
      <c r="J1737" s="144"/>
      <c r="K1737" s="144"/>
      <c r="L1737" s="144"/>
      <c r="M1737" s="144"/>
      <c r="N1737" s="144"/>
      <c r="O1737" s="144"/>
      <c r="P1737" s="144"/>
      <c r="Q1737" s="144"/>
      <c r="R1737" s="144"/>
      <c r="S1737" s="144"/>
      <c r="T1737" s="144"/>
      <c r="U1737" s="144"/>
      <c r="V1737" s="144"/>
      <c r="W1737" s="144"/>
      <c r="X1737" s="144"/>
      <c r="Y1737" s="144"/>
      <c r="Z1737" s="144"/>
      <c r="AA1737" s="144"/>
      <c r="AB1737" s="144"/>
      <c r="AC1737" s="144"/>
      <c r="AD1737" s="144"/>
      <c r="AE1737" s="144"/>
      <c r="AF1737" s="144"/>
      <c r="AG1737" s="144"/>
      <c r="AH1737" s="144"/>
      <c r="AI1737" s="144"/>
      <c r="AJ1737" s="144"/>
      <c r="AK1737" s="144"/>
      <c r="AL1737" s="144"/>
      <c r="AM1737" s="144"/>
      <c r="AN1737" s="144"/>
      <c r="AO1737" s="144"/>
      <c r="AP1737" s="144"/>
      <c r="AQ1737" s="144"/>
      <c r="AR1737" s="144"/>
      <c r="AS1737" s="144"/>
      <c r="AT1737" s="144"/>
      <c r="AU1737" s="144"/>
      <c r="AV1737" s="144"/>
      <c r="AW1737" s="144"/>
      <c r="AX1737" s="144"/>
      <c r="AY1737" s="144"/>
      <c r="AZ1737" s="144"/>
      <c r="BA1737" s="144"/>
      <c r="BB1737" s="144"/>
      <c r="BC1737" s="144"/>
      <c r="BD1737" s="144"/>
      <c r="BE1737" s="144"/>
      <c r="BF1737" s="144"/>
      <c r="BG1737" s="144"/>
      <c r="BH1737" s="144"/>
      <c r="BI1737" s="144"/>
      <c r="BJ1737" s="144"/>
      <c r="BK1737" s="144"/>
      <c r="BL1737" s="144"/>
      <c r="BM1737" s="144"/>
      <c r="BN1737" s="144"/>
      <c r="BO1737" s="144"/>
      <c r="BP1737" s="144"/>
    </row>
    <row r="1738" spans="1:68" ht="14.5" x14ac:dyDescent="0.3">
      <c r="A1738" s="143"/>
      <c r="B1738" s="143"/>
      <c r="C1738" s="327"/>
      <c r="D1738" s="144"/>
      <c r="E1738" s="144"/>
      <c r="F1738" s="144"/>
      <c r="G1738" s="144"/>
      <c r="H1738" s="144"/>
      <c r="I1738" s="144"/>
      <c r="J1738" s="144"/>
      <c r="K1738" s="144"/>
      <c r="L1738" s="144"/>
      <c r="M1738" s="144"/>
      <c r="N1738" s="144"/>
      <c r="O1738" s="144"/>
      <c r="P1738" s="144"/>
      <c r="Q1738" s="144"/>
      <c r="R1738" s="144"/>
      <c r="S1738" s="144"/>
      <c r="T1738" s="144"/>
      <c r="U1738" s="144"/>
      <c r="V1738" s="144"/>
      <c r="W1738" s="144"/>
      <c r="X1738" s="144"/>
      <c r="Y1738" s="144"/>
      <c r="Z1738" s="144"/>
      <c r="AA1738" s="144"/>
      <c r="AB1738" s="144"/>
      <c r="AC1738" s="144"/>
      <c r="AD1738" s="144"/>
      <c r="AE1738" s="144"/>
      <c r="AF1738" s="144"/>
      <c r="AG1738" s="144"/>
      <c r="AH1738" s="144"/>
      <c r="AI1738" s="144"/>
      <c r="AJ1738" s="144"/>
      <c r="AK1738" s="144"/>
      <c r="AL1738" s="144"/>
      <c r="AM1738" s="144"/>
      <c r="AN1738" s="144"/>
      <c r="AO1738" s="144"/>
      <c r="AP1738" s="144"/>
      <c r="AQ1738" s="144"/>
      <c r="AR1738" s="144"/>
      <c r="AS1738" s="144"/>
      <c r="AT1738" s="144"/>
      <c r="AU1738" s="144"/>
      <c r="AV1738" s="144"/>
      <c r="AW1738" s="144"/>
      <c r="AX1738" s="144"/>
      <c r="AY1738" s="144"/>
      <c r="AZ1738" s="144"/>
      <c r="BA1738" s="144"/>
      <c r="BB1738" s="144"/>
      <c r="BC1738" s="144"/>
      <c r="BD1738" s="144"/>
      <c r="BE1738" s="144"/>
      <c r="BF1738" s="144"/>
      <c r="BG1738" s="144"/>
      <c r="BH1738" s="144"/>
      <c r="BI1738" s="144"/>
      <c r="BJ1738" s="144"/>
      <c r="BK1738" s="144"/>
      <c r="BL1738" s="144"/>
      <c r="BM1738" s="144"/>
      <c r="BN1738" s="144"/>
      <c r="BO1738" s="144"/>
      <c r="BP1738" s="144"/>
    </row>
    <row r="1739" spans="1:68" ht="14.5" x14ac:dyDescent="0.3">
      <c r="A1739" s="143"/>
      <c r="B1739" s="143"/>
      <c r="C1739" s="327"/>
      <c r="D1739" s="144"/>
      <c r="E1739" s="144"/>
      <c r="F1739" s="144"/>
      <c r="G1739" s="144"/>
      <c r="H1739" s="144"/>
      <c r="I1739" s="144"/>
      <c r="J1739" s="144"/>
      <c r="K1739" s="144"/>
      <c r="L1739" s="144"/>
      <c r="M1739" s="144"/>
      <c r="N1739" s="144"/>
      <c r="O1739" s="144"/>
      <c r="P1739" s="144"/>
      <c r="Q1739" s="144"/>
      <c r="R1739" s="144"/>
      <c r="S1739" s="144"/>
      <c r="T1739" s="144"/>
      <c r="U1739" s="144"/>
      <c r="V1739" s="144"/>
      <c r="W1739" s="144"/>
      <c r="X1739" s="144"/>
      <c r="Y1739" s="144"/>
      <c r="Z1739" s="144"/>
      <c r="AA1739" s="144"/>
      <c r="AB1739" s="144"/>
      <c r="AC1739" s="144"/>
      <c r="AD1739" s="144"/>
      <c r="AE1739" s="144"/>
      <c r="AF1739" s="144"/>
      <c r="AG1739" s="144"/>
      <c r="AH1739" s="144"/>
      <c r="AI1739" s="144"/>
      <c r="AJ1739" s="144"/>
      <c r="AK1739" s="144"/>
      <c r="AL1739" s="144"/>
      <c r="AM1739" s="144"/>
      <c r="AN1739" s="144"/>
      <c r="AO1739" s="144"/>
      <c r="AP1739" s="144"/>
      <c r="AQ1739" s="144"/>
      <c r="AR1739" s="144"/>
      <c r="AS1739" s="144"/>
      <c r="AT1739" s="144"/>
      <c r="AU1739" s="144"/>
      <c r="AV1739" s="144"/>
      <c r="AW1739" s="144"/>
      <c r="AX1739" s="144"/>
      <c r="AY1739" s="144"/>
      <c r="AZ1739" s="144"/>
      <c r="BA1739" s="144"/>
      <c r="BB1739" s="144"/>
      <c r="BC1739" s="144"/>
      <c r="BD1739" s="144"/>
      <c r="BE1739" s="144"/>
      <c r="BF1739" s="144"/>
      <c r="BG1739" s="144"/>
      <c r="BH1739" s="144"/>
      <c r="BI1739" s="144"/>
      <c r="BJ1739" s="144"/>
      <c r="BK1739" s="144"/>
      <c r="BL1739" s="144"/>
      <c r="BM1739" s="144"/>
      <c r="BN1739" s="144"/>
      <c r="BO1739" s="144"/>
      <c r="BP1739" s="144"/>
    </row>
    <row r="1740" spans="1:68" ht="14.5" x14ac:dyDescent="0.3">
      <c r="A1740" s="143"/>
      <c r="B1740" s="143"/>
      <c r="C1740" s="327"/>
      <c r="D1740" s="144"/>
      <c r="E1740" s="144"/>
      <c r="F1740" s="144"/>
      <c r="G1740" s="144"/>
      <c r="H1740" s="144"/>
      <c r="I1740" s="144"/>
      <c r="J1740" s="144"/>
      <c r="K1740" s="144"/>
      <c r="L1740" s="144"/>
      <c r="M1740" s="144"/>
      <c r="N1740" s="144"/>
      <c r="O1740" s="144"/>
      <c r="P1740" s="144"/>
      <c r="Q1740" s="144"/>
      <c r="R1740" s="144"/>
      <c r="S1740" s="144"/>
      <c r="T1740" s="144"/>
      <c r="U1740" s="144"/>
      <c r="V1740" s="144"/>
      <c r="W1740" s="144"/>
      <c r="X1740" s="144"/>
      <c r="Y1740" s="144"/>
      <c r="Z1740" s="144"/>
      <c r="AA1740" s="144"/>
      <c r="AB1740" s="144"/>
      <c r="AC1740" s="144"/>
      <c r="AD1740" s="144"/>
      <c r="AE1740" s="144"/>
      <c r="AF1740" s="144"/>
      <c r="AG1740" s="144"/>
      <c r="AH1740" s="144"/>
      <c r="AI1740" s="144"/>
      <c r="AJ1740" s="144"/>
      <c r="AK1740" s="144"/>
      <c r="AL1740" s="144"/>
      <c r="AM1740" s="144"/>
      <c r="AN1740" s="144"/>
      <c r="AO1740" s="144"/>
      <c r="AP1740" s="144"/>
      <c r="AQ1740" s="144"/>
      <c r="AR1740" s="144"/>
      <c r="AS1740" s="144"/>
      <c r="AT1740" s="144"/>
      <c r="AU1740" s="144"/>
      <c r="AV1740" s="144"/>
      <c r="AW1740" s="144"/>
      <c r="AX1740" s="144"/>
      <c r="AY1740" s="144"/>
      <c r="AZ1740" s="144"/>
      <c r="BA1740" s="144"/>
      <c r="BB1740" s="144"/>
      <c r="BC1740" s="144"/>
      <c r="BD1740" s="144"/>
      <c r="BE1740" s="144"/>
      <c r="BF1740" s="144"/>
      <c r="BG1740" s="144"/>
      <c r="BH1740" s="144"/>
      <c r="BI1740" s="144"/>
      <c r="BJ1740" s="144"/>
      <c r="BK1740" s="144"/>
      <c r="BL1740" s="144"/>
      <c r="BM1740" s="144"/>
      <c r="BN1740" s="144"/>
      <c r="BO1740" s="144"/>
      <c r="BP1740" s="144"/>
    </row>
    <row r="1741" spans="1:68" ht="14.5" x14ac:dyDescent="0.3">
      <c r="A1741" s="143"/>
      <c r="B1741" s="143"/>
      <c r="C1741" s="327"/>
      <c r="D1741" s="144"/>
      <c r="E1741" s="144"/>
      <c r="F1741" s="144"/>
      <c r="G1741" s="144"/>
      <c r="H1741" s="144"/>
      <c r="I1741" s="144"/>
      <c r="J1741" s="144"/>
      <c r="K1741" s="144"/>
      <c r="L1741" s="144"/>
      <c r="M1741" s="144"/>
      <c r="N1741" s="144"/>
      <c r="O1741" s="144"/>
      <c r="P1741" s="144"/>
      <c r="Q1741" s="144"/>
      <c r="R1741" s="144"/>
      <c r="S1741" s="144"/>
      <c r="T1741" s="144"/>
      <c r="U1741" s="144"/>
      <c r="V1741" s="144"/>
      <c r="W1741" s="144"/>
      <c r="X1741" s="144"/>
      <c r="Y1741" s="144"/>
      <c r="Z1741" s="144"/>
      <c r="AA1741" s="144"/>
      <c r="AB1741" s="144"/>
      <c r="AC1741" s="144"/>
      <c r="AD1741" s="144"/>
      <c r="AE1741" s="144"/>
      <c r="AF1741" s="144"/>
      <c r="AG1741" s="144"/>
      <c r="AH1741" s="144"/>
      <c r="AI1741" s="144"/>
      <c r="AJ1741" s="144"/>
      <c r="AK1741" s="144"/>
      <c r="AL1741" s="144"/>
      <c r="AM1741" s="144"/>
      <c r="AN1741" s="144"/>
      <c r="AO1741" s="144"/>
      <c r="AP1741" s="144"/>
      <c r="AQ1741" s="144"/>
      <c r="AR1741" s="144"/>
      <c r="AS1741" s="144"/>
      <c r="AT1741" s="144"/>
      <c r="AU1741" s="144"/>
      <c r="AV1741" s="144"/>
      <c r="AW1741" s="144"/>
      <c r="AX1741" s="144"/>
      <c r="AY1741" s="144"/>
      <c r="AZ1741" s="144"/>
      <c r="BA1741" s="144"/>
      <c r="BB1741" s="144"/>
      <c r="BC1741" s="144"/>
      <c r="BD1741" s="144"/>
      <c r="BE1741" s="144"/>
      <c r="BF1741" s="144"/>
      <c r="BG1741" s="144"/>
      <c r="BH1741" s="144"/>
      <c r="BI1741" s="144"/>
      <c r="BJ1741" s="144"/>
      <c r="BK1741" s="144"/>
      <c r="BL1741" s="144"/>
      <c r="BM1741" s="144"/>
      <c r="BN1741" s="144"/>
      <c r="BO1741" s="144"/>
      <c r="BP1741" s="144"/>
    </row>
    <row r="1742" spans="1:68" ht="14.5" x14ac:dyDescent="0.3">
      <c r="A1742" s="143"/>
      <c r="B1742" s="143"/>
      <c r="C1742" s="327"/>
      <c r="D1742" s="144"/>
      <c r="E1742" s="144"/>
      <c r="F1742" s="144"/>
      <c r="G1742" s="144"/>
      <c r="H1742" s="144"/>
      <c r="I1742" s="144"/>
      <c r="J1742" s="144"/>
      <c r="K1742" s="144"/>
      <c r="L1742" s="144"/>
      <c r="M1742" s="144"/>
      <c r="N1742" s="144"/>
      <c r="O1742" s="144"/>
      <c r="P1742" s="144"/>
      <c r="Q1742" s="144"/>
      <c r="R1742" s="144"/>
      <c r="S1742" s="144"/>
      <c r="T1742" s="144"/>
      <c r="U1742" s="144"/>
      <c r="V1742" s="144"/>
      <c r="W1742" s="144"/>
      <c r="X1742" s="144"/>
      <c r="Y1742" s="144"/>
      <c r="Z1742" s="144"/>
      <c r="AA1742" s="144"/>
      <c r="AB1742" s="144"/>
      <c r="AC1742" s="144"/>
      <c r="AD1742" s="144"/>
      <c r="AE1742" s="144"/>
      <c r="AF1742" s="144"/>
      <c r="AG1742" s="144"/>
      <c r="AH1742" s="144"/>
      <c r="AI1742" s="144"/>
      <c r="AJ1742" s="144"/>
      <c r="AK1742" s="144"/>
      <c r="AL1742" s="144"/>
      <c r="AM1742" s="144"/>
      <c r="AN1742" s="144"/>
      <c r="AO1742" s="144"/>
      <c r="AP1742" s="144"/>
      <c r="AQ1742" s="144"/>
      <c r="AR1742" s="144"/>
      <c r="AS1742" s="144"/>
      <c r="AT1742" s="144"/>
      <c r="AU1742" s="144"/>
      <c r="AV1742" s="144"/>
      <c r="AW1742" s="144"/>
      <c r="AX1742" s="144"/>
      <c r="AY1742" s="144"/>
      <c r="AZ1742" s="144"/>
      <c r="BA1742" s="144"/>
      <c r="BB1742" s="144"/>
      <c r="BC1742" s="144"/>
      <c r="BD1742" s="144"/>
      <c r="BE1742" s="144"/>
      <c r="BF1742" s="144"/>
      <c r="BG1742" s="144"/>
      <c r="BH1742" s="144"/>
      <c r="BI1742" s="144"/>
      <c r="BJ1742" s="144"/>
      <c r="BK1742" s="144"/>
      <c r="BL1742" s="144"/>
      <c r="BM1742" s="144"/>
      <c r="BN1742" s="144"/>
      <c r="BO1742" s="144"/>
      <c r="BP1742" s="144"/>
    </row>
    <row r="1743" spans="1:68" ht="14.5" x14ac:dyDescent="0.3">
      <c r="A1743" s="143"/>
      <c r="B1743" s="143"/>
      <c r="C1743" s="327"/>
      <c r="D1743" s="144"/>
      <c r="E1743" s="144"/>
      <c r="F1743" s="144"/>
      <c r="G1743" s="144"/>
      <c r="H1743" s="144"/>
      <c r="I1743" s="144"/>
      <c r="J1743" s="144"/>
      <c r="K1743" s="144"/>
      <c r="L1743" s="144"/>
      <c r="M1743" s="144"/>
      <c r="N1743" s="144"/>
      <c r="O1743" s="144"/>
      <c r="P1743" s="144"/>
      <c r="Q1743" s="144"/>
      <c r="R1743" s="144"/>
      <c r="S1743" s="144"/>
      <c r="T1743" s="144"/>
      <c r="U1743" s="144"/>
      <c r="V1743" s="144"/>
      <c r="W1743" s="144"/>
      <c r="X1743" s="144"/>
      <c r="Y1743" s="144"/>
      <c r="Z1743" s="144"/>
      <c r="AA1743" s="144"/>
      <c r="AB1743" s="144"/>
      <c r="AC1743" s="144"/>
      <c r="AD1743" s="144"/>
      <c r="AE1743" s="144"/>
      <c r="AF1743" s="144"/>
      <c r="AG1743" s="144"/>
      <c r="AH1743" s="144"/>
      <c r="AI1743" s="144"/>
      <c r="AJ1743" s="144"/>
      <c r="AK1743" s="144"/>
      <c r="AL1743" s="144"/>
      <c r="AM1743" s="144"/>
      <c r="AN1743" s="144"/>
      <c r="AO1743" s="144"/>
      <c r="AP1743" s="144"/>
      <c r="AQ1743" s="144"/>
      <c r="AR1743" s="144"/>
      <c r="AS1743" s="144"/>
      <c r="AT1743" s="144"/>
      <c r="AU1743" s="144"/>
      <c r="AV1743" s="144"/>
      <c r="AW1743" s="144"/>
      <c r="AX1743" s="144"/>
      <c r="AY1743" s="144"/>
      <c r="AZ1743" s="144"/>
      <c r="BA1743" s="144"/>
      <c r="BB1743" s="144"/>
      <c r="BC1743" s="144"/>
      <c r="BD1743" s="144"/>
      <c r="BE1743" s="144"/>
      <c r="BF1743" s="144"/>
      <c r="BG1743" s="144"/>
      <c r="BH1743" s="144"/>
      <c r="BI1743" s="144"/>
      <c r="BJ1743" s="144"/>
      <c r="BK1743" s="144"/>
      <c r="BL1743" s="144"/>
      <c r="BM1743" s="144"/>
      <c r="BN1743" s="144"/>
      <c r="BO1743" s="144"/>
      <c r="BP1743" s="144"/>
    </row>
    <row r="1744" spans="1:68" ht="14.5" x14ac:dyDescent="0.3">
      <c r="A1744" s="143"/>
      <c r="B1744" s="143"/>
      <c r="C1744" s="327"/>
      <c r="D1744" s="144"/>
      <c r="E1744" s="144"/>
      <c r="F1744" s="144"/>
      <c r="G1744" s="144"/>
      <c r="H1744" s="144"/>
      <c r="I1744" s="144"/>
      <c r="J1744" s="144"/>
      <c r="K1744" s="144"/>
      <c r="L1744" s="144"/>
      <c r="M1744" s="144"/>
      <c r="N1744" s="144"/>
      <c r="O1744" s="144"/>
      <c r="P1744" s="144"/>
      <c r="Q1744" s="144"/>
      <c r="R1744" s="144"/>
      <c r="S1744" s="144"/>
      <c r="T1744" s="144"/>
      <c r="U1744" s="144"/>
      <c r="V1744" s="144"/>
      <c r="W1744" s="144"/>
      <c r="X1744" s="144"/>
      <c r="Y1744" s="144"/>
      <c r="Z1744" s="144"/>
      <c r="AA1744" s="144"/>
      <c r="AB1744" s="144"/>
      <c r="AC1744" s="144"/>
      <c r="AD1744" s="144"/>
      <c r="AE1744" s="144"/>
      <c r="AF1744" s="144"/>
      <c r="AG1744" s="144"/>
      <c r="AH1744" s="144"/>
      <c r="AI1744" s="144"/>
      <c r="AJ1744" s="144"/>
      <c r="AK1744" s="144"/>
      <c r="AL1744" s="144"/>
      <c r="AM1744" s="144"/>
      <c r="AN1744" s="144"/>
      <c r="AO1744" s="144"/>
      <c r="AP1744" s="144"/>
      <c r="AQ1744" s="144"/>
      <c r="AR1744" s="144"/>
      <c r="AS1744" s="144"/>
      <c r="AT1744" s="144"/>
      <c r="AU1744" s="144"/>
      <c r="AV1744" s="144"/>
      <c r="AW1744" s="144"/>
      <c r="AX1744" s="144"/>
      <c r="AY1744" s="144"/>
      <c r="AZ1744" s="144"/>
      <c r="BA1744" s="144"/>
      <c r="BB1744" s="144"/>
      <c r="BC1744" s="144"/>
      <c r="BD1744" s="144"/>
      <c r="BE1744" s="144"/>
      <c r="BF1744" s="144"/>
      <c r="BG1744" s="144"/>
      <c r="BH1744" s="144"/>
      <c r="BI1744" s="144"/>
      <c r="BJ1744" s="144"/>
      <c r="BK1744" s="144"/>
      <c r="BL1744" s="144"/>
      <c r="BM1744" s="144"/>
      <c r="BN1744" s="144"/>
      <c r="BO1744" s="144"/>
      <c r="BP1744" s="144"/>
    </row>
    <row r="1745" spans="1:68" ht="14.5" x14ac:dyDescent="0.3">
      <c r="A1745" s="143"/>
      <c r="B1745" s="143"/>
      <c r="C1745" s="327"/>
      <c r="D1745" s="144"/>
      <c r="E1745" s="144"/>
      <c r="F1745" s="144"/>
      <c r="G1745" s="144"/>
      <c r="H1745" s="144"/>
      <c r="I1745" s="144"/>
      <c r="J1745" s="144"/>
      <c r="K1745" s="144"/>
      <c r="L1745" s="144"/>
      <c r="M1745" s="144"/>
      <c r="N1745" s="144"/>
      <c r="O1745" s="144"/>
      <c r="P1745" s="144"/>
      <c r="Q1745" s="144"/>
      <c r="R1745" s="144"/>
      <c r="S1745" s="144"/>
      <c r="T1745" s="144"/>
      <c r="U1745" s="144"/>
      <c r="V1745" s="144"/>
      <c r="W1745" s="144"/>
      <c r="X1745" s="144"/>
      <c r="Y1745" s="144"/>
      <c r="Z1745" s="144"/>
      <c r="AA1745" s="144"/>
      <c r="AB1745" s="144"/>
      <c r="AC1745" s="144"/>
      <c r="AD1745" s="144"/>
      <c r="AE1745" s="144"/>
      <c r="AF1745" s="144"/>
      <c r="AG1745" s="144"/>
      <c r="AH1745" s="144"/>
      <c r="AI1745" s="144"/>
      <c r="AJ1745" s="144"/>
      <c r="AK1745" s="144"/>
      <c r="AL1745" s="144"/>
      <c r="AM1745" s="144"/>
      <c r="AN1745" s="144"/>
      <c r="AO1745" s="144"/>
      <c r="AP1745" s="144"/>
      <c r="AQ1745" s="144"/>
      <c r="AR1745" s="144"/>
      <c r="AS1745" s="144"/>
      <c r="AT1745" s="144"/>
      <c r="AU1745" s="144"/>
      <c r="AV1745" s="144"/>
      <c r="AW1745" s="144"/>
      <c r="AX1745" s="144"/>
      <c r="AY1745" s="144"/>
      <c r="AZ1745" s="144"/>
      <c r="BA1745" s="144"/>
      <c r="BB1745" s="144"/>
      <c r="BC1745" s="144"/>
      <c r="BD1745" s="144"/>
      <c r="BE1745" s="144"/>
      <c r="BF1745" s="144"/>
      <c r="BG1745" s="144"/>
      <c r="BH1745" s="144"/>
      <c r="BI1745" s="144"/>
      <c r="BJ1745" s="144"/>
      <c r="BK1745" s="144"/>
      <c r="BL1745" s="144"/>
      <c r="BM1745" s="144"/>
      <c r="BN1745" s="144"/>
      <c r="BO1745" s="144"/>
      <c r="BP1745" s="144"/>
    </row>
    <row r="1746" spans="1:68" ht="14.5" x14ac:dyDescent="0.3">
      <c r="A1746" s="143"/>
      <c r="B1746" s="143"/>
      <c r="C1746" s="327"/>
      <c r="D1746" s="144"/>
      <c r="E1746" s="144"/>
      <c r="F1746" s="144"/>
      <c r="G1746" s="144"/>
      <c r="H1746" s="144"/>
      <c r="I1746" s="144"/>
      <c r="J1746" s="144"/>
      <c r="K1746" s="144"/>
      <c r="L1746" s="144"/>
      <c r="M1746" s="144"/>
      <c r="N1746" s="144"/>
      <c r="O1746" s="144"/>
      <c r="P1746" s="144"/>
      <c r="Q1746" s="144"/>
      <c r="R1746" s="144"/>
      <c r="S1746" s="144"/>
      <c r="T1746" s="144"/>
      <c r="U1746" s="144"/>
      <c r="V1746" s="144"/>
      <c r="W1746" s="144"/>
      <c r="X1746" s="144"/>
      <c r="Y1746" s="144"/>
      <c r="Z1746" s="144"/>
      <c r="AA1746" s="144"/>
      <c r="AB1746" s="144"/>
      <c r="AC1746" s="144"/>
      <c r="AD1746" s="144"/>
      <c r="AE1746" s="144"/>
      <c r="AF1746" s="144"/>
      <c r="AG1746" s="144"/>
      <c r="AH1746" s="144"/>
      <c r="AI1746" s="144"/>
      <c r="AJ1746" s="144"/>
      <c r="AK1746" s="144"/>
      <c r="AL1746" s="144"/>
      <c r="AM1746" s="144"/>
      <c r="AN1746" s="144"/>
      <c r="AO1746" s="144"/>
      <c r="AP1746" s="144"/>
      <c r="AQ1746" s="144"/>
      <c r="AR1746" s="144"/>
      <c r="AS1746" s="144"/>
      <c r="AT1746" s="144"/>
      <c r="AU1746" s="144"/>
      <c r="AV1746" s="144"/>
      <c r="AW1746" s="144"/>
      <c r="AX1746" s="144"/>
      <c r="AY1746" s="144"/>
      <c r="AZ1746" s="144"/>
      <c r="BA1746" s="144"/>
      <c r="BB1746" s="144"/>
      <c r="BC1746" s="144"/>
      <c r="BD1746" s="144"/>
      <c r="BE1746" s="144"/>
      <c r="BF1746" s="144"/>
      <c r="BG1746" s="144"/>
      <c r="BH1746" s="144"/>
      <c r="BI1746" s="144"/>
      <c r="BJ1746" s="144"/>
      <c r="BK1746" s="144"/>
      <c r="BL1746" s="144"/>
      <c r="BM1746" s="144"/>
      <c r="BN1746" s="144"/>
      <c r="BO1746" s="144"/>
      <c r="BP1746" s="144"/>
    </row>
    <row r="1747" spans="1:68" ht="14.5" x14ac:dyDescent="0.3">
      <c r="A1747" s="143"/>
      <c r="B1747" s="143"/>
      <c r="C1747" s="327"/>
      <c r="D1747" s="144"/>
      <c r="E1747" s="144"/>
      <c r="F1747" s="144"/>
      <c r="G1747" s="144"/>
      <c r="H1747" s="144"/>
      <c r="I1747" s="144"/>
      <c r="J1747" s="144"/>
      <c r="K1747" s="144"/>
      <c r="L1747" s="144"/>
      <c r="M1747" s="144"/>
      <c r="N1747" s="144"/>
      <c r="O1747" s="144"/>
      <c r="P1747" s="144"/>
      <c r="Q1747" s="144"/>
      <c r="R1747" s="144"/>
      <c r="S1747" s="144"/>
      <c r="T1747" s="144"/>
      <c r="U1747" s="144"/>
      <c r="V1747" s="144"/>
      <c r="W1747" s="144"/>
      <c r="X1747" s="144"/>
      <c r="Y1747" s="144"/>
      <c r="Z1747" s="144"/>
      <c r="AA1747" s="144"/>
      <c r="AB1747" s="144"/>
      <c r="AC1747" s="144"/>
      <c r="AD1747" s="144"/>
      <c r="AE1747" s="144"/>
      <c r="AF1747" s="144"/>
      <c r="AG1747" s="144"/>
      <c r="AH1747" s="144"/>
      <c r="AI1747" s="144"/>
      <c r="AJ1747" s="144"/>
      <c r="AK1747" s="144"/>
      <c r="AL1747" s="144"/>
      <c r="AM1747" s="144"/>
      <c r="AN1747" s="144"/>
      <c r="AO1747" s="144"/>
      <c r="AP1747" s="144"/>
      <c r="AQ1747" s="144"/>
      <c r="AR1747" s="144"/>
      <c r="AS1747" s="144"/>
      <c r="AT1747" s="144"/>
      <c r="AU1747" s="144"/>
      <c r="AV1747" s="144"/>
      <c r="AW1747" s="144"/>
      <c r="AX1747" s="144"/>
      <c r="AY1747" s="144"/>
      <c r="AZ1747" s="144"/>
      <c r="BA1747" s="144"/>
      <c r="BB1747" s="144"/>
      <c r="BC1747" s="144"/>
      <c r="BD1747" s="144"/>
      <c r="BE1747" s="144"/>
      <c r="BF1747" s="144"/>
      <c r="BG1747" s="144"/>
      <c r="BH1747" s="144"/>
      <c r="BI1747" s="144"/>
      <c r="BJ1747" s="144"/>
      <c r="BK1747" s="144"/>
      <c r="BL1747" s="144"/>
      <c r="BM1747" s="144"/>
      <c r="BN1747" s="144"/>
      <c r="BO1747" s="144"/>
      <c r="BP1747" s="144"/>
    </row>
    <row r="1748" spans="1:68" ht="14.5" x14ac:dyDescent="0.3">
      <c r="A1748" s="143"/>
      <c r="B1748" s="143"/>
      <c r="C1748" s="327"/>
      <c r="D1748" s="144"/>
      <c r="E1748" s="144"/>
      <c r="F1748" s="144"/>
      <c r="G1748" s="144"/>
      <c r="H1748" s="144"/>
      <c r="I1748" s="144"/>
      <c r="J1748" s="144"/>
      <c r="K1748" s="144"/>
      <c r="L1748" s="144"/>
      <c r="M1748" s="144"/>
      <c r="N1748" s="144"/>
      <c r="O1748" s="144"/>
      <c r="P1748" s="144"/>
      <c r="Q1748" s="144"/>
      <c r="R1748" s="144"/>
      <c r="S1748" s="144"/>
      <c r="T1748" s="144"/>
      <c r="U1748" s="144"/>
      <c r="V1748" s="144"/>
      <c r="W1748" s="144"/>
      <c r="X1748" s="144"/>
      <c r="Y1748" s="144"/>
      <c r="Z1748" s="144"/>
      <c r="AA1748" s="144"/>
      <c r="AB1748" s="144"/>
      <c r="AC1748" s="144"/>
      <c r="AD1748" s="144"/>
      <c r="AE1748" s="144"/>
      <c r="AF1748" s="144"/>
      <c r="AG1748" s="144"/>
      <c r="AH1748" s="144"/>
      <c r="AI1748" s="144"/>
      <c r="AJ1748" s="144"/>
      <c r="AK1748" s="144"/>
      <c r="AL1748" s="144"/>
      <c r="AM1748" s="144"/>
      <c r="AN1748" s="144"/>
      <c r="AO1748" s="144"/>
      <c r="AP1748" s="144"/>
      <c r="AQ1748" s="144"/>
      <c r="AR1748" s="144"/>
      <c r="AS1748" s="144"/>
      <c r="AT1748" s="144"/>
      <c r="AU1748" s="144"/>
      <c r="AV1748" s="144"/>
      <c r="AW1748" s="144"/>
      <c r="AX1748" s="144"/>
      <c r="AY1748" s="144"/>
      <c r="AZ1748" s="144"/>
      <c r="BA1748" s="144"/>
      <c r="BB1748" s="144"/>
      <c r="BC1748" s="144"/>
      <c r="BD1748" s="144"/>
      <c r="BE1748" s="144"/>
      <c r="BF1748" s="144"/>
      <c r="BG1748" s="144"/>
      <c r="BH1748" s="144"/>
      <c r="BI1748" s="144"/>
      <c r="BJ1748" s="144"/>
      <c r="BK1748" s="144"/>
      <c r="BL1748" s="144"/>
      <c r="BM1748" s="144"/>
      <c r="BN1748" s="144"/>
      <c r="BO1748" s="144"/>
      <c r="BP1748" s="144"/>
    </row>
    <row r="1749" spans="1:68" ht="14.5" x14ac:dyDescent="0.3">
      <c r="A1749" s="143"/>
      <c r="B1749" s="143"/>
      <c r="C1749" s="327"/>
      <c r="D1749" s="144"/>
      <c r="E1749" s="144"/>
      <c r="F1749" s="144"/>
      <c r="G1749" s="144"/>
      <c r="H1749" s="144"/>
      <c r="I1749" s="144"/>
      <c r="J1749" s="144"/>
      <c r="K1749" s="144"/>
      <c r="L1749" s="144"/>
      <c r="M1749" s="144"/>
      <c r="N1749" s="144"/>
      <c r="O1749" s="144"/>
      <c r="P1749" s="144"/>
      <c r="Q1749" s="144"/>
      <c r="R1749" s="144"/>
      <c r="S1749" s="144"/>
      <c r="T1749" s="144"/>
      <c r="U1749" s="144"/>
      <c r="V1749" s="144"/>
      <c r="W1749" s="144"/>
      <c r="X1749" s="144"/>
      <c r="Y1749" s="144"/>
      <c r="Z1749" s="144"/>
      <c r="AA1749" s="144"/>
      <c r="AB1749" s="144"/>
      <c r="AC1749" s="144"/>
      <c r="AD1749" s="144"/>
      <c r="AE1749" s="144"/>
      <c r="AF1749" s="144"/>
      <c r="AG1749" s="144"/>
      <c r="AH1749" s="144"/>
      <c r="AI1749" s="144"/>
      <c r="AJ1749" s="144"/>
      <c r="AK1749" s="144"/>
      <c r="AL1749" s="144"/>
      <c r="AM1749" s="144"/>
      <c r="AN1749" s="144"/>
      <c r="AO1749" s="144"/>
      <c r="AP1749" s="144"/>
      <c r="AQ1749" s="144"/>
      <c r="AR1749" s="144"/>
      <c r="AS1749" s="144"/>
      <c r="AT1749" s="144"/>
      <c r="AU1749" s="144"/>
      <c r="AV1749" s="144"/>
      <c r="AW1749" s="144"/>
      <c r="AX1749" s="144"/>
      <c r="AY1749" s="144"/>
      <c r="AZ1749" s="144"/>
      <c r="BA1749" s="144"/>
      <c r="BB1749" s="144"/>
      <c r="BC1749" s="144"/>
      <c r="BD1749" s="144"/>
      <c r="BE1749" s="144"/>
      <c r="BF1749" s="144"/>
      <c r="BG1749" s="144"/>
      <c r="BH1749" s="144"/>
      <c r="BI1749" s="144"/>
      <c r="BJ1749" s="144"/>
      <c r="BK1749" s="144"/>
      <c r="BL1749" s="144"/>
      <c r="BM1749" s="144"/>
      <c r="BN1749" s="144"/>
      <c r="BO1749" s="144"/>
      <c r="BP1749" s="144"/>
    </row>
    <row r="1750" spans="1:68" ht="14.5" x14ac:dyDescent="0.3">
      <c r="A1750" s="143"/>
      <c r="B1750" s="143"/>
      <c r="C1750" s="327"/>
      <c r="D1750" s="144"/>
      <c r="E1750" s="144"/>
      <c r="F1750" s="144"/>
      <c r="G1750" s="144"/>
      <c r="H1750" s="144"/>
      <c r="I1750" s="144"/>
      <c r="J1750" s="144"/>
      <c r="K1750" s="144"/>
      <c r="L1750" s="144"/>
      <c r="M1750" s="144"/>
      <c r="N1750" s="144"/>
      <c r="O1750" s="144"/>
      <c r="P1750" s="144"/>
      <c r="Q1750" s="144"/>
      <c r="R1750" s="144"/>
      <c r="S1750" s="144"/>
      <c r="T1750" s="144"/>
      <c r="U1750" s="144"/>
      <c r="V1750" s="144"/>
      <c r="W1750" s="144"/>
      <c r="X1750" s="144"/>
      <c r="Y1750" s="144"/>
      <c r="Z1750" s="144"/>
      <c r="AA1750" s="144"/>
      <c r="AB1750" s="144"/>
      <c r="AC1750" s="144"/>
      <c r="AD1750" s="144"/>
      <c r="AE1750" s="144"/>
      <c r="AF1750" s="144"/>
      <c r="AG1750" s="144"/>
      <c r="AH1750" s="144"/>
      <c r="AI1750" s="144"/>
      <c r="AJ1750" s="144"/>
      <c r="AK1750" s="144"/>
      <c r="AL1750" s="144"/>
      <c r="AM1750" s="144"/>
      <c r="AN1750" s="144"/>
      <c r="AO1750" s="144"/>
      <c r="AP1750" s="144"/>
      <c r="AQ1750" s="144"/>
      <c r="AR1750" s="144"/>
      <c r="AS1750" s="144"/>
      <c r="AT1750" s="144"/>
      <c r="AU1750" s="144"/>
      <c r="AV1750" s="144"/>
      <c r="AW1750" s="144"/>
      <c r="AX1750" s="144"/>
      <c r="AY1750" s="144"/>
      <c r="AZ1750" s="144"/>
      <c r="BA1750" s="144"/>
      <c r="BB1750" s="144"/>
      <c r="BC1750" s="144"/>
      <c r="BD1750" s="144"/>
      <c r="BE1750" s="144"/>
      <c r="BF1750" s="144"/>
      <c r="BG1750" s="144"/>
      <c r="BH1750" s="144"/>
      <c r="BI1750" s="144"/>
      <c r="BJ1750" s="144"/>
      <c r="BK1750" s="144"/>
      <c r="BL1750" s="144"/>
      <c r="BM1750" s="144"/>
      <c r="BN1750" s="144"/>
      <c r="BO1750" s="144"/>
      <c r="BP1750" s="144"/>
    </row>
    <row r="1751" spans="1:68" ht="14.5" x14ac:dyDescent="0.3">
      <c r="A1751" s="143"/>
      <c r="B1751" s="143"/>
      <c r="C1751" s="327"/>
      <c r="D1751" s="144"/>
      <c r="E1751" s="144"/>
      <c r="F1751" s="144"/>
      <c r="G1751" s="144"/>
      <c r="H1751" s="144"/>
      <c r="I1751" s="144"/>
      <c r="J1751" s="144"/>
      <c r="K1751" s="144"/>
      <c r="L1751" s="144"/>
      <c r="M1751" s="144"/>
      <c r="N1751" s="144"/>
      <c r="O1751" s="144"/>
      <c r="P1751" s="144"/>
      <c r="Q1751" s="144"/>
      <c r="R1751" s="144"/>
      <c r="S1751" s="144"/>
      <c r="T1751" s="144"/>
      <c r="U1751" s="144"/>
      <c r="V1751" s="144"/>
      <c r="W1751" s="144"/>
      <c r="X1751" s="144"/>
      <c r="Y1751" s="144"/>
      <c r="Z1751" s="144"/>
      <c r="AA1751" s="144"/>
      <c r="AB1751" s="144"/>
      <c r="AC1751" s="144"/>
      <c r="AD1751" s="144"/>
      <c r="AE1751" s="144"/>
      <c r="AF1751" s="144"/>
      <c r="AG1751" s="144"/>
      <c r="AH1751" s="144"/>
      <c r="AI1751" s="144"/>
      <c r="AJ1751" s="144"/>
      <c r="AK1751" s="144"/>
      <c r="AL1751" s="144"/>
      <c r="AM1751" s="144"/>
      <c r="AN1751" s="144"/>
      <c r="AO1751" s="144"/>
      <c r="AP1751" s="144"/>
      <c r="AQ1751" s="144"/>
      <c r="AR1751" s="144"/>
      <c r="AS1751" s="144"/>
      <c r="AT1751" s="144"/>
      <c r="AU1751" s="144"/>
      <c r="AV1751" s="144"/>
      <c r="AW1751" s="144"/>
      <c r="AX1751" s="144"/>
      <c r="AY1751" s="144"/>
      <c r="AZ1751" s="144"/>
      <c r="BA1751" s="144"/>
      <c r="BB1751" s="144"/>
      <c r="BC1751" s="144"/>
      <c r="BD1751" s="144"/>
      <c r="BE1751" s="144"/>
      <c r="BF1751" s="144"/>
      <c r="BG1751" s="144"/>
      <c r="BH1751" s="144"/>
      <c r="BI1751" s="144"/>
      <c r="BJ1751" s="144"/>
      <c r="BK1751" s="144"/>
      <c r="BL1751" s="144"/>
      <c r="BM1751" s="144"/>
      <c r="BN1751" s="144"/>
      <c r="BO1751" s="144"/>
      <c r="BP1751" s="144"/>
    </row>
    <row r="1752" spans="1:68" ht="14.5" x14ac:dyDescent="0.3">
      <c r="A1752" s="143"/>
      <c r="B1752" s="143"/>
      <c r="C1752" s="327"/>
      <c r="D1752" s="144"/>
      <c r="E1752" s="144"/>
      <c r="F1752" s="144"/>
      <c r="G1752" s="144"/>
      <c r="H1752" s="144"/>
      <c r="I1752" s="144"/>
      <c r="J1752" s="144"/>
      <c r="K1752" s="144"/>
      <c r="L1752" s="144"/>
      <c r="M1752" s="144"/>
      <c r="N1752" s="144"/>
      <c r="O1752" s="144"/>
      <c r="P1752" s="144"/>
      <c r="Q1752" s="144"/>
      <c r="R1752" s="144"/>
      <c r="S1752" s="144"/>
      <c r="T1752" s="144"/>
      <c r="U1752" s="144"/>
      <c r="V1752" s="144"/>
      <c r="W1752" s="144"/>
      <c r="X1752" s="144"/>
      <c r="Y1752" s="144"/>
      <c r="Z1752" s="144"/>
      <c r="AA1752" s="144"/>
      <c r="AB1752" s="144"/>
      <c r="AC1752" s="144"/>
      <c r="AD1752" s="144"/>
      <c r="AE1752" s="144"/>
      <c r="AF1752" s="144"/>
      <c r="AG1752" s="144"/>
      <c r="AH1752" s="144"/>
      <c r="AI1752" s="144"/>
      <c r="AJ1752" s="144"/>
      <c r="AK1752" s="144"/>
      <c r="AL1752" s="144"/>
      <c r="AM1752" s="144"/>
      <c r="AN1752" s="144"/>
      <c r="AO1752" s="144"/>
      <c r="AP1752" s="144"/>
      <c r="AQ1752" s="144"/>
      <c r="AR1752" s="144"/>
      <c r="AS1752" s="144"/>
      <c r="AT1752" s="144"/>
      <c r="AU1752" s="144"/>
      <c r="AV1752" s="144"/>
      <c r="AW1752" s="144"/>
      <c r="AX1752" s="144"/>
      <c r="AY1752" s="144"/>
      <c r="AZ1752" s="144"/>
      <c r="BA1752" s="144"/>
      <c r="BB1752" s="144"/>
      <c r="BC1752" s="144"/>
      <c r="BD1752" s="144"/>
      <c r="BE1752" s="144"/>
      <c r="BF1752" s="144"/>
      <c r="BG1752" s="144"/>
      <c r="BH1752" s="144"/>
      <c r="BI1752" s="144"/>
      <c r="BJ1752" s="144"/>
      <c r="BK1752" s="144"/>
      <c r="BL1752" s="144"/>
      <c r="BM1752" s="144"/>
      <c r="BN1752" s="144"/>
      <c r="BO1752" s="144"/>
      <c r="BP1752" s="144"/>
    </row>
    <row r="1753" spans="1:68" ht="14.5" x14ac:dyDescent="0.3">
      <c r="A1753" s="143"/>
      <c r="B1753" s="143"/>
      <c r="C1753" s="327"/>
      <c r="D1753" s="144"/>
      <c r="E1753" s="144"/>
      <c r="F1753" s="144"/>
      <c r="G1753" s="144"/>
      <c r="H1753" s="144"/>
      <c r="I1753" s="144"/>
      <c r="J1753" s="144"/>
      <c r="K1753" s="144"/>
      <c r="L1753" s="144"/>
      <c r="M1753" s="144"/>
      <c r="N1753" s="144"/>
      <c r="O1753" s="144"/>
      <c r="P1753" s="144"/>
      <c r="Q1753" s="144"/>
      <c r="R1753" s="144"/>
      <c r="S1753" s="144"/>
      <c r="T1753" s="144"/>
      <c r="U1753" s="144"/>
      <c r="V1753" s="144"/>
      <c r="W1753" s="144"/>
      <c r="X1753" s="144"/>
      <c r="Y1753" s="144"/>
      <c r="Z1753" s="144"/>
      <c r="AA1753" s="144"/>
      <c r="AB1753" s="144"/>
      <c r="AC1753" s="144"/>
      <c r="AD1753" s="144"/>
      <c r="AE1753" s="144"/>
      <c r="AF1753" s="144"/>
      <c r="AG1753" s="144"/>
      <c r="AH1753" s="144"/>
      <c r="AI1753" s="144"/>
      <c r="AJ1753" s="144"/>
      <c r="AK1753" s="144"/>
      <c r="AL1753" s="144"/>
      <c r="AM1753" s="144"/>
      <c r="AN1753" s="144"/>
      <c r="AO1753" s="144"/>
      <c r="AP1753" s="144"/>
      <c r="AQ1753" s="144"/>
      <c r="AR1753" s="144"/>
      <c r="AS1753" s="144"/>
      <c r="AT1753" s="144"/>
      <c r="AU1753" s="144"/>
      <c r="AV1753" s="144"/>
      <c r="AW1753" s="144"/>
      <c r="AX1753" s="144"/>
      <c r="AY1753" s="144"/>
      <c r="AZ1753" s="144"/>
      <c r="BA1753" s="144"/>
      <c r="BB1753" s="144"/>
      <c r="BC1753" s="144"/>
      <c r="BD1753" s="144"/>
      <c r="BE1753" s="144"/>
      <c r="BF1753" s="144"/>
      <c r="BG1753" s="144"/>
      <c r="BH1753" s="144"/>
      <c r="BI1753" s="144"/>
      <c r="BJ1753" s="144"/>
      <c r="BK1753" s="144"/>
      <c r="BL1753" s="144"/>
      <c r="BM1753" s="144"/>
      <c r="BN1753" s="144"/>
      <c r="BO1753" s="144"/>
      <c r="BP1753" s="144"/>
    </row>
    <row r="1754" spans="1:68" ht="14.5" x14ac:dyDescent="0.3">
      <c r="A1754" s="143"/>
      <c r="B1754" s="143"/>
      <c r="C1754" s="327"/>
      <c r="D1754" s="144"/>
      <c r="E1754" s="144"/>
      <c r="F1754" s="144"/>
      <c r="G1754" s="144"/>
      <c r="H1754" s="144"/>
      <c r="I1754" s="144"/>
      <c r="J1754" s="144"/>
      <c r="K1754" s="144"/>
      <c r="L1754" s="144"/>
      <c r="M1754" s="144"/>
      <c r="N1754" s="144"/>
      <c r="O1754" s="144"/>
      <c r="P1754" s="144"/>
      <c r="Q1754" s="144"/>
      <c r="R1754" s="144"/>
      <c r="S1754" s="144"/>
      <c r="T1754" s="144"/>
      <c r="U1754" s="144"/>
      <c r="V1754" s="144"/>
      <c r="W1754" s="144"/>
      <c r="X1754" s="144"/>
      <c r="Y1754" s="144"/>
      <c r="Z1754" s="144"/>
      <c r="AA1754" s="144"/>
      <c r="AB1754" s="144"/>
      <c r="AC1754" s="144"/>
      <c r="AD1754" s="144"/>
      <c r="AE1754" s="144"/>
      <c r="AF1754" s="144"/>
      <c r="AG1754" s="144"/>
      <c r="AH1754" s="144"/>
      <c r="AI1754" s="144"/>
      <c r="AJ1754" s="144"/>
      <c r="AK1754" s="144"/>
      <c r="AL1754" s="144"/>
      <c r="AM1754" s="144"/>
      <c r="AN1754" s="144"/>
      <c r="AO1754" s="144"/>
      <c r="AP1754" s="144"/>
      <c r="AQ1754" s="144"/>
      <c r="AR1754" s="144"/>
      <c r="AS1754" s="144"/>
      <c r="AT1754" s="144"/>
      <c r="AU1754" s="144"/>
      <c r="AV1754" s="144"/>
      <c r="AW1754" s="144"/>
      <c r="AX1754" s="144"/>
      <c r="AY1754" s="144"/>
      <c r="AZ1754" s="144"/>
      <c r="BA1754" s="144"/>
      <c r="BB1754" s="144"/>
      <c r="BC1754" s="144"/>
      <c r="BD1754" s="144"/>
      <c r="BE1754" s="144"/>
      <c r="BF1754" s="144"/>
      <c r="BG1754" s="144"/>
      <c r="BH1754" s="144"/>
      <c r="BI1754" s="144"/>
      <c r="BJ1754" s="144"/>
      <c r="BK1754" s="144"/>
      <c r="BL1754" s="144"/>
      <c r="BM1754" s="144"/>
      <c r="BN1754" s="144"/>
      <c r="BO1754" s="144"/>
      <c r="BP1754" s="144"/>
    </row>
    <row r="1755" spans="1:68" ht="14.5" x14ac:dyDescent="0.3">
      <c r="A1755" s="143"/>
      <c r="B1755" s="143"/>
      <c r="C1755" s="327"/>
      <c r="D1755" s="144"/>
      <c r="E1755" s="144"/>
      <c r="F1755" s="144"/>
      <c r="G1755" s="144"/>
      <c r="H1755" s="144"/>
      <c r="I1755" s="144"/>
      <c r="J1755" s="144"/>
      <c r="K1755" s="144"/>
      <c r="L1755" s="144"/>
      <c r="M1755" s="144"/>
      <c r="N1755" s="144"/>
      <c r="O1755" s="144"/>
      <c r="P1755" s="144"/>
      <c r="Q1755" s="144"/>
      <c r="R1755" s="144"/>
      <c r="S1755" s="144"/>
      <c r="T1755" s="144"/>
      <c r="U1755" s="144"/>
      <c r="V1755" s="144"/>
      <c r="W1755" s="144"/>
      <c r="X1755" s="144"/>
      <c r="Y1755" s="144"/>
      <c r="Z1755" s="144"/>
      <c r="AA1755" s="144"/>
      <c r="AB1755" s="144"/>
      <c r="AC1755" s="144"/>
      <c r="AD1755" s="144"/>
      <c r="AE1755" s="144"/>
      <c r="AF1755" s="144"/>
      <c r="AG1755" s="144"/>
      <c r="AH1755" s="144"/>
      <c r="AI1755" s="144"/>
      <c r="AJ1755" s="144"/>
      <c r="AK1755" s="144"/>
      <c r="AL1755" s="144"/>
      <c r="AM1755" s="144"/>
      <c r="AN1755" s="144"/>
      <c r="AO1755" s="144"/>
      <c r="AP1755" s="144"/>
      <c r="AQ1755" s="144"/>
      <c r="AR1755" s="144"/>
      <c r="AS1755" s="144"/>
      <c r="AT1755" s="144"/>
      <c r="AU1755" s="144"/>
      <c r="AV1755" s="144"/>
      <c r="AW1755" s="144"/>
      <c r="AX1755" s="144"/>
      <c r="AY1755" s="144"/>
      <c r="AZ1755" s="144"/>
      <c r="BA1755" s="144"/>
      <c r="BB1755" s="144"/>
      <c r="BC1755" s="144"/>
      <c r="BD1755" s="144"/>
      <c r="BE1755" s="144"/>
      <c r="BF1755" s="144"/>
      <c r="BG1755" s="144"/>
      <c r="BH1755" s="144"/>
      <c r="BI1755" s="144"/>
      <c r="BJ1755" s="144"/>
      <c r="BK1755" s="144"/>
      <c r="BL1755" s="144"/>
      <c r="BM1755" s="144"/>
      <c r="BN1755" s="144"/>
      <c r="BO1755" s="144"/>
      <c r="BP1755" s="144"/>
    </row>
    <row r="1756" spans="1:68" ht="14.5" x14ac:dyDescent="0.3">
      <c r="A1756" s="143"/>
      <c r="B1756" s="143"/>
      <c r="C1756" s="327"/>
      <c r="D1756" s="144"/>
      <c r="E1756" s="144"/>
      <c r="F1756" s="144"/>
      <c r="G1756" s="144"/>
      <c r="H1756" s="144"/>
      <c r="I1756" s="144"/>
      <c r="J1756" s="144"/>
      <c r="K1756" s="144"/>
      <c r="L1756" s="144"/>
      <c r="M1756" s="144"/>
      <c r="N1756" s="144"/>
      <c r="O1756" s="144"/>
      <c r="P1756" s="144"/>
      <c r="Q1756" s="144"/>
      <c r="R1756" s="144"/>
      <c r="S1756" s="144"/>
      <c r="T1756" s="144"/>
      <c r="U1756" s="144"/>
      <c r="V1756" s="144"/>
      <c r="W1756" s="144"/>
      <c r="X1756" s="144"/>
      <c r="Y1756" s="144"/>
      <c r="Z1756" s="144"/>
      <c r="AA1756" s="144"/>
      <c r="AB1756" s="144"/>
      <c r="AC1756" s="144"/>
      <c r="AD1756" s="144"/>
      <c r="AE1756" s="144"/>
      <c r="AF1756" s="144"/>
      <c r="AG1756" s="144"/>
      <c r="AH1756" s="144"/>
      <c r="AI1756" s="144"/>
      <c r="AJ1756" s="144"/>
      <c r="AK1756" s="144"/>
      <c r="AL1756" s="144"/>
      <c r="AM1756" s="144"/>
      <c r="AN1756" s="144"/>
      <c r="AO1756" s="144"/>
      <c r="AP1756" s="144"/>
      <c r="AQ1756" s="144"/>
      <c r="AR1756" s="144"/>
      <c r="AS1756" s="144"/>
      <c r="AT1756" s="144"/>
      <c r="AU1756" s="144"/>
      <c r="AV1756" s="144"/>
      <c r="AW1756" s="144"/>
      <c r="AX1756" s="144"/>
      <c r="AY1756" s="144"/>
      <c r="AZ1756" s="144"/>
      <c r="BA1756" s="144"/>
      <c r="BB1756" s="144"/>
      <c r="BC1756" s="144"/>
      <c r="BD1756" s="144"/>
      <c r="BE1756" s="144"/>
      <c r="BF1756" s="144"/>
      <c r="BG1756" s="144"/>
      <c r="BH1756" s="144"/>
      <c r="BI1756" s="144"/>
      <c r="BJ1756" s="144"/>
      <c r="BK1756" s="144"/>
      <c r="BL1756" s="144"/>
      <c r="BM1756" s="144"/>
      <c r="BN1756" s="144"/>
      <c r="BO1756" s="144"/>
      <c r="BP1756" s="144"/>
    </row>
    <row r="1757" spans="1:68" ht="14.5" x14ac:dyDescent="0.3">
      <c r="A1757" s="143"/>
      <c r="B1757" s="143"/>
      <c r="C1757" s="327"/>
      <c r="D1757" s="144"/>
      <c r="E1757" s="144"/>
      <c r="F1757" s="144"/>
      <c r="G1757" s="144"/>
      <c r="H1757" s="144"/>
      <c r="I1757" s="144"/>
      <c r="J1757" s="144"/>
      <c r="K1757" s="144"/>
      <c r="L1757" s="144"/>
      <c r="M1757" s="144"/>
      <c r="N1757" s="144"/>
      <c r="O1757" s="144"/>
      <c r="P1757" s="144"/>
      <c r="Q1757" s="144"/>
      <c r="R1757" s="144"/>
      <c r="S1757" s="144"/>
      <c r="T1757" s="144"/>
      <c r="U1757" s="144"/>
      <c r="V1757" s="144"/>
      <c r="W1757" s="144"/>
      <c r="X1757" s="144"/>
      <c r="Y1757" s="144"/>
      <c r="Z1757" s="144"/>
      <c r="AA1757" s="144"/>
      <c r="AB1757" s="144"/>
      <c r="AC1757" s="144"/>
      <c r="AD1757" s="144"/>
      <c r="AE1757" s="144"/>
      <c r="AF1757" s="144"/>
      <c r="AG1757" s="144"/>
      <c r="AH1757" s="144"/>
      <c r="AI1757" s="144"/>
      <c r="AJ1757" s="144"/>
      <c r="AK1757" s="144"/>
      <c r="AL1757" s="144"/>
      <c r="AM1757" s="144"/>
      <c r="AN1757" s="144"/>
      <c r="AO1757" s="144"/>
      <c r="AP1757" s="144"/>
      <c r="AQ1757" s="144"/>
      <c r="AR1757" s="144"/>
      <c r="AS1757" s="144"/>
      <c r="AT1757" s="144"/>
      <c r="AU1757" s="144"/>
      <c r="AV1757" s="144"/>
      <c r="AW1757" s="144"/>
      <c r="AX1757" s="144"/>
      <c r="AY1757" s="144"/>
      <c r="AZ1757" s="144"/>
      <c r="BA1757" s="144"/>
      <c r="BB1757" s="144"/>
      <c r="BC1757" s="144"/>
      <c r="BD1757" s="144"/>
      <c r="BE1757" s="144"/>
      <c r="BF1757" s="144"/>
      <c r="BG1757" s="144"/>
      <c r="BH1757" s="144"/>
      <c r="BI1757" s="144"/>
      <c r="BJ1757" s="144"/>
      <c r="BK1757" s="144"/>
      <c r="BL1757" s="144"/>
      <c r="BM1757" s="144"/>
      <c r="BN1757" s="144"/>
      <c r="BO1757" s="144"/>
      <c r="BP1757" s="144"/>
    </row>
    <row r="1758" spans="1:68" ht="14.5" x14ac:dyDescent="0.3">
      <c r="A1758" s="143"/>
      <c r="B1758" s="143"/>
      <c r="C1758" s="327"/>
      <c r="D1758" s="144"/>
      <c r="E1758" s="144"/>
      <c r="F1758" s="144"/>
      <c r="G1758" s="144"/>
      <c r="H1758" s="144"/>
      <c r="I1758" s="144"/>
      <c r="J1758" s="144"/>
      <c r="K1758" s="144"/>
      <c r="L1758" s="144"/>
      <c r="M1758" s="144"/>
      <c r="N1758" s="144"/>
      <c r="O1758" s="144"/>
      <c r="P1758" s="144"/>
      <c r="Q1758" s="144"/>
      <c r="R1758" s="144"/>
      <c r="S1758" s="144"/>
      <c r="T1758" s="144"/>
      <c r="U1758" s="144"/>
      <c r="V1758" s="144"/>
      <c r="W1758" s="144"/>
      <c r="X1758" s="144"/>
      <c r="Y1758" s="144"/>
      <c r="Z1758" s="144"/>
      <c r="AA1758" s="144"/>
      <c r="AB1758" s="144"/>
      <c r="AC1758" s="144"/>
      <c r="AD1758" s="144"/>
      <c r="AE1758" s="144"/>
      <c r="AF1758" s="144"/>
      <c r="AG1758" s="144"/>
      <c r="AH1758" s="144"/>
      <c r="AI1758" s="144"/>
      <c r="AJ1758" s="144"/>
      <c r="AK1758" s="144"/>
      <c r="AL1758" s="144"/>
      <c r="AM1758" s="144"/>
      <c r="AN1758" s="144"/>
      <c r="AO1758" s="144"/>
      <c r="AP1758" s="144"/>
      <c r="AQ1758" s="144"/>
      <c r="AR1758" s="144"/>
      <c r="AS1758" s="144"/>
      <c r="AT1758" s="144"/>
      <c r="AU1758" s="144"/>
      <c r="AV1758" s="144"/>
      <c r="AW1758" s="144"/>
      <c r="AX1758" s="144"/>
      <c r="AY1758" s="144"/>
      <c r="AZ1758" s="144"/>
      <c r="BA1758" s="144"/>
      <c r="BB1758" s="144"/>
      <c r="BC1758" s="144"/>
      <c r="BD1758" s="144"/>
      <c r="BE1758" s="144"/>
      <c r="BF1758" s="144"/>
      <c r="BG1758" s="144"/>
      <c r="BH1758" s="144"/>
      <c r="BI1758" s="144"/>
      <c r="BJ1758" s="144"/>
      <c r="BK1758" s="144"/>
      <c r="BL1758" s="144"/>
      <c r="BM1758" s="144"/>
      <c r="BN1758" s="144"/>
      <c r="BO1758" s="144"/>
      <c r="BP1758" s="144"/>
    </row>
    <row r="1759" spans="1:68" ht="14.5" x14ac:dyDescent="0.3">
      <c r="A1759" s="143"/>
      <c r="B1759" s="143"/>
      <c r="C1759" s="327"/>
      <c r="D1759" s="144"/>
      <c r="E1759" s="144"/>
      <c r="F1759" s="144"/>
      <c r="G1759" s="144"/>
      <c r="H1759" s="144"/>
      <c r="I1759" s="144"/>
      <c r="J1759" s="144"/>
      <c r="K1759" s="144"/>
      <c r="L1759" s="144"/>
      <c r="M1759" s="144"/>
      <c r="N1759" s="144"/>
      <c r="O1759" s="144"/>
      <c r="P1759" s="144"/>
      <c r="Q1759" s="144"/>
      <c r="R1759" s="144"/>
      <c r="S1759" s="144"/>
      <c r="T1759" s="144"/>
      <c r="U1759" s="144"/>
      <c r="V1759" s="144"/>
      <c r="W1759" s="144"/>
      <c r="X1759" s="144"/>
      <c r="Y1759" s="144"/>
      <c r="Z1759" s="144"/>
      <c r="AA1759" s="144"/>
      <c r="AB1759" s="144"/>
      <c r="AC1759" s="144"/>
      <c r="AD1759" s="144"/>
      <c r="AE1759" s="144"/>
      <c r="AF1759" s="144"/>
      <c r="AG1759" s="144"/>
      <c r="AH1759" s="144"/>
      <c r="AI1759" s="144"/>
      <c r="AJ1759" s="144"/>
      <c r="AK1759" s="144"/>
      <c r="AL1759" s="144"/>
      <c r="AM1759" s="144"/>
      <c r="AN1759" s="144"/>
      <c r="AO1759" s="144"/>
      <c r="AP1759" s="144"/>
      <c r="AQ1759" s="144"/>
      <c r="AR1759" s="144"/>
      <c r="AS1759" s="144"/>
      <c r="AT1759" s="144"/>
      <c r="AU1759" s="144"/>
      <c r="AV1759" s="144"/>
      <c r="AW1759" s="144"/>
      <c r="AX1759" s="144"/>
      <c r="AY1759" s="144"/>
      <c r="AZ1759" s="144"/>
      <c r="BA1759" s="144"/>
      <c r="BB1759" s="144"/>
      <c r="BC1759" s="144"/>
      <c r="BD1759" s="144"/>
      <c r="BE1759" s="144"/>
      <c r="BF1759" s="144"/>
      <c r="BG1759" s="144"/>
      <c r="BH1759" s="144"/>
      <c r="BI1759" s="144"/>
      <c r="BJ1759" s="144"/>
      <c r="BK1759" s="144"/>
      <c r="BL1759" s="144"/>
      <c r="BM1759" s="144"/>
      <c r="BN1759" s="144"/>
      <c r="BO1759" s="144"/>
      <c r="BP1759" s="144"/>
    </row>
    <row r="1760" spans="1:68" ht="14.5" x14ac:dyDescent="0.3">
      <c r="A1760" s="143"/>
      <c r="B1760" s="143"/>
      <c r="C1760" s="327"/>
      <c r="D1760" s="144"/>
      <c r="E1760" s="144"/>
      <c r="F1760" s="144"/>
      <c r="G1760" s="144"/>
      <c r="H1760" s="144"/>
      <c r="I1760" s="144"/>
      <c r="J1760" s="144"/>
      <c r="K1760" s="144"/>
      <c r="L1760" s="144"/>
      <c r="M1760" s="144"/>
      <c r="N1760" s="144"/>
      <c r="O1760" s="144"/>
      <c r="P1760" s="144"/>
      <c r="Q1760" s="144"/>
      <c r="R1760" s="144"/>
      <c r="S1760" s="144"/>
      <c r="T1760" s="144"/>
      <c r="U1760" s="144"/>
      <c r="V1760" s="144"/>
      <c r="W1760" s="144"/>
      <c r="X1760" s="144"/>
      <c r="Y1760" s="144"/>
      <c r="Z1760" s="144"/>
      <c r="AA1760" s="144"/>
      <c r="AB1760" s="144"/>
      <c r="AC1760" s="144"/>
      <c r="AD1760" s="144"/>
      <c r="AE1760" s="144"/>
      <c r="AF1760" s="144"/>
      <c r="AG1760" s="144"/>
      <c r="AH1760" s="144"/>
      <c r="AI1760" s="144"/>
      <c r="AJ1760" s="144"/>
      <c r="AK1760" s="144"/>
      <c r="AL1760" s="144"/>
      <c r="AM1760" s="144"/>
      <c r="AN1760" s="144"/>
      <c r="AO1760" s="144"/>
      <c r="AP1760" s="144"/>
      <c r="AQ1760" s="144"/>
      <c r="AR1760" s="144"/>
      <c r="AS1760" s="144"/>
      <c r="AT1760" s="144"/>
      <c r="AU1760" s="144"/>
      <c r="AV1760" s="144"/>
      <c r="AW1760" s="144"/>
      <c r="AX1760" s="144"/>
      <c r="AY1760" s="144"/>
      <c r="AZ1760" s="144"/>
      <c r="BA1760" s="144"/>
      <c r="BB1760" s="144"/>
      <c r="BC1760" s="144"/>
      <c r="BD1760" s="144"/>
      <c r="BE1760" s="144"/>
      <c r="BF1760" s="144"/>
      <c r="BG1760" s="144"/>
      <c r="BH1760" s="144"/>
      <c r="BI1760" s="144"/>
      <c r="BJ1760" s="144"/>
      <c r="BK1760" s="144"/>
      <c r="BL1760" s="144"/>
      <c r="BM1760" s="144"/>
      <c r="BN1760" s="144"/>
      <c r="BO1760" s="144"/>
      <c r="BP1760" s="144"/>
    </row>
    <row r="1761" spans="1:68" ht="14.5" x14ac:dyDescent="0.3">
      <c r="A1761" s="143"/>
      <c r="B1761" s="143"/>
      <c r="C1761" s="327"/>
      <c r="D1761" s="144"/>
      <c r="E1761" s="144"/>
      <c r="F1761" s="144"/>
      <c r="G1761" s="144"/>
      <c r="H1761" s="144"/>
      <c r="I1761" s="144"/>
      <c r="J1761" s="144"/>
      <c r="K1761" s="144"/>
      <c r="L1761" s="144"/>
      <c r="M1761" s="144"/>
      <c r="N1761" s="144"/>
      <c r="O1761" s="144"/>
      <c r="P1761" s="144"/>
      <c r="Q1761" s="144"/>
      <c r="R1761" s="144"/>
      <c r="S1761" s="144"/>
      <c r="T1761" s="144"/>
      <c r="U1761" s="144"/>
      <c r="V1761" s="144"/>
      <c r="W1761" s="144"/>
      <c r="X1761" s="144"/>
      <c r="Y1761" s="144"/>
      <c r="Z1761" s="144"/>
      <c r="AA1761" s="144"/>
      <c r="AB1761" s="144"/>
      <c r="AC1761" s="144"/>
      <c r="AD1761" s="144"/>
      <c r="AE1761" s="144"/>
      <c r="AF1761" s="144"/>
      <c r="AG1761" s="144"/>
      <c r="AH1761" s="144"/>
      <c r="AI1761" s="144"/>
      <c r="AJ1761" s="144"/>
      <c r="AK1761" s="144"/>
      <c r="AL1761" s="144"/>
      <c r="AM1761" s="144"/>
      <c r="AN1761" s="144"/>
      <c r="AO1761" s="144"/>
      <c r="AP1761" s="144"/>
      <c r="AQ1761" s="144"/>
      <c r="AR1761" s="144"/>
      <c r="AS1761" s="144"/>
      <c r="AT1761" s="144"/>
      <c r="AU1761" s="144"/>
      <c r="AV1761" s="144"/>
      <c r="AW1761" s="144"/>
      <c r="AX1761" s="144"/>
      <c r="AY1761" s="144"/>
      <c r="AZ1761" s="144"/>
      <c r="BA1761" s="144"/>
      <c r="BB1761" s="144"/>
      <c r="BC1761" s="144"/>
      <c r="BD1761" s="144"/>
      <c r="BE1761" s="144"/>
      <c r="BF1761" s="144"/>
      <c r="BG1761" s="144"/>
      <c r="BH1761" s="144"/>
      <c r="BI1761" s="144"/>
      <c r="BJ1761" s="144"/>
      <c r="BK1761" s="144"/>
      <c r="BL1761" s="144"/>
      <c r="BM1761" s="144"/>
      <c r="BN1761" s="144"/>
      <c r="BO1761" s="144"/>
      <c r="BP1761" s="144"/>
    </row>
    <row r="1762" spans="1:68" ht="14.5" x14ac:dyDescent="0.3">
      <c r="A1762" s="143"/>
      <c r="B1762" s="143"/>
      <c r="C1762" s="327"/>
      <c r="D1762" s="144"/>
      <c r="E1762" s="144"/>
      <c r="F1762" s="144"/>
      <c r="G1762" s="144"/>
      <c r="H1762" s="144"/>
      <c r="I1762" s="144"/>
      <c r="J1762" s="144"/>
      <c r="K1762" s="144"/>
      <c r="L1762" s="144"/>
      <c r="M1762" s="144"/>
      <c r="N1762" s="144"/>
      <c r="O1762" s="144"/>
      <c r="P1762" s="144"/>
      <c r="Q1762" s="144"/>
      <c r="R1762" s="144"/>
      <c r="S1762" s="144"/>
      <c r="T1762" s="144"/>
      <c r="U1762" s="144"/>
      <c r="V1762" s="144"/>
      <c r="W1762" s="144"/>
      <c r="X1762" s="144"/>
      <c r="Y1762" s="144"/>
      <c r="Z1762" s="144"/>
      <c r="AA1762" s="144"/>
      <c r="AB1762" s="144"/>
      <c r="AC1762" s="144"/>
      <c r="AD1762" s="144"/>
      <c r="AE1762" s="144"/>
      <c r="AF1762" s="144"/>
      <c r="AG1762" s="144"/>
      <c r="AH1762" s="144"/>
      <c r="AI1762" s="144"/>
      <c r="AJ1762" s="144"/>
      <c r="AK1762" s="144"/>
      <c r="AL1762" s="144"/>
      <c r="AM1762" s="144"/>
      <c r="AN1762" s="144"/>
      <c r="AO1762" s="144"/>
      <c r="AP1762" s="144"/>
      <c r="AQ1762" s="144"/>
      <c r="AR1762" s="144"/>
      <c r="AS1762" s="144"/>
      <c r="AT1762" s="144"/>
      <c r="AU1762" s="144"/>
      <c r="AV1762" s="144"/>
      <c r="AW1762" s="144"/>
      <c r="AX1762" s="144"/>
      <c r="AY1762" s="144"/>
      <c r="AZ1762" s="144"/>
      <c r="BA1762" s="144"/>
      <c r="BB1762" s="144"/>
      <c r="BC1762" s="144"/>
      <c r="BD1762" s="144"/>
      <c r="BE1762" s="144"/>
      <c r="BF1762" s="144"/>
      <c r="BG1762" s="144"/>
      <c r="BH1762" s="144"/>
      <c r="BI1762" s="144"/>
      <c r="BJ1762" s="144"/>
      <c r="BK1762" s="144"/>
      <c r="BL1762" s="144"/>
      <c r="BM1762" s="144"/>
      <c r="BN1762" s="144"/>
      <c r="BO1762" s="144"/>
      <c r="BP1762" s="144"/>
    </row>
    <row r="1763" spans="1:68" ht="14.5" x14ac:dyDescent="0.3">
      <c r="A1763" s="143"/>
      <c r="B1763" s="143"/>
      <c r="C1763" s="327"/>
      <c r="D1763" s="144"/>
      <c r="E1763" s="144"/>
      <c r="F1763" s="144"/>
      <c r="G1763" s="144"/>
      <c r="H1763" s="144"/>
      <c r="I1763" s="144"/>
      <c r="J1763" s="144"/>
      <c r="K1763" s="144"/>
      <c r="L1763" s="144"/>
      <c r="M1763" s="144"/>
      <c r="N1763" s="144"/>
      <c r="O1763" s="144"/>
      <c r="P1763" s="144"/>
      <c r="Q1763" s="144"/>
      <c r="R1763" s="144"/>
      <c r="S1763" s="144"/>
      <c r="T1763" s="144"/>
      <c r="U1763" s="144"/>
      <c r="V1763" s="144"/>
      <c r="W1763" s="144"/>
      <c r="X1763" s="144"/>
      <c r="Y1763" s="144"/>
      <c r="Z1763" s="144"/>
      <c r="AA1763" s="144"/>
      <c r="AB1763" s="144"/>
      <c r="AC1763" s="144"/>
      <c r="AD1763" s="144"/>
      <c r="AE1763" s="144"/>
      <c r="AF1763" s="144"/>
      <c r="AG1763" s="144"/>
      <c r="AH1763" s="144"/>
      <c r="AI1763" s="144"/>
      <c r="AJ1763" s="144"/>
      <c r="AK1763" s="144"/>
      <c r="AL1763" s="144"/>
      <c r="AM1763" s="144"/>
      <c r="AN1763" s="144"/>
      <c r="AO1763" s="144"/>
      <c r="AP1763" s="144"/>
      <c r="AQ1763" s="144"/>
      <c r="AR1763" s="144"/>
      <c r="AS1763" s="144"/>
      <c r="AT1763" s="144"/>
      <c r="AU1763" s="144"/>
      <c r="AV1763" s="144"/>
      <c r="AW1763" s="144"/>
      <c r="AX1763" s="144"/>
      <c r="AY1763" s="144"/>
      <c r="AZ1763" s="144"/>
      <c r="BA1763" s="144"/>
      <c r="BB1763" s="144"/>
      <c r="BC1763" s="144"/>
      <c r="BD1763" s="144"/>
      <c r="BE1763" s="144"/>
      <c r="BF1763" s="144"/>
      <c r="BG1763" s="144"/>
      <c r="BH1763" s="144"/>
      <c r="BI1763" s="144"/>
      <c r="BJ1763" s="144"/>
      <c r="BK1763" s="144"/>
      <c r="BL1763" s="144"/>
      <c r="BM1763" s="144"/>
      <c r="BN1763" s="144"/>
      <c r="BO1763" s="144"/>
      <c r="BP1763" s="144"/>
    </row>
    <row r="1764" spans="1:68" ht="14.5" x14ac:dyDescent="0.3">
      <c r="A1764" s="143"/>
      <c r="B1764" s="143"/>
      <c r="C1764" s="327"/>
      <c r="D1764" s="144"/>
      <c r="E1764" s="144"/>
      <c r="F1764" s="144"/>
      <c r="G1764" s="144"/>
      <c r="H1764" s="144"/>
      <c r="I1764" s="144"/>
      <c r="J1764" s="144"/>
      <c r="K1764" s="144"/>
      <c r="L1764" s="144"/>
      <c r="M1764" s="144"/>
      <c r="N1764" s="144"/>
      <c r="O1764" s="144"/>
      <c r="P1764" s="144"/>
      <c r="Q1764" s="144"/>
      <c r="R1764" s="144"/>
      <c r="S1764" s="144"/>
      <c r="T1764" s="144"/>
      <c r="U1764" s="144"/>
      <c r="V1764" s="144"/>
      <c r="W1764" s="144"/>
      <c r="X1764" s="144"/>
      <c r="Y1764" s="144"/>
      <c r="Z1764" s="144"/>
      <c r="AA1764" s="144"/>
      <c r="AB1764" s="144"/>
      <c r="AC1764" s="144"/>
      <c r="AD1764" s="144"/>
      <c r="AE1764" s="144"/>
      <c r="AF1764" s="144"/>
      <c r="AG1764" s="144"/>
      <c r="AH1764" s="144"/>
      <c r="AI1764" s="144"/>
      <c r="AJ1764" s="144"/>
      <c r="AK1764" s="144"/>
      <c r="AL1764" s="144"/>
      <c r="AM1764" s="144"/>
      <c r="AN1764" s="144"/>
      <c r="AO1764" s="144"/>
      <c r="AP1764" s="144"/>
      <c r="AQ1764" s="144"/>
      <c r="AR1764" s="144"/>
      <c r="AS1764" s="144"/>
      <c r="AT1764" s="144"/>
      <c r="AU1764" s="144"/>
      <c r="AV1764" s="144"/>
      <c r="AW1764" s="144"/>
      <c r="AX1764" s="144"/>
      <c r="AY1764" s="144"/>
      <c r="AZ1764" s="144"/>
      <c r="BA1764" s="144"/>
      <c r="BB1764" s="144"/>
      <c r="BC1764" s="144"/>
      <c r="BD1764" s="144"/>
      <c r="BE1764" s="144"/>
      <c r="BF1764" s="144"/>
      <c r="BG1764" s="144"/>
      <c r="BH1764" s="144"/>
      <c r="BI1764" s="144"/>
      <c r="BJ1764" s="144"/>
      <c r="BK1764" s="144"/>
      <c r="BL1764" s="144"/>
      <c r="BM1764" s="144"/>
      <c r="BN1764" s="144"/>
      <c r="BO1764" s="144"/>
      <c r="BP1764" s="144"/>
    </row>
    <row r="1765" spans="1:68" ht="14.5" x14ac:dyDescent="0.3">
      <c r="A1765" s="143"/>
      <c r="B1765" s="143"/>
      <c r="C1765" s="327"/>
      <c r="D1765" s="144"/>
      <c r="E1765" s="144"/>
      <c r="F1765" s="144"/>
      <c r="G1765" s="144"/>
      <c r="H1765" s="144"/>
      <c r="I1765" s="144"/>
      <c r="J1765" s="144"/>
      <c r="K1765" s="144"/>
      <c r="L1765" s="144"/>
      <c r="M1765" s="144"/>
      <c r="N1765" s="144"/>
      <c r="O1765" s="144"/>
      <c r="P1765" s="144"/>
      <c r="Q1765" s="144"/>
      <c r="R1765" s="144"/>
      <c r="S1765" s="144"/>
      <c r="T1765" s="144"/>
      <c r="U1765" s="144"/>
      <c r="V1765" s="144"/>
      <c r="W1765" s="144"/>
      <c r="X1765" s="144"/>
      <c r="Y1765" s="144"/>
      <c r="Z1765" s="144"/>
      <c r="AA1765" s="144"/>
      <c r="AB1765" s="144"/>
      <c r="AC1765" s="144"/>
      <c r="AD1765" s="144"/>
      <c r="AE1765" s="144"/>
      <c r="AF1765" s="144"/>
      <c r="AG1765" s="144"/>
      <c r="AH1765" s="144"/>
      <c r="AI1765" s="144"/>
      <c r="AJ1765" s="144"/>
      <c r="AK1765" s="144"/>
      <c r="AL1765" s="144"/>
      <c r="AM1765" s="144"/>
      <c r="AN1765" s="144"/>
      <c r="AO1765" s="144"/>
      <c r="AP1765" s="144"/>
      <c r="AQ1765" s="144"/>
      <c r="AR1765" s="144"/>
      <c r="AS1765" s="144"/>
      <c r="AT1765" s="144"/>
      <c r="AU1765" s="144"/>
      <c r="AV1765" s="144"/>
      <c r="AW1765" s="144"/>
      <c r="AX1765" s="144"/>
      <c r="AY1765" s="144"/>
      <c r="AZ1765" s="144"/>
      <c r="BA1765" s="144"/>
      <c r="BB1765" s="144"/>
      <c r="BC1765" s="144"/>
      <c r="BD1765" s="144"/>
      <c r="BE1765" s="144"/>
      <c r="BF1765" s="144"/>
      <c r="BG1765" s="144"/>
      <c r="BH1765" s="144"/>
      <c r="BI1765" s="144"/>
      <c r="BJ1765" s="144"/>
      <c r="BK1765" s="144"/>
      <c r="BL1765" s="144"/>
      <c r="BM1765" s="144"/>
      <c r="BN1765" s="144"/>
      <c r="BO1765" s="144"/>
      <c r="BP1765" s="144"/>
    </row>
    <row r="1766" spans="1:68" ht="14.5" x14ac:dyDescent="0.3">
      <c r="A1766" s="143"/>
      <c r="B1766" s="143"/>
      <c r="C1766" s="327"/>
      <c r="D1766" s="144"/>
      <c r="E1766" s="144"/>
      <c r="F1766" s="144"/>
      <c r="G1766" s="144"/>
      <c r="H1766" s="144"/>
      <c r="I1766" s="144"/>
      <c r="J1766" s="144"/>
      <c r="K1766" s="144"/>
      <c r="L1766" s="144"/>
      <c r="M1766" s="144"/>
      <c r="N1766" s="144"/>
      <c r="O1766" s="144"/>
      <c r="P1766" s="144"/>
      <c r="Q1766" s="144"/>
      <c r="R1766" s="144"/>
      <c r="S1766" s="144"/>
      <c r="T1766" s="144"/>
      <c r="U1766" s="144"/>
      <c r="V1766" s="144"/>
      <c r="W1766" s="144"/>
      <c r="X1766" s="144"/>
      <c r="Y1766" s="144"/>
      <c r="Z1766" s="144"/>
      <c r="AA1766" s="144"/>
      <c r="AB1766" s="144"/>
      <c r="AC1766" s="144"/>
      <c r="AD1766" s="144"/>
      <c r="AE1766" s="144"/>
      <c r="AF1766" s="144"/>
      <c r="AG1766" s="144"/>
      <c r="AH1766" s="144"/>
      <c r="AI1766" s="144"/>
      <c r="AJ1766" s="144"/>
      <c r="AK1766" s="144"/>
      <c r="AL1766" s="144"/>
      <c r="AM1766" s="144"/>
      <c r="AN1766" s="144"/>
      <c r="AO1766" s="144"/>
      <c r="AP1766" s="144"/>
      <c r="AQ1766" s="144"/>
      <c r="AR1766" s="144"/>
      <c r="AS1766" s="144"/>
      <c r="AT1766" s="144"/>
      <c r="AU1766" s="144"/>
      <c r="AV1766" s="144"/>
      <c r="AW1766" s="144"/>
      <c r="AX1766" s="144"/>
      <c r="AY1766" s="144"/>
      <c r="AZ1766" s="144"/>
      <c r="BA1766" s="144"/>
      <c r="BB1766" s="144"/>
      <c r="BC1766" s="144"/>
      <c r="BD1766" s="144"/>
      <c r="BE1766" s="144"/>
      <c r="BF1766" s="144"/>
      <c r="BG1766" s="144"/>
      <c r="BH1766" s="144"/>
      <c r="BI1766" s="144"/>
      <c r="BJ1766" s="144"/>
      <c r="BK1766" s="144"/>
      <c r="BL1766" s="144"/>
      <c r="BM1766" s="144"/>
      <c r="BN1766" s="144"/>
      <c r="BO1766" s="144"/>
      <c r="BP1766" s="144"/>
    </row>
    <row r="1767" spans="1:68" ht="14.5" x14ac:dyDescent="0.3">
      <c r="A1767" s="143"/>
      <c r="B1767" s="143"/>
      <c r="C1767" s="327"/>
      <c r="D1767" s="144"/>
      <c r="E1767" s="144"/>
      <c r="F1767" s="144"/>
      <c r="G1767" s="144"/>
      <c r="H1767" s="144"/>
      <c r="I1767" s="144"/>
      <c r="J1767" s="144"/>
      <c r="K1767" s="144"/>
      <c r="L1767" s="144"/>
      <c r="M1767" s="144"/>
      <c r="N1767" s="144"/>
      <c r="O1767" s="144"/>
      <c r="P1767" s="144"/>
      <c r="Q1767" s="144"/>
      <c r="R1767" s="144"/>
      <c r="S1767" s="144"/>
      <c r="T1767" s="144"/>
      <c r="U1767" s="144"/>
      <c r="V1767" s="144"/>
      <c r="W1767" s="144"/>
      <c r="X1767" s="144"/>
      <c r="Y1767" s="144"/>
      <c r="Z1767" s="144"/>
      <c r="AA1767" s="144"/>
      <c r="AB1767" s="144"/>
      <c r="AC1767" s="144"/>
      <c r="AD1767" s="144"/>
      <c r="AE1767" s="144"/>
      <c r="AF1767" s="144"/>
      <c r="AG1767" s="144"/>
      <c r="AH1767" s="144"/>
      <c r="AI1767" s="144"/>
      <c r="AJ1767" s="144"/>
      <c r="AK1767" s="144"/>
      <c r="AL1767" s="144"/>
      <c r="AM1767" s="144"/>
      <c r="AN1767" s="144"/>
      <c r="AO1767" s="144"/>
      <c r="AP1767" s="144"/>
      <c r="AQ1767" s="144"/>
      <c r="AR1767" s="144"/>
      <c r="AS1767" s="144"/>
      <c r="AT1767" s="144"/>
      <c r="AU1767" s="144"/>
      <c r="AV1767" s="144"/>
      <c r="AW1767" s="144"/>
      <c r="AX1767" s="144"/>
      <c r="AY1767" s="144"/>
      <c r="AZ1767" s="144"/>
      <c r="BA1767" s="144"/>
      <c r="BB1767" s="144"/>
      <c r="BC1767" s="144"/>
      <c r="BD1767" s="144"/>
      <c r="BE1767" s="144"/>
      <c r="BF1767" s="144"/>
      <c r="BG1767" s="144"/>
      <c r="BH1767" s="144"/>
      <c r="BI1767" s="144"/>
      <c r="BJ1767" s="144"/>
      <c r="BK1767" s="144"/>
      <c r="BL1767" s="144"/>
      <c r="BM1767" s="144"/>
      <c r="BN1767" s="144"/>
      <c r="BO1767" s="144"/>
      <c r="BP1767" s="144"/>
    </row>
    <row r="1768" spans="1:68" ht="14.5" x14ac:dyDescent="0.3">
      <c r="A1768" s="143"/>
      <c r="B1768" s="143"/>
      <c r="C1768" s="327"/>
      <c r="D1768" s="144"/>
      <c r="E1768" s="144"/>
      <c r="F1768" s="144"/>
      <c r="G1768" s="144"/>
      <c r="H1768" s="144"/>
      <c r="I1768" s="144"/>
      <c r="J1768" s="144"/>
      <c r="K1768" s="144"/>
      <c r="L1768" s="144"/>
      <c r="M1768" s="144"/>
      <c r="N1768" s="144"/>
      <c r="O1768" s="144"/>
      <c r="P1768" s="144"/>
      <c r="Q1768" s="144"/>
      <c r="R1768" s="144"/>
      <c r="S1768" s="144"/>
      <c r="T1768" s="144"/>
      <c r="U1768" s="144"/>
      <c r="V1768" s="144"/>
      <c r="W1768" s="144"/>
      <c r="X1768" s="144"/>
      <c r="Y1768" s="144"/>
      <c r="Z1768" s="144"/>
      <c r="AA1768" s="144"/>
      <c r="AB1768" s="144"/>
      <c r="AC1768" s="144"/>
      <c r="AD1768" s="144"/>
      <c r="AE1768" s="144"/>
      <c r="AF1768" s="144"/>
      <c r="AG1768" s="144"/>
      <c r="AH1768" s="144"/>
      <c r="AI1768" s="144"/>
      <c r="AJ1768" s="144"/>
      <c r="AK1768" s="144"/>
      <c r="AL1768" s="144"/>
      <c r="AM1768" s="144"/>
      <c r="AN1768" s="144"/>
      <c r="AO1768" s="144"/>
      <c r="AP1768" s="144"/>
      <c r="AQ1768" s="144"/>
      <c r="AR1768" s="144"/>
      <c r="AS1768" s="144"/>
      <c r="AT1768" s="144"/>
      <c r="AU1768" s="144"/>
      <c r="AV1768" s="144"/>
      <c r="AW1768" s="144"/>
      <c r="AX1768" s="144"/>
      <c r="AY1768" s="144"/>
      <c r="AZ1768" s="144"/>
      <c r="BA1768" s="144"/>
      <c r="BB1768" s="144"/>
      <c r="BC1768" s="144"/>
      <c r="BD1768" s="144"/>
      <c r="BE1768" s="144"/>
      <c r="BF1768" s="144"/>
      <c r="BG1768" s="144"/>
      <c r="BH1768" s="144"/>
      <c r="BI1768" s="144"/>
      <c r="BJ1768" s="144"/>
      <c r="BK1768" s="144"/>
      <c r="BL1768" s="144"/>
      <c r="BM1768" s="144"/>
      <c r="BN1768" s="144"/>
      <c r="BO1768" s="144"/>
      <c r="BP1768" s="144"/>
    </row>
    <row r="1769" spans="1:68" ht="14.5" x14ac:dyDescent="0.3">
      <c r="A1769" s="143"/>
      <c r="B1769" s="143"/>
      <c r="C1769" s="327"/>
      <c r="D1769" s="144"/>
      <c r="E1769" s="144"/>
      <c r="F1769" s="144"/>
      <c r="G1769" s="144"/>
      <c r="H1769" s="144"/>
      <c r="I1769" s="144"/>
      <c r="J1769" s="144"/>
      <c r="K1769" s="144"/>
      <c r="L1769" s="144"/>
      <c r="M1769" s="144"/>
      <c r="N1769" s="144"/>
      <c r="O1769" s="144"/>
      <c r="P1769" s="144"/>
      <c r="Q1769" s="144"/>
      <c r="R1769" s="144"/>
      <c r="S1769" s="144"/>
      <c r="T1769" s="144"/>
      <c r="U1769" s="144"/>
      <c r="V1769" s="144"/>
      <c r="W1769" s="144"/>
      <c r="X1769" s="144"/>
      <c r="Y1769" s="144"/>
      <c r="Z1769" s="144"/>
      <c r="AA1769" s="144"/>
      <c r="AB1769" s="144"/>
      <c r="AC1769" s="144"/>
      <c r="AD1769" s="144"/>
      <c r="AE1769" s="144"/>
      <c r="AF1769" s="144"/>
      <c r="AG1769" s="144"/>
      <c r="AH1769" s="144"/>
      <c r="AI1769" s="144"/>
      <c r="AJ1769" s="144"/>
      <c r="AK1769" s="144"/>
      <c r="AL1769" s="144"/>
      <c r="AM1769" s="144"/>
      <c r="AN1769" s="144"/>
      <c r="AO1769" s="144"/>
      <c r="AP1769" s="144"/>
      <c r="AQ1769" s="144"/>
      <c r="AR1769" s="144"/>
      <c r="AS1769" s="144"/>
      <c r="AT1769" s="144"/>
      <c r="AU1769" s="144"/>
      <c r="AV1769" s="144"/>
      <c r="AW1769" s="144"/>
      <c r="AX1769" s="144"/>
      <c r="AY1769" s="144"/>
      <c r="AZ1769" s="144"/>
      <c r="BA1769" s="144"/>
      <c r="BB1769" s="144"/>
      <c r="BC1769" s="144"/>
      <c r="BD1769" s="144"/>
      <c r="BE1769" s="144"/>
      <c r="BF1769" s="144"/>
      <c r="BG1769" s="144"/>
      <c r="BH1769" s="144"/>
      <c r="BI1769" s="144"/>
      <c r="BJ1769" s="144"/>
      <c r="BK1769" s="144"/>
      <c r="BL1769" s="144"/>
      <c r="BM1769" s="144"/>
      <c r="BN1769" s="144"/>
      <c r="BO1769" s="144"/>
      <c r="BP1769" s="144"/>
    </row>
    <row r="1770" spans="1:68" ht="14.5" x14ac:dyDescent="0.3">
      <c r="A1770" s="143"/>
      <c r="B1770" s="143"/>
      <c r="C1770" s="327"/>
      <c r="D1770" s="144"/>
      <c r="E1770" s="144"/>
      <c r="F1770" s="144"/>
      <c r="G1770" s="144"/>
      <c r="H1770" s="144"/>
      <c r="I1770" s="144"/>
      <c r="J1770" s="144"/>
      <c r="K1770" s="144"/>
      <c r="L1770" s="144"/>
      <c r="M1770" s="144"/>
      <c r="N1770" s="144"/>
      <c r="O1770" s="144"/>
      <c r="P1770" s="144"/>
      <c r="Q1770" s="144"/>
      <c r="R1770" s="144"/>
      <c r="S1770" s="144"/>
      <c r="T1770" s="144"/>
      <c r="U1770" s="144"/>
      <c r="V1770" s="144"/>
      <c r="W1770" s="144"/>
      <c r="X1770" s="144"/>
      <c r="Y1770" s="144"/>
      <c r="Z1770" s="144"/>
      <c r="AA1770" s="144"/>
      <c r="AB1770" s="144"/>
      <c r="AC1770" s="144"/>
      <c r="AD1770" s="144"/>
      <c r="AE1770" s="144"/>
      <c r="AF1770" s="144"/>
      <c r="AG1770" s="144"/>
      <c r="AH1770" s="144"/>
      <c r="AI1770" s="144"/>
      <c r="AJ1770" s="144"/>
      <c r="AK1770" s="144"/>
      <c r="AL1770" s="144"/>
      <c r="AM1770" s="144"/>
      <c r="AN1770" s="144"/>
      <c r="AO1770" s="144"/>
      <c r="AP1770" s="144"/>
      <c r="AQ1770" s="144"/>
      <c r="AR1770" s="144"/>
      <c r="AS1770" s="144"/>
      <c r="AT1770" s="144"/>
      <c r="AU1770" s="144"/>
      <c r="AV1770" s="144"/>
      <c r="AW1770" s="144"/>
      <c r="AX1770" s="144"/>
      <c r="AY1770" s="144"/>
      <c r="AZ1770" s="144"/>
      <c r="BA1770" s="144"/>
      <c r="BB1770" s="144"/>
      <c r="BC1770" s="144"/>
      <c r="BD1770" s="144"/>
      <c r="BE1770" s="144"/>
      <c r="BF1770" s="144"/>
      <c r="BG1770" s="144"/>
      <c r="BH1770" s="144"/>
      <c r="BI1770" s="144"/>
      <c r="BJ1770" s="144"/>
      <c r="BK1770" s="144"/>
      <c r="BL1770" s="144"/>
      <c r="BM1770" s="144"/>
      <c r="BN1770" s="144"/>
      <c r="BO1770" s="144"/>
      <c r="BP1770" s="144"/>
    </row>
    <row r="1771" spans="1:68" ht="14.5" x14ac:dyDescent="0.3">
      <c r="A1771" s="143"/>
      <c r="B1771" s="143"/>
      <c r="C1771" s="327"/>
      <c r="D1771" s="144"/>
      <c r="E1771" s="144"/>
      <c r="F1771" s="144"/>
      <c r="G1771" s="144"/>
      <c r="H1771" s="144"/>
      <c r="I1771" s="144"/>
      <c r="J1771" s="144"/>
      <c r="K1771" s="144"/>
      <c r="L1771" s="144"/>
      <c r="M1771" s="144"/>
      <c r="N1771" s="144"/>
      <c r="O1771" s="144"/>
      <c r="P1771" s="144"/>
      <c r="Q1771" s="144"/>
      <c r="R1771" s="144"/>
      <c r="S1771" s="144"/>
      <c r="T1771" s="144"/>
      <c r="U1771" s="144"/>
      <c r="V1771" s="144"/>
      <c r="W1771" s="144"/>
      <c r="X1771" s="144"/>
      <c r="Y1771" s="144"/>
      <c r="Z1771" s="144"/>
      <c r="AA1771" s="144"/>
      <c r="AB1771" s="144"/>
      <c r="AC1771" s="144"/>
      <c r="AD1771" s="144"/>
      <c r="AE1771" s="144"/>
      <c r="AF1771" s="144"/>
      <c r="AG1771" s="144"/>
      <c r="AH1771" s="144"/>
      <c r="AI1771" s="144"/>
      <c r="AJ1771" s="144"/>
      <c r="AK1771" s="144"/>
      <c r="AL1771" s="144"/>
      <c r="AM1771" s="144"/>
      <c r="AN1771" s="144"/>
      <c r="AO1771" s="144"/>
      <c r="AP1771" s="144"/>
      <c r="AQ1771" s="144"/>
      <c r="AR1771" s="144"/>
      <c r="AS1771" s="144"/>
      <c r="AT1771" s="144"/>
      <c r="AU1771" s="144"/>
      <c r="AV1771" s="144"/>
      <c r="AW1771" s="144"/>
      <c r="AX1771" s="144"/>
      <c r="AY1771" s="144"/>
      <c r="AZ1771" s="144"/>
      <c r="BA1771" s="144"/>
      <c r="BB1771" s="144"/>
      <c r="BC1771" s="144"/>
      <c r="BD1771" s="144"/>
      <c r="BE1771" s="144"/>
      <c r="BF1771" s="144"/>
      <c r="BG1771" s="144"/>
      <c r="BH1771" s="144"/>
      <c r="BI1771" s="144"/>
      <c r="BJ1771" s="144"/>
      <c r="BK1771" s="144"/>
      <c r="BL1771" s="144"/>
      <c r="BM1771" s="144"/>
      <c r="BN1771" s="144"/>
      <c r="BO1771" s="144"/>
      <c r="BP1771" s="144"/>
    </row>
    <row r="1772" spans="1:68" ht="14.5" x14ac:dyDescent="0.3">
      <c r="A1772" s="143"/>
      <c r="B1772" s="143"/>
      <c r="C1772" s="327"/>
      <c r="D1772" s="144"/>
      <c r="E1772" s="144"/>
      <c r="F1772" s="144"/>
      <c r="G1772" s="144"/>
      <c r="H1772" s="144"/>
      <c r="I1772" s="144"/>
      <c r="J1772" s="144"/>
      <c r="K1772" s="144"/>
      <c r="L1772" s="144"/>
      <c r="M1772" s="144"/>
      <c r="N1772" s="144"/>
      <c r="O1772" s="144"/>
      <c r="P1772" s="144"/>
      <c r="Q1772" s="144"/>
      <c r="R1772" s="144"/>
      <c r="S1772" s="144"/>
      <c r="T1772" s="144"/>
      <c r="U1772" s="144"/>
      <c r="V1772" s="144"/>
      <c r="W1772" s="144"/>
      <c r="X1772" s="144"/>
      <c r="Y1772" s="144"/>
      <c r="Z1772" s="144"/>
      <c r="AA1772" s="144"/>
      <c r="AB1772" s="144"/>
      <c r="AC1772" s="144"/>
      <c r="AD1772" s="144"/>
      <c r="AE1772" s="144"/>
      <c r="AF1772" s="144"/>
      <c r="AG1772" s="144"/>
      <c r="AH1772" s="144"/>
      <c r="AI1772" s="144"/>
      <c r="AJ1772" s="144"/>
      <c r="AK1772" s="144"/>
      <c r="AL1772" s="144"/>
      <c r="AM1772" s="144"/>
      <c r="AN1772" s="144"/>
      <c r="AO1772" s="144"/>
      <c r="AP1772" s="144"/>
      <c r="AQ1772" s="144"/>
      <c r="AR1772" s="144"/>
      <c r="AS1772" s="144"/>
      <c r="AT1772" s="144"/>
      <c r="AU1772" s="144"/>
      <c r="AV1772" s="144"/>
      <c r="AW1772" s="144"/>
      <c r="AX1772" s="144"/>
      <c r="AY1772" s="144"/>
      <c r="AZ1772" s="144"/>
      <c r="BA1772" s="144"/>
      <c r="BB1772" s="144"/>
      <c r="BC1772" s="144"/>
      <c r="BD1772" s="144"/>
      <c r="BE1772" s="144"/>
      <c r="BF1772" s="144"/>
      <c r="BG1772" s="144"/>
      <c r="BH1772" s="144"/>
      <c r="BI1772" s="144"/>
      <c r="BJ1772" s="144"/>
      <c r="BK1772" s="144"/>
      <c r="BL1772" s="144"/>
      <c r="BM1772" s="144"/>
      <c r="BN1772" s="144"/>
      <c r="BO1772" s="144"/>
      <c r="BP1772" s="144"/>
    </row>
    <row r="1773" spans="1:68" ht="14.5" x14ac:dyDescent="0.3">
      <c r="A1773" s="143"/>
      <c r="B1773" s="143"/>
      <c r="C1773" s="327"/>
      <c r="D1773" s="144"/>
      <c r="E1773" s="144"/>
      <c r="F1773" s="144"/>
      <c r="G1773" s="144"/>
      <c r="H1773" s="144"/>
      <c r="I1773" s="144"/>
      <c r="J1773" s="144"/>
      <c r="K1773" s="144"/>
      <c r="L1773" s="144"/>
      <c r="M1773" s="144"/>
      <c r="N1773" s="144"/>
      <c r="O1773" s="144"/>
      <c r="P1773" s="144"/>
      <c r="Q1773" s="144"/>
      <c r="R1773" s="144"/>
      <c r="S1773" s="144"/>
      <c r="T1773" s="144"/>
      <c r="U1773" s="144"/>
      <c r="V1773" s="144"/>
      <c r="W1773" s="144"/>
      <c r="X1773" s="144"/>
      <c r="Y1773" s="144"/>
      <c r="Z1773" s="144"/>
      <c r="AA1773" s="144"/>
      <c r="AB1773" s="144"/>
      <c r="AC1773" s="144"/>
      <c r="AD1773" s="144"/>
      <c r="AE1773" s="144"/>
      <c r="AF1773" s="144"/>
      <c r="AG1773" s="144"/>
      <c r="AH1773" s="144"/>
      <c r="AI1773" s="144"/>
      <c r="AJ1773" s="144"/>
      <c r="AK1773" s="144"/>
      <c r="AL1773" s="144"/>
      <c r="AM1773" s="144"/>
      <c r="AN1773" s="144"/>
      <c r="AO1773" s="144"/>
      <c r="AP1773" s="144"/>
      <c r="AQ1773" s="144"/>
      <c r="AR1773" s="144"/>
      <c r="AS1773" s="144"/>
      <c r="AT1773" s="144"/>
      <c r="AU1773" s="144"/>
      <c r="AV1773" s="144"/>
      <c r="AW1773" s="144"/>
      <c r="AX1773" s="144"/>
      <c r="AY1773" s="144"/>
      <c r="AZ1773" s="144"/>
      <c r="BA1773" s="144"/>
      <c r="BB1773" s="144"/>
      <c r="BC1773" s="144"/>
      <c r="BD1773" s="144"/>
      <c r="BE1773" s="144"/>
      <c r="BF1773" s="144"/>
      <c r="BG1773" s="144"/>
      <c r="BH1773" s="144"/>
      <c r="BI1773" s="144"/>
      <c r="BJ1773" s="144"/>
      <c r="BK1773" s="144"/>
      <c r="BL1773" s="144"/>
      <c r="BM1773" s="144"/>
      <c r="BN1773" s="144"/>
      <c r="BO1773" s="144"/>
      <c r="BP1773" s="144"/>
    </row>
    <row r="1774" spans="1:68" ht="14.5" x14ac:dyDescent="0.3">
      <c r="A1774" s="143"/>
      <c r="B1774" s="143"/>
      <c r="C1774" s="327"/>
      <c r="D1774" s="144"/>
      <c r="E1774" s="144"/>
      <c r="F1774" s="144"/>
      <c r="G1774" s="144"/>
      <c r="H1774" s="144"/>
      <c r="I1774" s="144"/>
      <c r="J1774" s="144"/>
      <c r="K1774" s="144"/>
      <c r="L1774" s="144"/>
      <c r="M1774" s="144"/>
      <c r="N1774" s="144"/>
      <c r="O1774" s="144"/>
      <c r="P1774" s="144"/>
      <c r="Q1774" s="144"/>
      <c r="R1774" s="144"/>
      <c r="S1774" s="144"/>
      <c r="T1774" s="144"/>
      <c r="U1774" s="144"/>
      <c r="V1774" s="144"/>
      <c r="W1774" s="144"/>
      <c r="X1774" s="144"/>
      <c r="Y1774" s="144"/>
      <c r="Z1774" s="144"/>
      <c r="AA1774" s="144"/>
      <c r="AB1774" s="144"/>
      <c r="AC1774" s="144"/>
      <c r="AD1774" s="144"/>
      <c r="AE1774" s="144"/>
      <c r="AF1774" s="144"/>
      <c r="AG1774" s="144"/>
      <c r="AH1774" s="144"/>
      <c r="AI1774" s="144"/>
      <c r="AJ1774" s="144"/>
      <c r="AK1774" s="144"/>
      <c r="AL1774" s="144"/>
      <c r="AM1774" s="144"/>
      <c r="AN1774" s="144"/>
      <c r="AO1774" s="144"/>
      <c r="AP1774" s="144"/>
      <c r="AQ1774" s="144"/>
      <c r="AR1774" s="144"/>
      <c r="AS1774" s="144"/>
      <c r="AT1774" s="144"/>
      <c r="AU1774" s="144"/>
      <c r="AV1774" s="144"/>
      <c r="AW1774" s="144"/>
      <c r="AX1774" s="144"/>
      <c r="AY1774" s="144"/>
      <c r="AZ1774" s="144"/>
      <c r="BA1774" s="144"/>
      <c r="BB1774" s="144"/>
      <c r="BC1774" s="144"/>
      <c r="BD1774" s="144"/>
      <c r="BE1774" s="144"/>
      <c r="BF1774" s="144"/>
      <c r="BG1774" s="144"/>
      <c r="BH1774" s="144"/>
      <c r="BI1774" s="144"/>
      <c r="BJ1774" s="144"/>
      <c r="BK1774" s="144"/>
      <c r="BL1774" s="144"/>
      <c r="BM1774" s="144"/>
      <c r="BN1774" s="144"/>
      <c r="BO1774" s="144"/>
      <c r="BP1774" s="144"/>
    </row>
    <row r="1775" spans="1:68" ht="14.5" x14ac:dyDescent="0.3">
      <c r="A1775" s="143"/>
      <c r="B1775" s="143"/>
      <c r="C1775" s="327"/>
      <c r="D1775" s="144"/>
      <c r="E1775" s="144"/>
      <c r="F1775" s="144"/>
      <c r="G1775" s="144"/>
      <c r="H1775" s="144"/>
      <c r="I1775" s="144"/>
      <c r="J1775" s="144"/>
      <c r="K1775" s="144"/>
      <c r="L1775" s="144"/>
      <c r="M1775" s="144"/>
      <c r="N1775" s="144"/>
      <c r="O1775" s="144"/>
      <c r="P1775" s="144"/>
      <c r="Q1775" s="144"/>
      <c r="R1775" s="144"/>
      <c r="S1775" s="144"/>
      <c r="T1775" s="144"/>
      <c r="U1775" s="144"/>
      <c r="V1775" s="144"/>
      <c r="W1775" s="144"/>
      <c r="X1775" s="144"/>
      <c r="Y1775" s="144"/>
      <c r="Z1775" s="144"/>
      <c r="AA1775" s="144"/>
      <c r="AB1775" s="144"/>
      <c r="AC1775" s="144"/>
      <c r="AD1775" s="144"/>
      <c r="AE1775" s="144"/>
      <c r="AF1775" s="144"/>
      <c r="AG1775" s="144"/>
      <c r="AH1775" s="144"/>
      <c r="AI1775" s="144"/>
      <c r="AJ1775" s="144"/>
      <c r="AK1775" s="144"/>
      <c r="AL1775" s="144"/>
      <c r="AM1775" s="144"/>
      <c r="AN1775" s="144"/>
      <c r="AO1775" s="144"/>
      <c r="AP1775" s="144"/>
      <c r="AQ1775" s="144"/>
      <c r="AR1775" s="144"/>
      <c r="AS1775" s="144"/>
      <c r="AT1775" s="144"/>
      <c r="AU1775" s="144"/>
      <c r="AV1775" s="144"/>
      <c r="AW1775" s="144"/>
      <c r="AX1775" s="144"/>
      <c r="AY1775" s="144"/>
      <c r="AZ1775" s="144"/>
      <c r="BA1775" s="144"/>
      <c r="BB1775" s="144"/>
      <c r="BC1775" s="144"/>
      <c r="BD1775" s="144"/>
      <c r="BE1775" s="144"/>
      <c r="BF1775" s="144"/>
      <c r="BG1775" s="144"/>
      <c r="BH1775" s="144"/>
      <c r="BI1775" s="144"/>
      <c r="BJ1775" s="144"/>
      <c r="BK1775" s="144"/>
      <c r="BL1775" s="144"/>
      <c r="BM1775" s="144"/>
      <c r="BN1775" s="144"/>
      <c r="BO1775" s="144"/>
      <c r="BP1775" s="144"/>
    </row>
    <row r="1776" spans="1:68" ht="14.5" x14ac:dyDescent="0.3">
      <c r="A1776" s="143"/>
      <c r="B1776" s="143"/>
      <c r="C1776" s="327"/>
      <c r="D1776" s="144"/>
      <c r="E1776" s="144"/>
      <c r="F1776" s="144"/>
      <c r="G1776" s="144"/>
      <c r="H1776" s="144"/>
      <c r="I1776" s="144"/>
      <c r="J1776" s="144"/>
      <c r="K1776" s="144"/>
      <c r="L1776" s="144"/>
      <c r="M1776" s="144"/>
      <c r="N1776" s="144"/>
      <c r="O1776" s="144"/>
      <c r="P1776" s="144"/>
      <c r="Q1776" s="144"/>
      <c r="R1776" s="144"/>
      <c r="S1776" s="144"/>
      <c r="T1776" s="144"/>
      <c r="U1776" s="144"/>
      <c r="V1776" s="144"/>
      <c r="W1776" s="144"/>
      <c r="X1776" s="144"/>
      <c r="Y1776" s="144"/>
      <c r="Z1776" s="144"/>
      <c r="AA1776" s="144"/>
      <c r="AB1776" s="144"/>
      <c r="AC1776" s="144"/>
      <c r="AD1776" s="144"/>
      <c r="AE1776" s="144"/>
      <c r="AF1776" s="144"/>
      <c r="AG1776" s="144"/>
      <c r="AH1776" s="144"/>
      <c r="AI1776" s="144"/>
      <c r="AJ1776" s="144"/>
      <c r="AK1776" s="144"/>
      <c r="AL1776" s="144"/>
      <c r="AM1776" s="144"/>
      <c r="AN1776" s="144"/>
      <c r="AO1776" s="144"/>
      <c r="AP1776" s="144"/>
      <c r="AQ1776" s="144"/>
      <c r="AR1776" s="144"/>
      <c r="AS1776" s="144"/>
      <c r="AT1776" s="144"/>
      <c r="AU1776" s="144"/>
      <c r="AV1776" s="144"/>
      <c r="AW1776" s="144"/>
      <c r="AX1776" s="144"/>
      <c r="AY1776" s="144"/>
      <c r="AZ1776" s="144"/>
      <c r="BA1776" s="144"/>
      <c r="BB1776" s="144"/>
      <c r="BC1776" s="144"/>
      <c r="BD1776" s="144"/>
      <c r="BE1776" s="144"/>
      <c r="BF1776" s="144"/>
      <c r="BG1776" s="144"/>
      <c r="BH1776" s="144"/>
      <c r="BI1776" s="144"/>
      <c r="BJ1776" s="144"/>
      <c r="BK1776" s="144"/>
      <c r="BL1776" s="144"/>
      <c r="BM1776" s="144"/>
      <c r="BN1776" s="144"/>
      <c r="BO1776" s="144"/>
      <c r="BP1776" s="144"/>
    </row>
    <row r="1777" spans="1:68" ht="14.5" x14ac:dyDescent="0.3">
      <c r="A1777" s="143"/>
      <c r="B1777" s="143"/>
      <c r="C1777" s="327"/>
      <c r="D1777" s="144"/>
      <c r="E1777" s="144"/>
      <c r="F1777" s="144"/>
      <c r="G1777" s="144"/>
      <c r="H1777" s="144"/>
      <c r="I1777" s="144"/>
      <c r="J1777" s="144"/>
      <c r="K1777" s="144"/>
      <c r="L1777" s="144"/>
      <c r="M1777" s="144"/>
      <c r="N1777" s="144"/>
      <c r="O1777" s="144"/>
      <c r="P1777" s="144"/>
      <c r="Q1777" s="144"/>
      <c r="R1777" s="144"/>
      <c r="S1777" s="144"/>
      <c r="T1777" s="144"/>
      <c r="U1777" s="144"/>
      <c r="V1777" s="144"/>
      <c r="W1777" s="144"/>
      <c r="X1777" s="144"/>
      <c r="Y1777" s="144"/>
      <c r="Z1777" s="144"/>
      <c r="AA1777" s="144"/>
      <c r="AB1777" s="144"/>
      <c r="AC1777" s="144"/>
      <c r="AD1777" s="144"/>
      <c r="AE1777" s="144"/>
      <c r="AF1777" s="144"/>
      <c r="AG1777" s="144"/>
      <c r="AH1777" s="144"/>
      <c r="AI1777" s="144"/>
      <c r="AJ1777" s="144"/>
      <c r="AK1777" s="144"/>
      <c r="AL1777" s="144"/>
      <c r="AM1777" s="144"/>
      <c r="AN1777" s="144"/>
      <c r="AO1777" s="144"/>
      <c r="AP1777" s="144"/>
      <c r="AQ1777" s="144"/>
      <c r="AR1777" s="144"/>
      <c r="AS1777" s="144"/>
      <c r="AT1777" s="144"/>
      <c r="AU1777" s="144"/>
      <c r="AV1777" s="144"/>
      <c r="AW1777" s="144"/>
      <c r="AX1777" s="144"/>
      <c r="AY1777" s="144"/>
      <c r="AZ1777" s="144"/>
      <c r="BA1777" s="144"/>
      <c r="BB1777" s="144"/>
      <c r="BC1777" s="144"/>
      <c r="BD1777" s="144"/>
      <c r="BE1777" s="144"/>
      <c r="BF1777" s="144"/>
      <c r="BG1777" s="144"/>
      <c r="BH1777" s="144"/>
      <c r="BI1777" s="144"/>
      <c r="BJ1777" s="144"/>
      <c r="BK1777" s="144"/>
      <c r="BL1777" s="144"/>
      <c r="BM1777" s="144"/>
      <c r="BN1777" s="144"/>
      <c r="BO1777" s="144"/>
      <c r="BP1777" s="144"/>
    </row>
    <row r="1778" spans="1:68" ht="14.5" x14ac:dyDescent="0.3">
      <c r="A1778" s="143"/>
      <c r="B1778" s="143"/>
      <c r="C1778" s="327"/>
      <c r="D1778" s="144"/>
      <c r="E1778" s="144"/>
      <c r="F1778" s="144"/>
      <c r="G1778" s="144"/>
      <c r="H1778" s="144"/>
      <c r="I1778" s="144"/>
      <c r="J1778" s="144"/>
      <c r="K1778" s="144"/>
      <c r="L1778" s="144"/>
      <c r="M1778" s="144"/>
      <c r="N1778" s="144"/>
      <c r="O1778" s="144"/>
      <c r="P1778" s="144"/>
      <c r="Q1778" s="144"/>
      <c r="R1778" s="144"/>
      <c r="S1778" s="144"/>
      <c r="T1778" s="144"/>
      <c r="U1778" s="144"/>
      <c r="V1778" s="144"/>
      <c r="W1778" s="144"/>
      <c r="X1778" s="144"/>
      <c r="Y1778" s="144"/>
      <c r="Z1778" s="144"/>
      <c r="AA1778" s="144"/>
      <c r="AB1778" s="144"/>
      <c r="AC1778" s="144"/>
      <c r="AD1778" s="144"/>
      <c r="AE1778" s="144"/>
      <c r="AF1778" s="144"/>
      <c r="AG1778" s="144"/>
      <c r="AH1778" s="144"/>
      <c r="AI1778" s="144"/>
      <c r="AJ1778" s="144"/>
      <c r="AK1778" s="144"/>
      <c r="AL1778" s="144"/>
      <c r="AM1778" s="144"/>
      <c r="AN1778" s="144"/>
      <c r="AO1778" s="144"/>
      <c r="AP1778" s="144"/>
      <c r="AQ1778" s="144"/>
      <c r="AR1778" s="144"/>
      <c r="AS1778" s="144"/>
      <c r="AT1778" s="144"/>
      <c r="AU1778" s="144"/>
      <c r="AV1778" s="144"/>
      <c r="AW1778" s="144"/>
      <c r="AX1778" s="144"/>
      <c r="AY1778" s="144"/>
      <c r="AZ1778" s="144"/>
      <c r="BA1778" s="144"/>
      <c r="BB1778" s="144"/>
      <c r="BC1778" s="144"/>
      <c r="BD1778" s="144"/>
      <c r="BE1778" s="144"/>
      <c r="BF1778" s="144"/>
      <c r="BG1778" s="144"/>
      <c r="BH1778" s="144"/>
      <c r="BI1778" s="144"/>
      <c r="BJ1778" s="144"/>
      <c r="BK1778" s="144"/>
      <c r="BL1778" s="144"/>
      <c r="BM1778" s="144"/>
      <c r="BN1778" s="144"/>
      <c r="BO1778" s="144"/>
      <c r="BP1778" s="144"/>
    </row>
    <row r="1779" spans="1:68" ht="14.5" x14ac:dyDescent="0.3">
      <c r="A1779" s="143"/>
      <c r="B1779" s="143"/>
      <c r="C1779" s="327"/>
      <c r="D1779" s="144"/>
      <c r="E1779" s="144"/>
      <c r="F1779" s="144"/>
      <c r="G1779" s="144"/>
      <c r="H1779" s="144"/>
      <c r="I1779" s="144"/>
      <c r="J1779" s="144"/>
      <c r="K1779" s="144"/>
      <c r="L1779" s="144"/>
      <c r="M1779" s="144"/>
      <c r="N1779" s="144"/>
      <c r="O1779" s="144"/>
      <c r="P1779" s="144"/>
      <c r="Q1779" s="144"/>
      <c r="R1779" s="144"/>
      <c r="S1779" s="144"/>
      <c r="T1779" s="144"/>
      <c r="U1779" s="144"/>
      <c r="V1779" s="144"/>
      <c r="W1779" s="144"/>
      <c r="X1779" s="144"/>
      <c r="Y1779" s="144"/>
      <c r="Z1779" s="144"/>
      <c r="AA1779" s="144"/>
      <c r="AB1779" s="144"/>
      <c r="AC1779" s="144"/>
      <c r="AD1779" s="144"/>
      <c r="AE1779" s="144"/>
      <c r="AF1779" s="144"/>
      <c r="AG1779" s="144"/>
      <c r="AH1779" s="144"/>
      <c r="AI1779" s="144"/>
      <c r="AJ1779" s="144"/>
      <c r="AK1779" s="144"/>
      <c r="AL1779" s="144"/>
      <c r="AM1779" s="144"/>
      <c r="AN1779" s="144"/>
      <c r="AO1779" s="144"/>
      <c r="AP1779" s="144"/>
      <c r="AQ1779" s="144"/>
      <c r="AR1779" s="144"/>
      <c r="AS1779" s="144"/>
      <c r="AT1779" s="144"/>
      <c r="AU1779" s="144"/>
      <c r="AV1779" s="144"/>
      <c r="AW1779" s="144"/>
      <c r="AX1779" s="144"/>
      <c r="AY1779" s="144"/>
      <c r="AZ1779" s="144"/>
      <c r="BA1779" s="144"/>
      <c r="BB1779" s="144"/>
      <c r="BC1779" s="144"/>
      <c r="BD1779" s="144"/>
      <c r="BE1779" s="144"/>
      <c r="BF1779" s="144"/>
      <c r="BG1779" s="144"/>
      <c r="BH1779" s="144"/>
      <c r="BI1779" s="144"/>
      <c r="BJ1779" s="144"/>
      <c r="BK1779" s="144"/>
      <c r="BL1779" s="144"/>
      <c r="BM1779" s="144"/>
      <c r="BN1779" s="144"/>
      <c r="BO1779" s="144"/>
      <c r="BP1779" s="144"/>
    </row>
    <row r="1780" spans="1:68" ht="14.5" x14ac:dyDescent="0.3">
      <c r="A1780" s="143"/>
      <c r="B1780" s="143"/>
      <c r="C1780" s="327"/>
      <c r="D1780" s="144"/>
      <c r="E1780" s="144"/>
      <c r="F1780" s="144"/>
      <c r="G1780" s="144"/>
      <c r="H1780" s="144"/>
      <c r="I1780" s="144"/>
      <c r="J1780" s="144"/>
      <c r="K1780" s="144"/>
      <c r="L1780" s="144"/>
      <c r="M1780" s="144"/>
      <c r="N1780" s="144"/>
      <c r="O1780" s="144"/>
      <c r="P1780" s="144"/>
      <c r="Q1780" s="144"/>
      <c r="R1780" s="144"/>
      <c r="S1780" s="144"/>
      <c r="T1780" s="144"/>
      <c r="U1780" s="144"/>
      <c r="V1780" s="144"/>
      <c r="W1780" s="144"/>
      <c r="X1780" s="144"/>
      <c r="Y1780" s="144"/>
      <c r="Z1780" s="144"/>
      <c r="AA1780" s="144"/>
      <c r="AB1780" s="144"/>
      <c r="AC1780" s="144"/>
      <c r="AD1780" s="144"/>
      <c r="AE1780" s="144"/>
      <c r="AF1780" s="144"/>
      <c r="AG1780" s="144"/>
      <c r="AH1780" s="144"/>
      <c r="AI1780" s="144"/>
      <c r="AJ1780" s="144"/>
      <c r="AK1780" s="144"/>
      <c r="AL1780" s="144"/>
      <c r="AM1780" s="144"/>
      <c r="AN1780" s="144"/>
      <c r="AO1780" s="144"/>
      <c r="AP1780" s="144"/>
      <c r="AQ1780" s="144"/>
      <c r="AR1780" s="144"/>
      <c r="AS1780" s="144"/>
      <c r="AT1780" s="144"/>
      <c r="AU1780" s="144"/>
      <c r="AV1780" s="144"/>
      <c r="AW1780" s="144"/>
      <c r="AX1780" s="144"/>
      <c r="AY1780" s="144"/>
      <c r="AZ1780" s="144"/>
      <c r="BA1780" s="144"/>
      <c r="BB1780" s="144"/>
      <c r="BC1780" s="144"/>
      <c r="BD1780" s="144"/>
      <c r="BE1780" s="144"/>
      <c r="BF1780" s="144"/>
      <c r="BG1780" s="144"/>
      <c r="BH1780" s="144"/>
      <c r="BI1780" s="144"/>
      <c r="BJ1780" s="144"/>
      <c r="BK1780" s="144"/>
      <c r="BL1780" s="144"/>
      <c r="BM1780" s="144"/>
      <c r="BN1780" s="144"/>
      <c r="BO1780" s="144"/>
      <c r="BP1780" s="144"/>
    </row>
    <row r="1781" spans="1:68" ht="14.5" x14ac:dyDescent="0.3">
      <c r="A1781" s="143"/>
      <c r="B1781" s="143"/>
      <c r="C1781" s="327"/>
      <c r="D1781" s="144"/>
      <c r="E1781" s="144"/>
      <c r="F1781" s="144"/>
      <c r="G1781" s="144"/>
      <c r="H1781" s="144"/>
      <c r="I1781" s="144"/>
      <c r="J1781" s="144"/>
      <c r="K1781" s="144"/>
      <c r="L1781" s="144"/>
      <c r="M1781" s="144"/>
      <c r="N1781" s="144"/>
      <c r="O1781" s="144"/>
      <c r="P1781" s="144"/>
      <c r="Q1781" s="144"/>
      <c r="R1781" s="144"/>
      <c r="S1781" s="144"/>
      <c r="T1781" s="144"/>
      <c r="U1781" s="144"/>
      <c r="V1781" s="144"/>
      <c r="W1781" s="144"/>
      <c r="X1781" s="144"/>
      <c r="Y1781" s="144"/>
      <c r="Z1781" s="144"/>
      <c r="AA1781" s="144"/>
      <c r="AB1781" s="144"/>
      <c r="AC1781" s="144"/>
      <c r="AD1781" s="144"/>
      <c r="AE1781" s="144"/>
      <c r="AF1781" s="144"/>
      <c r="AG1781" s="144"/>
      <c r="AH1781" s="144"/>
      <c r="AI1781" s="144"/>
      <c r="AJ1781" s="144"/>
      <c r="AK1781" s="144"/>
      <c r="AL1781" s="144"/>
      <c r="AM1781" s="144"/>
      <c r="AN1781" s="144"/>
      <c r="AO1781" s="144"/>
      <c r="AP1781" s="144"/>
      <c r="AQ1781" s="144"/>
      <c r="AR1781" s="144"/>
      <c r="AS1781" s="144"/>
      <c r="AT1781" s="144"/>
      <c r="AU1781" s="144"/>
      <c r="AV1781" s="144"/>
      <c r="AW1781" s="144"/>
      <c r="AX1781" s="144"/>
      <c r="AY1781" s="144"/>
      <c r="AZ1781" s="144"/>
      <c r="BA1781" s="144"/>
      <c r="BB1781" s="144"/>
      <c r="BC1781" s="144"/>
      <c r="BD1781" s="144"/>
      <c r="BE1781" s="144"/>
      <c r="BF1781" s="144"/>
      <c r="BG1781" s="144"/>
      <c r="BH1781" s="144"/>
      <c r="BI1781" s="144"/>
      <c r="BJ1781" s="144"/>
      <c r="BK1781" s="144"/>
      <c r="BL1781" s="144"/>
      <c r="BM1781" s="144"/>
      <c r="BN1781" s="144"/>
      <c r="BO1781" s="144"/>
      <c r="BP1781" s="144"/>
    </row>
    <row r="1782" spans="1:68" ht="14.5" x14ac:dyDescent="0.3">
      <c r="A1782" s="143"/>
      <c r="B1782" s="143"/>
      <c r="C1782" s="327"/>
      <c r="D1782" s="144"/>
      <c r="E1782" s="144"/>
      <c r="F1782" s="144"/>
      <c r="G1782" s="144"/>
      <c r="H1782" s="144"/>
      <c r="I1782" s="144"/>
      <c r="J1782" s="144"/>
      <c r="K1782" s="144"/>
      <c r="L1782" s="144"/>
      <c r="M1782" s="144"/>
      <c r="N1782" s="144"/>
      <c r="O1782" s="144"/>
      <c r="P1782" s="144"/>
      <c r="Q1782" s="144"/>
      <c r="R1782" s="144"/>
      <c r="S1782" s="144"/>
      <c r="T1782" s="144"/>
      <c r="U1782" s="144"/>
      <c r="V1782" s="144"/>
      <c r="W1782" s="144"/>
      <c r="X1782" s="144"/>
      <c r="Y1782" s="144"/>
      <c r="Z1782" s="144"/>
      <c r="AA1782" s="144"/>
      <c r="AB1782" s="144"/>
      <c r="AC1782" s="144"/>
      <c r="AD1782" s="144"/>
      <c r="AE1782" s="144"/>
      <c r="AF1782" s="144"/>
      <c r="AG1782" s="144"/>
      <c r="AH1782" s="144"/>
      <c r="AI1782" s="144"/>
      <c r="AJ1782" s="144"/>
      <c r="AK1782" s="144"/>
      <c r="AL1782" s="144"/>
      <c r="AM1782" s="144"/>
      <c r="AN1782" s="144"/>
      <c r="AO1782" s="144"/>
      <c r="AP1782" s="144"/>
      <c r="AQ1782" s="144"/>
      <c r="AR1782" s="144"/>
      <c r="AS1782" s="144"/>
      <c r="AT1782" s="144"/>
      <c r="AU1782" s="144"/>
      <c r="AV1782" s="144"/>
      <c r="AW1782" s="144"/>
      <c r="AX1782" s="144"/>
      <c r="AY1782" s="144"/>
      <c r="AZ1782" s="144"/>
      <c r="BA1782" s="144"/>
      <c r="BB1782" s="144"/>
      <c r="BC1782" s="144"/>
      <c r="BD1782" s="144"/>
      <c r="BE1782" s="144"/>
      <c r="BF1782" s="144"/>
      <c r="BG1782" s="144"/>
      <c r="BH1782" s="144"/>
      <c r="BI1782" s="144"/>
      <c r="BJ1782" s="144"/>
      <c r="BK1782" s="144"/>
      <c r="BL1782" s="144"/>
      <c r="BM1782" s="144"/>
      <c r="BN1782" s="144"/>
      <c r="BO1782" s="144"/>
      <c r="BP1782" s="144"/>
    </row>
    <row r="1783" spans="1:68" ht="14.5" x14ac:dyDescent="0.3">
      <c r="A1783" s="143"/>
      <c r="B1783" s="143"/>
      <c r="C1783" s="327"/>
      <c r="D1783" s="144"/>
      <c r="E1783" s="144"/>
      <c r="F1783" s="144"/>
      <c r="G1783" s="144"/>
      <c r="H1783" s="144"/>
      <c r="I1783" s="144"/>
      <c r="J1783" s="144"/>
      <c r="K1783" s="144"/>
      <c r="L1783" s="144"/>
      <c r="M1783" s="144"/>
      <c r="N1783" s="144"/>
      <c r="O1783" s="144"/>
      <c r="P1783" s="144"/>
      <c r="Q1783" s="144"/>
      <c r="R1783" s="144"/>
      <c r="S1783" s="144"/>
      <c r="T1783" s="144"/>
      <c r="U1783" s="144"/>
      <c r="V1783" s="144"/>
      <c r="W1783" s="144"/>
      <c r="X1783" s="144"/>
      <c r="Y1783" s="144"/>
      <c r="Z1783" s="144"/>
      <c r="AA1783" s="144"/>
      <c r="AB1783" s="144"/>
      <c r="AC1783" s="144"/>
      <c r="AD1783" s="144"/>
      <c r="AE1783" s="144"/>
      <c r="AF1783" s="144"/>
      <c r="AG1783" s="144"/>
      <c r="AH1783" s="144"/>
      <c r="AI1783" s="144"/>
      <c r="AJ1783" s="144"/>
      <c r="AK1783" s="144"/>
      <c r="AL1783" s="144"/>
      <c r="AM1783" s="144"/>
      <c r="AN1783" s="144"/>
      <c r="AO1783" s="144"/>
      <c r="AP1783" s="144"/>
      <c r="AQ1783" s="144"/>
      <c r="AR1783" s="144"/>
      <c r="AS1783" s="144"/>
      <c r="AT1783" s="144"/>
      <c r="AU1783" s="144"/>
      <c r="AV1783" s="144"/>
      <c r="AW1783" s="144"/>
      <c r="AX1783" s="144"/>
      <c r="AY1783" s="144"/>
      <c r="AZ1783" s="144"/>
      <c r="BA1783" s="144"/>
      <c r="BB1783" s="144"/>
      <c r="BC1783" s="144"/>
      <c r="BD1783" s="144"/>
      <c r="BE1783" s="144"/>
      <c r="BF1783" s="144"/>
      <c r="BG1783" s="144"/>
      <c r="BH1783" s="144"/>
      <c r="BI1783" s="144"/>
      <c r="BJ1783" s="144"/>
      <c r="BK1783" s="144"/>
      <c r="BL1783" s="144"/>
      <c r="BM1783" s="144"/>
      <c r="BN1783" s="144"/>
      <c r="BO1783" s="144"/>
      <c r="BP1783" s="144"/>
    </row>
    <row r="1784" spans="1:68" ht="14.5" x14ac:dyDescent="0.3">
      <c r="A1784" s="143"/>
      <c r="B1784" s="143"/>
      <c r="C1784" s="327"/>
      <c r="D1784" s="144"/>
      <c r="E1784" s="144"/>
      <c r="F1784" s="144"/>
      <c r="G1784" s="144"/>
      <c r="H1784" s="144"/>
      <c r="I1784" s="144"/>
      <c r="J1784" s="144"/>
      <c r="K1784" s="144"/>
      <c r="L1784" s="144"/>
      <c r="M1784" s="144"/>
      <c r="N1784" s="144"/>
      <c r="O1784" s="144"/>
      <c r="P1784" s="144"/>
      <c r="Q1784" s="144"/>
      <c r="R1784" s="144"/>
      <c r="S1784" s="144"/>
      <c r="T1784" s="144"/>
      <c r="U1784" s="144"/>
      <c r="V1784" s="144"/>
      <c r="W1784" s="144"/>
      <c r="X1784" s="144"/>
      <c r="Y1784" s="144"/>
      <c r="Z1784" s="144"/>
      <c r="AA1784" s="144"/>
      <c r="AB1784" s="144"/>
      <c r="AC1784" s="144"/>
      <c r="AD1784" s="144"/>
      <c r="AE1784" s="144"/>
      <c r="AF1784" s="144"/>
      <c r="AG1784" s="144"/>
      <c r="AH1784" s="144"/>
      <c r="AI1784" s="144"/>
      <c r="AJ1784" s="144"/>
      <c r="AK1784" s="144"/>
      <c r="AL1784" s="144"/>
      <c r="AM1784" s="144"/>
      <c r="AN1784" s="144"/>
      <c r="AO1784" s="144"/>
      <c r="AP1784" s="144"/>
      <c r="AQ1784" s="144"/>
      <c r="AR1784" s="144"/>
      <c r="AS1784" s="144"/>
      <c r="AT1784" s="144"/>
      <c r="AU1784" s="144"/>
      <c r="AV1784" s="144"/>
      <c r="AW1784" s="144"/>
      <c r="AX1784" s="144"/>
      <c r="AY1784" s="144"/>
      <c r="AZ1784" s="144"/>
      <c r="BA1784" s="144"/>
      <c r="BB1784" s="144"/>
      <c r="BC1784" s="144"/>
      <c r="BD1784" s="144"/>
      <c r="BE1784" s="144"/>
      <c r="BF1784" s="144"/>
      <c r="BG1784" s="144"/>
      <c r="BH1784" s="144"/>
      <c r="BI1784" s="144"/>
      <c r="BJ1784" s="144"/>
      <c r="BK1784" s="144"/>
      <c r="BL1784" s="144"/>
      <c r="BM1784" s="144"/>
      <c r="BN1784" s="144"/>
      <c r="BO1784" s="144"/>
      <c r="BP1784" s="144"/>
    </row>
    <row r="1785" spans="1:68" ht="14.5" x14ac:dyDescent="0.3">
      <c r="A1785" s="143"/>
      <c r="B1785" s="143"/>
      <c r="C1785" s="327"/>
      <c r="D1785" s="144"/>
      <c r="E1785" s="144"/>
      <c r="F1785" s="144"/>
      <c r="G1785" s="144"/>
      <c r="H1785" s="144"/>
      <c r="I1785" s="144"/>
      <c r="J1785" s="144"/>
      <c r="K1785" s="144"/>
      <c r="L1785" s="144"/>
      <c r="M1785" s="144"/>
      <c r="N1785" s="144"/>
      <c r="O1785" s="144"/>
      <c r="P1785" s="144"/>
      <c r="Q1785" s="144"/>
      <c r="R1785" s="144"/>
      <c r="S1785" s="144"/>
      <c r="T1785" s="144"/>
      <c r="U1785" s="144"/>
      <c r="V1785" s="144"/>
      <c r="W1785" s="144"/>
      <c r="X1785" s="144"/>
      <c r="Y1785" s="144"/>
      <c r="Z1785" s="144"/>
      <c r="AA1785" s="144"/>
      <c r="AB1785" s="144"/>
      <c r="AC1785" s="144"/>
      <c r="AD1785" s="144"/>
      <c r="AE1785" s="144"/>
      <c r="AF1785" s="144"/>
      <c r="AG1785" s="144"/>
      <c r="AH1785" s="144"/>
      <c r="AI1785" s="144"/>
      <c r="AJ1785" s="144"/>
      <c r="AK1785" s="144"/>
      <c r="AL1785" s="144"/>
      <c r="AM1785" s="144"/>
      <c r="AN1785" s="144"/>
      <c r="AO1785" s="144"/>
      <c r="AP1785" s="144"/>
      <c r="AQ1785" s="144"/>
      <c r="AR1785" s="144"/>
      <c r="AS1785" s="144"/>
      <c r="AT1785" s="144"/>
      <c r="AU1785" s="144"/>
      <c r="AV1785" s="144"/>
      <c r="AW1785" s="144"/>
      <c r="AX1785" s="144"/>
      <c r="AY1785" s="144"/>
      <c r="AZ1785" s="144"/>
      <c r="BA1785" s="144"/>
      <c r="BB1785" s="144"/>
      <c r="BC1785" s="144"/>
      <c r="BD1785" s="144"/>
      <c r="BE1785" s="144"/>
      <c r="BF1785" s="144"/>
      <c r="BG1785" s="144"/>
      <c r="BH1785" s="144"/>
      <c r="BI1785" s="144"/>
      <c r="BJ1785" s="144"/>
      <c r="BK1785" s="144"/>
      <c r="BL1785" s="144"/>
      <c r="BM1785" s="144"/>
      <c r="BN1785" s="144"/>
      <c r="BO1785" s="144"/>
      <c r="BP1785" s="144"/>
    </row>
    <row r="1786" spans="1:68" ht="14.5" x14ac:dyDescent="0.3">
      <c r="A1786" s="143"/>
      <c r="B1786" s="143"/>
      <c r="C1786" s="327"/>
      <c r="D1786" s="144"/>
      <c r="E1786" s="144"/>
      <c r="F1786" s="144"/>
      <c r="G1786" s="144"/>
      <c r="H1786" s="144"/>
      <c r="I1786" s="144"/>
      <c r="J1786" s="144"/>
      <c r="K1786" s="144"/>
      <c r="L1786" s="144"/>
      <c r="M1786" s="144"/>
      <c r="N1786" s="144"/>
      <c r="O1786" s="144"/>
      <c r="P1786" s="144"/>
      <c r="Q1786" s="144"/>
      <c r="R1786" s="144"/>
      <c r="S1786" s="144"/>
      <c r="T1786" s="144"/>
      <c r="U1786" s="144"/>
      <c r="V1786" s="144"/>
      <c r="W1786" s="144"/>
      <c r="X1786" s="144"/>
      <c r="Y1786" s="144"/>
      <c r="Z1786" s="144"/>
      <c r="AA1786" s="144"/>
      <c r="AB1786" s="144"/>
      <c r="AC1786" s="144"/>
      <c r="AD1786" s="144"/>
      <c r="AE1786" s="144"/>
      <c r="AF1786" s="144"/>
      <c r="AG1786" s="144"/>
      <c r="AH1786" s="144"/>
      <c r="AI1786" s="144"/>
      <c r="AJ1786" s="144"/>
      <c r="AK1786" s="144"/>
      <c r="AL1786" s="144"/>
      <c r="AM1786" s="144"/>
      <c r="AN1786" s="144"/>
      <c r="AO1786" s="144"/>
      <c r="AP1786" s="144"/>
      <c r="AQ1786" s="144"/>
      <c r="AR1786" s="144"/>
      <c r="AS1786" s="144"/>
      <c r="AT1786" s="144"/>
      <c r="AU1786" s="144"/>
      <c r="AV1786" s="144"/>
      <c r="AW1786" s="144"/>
      <c r="AX1786" s="144"/>
      <c r="AY1786" s="144"/>
      <c r="AZ1786" s="144"/>
      <c r="BA1786" s="144"/>
      <c r="BB1786" s="144"/>
      <c r="BC1786" s="144"/>
      <c r="BD1786" s="144"/>
      <c r="BE1786" s="144"/>
      <c r="BF1786" s="144"/>
      <c r="BG1786" s="144"/>
      <c r="BH1786" s="144"/>
      <c r="BI1786" s="144"/>
      <c r="BJ1786" s="144"/>
      <c r="BK1786" s="144"/>
      <c r="BL1786" s="144"/>
      <c r="BM1786" s="144"/>
      <c r="BN1786" s="144"/>
      <c r="BO1786" s="144"/>
      <c r="BP1786" s="144"/>
    </row>
    <row r="1787" spans="1:68" ht="14.5" x14ac:dyDescent="0.3">
      <c r="A1787" s="143"/>
      <c r="B1787" s="143"/>
      <c r="C1787" s="327"/>
      <c r="D1787" s="144"/>
      <c r="E1787" s="144"/>
      <c r="F1787" s="144"/>
      <c r="G1787" s="144"/>
      <c r="H1787" s="144"/>
      <c r="I1787" s="144"/>
      <c r="J1787" s="144"/>
      <c r="K1787" s="144"/>
      <c r="L1787" s="144"/>
      <c r="M1787" s="144"/>
      <c r="N1787" s="144"/>
      <c r="O1787" s="144"/>
      <c r="P1787" s="144"/>
      <c r="Q1787" s="144"/>
      <c r="R1787" s="144"/>
      <c r="S1787" s="144"/>
      <c r="T1787" s="144"/>
      <c r="U1787" s="144"/>
      <c r="V1787" s="144"/>
      <c r="W1787" s="144"/>
      <c r="X1787" s="144"/>
      <c r="Y1787" s="144"/>
      <c r="Z1787" s="144"/>
      <c r="AA1787" s="144"/>
      <c r="AB1787" s="144"/>
      <c r="AC1787" s="144"/>
      <c r="AD1787" s="144"/>
      <c r="AE1787" s="144"/>
      <c r="AF1787" s="144"/>
      <c r="AG1787" s="144"/>
      <c r="AH1787" s="144"/>
      <c r="AI1787" s="144"/>
      <c r="AJ1787" s="144"/>
      <c r="AK1787" s="144"/>
      <c r="AL1787" s="144"/>
      <c r="AM1787" s="144"/>
      <c r="AN1787" s="144"/>
      <c r="AO1787" s="144"/>
      <c r="AP1787" s="144"/>
      <c r="AQ1787" s="144"/>
      <c r="AR1787" s="144"/>
      <c r="AS1787" s="144"/>
      <c r="AT1787" s="144"/>
      <c r="AU1787" s="144"/>
      <c r="AV1787" s="144"/>
      <c r="AW1787" s="144"/>
      <c r="AX1787" s="144"/>
      <c r="AY1787" s="144"/>
      <c r="AZ1787" s="144"/>
      <c r="BA1787" s="144"/>
      <c r="BB1787" s="144"/>
      <c r="BC1787" s="144"/>
      <c r="BD1787" s="144"/>
      <c r="BE1787" s="144"/>
      <c r="BF1787" s="144"/>
      <c r="BG1787" s="144"/>
      <c r="BH1787" s="144"/>
      <c r="BI1787" s="144"/>
      <c r="BJ1787" s="144"/>
      <c r="BK1787" s="144"/>
      <c r="BL1787" s="144"/>
      <c r="BM1787" s="144"/>
      <c r="BN1787" s="144"/>
      <c r="BO1787" s="144"/>
      <c r="BP1787" s="144"/>
    </row>
    <row r="1788" spans="1:68" ht="14.5" x14ac:dyDescent="0.3">
      <c r="A1788" s="143"/>
      <c r="B1788" s="143"/>
      <c r="C1788" s="327"/>
      <c r="D1788" s="144"/>
      <c r="E1788" s="144"/>
      <c r="F1788" s="144"/>
      <c r="G1788" s="144"/>
      <c r="H1788" s="144"/>
      <c r="I1788" s="144"/>
      <c r="J1788" s="144"/>
      <c r="K1788" s="144"/>
      <c r="L1788" s="144"/>
      <c r="M1788" s="144"/>
      <c r="N1788" s="144"/>
      <c r="O1788" s="144"/>
      <c r="P1788" s="144"/>
      <c r="Q1788" s="144"/>
      <c r="R1788" s="144"/>
      <c r="S1788" s="144"/>
      <c r="T1788" s="144"/>
      <c r="U1788" s="144"/>
      <c r="V1788" s="144"/>
      <c r="W1788" s="144"/>
      <c r="X1788" s="144"/>
      <c r="Y1788" s="144"/>
      <c r="Z1788" s="144"/>
      <c r="AA1788" s="144"/>
      <c r="AB1788" s="144"/>
      <c r="AC1788" s="144"/>
      <c r="AD1788" s="144"/>
      <c r="AE1788" s="144"/>
      <c r="AF1788" s="144"/>
      <c r="AG1788" s="144"/>
      <c r="AH1788" s="144"/>
      <c r="AI1788" s="144"/>
      <c r="AJ1788" s="144"/>
      <c r="AK1788" s="144"/>
      <c r="AL1788" s="144"/>
      <c r="AM1788" s="144"/>
      <c r="AN1788" s="144"/>
      <c r="AO1788" s="144"/>
      <c r="AP1788" s="144"/>
      <c r="AQ1788" s="144"/>
      <c r="AR1788" s="144"/>
      <c r="AS1788" s="144"/>
      <c r="AT1788" s="144"/>
      <c r="AU1788" s="144"/>
      <c r="AV1788" s="144"/>
      <c r="AW1788" s="144"/>
      <c r="AX1788" s="144"/>
      <c r="AY1788" s="144"/>
      <c r="AZ1788" s="144"/>
      <c r="BA1788" s="144"/>
      <c r="BB1788" s="144"/>
      <c r="BC1788" s="144"/>
      <c r="BD1788" s="144"/>
      <c r="BE1788" s="144"/>
      <c r="BF1788" s="144"/>
      <c r="BG1788" s="144"/>
      <c r="BH1788" s="144"/>
      <c r="BI1788" s="144"/>
      <c r="BJ1788" s="144"/>
      <c r="BK1788" s="144"/>
      <c r="BL1788" s="144"/>
      <c r="BM1788" s="144"/>
      <c r="BN1788" s="144"/>
      <c r="BO1788" s="144"/>
      <c r="BP1788" s="144"/>
    </row>
    <row r="1789" spans="1:68" ht="14.5" x14ac:dyDescent="0.3">
      <c r="A1789" s="143"/>
      <c r="B1789" s="143"/>
      <c r="C1789" s="327"/>
      <c r="D1789" s="144"/>
      <c r="E1789" s="144"/>
      <c r="F1789" s="144"/>
      <c r="G1789" s="144"/>
      <c r="H1789" s="144"/>
      <c r="I1789" s="144"/>
      <c r="J1789" s="144"/>
      <c r="K1789" s="144"/>
      <c r="L1789" s="144"/>
      <c r="M1789" s="144"/>
      <c r="N1789" s="144"/>
      <c r="O1789" s="144"/>
      <c r="P1789" s="144"/>
      <c r="Q1789" s="144"/>
      <c r="R1789" s="144"/>
      <c r="S1789" s="144"/>
      <c r="T1789" s="144"/>
      <c r="U1789" s="144"/>
      <c r="V1789" s="144"/>
      <c r="W1789" s="144"/>
      <c r="X1789" s="144"/>
      <c r="Y1789" s="144"/>
      <c r="Z1789" s="144"/>
      <c r="AA1789" s="144"/>
      <c r="AB1789" s="144"/>
      <c r="AC1789" s="144"/>
      <c r="AD1789" s="144"/>
      <c r="AE1789" s="144"/>
      <c r="AF1789" s="144"/>
      <c r="AG1789" s="144"/>
      <c r="AH1789" s="144"/>
      <c r="AI1789" s="144"/>
      <c r="AJ1789" s="144"/>
      <c r="AK1789" s="144"/>
      <c r="AL1789" s="144"/>
      <c r="AM1789" s="144"/>
      <c r="AN1789" s="144"/>
      <c r="AO1789" s="144"/>
      <c r="AP1789" s="144"/>
      <c r="AQ1789" s="144"/>
      <c r="AR1789" s="144"/>
      <c r="AS1789" s="144"/>
      <c r="AT1789" s="144"/>
      <c r="AU1789" s="144"/>
      <c r="AV1789" s="144"/>
      <c r="AW1789" s="144"/>
      <c r="AX1789" s="144"/>
      <c r="AY1789" s="144"/>
      <c r="AZ1789" s="144"/>
      <c r="BA1789" s="144"/>
      <c r="BB1789" s="144"/>
      <c r="BC1789" s="144"/>
      <c r="BD1789" s="144"/>
      <c r="BE1789" s="144"/>
      <c r="BF1789" s="144"/>
      <c r="BG1789" s="144"/>
      <c r="BH1789" s="144"/>
      <c r="BI1789" s="144"/>
      <c r="BJ1789" s="144"/>
      <c r="BK1789" s="144"/>
      <c r="BL1789" s="144"/>
      <c r="BM1789" s="144"/>
      <c r="BN1789" s="144"/>
      <c r="BO1789" s="144"/>
      <c r="BP1789" s="144"/>
    </row>
    <row r="1790" spans="1:68" ht="14.5" x14ac:dyDescent="0.3">
      <c r="A1790" s="143"/>
      <c r="B1790" s="143"/>
      <c r="C1790" s="327"/>
      <c r="D1790" s="144"/>
      <c r="E1790" s="144"/>
      <c r="F1790" s="144"/>
      <c r="G1790" s="144"/>
      <c r="H1790" s="144"/>
      <c r="I1790" s="144"/>
      <c r="J1790" s="144"/>
      <c r="K1790" s="144"/>
      <c r="L1790" s="144"/>
      <c r="M1790" s="144"/>
      <c r="N1790" s="144"/>
      <c r="O1790" s="144"/>
      <c r="P1790" s="144"/>
      <c r="Q1790" s="144"/>
      <c r="R1790" s="144"/>
      <c r="S1790" s="144"/>
      <c r="T1790" s="144"/>
      <c r="U1790" s="144"/>
      <c r="V1790" s="144"/>
      <c r="W1790" s="144"/>
      <c r="X1790" s="144"/>
      <c r="Y1790" s="144"/>
      <c r="Z1790" s="144"/>
      <c r="AA1790" s="144"/>
      <c r="AB1790" s="144"/>
      <c r="AC1790" s="144"/>
      <c r="AD1790" s="144"/>
      <c r="AE1790" s="144"/>
      <c r="AF1790" s="144"/>
      <c r="AG1790" s="144"/>
      <c r="AH1790" s="144"/>
      <c r="AI1790" s="144"/>
      <c r="AJ1790" s="144"/>
      <c r="AK1790" s="144"/>
      <c r="AL1790" s="144"/>
      <c r="AM1790" s="144"/>
      <c r="AN1790" s="144"/>
      <c r="AO1790" s="144"/>
      <c r="AP1790" s="144"/>
      <c r="AQ1790" s="144"/>
      <c r="AR1790" s="144"/>
      <c r="AS1790" s="144"/>
      <c r="AT1790" s="144"/>
      <c r="AU1790" s="144"/>
      <c r="AV1790" s="144"/>
      <c r="AW1790" s="144"/>
      <c r="AX1790" s="144"/>
      <c r="AY1790" s="144"/>
      <c r="AZ1790" s="144"/>
      <c r="BA1790" s="144"/>
      <c r="BB1790" s="144"/>
      <c r="BC1790" s="144"/>
      <c r="BD1790" s="144"/>
      <c r="BE1790" s="144"/>
      <c r="BF1790" s="144"/>
      <c r="BG1790" s="144"/>
      <c r="BH1790" s="144"/>
      <c r="BI1790" s="144"/>
      <c r="BJ1790" s="144"/>
      <c r="BK1790" s="144"/>
      <c r="BL1790" s="144"/>
      <c r="BM1790" s="144"/>
      <c r="BN1790" s="144"/>
      <c r="BO1790" s="144"/>
      <c r="BP1790" s="144"/>
    </row>
    <row r="1791" spans="1:68" ht="14.5" x14ac:dyDescent="0.3">
      <c r="A1791" s="143"/>
      <c r="B1791" s="143"/>
      <c r="C1791" s="327"/>
      <c r="D1791" s="144"/>
      <c r="E1791" s="144"/>
      <c r="F1791" s="144"/>
      <c r="G1791" s="144"/>
      <c r="H1791" s="144"/>
      <c r="I1791" s="144"/>
      <c r="J1791" s="144"/>
      <c r="K1791" s="144"/>
      <c r="L1791" s="144"/>
      <c r="M1791" s="144"/>
      <c r="N1791" s="144"/>
      <c r="O1791" s="144"/>
      <c r="P1791" s="144"/>
      <c r="Q1791" s="144"/>
      <c r="R1791" s="144"/>
      <c r="S1791" s="144"/>
      <c r="T1791" s="144"/>
      <c r="U1791" s="144"/>
      <c r="V1791" s="144"/>
      <c r="W1791" s="144"/>
      <c r="X1791" s="144"/>
      <c r="Y1791" s="144"/>
      <c r="Z1791" s="144"/>
      <c r="AA1791" s="144"/>
      <c r="AB1791" s="144"/>
      <c r="AC1791" s="144"/>
      <c r="AD1791" s="144"/>
      <c r="AE1791" s="144"/>
      <c r="AF1791" s="144"/>
      <c r="AG1791" s="144"/>
      <c r="AH1791" s="144"/>
      <c r="AI1791" s="144"/>
      <c r="AJ1791" s="144"/>
      <c r="AK1791" s="144"/>
      <c r="AL1791" s="144"/>
      <c r="AM1791" s="144"/>
      <c r="AN1791" s="144"/>
      <c r="AO1791" s="144"/>
      <c r="AP1791" s="144"/>
      <c r="AQ1791" s="144"/>
      <c r="AR1791" s="144"/>
      <c r="AS1791" s="144"/>
      <c r="AT1791" s="144"/>
      <c r="AU1791" s="144"/>
      <c r="AV1791" s="144"/>
      <c r="AW1791" s="144"/>
      <c r="AX1791" s="144"/>
      <c r="AY1791" s="144"/>
      <c r="AZ1791" s="144"/>
      <c r="BA1791" s="144"/>
      <c r="BB1791" s="144"/>
      <c r="BC1791" s="144"/>
      <c r="BD1791" s="144"/>
      <c r="BE1791" s="144"/>
      <c r="BF1791" s="144"/>
      <c r="BG1791" s="144"/>
      <c r="BH1791" s="144"/>
      <c r="BI1791" s="144"/>
      <c r="BJ1791" s="144"/>
      <c r="BK1791" s="144"/>
      <c r="BL1791" s="144"/>
      <c r="BM1791" s="144"/>
      <c r="BN1791" s="144"/>
      <c r="BO1791" s="144"/>
      <c r="BP1791" s="144"/>
    </row>
    <row r="1792" spans="1:68" ht="14.5" x14ac:dyDescent="0.3">
      <c r="A1792" s="143"/>
      <c r="B1792" s="143"/>
      <c r="C1792" s="327"/>
      <c r="D1792" s="144"/>
      <c r="E1792" s="144"/>
      <c r="F1792" s="144"/>
      <c r="G1792" s="144"/>
      <c r="H1792" s="144"/>
      <c r="I1792" s="144"/>
      <c r="J1792" s="144"/>
      <c r="K1792" s="144"/>
      <c r="L1792" s="144"/>
      <c r="M1792" s="144"/>
      <c r="N1792" s="144"/>
      <c r="O1792" s="144"/>
      <c r="P1792" s="144"/>
      <c r="Q1792" s="144"/>
      <c r="R1792" s="144"/>
      <c r="S1792" s="144"/>
      <c r="T1792" s="144"/>
      <c r="U1792" s="144"/>
      <c r="V1792" s="144"/>
      <c r="W1792" s="144"/>
      <c r="X1792" s="144"/>
      <c r="Y1792" s="144"/>
      <c r="Z1792" s="144"/>
      <c r="AA1792" s="144"/>
      <c r="AB1792" s="144"/>
      <c r="AC1792" s="144"/>
      <c r="AD1792" s="144"/>
      <c r="AE1792" s="144"/>
      <c r="AF1792" s="144"/>
      <c r="AG1792" s="144"/>
      <c r="AH1792" s="144"/>
      <c r="AI1792" s="144"/>
      <c r="AJ1792" s="144"/>
      <c r="AK1792" s="144"/>
      <c r="AL1792" s="144"/>
      <c r="AM1792" s="144"/>
      <c r="AN1792" s="144"/>
      <c r="AO1792" s="144"/>
      <c r="AP1792" s="144"/>
      <c r="AQ1792" s="144"/>
      <c r="AR1792" s="144"/>
      <c r="AS1792" s="144"/>
      <c r="AT1792" s="144"/>
      <c r="AU1792" s="144"/>
      <c r="AV1792" s="144"/>
      <c r="AW1792" s="144"/>
      <c r="AX1792" s="144"/>
      <c r="AY1792" s="144"/>
      <c r="AZ1792" s="144"/>
      <c r="BA1792" s="144"/>
      <c r="BB1792" s="144"/>
      <c r="BC1792" s="144"/>
      <c r="BD1792" s="144"/>
      <c r="BE1792" s="144"/>
      <c r="BF1792" s="144"/>
      <c r="BG1792" s="144"/>
      <c r="BH1792" s="144"/>
      <c r="BI1792" s="144"/>
      <c r="BJ1792" s="144"/>
      <c r="BK1792" s="144"/>
      <c r="BL1792" s="144"/>
      <c r="BM1792" s="144"/>
      <c r="BN1792" s="144"/>
      <c r="BO1792" s="144"/>
      <c r="BP1792" s="144"/>
    </row>
    <row r="1793" spans="1:68" ht="14.5" x14ac:dyDescent="0.3">
      <c r="A1793" s="143"/>
      <c r="B1793" s="143"/>
      <c r="C1793" s="327"/>
      <c r="D1793" s="144"/>
      <c r="E1793" s="144"/>
      <c r="F1793" s="144"/>
      <c r="G1793" s="144"/>
      <c r="H1793" s="144"/>
      <c r="I1793" s="144"/>
      <c r="J1793" s="144"/>
      <c r="K1793" s="144"/>
      <c r="L1793" s="144"/>
      <c r="M1793" s="144"/>
      <c r="N1793" s="144"/>
      <c r="O1793" s="144"/>
      <c r="P1793" s="144"/>
      <c r="Q1793" s="144"/>
      <c r="R1793" s="144"/>
      <c r="S1793" s="144"/>
      <c r="T1793" s="144"/>
      <c r="U1793" s="144"/>
      <c r="V1793" s="144"/>
      <c r="W1793" s="144"/>
      <c r="X1793" s="144"/>
      <c r="Y1793" s="144"/>
      <c r="Z1793" s="144"/>
      <c r="AA1793" s="144"/>
      <c r="AB1793" s="144"/>
      <c r="AC1793" s="144"/>
      <c r="AD1793" s="144"/>
      <c r="AE1793" s="144"/>
      <c r="AF1793" s="144"/>
      <c r="AG1793" s="144"/>
      <c r="AH1793" s="144"/>
      <c r="AI1793" s="144"/>
      <c r="AJ1793" s="144"/>
      <c r="AK1793" s="144"/>
      <c r="AL1793" s="144"/>
      <c r="AM1793" s="144"/>
      <c r="AN1793" s="144"/>
      <c r="AO1793" s="144"/>
      <c r="AP1793" s="144"/>
      <c r="AQ1793" s="144"/>
      <c r="AR1793" s="144"/>
      <c r="AS1793" s="144"/>
      <c r="AT1793" s="144"/>
      <c r="AU1793" s="144"/>
      <c r="AV1793" s="144"/>
      <c r="AW1793" s="144"/>
      <c r="AX1793" s="144"/>
      <c r="AY1793" s="144"/>
      <c r="AZ1793" s="144"/>
      <c r="BA1793" s="144"/>
      <c r="BB1793" s="144"/>
      <c r="BC1793" s="144"/>
      <c r="BD1793" s="144"/>
      <c r="BE1793" s="144"/>
      <c r="BF1793" s="144"/>
      <c r="BG1793" s="144"/>
      <c r="BH1793" s="144"/>
      <c r="BI1793" s="144"/>
      <c r="BJ1793" s="144"/>
      <c r="BK1793" s="144"/>
      <c r="BL1793" s="144"/>
      <c r="BM1793" s="144"/>
      <c r="BN1793" s="144"/>
      <c r="BO1793" s="144"/>
      <c r="BP1793" s="144"/>
    </row>
    <row r="1794" spans="1:68" ht="14.5" x14ac:dyDescent="0.3">
      <c r="A1794" s="143"/>
      <c r="B1794" s="143"/>
      <c r="C1794" s="327"/>
      <c r="D1794" s="144"/>
      <c r="E1794" s="144"/>
      <c r="F1794" s="144"/>
      <c r="G1794" s="144"/>
      <c r="H1794" s="144"/>
      <c r="I1794" s="144"/>
      <c r="J1794" s="144"/>
      <c r="K1794" s="144"/>
      <c r="L1794" s="144"/>
      <c r="M1794" s="144"/>
      <c r="N1794" s="144"/>
      <c r="O1794" s="144"/>
      <c r="P1794" s="144"/>
      <c r="Q1794" s="144"/>
      <c r="R1794" s="144"/>
      <c r="S1794" s="144"/>
      <c r="T1794" s="144"/>
      <c r="U1794" s="144"/>
      <c r="V1794" s="144"/>
      <c r="W1794" s="144"/>
      <c r="X1794" s="144"/>
      <c r="Y1794" s="144"/>
      <c r="Z1794" s="144"/>
      <c r="AA1794" s="144"/>
      <c r="AB1794" s="144"/>
      <c r="AC1794" s="144"/>
      <c r="AD1794" s="144"/>
      <c r="AE1794" s="144"/>
      <c r="AF1794" s="144"/>
      <c r="AG1794" s="144"/>
      <c r="AH1794" s="144"/>
      <c r="AI1794" s="144"/>
      <c r="AJ1794" s="144"/>
      <c r="AK1794" s="144"/>
      <c r="AL1794" s="144"/>
      <c r="AM1794" s="144"/>
      <c r="AN1794" s="144"/>
      <c r="AO1794" s="144"/>
      <c r="AP1794" s="144"/>
      <c r="AQ1794" s="144"/>
      <c r="AR1794" s="144"/>
      <c r="AS1794" s="144"/>
      <c r="AT1794" s="144"/>
      <c r="AU1794" s="144"/>
      <c r="AV1794" s="144"/>
      <c r="AW1794" s="144"/>
      <c r="AX1794" s="144"/>
      <c r="AY1794" s="144"/>
      <c r="AZ1794" s="144"/>
      <c r="BA1794" s="144"/>
      <c r="BB1794" s="144"/>
      <c r="BC1794" s="144"/>
      <c r="BD1794" s="144"/>
      <c r="BE1794" s="144"/>
      <c r="BF1794" s="144"/>
      <c r="BG1794" s="144"/>
      <c r="BH1794" s="144"/>
      <c r="BI1794" s="144"/>
      <c r="BJ1794" s="144"/>
      <c r="BK1794" s="144"/>
      <c r="BL1794" s="144"/>
      <c r="BM1794" s="144"/>
      <c r="BN1794" s="144"/>
      <c r="BO1794" s="144"/>
      <c r="BP1794" s="144"/>
    </row>
    <row r="1795" spans="1:68" ht="14.5" x14ac:dyDescent="0.3">
      <c r="A1795" s="143"/>
      <c r="B1795" s="143"/>
      <c r="C1795" s="327"/>
      <c r="D1795" s="144"/>
      <c r="E1795" s="144"/>
      <c r="F1795" s="144"/>
      <c r="G1795" s="144"/>
      <c r="H1795" s="144"/>
      <c r="I1795" s="144"/>
      <c r="J1795" s="144"/>
      <c r="K1795" s="144"/>
      <c r="L1795" s="144"/>
      <c r="M1795" s="144"/>
      <c r="N1795" s="144"/>
      <c r="O1795" s="144"/>
      <c r="P1795" s="144"/>
      <c r="Q1795" s="144"/>
      <c r="R1795" s="144"/>
      <c r="S1795" s="144"/>
      <c r="T1795" s="144"/>
      <c r="U1795" s="144"/>
      <c r="V1795" s="144"/>
      <c r="W1795" s="144"/>
      <c r="X1795" s="144"/>
      <c r="Y1795" s="144"/>
      <c r="Z1795" s="144"/>
      <c r="AA1795" s="144"/>
      <c r="AB1795" s="144"/>
      <c r="AC1795" s="144"/>
      <c r="AD1795" s="144"/>
      <c r="AE1795" s="144"/>
      <c r="AF1795" s="144"/>
      <c r="AG1795" s="144"/>
      <c r="AH1795" s="144"/>
      <c r="AI1795" s="144"/>
      <c r="AJ1795" s="144"/>
      <c r="AK1795" s="144"/>
      <c r="AL1795" s="144"/>
      <c r="AM1795" s="144"/>
      <c r="AN1795" s="144"/>
      <c r="AO1795" s="144"/>
      <c r="AP1795" s="144"/>
      <c r="AQ1795" s="144"/>
      <c r="AR1795" s="144"/>
      <c r="AS1795" s="144"/>
      <c r="AT1795" s="144"/>
      <c r="AU1795" s="144"/>
      <c r="AV1795" s="144"/>
      <c r="AW1795" s="144"/>
      <c r="AX1795" s="144"/>
      <c r="AY1795" s="144"/>
      <c r="AZ1795" s="144"/>
      <c r="BA1795" s="144"/>
      <c r="BB1795" s="144"/>
      <c r="BC1795" s="144"/>
      <c r="BD1795" s="144"/>
      <c r="BE1795" s="144"/>
      <c r="BF1795" s="144"/>
      <c r="BG1795" s="144"/>
      <c r="BH1795" s="144"/>
      <c r="BI1795" s="144"/>
      <c r="BJ1795" s="144"/>
      <c r="BK1795" s="144"/>
      <c r="BL1795" s="144"/>
      <c r="BM1795" s="144"/>
      <c r="BN1795" s="144"/>
      <c r="BO1795" s="144"/>
      <c r="BP1795" s="144"/>
    </row>
    <row r="1796" spans="1:68" ht="14.5" x14ac:dyDescent="0.3">
      <c r="A1796" s="143"/>
      <c r="B1796" s="143"/>
      <c r="C1796" s="327"/>
      <c r="D1796" s="144"/>
      <c r="E1796" s="144"/>
      <c r="F1796" s="144"/>
      <c r="G1796" s="144"/>
      <c r="H1796" s="144"/>
      <c r="I1796" s="144"/>
      <c r="J1796" s="144"/>
      <c r="K1796" s="144"/>
      <c r="L1796" s="144"/>
      <c r="M1796" s="144"/>
      <c r="N1796" s="144"/>
      <c r="O1796" s="144"/>
      <c r="P1796" s="144"/>
      <c r="Q1796" s="144"/>
      <c r="R1796" s="144"/>
      <c r="S1796" s="144"/>
      <c r="T1796" s="144"/>
      <c r="U1796" s="144"/>
      <c r="V1796" s="144"/>
      <c r="W1796" s="144"/>
      <c r="X1796" s="144"/>
      <c r="Y1796" s="144"/>
      <c r="Z1796" s="144"/>
      <c r="AA1796" s="144"/>
      <c r="AB1796" s="144"/>
      <c r="AC1796" s="144"/>
      <c r="AD1796" s="144"/>
      <c r="AE1796" s="144"/>
      <c r="AF1796" s="144"/>
      <c r="AG1796" s="144"/>
      <c r="AH1796" s="144"/>
      <c r="AI1796" s="144"/>
      <c r="AJ1796" s="144"/>
      <c r="AK1796" s="144"/>
      <c r="AL1796" s="144"/>
      <c r="AM1796" s="144"/>
      <c r="AN1796" s="144"/>
      <c r="AO1796" s="144"/>
      <c r="AP1796" s="144"/>
      <c r="AQ1796" s="144"/>
      <c r="AR1796" s="144"/>
      <c r="AS1796" s="144"/>
      <c r="AT1796" s="144"/>
      <c r="AU1796" s="144"/>
      <c r="AV1796" s="144"/>
      <c r="AW1796" s="144"/>
      <c r="AX1796" s="144"/>
      <c r="AY1796" s="144"/>
      <c r="AZ1796" s="144"/>
      <c r="BA1796" s="144"/>
      <c r="BB1796" s="144"/>
      <c r="BC1796" s="144"/>
      <c r="BD1796" s="144"/>
      <c r="BE1796" s="144"/>
      <c r="BF1796" s="144"/>
      <c r="BG1796" s="144"/>
      <c r="BH1796" s="144"/>
      <c r="BI1796" s="144"/>
      <c r="BJ1796" s="144"/>
      <c r="BK1796" s="144"/>
      <c r="BL1796" s="144"/>
      <c r="BM1796" s="144"/>
      <c r="BN1796" s="144"/>
      <c r="BO1796" s="144"/>
      <c r="BP1796" s="144"/>
    </row>
    <row r="1797" spans="1:68" ht="14.5" x14ac:dyDescent="0.3">
      <c r="A1797" s="143"/>
      <c r="B1797" s="143"/>
      <c r="C1797" s="327"/>
      <c r="D1797" s="144"/>
      <c r="E1797" s="144"/>
      <c r="F1797" s="144"/>
      <c r="G1797" s="144"/>
      <c r="H1797" s="144"/>
      <c r="I1797" s="144"/>
      <c r="J1797" s="144"/>
      <c r="K1797" s="144"/>
      <c r="L1797" s="144"/>
      <c r="M1797" s="144"/>
      <c r="N1797" s="144"/>
      <c r="O1797" s="144"/>
      <c r="P1797" s="144"/>
      <c r="Q1797" s="144"/>
      <c r="R1797" s="144"/>
      <c r="S1797" s="144"/>
      <c r="T1797" s="144"/>
      <c r="U1797" s="144"/>
      <c r="V1797" s="144"/>
      <c r="W1797" s="144"/>
      <c r="X1797" s="144"/>
      <c r="Y1797" s="144"/>
      <c r="Z1797" s="144"/>
      <c r="AA1797" s="144"/>
      <c r="AB1797" s="144"/>
      <c r="AC1797" s="144"/>
      <c r="AD1797" s="144"/>
      <c r="AE1797" s="144"/>
      <c r="AF1797" s="144"/>
      <c r="AG1797" s="144"/>
      <c r="AH1797" s="144"/>
      <c r="AI1797" s="144"/>
      <c r="AJ1797" s="144"/>
      <c r="AK1797" s="144"/>
      <c r="AL1797" s="144"/>
      <c r="AM1797" s="144"/>
      <c r="AN1797" s="144"/>
      <c r="AO1797" s="144"/>
      <c r="AP1797" s="144"/>
      <c r="AQ1797" s="144"/>
      <c r="AR1797" s="144"/>
      <c r="AS1797" s="144"/>
      <c r="AT1797" s="144"/>
      <c r="AU1797" s="144"/>
      <c r="AV1797" s="144"/>
      <c r="AW1797" s="144"/>
      <c r="AX1797" s="144"/>
      <c r="AY1797" s="144"/>
      <c r="AZ1797" s="144"/>
      <c r="BA1797" s="144"/>
      <c r="BB1797" s="144"/>
      <c r="BC1797" s="144"/>
      <c r="BD1797" s="144"/>
      <c r="BE1797" s="144"/>
      <c r="BF1797" s="144"/>
      <c r="BG1797" s="144"/>
      <c r="BH1797" s="144"/>
      <c r="BI1797" s="144"/>
      <c r="BJ1797" s="144"/>
      <c r="BK1797" s="144"/>
      <c r="BL1797" s="144"/>
      <c r="BM1797" s="144"/>
      <c r="BN1797" s="144"/>
      <c r="BO1797" s="144"/>
      <c r="BP1797" s="144"/>
    </row>
    <row r="1798" spans="1:68" ht="14.5" x14ac:dyDescent="0.3">
      <c r="A1798" s="143"/>
      <c r="B1798" s="143"/>
      <c r="C1798" s="327"/>
      <c r="D1798" s="144"/>
      <c r="E1798" s="144"/>
      <c r="F1798" s="144"/>
      <c r="G1798" s="144"/>
      <c r="H1798" s="144"/>
      <c r="I1798" s="144"/>
      <c r="J1798" s="144"/>
      <c r="K1798" s="144"/>
      <c r="L1798" s="144"/>
      <c r="M1798" s="144"/>
      <c r="N1798" s="144"/>
      <c r="O1798" s="144"/>
      <c r="P1798" s="144"/>
      <c r="Q1798" s="144"/>
      <c r="R1798" s="144"/>
      <c r="S1798" s="144"/>
      <c r="T1798" s="144"/>
      <c r="U1798" s="144"/>
      <c r="V1798" s="144"/>
      <c r="W1798" s="144"/>
      <c r="X1798" s="144"/>
      <c r="Y1798" s="144"/>
      <c r="Z1798" s="144"/>
      <c r="AA1798" s="144"/>
      <c r="AB1798" s="144"/>
      <c r="AC1798" s="144"/>
      <c r="AD1798" s="144"/>
      <c r="AE1798" s="144"/>
      <c r="AF1798" s="144"/>
      <c r="AG1798" s="144"/>
      <c r="AH1798" s="144"/>
      <c r="AI1798" s="144"/>
      <c r="AJ1798" s="144"/>
      <c r="AK1798" s="144"/>
      <c r="AL1798" s="144"/>
      <c r="AM1798" s="144"/>
      <c r="AN1798" s="144"/>
      <c r="AO1798" s="144"/>
      <c r="AP1798" s="144"/>
      <c r="AQ1798" s="144"/>
      <c r="AR1798" s="144"/>
      <c r="AS1798" s="144"/>
      <c r="AT1798" s="144"/>
      <c r="AU1798" s="144"/>
      <c r="AV1798" s="144"/>
      <c r="AW1798" s="144"/>
      <c r="AX1798" s="144"/>
      <c r="AY1798" s="144"/>
      <c r="AZ1798" s="144"/>
      <c r="BA1798" s="144"/>
      <c r="BB1798" s="144"/>
      <c r="BC1798" s="144"/>
      <c r="BD1798" s="144"/>
      <c r="BE1798" s="144"/>
      <c r="BF1798" s="144"/>
      <c r="BG1798" s="144"/>
      <c r="BH1798" s="144"/>
      <c r="BI1798" s="144"/>
      <c r="BJ1798" s="144"/>
      <c r="BK1798" s="144"/>
      <c r="BL1798" s="144"/>
      <c r="BM1798" s="144"/>
      <c r="BN1798" s="144"/>
      <c r="BO1798" s="144"/>
      <c r="BP1798" s="144"/>
    </row>
    <row r="1799" spans="1:68" ht="14.5" x14ac:dyDescent="0.3">
      <c r="A1799" s="143"/>
      <c r="B1799" s="143"/>
      <c r="C1799" s="327"/>
      <c r="D1799" s="144"/>
      <c r="E1799" s="144"/>
      <c r="F1799" s="144"/>
      <c r="G1799" s="144"/>
      <c r="H1799" s="144"/>
      <c r="I1799" s="144"/>
      <c r="J1799" s="144"/>
      <c r="K1799" s="144"/>
      <c r="L1799" s="144"/>
      <c r="M1799" s="144"/>
      <c r="N1799" s="144"/>
      <c r="O1799" s="144"/>
      <c r="P1799" s="144"/>
      <c r="Q1799" s="144"/>
      <c r="R1799" s="144"/>
      <c r="S1799" s="144"/>
      <c r="T1799" s="144"/>
      <c r="U1799" s="144"/>
      <c r="V1799" s="144"/>
      <c r="W1799" s="144"/>
      <c r="X1799" s="144"/>
      <c r="Y1799" s="144"/>
      <c r="Z1799" s="144"/>
      <c r="AA1799" s="144"/>
      <c r="AB1799" s="144"/>
      <c r="AC1799" s="144"/>
      <c r="AD1799" s="144"/>
      <c r="AE1799" s="144"/>
      <c r="AF1799" s="144"/>
      <c r="AG1799" s="144"/>
      <c r="AH1799" s="144"/>
      <c r="AI1799" s="144"/>
      <c r="AJ1799" s="144"/>
      <c r="AK1799" s="144"/>
      <c r="AL1799" s="144"/>
      <c r="AM1799" s="144"/>
      <c r="AN1799" s="144"/>
      <c r="AO1799" s="144"/>
      <c r="AP1799" s="144"/>
      <c r="AQ1799" s="144"/>
      <c r="AR1799" s="144"/>
      <c r="AS1799" s="144"/>
      <c r="AT1799" s="144"/>
      <c r="AU1799" s="144"/>
      <c r="AV1799" s="144"/>
      <c r="AW1799" s="144"/>
      <c r="AX1799" s="144"/>
      <c r="AY1799" s="144"/>
      <c r="AZ1799" s="144"/>
      <c r="BA1799" s="144"/>
      <c r="BB1799" s="144"/>
      <c r="BC1799" s="144"/>
      <c r="BD1799" s="144"/>
      <c r="BE1799" s="144"/>
      <c r="BF1799" s="144"/>
      <c r="BG1799" s="144"/>
      <c r="BH1799" s="144"/>
      <c r="BI1799" s="144"/>
      <c r="BJ1799" s="144"/>
      <c r="BK1799" s="144"/>
      <c r="BL1799" s="144"/>
      <c r="BM1799" s="144"/>
      <c r="BN1799" s="144"/>
      <c r="BO1799" s="144"/>
      <c r="BP1799" s="144"/>
    </row>
    <row r="1800" spans="1:68" ht="14.5" x14ac:dyDescent="0.3">
      <c r="A1800" s="143"/>
      <c r="B1800" s="143"/>
      <c r="C1800" s="327"/>
      <c r="D1800" s="144"/>
      <c r="E1800" s="144"/>
      <c r="F1800" s="144"/>
      <c r="G1800" s="144"/>
      <c r="H1800" s="144"/>
      <c r="I1800" s="144"/>
      <c r="J1800" s="144"/>
      <c r="K1800" s="144"/>
      <c r="L1800" s="144"/>
      <c r="M1800" s="144"/>
      <c r="N1800" s="144"/>
      <c r="O1800" s="144"/>
      <c r="P1800" s="144"/>
      <c r="Q1800" s="144"/>
      <c r="R1800" s="144"/>
      <c r="S1800" s="144"/>
      <c r="T1800" s="144"/>
      <c r="U1800" s="144"/>
      <c r="V1800" s="144"/>
      <c r="W1800" s="144"/>
      <c r="X1800" s="144"/>
      <c r="Y1800" s="144"/>
      <c r="Z1800" s="144"/>
      <c r="AA1800" s="144"/>
      <c r="AB1800" s="144"/>
      <c r="AC1800" s="144"/>
      <c r="AD1800" s="144"/>
      <c r="AE1800" s="144"/>
      <c r="AF1800" s="144"/>
      <c r="AG1800" s="144"/>
      <c r="AH1800" s="144"/>
      <c r="AI1800" s="144"/>
      <c r="AJ1800" s="144"/>
      <c r="AK1800" s="144"/>
      <c r="AL1800" s="144"/>
      <c r="AM1800" s="144"/>
      <c r="AN1800" s="144"/>
      <c r="AO1800" s="144"/>
      <c r="AP1800" s="144"/>
      <c r="AQ1800" s="144"/>
      <c r="AR1800" s="144"/>
      <c r="AS1800" s="144"/>
      <c r="AT1800" s="144"/>
      <c r="AU1800" s="144"/>
      <c r="AV1800" s="144"/>
      <c r="AW1800" s="144"/>
      <c r="AX1800" s="144"/>
      <c r="AY1800" s="144"/>
      <c r="AZ1800" s="144"/>
      <c r="BA1800" s="144"/>
      <c r="BB1800" s="144"/>
      <c r="BC1800" s="144"/>
      <c r="BD1800" s="144"/>
      <c r="BE1800" s="144"/>
      <c r="BF1800" s="144"/>
      <c r="BG1800" s="144"/>
      <c r="BH1800" s="144"/>
      <c r="BI1800" s="144"/>
      <c r="BJ1800" s="144"/>
      <c r="BK1800" s="144"/>
      <c r="BL1800" s="144"/>
      <c r="BM1800" s="144"/>
      <c r="BN1800" s="144"/>
      <c r="BO1800" s="144"/>
      <c r="BP1800" s="144"/>
    </row>
    <row r="1801" spans="1:68" ht="14.5" x14ac:dyDescent="0.3">
      <c r="A1801" s="143"/>
      <c r="B1801" s="143"/>
      <c r="C1801" s="327"/>
      <c r="D1801" s="144"/>
      <c r="E1801" s="144"/>
      <c r="F1801" s="144"/>
      <c r="G1801" s="144"/>
      <c r="H1801" s="144"/>
      <c r="I1801" s="144"/>
      <c r="J1801" s="144"/>
      <c r="K1801" s="144"/>
      <c r="L1801" s="144"/>
      <c r="M1801" s="144"/>
      <c r="N1801" s="144"/>
      <c r="O1801" s="144"/>
      <c r="P1801" s="144"/>
      <c r="Q1801" s="144"/>
      <c r="R1801" s="144"/>
      <c r="S1801" s="144"/>
      <c r="T1801" s="144"/>
      <c r="U1801" s="144"/>
      <c r="V1801" s="144"/>
      <c r="W1801" s="144"/>
      <c r="X1801" s="144"/>
      <c r="Y1801" s="144"/>
      <c r="Z1801" s="144"/>
      <c r="AA1801" s="144"/>
      <c r="AB1801" s="144"/>
      <c r="AC1801" s="144"/>
      <c r="AD1801" s="144"/>
      <c r="AE1801" s="144"/>
      <c r="AF1801" s="144"/>
      <c r="AG1801" s="144"/>
      <c r="AH1801" s="144"/>
      <c r="AI1801" s="144"/>
      <c r="AJ1801" s="144"/>
      <c r="AK1801" s="144"/>
      <c r="AL1801" s="144"/>
      <c r="AM1801" s="144"/>
      <c r="AN1801" s="144"/>
      <c r="AO1801" s="144"/>
      <c r="AP1801" s="144"/>
      <c r="AQ1801" s="144"/>
      <c r="AR1801" s="144"/>
      <c r="AS1801" s="144"/>
      <c r="AT1801" s="144"/>
      <c r="AU1801" s="144"/>
      <c r="AV1801" s="144"/>
      <c r="AW1801" s="144"/>
      <c r="AX1801" s="144"/>
      <c r="AY1801" s="144"/>
      <c r="AZ1801" s="144"/>
      <c r="BA1801" s="144"/>
      <c r="BB1801" s="144"/>
      <c r="BC1801" s="144"/>
      <c r="BD1801" s="144"/>
      <c r="BE1801" s="144"/>
      <c r="BF1801" s="144"/>
      <c r="BG1801" s="144"/>
      <c r="BH1801" s="144"/>
      <c r="BI1801" s="144"/>
      <c r="BJ1801" s="144"/>
      <c r="BK1801" s="144"/>
      <c r="BL1801" s="144"/>
      <c r="BM1801" s="144"/>
      <c r="BN1801" s="144"/>
      <c r="BO1801" s="144"/>
      <c r="BP1801" s="144"/>
    </row>
    <row r="1802" spans="1:68" ht="14.5" x14ac:dyDescent="0.3">
      <c r="A1802" s="143"/>
      <c r="B1802" s="143"/>
      <c r="C1802" s="327"/>
      <c r="D1802" s="144"/>
      <c r="E1802" s="144"/>
      <c r="F1802" s="144"/>
      <c r="G1802" s="144"/>
      <c r="H1802" s="144"/>
      <c r="I1802" s="144"/>
      <c r="J1802" s="144"/>
      <c r="K1802" s="144"/>
      <c r="L1802" s="144"/>
      <c r="M1802" s="144"/>
      <c r="N1802" s="144"/>
      <c r="O1802" s="144"/>
      <c r="P1802" s="144"/>
      <c r="Q1802" s="144"/>
      <c r="R1802" s="144"/>
      <c r="S1802" s="144"/>
      <c r="T1802" s="144"/>
      <c r="U1802" s="144"/>
      <c r="V1802" s="144"/>
      <c r="W1802" s="144"/>
      <c r="X1802" s="144"/>
      <c r="Y1802" s="144"/>
      <c r="Z1802" s="144"/>
      <c r="AA1802" s="144"/>
      <c r="AB1802" s="144"/>
      <c r="AC1802" s="144"/>
      <c r="AD1802" s="144"/>
      <c r="AE1802" s="144"/>
      <c r="AF1802" s="144"/>
      <c r="AG1802" s="144"/>
      <c r="AH1802" s="144"/>
      <c r="AI1802" s="144"/>
      <c r="AJ1802" s="144"/>
      <c r="AK1802" s="144"/>
      <c r="AL1802" s="144"/>
      <c r="AM1802" s="144"/>
      <c r="AN1802" s="144"/>
      <c r="AO1802" s="144"/>
      <c r="AP1802" s="144"/>
      <c r="AQ1802" s="144"/>
      <c r="AR1802" s="144"/>
      <c r="AS1802" s="144"/>
      <c r="AT1802" s="144"/>
      <c r="AU1802" s="144"/>
      <c r="AV1802" s="144"/>
      <c r="AW1802" s="144"/>
      <c r="AX1802" s="144"/>
      <c r="AY1802" s="144"/>
      <c r="AZ1802" s="144"/>
      <c r="BA1802" s="144"/>
      <c r="BB1802" s="144"/>
      <c r="BC1802" s="144"/>
      <c r="BD1802" s="144"/>
      <c r="BE1802" s="144"/>
      <c r="BF1802" s="144"/>
      <c r="BG1802" s="144"/>
      <c r="BH1802" s="144"/>
      <c r="BI1802" s="144"/>
      <c r="BJ1802" s="144"/>
      <c r="BK1802" s="144"/>
      <c r="BL1802" s="144"/>
      <c r="BM1802" s="144"/>
      <c r="BN1802" s="144"/>
      <c r="BO1802" s="144"/>
      <c r="BP1802" s="144"/>
    </row>
    <row r="1803" spans="1:68" ht="14.5" x14ac:dyDescent="0.3">
      <c r="A1803" s="143"/>
      <c r="B1803" s="143"/>
      <c r="C1803" s="327"/>
      <c r="D1803" s="144"/>
      <c r="E1803" s="144"/>
      <c r="F1803" s="144"/>
      <c r="G1803" s="144"/>
      <c r="H1803" s="144"/>
      <c r="I1803" s="144"/>
      <c r="J1803" s="144"/>
      <c r="K1803" s="144"/>
      <c r="L1803" s="144"/>
      <c r="M1803" s="144"/>
      <c r="N1803" s="144"/>
      <c r="O1803" s="144"/>
      <c r="P1803" s="144"/>
      <c r="Q1803" s="144"/>
      <c r="R1803" s="144"/>
      <c r="S1803" s="144"/>
      <c r="T1803" s="144"/>
      <c r="U1803" s="144"/>
      <c r="V1803" s="144"/>
      <c r="W1803" s="144"/>
      <c r="X1803" s="144"/>
      <c r="Y1803" s="144"/>
      <c r="Z1803" s="144"/>
      <c r="AA1803" s="144"/>
      <c r="AB1803" s="144"/>
      <c r="AC1803" s="144"/>
      <c r="AD1803" s="144"/>
      <c r="AE1803" s="144"/>
      <c r="AF1803" s="144"/>
      <c r="AG1803" s="144"/>
      <c r="AH1803" s="144"/>
      <c r="AI1803" s="144"/>
      <c r="AJ1803" s="144"/>
      <c r="AK1803" s="144"/>
      <c r="AL1803" s="144"/>
      <c r="AM1803" s="144"/>
      <c r="AN1803" s="144"/>
      <c r="AO1803" s="144"/>
      <c r="AP1803" s="144"/>
      <c r="AQ1803" s="144"/>
      <c r="AR1803" s="144"/>
      <c r="AS1803" s="144"/>
      <c r="AT1803" s="144"/>
      <c r="AU1803" s="144"/>
      <c r="AV1803" s="144"/>
      <c r="AW1803" s="144"/>
      <c r="AX1803" s="144"/>
      <c r="AY1803" s="144"/>
      <c r="AZ1803" s="144"/>
      <c r="BA1803" s="144"/>
      <c r="BB1803" s="144"/>
      <c r="BC1803" s="144"/>
      <c r="BD1803" s="144"/>
      <c r="BE1803" s="144"/>
      <c r="BF1803" s="144"/>
      <c r="BG1803" s="144"/>
      <c r="BH1803" s="144"/>
      <c r="BI1803" s="144"/>
      <c r="BJ1803" s="144"/>
      <c r="BK1803" s="144"/>
      <c r="BL1803" s="144"/>
      <c r="BM1803" s="144"/>
      <c r="BN1803" s="144"/>
      <c r="BO1803" s="144"/>
      <c r="BP1803" s="144"/>
    </row>
    <row r="1804" spans="1:68" ht="14.5" x14ac:dyDescent="0.3">
      <c r="A1804" s="143"/>
      <c r="B1804" s="143"/>
      <c r="C1804" s="327"/>
      <c r="D1804" s="144"/>
      <c r="E1804" s="144"/>
      <c r="F1804" s="144"/>
      <c r="G1804" s="144"/>
      <c r="H1804" s="144"/>
      <c r="I1804" s="144"/>
      <c r="J1804" s="144"/>
      <c r="K1804" s="144"/>
      <c r="L1804" s="144"/>
      <c r="M1804" s="144"/>
      <c r="N1804" s="144"/>
      <c r="O1804" s="144"/>
      <c r="P1804" s="144"/>
      <c r="Q1804" s="144"/>
      <c r="R1804" s="144"/>
      <c r="S1804" s="144"/>
      <c r="T1804" s="144"/>
      <c r="U1804" s="144"/>
      <c r="V1804" s="144"/>
      <c r="W1804" s="144"/>
      <c r="X1804" s="144"/>
      <c r="Y1804" s="144"/>
      <c r="Z1804" s="144"/>
      <c r="AA1804" s="144"/>
      <c r="AB1804" s="144"/>
      <c r="AC1804" s="144"/>
      <c r="AD1804" s="144"/>
      <c r="AE1804" s="144"/>
      <c r="AF1804" s="144"/>
      <c r="AG1804" s="144"/>
      <c r="AH1804" s="144"/>
      <c r="AI1804" s="144"/>
      <c r="AJ1804" s="144"/>
      <c r="AK1804" s="144"/>
      <c r="AL1804" s="144"/>
      <c r="AM1804" s="144"/>
      <c r="AN1804" s="144"/>
      <c r="AO1804" s="144"/>
      <c r="AP1804" s="144"/>
      <c r="AQ1804" s="144"/>
      <c r="AR1804" s="144"/>
      <c r="AS1804" s="144"/>
      <c r="AT1804" s="144"/>
      <c r="AU1804" s="144"/>
      <c r="AV1804" s="144"/>
      <c r="AW1804" s="144"/>
      <c r="AX1804" s="144"/>
      <c r="AY1804" s="144"/>
      <c r="AZ1804" s="144"/>
      <c r="BA1804" s="144"/>
      <c r="BB1804" s="144"/>
      <c r="BC1804" s="144"/>
      <c r="BD1804" s="144"/>
      <c r="BE1804" s="144"/>
      <c r="BF1804" s="144"/>
      <c r="BG1804" s="144"/>
      <c r="BH1804" s="144"/>
      <c r="BI1804" s="144"/>
      <c r="BJ1804" s="144"/>
      <c r="BK1804" s="144"/>
      <c r="BL1804" s="144"/>
      <c r="BM1804" s="144"/>
      <c r="BN1804" s="144"/>
      <c r="BO1804" s="144"/>
      <c r="BP1804" s="144"/>
    </row>
    <row r="1805" spans="1:68" ht="14.5" x14ac:dyDescent="0.3">
      <c r="A1805" s="143"/>
      <c r="B1805" s="143"/>
      <c r="C1805" s="327"/>
      <c r="D1805" s="144"/>
      <c r="E1805" s="144"/>
      <c r="F1805" s="144"/>
      <c r="G1805" s="144"/>
      <c r="H1805" s="144"/>
      <c r="I1805" s="144"/>
      <c r="J1805" s="144"/>
      <c r="K1805" s="144"/>
      <c r="L1805" s="144"/>
      <c r="M1805" s="144"/>
      <c r="N1805" s="144"/>
      <c r="O1805" s="144"/>
      <c r="P1805" s="144"/>
      <c r="Q1805" s="144"/>
      <c r="R1805" s="144"/>
      <c r="S1805" s="144"/>
      <c r="T1805" s="144"/>
      <c r="U1805" s="144"/>
      <c r="V1805" s="144"/>
      <c r="W1805" s="144"/>
      <c r="X1805" s="144"/>
      <c r="Y1805" s="144"/>
      <c r="Z1805" s="144"/>
      <c r="AA1805" s="144"/>
      <c r="AB1805" s="144"/>
      <c r="AC1805" s="144"/>
      <c r="AD1805" s="144"/>
      <c r="AE1805" s="144"/>
      <c r="AF1805" s="144"/>
      <c r="AG1805" s="144"/>
      <c r="AH1805" s="144"/>
      <c r="AI1805" s="144"/>
      <c r="AJ1805" s="144"/>
      <c r="AK1805" s="144"/>
      <c r="AL1805" s="144"/>
      <c r="AM1805" s="144"/>
      <c r="AN1805" s="144"/>
      <c r="AO1805" s="144"/>
      <c r="AP1805" s="144"/>
      <c r="AQ1805" s="144"/>
      <c r="AR1805" s="144"/>
      <c r="AS1805" s="144"/>
      <c r="AT1805" s="144"/>
      <c r="AU1805" s="144"/>
      <c r="AV1805" s="144"/>
      <c r="AW1805" s="144"/>
      <c r="AX1805" s="144"/>
      <c r="AY1805" s="144"/>
      <c r="AZ1805" s="144"/>
      <c r="BA1805" s="144"/>
      <c r="BB1805" s="144"/>
      <c r="BC1805" s="144"/>
      <c r="BD1805" s="144"/>
      <c r="BE1805" s="144"/>
      <c r="BF1805" s="144"/>
      <c r="BG1805" s="144"/>
      <c r="BH1805" s="144"/>
      <c r="BI1805" s="144"/>
      <c r="BJ1805" s="144"/>
      <c r="BK1805" s="144"/>
      <c r="BL1805" s="144"/>
      <c r="BM1805" s="144"/>
      <c r="BN1805" s="144"/>
      <c r="BO1805" s="144"/>
      <c r="BP1805" s="144"/>
    </row>
    <row r="1806" spans="1:68" ht="14.5" x14ac:dyDescent="0.3">
      <c r="A1806" s="143"/>
      <c r="B1806" s="143"/>
      <c r="C1806" s="327"/>
      <c r="D1806" s="144"/>
      <c r="E1806" s="144"/>
      <c r="F1806" s="144"/>
      <c r="G1806" s="144"/>
      <c r="H1806" s="144"/>
      <c r="I1806" s="144"/>
      <c r="J1806" s="144"/>
      <c r="K1806" s="144"/>
      <c r="L1806" s="144"/>
      <c r="M1806" s="144"/>
      <c r="N1806" s="144"/>
      <c r="O1806" s="144"/>
      <c r="P1806" s="144"/>
      <c r="Q1806" s="144"/>
      <c r="R1806" s="144"/>
      <c r="S1806" s="144"/>
      <c r="T1806" s="144"/>
      <c r="U1806" s="144"/>
      <c r="V1806" s="144"/>
      <c r="W1806" s="144"/>
      <c r="X1806" s="144"/>
      <c r="Y1806" s="144"/>
      <c r="Z1806" s="144"/>
      <c r="AA1806" s="144"/>
      <c r="AB1806" s="144"/>
      <c r="AC1806" s="144"/>
      <c r="AD1806" s="144"/>
      <c r="AE1806" s="144"/>
      <c r="AF1806" s="144"/>
      <c r="AG1806" s="144"/>
      <c r="AH1806" s="144"/>
      <c r="AI1806" s="144"/>
      <c r="AJ1806" s="144"/>
      <c r="AK1806" s="144"/>
      <c r="AL1806" s="144"/>
      <c r="AM1806" s="144"/>
      <c r="AN1806" s="144"/>
      <c r="AO1806" s="144"/>
      <c r="AP1806" s="144"/>
      <c r="AQ1806" s="144"/>
      <c r="AR1806" s="144"/>
      <c r="AS1806" s="144"/>
      <c r="AT1806" s="144"/>
      <c r="AU1806" s="144"/>
      <c r="AV1806" s="144"/>
      <c r="AW1806" s="144"/>
      <c r="AX1806" s="144"/>
      <c r="AY1806" s="144"/>
      <c r="AZ1806" s="144"/>
      <c r="BA1806" s="144"/>
      <c r="BB1806" s="144"/>
      <c r="BC1806" s="144"/>
      <c r="BD1806" s="144"/>
      <c r="BE1806" s="144"/>
      <c r="BF1806" s="144"/>
      <c r="BG1806" s="144"/>
      <c r="BH1806" s="144"/>
      <c r="BI1806" s="144"/>
      <c r="BJ1806" s="144"/>
      <c r="BK1806" s="144"/>
      <c r="BL1806" s="144"/>
      <c r="BM1806" s="144"/>
      <c r="BN1806" s="144"/>
      <c r="BO1806" s="144"/>
      <c r="BP1806" s="144"/>
    </row>
    <row r="1807" spans="1:68" ht="14.5" x14ac:dyDescent="0.3">
      <c r="A1807" s="143"/>
      <c r="B1807" s="143"/>
      <c r="C1807" s="327"/>
      <c r="D1807" s="144"/>
      <c r="E1807" s="144"/>
      <c r="F1807" s="144"/>
      <c r="G1807" s="144"/>
      <c r="H1807" s="144"/>
      <c r="I1807" s="144"/>
      <c r="J1807" s="144"/>
      <c r="K1807" s="144"/>
      <c r="L1807" s="144"/>
      <c r="M1807" s="144"/>
      <c r="N1807" s="144"/>
      <c r="O1807" s="144"/>
      <c r="P1807" s="144"/>
      <c r="Q1807" s="144"/>
      <c r="R1807" s="144"/>
      <c r="S1807" s="144"/>
      <c r="T1807" s="144"/>
      <c r="U1807" s="144"/>
      <c r="V1807" s="144"/>
      <c r="W1807" s="144"/>
      <c r="X1807" s="144"/>
      <c r="Y1807" s="144"/>
      <c r="Z1807" s="144"/>
      <c r="AA1807" s="144"/>
      <c r="AB1807" s="144"/>
      <c r="AC1807" s="144"/>
      <c r="AD1807" s="144"/>
      <c r="AE1807" s="144"/>
      <c r="AF1807" s="144"/>
      <c r="AG1807" s="144"/>
      <c r="AH1807" s="144"/>
      <c r="AI1807" s="144"/>
      <c r="AJ1807" s="144"/>
      <c r="AK1807" s="144"/>
      <c r="AL1807" s="144"/>
      <c r="AM1807" s="144"/>
      <c r="AN1807" s="144"/>
      <c r="AO1807" s="144"/>
      <c r="AP1807" s="144"/>
      <c r="AQ1807" s="144"/>
      <c r="AR1807" s="144"/>
      <c r="AS1807" s="144"/>
      <c r="AT1807" s="144"/>
      <c r="AU1807" s="144"/>
      <c r="AV1807" s="144"/>
      <c r="AW1807" s="144"/>
      <c r="AX1807" s="144"/>
      <c r="AY1807" s="144"/>
      <c r="AZ1807" s="144"/>
      <c r="BA1807" s="144"/>
      <c r="BB1807" s="144"/>
      <c r="BC1807" s="144"/>
      <c r="BD1807" s="144"/>
      <c r="BE1807" s="144"/>
      <c r="BF1807" s="144"/>
      <c r="BG1807" s="144"/>
      <c r="BH1807" s="144"/>
      <c r="BI1807" s="144"/>
      <c r="BJ1807" s="144"/>
      <c r="BK1807" s="144"/>
      <c r="BL1807" s="144"/>
      <c r="BM1807" s="144"/>
      <c r="BN1807" s="144"/>
      <c r="BO1807" s="144"/>
      <c r="BP1807" s="144"/>
    </row>
    <row r="1808" spans="1:68" ht="14.5" x14ac:dyDescent="0.3">
      <c r="A1808" s="143"/>
      <c r="B1808" s="143"/>
      <c r="C1808" s="327"/>
      <c r="D1808" s="144"/>
      <c r="E1808" s="144"/>
      <c r="F1808" s="144"/>
      <c r="G1808" s="144"/>
      <c r="H1808" s="144"/>
      <c r="I1808" s="144"/>
      <c r="J1808" s="144"/>
      <c r="K1808" s="144"/>
      <c r="L1808" s="144"/>
      <c r="M1808" s="144"/>
      <c r="N1808" s="144"/>
      <c r="O1808" s="144"/>
      <c r="P1808" s="144"/>
      <c r="Q1808" s="144"/>
      <c r="R1808" s="144"/>
      <c r="S1808" s="144"/>
      <c r="T1808" s="144"/>
      <c r="U1808" s="144"/>
      <c r="V1808" s="144"/>
      <c r="W1808" s="144"/>
      <c r="X1808" s="144"/>
      <c r="Y1808" s="144"/>
      <c r="Z1808" s="144"/>
      <c r="AA1808" s="144"/>
      <c r="AB1808" s="144"/>
      <c r="AC1808" s="144"/>
      <c r="AD1808" s="144"/>
      <c r="AE1808" s="144"/>
      <c r="AF1808" s="144"/>
      <c r="AG1808" s="144"/>
      <c r="AH1808" s="144"/>
      <c r="AI1808" s="144"/>
      <c r="AJ1808" s="144"/>
      <c r="AK1808" s="144"/>
      <c r="AL1808" s="144"/>
      <c r="AM1808" s="144"/>
      <c r="AN1808" s="144"/>
      <c r="AO1808" s="144"/>
      <c r="AP1808" s="144"/>
      <c r="AQ1808" s="144"/>
      <c r="AR1808" s="144"/>
      <c r="AS1808" s="144"/>
      <c r="AT1808" s="144"/>
      <c r="AU1808" s="144"/>
      <c r="AV1808" s="144"/>
      <c r="AW1808" s="144"/>
      <c r="AX1808" s="144"/>
      <c r="AY1808" s="144"/>
      <c r="AZ1808" s="144"/>
      <c r="BA1808" s="144"/>
      <c r="BB1808" s="144"/>
      <c r="BC1808" s="144"/>
      <c r="BD1808" s="144"/>
      <c r="BE1808" s="144"/>
      <c r="BF1808" s="144"/>
      <c r="BG1808" s="144"/>
      <c r="BH1808" s="144"/>
      <c r="BI1808" s="144"/>
      <c r="BJ1808" s="144"/>
      <c r="BK1808" s="144"/>
      <c r="BL1808" s="144"/>
      <c r="BM1808" s="144"/>
      <c r="BN1808" s="144"/>
      <c r="BO1808" s="144"/>
      <c r="BP1808" s="144"/>
    </row>
    <row r="1809" spans="1:68" ht="14.5" x14ac:dyDescent="0.3">
      <c r="A1809" s="143"/>
      <c r="B1809" s="143"/>
      <c r="C1809" s="327"/>
      <c r="D1809" s="144"/>
      <c r="E1809" s="144"/>
      <c r="F1809" s="144"/>
      <c r="G1809" s="144"/>
      <c r="H1809" s="144"/>
      <c r="I1809" s="144"/>
      <c r="J1809" s="144"/>
      <c r="K1809" s="144"/>
      <c r="L1809" s="144"/>
      <c r="M1809" s="144"/>
      <c r="N1809" s="144"/>
      <c r="O1809" s="144"/>
      <c r="P1809" s="144"/>
      <c r="Q1809" s="144"/>
      <c r="R1809" s="144"/>
      <c r="S1809" s="144"/>
      <c r="T1809" s="144"/>
      <c r="U1809" s="144"/>
      <c r="V1809" s="144"/>
      <c r="W1809" s="144"/>
      <c r="X1809" s="144"/>
      <c r="Y1809" s="144"/>
      <c r="Z1809" s="144"/>
      <c r="AA1809" s="144"/>
      <c r="AB1809" s="144"/>
      <c r="AC1809" s="144"/>
      <c r="AD1809" s="144"/>
      <c r="AE1809" s="144"/>
      <c r="AF1809" s="144"/>
      <c r="AG1809" s="144"/>
      <c r="AH1809" s="144"/>
      <c r="AI1809" s="144"/>
      <c r="AJ1809" s="144"/>
      <c r="AK1809" s="144"/>
      <c r="AL1809" s="144"/>
      <c r="AM1809" s="144"/>
      <c r="AN1809" s="144"/>
      <c r="AO1809" s="144"/>
      <c r="AP1809" s="144"/>
      <c r="AQ1809" s="144"/>
      <c r="AR1809" s="144"/>
      <c r="AS1809" s="144"/>
      <c r="AT1809" s="144"/>
      <c r="AU1809" s="144"/>
      <c r="AV1809" s="144"/>
      <c r="AW1809" s="144"/>
      <c r="AX1809" s="144"/>
      <c r="AY1809" s="144"/>
      <c r="AZ1809" s="144"/>
      <c r="BA1809" s="144"/>
      <c r="BB1809" s="144"/>
      <c r="BC1809" s="144"/>
      <c r="BD1809" s="144"/>
      <c r="BE1809" s="144"/>
      <c r="BF1809" s="144"/>
      <c r="BG1809" s="144"/>
      <c r="BH1809" s="144"/>
      <c r="BI1809" s="144"/>
      <c r="BJ1809" s="144"/>
      <c r="BK1809" s="144"/>
      <c r="BL1809" s="144"/>
      <c r="BM1809" s="144"/>
      <c r="BN1809" s="144"/>
      <c r="BO1809" s="144"/>
      <c r="BP1809" s="144"/>
    </row>
    <row r="1810" spans="1:68" ht="14.5" x14ac:dyDescent="0.3">
      <c r="A1810" s="143"/>
      <c r="B1810" s="143"/>
      <c r="C1810" s="327"/>
      <c r="D1810" s="144"/>
      <c r="E1810" s="144"/>
      <c r="F1810" s="144"/>
      <c r="G1810" s="144"/>
      <c r="H1810" s="144"/>
      <c r="I1810" s="144"/>
      <c r="J1810" s="144"/>
      <c r="K1810" s="144"/>
      <c r="L1810" s="144"/>
      <c r="M1810" s="144"/>
      <c r="N1810" s="144"/>
      <c r="O1810" s="144"/>
      <c r="P1810" s="144"/>
      <c r="Q1810" s="144"/>
      <c r="R1810" s="144"/>
      <c r="S1810" s="144"/>
      <c r="T1810" s="144"/>
      <c r="U1810" s="144"/>
      <c r="V1810" s="144"/>
      <c r="W1810" s="144"/>
      <c r="X1810" s="144"/>
      <c r="Y1810" s="144"/>
      <c r="Z1810" s="144"/>
      <c r="AA1810" s="144"/>
      <c r="AB1810" s="144"/>
      <c r="AC1810" s="144"/>
      <c r="AD1810" s="144"/>
      <c r="AE1810" s="144"/>
      <c r="AF1810" s="144"/>
      <c r="AG1810" s="144"/>
      <c r="AH1810" s="144"/>
      <c r="AI1810" s="144"/>
      <c r="AJ1810" s="144"/>
      <c r="AK1810" s="144"/>
      <c r="AL1810" s="144"/>
      <c r="AM1810" s="144"/>
      <c r="AN1810" s="144"/>
      <c r="AO1810" s="144"/>
      <c r="AP1810" s="144"/>
      <c r="AQ1810" s="144"/>
      <c r="AR1810" s="144"/>
      <c r="AS1810" s="144"/>
      <c r="AT1810" s="144"/>
      <c r="AU1810" s="144"/>
      <c r="AV1810" s="144"/>
      <c r="AW1810" s="144"/>
      <c r="AX1810" s="144"/>
      <c r="AY1810" s="144"/>
      <c r="AZ1810" s="144"/>
      <c r="BA1810" s="144"/>
      <c r="BB1810" s="144"/>
      <c r="BC1810" s="144"/>
      <c r="BD1810" s="144"/>
      <c r="BE1810" s="144"/>
      <c r="BF1810" s="144"/>
      <c r="BG1810" s="144"/>
      <c r="BH1810" s="144"/>
      <c r="BI1810" s="144"/>
      <c r="BJ1810" s="144"/>
      <c r="BK1810" s="144"/>
      <c r="BL1810" s="144"/>
      <c r="BM1810" s="144"/>
      <c r="BN1810" s="144"/>
      <c r="BO1810" s="144"/>
      <c r="BP1810" s="144"/>
    </row>
    <row r="1811" spans="1:68" ht="14.5" x14ac:dyDescent="0.3">
      <c r="A1811" s="143"/>
      <c r="B1811" s="143"/>
      <c r="C1811" s="327"/>
      <c r="D1811" s="144"/>
      <c r="E1811" s="144"/>
      <c r="F1811" s="144"/>
      <c r="G1811" s="144"/>
      <c r="H1811" s="144"/>
      <c r="I1811" s="144"/>
      <c r="J1811" s="144"/>
      <c r="K1811" s="144"/>
      <c r="L1811" s="144"/>
      <c r="M1811" s="144"/>
      <c r="N1811" s="144"/>
      <c r="O1811" s="144"/>
      <c r="P1811" s="144"/>
      <c r="Q1811" s="144"/>
      <c r="R1811" s="144"/>
      <c r="S1811" s="144"/>
      <c r="T1811" s="144"/>
      <c r="U1811" s="144"/>
      <c r="V1811" s="144"/>
      <c r="W1811" s="144"/>
      <c r="X1811" s="144"/>
      <c r="Y1811" s="144"/>
      <c r="Z1811" s="144"/>
      <c r="AA1811" s="144"/>
      <c r="AB1811" s="144"/>
      <c r="AC1811" s="144"/>
      <c r="AD1811" s="144"/>
      <c r="AE1811" s="144"/>
      <c r="AF1811" s="144"/>
      <c r="AG1811" s="144"/>
      <c r="AH1811" s="144"/>
      <c r="AI1811" s="144"/>
      <c r="AJ1811" s="144"/>
      <c r="AK1811" s="144"/>
      <c r="AL1811" s="144"/>
      <c r="AM1811" s="144"/>
      <c r="AN1811" s="144"/>
      <c r="AO1811" s="144"/>
      <c r="AP1811" s="144"/>
      <c r="AQ1811" s="144"/>
      <c r="AR1811" s="144"/>
      <c r="AS1811" s="144"/>
      <c r="AT1811" s="144"/>
      <c r="AU1811" s="144"/>
      <c r="AV1811" s="144"/>
      <c r="AW1811" s="144"/>
      <c r="AX1811" s="144"/>
      <c r="AY1811" s="144"/>
      <c r="AZ1811" s="144"/>
      <c r="BA1811" s="144"/>
      <c r="BB1811" s="144"/>
      <c r="BC1811" s="144"/>
      <c r="BD1811" s="144"/>
      <c r="BE1811" s="144"/>
      <c r="BF1811" s="144"/>
      <c r="BG1811" s="144"/>
      <c r="BH1811" s="144"/>
      <c r="BI1811" s="144"/>
      <c r="BJ1811" s="144"/>
      <c r="BK1811" s="144"/>
      <c r="BL1811" s="144"/>
      <c r="BM1811" s="144"/>
      <c r="BN1811" s="144"/>
      <c r="BO1811" s="144"/>
      <c r="BP1811" s="144"/>
    </row>
    <row r="1812" spans="1:68" ht="14.5" x14ac:dyDescent="0.3">
      <c r="A1812" s="143"/>
      <c r="B1812" s="143"/>
      <c r="C1812" s="327"/>
      <c r="D1812" s="144"/>
      <c r="E1812" s="144"/>
      <c r="F1812" s="144"/>
      <c r="G1812" s="144"/>
      <c r="H1812" s="144"/>
      <c r="I1812" s="144"/>
      <c r="J1812" s="144"/>
      <c r="K1812" s="144"/>
      <c r="L1812" s="144"/>
      <c r="M1812" s="144"/>
      <c r="N1812" s="144"/>
      <c r="O1812" s="144"/>
      <c r="P1812" s="144"/>
      <c r="Q1812" s="144"/>
      <c r="R1812" s="144"/>
      <c r="S1812" s="144"/>
      <c r="T1812" s="144"/>
      <c r="U1812" s="144"/>
      <c r="V1812" s="144"/>
      <c r="W1812" s="144"/>
      <c r="X1812" s="144"/>
      <c r="Y1812" s="144"/>
      <c r="Z1812" s="144"/>
      <c r="AA1812" s="144"/>
      <c r="AB1812" s="144"/>
      <c r="AC1812" s="144"/>
      <c r="AD1812" s="144"/>
      <c r="AE1812" s="144"/>
      <c r="AF1812" s="144"/>
      <c r="AG1812" s="144"/>
      <c r="AH1812" s="144"/>
      <c r="AI1812" s="144"/>
      <c r="AJ1812" s="144"/>
      <c r="AK1812" s="144"/>
      <c r="AL1812" s="144"/>
      <c r="AM1812" s="144"/>
      <c r="AN1812" s="144"/>
      <c r="AO1812" s="144"/>
      <c r="AP1812" s="144"/>
      <c r="AQ1812" s="144"/>
      <c r="AR1812" s="144"/>
      <c r="AS1812" s="144"/>
      <c r="AT1812" s="144"/>
      <c r="AU1812" s="144"/>
      <c r="AV1812" s="144"/>
      <c r="AW1812" s="144"/>
      <c r="AX1812" s="144"/>
      <c r="AY1812" s="144"/>
      <c r="AZ1812" s="144"/>
      <c r="BA1812" s="144"/>
      <c r="BB1812" s="144"/>
      <c r="BC1812" s="144"/>
      <c r="BD1812" s="144"/>
      <c r="BE1812" s="144"/>
      <c r="BF1812" s="144"/>
      <c r="BG1812" s="144"/>
      <c r="BH1812" s="144"/>
      <c r="BI1812" s="144"/>
      <c r="BJ1812" s="144"/>
      <c r="BK1812" s="144"/>
      <c r="BL1812" s="144"/>
      <c r="BM1812" s="144"/>
      <c r="BN1812" s="144"/>
      <c r="BO1812" s="144"/>
      <c r="BP1812" s="144"/>
    </row>
    <row r="1813" spans="1:68" ht="14.5" x14ac:dyDescent="0.3">
      <c r="A1813" s="143"/>
      <c r="B1813" s="143"/>
      <c r="C1813" s="327"/>
      <c r="D1813" s="144"/>
      <c r="E1813" s="144"/>
      <c r="F1813" s="144"/>
      <c r="G1813" s="144"/>
      <c r="H1813" s="144"/>
      <c r="I1813" s="144"/>
      <c r="J1813" s="144"/>
      <c r="K1813" s="144"/>
      <c r="L1813" s="144"/>
      <c r="M1813" s="144"/>
      <c r="N1813" s="144"/>
      <c r="O1813" s="144"/>
      <c r="P1813" s="144"/>
      <c r="Q1813" s="144"/>
      <c r="R1813" s="144"/>
      <c r="S1813" s="144"/>
      <c r="T1813" s="144"/>
      <c r="U1813" s="144"/>
      <c r="V1813" s="144"/>
      <c r="W1813" s="144"/>
      <c r="X1813" s="144"/>
      <c r="Y1813" s="144"/>
      <c r="Z1813" s="144"/>
      <c r="AA1813" s="144"/>
      <c r="AB1813" s="144"/>
      <c r="AC1813" s="144"/>
      <c r="AD1813" s="144"/>
      <c r="AE1813" s="144"/>
      <c r="AF1813" s="144"/>
      <c r="AG1813" s="144"/>
      <c r="AH1813" s="144"/>
      <c r="AI1813" s="144"/>
      <c r="AJ1813" s="144"/>
      <c r="AK1813" s="144"/>
      <c r="AL1813" s="144"/>
      <c r="AM1813" s="144"/>
      <c r="AN1813" s="144"/>
      <c r="AO1813" s="144"/>
      <c r="AP1813" s="144"/>
      <c r="AQ1813" s="144"/>
      <c r="AR1813" s="144"/>
      <c r="AS1813" s="144"/>
      <c r="AT1813" s="144"/>
      <c r="AU1813" s="144"/>
      <c r="AV1813" s="144"/>
      <c r="AW1813" s="144"/>
      <c r="AX1813" s="144"/>
      <c r="AY1813" s="144"/>
      <c r="AZ1813" s="144"/>
      <c r="BA1813" s="144"/>
      <c r="BB1813" s="144"/>
      <c r="BC1813" s="144"/>
      <c r="BD1813" s="144"/>
      <c r="BE1813" s="144"/>
      <c r="BF1813" s="144"/>
      <c r="BG1813" s="144"/>
      <c r="BH1813" s="144"/>
      <c r="BI1813" s="144"/>
      <c r="BJ1813" s="144"/>
      <c r="BK1813" s="144"/>
      <c r="BL1813" s="144"/>
      <c r="BM1813" s="144"/>
      <c r="BN1813" s="144"/>
      <c r="BO1813" s="144"/>
      <c r="BP1813" s="144"/>
    </row>
    <row r="1814" spans="1:68" ht="14.5" x14ac:dyDescent="0.3">
      <c r="A1814" s="143"/>
      <c r="B1814" s="143"/>
      <c r="C1814" s="327"/>
      <c r="D1814" s="144"/>
      <c r="E1814" s="144"/>
      <c r="F1814" s="144"/>
      <c r="G1814" s="144"/>
      <c r="H1814" s="144"/>
      <c r="I1814" s="144"/>
      <c r="J1814" s="144"/>
      <c r="K1814" s="144"/>
      <c r="L1814" s="144"/>
      <c r="M1814" s="144"/>
      <c r="N1814" s="144"/>
      <c r="O1814" s="144"/>
      <c r="P1814" s="144"/>
      <c r="Q1814" s="144"/>
      <c r="R1814" s="144"/>
      <c r="S1814" s="144"/>
      <c r="T1814" s="144"/>
      <c r="U1814" s="144"/>
      <c r="V1814" s="144"/>
      <c r="W1814" s="144"/>
      <c r="X1814" s="144"/>
      <c r="Y1814" s="144"/>
      <c r="Z1814" s="144"/>
      <c r="AA1814" s="144"/>
      <c r="AB1814" s="144"/>
      <c r="AC1814" s="144"/>
      <c r="AD1814" s="144"/>
      <c r="AE1814" s="144"/>
      <c r="AF1814" s="144"/>
      <c r="AG1814" s="144"/>
      <c r="AH1814" s="144"/>
      <c r="AI1814" s="144"/>
      <c r="AJ1814" s="144"/>
      <c r="AK1814" s="144"/>
      <c r="AL1814" s="144"/>
      <c r="AM1814" s="144"/>
      <c r="AN1814" s="144"/>
      <c r="AO1814" s="144"/>
      <c r="AP1814" s="144"/>
      <c r="AQ1814" s="144"/>
      <c r="AR1814" s="144"/>
      <c r="AS1814" s="144"/>
      <c r="AT1814" s="144"/>
      <c r="AU1814" s="144"/>
      <c r="AV1814" s="144"/>
      <c r="AW1814" s="144"/>
      <c r="AX1814" s="144"/>
      <c r="AY1814" s="144"/>
      <c r="AZ1814" s="144"/>
      <c r="BA1814" s="144"/>
      <c r="BB1814" s="144"/>
      <c r="BC1814" s="144"/>
      <c r="BD1814" s="144"/>
      <c r="BE1814" s="144"/>
      <c r="BF1814" s="144"/>
      <c r="BG1814" s="144"/>
      <c r="BH1814" s="144"/>
      <c r="BI1814" s="144"/>
      <c r="BJ1814" s="144"/>
      <c r="BK1814" s="144"/>
      <c r="BL1814" s="144"/>
      <c r="BM1814" s="144"/>
      <c r="BN1814" s="144"/>
      <c r="BO1814" s="144"/>
      <c r="BP1814" s="144"/>
    </row>
    <row r="1815" spans="1:68" ht="14.5" x14ac:dyDescent="0.3">
      <c r="A1815" s="143"/>
      <c r="B1815" s="143"/>
      <c r="C1815" s="327"/>
      <c r="D1815" s="144"/>
      <c r="E1815" s="144"/>
      <c r="F1815" s="144"/>
      <c r="G1815" s="144"/>
      <c r="H1815" s="144"/>
      <c r="I1815" s="144"/>
      <c r="J1815" s="144"/>
      <c r="K1815" s="144"/>
      <c r="L1815" s="144"/>
      <c r="M1815" s="144"/>
      <c r="N1815" s="144"/>
      <c r="O1815" s="144"/>
      <c r="P1815" s="144"/>
      <c r="Q1815" s="144"/>
      <c r="R1815" s="144"/>
      <c r="S1815" s="144"/>
      <c r="T1815" s="144"/>
      <c r="U1815" s="144"/>
      <c r="V1815" s="144"/>
      <c r="W1815" s="144"/>
      <c r="X1815" s="144"/>
      <c r="Y1815" s="144"/>
      <c r="Z1815" s="144"/>
      <c r="AA1815" s="144"/>
      <c r="AB1815" s="144"/>
      <c r="AC1815" s="144"/>
      <c r="AD1815" s="144"/>
      <c r="AE1815" s="144"/>
      <c r="AF1815" s="144"/>
      <c r="AG1815" s="144"/>
      <c r="AH1815" s="144"/>
      <c r="AI1815" s="144"/>
      <c r="AJ1815" s="144"/>
      <c r="AK1815" s="144"/>
      <c r="AL1815" s="144"/>
      <c r="AM1815" s="144"/>
      <c r="AN1815" s="144"/>
      <c r="AO1815" s="144"/>
      <c r="AP1815" s="144"/>
      <c r="AQ1815" s="144"/>
      <c r="AR1815" s="144"/>
      <c r="AS1815" s="144"/>
      <c r="AT1815" s="144"/>
      <c r="AU1815" s="144"/>
      <c r="AV1815" s="144"/>
      <c r="AW1815" s="144"/>
      <c r="AX1815" s="144"/>
      <c r="AY1815" s="144"/>
      <c r="AZ1815" s="144"/>
      <c r="BA1815" s="144"/>
      <c r="BB1815" s="144"/>
      <c r="BC1815" s="144"/>
      <c r="BD1815" s="144"/>
      <c r="BE1815" s="144"/>
      <c r="BF1815" s="144"/>
      <c r="BG1815" s="144"/>
      <c r="BH1815" s="144"/>
      <c r="BI1815" s="144"/>
      <c r="BJ1815" s="144"/>
      <c r="BK1815" s="144"/>
      <c r="BL1815" s="144"/>
      <c r="BM1815" s="144"/>
      <c r="BN1815" s="144"/>
      <c r="BO1815" s="144"/>
      <c r="BP1815" s="144"/>
    </row>
    <row r="1816" spans="1:68" ht="14.5" x14ac:dyDescent="0.3">
      <c r="A1816" s="143"/>
      <c r="B1816" s="143"/>
      <c r="C1816" s="327"/>
      <c r="D1816" s="144"/>
      <c r="E1816" s="144"/>
      <c r="F1816" s="144"/>
      <c r="G1816" s="144"/>
      <c r="H1816" s="144"/>
      <c r="I1816" s="144"/>
      <c r="J1816" s="144"/>
      <c r="K1816" s="144"/>
      <c r="L1816" s="144"/>
      <c r="M1816" s="144"/>
      <c r="N1816" s="144"/>
      <c r="O1816" s="144"/>
      <c r="P1816" s="144"/>
      <c r="Q1816" s="144"/>
      <c r="R1816" s="144"/>
      <c r="S1816" s="144"/>
      <c r="T1816" s="144"/>
      <c r="U1816" s="144"/>
      <c r="V1816" s="144"/>
      <c r="W1816" s="144"/>
      <c r="X1816" s="144"/>
      <c r="Y1816" s="144"/>
      <c r="Z1816" s="144"/>
      <c r="AA1816" s="144"/>
      <c r="AB1816" s="144"/>
      <c r="AC1816" s="144"/>
      <c r="AD1816" s="144"/>
      <c r="AE1816" s="144"/>
      <c r="AF1816" s="144"/>
      <c r="AG1816" s="144"/>
      <c r="AH1816" s="144"/>
      <c r="AI1816" s="144"/>
      <c r="AJ1816" s="144"/>
      <c r="AK1816" s="144"/>
      <c r="AL1816" s="144"/>
      <c r="AM1816" s="144"/>
      <c r="AN1816" s="144"/>
      <c r="AO1816" s="144"/>
      <c r="AP1816" s="144"/>
      <c r="AQ1816" s="144"/>
      <c r="AR1816" s="144"/>
      <c r="AS1816" s="144"/>
      <c r="AT1816" s="144"/>
      <c r="AU1816" s="144"/>
      <c r="AV1816" s="144"/>
      <c r="AW1816" s="144"/>
      <c r="AX1816" s="144"/>
      <c r="AY1816" s="144"/>
      <c r="AZ1816" s="144"/>
      <c r="BA1816" s="144"/>
      <c r="BB1816" s="144"/>
      <c r="BC1816" s="144"/>
      <c r="BD1816" s="144"/>
      <c r="BE1816" s="144"/>
      <c r="BF1816" s="144"/>
      <c r="BG1816" s="144"/>
      <c r="BH1816" s="144"/>
      <c r="BI1816" s="144"/>
      <c r="BJ1816" s="144"/>
      <c r="BK1816" s="144"/>
      <c r="BL1816" s="144"/>
      <c r="BM1816" s="144"/>
      <c r="BN1816" s="144"/>
      <c r="BO1816" s="144"/>
      <c r="BP1816" s="144"/>
    </row>
    <row r="1817" spans="1:68" ht="14.5" x14ac:dyDescent="0.3">
      <c r="A1817" s="143"/>
      <c r="B1817" s="143"/>
      <c r="C1817" s="327"/>
      <c r="D1817" s="144"/>
      <c r="E1817" s="144"/>
      <c r="F1817" s="144"/>
      <c r="G1817" s="144"/>
      <c r="H1817" s="144"/>
      <c r="I1817" s="144"/>
      <c r="J1817" s="144"/>
      <c r="K1817" s="144"/>
      <c r="L1817" s="144"/>
      <c r="M1817" s="144"/>
      <c r="N1817" s="144"/>
      <c r="O1817" s="144"/>
      <c r="P1817" s="144"/>
      <c r="Q1817" s="144"/>
      <c r="R1817" s="144"/>
      <c r="S1817" s="144"/>
      <c r="T1817" s="144"/>
      <c r="U1817" s="144"/>
      <c r="V1817" s="144"/>
      <c r="W1817" s="144"/>
      <c r="X1817" s="144"/>
      <c r="Y1817" s="144"/>
      <c r="Z1817" s="144"/>
      <c r="AA1817" s="144"/>
      <c r="AB1817" s="144"/>
      <c r="AC1817" s="144"/>
      <c r="AD1817" s="144"/>
      <c r="AE1817" s="144"/>
      <c r="AF1817" s="144"/>
      <c r="AG1817" s="144"/>
      <c r="AH1817" s="144"/>
      <c r="AI1817" s="144"/>
      <c r="AJ1817" s="144"/>
      <c r="AK1817" s="144"/>
      <c r="AL1817" s="144"/>
      <c r="AM1817" s="144"/>
      <c r="AN1817" s="144"/>
      <c r="AO1817" s="144"/>
      <c r="AP1817" s="144"/>
      <c r="AQ1817" s="144"/>
      <c r="AR1817" s="144"/>
      <c r="AS1817" s="144"/>
      <c r="AT1817" s="144"/>
      <c r="AU1817" s="144"/>
      <c r="AV1817" s="144"/>
      <c r="AW1817" s="144"/>
      <c r="AX1817" s="144"/>
      <c r="AY1817" s="144"/>
      <c r="AZ1817" s="144"/>
      <c r="BA1817" s="144"/>
      <c r="BB1817" s="144"/>
      <c r="BC1817" s="144"/>
      <c r="BD1817" s="144"/>
      <c r="BE1817" s="144"/>
      <c r="BF1817" s="144"/>
      <c r="BG1817" s="144"/>
      <c r="BH1817" s="144"/>
      <c r="BI1817" s="144"/>
      <c r="BJ1817" s="144"/>
      <c r="BK1817" s="144"/>
      <c r="BL1817" s="144"/>
      <c r="BM1817" s="144"/>
      <c r="BN1817" s="144"/>
      <c r="BO1817" s="144"/>
      <c r="BP1817" s="144"/>
    </row>
    <row r="1818" spans="1:68" ht="14.5" x14ac:dyDescent="0.3">
      <c r="A1818" s="143"/>
      <c r="B1818" s="143"/>
      <c r="C1818" s="327"/>
      <c r="D1818" s="144"/>
      <c r="E1818" s="144"/>
      <c r="F1818" s="144"/>
      <c r="G1818" s="144"/>
      <c r="H1818" s="144"/>
      <c r="I1818" s="144"/>
      <c r="J1818" s="144"/>
      <c r="K1818" s="144"/>
      <c r="L1818" s="144"/>
      <c r="M1818" s="144"/>
      <c r="N1818" s="144"/>
      <c r="O1818" s="144"/>
      <c r="P1818" s="144"/>
      <c r="Q1818" s="144"/>
      <c r="R1818" s="144"/>
      <c r="S1818" s="144"/>
      <c r="T1818" s="144"/>
      <c r="U1818" s="144"/>
      <c r="V1818" s="144"/>
      <c r="W1818" s="144"/>
      <c r="X1818" s="144"/>
      <c r="Y1818" s="144"/>
      <c r="Z1818" s="144"/>
      <c r="AA1818" s="144"/>
      <c r="AB1818" s="144"/>
      <c r="AC1818" s="144"/>
      <c r="AD1818" s="144"/>
      <c r="AE1818" s="144"/>
      <c r="AF1818" s="144"/>
      <c r="AG1818" s="144"/>
      <c r="AH1818" s="144"/>
      <c r="AI1818" s="144"/>
      <c r="AJ1818" s="144"/>
      <c r="AK1818" s="144"/>
      <c r="AL1818" s="144"/>
      <c r="AM1818" s="144"/>
      <c r="AN1818" s="144"/>
      <c r="AO1818" s="144"/>
      <c r="AP1818" s="144"/>
      <c r="AQ1818" s="144"/>
      <c r="AR1818" s="144"/>
      <c r="AS1818" s="144"/>
      <c r="AT1818" s="144"/>
      <c r="AU1818" s="144"/>
      <c r="AV1818" s="144"/>
      <c r="AW1818" s="144"/>
      <c r="AX1818" s="144"/>
      <c r="AY1818" s="144"/>
      <c r="AZ1818" s="144"/>
      <c r="BA1818" s="144"/>
      <c r="BB1818" s="144"/>
      <c r="BC1818" s="144"/>
      <c r="BD1818" s="144"/>
      <c r="BE1818" s="144"/>
      <c r="BF1818" s="144"/>
      <c r="BG1818" s="144"/>
      <c r="BH1818" s="144"/>
      <c r="BI1818" s="144"/>
      <c r="BJ1818" s="144"/>
      <c r="BK1818" s="144"/>
      <c r="BL1818" s="144"/>
      <c r="BM1818" s="144"/>
      <c r="BN1818" s="144"/>
      <c r="BO1818" s="144"/>
      <c r="BP1818" s="144"/>
    </row>
    <row r="1819" spans="1:68" ht="14.5" x14ac:dyDescent="0.3">
      <c r="A1819" s="143"/>
      <c r="B1819" s="143"/>
      <c r="C1819" s="327"/>
      <c r="D1819" s="144"/>
      <c r="E1819" s="144"/>
      <c r="F1819" s="144"/>
      <c r="G1819" s="144"/>
      <c r="H1819" s="144"/>
      <c r="I1819" s="144"/>
      <c r="J1819" s="144"/>
      <c r="K1819" s="144"/>
      <c r="L1819" s="144"/>
      <c r="M1819" s="144"/>
      <c r="N1819" s="144"/>
      <c r="O1819" s="144"/>
      <c r="P1819" s="144"/>
      <c r="Q1819" s="144"/>
      <c r="R1819" s="144"/>
      <c r="S1819" s="144"/>
      <c r="T1819" s="144"/>
      <c r="U1819" s="144"/>
      <c r="V1819" s="144"/>
      <c r="W1819" s="144"/>
      <c r="X1819" s="144"/>
      <c r="Y1819" s="144"/>
      <c r="Z1819" s="144"/>
      <c r="AA1819" s="144"/>
      <c r="AB1819" s="144"/>
      <c r="AC1819" s="144"/>
      <c r="AD1819" s="144"/>
      <c r="AE1819" s="144"/>
      <c r="AF1819" s="144"/>
      <c r="AG1819" s="144"/>
      <c r="AH1819" s="144"/>
      <c r="AI1819" s="144"/>
      <c r="AJ1819" s="144"/>
      <c r="AK1819" s="144"/>
      <c r="AL1819" s="144"/>
      <c r="AM1819" s="144"/>
      <c r="AN1819" s="144"/>
      <c r="AO1819" s="144"/>
      <c r="AP1819" s="144"/>
      <c r="AQ1819" s="144"/>
      <c r="AR1819" s="144"/>
      <c r="AS1819" s="144"/>
      <c r="AT1819" s="144"/>
      <c r="AU1819" s="144"/>
      <c r="AV1819" s="144"/>
      <c r="AW1819" s="144"/>
      <c r="AX1819" s="144"/>
      <c r="AY1819" s="144"/>
      <c r="AZ1819" s="144"/>
      <c r="BA1819" s="144"/>
      <c r="BB1819" s="144"/>
      <c r="BC1819" s="144"/>
      <c r="BD1819" s="144"/>
      <c r="BE1819" s="144"/>
      <c r="BF1819" s="144"/>
      <c r="BG1819" s="144"/>
      <c r="BH1819" s="144"/>
      <c r="BI1819" s="144"/>
      <c r="BJ1819" s="144"/>
      <c r="BK1819" s="144"/>
      <c r="BL1819" s="144"/>
      <c r="BM1819" s="144"/>
      <c r="BN1819" s="144"/>
      <c r="BO1819" s="144"/>
      <c r="BP1819" s="144"/>
    </row>
    <row r="1820" spans="1:68" ht="14.5" x14ac:dyDescent="0.3">
      <c r="A1820" s="143"/>
      <c r="B1820" s="143"/>
      <c r="C1820" s="327"/>
      <c r="D1820" s="144"/>
      <c r="E1820" s="144"/>
      <c r="F1820" s="144"/>
      <c r="G1820" s="144"/>
      <c r="H1820" s="144"/>
      <c r="I1820" s="144"/>
      <c r="J1820" s="144"/>
      <c r="K1820" s="144"/>
      <c r="L1820" s="144"/>
      <c r="M1820" s="144"/>
      <c r="N1820" s="144"/>
      <c r="O1820" s="144"/>
      <c r="P1820" s="144"/>
      <c r="Q1820" s="144"/>
      <c r="R1820" s="144"/>
      <c r="S1820" s="144"/>
      <c r="T1820" s="144"/>
      <c r="U1820" s="144"/>
      <c r="V1820" s="144"/>
      <c r="W1820" s="144"/>
      <c r="X1820" s="144"/>
      <c r="Y1820" s="144"/>
      <c r="Z1820" s="144"/>
      <c r="AA1820" s="144"/>
      <c r="AB1820" s="144"/>
      <c r="AC1820" s="144"/>
      <c r="AD1820" s="144"/>
      <c r="AE1820" s="144"/>
      <c r="AF1820" s="144"/>
      <c r="AG1820" s="144"/>
      <c r="AH1820" s="144"/>
      <c r="AI1820" s="144"/>
      <c r="AJ1820" s="144"/>
      <c r="AK1820" s="144"/>
      <c r="AL1820" s="144"/>
      <c r="AM1820" s="144"/>
      <c r="AN1820" s="144"/>
      <c r="AO1820" s="144"/>
      <c r="AP1820" s="144"/>
      <c r="AQ1820" s="144"/>
      <c r="AR1820" s="144"/>
      <c r="AS1820" s="144"/>
      <c r="AT1820" s="144"/>
      <c r="AU1820" s="144"/>
      <c r="AV1820" s="144"/>
      <c r="AW1820" s="144"/>
      <c r="AX1820" s="144"/>
      <c r="AY1820" s="144"/>
      <c r="AZ1820" s="144"/>
      <c r="BA1820" s="144"/>
      <c r="BB1820" s="144"/>
      <c r="BC1820" s="144"/>
      <c r="BD1820" s="144"/>
      <c r="BE1820" s="144"/>
      <c r="BF1820" s="144"/>
      <c r="BG1820" s="144"/>
      <c r="BH1820" s="144"/>
      <c r="BI1820" s="144"/>
      <c r="BJ1820" s="144"/>
      <c r="BK1820" s="144"/>
      <c r="BL1820" s="144"/>
      <c r="BM1820" s="144"/>
      <c r="BN1820" s="144"/>
      <c r="BO1820" s="144"/>
      <c r="BP1820" s="144"/>
    </row>
    <row r="1821" spans="1:68" ht="14.5" x14ac:dyDescent="0.3">
      <c r="A1821" s="143"/>
      <c r="B1821" s="143"/>
      <c r="C1821" s="327"/>
      <c r="D1821" s="144"/>
      <c r="E1821" s="144"/>
      <c r="F1821" s="144"/>
      <c r="G1821" s="144"/>
      <c r="H1821" s="144"/>
      <c r="I1821" s="144"/>
      <c r="J1821" s="144"/>
      <c r="K1821" s="144"/>
      <c r="L1821" s="144"/>
      <c r="M1821" s="144"/>
      <c r="N1821" s="144"/>
      <c r="O1821" s="144"/>
      <c r="P1821" s="144"/>
      <c r="Q1821" s="144"/>
      <c r="R1821" s="144"/>
      <c r="S1821" s="144"/>
      <c r="T1821" s="144"/>
      <c r="U1821" s="144"/>
      <c r="V1821" s="144"/>
      <c r="W1821" s="144"/>
      <c r="X1821" s="144"/>
      <c r="Y1821" s="144"/>
      <c r="Z1821" s="144"/>
      <c r="AA1821" s="144"/>
      <c r="AB1821" s="144"/>
      <c r="AC1821" s="144"/>
      <c r="AD1821" s="144"/>
      <c r="AE1821" s="144"/>
      <c r="AF1821" s="144"/>
      <c r="AG1821" s="144"/>
      <c r="AH1821" s="144"/>
      <c r="AI1821" s="144"/>
      <c r="AJ1821" s="144"/>
      <c r="AK1821" s="144"/>
      <c r="AL1821" s="144"/>
      <c r="AM1821" s="144"/>
      <c r="AN1821" s="144"/>
      <c r="AO1821" s="144"/>
      <c r="AP1821" s="144"/>
      <c r="AQ1821" s="144"/>
      <c r="AR1821" s="144"/>
      <c r="AS1821" s="144"/>
      <c r="AT1821" s="144"/>
      <c r="AU1821" s="144"/>
      <c r="AV1821" s="144"/>
      <c r="AW1821" s="144"/>
      <c r="AX1821" s="144"/>
      <c r="AY1821" s="144"/>
      <c r="AZ1821" s="144"/>
      <c r="BA1821" s="144"/>
      <c r="BB1821" s="144"/>
      <c r="BC1821" s="144"/>
      <c r="BD1821" s="144"/>
      <c r="BE1821" s="144"/>
      <c r="BF1821" s="144"/>
      <c r="BG1821" s="144"/>
      <c r="BH1821" s="144"/>
      <c r="BI1821" s="144"/>
      <c r="BJ1821" s="144"/>
      <c r="BK1821" s="144"/>
      <c r="BL1821" s="144"/>
      <c r="BM1821" s="144"/>
      <c r="BN1821" s="144"/>
      <c r="BO1821" s="144"/>
      <c r="BP1821" s="144"/>
    </row>
    <row r="1822" spans="1:68" ht="14.5" x14ac:dyDescent="0.3">
      <c r="A1822" s="143"/>
      <c r="B1822" s="143"/>
      <c r="C1822" s="327"/>
      <c r="D1822" s="144"/>
      <c r="E1822" s="144"/>
      <c r="F1822" s="144"/>
      <c r="G1822" s="144"/>
      <c r="H1822" s="144"/>
      <c r="I1822" s="144"/>
      <c r="J1822" s="144"/>
      <c r="K1822" s="144"/>
      <c r="L1822" s="144"/>
      <c r="M1822" s="144"/>
      <c r="N1822" s="144"/>
      <c r="O1822" s="144"/>
      <c r="P1822" s="144"/>
      <c r="Q1822" s="144"/>
      <c r="R1822" s="144"/>
      <c r="S1822" s="144"/>
      <c r="T1822" s="144"/>
      <c r="U1822" s="144"/>
      <c r="V1822" s="144"/>
      <c r="W1822" s="144"/>
      <c r="X1822" s="144"/>
      <c r="Y1822" s="144"/>
      <c r="Z1822" s="144"/>
      <c r="AA1822" s="144"/>
      <c r="AB1822" s="144"/>
      <c r="AC1822" s="144"/>
      <c r="AD1822" s="144"/>
      <c r="AE1822" s="144"/>
      <c r="AF1822" s="144"/>
      <c r="AG1822" s="144"/>
      <c r="AH1822" s="144"/>
      <c r="AI1822" s="144"/>
      <c r="AJ1822" s="144"/>
      <c r="AK1822" s="144"/>
      <c r="AL1822" s="144"/>
      <c r="AM1822" s="144"/>
      <c r="AN1822" s="144"/>
      <c r="AO1822" s="144"/>
      <c r="AP1822" s="144"/>
      <c r="AQ1822" s="144"/>
      <c r="AR1822" s="144"/>
      <c r="AS1822" s="144"/>
      <c r="AT1822" s="144"/>
      <c r="AU1822" s="144"/>
      <c r="AV1822" s="144"/>
      <c r="AW1822" s="144"/>
      <c r="AX1822" s="144"/>
      <c r="AY1822" s="144"/>
      <c r="AZ1822" s="144"/>
      <c r="BA1822" s="144"/>
      <c r="BB1822" s="144"/>
      <c r="BC1822" s="144"/>
      <c r="BD1822" s="144"/>
      <c r="BE1822" s="144"/>
      <c r="BF1822" s="144"/>
      <c r="BG1822" s="144"/>
      <c r="BH1822" s="144"/>
      <c r="BI1822" s="144"/>
      <c r="BJ1822" s="144"/>
      <c r="BK1822" s="144"/>
      <c r="BL1822" s="144"/>
      <c r="BM1822" s="144"/>
      <c r="BN1822" s="144"/>
      <c r="BO1822" s="144"/>
      <c r="BP1822" s="144"/>
    </row>
    <row r="1823" spans="1:68" ht="14.5" x14ac:dyDescent="0.3">
      <c r="A1823" s="143"/>
      <c r="B1823" s="143"/>
      <c r="C1823" s="327"/>
      <c r="D1823" s="144"/>
      <c r="E1823" s="144"/>
      <c r="F1823" s="144"/>
      <c r="G1823" s="144"/>
      <c r="H1823" s="144"/>
      <c r="I1823" s="144"/>
      <c r="J1823" s="144"/>
      <c r="K1823" s="144"/>
      <c r="L1823" s="144"/>
      <c r="M1823" s="144"/>
      <c r="N1823" s="144"/>
      <c r="O1823" s="144"/>
      <c r="P1823" s="144"/>
      <c r="Q1823" s="144"/>
      <c r="R1823" s="144"/>
      <c r="S1823" s="144"/>
      <c r="T1823" s="144"/>
      <c r="U1823" s="144"/>
      <c r="V1823" s="144"/>
      <c r="W1823" s="144"/>
      <c r="X1823" s="144"/>
      <c r="Y1823" s="144"/>
      <c r="Z1823" s="144"/>
      <c r="AA1823" s="144"/>
      <c r="AB1823" s="144"/>
      <c r="AC1823" s="144"/>
      <c r="AD1823" s="144"/>
      <c r="AE1823" s="144"/>
      <c r="AF1823" s="144"/>
      <c r="AG1823" s="144"/>
      <c r="AH1823" s="144"/>
      <c r="AI1823" s="144"/>
      <c r="AJ1823" s="144"/>
      <c r="AK1823" s="144"/>
      <c r="AL1823" s="144"/>
      <c r="AM1823" s="144"/>
      <c r="AN1823" s="144"/>
      <c r="AO1823" s="144"/>
      <c r="AP1823" s="144"/>
      <c r="AQ1823" s="144"/>
      <c r="AR1823" s="144"/>
      <c r="AS1823" s="144"/>
      <c r="AT1823" s="144"/>
      <c r="AU1823" s="144"/>
      <c r="AV1823" s="144"/>
      <c r="AW1823" s="144"/>
      <c r="AX1823" s="144"/>
      <c r="AY1823" s="144"/>
      <c r="AZ1823" s="144"/>
      <c r="BA1823" s="144"/>
      <c r="BB1823" s="144"/>
      <c r="BC1823" s="144"/>
      <c r="BD1823" s="144"/>
      <c r="BE1823" s="144"/>
      <c r="BF1823" s="144"/>
      <c r="BG1823" s="144"/>
      <c r="BH1823" s="144"/>
      <c r="BI1823" s="144"/>
      <c r="BJ1823" s="144"/>
      <c r="BK1823" s="144"/>
      <c r="BL1823" s="144"/>
      <c r="BM1823" s="144"/>
      <c r="BN1823" s="144"/>
      <c r="BO1823" s="144"/>
      <c r="BP1823" s="144"/>
    </row>
    <row r="1824" spans="1:68" ht="14.5" x14ac:dyDescent="0.3">
      <c r="A1824" s="143"/>
      <c r="B1824" s="143"/>
      <c r="C1824" s="327"/>
      <c r="D1824" s="144"/>
      <c r="E1824" s="144"/>
      <c r="F1824" s="144"/>
      <c r="G1824" s="144"/>
      <c r="H1824" s="144"/>
      <c r="I1824" s="144"/>
      <c r="J1824" s="144"/>
      <c r="K1824" s="144"/>
      <c r="L1824" s="144"/>
      <c r="M1824" s="144"/>
      <c r="N1824" s="144"/>
      <c r="O1824" s="144"/>
      <c r="P1824" s="144"/>
      <c r="Q1824" s="144"/>
      <c r="R1824" s="144"/>
      <c r="S1824" s="144"/>
      <c r="T1824" s="144"/>
      <c r="U1824" s="144"/>
      <c r="V1824" s="144"/>
      <c r="W1824" s="144"/>
      <c r="X1824" s="144"/>
      <c r="Y1824" s="144"/>
      <c r="Z1824" s="144"/>
      <c r="AA1824" s="144"/>
      <c r="AB1824" s="144"/>
      <c r="AC1824" s="144"/>
      <c r="AD1824" s="144"/>
      <c r="AE1824" s="144"/>
      <c r="AF1824" s="144"/>
      <c r="AG1824" s="144"/>
      <c r="AH1824" s="144"/>
      <c r="AI1824" s="144"/>
      <c r="AJ1824" s="144"/>
      <c r="AK1824" s="144"/>
      <c r="AL1824" s="144"/>
      <c r="AM1824" s="144"/>
      <c r="AN1824" s="144"/>
      <c r="AO1824" s="144"/>
      <c r="AP1824" s="144"/>
      <c r="AQ1824" s="144"/>
      <c r="AR1824" s="144"/>
      <c r="AS1824" s="144"/>
      <c r="AT1824" s="144"/>
      <c r="AU1824" s="144"/>
      <c r="AV1824" s="144"/>
      <c r="AW1824" s="144"/>
      <c r="AX1824" s="144"/>
      <c r="AY1824" s="144"/>
      <c r="AZ1824" s="144"/>
      <c r="BA1824" s="144"/>
      <c r="BB1824" s="144"/>
      <c r="BC1824" s="144"/>
      <c r="BD1824" s="144"/>
      <c r="BE1824" s="144"/>
      <c r="BF1824" s="144"/>
      <c r="BG1824" s="144"/>
      <c r="BH1824" s="144"/>
      <c r="BI1824" s="144"/>
      <c r="BJ1824" s="144"/>
      <c r="BK1824" s="144"/>
      <c r="BL1824" s="144"/>
      <c r="BM1824" s="144"/>
      <c r="BN1824" s="144"/>
      <c r="BO1824" s="144"/>
      <c r="BP1824" s="144"/>
    </row>
    <row r="1825" spans="1:68" ht="14.5" x14ac:dyDescent="0.3">
      <c r="A1825" s="143"/>
      <c r="B1825" s="143"/>
      <c r="C1825" s="327"/>
      <c r="D1825" s="144"/>
      <c r="E1825" s="144"/>
      <c r="F1825" s="144"/>
      <c r="G1825" s="144"/>
      <c r="H1825" s="144"/>
      <c r="I1825" s="144"/>
      <c r="J1825" s="144"/>
      <c r="K1825" s="144"/>
      <c r="L1825" s="144"/>
      <c r="M1825" s="144"/>
      <c r="N1825" s="144"/>
      <c r="O1825" s="144"/>
      <c r="P1825" s="144"/>
      <c r="Q1825" s="144"/>
      <c r="R1825" s="144"/>
      <c r="S1825" s="144"/>
      <c r="T1825" s="144"/>
      <c r="U1825" s="144"/>
      <c r="V1825" s="144"/>
      <c r="W1825" s="144"/>
      <c r="X1825" s="144"/>
      <c r="Y1825" s="144"/>
      <c r="Z1825" s="144"/>
      <c r="AA1825" s="144"/>
      <c r="AB1825" s="144"/>
      <c r="AC1825" s="144"/>
      <c r="AD1825" s="144"/>
      <c r="AE1825" s="144"/>
      <c r="AF1825" s="144"/>
      <c r="AG1825" s="144"/>
      <c r="AH1825" s="144"/>
      <c r="AI1825" s="144"/>
      <c r="AJ1825" s="144"/>
      <c r="AK1825" s="144"/>
      <c r="AL1825" s="144"/>
      <c r="AM1825" s="144"/>
      <c r="AN1825" s="144"/>
      <c r="AO1825" s="144"/>
      <c r="AP1825" s="144"/>
      <c r="AQ1825" s="144"/>
      <c r="AR1825" s="144"/>
      <c r="AS1825" s="144"/>
      <c r="AT1825" s="144"/>
      <c r="AU1825" s="144"/>
      <c r="AV1825" s="144"/>
      <c r="AW1825" s="144"/>
      <c r="AX1825" s="144"/>
      <c r="AY1825" s="144"/>
      <c r="AZ1825" s="144"/>
      <c r="BA1825" s="144"/>
      <c r="BB1825" s="144"/>
      <c r="BC1825" s="144"/>
      <c r="BD1825" s="144"/>
      <c r="BE1825" s="144"/>
      <c r="BF1825" s="144"/>
      <c r="BG1825" s="144"/>
      <c r="BH1825" s="144"/>
      <c r="BI1825" s="144"/>
      <c r="BJ1825" s="144"/>
      <c r="BK1825" s="144"/>
      <c r="BL1825" s="144"/>
      <c r="BM1825" s="144"/>
      <c r="BN1825" s="144"/>
      <c r="BO1825" s="144"/>
      <c r="BP1825" s="144"/>
    </row>
    <row r="1826" spans="1:68" ht="14.5" x14ac:dyDescent="0.3">
      <c r="A1826" s="143"/>
      <c r="B1826" s="143"/>
      <c r="C1826" s="327"/>
      <c r="D1826" s="144"/>
      <c r="E1826" s="144"/>
      <c r="F1826" s="144"/>
      <c r="G1826" s="144"/>
      <c r="H1826" s="144"/>
      <c r="I1826" s="144"/>
      <c r="J1826" s="144"/>
      <c r="K1826" s="144"/>
      <c r="L1826" s="144"/>
      <c r="M1826" s="144"/>
      <c r="N1826" s="144"/>
      <c r="O1826" s="144"/>
      <c r="P1826" s="144"/>
      <c r="Q1826" s="144"/>
      <c r="R1826" s="144"/>
      <c r="S1826" s="144"/>
      <c r="T1826" s="144"/>
      <c r="U1826" s="144"/>
      <c r="V1826" s="144"/>
      <c r="W1826" s="144"/>
      <c r="X1826" s="144"/>
      <c r="Y1826" s="144"/>
      <c r="Z1826" s="144"/>
      <c r="AA1826" s="144"/>
      <c r="AB1826" s="144"/>
      <c r="AC1826" s="144"/>
      <c r="AD1826" s="144"/>
      <c r="AE1826" s="144"/>
      <c r="AF1826" s="144"/>
      <c r="AG1826" s="144"/>
      <c r="AH1826" s="144"/>
      <c r="AI1826" s="144"/>
      <c r="AJ1826" s="144"/>
      <c r="AK1826" s="144"/>
      <c r="AL1826" s="144"/>
      <c r="AM1826" s="144"/>
      <c r="AN1826" s="144"/>
      <c r="AO1826" s="144"/>
      <c r="AP1826" s="144"/>
      <c r="AQ1826" s="144"/>
      <c r="AR1826" s="144"/>
      <c r="AS1826" s="144"/>
      <c r="AT1826" s="144"/>
      <c r="AU1826" s="144"/>
      <c r="AV1826" s="144"/>
      <c r="AW1826" s="144"/>
      <c r="AX1826" s="144"/>
      <c r="AY1826" s="144"/>
      <c r="AZ1826" s="144"/>
      <c r="BA1826" s="144"/>
      <c r="BB1826" s="144"/>
      <c r="BC1826" s="144"/>
      <c r="BD1826" s="144"/>
      <c r="BE1826" s="144"/>
      <c r="BF1826" s="144"/>
      <c r="BG1826" s="144"/>
      <c r="BH1826" s="144"/>
      <c r="BI1826" s="144"/>
      <c r="BJ1826" s="144"/>
      <c r="BK1826" s="144"/>
      <c r="BL1826" s="144"/>
      <c r="BM1826" s="144"/>
      <c r="BN1826" s="144"/>
      <c r="BO1826" s="144"/>
      <c r="BP1826" s="144"/>
    </row>
    <row r="1827" spans="1:68" ht="14.5" x14ac:dyDescent="0.3">
      <c r="A1827" s="143"/>
      <c r="B1827" s="143"/>
      <c r="C1827" s="327"/>
      <c r="D1827" s="144"/>
      <c r="E1827" s="144"/>
      <c r="F1827" s="144"/>
      <c r="G1827" s="144"/>
      <c r="H1827" s="144"/>
      <c r="I1827" s="144"/>
      <c r="J1827" s="144"/>
      <c r="K1827" s="144"/>
      <c r="L1827" s="144"/>
      <c r="M1827" s="144"/>
      <c r="N1827" s="144"/>
      <c r="O1827" s="144"/>
      <c r="P1827" s="144"/>
      <c r="Q1827" s="144"/>
      <c r="R1827" s="144"/>
      <c r="S1827" s="144"/>
      <c r="T1827" s="144"/>
      <c r="U1827" s="144"/>
      <c r="V1827" s="144"/>
      <c r="W1827" s="144"/>
      <c r="X1827" s="144"/>
      <c r="Y1827" s="144"/>
      <c r="Z1827" s="144"/>
      <c r="AA1827" s="144"/>
      <c r="AB1827" s="144"/>
      <c r="AC1827" s="144"/>
      <c r="AD1827" s="144"/>
      <c r="AE1827" s="144"/>
      <c r="AF1827" s="144"/>
      <c r="AG1827" s="144"/>
      <c r="AH1827" s="144"/>
      <c r="AI1827" s="144"/>
      <c r="AJ1827" s="144"/>
      <c r="AK1827" s="144"/>
      <c r="AL1827" s="144"/>
      <c r="AM1827" s="144"/>
      <c r="AN1827" s="144"/>
      <c r="AO1827" s="144"/>
      <c r="AP1827" s="144"/>
      <c r="AQ1827" s="144"/>
      <c r="AR1827" s="144"/>
      <c r="AS1827" s="144"/>
      <c r="AT1827" s="144"/>
      <c r="AU1827" s="144"/>
      <c r="AV1827" s="144"/>
      <c r="AW1827" s="144"/>
      <c r="AX1827" s="144"/>
      <c r="AY1827" s="144"/>
      <c r="AZ1827" s="144"/>
      <c r="BA1827" s="144"/>
      <c r="BB1827" s="144"/>
      <c r="BC1827" s="144"/>
      <c r="BD1827" s="144"/>
      <c r="BE1827" s="144"/>
      <c r="BF1827" s="144"/>
      <c r="BG1827" s="144"/>
      <c r="BH1827" s="144"/>
      <c r="BI1827" s="144"/>
      <c r="BJ1827" s="144"/>
      <c r="BK1827" s="144"/>
      <c r="BL1827" s="144"/>
      <c r="BM1827" s="144"/>
      <c r="BN1827" s="144"/>
      <c r="BO1827" s="144"/>
      <c r="BP1827" s="144"/>
    </row>
    <row r="1828" spans="1:68" ht="14.5" x14ac:dyDescent="0.3">
      <c r="A1828" s="143"/>
      <c r="B1828" s="143"/>
      <c r="C1828" s="327"/>
      <c r="D1828" s="144"/>
      <c r="E1828" s="144"/>
      <c r="F1828" s="144"/>
      <c r="G1828" s="144"/>
      <c r="H1828" s="144"/>
      <c r="I1828" s="144"/>
      <c r="J1828" s="144"/>
      <c r="K1828" s="144"/>
      <c r="L1828" s="144"/>
      <c r="M1828" s="144"/>
      <c r="N1828" s="144"/>
      <c r="O1828" s="144"/>
      <c r="P1828" s="144"/>
      <c r="Q1828" s="144"/>
      <c r="R1828" s="144"/>
      <c r="S1828" s="144"/>
      <c r="T1828" s="144"/>
      <c r="U1828" s="144"/>
      <c r="V1828" s="144"/>
      <c r="W1828" s="144"/>
      <c r="X1828" s="144"/>
      <c r="Y1828" s="144"/>
      <c r="Z1828" s="144"/>
      <c r="AA1828" s="144"/>
      <c r="AB1828" s="144"/>
      <c r="AC1828" s="144"/>
      <c r="AD1828" s="144"/>
      <c r="AE1828" s="144"/>
      <c r="AF1828" s="144"/>
      <c r="AG1828" s="144"/>
      <c r="AH1828" s="144"/>
      <c r="AI1828" s="144"/>
      <c r="AJ1828" s="144"/>
      <c r="AK1828" s="144"/>
      <c r="AL1828" s="144"/>
      <c r="AM1828" s="144"/>
      <c r="AN1828" s="144"/>
      <c r="AO1828" s="144"/>
      <c r="AP1828" s="144"/>
      <c r="AQ1828" s="144"/>
      <c r="AR1828" s="144"/>
      <c r="AS1828" s="144"/>
      <c r="AT1828" s="144"/>
      <c r="AU1828" s="144"/>
      <c r="AV1828" s="144"/>
      <c r="AW1828" s="144"/>
      <c r="AX1828" s="144"/>
      <c r="AY1828" s="144"/>
      <c r="AZ1828" s="144"/>
      <c r="BA1828" s="144"/>
      <c r="BB1828" s="144"/>
      <c r="BC1828" s="144"/>
      <c r="BD1828" s="144"/>
      <c r="BE1828" s="144"/>
      <c r="BF1828" s="144"/>
      <c r="BG1828" s="144"/>
      <c r="BH1828" s="144"/>
      <c r="BI1828" s="144"/>
      <c r="BJ1828" s="144"/>
      <c r="BK1828" s="144"/>
      <c r="BL1828" s="144"/>
      <c r="BM1828" s="144"/>
      <c r="BN1828" s="144"/>
      <c r="BO1828" s="144"/>
      <c r="BP1828" s="144"/>
    </row>
    <row r="1829" spans="1:68" ht="14.5" x14ac:dyDescent="0.3">
      <c r="A1829" s="143"/>
      <c r="B1829" s="143"/>
      <c r="C1829" s="327"/>
      <c r="D1829" s="144"/>
      <c r="E1829" s="144"/>
      <c r="F1829" s="144"/>
      <c r="G1829" s="144"/>
      <c r="H1829" s="144"/>
      <c r="I1829" s="144"/>
      <c r="J1829" s="144"/>
      <c r="K1829" s="144"/>
      <c r="L1829" s="144"/>
      <c r="M1829" s="144"/>
      <c r="N1829" s="144"/>
      <c r="O1829" s="144"/>
      <c r="P1829" s="144"/>
      <c r="Q1829" s="144"/>
      <c r="R1829" s="144"/>
      <c r="S1829" s="144"/>
      <c r="T1829" s="144"/>
      <c r="U1829" s="144"/>
      <c r="V1829" s="144"/>
      <c r="W1829" s="144"/>
      <c r="X1829" s="144"/>
      <c r="Y1829" s="144"/>
      <c r="Z1829" s="144"/>
      <c r="AA1829" s="144"/>
      <c r="AB1829" s="144"/>
      <c r="AC1829" s="144"/>
      <c r="AD1829" s="144"/>
      <c r="AE1829" s="144"/>
      <c r="AF1829" s="144"/>
      <c r="AG1829" s="144"/>
      <c r="AH1829" s="144"/>
      <c r="AI1829" s="144"/>
      <c r="AJ1829" s="144"/>
      <c r="AK1829" s="144"/>
      <c r="AL1829" s="144"/>
      <c r="AM1829" s="144"/>
      <c r="AN1829" s="144"/>
      <c r="AO1829" s="144"/>
      <c r="AP1829" s="144"/>
      <c r="AQ1829" s="144"/>
      <c r="AR1829" s="144"/>
      <c r="AS1829" s="144"/>
      <c r="AT1829" s="144"/>
      <c r="AU1829" s="144"/>
      <c r="AV1829" s="144"/>
      <c r="AW1829" s="144"/>
      <c r="AX1829" s="144"/>
      <c r="AY1829" s="144"/>
      <c r="AZ1829" s="144"/>
      <c r="BA1829" s="144"/>
      <c r="BB1829" s="144"/>
      <c r="BC1829" s="144"/>
      <c r="BD1829" s="144"/>
      <c r="BE1829" s="144"/>
      <c r="BF1829" s="144"/>
      <c r="BG1829" s="144"/>
      <c r="BH1829" s="144"/>
      <c r="BI1829" s="144"/>
      <c r="BJ1829" s="144"/>
      <c r="BK1829" s="144"/>
      <c r="BL1829" s="144"/>
      <c r="BM1829" s="144"/>
      <c r="BN1829" s="144"/>
      <c r="BO1829" s="144"/>
      <c r="BP1829" s="144"/>
    </row>
    <row r="1830" spans="1:68" ht="14.5" x14ac:dyDescent="0.3">
      <c r="A1830" s="143"/>
      <c r="B1830" s="143"/>
      <c r="C1830" s="327"/>
      <c r="D1830" s="144"/>
      <c r="E1830" s="144"/>
      <c r="F1830" s="144"/>
      <c r="G1830" s="144"/>
      <c r="H1830" s="144"/>
      <c r="I1830" s="144"/>
      <c r="J1830" s="144"/>
      <c r="K1830" s="144"/>
      <c r="L1830" s="144"/>
      <c r="M1830" s="144"/>
      <c r="N1830" s="144"/>
      <c r="O1830" s="144"/>
      <c r="P1830" s="144"/>
      <c r="Q1830" s="144"/>
      <c r="R1830" s="144"/>
      <c r="S1830" s="144"/>
      <c r="T1830" s="144"/>
      <c r="U1830" s="144"/>
      <c r="V1830" s="144"/>
      <c r="W1830" s="144"/>
      <c r="X1830" s="144"/>
      <c r="Y1830" s="144"/>
      <c r="Z1830" s="144"/>
      <c r="AA1830" s="144"/>
      <c r="AB1830" s="144"/>
      <c r="AC1830" s="144"/>
      <c r="AD1830" s="144"/>
      <c r="AE1830" s="144"/>
      <c r="AF1830" s="144"/>
      <c r="AG1830" s="144"/>
      <c r="AH1830" s="144"/>
      <c r="AI1830" s="144"/>
      <c r="AJ1830" s="144"/>
      <c r="AK1830" s="144"/>
      <c r="AL1830" s="144"/>
      <c r="AM1830" s="144"/>
      <c r="AN1830" s="144"/>
      <c r="AO1830" s="144"/>
      <c r="AP1830" s="144"/>
      <c r="AQ1830" s="144"/>
      <c r="AR1830" s="144"/>
      <c r="AS1830" s="144"/>
      <c r="AT1830" s="144"/>
      <c r="AU1830" s="144"/>
      <c r="AV1830" s="144"/>
      <c r="AW1830" s="144"/>
      <c r="AX1830" s="144"/>
      <c r="AY1830" s="144"/>
      <c r="AZ1830" s="144"/>
      <c r="BA1830" s="144"/>
      <c r="BB1830" s="144"/>
      <c r="BC1830" s="144"/>
      <c r="BD1830" s="144"/>
      <c r="BE1830" s="144"/>
      <c r="BF1830" s="144"/>
      <c r="BG1830" s="144"/>
      <c r="BH1830" s="144"/>
      <c r="BI1830" s="144"/>
      <c r="BJ1830" s="144"/>
      <c r="BK1830" s="144"/>
      <c r="BL1830" s="144"/>
      <c r="BM1830" s="144"/>
      <c r="BN1830" s="144"/>
      <c r="BO1830" s="144"/>
      <c r="BP1830" s="144"/>
    </row>
    <row r="1831" spans="1:68" ht="14.5" x14ac:dyDescent="0.3">
      <c r="A1831" s="143"/>
      <c r="B1831" s="143"/>
      <c r="C1831" s="327"/>
      <c r="D1831" s="144"/>
      <c r="E1831" s="144"/>
      <c r="F1831" s="144"/>
      <c r="G1831" s="144"/>
      <c r="H1831" s="144"/>
      <c r="I1831" s="144"/>
      <c r="J1831" s="144"/>
      <c r="K1831" s="144"/>
      <c r="L1831" s="144"/>
      <c r="M1831" s="144"/>
      <c r="N1831" s="144"/>
      <c r="O1831" s="144"/>
      <c r="P1831" s="144"/>
      <c r="Q1831" s="144"/>
      <c r="R1831" s="144"/>
      <c r="S1831" s="144"/>
      <c r="T1831" s="144"/>
      <c r="U1831" s="144"/>
      <c r="V1831" s="144"/>
      <c r="W1831" s="144"/>
      <c r="X1831" s="144"/>
      <c r="Y1831" s="144"/>
      <c r="Z1831" s="144"/>
      <c r="AA1831" s="144"/>
      <c r="AB1831" s="144"/>
      <c r="AC1831" s="144"/>
      <c r="AD1831" s="144"/>
      <c r="AE1831" s="144"/>
      <c r="AF1831" s="144"/>
      <c r="AG1831" s="144"/>
      <c r="AH1831" s="144"/>
      <c r="AI1831" s="144"/>
      <c r="AJ1831" s="144"/>
      <c r="AK1831" s="144"/>
      <c r="AL1831" s="144"/>
      <c r="AM1831" s="144"/>
      <c r="AN1831" s="144"/>
      <c r="AO1831" s="144"/>
      <c r="AP1831" s="144"/>
      <c r="AQ1831" s="144"/>
      <c r="AR1831" s="144"/>
      <c r="AS1831" s="144"/>
      <c r="AT1831" s="144"/>
      <c r="AU1831" s="144"/>
      <c r="AV1831" s="144"/>
      <c r="AW1831" s="144"/>
      <c r="AX1831" s="144"/>
      <c r="AY1831" s="144"/>
      <c r="AZ1831" s="144"/>
      <c r="BA1831" s="144"/>
      <c r="BB1831" s="144"/>
      <c r="BC1831" s="144"/>
      <c r="BD1831" s="144"/>
      <c r="BE1831" s="144"/>
      <c r="BF1831" s="144"/>
      <c r="BG1831" s="144"/>
      <c r="BH1831" s="144"/>
      <c r="BI1831" s="144"/>
      <c r="BJ1831" s="144"/>
      <c r="BK1831" s="144"/>
      <c r="BL1831" s="144"/>
      <c r="BM1831" s="144"/>
      <c r="BN1831" s="144"/>
      <c r="BO1831" s="144"/>
      <c r="BP1831" s="144"/>
    </row>
    <row r="1832" spans="1:68" ht="14.5" x14ac:dyDescent="0.3">
      <c r="A1832" s="143"/>
      <c r="B1832" s="143"/>
      <c r="C1832" s="327"/>
      <c r="D1832" s="144"/>
      <c r="E1832" s="144"/>
      <c r="F1832" s="144"/>
      <c r="G1832" s="144"/>
      <c r="H1832" s="144"/>
      <c r="I1832" s="144"/>
      <c r="J1832" s="144"/>
      <c r="K1832" s="144"/>
      <c r="L1832" s="144"/>
      <c r="M1832" s="144"/>
      <c r="N1832" s="144"/>
      <c r="O1832" s="144"/>
      <c r="P1832" s="144"/>
      <c r="Q1832" s="144"/>
      <c r="R1832" s="144"/>
      <c r="S1832" s="144"/>
      <c r="T1832" s="144"/>
      <c r="U1832" s="144"/>
      <c r="V1832" s="144"/>
      <c r="W1832" s="144"/>
      <c r="X1832" s="144"/>
      <c r="Y1832" s="144"/>
      <c r="Z1832" s="144"/>
      <c r="AA1832" s="144"/>
      <c r="AB1832" s="144"/>
      <c r="AC1832" s="144"/>
      <c r="AD1832" s="144"/>
      <c r="AE1832" s="144"/>
      <c r="AF1832" s="144"/>
      <c r="AG1832" s="144"/>
      <c r="AH1832" s="144"/>
      <c r="AI1832" s="144"/>
      <c r="AJ1832" s="144"/>
      <c r="AK1832" s="144"/>
      <c r="AL1832" s="144"/>
      <c r="AM1832" s="144"/>
      <c r="AN1832" s="144"/>
      <c r="AO1832" s="144"/>
      <c r="AP1832" s="144"/>
      <c r="AQ1832" s="144"/>
      <c r="AR1832" s="144"/>
      <c r="AS1832" s="144"/>
      <c r="AT1832" s="144"/>
      <c r="AU1832" s="144"/>
      <c r="AV1832" s="144"/>
      <c r="AW1832" s="144"/>
      <c r="AX1832" s="144"/>
      <c r="AY1832" s="144"/>
      <c r="AZ1832" s="144"/>
      <c r="BA1832" s="144"/>
      <c r="BB1832" s="144"/>
      <c r="BC1832" s="144"/>
      <c r="BD1832" s="144"/>
      <c r="BE1832" s="144"/>
      <c r="BF1832" s="144"/>
      <c r="BG1832" s="144"/>
      <c r="BH1832" s="144"/>
      <c r="BI1832" s="144"/>
      <c r="BJ1832" s="144"/>
      <c r="BK1832" s="144"/>
      <c r="BL1832" s="144"/>
      <c r="BM1832" s="144"/>
      <c r="BN1832" s="144"/>
      <c r="BO1832" s="144"/>
      <c r="BP1832" s="144"/>
    </row>
    <row r="1833" spans="1:68" ht="14.5" x14ac:dyDescent="0.3">
      <c r="A1833" s="143"/>
      <c r="B1833" s="143"/>
      <c r="C1833" s="327"/>
      <c r="D1833" s="144"/>
      <c r="E1833" s="144"/>
      <c r="F1833" s="144"/>
      <c r="G1833" s="144"/>
      <c r="H1833" s="144"/>
      <c r="I1833" s="144"/>
      <c r="J1833" s="144"/>
      <c r="K1833" s="144"/>
      <c r="L1833" s="144"/>
      <c r="M1833" s="144"/>
      <c r="N1833" s="144"/>
      <c r="O1833" s="144"/>
      <c r="P1833" s="144"/>
      <c r="Q1833" s="144"/>
      <c r="R1833" s="144"/>
      <c r="S1833" s="144"/>
      <c r="T1833" s="144"/>
      <c r="U1833" s="144"/>
      <c r="V1833" s="144"/>
      <c r="W1833" s="144"/>
      <c r="X1833" s="144"/>
      <c r="Y1833" s="144"/>
      <c r="Z1833" s="144"/>
      <c r="AA1833" s="144"/>
      <c r="AB1833" s="144"/>
      <c r="AC1833" s="144"/>
      <c r="AD1833" s="144"/>
      <c r="AE1833" s="144"/>
      <c r="AF1833" s="144"/>
      <c r="AG1833" s="144"/>
      <c r="AH1833" s="144"/>
      <c r="AI1833" s="144"/>
      <c r="AJ1833" s="144"/>
      <c r="AK1833" s="144"/>
      <c r="AL1833" s="144"/>
      <c r="AM1833" s="144"/>
      <c r="AN1833" s="144"/>
      <c r="AO1833" s="144"/>
      <c r="AP1833" s="144"/>
      <c r="AQ1833" s="144"/>
      <c r="AR1833" s="144"/>
      <c r="AS1833" s="144"/>
      <c r="AT1833" s="144"/>
      <c r="AU1833" s="144"/>
      <c r="AV1833" s="144"/>
      <c r="AW1833" s="144"/>
      <c r="AX1833" s="144"/>
      <c r="AY1833" s="144"/>
      <c r="AZ1833" s="144"/>
      <c r="BA1833" s="144"/>
      <c r="BB1833" s="144"/>
      <c r="BC1833" s="144"/>
      <c r="BD1833" s="144"/>
      <c r="BE1833" s="144"/>
      <c r="BF1833" s="144"/>
      <c r="BG1833" s="144"/>
      <c r="BH1833" s="144"/>
      <c r="BI1833" s="144"/>
      <c r="BJ1833" s="144"/>
      <c r="BK1833" s="144"/>
      <c r="BL1833" s="144"/>
      <c r="BM1833" s="144"/>
      <c r="BN1833" s="144"/>
      <c r="BO1833" s="144"/>
      <c r="BP1833" s="144"/>
    </row>
    <row r="1834" spans="1:68" ht="14.5" x14ac:dyDescent="0.3">
      <c r="A1834" s="143"/>
      <c r="B1834" s="143"/>
      <c r="C1834" s="327"/>
      <c r="D1834" s="144"/>
      <c r="E1834" s="144"/>
      <c r="F1834" s="144"/>
      <c r="G1834" s="144"/>
      <c r="H1834" s="144"/>
      <c r="I1834" s="144"/>
      <c r="J1834" s="144"/>
      <c r="K1834" s="144"/>
      <c r="L1834" s="144"/>
      <c r="M1834" s="144"/>
      <c r="N1834" s="144"/>
      <c r="O1834" s="144"/>
      <c r="P1834" s="144"/>
      <c r="Q1834" s="144"/>
      <c r="R1834" s="144"/>
      <c r="S1834" s="144"/>
      <c r="T1834" s="144"/>
      <c r="U1834" s="144"/>
      <c r="V1834" s="144"/>
      <c r="W1834" s="144"/>
      <c r="X1834" s="144"/>
      <c r="Y1834" s="144"/>
      <c r="Z1834" s="144"/>
      <c r="AA1834" s="144"/>
      <c r="AB1834" s="144"/>
      <c r="AC1834" s="144"/>
      <c r="AD1834" s="144"/>
      <c r="AE1834" s="144"/>
      <c r="AF1834" s="144"/>
      <c r="AG1834" s="144"/>
      <c r="AH1834" s="144"/>
      <c r="AI1834" s="144"/>
      <c r="AJ1834" s="144"/>
      <c r="AK1834" s="144"/>
      <c r="AL1834" s="144"/>
      <c r="AM1834" s="144"/>
      <c r="AN1834" s="144"/>
      <c r="AO1834" s="144"/>
      <c r="AP1834" s="144"/>
      <c r="AQ1834" s="144"/>
      <c r="AR1834" s="144"/>
      <c r="AS1834" s="144"/>
      <c r="AT1834" s="144"/>
      <c r="AU1834" s="144"/>
      <c r="AV1834" s="144"/>
      <c r="AW1834" s="144"/>
      <c r="AX1834" s="144"/>
      <c r="AY1834" s="144"/>
      <c r="AZ1834" s="144"/>
      <c r="BA1834" s="144"/>
      <c r="BB1834" s="144"/>
      <c r="BC1834" s="144"/>
      <c r="BD1834" s="144"/>
      <c r="BE1834" s="144"/>
      <c r="BF1834" s="144"/>
      <c r="BG1834" s="144"/>
      <c r="BH1834" s="144"/>
      <c r="BI1834" s="144"/>
      <c r="BJ1834" s="144"/>
      <c r="BK1834" s="144"/>
      <c r="BL1834" s="144"/>
      <c r="BM1834" s="144"/>
      <c r="BN1834" s="144"/>
      <c r="BO1834" s="144"/>
      <c r="BP1834" s="144"/>
    </row>
    <row r="1835" spans="1:68" ht="14.5" x14ac:dyDescent="0.3">
      <c r="A1835" s="143"/>
      <c r="B1835" s="143"/>
      <c r="C1835" s="327"/>
      <c r="D1835" s="144"/>
      <c r="E1835" s="144"/>
      <c r="F1835" s="144"/>
      <c r="G1835" s="144"/>
      <c r="H1835" s="144"/>
      <c r="I1835" s="144"/>
      <c r="J1835" s="144"/>
      <c r="K1835" s="144"/>
      <c r="L1835" s="144"/>
      <c r="M1835" s="144"/>
      <c r="N1835" s="144"/>
      <c r="O1835" s="144"/>
      <c r="P1835" s="144"/>
      <c r="Q1835" s="144"/>
      <c r="R1835" s="144"/>
      <c r="S1835" s="144"/>
      <c r="T1835" s="144"/>
      <c r="U1835" s="144"/>
      <c r="V1835" s="144"/>
      <c r="W1835" s="144"/>
      <c r="X1835" s="144"/>
      <c r="Y1835" s="144"/>
      <c r="Z1835" s="144"/>
      <c r="AA1835" s="144"/>
      <c r="AB1835" s="144"/>
      <c r="AC1835" s="144"/>
      <c r="AD1835" s="144"/>
      <c r="AE1835" s="144"/>
      <c r="AF1835" s="144"/>
      <c r="AG1835" s="144"/>
      <c r="AH1835" s="144"/>
      <c r="AI1835" s="144"/>
      <c r="AJ1835" s="144"/>
      <c r="AK1835" s="144"/>
      <c r="AL1835" s="144"/>
      <c r="AM1835" s="144"/>
      <c r="AN1835" s="144"/>
      <c r="AO1835" s="144"/>
      <c r="AP1835" s="144"/>
      <c r="AQ1835" s="144"/>
      <c r="AR1835" s="144"/>
      <c r="AS1835" s="144"/>
      <c r="AT1835" s="144"/>
      <c r="AU1835" s="144"/>
      <c r="AV1835" s="144"/>
      <c r="AW1835" s="144"/>
      <c r="AX1835" s="144"/>
      <c r="AY1835" s="144"/>
      <c r="AZ1835" s="144"/>
      <c r="BA1835" s="144"/>
      <c r="BB1835" s="144"/>
      <c r="BC1835" s="144"/>
      <c r="BD1835" s="144"/>
      <c r="BE1835" s="144"/>
      <c r="BF1835" s="144"/>
      <c r="BG1835" s="144"/>
      <c r="BH1835" s="144"/>
      <c r="BI1835" s="144"/>
      <c r="BJ1835" s="144"/>
      <c r="BK1835" s="144"/>
      <c r="BL1835" s="144"/>
      <c r="BM1835" s="144"/>
      <c r="BN1835" s="144"/>
      <c r="BO1835" s="144"/>
      <c r="BP1835" s="144"/>
    </row>
    <row r="1836" spans="1:68" ht="14.5" x14ac:dyDescent="0.3">
      <c r="A1836" s="143"/>
      <c r="B1836" s="143"/>
      <c r="C1836" s="327"/>
      <c r="D1836" s="144"/>
      <c r="E1836" s="144"/>
      <c r="F1836" s="144"/>
      <c r="G1836" s="144"/>
      <c r="H1836" s="144"/>
      <c r="I1836" s="144"/>
      <c r="J1836" s="144"/>
      <c r="K1836" s="144"/>
      <c r="L1836" s="144"/>
      <c r="M1836" s="144"/>
      <c r="N1836" s="144"/>
      <c r="O1836" s="144"/>
      <c r="P1836" s="144"/>
      <c r="Q1836" s="144"/>
      <c r="R1836" s="144"/>
      <c r="S1836" s="144"/>
      <c r="T1836" s="144"/>
      <c r="U1836" s="144"/>
      <c r="V1836" s="144"/>
      <c r="W1836" s="144"/>
      <c r="X1836" s="144"/>
      <c r="Y1836" s="144"/>
      <c r="Z1836" s="144"/>
      <c r="AA1836" s="144"/>
      <c r="AB1836" s="144"/>
      <c r="AC1836" s="144"/>
      <c r="AD1836" s="144"/>
      <c r="AE1836" s="144"/>
      <c r="AF1836" s="144"/>
      <c r="AG1836" s="144"/>
      <c r="AH1836" s="144"/>
      <c r="AI1836" s="144"/>
      <c r="AJ1836" s="144"/>
      <c r="AK1836" s="144"/>
      <c r="AL1836" s="144"/>
      <c r="AM1836" s="144"/>
      <c r="AN1836" s="144"/>
      <c r="AO1836" s="144"/>
      <c r="AP1836" s="144"/>
      <c r="AQ1836" s="144"/>
      <c r="AR1836" s="144"/>
      <c r="AS1836" s="144"/>
      <c r="AT1836" s="144"/>
      <c r="AU1836" s="144"/>
      <c r="AV1836" s="144"/>
      <c r="AW1836" s="144"/>
      <c r="AX1836" s="144"/>
      <c r="AY1836" s="144"/>
      <c r="AZ1836" s="144"/>
      <c r="BA1836" s="144"/>
      <c r="BB1836" s="144"/>
      <c r="BC1836" s="144"/>
      <c r="BD1836" s="144"/>
      <c r="BE1836" s="144"/>
      <c r="BF1836" s="144"/>
      <c r="BG1836" s="144"/>
      <c r="BH1836" s="144"/>
      <c r="BI1836" s="144"/>
      <c r="BJ1836" s="144"/>
      <c r="BK1836" s="144"/>
      <c r="BL1836" s="144"/>
      <c r="BM1836" s="144"/>
      <c r="BN1836" s="144"/>
      <c r="BO1836" s="144"/>
      <c r="BP1836" s="144"/>
    </row>
    <row r="1837" spans="1:68" ht="14.5" x14ac:dyDescent="0.3">
      <c r="A1837" s="143"/>
      <c r="B1837" s="143"/>
      <c r="C1837" s="327"/>
      <c r="D1837" s="144"/>
      <c r="E1837" s="144"/>
      <c r="F1837" s="144"/>
      <c r="G1837" s="144"/>
      <c r="H1837" s="144"/>
      <c r="I1837" s="144"/>
      <c r="J1837" s="144"/>
      <c r="K1837" s="144"/>
      <c r="L1837" s="144"/>
      <c r="M1837" s="144"/>
      <c r="N1837" s="144"/>
      <c r="O1837" s="144"/>
      <c r="P1837" s="144"/>
      <c r="Q1837" s="144"/>
      <c r="R1837" s="144"/>
      <c r="S1837" s="144"/>
      <c r="T1837" s="144"/>
      <c r="U1837" s="144"/>
      <c r="V1837" s="144"/>
      <c r="W1837" s="144"/>
      <c r="X1837" s="144"/>
      <c r="Y1837" s="144"/>
      <c r="Z1837" s="144"/>
      <c r="AA1837" s="144"/>
      <c r="AB1837" s="144"/>
      <c r="AC1837" s="144"/>
      <c r="AD1837" s="144"/>
      <c r="AE1837" s="144"/>
      <c r="AF1837" s="144"/>
      <c r="AG1837" s="144"/>
      <c r="AH1837" s="144"/>
      <c r="AI1837" s="144"/>
      <c r="AJ1837" s="144"/>
      <c r="AK1837" s="144"/>
      <c r="AL1837" s="144"/>
      <c r="AM1837" s="144"/>
      <c r="AN1837" s="144"/>
      <c r="AO1837" s="144"/>
      <c r="AP1837" s="144"/>
      <c r="AQ1837" s="144"/>
      <c r="AR1837" s="144"/>
      <c r="AS1837" s="144"/>
      <c r="AT1837" s="144"/>
      <c r="AU1837" s="144"/>
      <c r="AV1837" s="144"/>
      <c r="AW1837" s="144"/>
      <c r="AX1837" s="144"/>
      <c r="AY1837" s="144"/>
      <c r="AZ1837" s="144"/>
      <c r="BA1837" s="144"/>
      <c r="BB1837" s="144"/>
      <c r="BC1837" s="144"/>
      <c r="BD1837" s="144"/>
      <c r="BE1837" s="144"/>
      <c r="BF1837" s="144"/>
      <c r="BG1837" s="144"/>
      <c r="BH1837" s="144"/>
      <c r="BI1837" s="144"/>
      <c r="BJ1837" s="144"/>
      <c r="BK1837" s="144"/>
      <c r="BL1837" s="144"/>
      <c r="BM1837" s="144"/>
      <c r="BN1837" s="144"/>
      <c r="BO1837" s="144"/>
      <c r="BP1837" s="144"/>
    </row>
    <row r="1838" spans="1:68" ht="14.5" x14ac:dyDescent="0.3">
      <c r="A1838" s="143"/>
      <c r="B1838" s="143"/>
      <c r="C1838" s="327"/>
      <c r="D1838" s="144"/>
      <c r="E1838" s="144"/>
      <c r="F1838" s="144"/>
      <c r="G1838" s="144"/>
      <c r="H1838" s="144"/>
      <c r="I1838" s="144"/>
      <c r="J1838" s="144"/>
      <c r="K1838" s="144"/>
      <c r="L1838" s="144"/>
      <c r="M1838" s="144"/>
      <c r="N1838" s="144"/>
      <c r="O1838" s="144"/>
      <c r="P1838" s="144"/>
      <c r="Q1838" s="144"/>
      <c r="R1838" s="144"/>
      <c r="S1838" s="144"/>
      <c r="T1838" s="144"/>
      <c r="U1838" s="144"/>
      <c r="V1838" s="144"/>
      <c r="W1838" s="144"/>
      <c r="X1838" s="144"/>
      <c r="Y1838" s="144"/>
      <c r="Z1838" s="144"/>
      <c r="AA1838" s="144"/>
      <c r="AB1838" s="144"/>
      <c r="AC1838" s="144"/>
      <c r="AD1838" s="144"/>
      <c r="AE1838" s="144"/>
      <c r="AF1838" s="144"/>
      <c r="AG1838" s="144"/>
      <c r="AH1838" s="144"/>
      <c r="AI1838" s="144"/>
      <c r="AJ1838" s="144"/>
      <c r="AK1838" s="144"/>
      <c r="AL1838" s="144"/>
      <c r="AM1838" s="144"/>
      <c r="AN1838" s="144"/>
      <c r="AO1838" s="144"/>
      <c r="AP1838" s="144"/>
      <c r="AQ1838" s="144"/>
      <c r="AR1838" s="144"/>
      <c r="AS1838" s="144"/>
      <c r="AT1838" s="144"/>
      <c r="AU1838" s="144"/>
      <c r="AV1838" s="144"/>
      <c r="AW1838" s="144"/>
      <c r="AX1838" s="144"/>
      <c r="AY1838" s="144"/>
      <c r="AZ1838" s="144"/>
      <c r="BA1838" s="144"/>
      <c r="BB1838" s="144"/>
      <c r="BC1838" s="144"/>
      <c r="BD1838" s="144"/>
      <c r="BE1838" s="144"/>
      <c r="BF1838" s="144"/>
      <c r="BG1838" s="144"/>
      <c r="BH1838" s="144"/>
      <c r="BI1838" s="144"/>
      <c r="BJ1838" s="144"/>
      <c r="BK1838" s="144"/>
      <c r="BL1838" s="144"/>
      <c r="BM1838" s="144"/>
      <c r="BN1838" s="144"/>
      <c r="BO1838" s="144"/>
      <c r="BP1838" s="144"/>
    </row>
    <row r="1839" spans="1:68" ht="14.5" x14ac:dyDescent="0.3">
      <c r="A1839" s="143"/>
      <c r="B1839" s="143"/>
      <c r="C1839" s="327"/>
      <c r="D1839" s="144"/>
      <c r="E1839" s="144"/>
      <c r="F1839" s="144"/>
      <c r="G1839" s="144"/>
      <c r="H1839" s="144"/>
      <c r="I1839" s="144"/>
      <c r="J1839" s="144"/>
      <c r="K1839" s="144"/>
      <c r="L1839" s="144"/>
      <c r="M1839" s="144"/>
      <c r="N1839" s="144"/>
      <c r="O1839" s="144"/>
      <c r="P1839" s="144"/>
      <c r="Q1839" s="144"/>
      <c r="R1839" s="144"/>
      <c r="S1839" s="144"/>
      <c r="T1839" s="144"/>
      <c r="U1839" s="144"/>
      <c r="V1839" s="144"/>
      <c r="W1839" s="144"/>
      <c r="X1839" s="144"/>
      <c r="Y1839" s="144"/>
      <c r="Z1839" s="144"/>
      <c r="AA1839" s="144"/>
      <c r="AB1839" s="144"/>
      <c r="AC1839" s="144"/>
      <c r="AD1839" s="144"/>
      <c r="AE1839" s="144"/>
      <c r="AF1839" s="144"/>
      <c r="AG1839" s="144"/>
      <c r="AH1839" s="144"/>
      <c r="AI1839" s="144"/>
      <c r="AJ1839" s="144"/>
      <c r="AK1839" s="144"/>
      <c r="AL1839" s="144"/>
      <c r="AM1839" s="144"/>
      <c r="AN1839" s="144"/>
      <c r="AO1839" s="144"/>
      <c r="AP1839" s="144"/>
      <c r="AQ1839" s="144"/>
      <c r="AR1839" s="144"/>
      <c r="AS1839" s="144"/>
      <c r="AT1839" s="144"/>
      <c r="AU1839" s="144"/>
      <c r="AV1839" s="144"/>
      <c r="AW1839" s="144"/>
      <c r="AX1839" s="144"/>
      <c r="AY1839" s="144"/>
      <c r="AZ1839" s="144"/>
      <c r="BA1839" s="144"/>
      <c r="BB1839" s="144"/>
      <c r="BC1839" s="144"/>
      <c r="BD1839" s="144"/>
      <c r="BE1839" s="144"/>
      <c r="BF1839" s="144"/>
      <c r="BG1839" s="144"/>
      <c r="BH1839" s="144"/>
      <c r="BI1839" s="144"/>
      <c r="BJ1839" s="144"/>
      <c r="BK1839" s="144"/>
      <c r="BL1839" s="144"/>
      <c r="BM1839" s="144"/>
      <c r="BN1839" s="144"/>
      <c r="BO1839" s="144"/>
      <c r="BP1839" s="144"/>
    </row>
    <row r="1840" spans="1:68" ht="14.5" x14ac:dyDescent="0.3">
      <c r="A1840" s="143"/>
      <c r="B1840" s="143"/>
      <c r="C1840" s="327"/>
      <c r="D1840" s="144"/>
      <c r="E1840" s="144"/>
      <c r="F1840" s="144"/>
      <c r="G1840" s="144"/>
      <c r="H1840" s="144"/>
      <c r="I1840" s="144"/>
      <c r="J1840" s="144"/>
      <c r="K1840" s="144"/>
      <c r="L1840" s="144"/>
      <c r="M1840" s="144"/>
      <c r="N1840" s="144"/>
      <c r="O1840" s="144"/>
      <c r="P1840" s="144"/>
      <c r="Q1840" s="144"/>
      <c r="R1840" s="144"/>
      <c r="S1840" s="144"/>
      <c r="T1840" s="144"/>
      <c r="U1840" s="144"/>
      <c r="V1840" s="144"/>
      <c r="W1840" s="144"/>
      <c r="X1840" s="144"/>
      <c r="Y1840" s="144"/>
      <c r="Z1840" s="144"/>
      <c r="AA1840" s="144"/>
      <c r="AB1840" s="144"/>
      <c r="AC1840" s="144"/>
      <c r="AD1840" s="144"/>
      <c r="AE1840" s="144"/>
      <c r="AF1840" s="144"/>
      <c r="AG1840" s="144"/>
      <c r="AH1840" s="144"/>
      <c r="AI1840" s="144"/>
      <c r="AJ1840" s="144"/>
      <c r="AK1840" s="144"/>
      <c r="AL1840" s="144"/>
      <c r="AM1840" s="144"/>
      <c r="AN1840" s="144"/>
      <c r="AO1840" s="144"/>
      <c r="AP1840" s="144"/>
      <c r="AQ1840" s="144"/>
      <c r="AR1840" s="144"/>
      <c r="AS1840" s="144"/>
      <c r="AT1840" s="144"/>
      <c r="AU1840" s="144"/>
      <c r="AV1840" s="144"/>
      <c r="AW1840" s="144"/>
      <c r="AX1840" s="144"/>
      <c r="AY1840" s="144"/>
      <c r="AZ1840" s="144"/>
      <c r="BA1840" s="144"/>
      <c r="BB1840" s="144"/>
      <c r="BC1840" s="144"/>
      <c r="BD1840" s="144"/>
      <c r="BE1840" s="144"/>
      <c r="BF1840" s="144"/>
      <c r="BG1840" s="144"/>
      <c r="BH1840" s="144"/>
      <c r="BI1840" s="144"/>
      <c r="BJ1840" s="144"/>
      <c r="BK1840" s="144"/>
      <c r="BL1840" s="144"/>
      <c r="BM1840" s="144"/>
      <c r="BN1840" s="144"/>
      <c r="BO1840" s="144"/>
      <c r="BP1840" s="144"/>
    </row>
    <row r="1841" spans="1:68" ht="14.5" x14ac:dyDescent="0.3">
      <c r="A1841" s="143"/>
      <c r="B1841" s="143"/>
      <c r="C1841" s="327"/>
      <c r="D1841" s="144"/>
      <c r="E1841" s="144"/>
      <c r="F1841" s="144"/>
      <c r="G1841" s="144"/>
      <c r="H1841" s="144"/>
      <c r="I1841" s="144"/>
      <c r="J1841" s="144"/>
      <c r="K1841" s="144"/>
      <c r="L1841" s="144"/>
      <c r="M1841" s="144"/>
      <c r="N1841" s="144"/>
      <c r="O1841" s="144"/>
      <c r="P1841" s="144"/>
      <c r="Q1841" s="144"/>
      <c r="R1841" s="144"/>
      <c r="S1841" s="144"/>
      <c r="T1841" s="144"/>
      <c r="U1841" s="144"/>
      <c r="V1841" s="144"/>
      <c r="W1841" s="144"/>
      <c r="X1841" s="144"/>
      <c r="Y1841" s="144"/>
      <c r="Z1841" s="144"/>
      <c r="AA1841" s="144"/>
      <c r="AB1841" s="144"/>
      <c r="AC1841" s="144"/>
      <c r="AD1841" s="144"/>
      <c r="AE1841" s="144"/>
      <c r="AF1841" s="144"/>
      <c r="AG1841" s="144"/>
      <c r="AH1841" s="144"/>
      <c r="AI1841" s="144"/>
      <c r="AJ1841" s="144"/>
      <c r="AK1841" s="144"/>
      <c r="AL1841" s="144"/>
      <c r="AM1841" s="144"/>
      <c r="AN1841" s="144"/>
      <c r="AO1841" s="144"/>
      <c r="AP1841" s="144"/>
      <c r="AQ1841" s="144"/>
      <c r="AR1841" s="144"/>
      <c r="AS1841" s="144"/>
      <c r="AT1841" s="144"/>
      <c r="AU1841" s="144"/>
      <c r="AV1841" s="144"/>
      <c r="AW1841" s="144"/>
      <c r="AX1841" s="144"/>
      <c r="AY1841" s="144"/>
      <c r="AZ1841" s="144"/>
      <c r="BA1841" s="144"/>
      <c r="BB1841" s="144"/>
      <c r="BC1841" s="144"/>
      <c r="BD1841" s="144"/>
      <c r="BE1841" s="144"/>
      <c r="BF1841" s="144"/>
      <c r="BG1841" s="144"/>
      <c r="BH1841" s="144"/>
      <c r="BI1841" s="144"/>
      <c r="BJ1841" s="144"/>
      <c r="BK1841" s="144"/>
      <c r="BL1841" s="144"/>
      <c r="BM1841" s="144"/>
      <c r="BN1841" s="144"/>
      <c r="BO1841" s="144"/>
      <c r="BP1841" s="144"/>
    </row>
    <row r="1842" spans="1:68" ht="14.5" x14ac:dyDescent="0.3">
      <c r="A1842" s="143"/>
      <c r="B1842" s="143"/>
      <c r="C1842" s="327"/>
      <c r="D1842" s="144"/>
      <c r="E1842" s="144"/>
      <c r="F1842" s="144"/>
      <c r="G1842" s="144"/>
      <c r="H1842" s="144"/>
      <c r="I1842" s="144"/>
      <c r="J1842" s="144"/>
      <c r="K1842" s="144"/>
      <c r="L1842" s="144"/>
      <c r="M1842" s="144"/>
      <c r="N1842" s="144"/>
      <c r="O1842" s="144"/>
      <c r="P1842" s="144"/>
      <c r="Q1842" s="144"/>
      <c r="R1842" s="144"/>
      <c r="S1842" s="144"/>
      <c r="T1842" s="144"/>
      <c r="U1842" s="144"/>
      <c r="V1842" s="144"/>
      <c r="W1842" s="144"/>
      <c r="X1842" s="144"/>
      <c r="Y1842" s="144"/>
      <c r="Z1842" s="144"/>
      <c r="AA1842" s="144"/>
      <c r="AB1842" s="144"/>
      <c r="AC1842" s="144"/>
      <c r="AD1842" s="144"/>
      <c r="AE1842" s="144"/>
      <c r="AF1842" s="144"/>
      <c r="AG1842" s="144"/>
      <c r="AH1842" s="144"/>
      <c r="AI1842" s="144"/>
      <c r="AJ1842" s="144"/>
      <c r="AK1842" s="144"/>
      <c r="AL1842" s="144"/>
      <c r="AM1842" s="144"/>
      <c r="AN1842" s="144"/>
      <c r="AO1842" s="144"/>
      <c r="AP1842" s="144"/>
      <c r="AQ1842" s="144"/>
      <c r="AR1842" s="144"/>
      <c r="AS1842" s="144"/>
      <c r="AT1842" s="144"/>
      <c r="AU1842" s="144"/>
      <c r="AV1842" s="144"/>
      <c r="AW1842" s="144"/>
      <c r="AX1842" s="144"/>
      <c r="AY1842" s="144"/>
      <c r="AZ1842" s="144"/>
      <c r="BA1842" s="144"/>
      <c r="BB1842" s="144"/>
      <c r="BC1842" s="144"/>
      <c r="BD1842" s="144"/>
      <c r="BE1842" s="144"/>
      <c r="BF1842" s="144"/>
      <c r="BG1842" s="144"/>
      <c r="BH1842" s="144"/>
      <c r="BI1842" s="144"/>
      <c r="BJ1842" s="144"/>
      <c r="BK1842" s="144"/>
      <c r="BL1842" s="144"/>
      <c r="BM1842" s="144"/>
      <c r="BN1842" s="144"/>
      <c r="BO1842" s="144"/>
      <c r="BP1842" s="144"/>
    </row>
    <row r="1843" spans="1:68" ht="14.5" x14ac:dyDescent="0.3">
      <c r="A1843" s="143"/>
      <c r="B1843" s="143"/>
      <c r="C1843" s="327"/>
      <c r="D1843" s="144"/>
      <c r="E1843" s="144"/>
      <c r="F1843" s="144"/>
      <c r="G1843" s="144"/>
      <c r="H1843" s="144"/>
      <c r="I1843" s="144"/>
      <c r="J1843" s="144"/>
      <c r="K1843" s="144"/>
      <c r="L1843" s="144"/>
      <c r="M1843" s="144"/>
      <c r="N1843" s="144"/>
      <c r="O1843" s="144"/>
      <c r="P1843" s="144"/>
      <c r="Q1843" s="144"/>
      <c r="R1843" s="144"/>
      <c r="S1843" s="144"/>
      <c r="T1843" s="144"/>
      <c r="U1843" s="144"/>
      <c r="V1843" s="144"/>
      <c r="W1843" s="144"/>
      <c r="X1843" s="144"/>
      <c r="Y1843" s="144"/>
      <c r="Z1843" s="144"/>
      <c r="AA1843" s="144"/>
      <c r="AB1843" s="144"/>
      <c r="AC1843" s="144"/>
      <c r="AD1843" s="144"/>
      <c r="AE1843" s="144"/>
      <c r="AF1843" s="144"/>
      <c r="AG1843" s="144"/>
      <c r="AH1843" s="144"/>
      <c r="AI1843" s="144"/>
      <c r="AJ1843" s="144"/>
      <c r="AK1843" s="144"/>
      <c r="AL1843" s="144"/>
      <c r="AM1843" s="144"/>
      <c r="AN1843" s="144"/>
      <c r="AO1843" s="144"/>
      <c r="AP1843" s="144"/>
      <c r="AQ1843" s="144"/>
      <c r="AR1843" s="144"/>
      <c r="AS1843" s="144"/>
      <c r="AT1843" s="144"/>
      <c r="AU1843" s="144"/>
      <c r="AV1843" s="144"/>
      <c r="AW1843" s="144"/>
      <c r="AX1843" s="144"/>
      <c r="AY1843" s="144"/>
      <c r="AZ1843" s="144"/>
      <c r="BA1843" s="144"/>
      <c r="BB1843" s="144"/>
      <c r="BC1843" s="144"/>
      <c r="BD1843" s="144"/>
      <c r="BE1843" s="144"/>
      <c r="BF1843" s="144"/>
      <c r="BG1843" s="144"/>
      <c r="BH1843" s="144"/>
      <c r="BI1843" s="144"/>
      <c r="BJ1843" s="144"/>
      <c r="BK1843" s="144"/>
      <c r="BL1843" s="144"/>
      <c r="BM1843" s="144"/>
      <c r="BN1843" s="144"/>
      <c r="BO1843" s="144"/>
      <c r="BP1843" s="144"/>
    </row>
    <row r="1844" spans="1:68" ht="14.5" x14ac:dyDescent="0.3">
      <c r="A1844" s="143"/>
      <c r="B1844" s="143"/>
      <c r="C1844" s="327"/>
      <c r="D1844" s="144"/>
      <c r="E1844" s="144"/>
      <c r="F1844" s="144"/>
      <c r="G1844" s="144"/>
      <c r="H1844" s="144"/>
      <c r="I1844" s="144"/>
      <c r="J1844" s="144"/>
      <c r="K1844" s="144"/>
      <c r="L1844" s="144"/>
      <c r="M1844" s="144"/>
      <c r="N1844" s="144"/>
      <c r="O1844" s="144"/>
      <c r="P1844" s="144"/>
      <c r="Q1844" s="144"/>
      <c r="R1844" s="144"/>
      <c r="S1844" s="144"/>
      <c r="T1844" s="144"/>
      <c r="U1844" s="144"/>
      <c r="V1844" s="144"/>
      <c r="W1844" s="144"/>
      <c r="X1844" s="144"/>
      <c r="Y1844" s="144"/>
      <c r="Z1844" s="144"/>
      <c r="AA1844" s="144"/>
      <c r="AB1844" s="144"/>
      <c r="AC1844" s="144"/>
      <c r="AD1844" s="144"/>
      <c r="AE1844" s="144"/>
      <c r="AF1844" s="144"/>
      <c r="AG1844" s="144"/>
      <c r="AH1844" s="144"/>
      <c r="AI1844" s="144"/>
      <c r="AJ1844" s="144"/>
      <c r="AK1844" s="144"/>
      <c r="AL1844" s="144"/>
      <c r="AM1844" s="144"/>
      <c r="AN1844" s="144"/>
      <c r="AO1844" s="144"/>
      <c r="AP1844" s="144"/>
      <c r="AQ1844" s="144"/>
      <c r="AR1844" s="144"/>
      <c r="AS1844" s="144"/>
      <c r="AT1844" s="144"/>
      <c r="AU1844" s="144"/>
      <c r="AV1844" s="144"/>
      <c r="AW1844" s="144"/>
      <c r="AX1844" s="144"/>
      <c r="AY1844" s="144"/>
      <c r="AZ1844" s="144"/>
      <c r="BA1844" s="144"/>
      <c r="BB1844" s="144"/>
      <c r="BC1844" s="144"/>
      <c r="BD1844" s="144"/>
      <c r="BE1844" s="144"/>
      <c r="BF1844" s="144"/>
      <c r="BG1844" s="144"/>
      <c r="BH1844" s="144"/>
      <c r="BI1844" s="144"/>
      <c r="BJ1844" s="144"/>
      <c r="BK1844" s="144"/>
      <c r="BL1844" s="144"/>
      <c r="BM1844" s="144"/>
      <c r="BN1844" s="144"/>
      <c r="BO1844" s="144"/>
      <c r="BP1844" s="144"/>
    </row>
    <row r="1845" spans="1:68" ht="14.5" x14ac:dyDescent="0.3">
      <c r="A1845" s="143"/>
      <c r="B1845" s="143"/>
      <c r="C1845" s="327"/>
      <c r="D1845" s="144"/>
      <c r="E1845" s="144"/>
      <c r="F1845" s="144"/>
      <c r="G1845" s="144"/>
      <c r="H1845" s="144"/>
      <c r="I1845" s="144"/>
      <c r="J1845" s="144"/>
      <c r="K1845" s="144"/>
      <c r="L1845" s="144"/>
      <c r="M1845" s="144"/>
      <c r="N1845" s="144"/>
      <c r="O1845" s="144"/>
      <c r="P1845" s="144"/>
      <c r="Q1845" s="144"/>
      <c r="R1845" s="144"/>
      <c r="S1845" s="144"/>
      <c r="T1845" s="144"/>
      <c r="U1845" s="144"/>
      <c r="V1845" s="144"/>
      <c r="W1845" s="144"/>
      <c r="X1845" s="144"/>
      <c r="Y1845" s="144"/>
      <c r="Z1845" s="144"/>
      <c r="AA1845" s="144"/>
      <c r="AB1845" s="144"/>
      <c r="AC1845" s="144"/>
      <c r="AD1845" s="144"/>
      <c r="AE1845" s="144"/>
      <c r="AF1845" s="144"/>
      <c r="AG1845" s="144"/>
      <c r="AH1845" s="144"/>
      <c r="AI1845" s="144"/>
      <c r="AJ1845" s="144"/>
      <c r="AK1845" s="144"/>
      <c r="AL1845" s="144"/>
      <c r="AM1845" s="144"/>
      <c r="AN1845" s="144"/>
      <c r="AO1845" s="144"/>
      <c r="AP1845" s="144"/>
      <c r="AQ1845" s="144"/>
      <c r="AR1845" s="144"/>
      <c r="AS1845" s="144"/>
      <c r="AT1845" s="144"/>
      <c r="AU1845" s="144"/>
      <c r="AV1845" s="144"/>
      <c r="AW1845" s="144"/>
      <c r="AX1845" s="144"/>
      <c r="AY1845" s="144"/>
      <c r="AZ1845" s="144"/>
      <c r="BA1845" s="144"/>
      <c r="BB1845" s="144"/>
      <c r="BC1845" s="144"/>
      <c r="BD1845" s="144"/>
      <c r="BE1845" s="144"/>
      <c r="BF1845" s="144"/>
      <c r="BG1845" s="144"/>
      <c r="BH1845" s="144"/>
      <c r="BI1845" s="144"/>
      <c r="BJ1845" s="144"/>
      <c r="BK1845" s="144"/>
      <c r="BL1845" s="144"/>
      <c r="BM1845" s="144"/>
      <c r="BN1845" s="144"/>
      <c r="BO1845" s="144"/>
      <c r="BP1845" s="144"/>
    </row>
    <row r="1846" spans="1:68" ht="14.5" x14ac:dyDescent="0.3">
      <c r="A1846" s="143"/>
      <c r="B1846" s="143"/>
      <c r="C1846" s="327"/>
      <c r="D1846" s="144"/>
      <c r="E1846" s="144"/>
      <c r="F1846" s="144"/>
      <c r="G1846" s="144"/>
      <c r="H1846" s="144"/>
      <c r="I1846" s="144"/>
      <c r="J1846" s="144"/>
      <c r="K1846" s="144"/>
      <c r="L1846" s="144"/>
      <c r="M1846" s="144"/>
      <c r="N1846" s="144"/>
      <c r="O1846" s="144"/>
      <c r="P1846" s="144"/>
      <c r="Q1846" s="144"/>
      <c r="R1846" s="144"/>
      <c r="S1846" s="144"/>
      <c r="T1846" s="144"/>
      <c r="U1846" s="144"/>
      <c r="V1846" s="144"/>
      <c r="W1846" s="144"/>
      <c r="X1846" s="144"/>
      <c r="Y1846" s="144"/>
      <c r="Z1846" s="144"/>
      <c r="AA1846" s="144"/>
      <c r="AB1846" s="144"/>
      <c r="AC1846" s="144"/>
      <c r="AD1846" s="144"/>
      <c r="AE1846" s="144"/>
      <c r="AF1846" s="144"/>
      <c r="AG1846" s="144"/>
      <c r="AH1846" s="144"/>
      <c r="AI1846" s="144"/>
      <c r="AJ1846" s="144"/>
      <c r="AK1846" s="144"/>
      <c r="AL1846" s="144"/>
      <c r="AM1846" s="144"/>
      <c r="AN1846" s="144"/>
      <c r="AO1846" s="144"/>
      <c r="AP1846" s="144"/>
      <c r="AQ1846" s="144"/>
      <c r="AR1846" s="144"/>
      <c r="AS1846" s="144"/>
      <c r="AT1846" s="144"/>
      <c r="AU1846" s="144"/>
      <c r="AV1846" s="144"/>
      <c r="AW1846" s="144"/>
      <c r="AX1846" s="144"/>
      <c r="AY1846" s="144"/>
      <c r="AZ1846" s="144"/>
      <c r="BA1846" s="144"/>
      <c r="BB1846" s="144"/>
      <c r="BC1846" s="144"/>
      <c r="BD1846" s="144"/>
      <c r="BE1846" s="144"/>
      <c r="BF1846" s="144"/>
      <c r="BG1846" s="144"/>
      <c r="BH1846" s="144"/>
      <c r="BI1846" s="144"/>
      <c r="BJ1846" s="144"/>
      <c r="BK1846" s="144"/>
      <c r="BL1846" s="144"/>
      <c r="BM1846" s="144"/>
      <c r="BN1846" s="144"/>
      <c r="BO1846" s="144"/>
      <c r="BP1846" s="144"/>
    </row>
    <row r="1847" spans="1:68" ht="14.5" x14ac:dyDescent="0.3">
      <c r="A1847" s="143"/>
      <c r="B1847" s="143"/>
      <c r="C1847" s="327"/>
      <c r="D1847" s="144"/>
      <c r="E1847" s="144"/>
      <c r="F1847" s="144"/>
      <c r="G1847" s="144"/>
      <c r="H1847" s="144"/>
      <c r="I1847" s="144"/>
      <c r="J1847" s="144"/>
      <c r="K1847" s="144"/>
      <c r="L1847" s="144"/>
      <c r="M1847" s="144"/>
      <c r="N1847" s="144"/>
      <c r="O1847" s="144"/>
      <c r="P1847" s="144"/>
      <c r="Q1847" s="144"/>
      <c r="R1847" s="144"/>
      <c r="S1847" s="144"/>
      <c r="T1847" s="144"/>
      <c r="U1847" s="144"/>
      <c r="V1847" s="144"/>
      <c r="W1847" s="144"/>
      <c r="X1847" s="144"/>
      <c r="Y1847" s="144"/>
      <c r="Z1847" s="144"/>
      <c r="AA1847" s="144"/>
      <c r="AB1847" s="144"/>
      <c r="AC1847" s="144"/>
      <c r="AD1847" s="144"/>
      <c r="AE1847" s="144"/>
      <c r="AF1847" s="144"/>
      <c r="AG1847" s="144"/>
      <c r="AH1847" s="144"/>
      <c r="AI1847" s="144"/>
      <c r="AJ1847" s="144"/>
      <c r="AK1847" s="144"/>
      <c r="AL1847" s="144"/>
      <c r="AM1847" s="144"/>
      <c r="AN1847" s="144"/>
      <c r="AO1847" s="144"/>
      <c r="AP1847" s="144"/>
      <c r="AQ1847" s="144"/>
      <c r="AR1847" s="144"/>
      <c r="AS1847" s="144"/>
      <c r="AT1847" s="144"/>
      <c r="AU1847" s="144"/>
      <c r="AV1847" s="144"/>
      <c r="AW1847" s="144"/>
      <c r="AX1847" s="144"/>
      <c r="AY1847" s="144"/>
      <c r="AZ1847" s="144"/>
      <c r="BA1847" s="144"/>
      <c r="BB1847" s="144"/>
      <c r="BC1847" s="144"/>
      <c r="BD1847" s="144"/>
      <c r="BE1847" s="144"/>
      <c r="BF1847" s="144"/>
      <c r="BG1847" s="144"/>
      <c r="BH1847" s="144"/>
      <c r="BI1847" s="144"/>
      <c r="BJ1847" s="144"/>
      <c r="BK1847" s="144"/>
      <c r="BL1847" s="144"/>
      <c r="BM1847" s="144"/>
      <c r="BN1847" s="144"/>
      <c r="BO1847" s="144"/>
      <c r="BP1847" s="144"/>
    </row>
    <row r="1848" spans="1:68" ht="14.5" x14ac:dyDescent="0.3">
      <c r="A1848" s="143"/>
      <c r="B1848" s="143"/>
      <c r="C1848" s="327"/>
      <c r="D1848" s="144"/>
      <c r="E1848" s="144"/>
      <c r="F1848" s="144"/>
      <c r="G1848" s="144"/>
      <c r="H1848" s="144"/>
      <c r="I1848" s="144"/>
      <c r="J1848" s="144"/>
      <c r="K1848" s="144"/>
      <c r="L1848" s="144"/>
      <c r="M1848" s="144"/>
      <c r="N1848" s="144"/>
      <c r="O1848" s="144"/>
      <c r="P1848" s="144"/>
      <c r="Q1848" s="144"/>
      <c r="R1848" s="144"/>
      <c r="S1848" s="144"/>
      <c r="T1848" s="144"/>
      <c r="U1848" s="144"/>
      <c r="V1848" s="144"/>
      <c r="W1848" s="144"/>
      <c r="X1848" s="144"/>
      <c r="Y1848" s="144"/>
      <c r="Z1848" s="144"/>
      <c r="AA1848" s="144"/>
      <c r="AB1848" s="144"/>
      <c r="AC1848" s="144"/>
      <c r="AD1848" s="144"/>
      <c r="AE1848" s="144"/>
      <c r="AF1848" s="144"/>
      <c r="AG1848" s="144"/>
      <c r="AH1848" s="144"/>
      <c r="AI1848" s="144"/>
      <c r="AJ1848" s="144"/>
      <c r="AK1848" s="144"/>
      <c r="AL1848" s="144"/>
      <c r="AM1848" s="144"/>
      <c r="AN1848" s="144"/>
      <c r="AO1848" s="144"/>
      <c r="AP1848" s="144"/>
      <c r="AQ1848" s="144"/>
      <c r="AR1848" s="144"/>
      <c r="AS1848" s="144"/>
      <c r="AT1848" s="144"/>
      <c r="AU1848" s="144"/>
      <c r="AV1848" s="144"/>
      <c r="AW1848" s="144"/>
      <c r="AX1848" s="144"/>
      <c r="AY1848" s="144"/>
      <c r="AZ1848" s="144"/>
      <c r="BA1848" s="144"/>
      <c r="BB1848" s="144"/>
      <c r="BC1848" s="144"/>
      <c r="BD1848" s="144"/>
      <c r="BE1848" s="144"/>
      <c r="BF1848" s="144"/>
      <c r="BG1848" s="144"/>
      <c r="BH1848" s="144"/>
      <c r="BI1848" s="144"/>
      <c r="BJ1848" s="144"/>
      <c r="BK1848" s="144"/>
      <c r="BL1848" s="144"/>
      <c r="BM1848" s="144"/>
      <c r="BN1848" s="144"/>
      <c r="BO1848" s="144"/>
      <c r="BP1848" s="144"/>
    </row>
    <row r="1849" spans="1:68" ht="14.5" x14ac:dyDescent="0.3">
      <c r="A1849" s="143"/>
      <c r="B1849" s="143"/>
      <c r="C1849" s="327"/>
      <c r="D1849" s="144"/>
      <c r="E1849" s="144"/>
      <c r="F1849" s="144"/>
      <c r="G1849" s="144"/>
      <c r="H1849" s="144"/>
      <c r="I1849" s="144"/>
      <c r="J1849" s="144"/>
      <c r="K1849" s="144"/>
      <c r="L1849" s="144"/>
      <c r="M1849" s="144"/>
      <c r="N1849" s="144"/>
      <c r="O1849" s="144"/>
      <c r="P1849" s="144"/>
      <c r="Q1849" s="144"/>
      <c r="R1849" s="144"/>
      <c r="S1849" s="144"/>
      <c r="T1849" s="144"/>
      <c r="U1849" s="144"/>
      <c r="V1849" s="144"/>
      <c r="W1849" s="144"/>
      <c r="X1849" s="144"/>
      <c r="Y1849" s="144"/>
      <c r="Z1849" s="144"/>
      <c r="AA1849" s="144"/>
      <c r="AB1849" s="144"/>
      <c r="AC1849" s="144"/>
      <c r="AD1849" s="144"/>
      <c r="AE1849" s="144"/>
      <c r="AF1849" s="144"/>
      <c r="AG1849" s="144"/>
      <c r="AH1849" s="144"/>
      <c r="AI1849" s="144"/>
      <c r="AJ1849" s="144"/>
      <c r="AK1849" s="144"/>
      <c r="AL1849" s="144"/>
      <c r="AM1849" s="144"/>
      <c r="AN1849" s="144"/>
      <c r="AO1849" s="144"/>
      <c r="AP1849" s="144"/>
      <c r="AQ1849" s="144"/>
      <c r="AR1849" s="144"/>
      <c r="AS1849" s="144"/>
      <c r="AT1849" s="144"/>
      <c r="AU1849" s="144"/>
      <c r="AV1849" s="144"/>
      <c r="AW1849" s="144"/>
      <c r="AX1849" s="144"/>
      <c r="AY1849" s="144"/>
      <c r="AZ1849" s="144"/>
      <c r="BA1849" s="144"/>
      <c r="BB1849" s="144"/>
      <c r="BC1849" s="144"/>
      <c r="BD1849" s="144"/>
      <c r="BE1849" s="144"/>
      <c r="BF1849" s="144"/>
      <c r="BG1849" s="144"/>
      <c r="BH1849" s="144"/>
      <c r="BI1849" s="144"/>
      <c r="BJ1849" s="144"/>
      <c r="BK1849" s="144"/>
      <c r="BL1849" s="144"/>
      <c r="BM1849" s="144"/>
      <c r="BN1849" s="144"/>
      <c r="BO1849" s="144"/>
      <c r="BP1849" s="144"/>
    </row>
    <row r="1850" spans="1:68" ht="14.5" x14ac:dyDescent="0.3">
      <c r="A1850" s="143"/>
      <c r="B1850" s="143"/>
      <c r="C1850" s="327"/>
      <c r="D1850" s="144"/>
      <c r="E1850" s="144"/>
      <c r="F1850" s="144"/>
      <c r="G1850" s="144"/>
      <c r="H1850" s="144"/>
      <c r="I1850" s="144"/>
      <c r="J1850" s="144"/>
      <c r="K1850" s="144"/>
      <c r="L1850" s="144"/>
      <c r="M1850" s="144"/>
      <c r="N1850" s="144"/>
      <c r="O1850" s="144"/>
      <c r="P1850" s="144"/>
      <c r="Q1850" s="144"/>
      <c r="R1850" s="144"/>
      <c r="S1850" s="144"/>
      <c r="T1850" s="144"/>
      <c r="U1850" s="144"/>
      <c r="V1850" s="144"/>
      <c r="W1850" s="144"/>
      <c r="X1850" s="144"/>
      <c r="Y1850" s="144"/>
      <c r="Z1850" s="144"/>
      <c r="AA1850" s="144"/>
      <c r="AB1850" s="144"/>
      <c r="AC1850" s="144"/>
      <c r="AD1850" s="144"/>
      <c r="AE1850" s="144"/>
      <c r="AF1850" s="144"/>
      <c r="AG1850" s="144"/>
      <c r="AH1850" s="144"/>
      <c r="AI1850" s="144"/>
      <c r="AJ1850" s="144"/>
      <c r="AK1850" s="144"/>
      <c r="AL1850" s="144"/>
      <c r="AM1850" s="144"/>
      <c r="AN1850" s="144"/>
      <c r="AO1850" s="144"/>
      <c r="AP1850" s="144"/>
      <c r="AQ1850" s="144"/>
      <c r="AR1850" s="144"/>
      <c r="AS1850" s="144"/>
      <c r="AT1850" s="144"/>
      <c r="AU1850" s="144"/>
      <c r="AV1850" s="144"/>
      <c r="AW1850" s="144"/>
      <c r="AX1850" s="144"/>
      <c r="AY1850" s="144"/>
      <c r="AZ1850" s="144"/>
      <c r="BA1850" s="144"/>
      <c r="BB1850" s="144"/>
      <c r="BC1850" s="144"/>
      <c r="BD1850" s="144"/>
      <c r="BE1850" s="144"/>
      <c r="BF1850" s="144"/>
      <c r="BG1850" s="144"/>
      <c r="BH1850" s="144"/>
      <c r="BI1850" s="144"/>
      <c r="BJ1850" s="144"/>
      <c r="BK1850" s="144"/>
      <c r="BL1850" s="144"/>
      <c r="BM1850" s="144"/>
      <c r="BN1850" s="144"/>
      <c r="BO1850" s="144"/>
      <c r="BP1850" s="144"/>
    </row>
    <row r="1851" spans="1:68" ht="14.5" x14ac:dyDescent="0.3">
      <c r="A1851" s="143"/>
      <c r="B1851" s="143"/>
      <c r="C1851" s="327"/>
      <c r="D1851" s="144"/>
      <c r="E1851" s="144"/>
      <c r="F1851" s="144"/>
      <c r="G1851" s="144"/>
      <c r="H1851" s="144"/>
      <c r="I1851" s="144"/>
      <c r="J1851" s="144"/>
      <c r="K1851" s="144"/>
      <c r="L1851" s="144"/>
      <c r="M1851" s="144"/>
      <c r="N1851" s="144"/>
      <c r="O1851" s="144"/>
      <c r="P1851" s="144"/>
      <c r="Q1851" s="144"/>
      <c r="R1851" s="144"/>
      <c r="S1851" s="144"/>
      <c r="T1851" s="144"/>
      <c r="U1851" s="144"/>
      <c r="V1851" s="144"/>
      <c r="W1851" s="144"/>
      <c r="X1851" s="144"/>
      <c r="Y1851" s="144"/>
      <c r="Z1851" s="144"/>
      <c r="AA1851" s="144"/>
      <c r="AB1851" s="144"/>
      <c r="AC1851" s="144"/>
      <c r="AD1851" s="144"/>
      <c r="AE1851" s="144"/>
      <c r="AF1851" s="144"/>
      <c r="AG1851" s="144"/>
      <c r="AH1851" s="144"/>
      <c r="AI1851" s="144"/>
      <c r="AJ1851" s="144"/>
      <c r="AK1851" s="144"/>
      <c r="AL1851" s="144"/>
      <c r="AM1851" s="144"/>
      <c r="AN1851" s="144"/>
      <c r="AO1851" s="144"/>
      <c r="AP1851" s="144"/>
      <c r="AQ1851" s="144"/>
      <c r="AR1851" s="144"/>
      <c r="AS1851" s="144"/>
      <c r="AT1851" s="144"/>
      <c r="AU1851" s="144"/>
      <c r="AV1851" s="144"/>
      <c r="AW1851" s="144"/>
      <c r="AX1851" s="144"/>
      <c r="AY1851" s="144"/>
      <c r="AZ1851" s="144"/>
      <c r="BA1851" s="144"/>
      <c r="BB1851" s="144"/>
      <c r="BC1851" s="144"/>
      <c r="BD1851" s="144"/>
      <c r="BE1851" s="144"/>
      <c r="BF1851" s="144"/>
      <c r="BG1851" s="144"/>
      <c r="BH1851" s="144"/>
      <c r="BI1851" s="144"/>
      <c r="BJ1851" s="144"/>
      <c r="BK1851" s="144"/>
      <c r="BL1851" s="144"/>
      <c r="BM1851" s="144"/>
      <c r="BN1851" s="144"/>
      <c r="BO1851" s="144"/>
      <c r="BP1851" s="144"/>
    </row>
    <row r="1852" spans="1:68" ht="14.5" x14ac:dyDescent="0.3">
      <c r="A1852" s="143"/>
      <c r="B1852" s="143"/>
      <c r="C1852" s="327"/>
      <c r="D1852" s="144"/>
      <c r="E1852" s="144"/>
      <c r="F1852" s="144"/>
      <c r="G1852" s="144"/>
      <c r="H1852" s="144"/>
      <c r="I1852" s="144"/>
      <c r="J1852" s="144"/>
      <c r="K1852" s="144"/>
      <c r="L1852" s="144"/>
      <c r="M1852" s="144"/>
      <c r="N1852" s="144"/>
      <c r="O1852" s="144"/>
      <c r="P1852" s="144"/>
      <c r="Q1852" s="144"/>
      <c r="R1852" s="144"/>
      <c r="S1852" s="144"/>
      <c r="T1852" s="144"/>
      <c r="U1852" s="144"/>
      <c r="V1852" s="144"/>
      <c r="W1852" s="144"/>
      <c r="X1852" s="144"/>
      <c r="Y1852" s="144"/>
      <c r="Z1852" s="144"/>
      <c r="AA1852" s="144"/>
      <c r="AB1852" s="144"/>
      <c r="AC1852" s="144"/>
      <c r="AD1852" s="144"/>
      <c r="AE1852" s="144"/>
      <c r="AF1852" s="144"/>
      <c r="AG1852" s="144"/>
      <c r="AH1852" s="144"/>
      <c r="AI1852" s="144"/>
      <c r="AJ1852" s="144"/>
      <c r="AK1852" s="144"/>
      <c r="AL1852" s="144"/>
      <c r="AM1852" s="144"/>
      <c r="AN1852" s="144"/>
      <c r="AO1852" s="144"/>
      <c r="AP1852" s="144"/>
      <c r="AQ1852" s="144"/>
      <c r="AR1852" s="144"/>
      <c r="AS1852" s="144"/>
      <c r="AT1852" s="144"/>
      <c r="AU1852" s="144"/>
      <c r="AV1852" s="144"/>
      <c r="AW1852" s="144"/>
      <c r="AX1852" s="144"/>
      <c r="AY1852" s="144"/>
      <c r="AZ1852" s="144"/>
      <c r="BA1852" s="144"/>
      <c r="BB1852" s="144"/>
      <c r="BC1852" s="144"/>
      <c r="BD1852" s="144"/>
      <c r="BE1852" s="144"/>
      <c r="BF1852" s="144"/>
      <c r="BG1852" s="144"/>
      <c r="BH1852" s="144"/>
      <c r="BI1852" s="144"/>
      <c r="BJ1852" s="144"/>
      <c r="BK1852" s="144"/>
      <c r="BL1852" s="144"/>
      <c r="BM1852" s="144"/>
      <c r="BN1852" s="144"/>
      <c r="BO1852" s="144"/>
      <c r="BP1852" s="144"/>
    </row>
    <row r="1853" spans="1:68" ht="14.5" x14ac:dyDescent="0.3">
      <c r="A1853" s="143"/>
      <c r="B1853" s="143"/>
      <c r="C1853" s="327"/>
      <c r="D1853" s="144"/>
      <c r="E1853" s="144"/>
      <c r="F1853" s="144"/>
      <c r="G1853" s="144"/>
      <c r="H1853" s="144"/>
      <c r="I1853" s="144"/>
      <c r="J1853" s="144"/>
      <c r="K1853" s="144"/>
      <c r="L1853" s="144"/>
      <c r="M1853" s="144"/>
      <c r="N1853" s="144"/>
      <c r="O1853" s="144"/>
      <c r="P1853" s="144"/>
      <c r="Q1853" s="144"/>
      <c r="R1853" s="144"/>
      <c r="S1853" s="144"/>
      <c r="T1853" s="144"/>
      <c r="U1853" s="144"/>
      <c r="V1853" s="144"/>
      <c r="W1853" s="144"/>
      <c r="X1853" s="144"/>
      <c r="Y1853" s="144"/>
      <c r="Z1853" s="144"/>
      <c r="AA1853" s="144"/>
      <c r="AB1853" s="144"/>
      <c r="AC1853" s="144"/>
      <c r="AD1853" s="144"/>
      <c r="AE1853" s="144"/>
      <c r="AF1853" s="144"/>
      <c r="AG1853" s="144"/>
      <c r="AH1853" s="144"/>
      <c r="AI1853" s="144"/>
      <c r="AJ1853" s="144"/>
      <c r="AK1853" s="144"/>
      <c r="AL1853" s="144"/>
      <c r="AM1853" s="144"/>
      <c r="AN1853" s="144"/>
      <c r="AO1853" s="144"/>
      <c r="AP1853" s="144"/>
      <c r="AQ1853" s="144"/>
      <c r="AR1853" s="144"/>
      <c r="AS1853" s="144"/>
      <c r="AT1853" s="144"/>
      <c r="AU1853" s="144"/>
      <c r="AV1853" s="144"/>
      <c r="AW1853" s="144"/>
      <c r="AX1853" s="144"/>
      <c r="AY1853" s="144"/>
      <c r="AZ1853" s="144"/>
      <c r="BA1853" s="144"/>
      <c r="BB1853" s="144"/>
      <c r="BC1853" s="144"/>
      <c r="BD1853" s="144"/>
      <c r="BE1853" s="144"/>
      <c r="BF1853" s="144"/>
      <c r="BG1853" s="144"/>
      <c r="BH1853" s="144"/>
      <c r="BI1853" s="144"/>
      <c r="BJ1853" s="144"/>
      <c r="BK1853" s="144"/>
      <c r="BL1853" s="144"/>
      <c r="BM1853" s="144"/>
      <c r="BN1853" s="144"/>
      <c r="BO1853" s="144"/>
      <c r="BP1853" s="144"/>
    </row>
    <row r="1854" spans="1:68" ht="14.5" x14ac:dyDescent="0.3">
      <c r="A1854" s="143"/>
      <c r="B1854" s="143"/>
      <c r="C1854" s="327"/>
      <c r="D1854" s="144"/>
      <c r="E1854" s="144"/>
      <c r="F1854" s="144"/>
      <c r="G1854" s="144"/>
      <c r="H1854" s="144"/>
      <c r="I1854" s="144"/>
      <c r="J1854" s="144"/>
      <c r="K1854" s="144"/>
      <c r="L1854" s="144"/>
      <c r="M1854" s="144"/>
      <c r="N1854" s="144"/>
      <c r="O1854" s="144"/>
      <c r="P1854" s="144"/>
      <c r="Q1854" s="144"/>
      <c r="R1854" s="144"/>
      <c r="S1854" s="144"/>
      <c r="T1854" s="144"/>
      <c r="U1854" s="144"/>
      <c r="V1854" s="144"/>
      <c r="W1854" s="144"/>
      <c r="X1854" s="144"/>
      <c r="Y1854" s="144"/>
      <c r="Z1854" s="144"/>
      <c r="AA1854" s="144"/>
      <c r="AB1854" s="144"/>
      <c r="AC1854" s="144"/>
      <c r="AD1854" s="144"/>
      <c r="AE1854" s="144"/>
      <c r="AF1854" s="144"/>
      <c r="AG1854" s="144"/>
      <c r="AH1854" s="144"/>
      <c r="AI1854" s="144"/>
      <c r="AJ1854" s="144"/>
      <c r="AK1854" s="144"/>
      <c r="AL1854" s="144"/>
      <c r="AM1854" s="144"/>
      <c r="AN1854" s="144"/>
      <c r="AO1854" s="144"/>
      <c r="AP1854" s="144"/>
      <c r="AQ1854" s="144"/>
      <c r="AR1854" s="144"/>
      <c r="AS1854" s="144"/>
      <c r="AT1854" s="144"/>
      <c r="AU1854" s="144"/>
      <c r="AV1854" s="144"/>
      <c r="AW1854" s="144"/>
      <c r="AX1854" s="144"/>
      <c r="AY1854" s="144"/>
      <c r="AZ1854" s="144"/>
      <c r="BA1854" s="144"/>
      <c r="BB1854" s="144"/>
      <c r="BC1854" s="144"/>
      <c r="BD1854" s="144"/>
      <c r="BE1854" s="144"/>
      <c r="BF1854" s="144"/>
      <c r="BG1854" s="144"/>
      <c r="BH1854" s="144"/>
      <c r="BI1854" s="144"/>
      <c r="BJ1854" s="144"/>
      <c r="BK1854" s="144"/>
      <c r="BL1854" s="144"/>
      <c r="BM1854" s="144"/>
      <c r="BN1854" s="144"/>
      <c r="BO1854" s="144"/>
      <c r="BP1854" s="144"/>
    </row>
    <row r="1855" spans="1:68" ht="14.5" x14ac:dyDescent="0.3">
      <c r="A1855" s="143"/>
      <c r="B1855" s="143"/>
      <c r="C1855" s="327"/>
      <c r="D1855" s="144"/>
      <c r="E1855" s="144"/>
      <c r="F1855" s="144"/>
      <c r="G1855" s="144"/>
      <c r="H1855" s="144"/>
      <c r="I1855" s="144"/>
      <c r="J1855" s="144"/>
      <c r="K1855" s="144"/>
      <c r="L1855" s="144"/>
      <c r="M1855" s="144"/>
      <c r="N1855" s="144"/>
      <c r="O1855" s="144"/>
      <c r="P1855" s="144"/>
      <c r="Q1855" s="144"/>
      <c r="R1855" s="144"/>
      <c r="S1855" s="144"/>
      <c r="T1855" s="144"/>
      <c r="U1855" s="144"/>
      <c r="V1855" s="144"/>
      <c r="W1855" s="144"/>
      <c r="X1855" s="144"/>
      <c r="Y1855" s="144"/>
      <c r="Z1855" s="144"/>
      <c r="AA1855" s="144"/>
      <c r="AB1855" s="144"/>
      <c r="AC1855" s="144"/>
      <c r="AD1855" s="144"/>
      <c r="AE1855" s="144"/>
      <c r="AF1855" s="144"/>
      <c r="AG1855" s="144"/>
      <c r="AH1855" s="144"/>
      <c r="AI1855" s="144"/>
      <c r="AJ1855" s="144"/>
      <c r="AK1855" s="144"/>
      <c r="AL1855" s="144"/>
      <c r="AM1855" s="144"/>
      <c r="AN1855" s="144"/>
      <c r="AO1855" s="144"/>
      <c r="AP1855" s="144"/>
      <c r="AQ1855" s="144"/>
      <c r="AR1855" s="144"/>
      <c r="AS1855" s="144"/>
      <c r="AT1855" s="144"/>
      <c r="AU1855" s="144"/>
      <c r="AV1855" s="144"/>
      <c r="AW1855" s="144"/>
      <c r="AX1855" s="144"/>
      <c r="AY1855" s="144"/>
      <c r="AZ1855" s="144"/>
      <c r="BA1855" s="144"/>
      <c r="BB1855" s="144"/>
      <c r="BC1855" s="144"/>
      <c r="BD1855" s="144"/>
      <c r="BE1855" s="144"/>
      <c r="BF1855" s="144"/>
      <c r="BG1855" s="144"/>
      <c r="BH1855" s="144"/>
      <c r="BI1855" s="144"/>
      <c r="BJ1855" s="144"/>
      <c r="BK1855" s="144"/>
      <c r="BL1855" s="144"/>
      <c r="BM1855" s="144"/>
      <c r="BN1855" s="144"/>
      <c r="BO1855" s="144"/>
      <c r="BP1855" s="144"/>
    </row>
    <row r="1856" spans="1:68" ht="14.5" x14ac:dyDescent="0.3">
      <c r="A1856" s="143"/>
      <c r="B1856" s="143"/>
      <c r="C1856" s="327"/>
      <c r="D1856" s="144"/>
      <c r="E1856" s="144"/>
      <c r="F1856" s="144"/>
      <c r="G1856" s="144"/>
      <c r="H1856" s="144"/>
      <c r="I1856" s="144"/>
      <c r="J1856" s="144"/>
      <c r="K1856" s="144"/>
      <c r="L1856" s="144"/>
      <c r="M1856" s="144"/>
      <c r="N1856" s="144"/>
      <c r="O1856" s="144"/>
      <c r="P1856" s="144"/>
      <c r="Q1856" s="144"/>
      <c r="R1856" s="144"/>
      <c r="S1856" s="144"/>
      <c r="T1856" s="144"/>
      <c r="U1856" s="144"/>
      <c r="V1856" s="144"/>
      <c r="W1856" s="144"/>
      <c r="X1856" s="144"/>
      <c r="Y1856" s="144"/>
      <c r="Z1856" s="144"/>
      <c r="AA1856" s="144"/>
      <c r="AB1856" s="144"/>
      <c r="AC1856" s="144"/>
      <c r="AD1856" s="144"/>
      <c r="AE1856" s="144"/>
      <c r="AF1856" s="144"/>
      <c r="AG1856" s="144"/>
      <c r="AH1856" s="144"/>
      <c r="AI1856" s="144"/>
      <c r="AJ1856" s="144"/>
      <c r="AK1856" s="144"/>
      <c r="AL1856" s="144"/>
      <c r="AM1856" s="144"/>
      <c r="AN1856" s="144"/>
      <c r="AO1856" s="144"/>
      <c r="AP1856" s="144"/>
      <c r="AQ1856" s="144"/>
      <c r="AR1856" s="144"/>
      <c r="AS1856" s="144"/>
      <c r="AT1856" s="144"/>
      <c r="AU1856" s="144"/>
      <c r="AV1856" s="144"/>
      <c r="AW1856" s="144"/>
      <c r="AX1856" s="144"/>
      <c r="AY1856" s="144"/>
      <c r="AZ1856" s="144"/>
      <c r="BA1856" s="144"/>
      <c r="BB1856" s="144"/>
      <c r="BC1856" s="144"/>
      <c r="BD1856" s="144"/>
      <c r="BE1856" s="144"/>
      <c r="BF1856" s="144"/>
      <c r="BG1856" s="144"/>
      <c r="BH1856" s="144"/>
      <c r="BI1856" s="144"/>
      <c r="BJ1856" s="144"/>
      <c r="BK1856" s="144"/>
      <c r="BL1856" s="144"/>
      <c r="BM1856" s="144"/>
      <c r="BN1856" s="144"/>
      <c r="BO1856" s="144"/>
      <c r="BP1856" s="144"/>
    </row>
    <row r="1857" spans="1:68" ht="14.5" x14ac:dyDescent="0.3">
      <c r="A1857" s="143"/>
      <c r="B1857" s="143"/>
      <c r="C1857" s="327"/>
      <c r="D1857" s="144"/>
      <c r="E1857" s="144"/>
      <c r="F1857" s="144"/>
      <c r="G1857" s="144"/>
      <c r="H1857" s="144"/>
      <c r="I1857" s="144"/>
      <c r="J1857" s="144"/>
      <c r="K1857" s="144"/>
      <c r="L1857" s="144"/>
      <c r="M1857" s="144"/>
      <c r="N1857" s="144"/>
      <c r="O1857" s="144"/>
      <c r="P1857" s="144"/>
      <c r="Q1857" s="144"/>
      <c r="R1857" s="144"/>
      <c r="S1857" s="144"/>
      <c r="T1857" s="144"/>
      <c r="U1857" s="144"/>
      <c r="V1857" s="144"/>
      <c r="W1857" s="144"/>
      <c r="X1857" s="144"/>
      <c r="Y1857" s="144"/>
      <c r="Z1857" s="144"/>
      <c r="AA1857" s="144"/>
      <c r="AB1857" s="144"/>
      <c r="AC1857" s="144"/>
      <c r="AD1857" s="144"/>
      <c r="AE1857" s="144"/>
      <c r="AF1857" s="144"/>
      <c r="AG1857" s="144"/>
      <c r="AH1857" s="144"/>
      <c r="AI1857" s="144"/>
      <c r="AJ1857" s="144"/>
      <c r="AK1857" s="144"/>
      <c r="AL1857" s="144"/>
      <c r="AM1857" s="144"/>
      <c r="AN1857" s="144"/>
      <c r="AO1857" s="144"/>
      <c r="AP1857" s="144"/>
      <c r="AQ1857" s="144"/>
      <c r="AR1857" s="144"/>
      <c r="AS1857" s="144"/>
      <c r="AT1857" s="144"/>
      <c r="AU1857" s="144"/>
      <c r="AV1857" s="144"/>
      <c r="AW1857" s="144"/>
      <c r="AX1857" s="144"/>
      <c r="AY1857" s="144"/>
      <c r="AZ1857" s="144"/>
      <c r="BA1857" s="144"/>
      <c r="BB1857" s="144"/>
      <c r="BC1857" s="144"/>
      <c r="BD1857" s="144"/>
      <c r="BE1857" s="144"/>
      <c r="BF1857" s="144"/>
      <c r="BG1857" s="144"/>
      <c r="BH1857" s="144"/>
      <c r="BI1857" s="144"/>
      <c r="BJ1857" s="144"/>
      <c r="BK1857" s="144"/>
      <c r="BL1857" s="144"/>
      <c r="BM1857" s="144"/>
      <c r="BN1857" s="144"/>
      <c r="BO1857" s="144"/>
      <c r="BP1857" s="144"/>
    </row>
    <row r="1858" spans="1:68" ht="14.5" x14ac:dyDescent="0.3">
      <c r="A1858" s="143"/>
      <c r="B1858" s="143"/>
      <c r="C1858" s="327"/>
      <c r="D1858" s="144"/>
      <c r="E1858" s="144"/>
      <c r="F1858" s="144"/>
      <c r="G1858" s="144"/>
      <c r="H1858" s="144"/>
      <c r="I1858" s="144"/>
      <c r="J1858" s="144"/>
      <c r="K1858" s="144"/>
      <c r="L1858" s="144"/>
      <c r="M1858" s="144"/>
      <c r="N1858" s="144"/>
      <c r="O1858" s="144"/>
      <c r="P1858" s="144"/>
      <c r="Q1858" s="144"/>
      <c r="R1858" s="144"/>
      <c r="S1858" s="144"/>
      <c r="T1858" s="144"/>
      <c r="U1858" s="144"/>
      <c r="V1858" s="144"/>
      <c r="W1858" s="144"/>
      <c r="X1858" s="144"/>
      <c r="Y1858" s="144"/>
      <c r="Z1858" s="144"/>
      <c r="AA1858" s="144"/>
      <c r="AB1858" s="144"/>
      <c r="AC1858" s="144"/>
      <c r="AD1858" s="144"/>
      <c r="AE1858" s="144"/>
      <c r="AF1858" s="144"/>
      <c r="AG1858" s="144"/>
      <c r="AH1858" s="144"/>
      <c r="AI1858" s="144"/>
      <c r="AJ1858" s="144"/>
      <c r="AK1858" s="144"/>
      <c r="AL1858" s="144"/>
      <c r="AM1858" s="144"/>
      <c r="AN1858" s="144"/>
      <c r="AO1858" s="144"/>
      <c r="AP1858" s="144"/>
      <c r="AQ1858" s="144"/>
      <c r="AR1858" s="144"/>
      <c r="AS1858" s="144"/>
      <c r="AT1858" s="144"/>
      <c r="AU1858" s="144"/>
      <c r="AV1858" s="144"/>
      <c r="AW1858" s="144"/>
      <c r="AX1858" s="144"/>
      <c r="AY1858" s="144"/>
      <c r="AZ1858" s="144"/>
      <c r="BA1858" s="144"/>
      <c r="BB1858" s="144"/>
      <c r="BC1858" s="144"/>
      <c r="BD1858" s="144"/>
      <c r="BE1858" s="144"/>
      <c r="BF1858" s="144"/>
      <c r="BG1858" s="144"/>
      <c r="BH1858" s="144"/>
      <c r="BI1858" s="144"/>
      <c r="BJ1858" s="144"/>
      <c r="BK1858" s="144"/>
      <c r="BL1858" s="144"/>
      <c r="BM1858" s="144"/>
      <c r="BN1858" s="144"/>
      <c r="BO1858" s="144"/>
      <c r="BP1858" s="144"/>
    </row>
    <row r="1859" spans="1:68" ht="14.5" x14ac:dyDescent="0.3">
      <c r="A1859" s="143"/>
      <c r="B1859" s="143"/>
      <c r="C1859" s="327"/>
      <c r="D1859" s="144"/>
      <c r="E1859" s="144"/>
      <c r="F1859" s="144"/>
      <c r="G1859" s="144"/>
      <c r="H1859" s="144"/>
      <c r="I1859" s="144"/>
      <c r="J1859" s="144"/>
      <c r="K1859" s="144"/>
      <c r="L1859" s="144"/>
      <c r="M1859" s="144"/>
      <c r="N1859" s="144"/>
      <c r="O1859" s="144"/>
      <c r="P1859" s="144"/>
      <c r="Q1859" s="144"/>
      <c r="R1859" s="144"/>
      <c r="S1859" s="144"/>
      <c r="T1859" s="144"/>
      <c r="U1859" s="144"/>
      <c r="V1859" s="144"/>
      <c r="W1859" s="144"/>
      <c r="X1859" s="144"/>
      <c r="Y1859" s="144"/>
      <c r="Z1859" s="144"/>
      <c r="AA1859" s="144"/>
      <c r="AB1859" s="144"/>
      <c r="AC1859" s="144"/>
      <c r="AD1859" s="144"/>
      <c r="AE1859" s="144"/>
      <c r="AF1859" s="144"/>
      <c r="AG1859" s="144"/>
      <c r="AH1859" s="144"/>
      <c r="AI1859" s="144"/>
      <c r="AJ1859" s="144"/>
      <c r="AK1859" s="144"/>
      <c r="AL1859" s="144"/>
      <c r="AM1859" s="144"/>
      <c r="AN1859" s="144"/>
      <c r="AO1859" s="144"/>
      <c r="AP1859" s="144"/>
      <c r="AQ1859" s="144"/>
      <c r="AR1859" s="144"/>
      <c r="AS1859" s="144"/>
      <c r="AT1859" s="144"/>
      <c r="AU1859" s="144"/>
      <c r="AV1859" s="144"/>
      <c r="AW1859" s="144"/>
      <c r="AX1859" s="144"/>
      <c r="AY1859" s="144"/>
      <c r="AZ1859" s="144"/>
      <c r="BA1859" s="144"/>
      <c r="BB1859" s="144"/>
      <c r="BC1859" s="144"/>
      <c r="BD1859" s="144"/>
      <c r="BE1859" s="144"/>
      <c r="BF1859" s="144"/>
      <c r="BG1859" s="144"/>
      <c r="BH1859" s="144"/>
      <c r="BI1859" s="144"/>
      <c r="BJ1859" s="144"/>
      <c r="BK1859" s="144"/>
      <c r="BL1859" s="144"/>
      <c r="BM1859" s="144"/>
      <c r="BN1859" s="144"/>
      <c r="BO1859" s="144"/>
      <c r="BP1859" s="144"/>
    </row>
    <row r="1860" spans="1:68" ht="14.5" x14ac:dyDescent="0.3">
      <c r="A1860" s="143"/>
      <c r="B1860" s="143"/>
      <c r="C1860" s="327"/>
      <c r="D1860" s="144"/>
      <c r="E1860" s="144"/>
      <c r="F1860" s="144"/>
      <c r="G1860" s="144"/>
      <c r="H1860" s="144"/>
      <c r="I1860" s="144"/>
      <c r="J1860" s="144"/>
      <c r="K1860" s="144"/>
      <c r="L1860" s="144"/>
      <c r="M1860" s="144"/>
      <c r="N1860" s="144"/>
      <c r="O1860" s="144"/>
      <c r="P1860" s="144"/>
      <c r="Q1860" s="144"/>
      <c r="R1860" s="144"/>
      <c r="S1860" s="144"/>
      <c r="T1860" s="144"/>
      <c r="U1860" s="144"/>
      <c r="V1860" s="144"/>
      <c r="W1860" s="144"/>
      <c r="X1860" s="144"/>
      <c r="Y1860" s="144"/>
      <c r="Z1860" s="144"/>
      <c r="AA1860" s="144"/>
      <c r="AB1860" s="144"/>
      <c r="AC1860" s="144"/>
      <c r="AD1860" s="144"/>
      <c r="AE1860" s="144"/>
      <c r="AF1860" s="144"/>
      <c r="AG1860" s="144"/>
      <c r="AH1860" s="144"/>
      <c r="AI1860" s="144"/>
      <c r="AJ1860" s="144"/>
      <c r="AK1860" s="144"/>
      <c r="AL1860" s="144"/>
      <c r="AM1860" s="144"/>
      <c r="AN1860" s="144"/>
      <c r="AO1860" s="144"/>
      <c r="AP1860" s="144"/>
      <c r="AQ1860" s="144"/>
      <c r="AR1860" s="144"/>
      <c r="AS1860" s="144"/>
      <c r="AT1860" s="144"/>
      <c r="AU1860" s="144"/>
      <c r="AV1860" s="144"/>
      <c r="AW1860" s="144"/>
      <c r="AX1860" s="144"/>
      <c r="AY1860" s="144"/>
      <c r="AZ1860" s="144"/>
      <c r="BA1860" s="144"/>
      <c r="BB1860" s="144"/>
      <c r="BC1860" s="144"/>
      <c r="BD1860" s="144"/>
      <c r="BE1860" s="144"/>
      <c r="BF1860" s="144"/>
      <c r="BG1860" s="144"/>
      <c r="BH1860" s="144"/>
      <c r="BI1860" s="144"/>
      <c r="BJ1860" s="144"/>
      <c r="BK1860" s="144"/>
      <c r="BL1860" s="144"/>
      <c r="BM1860" s="144"/>
      <c r="BN1860" s="144"/>
      <c r="BO1860" s="144"/>
      <c r="BP1860" s="144"/>
    </row>
    <row r="1861" spans="1:68" ht="14.5" x14ac:dyDescent="0.3">
      <c r="A1861" s="143"/>
      <c r="B1861" s="143"/>
      <c r="C1861" s="327"/>
      <c r="D1861" s="144"/>
      <c r="E1861" s="144"/>
      <c r="F1861" s="144"/>
      <c r="G1861" s="144"/>
      <c r="H1861" s="144"/>
      <c r="I1861" s="144"/>
      <c r="J1861" s="144"/>
      <c r="K1861" s="144"/>
      <c r="L1861" s="144"/>
      <c r="M1861" s="144"/>
      <c r="N1861" s="144"/>
      <c r="O1861" s="144"/>
      <c r="P1861" s="144"/>
      <c r="Q1861" s="144"/>
      <c r="R1861" s="144"/>
      <c r="S1861" s="144"/>
      <c r="T1861" s="144"/>
      <c r="U1861" s="144"/>
      <c r="V1861" s="144"/>
      <c r="W1861" s="144"/>
      <c r="X1861" s="144"/>
      <c r="Y1861" s="144"/>
      <c r="Z1861" s="144"/>
      <c r="AA1861" s="144"/>
      <c r="AB1861" s="144"/>
      <c r="AC1861" s="144"/>
      <c r="AD1861" s="144"/>
      <c r="AE1861" s="144"/>
      <c r="AF1861" s="144"/>
      <c r="AG1861" s="144"/>
      <c r="AH1861" s="144"/>
      <c r="AI1861" s="144"/>
      <c r="AJ1861" s="144"/>
      <c r="AK1861" s="144"/>
      <c r="AL1861" s="144"/>
      <c r="AM1861" s="144"/>
      <c r="AN1861" s="144"/>
      <c r="AO1861" s="144"/>
      <c r="AP1861" s="144"/>
      <c r="AQ1861" s="144"/>
      <c r="AR1861" s="144"/>
      <c r="AS1861" s="144"/>
      <c r="AT1861" s="144"/>
      <c r="AU1861" s="144"/>
      <c r="AV1861" s="144"/>
      <c r="AW1861" s="144"/>
      <c r="AX1861" s="144"/>
      <c r="AY1861" s="144"/>
      <c r="AZ1861" s="144"/>
      <c r="BA1861" s="144"/>
      <c r="BB1861" s="144"/>
      <c r="BC1861" s="144"/>
      <c r="BD1861" s="144"/>
      <c r="BE1861" s="144"/>
      <c r="BF1861" s="144"/>
      <c r="BG1861" s="144"/>
      <c r="BH1861" s="144"/>
      <c r="BI1861" s="144"/>
      <c r="BJ1861" s="144"/>
      <c r="BK1861" s="144"/>
      <c r="BL1861" s="144"/>
      <c r="BM1861" s="144"/>
      <c r="BN1861" s="144"/>
      <c r="BO1861" s="144"/>
      <c r="BP1861" s="144"/>
    </row>
    <row r="1862" spans="1:68" ht="14.5" x14ac:dyDescent="0.3">
      <c r="A1862" s="143"/>
      <c r="B1862" s="143"/>
      <c r="C1862" s="327"/>
      <c r="D1862" s="144"/>
      <c r="E1862" s="144"/>
      <c r="F1862" s="144"/>
      <c r="G1862" s="144"/>
      <c r="H1862" s="144"/>
      <c r="I1862" s="144"/>
      <c r="J1862" s="144"/>
      <c r="K1862" s="144"/>
      <c r="L1862" s="144"/>
      <c r="M1862" s="144"/>
      <c r="N1862" s="144"/>
      <c r="O1862" s="144"/>
      <c r="P1862" s="144"/>
      <c r="Q1862" s="144"/>
      <c r="R1862" s="144"/>
      <c r="S1862" s="144"/>
      <c r="T1862" s="144"/>
      <c r="U1862" s="144"/>
      <c r="V1862" s="144"/>
      <c r="W1862" s="144"/>
      <c r="X1862" s="144"/>
      <c r="Y1862" s="144"/>
      <c r="Z1862" s="144"/>
      <c r="AA1862" s="144"/>
      <c r="AB1862" s="144"/>
      <c r="AC1862" s="144"/>
      <c r="AD1862" s="144"/>
      <c r="AE1862" s="144"/>
      <c r="AF1862" s="144"/>
      <c r="AG1862" s="144"/>
      <c r="AH1862" s="144"/>
      <c r="AI1862" s="144"/>
      <c r="AJ1862" s="144"/>
      <c r="AK1862" s="144"/>
      <c r="AL1862" s="144"/>
      <c r="AM1862" s="144"/>
      <c r="AN1862" s="144"/>
      <c r="AO1862" s="144"/>
      <c r="AP1862" s="144"/>
      <c r="AQ1862" s="144"/>
      <c r="AR1862" s="144"/>
      <c r="AS1862" s="144"/>
      <c r="AT1862" s="144"/>
      <c r="AU1862" s="144"/>
      <c r="AV1862" s="144"/>
      <c r="AW1862" s="144"/>
      <c r="AX1862" s="144"/>
      <c r="AY1862" s="144"/>
      <c r="AZ1862" s="144"/>
      <c r="BA1862" s="144"/>
      <c r="BB1862" s="144"/>
      <c r="BC1862" s="144"/>
      <c r="BD1862" s="144"/>
      <c r="BE1862" s="144"/>
      <c r="BF1862" s="144"/>
      <c r="BG1862" s="144"/>
      <c r="BH1862" s="144"/>
      <c r="BI1862" s="144"/>
      <c r="BJ1862" s="144"/>
      <c r="BK1862" s="144"/>
      <c r="BL1862" s="144"/>
      <c r="BM1862" s="144"/>
      <c r="BN1862" s="144"/>
      <c r="BO1862" s="144"/>
      <c r="BP1862" s="144"/>
    </row>
    <row r="1863" spans="1:68" ht="14.5" x14ac:dyDescent="0.3">
      <c r="A1863" s="143"/>
      <c r="B1863" s="143"/>
      <c r="C1863" s="327"/>
      <c r="D1863" s="144"/>
      <c r="E1863" s="144"/>
      <c r="F1863" s="144"/>
      <c r="G1863" s="144"/>
      <c r="H1863" s="144"/>
      <c r="I1863" s="144"/>
      <c r="J1863" s="144"/>
      <c r="K1863" s="144"/>
      <c r="L1863" s="144"/>
      <c r="M1863" s="144"/>
      <c r="N1863" s="144"/>
      <c r="O1863" s="144"/>
      <c r="P1863" s="144"/>
      <c r="Q1863" s="144"/>
      <c r="R1863" s="144"/>
      <c r="S1863" s="144"/>
      <c r="T1863" s="144"/>
      <c r="U1863" s="144"/>
      <c r="V1863" s="144"/>
      <c r="W1863" s="144"/>
      <c r="X1863" s="144"/>
      <c r="Y1863" s="144"/>
      <c r="Z1863" s="144"/>
      <c r="AA1863" s="144"/>
      <c r="AB1863" s="144"/>
      <c r="AC1863" s="144"/>
      <c r="AD1863" s="144"/>
      <c r="AE1863" s="144"/>
      <c r="AF1863" s="144"/>
      <c r="AG1863" s="144"/>
      <c r="AH1863" s="144"/>
      <c r="AI1863" s="144"/>
      <c r="AJ1863" s="144"/>
      <c r="AK1863" s="144"/>
      <c r="AL1863" s="144"/>
      <c r="AM1863" s="144"/>
      <c r="AN1863" s="144"/>
      <c r="AO1863" s="144"/>
      <c r="AP1863" s="144"/>
      <c r="AQ1863" s="144"/>
      <c r="AR1863" s="144"/>
      <c r="AS1863" s="144"/>
      <c r="AT1863" s="144"/>
      <c r="AU1863" s="144"/>
      <c r="AV1863" s="144"/>
      <c r="AW1863" s="144"/>
      <c r="AX1863" s="144"/>
      <c r="AY1863" s="144"/>
      <c r="AZ1863" s="144"/>
      <c r="BA1863" s="144"/>
      <c r="BB1863" s="144"/>
      <c r="BC1863" s="144"/>
      <c r="BD1863" s="144"/>
      <c r="BE1863" s="144"/>
      <c r="BF1863" s="144"/>
      <c r="BG1863" s="144"/>
      <c r="BH1863" s="144"/>
      <c r="BI1863" s="144"/>
      <c r="BJ1863" s="144"/>
      <c r="BK1863" s="144"/>
      <c r="BL1863" s="144"/>
      <c r="BM1863" s="144"/>
      <c r="BN1863" s="144"/>
      <c r="BO1863" s="144"/>
      <c r="BP1863" s="144"/>
    </row>
    <row r="1864" spans="1:68" ht="14.5" x14ac:dyDescent="0.3">
      <c r="A1864" s="143"/>
      <c r="B1864" s="143"/>
      <c r="C1864" s="327"/>
      <c r="D1864" s="144"/>
      <c r="E1864" s="144"/>
      <c r="F1864" s="144"/>
      <c r="G1864" s="144"/>
      <c r="H1864" s="144"/>
      <c r="I1864" s="144"/>
      <c r="J1864" s="144"/>
      <c r="K1864" s="144"/>
      <c r="L1864" s="144"/>
      <c r="M1864" s="144"/>
      <c r="N1864" s="144"/>
      <c r="O1864" s="144"/>
      <c r="P1864" s="144"/>
      <c r="Q1864" s="144"/>
      <c r="R1864" s="144"/>
      <c r="S1864" s="144"/>
      <c r="T1864" s="144"/>
      <c r="U1864" s="144"/>
      <c r="V1864" s="144"/>
      <c r="W1864" s="144"/>
      <c r="X1864" s="144"/>
      <c r="Y1864" s="144"/>
      <c r="Z1864" s="144"/>
      <c r="AA1864" s="144"/>
      <c r="AB1864" s="144"/>
      <c r="AC1864" s="144"/>
      <c r="AD1864" s="144"/>
      <c r="AE1864" s="144"/>
      <c r="AF1864" s="144"/>
      <c r="AG1864" s="144"/>
      <c r="AH1864" s="144"/>
      <c r="AI1864" s="144"/>
      <c r="AJ1864" s="144"/>
      <c r="AK1864" s="144"/>
      <c r="AL1864" s="144"/>
      <c r="AM1864" s="144"/>
      <c r="AN1864" s="144"/>
      <c r="AO1864" s="144"/>
      <c r="AP1864" s="144"/>
      <c r="AQ1864" s="144"/>
      <c r="AR1864" s="144"/>
      <c r="AS1864" s="144"/>
      <c r="AT1864" s="144"/>
      <c r="AU1864" s="144"/>
      <c r="AV1864" s="144"/>
      <c r="AW1864" s="144"/>
      <c r="AX1864" s="144"/>
      <c r="AY1864" s="144"/>
      <c r="AZ1864" s="144"/>
      <c r="BA1864" s="144"/>
      <c r="BB1864" s="144"/>
      <c r="BC1864" s="144"/>
      <c r="BD1864" s="144"/>
      <c r="BE1864" s="144"/>
      <c r="BF1864" s="144"/>
      <c r="BG1864" s="144"/>
      <c r="BH1864" s="144"/>
      <c r="BI1864" s="144"/>
      <c r="BJ1864" s="144"/>
      <c r="BK1864" s="144"/>
      <c r="BL1864" s="144"/>
      <c r="BM1864" s="144"/>
      <c r="BN1864" s="144"/>
      <c r="BO1864" s="144"/>
      <c r="BP1864" s="144"/>
    </row>
    <row r="1865" spans="1:68" ht="14.5" x14ac:dyDescent="0.3">
      <c r="A1865" s="143"/>
      <c r="B1865" s="143"/>
      <c r="C1865" s="327"/>
      <c r="D1865" s="144"/>
      <c r="E1865" s="144"/>
      <c r="F1865" s="144"/>
      <c r="G1865" s="144"/>
      <c r="H1865" s="144"/>
      <c r="I1865" s="144"/>
      <c r="J1865" s="144"/>
      <c r="K1865" s="144"/>
      <c r="L1865" s="144"/>
      <c r="M1865" s="144"/>
      <c r="N1865" s="144"/>
      <c r="O1865" s="144"/>
      <c r="P1865" s="144"/>
      <c r="Q1865" s="144"/>
      <c r="R1865" s="144"/>
      <c r="S1865" s="144"/>
      <c r="T1865" s="144"/>
      <c r="U1865" s="144"/>
      <c r="V1865" s="144"/>
      <c r="W1865" s="144"/>
      <c r="X1865" s="144"/>
      <c r="Y1865" s="144"/>
      <c r="Z1865" s="144"/>
      <c r="AA1865" s="144"/>
      <c r="AB1865" s="144"/>
      <c r="AC1865" s="144"/>
      <c r="AD1865" s="144"/>
      <c r="AE1865" s="144"/>
      <c r="AF1865" s="144"/>
      <c r="AG1865" s="144"/>
      <c r="AH1865" s="144"/>
      <c r="AI1865" s="144"/>
      <c r="AJ1865" s="144"/>
      <c r="AK1865" s="144"/>
      <c r="AL1865" s="144"/>
      <c r="AM1865" s="144"/>
      <c r="AN1865" s="144"/>
      <c r="AO1865" s="144"/>
      <c r="AP1865" s="144"/>
      <c r="AQ1865" s="144"/>
      <c r="AR1865" s="144"/>
      <c r="AS1865" s="144"/>
      <c r="AT1865" s="144"/>
      <c r="AU1865" s="144"/>
      <c r="AV1865" s="144"/>
      <c r="AW1865" s="144"/>
      <c r="AX1865" s="144"/>
      <c r="AY1865" s="144"/>
      <c r="AZ1865" s="144"/>
      <c r="BA1865" s="144"/>
      <c r="BB1865" s="144"/>
      <c r="BC1865" s="144"/>
      <c r="BD1865" s="144"/>
      <c r="BE1865" s="144"/>
      <c r="BF1865" s="144"/>
      <c r="BG1865" s="144"/>
      <c r="BH1865" s="144"/>
      <c r="BI1865" s="144"/>
      <c r="BJ1865" s="144"/>
      <c r="BK1865" s="144"/>
      <c r="BL1865" s="144"/>
      <c r="BM1865" s="144"/>
      <c r="BN1865" s="144"/>
      <c r="BO1865" s="144"/>
      <c r="BP1865" s="144"/>
    </row>
    <row r="1866" spans="1:68" ht="14.5" x14ac:dyDescent="0.3">
      <c r="A1866" s="143"/>
      <c r="B1866" s="143"/>
      <c r="C1866" s="327"/>
      <c r="D1866" s="144"/>
      <c r="E1866" s="144"/>
      <c r="F1866" s="144"/>
      <c r="G1866" s="144"/>
      <c r="H1866" s="144"/>
      <c r="I1866" s="144"/>
      <c r="J1866" s="144"/>
      <c r="K1866" s="144"/>
      <c r="L1866" s="144"/>
      <c r="M1866" s="144"/>
      <c r="N1866" s="144"/>
      <c r="O1866" s="144"/>
      <c r="P1866" s="144"/>
      <c r="Q1866" s="144"/>
      <c r="R1866" s="144"/>
      <c r="S1866" s="144"/>
      <c r="T1866" s="144"/>
      <c r="U1866" s="144"/>
      <c r="V1866" s="144"/>
      <c r="W1866" s="144"/>
      <c r="X1866" s="144"/>
      <c r="Y1866" s="144"/>
      <c r="Z1866" s="144"/>
      <c r="AA1866" s="144"/>
      <c r="AB1866" s="144"/>
      <c r="AC1866" s="144"/>
      <c r="AD1866" s="144"/>
      <c r="AE1866" s="144"/>
      <c r="AF1866" s="144"/>
      <c r="AG1866" s="144"/>
      <c r="AH1866" s="144"/>
      <c r="AI1866" s="144"/>
      <c r="AJ1866" s="144"/>
      <c r="AK1866" s="144"/>
      <c r="AL1866" s="144"/>
      <c r="AM1866" s="144"/>
      <c r="AN1866" s="144"/>
      <c r="AO1866" s="144"/>
      <c r="AP1866" s="144"/>
      <c r="AQ1866" s="144"/>
      <c r="AR1866" s="144"/>
      <c r="AS1866" s="144"/>
      <c r="AT1866" s="144"/>
      <c r="AU1866" s="144"/>
      <c r="AV1866" s="144"/>
      <c r="AW1866" s="144"/>
      <c r="AX1866" s="144"/>
      <c r="AY1866" s="144"/>
      <c r="AZ1866" s="144"/>
      <c r="BA1866" s="144"/>
      <c r="BB1866" s="144"/>
      <c r="BC1866" s="144"/>
      <c r="BD1866" s="144"/>
      <c r="BE1866" s="144"/>
      <c r="BF1866" s="144"/>
      <c r="BG1866" s="144"/>
      <c r="BH1866" s="144"/>
      <c r="BI1866" s="144"/>
      <c r="BJ1866" s="144"/>
      <c r="BK1866" s="144"/>
      <c r="BL1866" s="144"/>
      <c r="BM1866" s="144"/>
      <c r="BN1866" s="144"/>
      <c r="BO1866" s="144"/>
      <c r="BP1866" s="144"/>
    </row>
    <row r="1867" spans="1:68" ht="14.5" x14ac:dyDescent="0.3">
      <c r="A1867" s="143"/>
      <c r="B1867" s="143"/>
      <c r="C1867" s="327"/>
      <c r="D1867" s="144"/>
      <c r="E1867" s="144"/>
      <c r="F1867" s="144"/>
      <c r="G1867" s="144"/>
      <c r="H1867" s="144"/>
      <c r="I1867" s="144"/>
      <c r="J1867" s="144"/>
      <c r="K1867" s="144"/>
      <c r="L1867" s="144"/>
      <c r="M1867" s="144"/>
      <c r="N1867" s="144"/>
      <c r="O1867" s="144"/>
      <c r="P1867" s="144"/>
      <c r="Q1867" s="144"/>
      <c r="R1867" s="144"/>
      <c r="S1867" s="144"/>
      <c r="T1867" s="144"/>
      <c r="U1867" s="144"/>
      <c r="V1867" s="144"/>
      <c r="W1867" s="144"/>
      <c r="X1867" s="144"/>
      <c r="Y1867" s="144"/>
      <c r="Z1867" s="144"/>
      <c r="AA1867" s="144"/>
      <c r="AB1867" s="144"/>
      <c r="AC1867" s="144"/>
      <c r="AD1867" s="144"/>
      <c r="AE1867" s="144"/>
      <c r="AF1867" s="144"/>
      <c r="AG1867" s="144"/>
      <c r="AH1867" s="144"/>
      <c r="AI1867" s="144"/>
      <c r="AJ1867" s="144"/>
      <c r="AK1867" s="144"/>
      <c r="AL1867" s="144"/>
      <c r="AM1867" s="144"/>
      <c r="AN1867" s="144"/>
      <c r="AO1867" s="144"/>
      <c r="AP1867" s="144"/>
      <c r="AQ1867" s="144"/>
      <c r="AR1867" s="144"/>
      <c r="AS1867" s="144"/>
      <c r="AT1867" s="144"/>
      <c r="AU1867" s="144"/>
      <c r="AV1867" s="144"/>
      <c r="AW1867" s="144"/>
      <c r="AX1867" s="144"/>
      <c r="AY1867" s="144"/>
      <c r="AZ1867" s="144"/>
      <c r="BA1867" s="144"/>
      <c r="BB1867" s="144"/>
      <c r="BC1867" s="144"/>
      <c r="BD1867" s="144"/>
      <c r="BE1867" s="144"/>
      <c r="BF1867" s="144"/>
      <c r="BG1867" s="144"/>
      <c r="BH1867" s="144"/>
      <c r="BI1867" s="144"/>
      <c r="BJ1867" s="144"/>
      <c r="BK1867" s="144"/>
      <c r="BL1867" s="144"/>
      <c r="BM1867" s="144"/>
      <c r="BN1867" s="144"/>
      <c r="BO1867" s="144"/>
      <c r="BP1867" s="144"/>
    </row>
    <row r="1868" spans="1:68" ht="14.5" x14ac:dyDescent="0.3">
      <c r="A1868" s="143"/>
      <c r="B1868" s="143"/>
      <c r="C1868" s="327"/>
      <c r="D1868" s="144"/>
      <c r="E1868" s="144"/>
      <c r="F1868" s="144"/>
      <c r="G1868" s="144"/>
      <c r="H1868" s="144"/>
      <c r="I1868" s="144"/>
      <c r="J1868" s="144"/>
      <c r="K1868" s="144"/>
      <c r="L1868" s="144"/>
      <c r="M1868" s="144"/>
      <c r="N1868" s="144"/>
      <c r="O1868" s="144"/>
      <c r="P1868" s="144"/>
      <c r="Q1868" s="144"/>
      <c r="R1868" s="144"/>
      <c r="S1868" s="144"/>
      <c r="T1868" s="144"/>
      <c r="U1868" s="144"/>
      <c r="V1868" s="144"/>
      <c r="W1868" s="144"/>
      <c r="X1868" s="144"/>
      <c r="Y1868" s="144"/>
      <c r="Z1868" s="144"/>
      <c r="AA1868" s="144"/>
      <c r="AB1868" s="144"/>
      <c r="AC1868" s="144"/>
      <c r="AD1868" s="144"/>
      <c r="AE1868" s="144"/>
      <c r="AF1868" s="144"/>
      <c r="AG1868" s="144"/>
      <c r="AH1868" s="144"/>
      <c r="AI1868" s="144"/>
      <c r="AJ1868" s="144"/>
      <c r="AK1868" s="144"/>
      <c r="AL1868" s="144"/>
      <c r="AM1868" s="144"/>
      <c r="AN1868" s="144"/>
      <c r="AO1868" s="144"/>
      <c r="AP1868" s="144"/>
      <c r="AQ1868" s="144"/>
      <c r="AR1868" s="144"/>
      <c r="AS1868" s="144"/>
      <c r="AT1868" s="144"/>
      <c r="AU1868" s="144"/>
      <c r="AV1868" s="144"/>
      <c r="AW1868" s="144"/>
      <c r="AX1868" s="144"/>
      <c r="AY1868" s="144"/>
      <c r="AZ1868" s="144"/>
      <c r="BA1868" s="144"/>
      <c r="BB1868" s="144"/>
      <c r="BC1868" s="144"/>
      <c r="BD1868" s="144"/>
      <c r="BE1868" s="144"/>
      <c r="BF1868" s="144"/>
      <c r="BG1868" s="144"/>
      <c r="BH1868" s="144"/>
      <c r="BI1868" s="144"/>
      <c r="BJ1868" s="144"/>
      <c r="BK1868" s="144"/>
      <c r="BL1868" s="144"/>
      <c r="BM1868" s="144"/>
      <c r="BN1868" s="144"/>
      <c r="BO1868" s="144"/>
      <c r="BP1868" s="144"/>
    </row>
    <row r="1869" spans="1:68" ht="14.5" x14ac:dyDescent="0.3">
      <c r="A1869" s="143"/>
      <c r="B1869" s="143"/>
      <c r="C1869" s="327"/>
      <c r="D1869" s="144"/>
      <c r="E1869" s="144"/>
      <c r="F1869" s="144"/>
      <c r="G1869" s="144"/>
      <c r="H1869" s="144"/>
      <c r="I1869" s="144"/>
      <c r="J1869" s="144"/>
      <c r="K1869" s="144"/>
      <c r="L1869" s="144"/>
      <c r="M1869" s="144"/>
      <c r="N1869" s="144"/>
      <c r="O1869" s="144"/>
      <c r="P1869" s="144"/>
      <c r="Q1869" s="144"/>
      <c r="R1869" s="144"/>
      <c r="S1869" s="144"/>
      <c r="T1869" s="144"/>
      <c r="U1869" s="144"/>
      <c r="V1869" s="144"/>
      <c r="W1869" s="144"/>
      <c r="X1869" s="144"/>
      <c r="Y1869" s="144"/>
      <c r="Z1869" s="144"/>
      <c r="AA1869" s="144"/>
      <c r="AB1869" s="144"/>
      <c r="AC1869" s="144"/>
      <c r="AD1869" s="144"/>
      <c r="AE1869" s="144"/>
      <c r="AF1869" s="144"/>
      <c r="AG1869" s="144"/>
      <c r="AH1869" s="144"/>
      <c r="AI1869" s="144"/>
      <c r="AJ1869" s="144"/>
      <c r="AK1869" s="144"/>
      <c r="AL1869" s="144"/>
      <c r="AM1869" s="144"/>
      <c r="AN1869" s="144"/>
      <c r="AO1869" s="144"/>
      <c r="AP1869" s="144"/>
      <c r="AQ1869" s="144"/>
      <c r="AR1869" s="144"/>
      <c r="AS1869" s="144"/>
      <c r="AT1869" s="144"/>
      <c r="AU1869" s="144"/>
      <c r="AV1869" s="144"/>
      <c r="AW1869" s="144"/>
      <c r="AX1869" s="144"/>
      <c r="AY1869" s="144"/>
      <c r="AZ1869" s="144"/>
      <c r="BA1869" s="144"/>
      <c r="BB1869" s="144"/>
      <c r="BC1869" s="144"/>
      <c r="BD1869" s="144"/>
      <c r="BE1869" s="144"/>
      <c r="BF1869" s="144"/>
      <c r="BG1869" s="144"/>
      <c r="BH1869" s="144"/>
      <c r="BI1869" s="144"/>
      <c r="BJ1869" s="144"/>
      <c r="BK1869" s="144"/>
      <c r="BL1869" s="144"/>
      <c r="BM1869" s="144"/>
      <c r="BN1869" s="144"/>
      <c r="BO1869" s="144"/>
      <c r="BP1869" s="144"/>
    </row>
    <row r="1870" spans="1:68" ht="14.5" x14ac:dyDescent="0.3">
      <c r="A1870" s="143"/>
      <c r="B1870" s="143"/>
      <c r="C1870" s="327"/>
      <c r="D1870" s="144"/>
      <c r="E1870" s="144"/>
      <c r="F1870" s="144"/>
      <c r="G1870" s="144"/>
      <c r="H1870" s="144"/>
      <c r="I1870" s="144"/>
      <c r="J1870" s="144"/>
      <c r="K1870" s="144"/>
      <c r="L1870" s="144"/>
      <c r="M1870" s="144"/>
      <c r="N1870" s="144"/>
      <c r="O1870" s="144"/>
      <c r="P1870" s="144"/>
      <c r="Q1870" s="144"/>
      <c r="R1870" s="144"/>
      <c r="S1870" s="144"/>
      <c r="T1870" s="144"/>
      <c r="U1870" s="144"/>
      <c r="V1870" s="144"/>
      <c r="W1870" s="144"/>
      <c r="X1870" s="144"/>
      <c r="Y1870" s="144"/>
      <c r="Z1870" s="144"/>
      <c r="AA1870" s="144"/>
      <c r="AB1870" s="144"/>
      <c r="AC1870" s="144"/>
      <c r="AD1870" s="144"/>
      <c r="AE1870" s="144"/>
      <c r="AF1870" s="144"/>
      <c r="AG1870" s="144"/>
      <c r="AH1870" s="144"/>
      <c r="AI1870" s="144"/>
      <c r="AJ1870" s="144"/>
      <c r="AK1870" s="144"/>
      <c r="AL1870" s="144"/>
      <c r="AM1870" s="144"/>
      <c r="AN1870" s="144"/>
      <c r="AO1870" s="144"/>
      <c r="AP1870" s="144"/>
      <c r="AQ1870" s="144"/>
      <c r="AR1870" s="144"/>
      <c r="AS1870" s="144"/>
      <c r="AT1870" s="144"/>
      <c r="AU1870" s="144"/>
      <c r="AV1870" s="144"/>
      <c r="AW1870" s="144"/>
      <c r="AX1870" s="144"/>
      <c r="AY1870" s="144"/>
      <c r="AZ1870" s="144"/>
      <c r="BA1870" s="144"/>
      <c r="BB1870" s="144"/>
      <c r="BC1870" s="144"/>
      <c r="BD1870" s="144"/>
      <c r="BE1870" s="144"/>
      <c r="BF1870" s="144"/>
      <c r="BG1870" s="144"/>
      <c r="BH1870" s="144"/>
      <c r="BI1870" s="144"/>
      <c r="BJ1870" s="144"/>
      <c r="BK1870" s="144"/>
      <c r="BL1870" s="144"/>
      <c r="BM1870" s="144"/>
      <c r="BN1870" s="144"/>
      <c r="BO1870" s="144"/>
      <c r="BP1870" s="144"/>
    </row>
    <row r="1871" spans="1:68" ht="14.5" x14ac:dyDescent="0.3">
      <c r="A1871" s="143"/>
      <c r="B1871" s="143"/>
      <c r="C1871" s="327"/>
      <c r="D1871" s="144"/>
      <c r="E1871" s="144"/>
      <c r="F1871" s="144"/>
      <c r="G1871" s="144"/>
      <c r="H1871" s="144"/>
      <c r="I1871" s="144"/>
      <c r="J1871" s="144"/>
      <c r="K1871" s="144"/>
      <c r="L1871" s="144"/>
      <c r="M1871" s="144"/>
      <c r="N1871" s="144"/>
      <c r="O1871" s="144"/>
      <c r="P1871" s="144"/>
      <c r="Q1871" s="144"/>
      <c r="R1871" s="144"/>
      <c r="S1871" s="144"/>
      <c r="T1871" s="144"/>
      <c r="U1871" s="144"/>
      <c r="V1871" s="144"/>
      <c r="W1871" s="144"/>
      <c r="X1871" s="144"/>
      <c r="Y1871" s="144"/>
      <c r="Z1871" s="144"/>
      <c r="AA1871" s="144"/>
      <c r="AB1871" s="144"/>
      <c r="AC1871" s="144"/>
      <c r="AD1871" s="144"/>
      <c r="AE1871" s="144"/>
      <c r="AF1871" s="144"/>
      <c r="AG1871" s="144"/>
      <c r="AH1871" s="144"/>
      <c r="AI1871" s="144"/>
      <c r="AJ1871" s="144"/>
      <c r="AK1871" s="144"/>
      <c r="AL1871" s="144"/>
      <c r="AM1871" s="144"/>
      <c r="AN1871" s="144"/>
      <c r="AO1871" s="144"/>
      <c r="AP1871" s="144"/>
      <c r="AQ1871" s="144"/>
      <c r="AR1871" s="144"/>
      <c r="AS1871" s="144"/>
      <c r="AT1871" s="144"/>
      <c r="AU1871" s="144"/>
      <c r="AV1871" s="144"/>
      <c r="AW1871" s="144"/>
      <c r="AX1871" s="144"/>
      <c r="AY1871" s="144"/>
      <c r="AZ1871" s="144"/>
      <c r="BA1871" s="144"/>
      <c r="BB1871" s="144"/>
      <c r="BC1871" s="144"/>
      <c r="BD1871" s="144"/>
      <c r="BE1871" s="144"/>
      <c r="BF1871" s="144"/>
      <c r="BG1871" s="144"/>
      <c r="BH1871" s="144"/>
      <c r="BI1871" s="144"/>
      <c r="BJ1871" s="144"/>
      <c r="BK1871" s="144"/>
      <c r="BL1871" s="144"/>
      <c r="BM1871" s="144"/>
      <c r="BN1871" s="144"/>
      <c r="BO1871" s="144"/>
      <c r="BP1871" s="144"/>
    </row>
    <row r="1872" spans="1:68" ht="14.5" x14ac:dyDescent="0.3">
      <c r="A1872" s="143"/>
      <c r="B1872" s="143"/>
      <c r="C1872" s="327"/>
      <c r="D1872" s="144"/>
      <c r="E1872" s="144"/>
      <c r="F1872" s="144"/>
      <c r="G1872" s="144"/>
      <c r="H1872" s="144"/>
      <c r="I1872" s="144"/>
      <c r="J1872" s="144"/>
      <c r="K1872" s="144"/>
      <c r="L1872" s="144"/>
      <c r="M1872" s="144"/>
      <c r="N1872" s="144"/>
      <c r="O1872" s="144"/>
      <c r="P1872" s="144"/>
      <c r="Q1872" s="144"/>
      <c r="R1872" s="144"/>
      <c r="S1872" s="144"/>
      <c r="T1872" s="144"/>
      <c r="U1872" s="144"/>
      <c r="V1872" s="144"/>
      <c r="W1872" s="144"/>
      <c r="X1872" s="144"/>
      <c r="Y1872" s="144"/>
      <c r="Z1872" s="144"/>
      <c r="AA1872" s="144"/>
      <c r="AB1872" s="144"/>
      <c r="AC1872" s="144"/>
      <c r="AD1872" s="144"/>
      <c r="AE1872" s="144"/>
      <c r="AF1872" s="144"/>
      <c r="AG1872" s="144"/>
      <c r="AH1872" s="144"/>
      <c r="AI1872" s="144"/>
      <c r="AJ1872" s="144"/>
      <c r="AK1872" s="144"/>
      <c r="AL1872" s="144"/>
      <c r="AM1872" s="144"/>
      <c r="AN1872" s="144"/>
      <c r="AO1872" s="144"/>
      <c r="AP1872" s="144"/>
      <c r="AQ1872" s="144"/>
      <c r="AR1872" s="144"/>
      <c r="AS1872" s="144"/>
      <c r="AT1872" s="144"/>
      <c r="AU1872" s="144"/>
      <c r="AV1872" s="144"/>
      <c r="AW1872" s="144"/>
      <c r="AX1872" s="144"/>
      <c r="AY1872" s="144"/>
      <c r="AZ1872" s="144"/>
      <c r="BA1872" s="144"/>
      <c r="BB1872" s="144"/>
      <c r="BC1872" s="144"/>
      <c r="BD1872" s="144"/>
      <c r="BE1872" s="144"/>
      <c r="BF1872" s="144"/>
      <c r="BG1872" s="144"/>
      <c r="BH1872" s="144"/>
      <c r="BI1872" s="144"/>
      <c r="BJ1872" s="144"/>
      <c r="BK1872" s="144"/>
      <c r="BL1872" s="144"/>
      <c r="BM1872" s="144"/>
      <c r="BN1872" s="144"/>
      <c r="BO1872" s="144"/>
      <c r="BP1872" s="144"/>
    </row>
    <row r="1873" spans="1:68" ht="14.5" x14ac:dyDescent="0.3">
      <c r="A1873" s="143"/>
      <c r="B1873" s="143"/>
      <c r="C1873" s="327"/>
      <c r="D1873" s="144"/>
      <c r="E1873" s="144"/>
      <c r="F1873" s="144"/>
      <c r="G1873" s="144"/>
      <c r="H1873" s="144"/>
      <c r="I1873" s="144"/>
      <c r="J1873" s="144"/>
      <c r="K1873" s="144"/>
      <c r="L1873" s="144"/>
      <c r="M1873" s="144"/>
      <c r="N1873" s="144"/>
      <c r="O1873" s="144"/>
      <c r="P1873" s="144"/>
      <c r="Q1873" s="144"/>
      <c r="R1873" s="144"/>
      <c r="S1873" s="144"/>
      <c r="T1873" s="144"/>
      <c r="U1873" s="144"/>
      <c r="V1873" s="144"/>
      <c r="W1873" s="144"/>
      <c r="X1873" s="144"/>
      <c r="Y1873" s="144"/>
      <c r="Z1873" s="144"/>
      <c r="AA1873" s="144"/>
      <c r="AB1873" s="144"/>
      <c r="AC1873" s="144"/>
      <c r="AD1873" s="144"/>
      <c r="AE1873" s="144"/>
      <c r="AF1873" s="144"/>
      <c r="AG1873" s="144"/>
      <c r="AH1873" s="144"/>
      <c r="AI1873" s="144"/>
      <c r="AJ1873" s="144"/>
      <c r="AK1873" s="144"/>
      <c r="AL1873" s="144"/>
      <c r="AM1873" s="144"/>
      <c r="AN1873" s="144"/>
      <c r="AO1873" s="144"/>
      <c r="AP1873" s="144"/>
      <c r="AQ1873" s="144"/>
      <c r="AR1873" s="144"/>
      <c r="AS1873" s="144"/>
      <c r="AT1873" s="144"/>
      <c r="AU1873" s="144"/>
      <c r="AV1873" s="144"/>
      <c r="AW1873" s="144"/>
      <c r="AX1873" s="144"/>
      <c r="AY1873" s="144"/>
      <c r="AZ1873" s="144"/>
      <c r="BA1873" s="144"/>
      <c r="BB1873" s="144"/>
      <c r="BC1873" s="144"/>
      <c r="BD1873" s="144"/>
      <c r="BE1873" s="144"/>
      <c r="BF1873" s="144"/>
      <c r="BG1873" s="144"/>
      <c r="BH1873" s="144"/>
      <c r="BI1873" s="144"/>
      <c r="BJ1873" s="144"/>
      <c r="BK1873" s="144"/>
      <c r="BL1873" s="144"/>
      <c r="BM1873" s="144"/>
      <c r="BN1873" s="144"/>
      <c r="BO1873" s="144"/>
      <c r="BP1873" s="144"/>
    </row>
    <row r="1874" spans="1:68" ht="14.5" x14ac:dyDescent="0.3">
      <c r="A1874" s="143"/>
      <c r="B1874" s="143"/>
      <c r="C1874" s="327"/>
      <c r="D1874" s="144"/>
      <c r="E1874" s="144"/>
      <c r="F1874" s="144"/>
      <c r="G1874" s="144"/>
      <c r="H1874" s="144"/>
      <c r="I1874" s="144"/>
      <c r="J1874" s="144"/>
      <c r="K1874" s="144"/>
      <c r="L1874" s="144"/>
      <c r="M1874" s="144"/>
      <c r="N1874" s="144"/>
      <c r="O1874" s="144"/>
      <c r="P1874" s="144"/>
      <c r="Q1874" s="144"/>
      <c r="R1874" s="144"/>
      <c r="S1874" s="144"/>
      <c r="T1874" s="144"/>
      <c r="U1874" s="144"/>
      <c r="V1874" s="144"/>
      <c r="W1874" s="144"/>
      <c r="X1874" s="144"/>
      <c r="Y1874" s="144"/>
      <c r="Z1874" s="144"/>
      <c r="AA1874" s="144"/>
      <c r="AB1874" s="144"/>
      <c r="AC1874" s="144"/>
      <c r="AD1874" s="144"/>
      <c r="AE1874" s="144"/>
      <c r="AF1874" s="144"/>
      <c r="AG1874" s="144"/>
      <c r="AH1874" s="144"/>
      <c r="AI1874" s="144"/>
      <c r="AJ1874" s="144"/>
      <c r="AK1874" s="144"/>
      <c r="AL1874" s="144"/>
      <c r="AM1874" s="144"/>
      <c r="AN1874" s="144"/>
      <c r="AO1874" s="144"/>
      <c r="AP1874" s="144"/>
      <c r="AQ1874" s="144"/>
      <c r="AR1874" s="144"/>
      <c r="AS1874" s="144"/>
      <c r="AT1874" s="144"/>
      <c r="AU1874" s="144"/>
      <c r="AV1874" s="144"/>
      <c r="AW1874" s="144"/>
      <c r="AX1874" s="144"/>
      <c r="AY1874" s="144"/>
      <c r="AZ1874" s="144"/>
      <c r="BA1874" s="144"/>
      <c r="BB1874" s="144"/>
      <c r="BC1874" s="144"/>
      <c r="BD1874" s="144"/>
      <c r="BE1874" s="144"/>
      <c r="BF1874" s="144"/>
      <c r="BG1874" s="144"/>
      <c r="BH1874" s="144"/>
      <c r="BI1874" s="144"/>
      <c r="BJ1874" s="144"/>
      <c r="BK1874" s="144"/>
      <c r="BL1874" s="144"/>
      <c r="BM1874" s="144"/>
      <c r="BN1874" s="144"/>
      <c r="BO1874" s="144"/>
      <c r="BP1874" s="144"/>
    </row>
    <row r="1875" spans="1:68" ht="14.5" x14ac:dyDescent="0.3">
      <c r="A1875" s="143"/>
      <c r="B1875" s="143"/>
      <c r="C1875" s="327"/>
      <c r="D1875" s="144"/>
      <c r="E1875" s="144"/>
      <c r="F1875" s="144"/>
      <c r="G1875" s="144"/>
      <c r="H1875" s="144"/>
      <c r="I1875" s="144"/>
      <c r="J1875" s="144"/>
      <c r="K1875" s="144"/>
      <c r="L1875" s="144"/>
      <c r="M1875" s="144"/>
      <c r="N1875" s="144"/>
      <c r="O1875" s="144"/>
      <c r="P1875" s="144"/>
      <c r="Q1875" s="144"/>
      <c r="R1875" s="144"/>
      <c r="S1875" s="144"/>
      <c r="T1875" s="144"/>
      <c r="U1875" s="144"/>
      <c r="V1875" s="144"/>
      <c r="W1875" s="144"/>
      <c r="X1875" s="144"/>
      <c r="Y1875" s="144"/>
      <c r="Z1875" s="144"/>
      <c r="AA1875" s="144"/>
      <c r="AB1875" s="144"/>
      <c r="AC1875" s="144"/>
      <c r="AD1875" s="144"/>
      <c r="AE1875" s="144"/>
      <c r="AF1875" s="144"/>
      <c r="AG1875" s="144"/>
      <c r="AH1875" s="144"/>
      <c r="AI1875" s="144"/>
      <c r="AJ1875" s="144"/>
      <c r="AK1875" s="144"/>
      <c r="AL1875" s="144"/>
      <c r="AM1875" s="144"/>
      <c r="AN1875" s="144"/>
      <c r="AO1875" s="144"/>
      <c r="AP1875" s="144"/>
      <c r="AQ1875" s="144"/>
      <c r="AR1875" s="144"/>
      <c r="AS1875" s="144"/>
      <c r="AT1875" s="144"/>
      <c r="AU1875" s="144"/>
      <c r="AV1875" s="144"/>
      <c r="AW1875" s="144"/>
      <c r="AX1875" s="144"/>
      <c r="AY1875" s="144"/>
      <c r="AZ1875" s="144"/>
      <c r="BA1875" s="144"/>
      <c r="BB1875" s="144"/>
      <c r="BC1875" s="144"/>
      <c r="BD1875" s="144"/>
      <c r="BE1875" s="144"/>
      <c r="BF1875" s="144"/>
      <c r="BG1875" s="144"/>
      <c r="BH1875" s="144"/>
      <c r="BI1875" s="144"/>
      <c r="BJ1875" s="144"/>
      <c r="BK1875" s="144"/>
      <c r="BL1875" s="144"/>
      <c r="BM1875" s="144"/>
      <c r="BN1875" s="144"/>
      <c r="BO1875" s="144"/>
      <c r="BP1875" s="144"/>
    </row>
    <row r="1876" spans="1:68" ht="14.5" x14ac:dyDescent="0.3">
      <c r="A1876" s="143"/>
      <c r="B1876" s="143"/>
      <c r="C1876" s="327"/>
      <c r="D1876" s="144"/>
      <c r="E1876" s="144"/>
      <c r="F1876" s="144"/>
      <c r="G1876" s="144"/>
      <c r="H1876" s="144"/>
      <c r="I1876" s="144"/>
      <c r="J1876" s="144"/>
      <c r="K1876" s="144"/>
      <c r="L1876" s="144"/>
      <c r="M1876" s="144"/>
      <c r="N1876" s="144"/>
      <c r="O1876" s="144"/>
      <c r="P1876" s="144"/>
      <c r="Q1876" s="144"/>
      <c r="R1876" s="144"/>
      <c r="S1876" s="144"/>
      <c r="T1876" s="144"/>
      <c r="U1876" s="144"/>
      <c r="V1876" s="144"/>
      <c r="W1876" s="144"/>
      <c r="X1876" s="144"/>
      <c r="Y1876" s="144"/>
      <c r="Z1876" s="144"/>
      <c r="AA1876" s="144"/>
      <c r="AB1876" s="144"/>
      <c r="AC1876" s="144"/>
      <c r="AD1876" s="144"/>
      <c r="AE1876" s="144"/>
      <c r="AF1876" s="144"/>
      <c r="AG1876" s="144"/>
      <c r="AH1876" s="144"/>
      <c r="AI1876" s="144"/>
      <c r="AJ1876" s="144"/>
      <c r="AK1876" s="144"/>
      <c r="AL1876" s="144"/>
      <c r="AM1876" s="144"/>
      <c r="AN1876" s="144"/>
      <c r="AO1876" s="144"/>
      <c r="AP1876" s="144"/>
      <c r="AQ1876" s="144"/>
      <c r="AR1876" s="144"/>
      <c r="AS1876" s="144"/>
      <c r="AT1876" s="144"/>
      <c r="AU1876" s="144"/>
      <c r="AV1876" s="144"/>
      <c r="AW1876" s="144"/>
      <c r="AX1876" s="144"/>
      <c r="AY1876" s="144"/>
      <c r="AZ1876" s="144"/>
      <c r="BA1876" s="144"/>
      <c r="BB1876" s="144"/>
      <c r="BC1876" s="144"/>
      <c r="BD1876" s="144"/>
      <c r="BE1876" s="144"/>
      <c r="BF1876" s="144"/>
      <c r="BG1876" s="144"/>
      <c r="BH1876" s="144"/>
      <c r="BI1876" s="144"/>
      <c r="BJ1876" s="144"/>
      <c r="BK1876" s="144"/>
      <c r="BL1876" s="144"/>
      <c r="BM1876" s="144"/>
      <c r="BN1876" s="144"/>
      <c r="BO1876" s="144"/>
      <c r="BP1876" s="144"/>
    </row>
    <row r="1877" spans="1:68" ht="14.5" x14ac:dyDescent="0.3">
      <c r="A1877" s="143"/>
      <c r="B1877" s="143"/>
      <c r="C1877" s="327"/>
      <c r="D1877" s="144"/>
      <c r="E1877" s="144"/>
      <c r="F1877" s="144"/>
      <c r="G1877" s="144"/>
      <c r="H1877" s="144"/>
      <c r="I1877" s="144"/>
      <c r="J1877" s="144"/>
      <c r="K1877" s="144"/>
      <c r="L1877" s="144"/>
      <c r="M1877" s="144"/>
      <c r="N1877" s="144"/>
      <c r="O1877" s="144"/>
      <c r="P1877" s="144"/>
      <c r="Q1877" s="144"/>
      <c r="R1877" s="144"/>
      <c r="S1877" s="144"/>
      <c r="T1877" s="144"/>
      <c r="U1877" s="144"/>
      <c r="V1877" s="144"/>
      <c r="W1877" s="144"/>
      <c r="X1877" s="144"/>
      <c r="Y1877" s="144"/>
      <c r="Z1877" s="144"/>
      <c r="AA1877" s="144"/>
      <c r="AB1877" s="144"/>
      <c r="AC1877" s="144"/>
      <c r="AD1877" s="144"/>
      <c r="AE1877" s="144"/>
      <c r="AF1877" s="144"/>
      <c r="AG1877" s="144"/>
      <c r="AH1877" s="144"/>
      <c r="AI1877" s="144"/>
      <c r="AJ1877" s="144"/>
      <c r="AK1877" s="144"/>
      <c r="AL1877" s="144"/>
      <c r="AM1877" s="144"/>
      <c r="AN1877" s="144"/>
      <c r="AO1877" s="144"/>
      <c r="AP1877" s="144"/>
      <c r="AQ1877" s="144"/>
      <c r="AR1877" s="144"/>
      <c r="AS1877" s="144"/>
      <c r="AT1877" s="144"/>
      <c r="AU1877" s="144"/>
      <c r="AV1877" s="144"/>
      <c r="AW1877" s="144"/>
      <c r="AX1877" s="144"/>
      <c r="AY1877" s="144"/>
      <c r="AZ1877" s="144"/>
      <c r="BA1877" s="144"/>
      <c r="BB1877" s="144"/>
      <c r="BC1877" s="144"/>
      <c r="BD1877" s="144"/>
      <c r="BE1877" s="144"/>
      <c r="BF1877" s="144"/>
      <c r="BG1877" s="144"/>
      <c r="BH1877" s="144"/>
      <c r="BI1877" s="144"/>
      <c r="BJ1877" s="144"/>
      <c r="BK1877" s="144"/>
      <c r="BL1877" s="144"/>
      <c r="BM1877" s="144"/>
      <c r="BN1877" s="144"/>
      <c r="BO1877" s="144"/>
      <c r="BP1877" s="144"/>
    </row>
    <row r="1878" spans="1:68" ht="14.5" x14ac:dyDescent="0.3">
      <c r="A1878" s="143"/>
      <c r="B1878" s="143"/>
      <c r="C1878" s="327"/>
      <c r="D1878" s="144"/>
      <c r="E1878" s="144"/>
      <c r="F1878" s="144"/>
      <c r="G1878" s="144"/>
      <c r="H1878" s="144"/>
      <c r="I1878" s="144"/>
      <c r="J1878" s="144"/>
      <c r="K1878" s="144"/>
      <c r="L1878" s="144"/>
      <c r="M1878" s="144"/>
      <c r="N1878" s="144"/>
      <c r="O1878" s="144"/>
      <c r="P1878" s="144"/>
      <c r="Q1878" s="144"/>
      <c r="R1878" s="144"/>
      <c r="S1878" s="144"/>
      <c r="T1878" s="144"/>
      <c r="U1878" s="144"/>
      <c r="V1878" s="144"/>
      <c r="W1878" s="144"/>
      <c r="X1878" s="144"/>
      <c r="Y1878" s="144"/>
      <c r="Z1878" s="144"/>
      <c r="AA1878" s="144"/>
      <c r="AB1878" s="144"/>
      <c r="AC1878" s="144"/>
      <c r="AD1878" s="144"/>
      <c r="AE1878" s="144"/>
      <c r="AF1878" s="144"/>
      <c r="AG1878" s="144"/>
      <c r="AH1878" s="144"/>
      <c r="AI1878" s="144"/>
      <c r="AJ1878" s="144"/>
      <c r="AK1878" s="144"/>
      <c r="AL1878" s="144"/>
      <c r="AM1878" s="144"/>
      <c r="AN1878" s="144"/>
      <c r="AO1878" s="144"/>
      <c r="AP1878" s="144"/>
      <c r="AQ1878" s="144"/>
      <c r="AR1878" s="144"/>
      <c r="AS1878" s="144"/>
      <c r="AT1878" s="144"/>
      <c r="AU1878" s="144"/>
      <c r="AV1878" s="144"/>
      <c r="AW1878" s="144"/>
      <c r="AX1878" s="144"/>
      <c r="AY1878" s="144"/>
      <c r="AZ1878" s="144"/>
      <c r="BA1878" s="144"/>
      <c r="BB1878" s="144"/>
      <c r="BC1878" s="144"/>
      <c r="BD1878" s="144"/>
      <c r="BE1878" s="144"/>
      <c r="BF1878" s="144"/>
      <c r="BG1878" s="144"/>
      <c r="BH1878" s="144"/>
      <c r="BI1878" s="144"/>
      <c r="BJ1878" s="144"/>
      <c r="BK1878" s="144"/>
      <c r="BL1878" s="144"/>
      <c r="BM1878" s="144"/>
      <c r="BN1878" s="144"/>
      <c r="BO1878" s="144"/>
      <c r="BP1878" s="144"/>
    </row>
    <row r="1879" spans="1:68" ht="14.5" x14ac:dyDescent="0.3">
      <c r="A1879" s="143"/>
      <c r="B1879" s="143"/>
      <c r="C1879" s="327"/>
      <c r="D1879" s="144"/>
      <c r="E1879" s="144"/>
      <c r="F1879" s="144"/>
      <c r="G1879" s="144"/>
      <c r="H1879" s="144"/>
      <c r="I1879" s="144"/>
      <c r="J1879" s="144"/>
      <c r="K1879" s="144"/>
      <c r="L1879" s="144"/>
      <c r="M1879" s="144"/>
      <c r="N1879" s="144"/>
      <c r="O1879" s="144"/>
      <c r="P1879" s="144"/>
      <c r="Q1879" s="144"/>
      <c r="R1879" s="144"/>
      <c r="S1879" s="144"/>
      <c r="T1879" s="144"/>
      <c r="U1879" s="144"/>
      <c r="V1879" s="144"/>
      <c r="W1879" s="144"/>
      <c r="X1879" s="144"/>
      <c r="Y1879" s="144"/>
      <c r="Z1879" s="144"/>
      <c r="AA1879" s="144"/>
      <c r="AB1879" s="144"/>
      <c r="AC1879" s="144"/>
      <c r="AD1879" s="144"/>
      <c r="AE1879" s="144"/>
      <c r="AF1879" s="144"/>
      <c r="AG1879" s="144"/>
      <c r="AH1879" s="144"/>
      <c r="AI1879" s="144"/>
      <c r="AJ1879" s="144"/>
      <c r="AK1879" s="144"/>
      <c r="AL1879" s="144"/>
      <c r="AM1879" s="144"/>
      <c r="AN1879" s="144"/>
      <c r="AO1879" s="144"/>
      <c r="AP1879" s="144"/>
      <c r="AQ1879" s="144"/>
      <c r="AR1879" s="144"/>
      <c r="AS1879" s="144"/>
      <c r="AT1879" s="144"/>
      <c r="AU1879" s="144"/>
      <c r="AV1879" s="144"/>
      <c r="AW1879" s="144"/>
      <c r="AX1879" s="144"/>
      <c r="AY1879" s="144"/>
      <c r="AZ1879" s="144"/>
      <c r="BA1879" s="144"/>
      <c r="BB1879" s="144"/>
      <c r="BC1879" s="144"/>
      <c r="BD1879" s="144"/>
      <c r="BE1879" s="144"/>
      <c r="BF1879" s="144"/>
      <c r="BG1879" s="144"/>
      <c r="BH1879" s="144"/>
      <c r="BI1879" s="144"/>
      <c r="BJ1879" s="144"/>
      <c r="BK1879" s="144"/>
      <c r="BL1879" s="144"/>
      <c r="BM1879" s="144"/>
      <c r="BN1879" s="144"/>
      <c r="BO1879" s="144"/>
      <c r="BP1879" s="144"/>
    </row>
    <row r="1880" spans="1:68" ht="14.5" x14ac:dyDescent="0.3">
      <c r="A1880" s="143"/>
      <c r="B1880" s="143"/>
      <c r="C1880" s="327"/>
      <c r="D1880" s="144"/>
      <c r="E1880" s="144"/>
      <c r="F1880" s="144"/>
      <c r="G1880" s="144"/>
      <c r="H1880" s="144"/>
      <c r="I1880" s="144"/>
      <c r="J1880" s="144"/>
      <c r="K1880" s="144"/>
      <c r="L1880" s="144"/>
      <c r="M1880" s="144"/>
      <c r="N1880" s="144"/>
      <c r="O1880" s="144"/>
      <c r="P1880" s="144"/>
      <c r="Q1880" s="144"/>
      <c r="R1880" s="144"/>
      <c r="S1880" s="144"/>
      <c r="T1880" s="144"/>
      <c r="U1880" s="144"/>
      <c r="V1880" s="144"/>
      <c r="W1880" s="144"/>
      <c r="X1880" s="144"/>
      <c r="Y1880" s="144"/>
      <c r="Z1880" s="144"/>
      <c r="AA1880" s="144"/>
      <c r="AB1880" s="144"/>
      <c r="AC1880" s="144"/>
      <c r="AD1880" s="144"/>
      <c r="AE1880" s="144"/>
      <c r="AF1880" s="144"/>
      <c r="AG1880" s="144"/>
      <c r="AH1880" s="144"/>
      <c r="AI1880" s="144"/>
      <c r="AJ1880" s="144"/>
      <c r="AK1880" s="144"/>
      <c r="AL1880" s="144"/>
      <c r="AM1880" s="144"/>
      <c r="AN1880" s="144"/>
      <c r="AO1880" s="144"/>
      <c r="AP1880" s="144"/>
      <c r="AQ1880" s="144"/>
      <c r="AR1880" s="144"/>
      <c r="AS1880" s="144"/>
      <c r="AT1880" s="144"/>
      <c r="AU1880" s="144"/>
      <c r="AV1880" s="144"/>
      <c r="AW1880" s="144"/>
      <c r="AX1880" s="144"/>
      <c r="AY1880" s="144"/>
      <c r="AZ1880" s="144"/>
      <c r="BA1880" s="144"/>
      <c r="BB1880" s="144"/>
      <c r="BC1880" s="144"/>
      <c r="BD1880" s="144"/>
      <c r="BE1880" s="144"/>
      <c r="BF1880" s="144"/>
      <c r="BG1880" s="144"/>
      <c r="BH1880" s="144"/>
      <c r="BI1880" s="144"/>
      <c r="BJ1880" s="144"/>
      <c r="BK1880" s="144"/>
      <c r="BL1880" s="144"/>
      <c r="BM1880" s="144"/>
      <c r="BN1880" s="144"/>
      <c r="BO1880" s="144"/>
      <c r="BP1880" s="144"/>
    </row>
    <row r="1881" spans="1:68" ht="14.5" x14ac:dyDescent="0.3">
      <c r="A1881" s="143"/>
      <c r="B1881" s="143"/>
      <c r="C1881" s="327"/>
      <c r="D1881" s="144"/>
      <c r="E1881" s="144"/>
      <c r="F1881" s="144"/>
      <c r="G1881" s="144"/>
      <c r="H1881" s="144"/>
      <c r="I1881" s="144"/>
      <c r="J1881" s="144"/>
      <c r="K1881" s="144"/>
      <c r="L1881" s="144"/>
      <c r="M1881" s="144"/>
      <c r="N1881" s="144"/>
      <c r="O1881" s="144"/>
      <c r="P1881" s="144"/>
      <c r="Q1881" s="144"/>
      <c r="R1881" s="144"/>
      <c r="S1881" s="144"/>
      <c r="T1881" s="144"/>
      <c r="U1881" s="144"/>
      <c r="V1881" s="144"/>
      <c r="W1881" s="144"/>
      <c r="X1881" s="144"/>
      <c r="Y1881" s="144"/>
      <c r="Z1881" s="144"/>
      <c r="AA1881" s="144"/>
      <c r="AB1881" s="144"/>
      <c r="AC1881" s="144"/>
      <c r="AD1881" s="144"/>
      <c r="AE1881" s="144"/>
      <c r="AF1881" s="144"/>
      <c r="AG1881" s="144"/>
      <c r="AH1881" s="144"/>
      <c r="AI1881" s="144"/>
      <c r="AJ1881" s="144"/>
      <c r="AK1881" s="144"/>
      <c r="AL1881" s="144"/>
      <c r="AM1881" s="144"/>
      <c r="AN1881" s="144"/>
      <c r="AO1881" s="144"/>
      <c r="AP1881" s="144"/>
      <c r="AQ1881" s="144"/>
      <c r="AR1881" s="144"/>
      <c r="AS1881" s="144"/>
      <c r="AT1881" s="144"/>
      <c r="AU1881" s="144"/>
      <c r="AV1881" s="144"/>
      <c r="AW1881" s="144"/>
      <c r="AX1881" s="144"/>
      <c r="AY1881" s="144"/>
      <c r="AZ1881" s="144"/>
      <c r="BA1881" s="144"/>
      <c r="BB1881" s="144"/>
      <c r="BC1881" s="144"/>
      <c r="BD1881" s="144"/>
      <c r="BE1881" s="144"/>
      <c r="BF1881" s="144"/>
      <c r="BG1881" s="144"/>
      <c r="BH1881" s="144"/>
      <c r="BI1881" s="144"/>
      <c r="BJ1881" s="144"/>
      <c r="BK1881" s="144"/>
      <c r="BL1881" s="144"/>
      <c r="BM1881" s="144"/>
      <c r="BN1881" s="144"/>
      <c r="BO1881" s="144"/>
      <c r="BP1881" s="144"/>
    </row>
    <row r="1882" spans="1:68" ht="14.5" x14ac:dyDescent="0.3">
      <c r="A1882" s="143"/>
      <c r="B1882" s="143"/>
      <c r="C1882" s="327"/>
      <c r="D1882" s="144"/>
      <c r="E1882" s="144"/>
      <c r="F1882" s="144"/>
      <c r="G1882" s="144"/>
      <c r="H1882" s="144"/>
      <c r="I1882" s="144"/>
      <c r="J1882" s="144"/>
      <c r="K1882" s="144"/>
      <c r="L1882" s="144"/>
      <c r="M1882" s="144"/>
      <c r="N1882" s="144"/>
      <c r="O1882" s="144"/>
      <c r="P1882" s="144"/>
      <c r="Q1882" s="144"/>
      <c r="R1882" s="144"/>
      <c r="S1882" s="144"/>
      <c r="T1882" s="144"/>
      <c r="U1882" s="144"/>
      <c r="V1882" s="144"/>
      <c r="W1882" s="144"/>
      <c r="X1882" s="144"/>
      <c r="Y1882" s="144"/>
      <c r="Z1882" s="144"/>
      <c r="AA1882" s="144"/>
      <c r="AB1882" s="144"/>
      <c r="AC1882" s="144"/>
      <c r="AD1882" s="144"/>
      <c r="AE1882" s="144"/>
      <c r="AF1882" s="144"/>
      <c r="AG1882" s="144"/>
      <c r="AH1882" s="144"/>
      <c r="AI1882" s="144"/>
      <c r="AJ1882" s="144"/>
      <c r="AK1882" s="144"/>
      <c r="AL1882" s="144"/>
      <c r="AM1882" s="144"/>
      <c r="AN1882" s="144"/>
      <c r="AO1882" s="144"/>
      <c r="AP1882" s="144"/>
      <c r="AQ1882" s="144"/>
      <c r="AR1882" s="144"/>
      <c r="AS1882" s="144"/>
      <c r="AT1882" s="144"/>
      <c r="AU1882" s="144"/>
      <c r="AV1882" s="144"/>
      <c r="AW1882" s="144"/>
      <c r="AX1882" s="144"/>
      <c r="AY1882" s="144"/>
      <c r="AZ1882" s="144"/>
      <c r="BA1882" s="144"/>
      <c r="BB1882" s="144"/>
      <c r="BC1882" s="144"/>
      <c r="BD1882" s="144"/>
      <c r="BE1882" s="144"/>
      <c r="BF1882" s="144"/>
      <c r="BG1882" s="144"/>
      <c r="BH1882" s="144"/>
      <c r="BI1882" s="144"/>
      <c r="BJ1882" s="144"/>
      <c r="BK1882" s="144"/>
      <c r="BL1882" s="144"/>
      <c r="BM1882" s="144"/>
      <c r="BN1882" s="144"/>
      <c r="BO1882" s="144"/>
      <c r="BP1882" s="144"/>
    </row>
    <row r="1883" spans="1:68" ht="14.5" x14ac:dyDescent="0.3">
      <c r="A1883" s="143"/>
      <c r="B1883" s="143"/>
      <c r="C1883" s="327"/>
      <c r="D1883" s="144"/>
      <c r="E1883" s="144"/>
      <c r="F1883" s="144"/>
      <c r="G1883" s="144"/>
      <c r="H1883" s="144"/>
      <c r="I1883" s="144"/>
      <c r="J1883" s="144"/>
      <c r="K1883" s="144"/>
      <c r="L1883" s="144"/>
      <c r="M1883" s="144"/>
      <c r="N1883" s="144"/>
      <c r="O1883" s="144"/>
      <c r="P1883" s="144"/>
      <c r="Q1883" s="144"/>
      <c r="R1883" s="144"/>
      <c r="S1883" s="144"/>
      <c r="T1883" s="144"/>
      <c r="U1883" s="144"/>
      <c r="V1883" s="144"/>
      <c r="W1883" s="144"/>
      <c r="X1883" s="144"/>
      <c r="Y1883" s="144"/>
      <c r="Z1883" s="144"/>
      <c r="AA1883" s="144"/>
      <c r="AB1883" s="144"/>
      <c r="AC1883" s="144"/>
      <c r="AD1883" s="144"/>
      <c r="AE1883" s="144"/>
      <c r="AF1883" s="144"/>
      <c r="AG1883" s="144"/>
      <c r="AH1883" s="144"/>
      <c r="AI1883" s="144"/>
      <c r="AJ1883" s="144"/>
      <c r="AK1883" s="144"/>
      <c r="AL1883" s="144"/>
      <c r="AM1883" s="144"/>
      <c r="AN1883" s="144"/>
      <c r="AO1883" s="144"/>
      <c r="AP1883" s="144"/>
      <c r="AQ1883" s="144"/>
      <c r="AR1883" s="144"/>
      <c r="AS1883" s="144"/>
      <c r="AT1883" s="144"/>
      <c r="AU1883" s="144"/>
      <c r="AV1883" s="144"/>
      <c r="AW1883" s="144"/>
      <c r="AX1883" s="144"/>
      <c r="AY1883" s="144"/>
      <c r="AZ1883" s="144"/>
      <c r="BA1883" s="144"/>
      <c r="BB1883" s="144"/>
      <c r="BC1883" s="144"/>
      <c r="BD1883" s="144"/>
      <c r="BE1883" s="144"/>
      <c r="BF1883" s="144"/>
      <c r="BG1883" s="144"/>
      <c r="BH1883" s="144"/>
      <c r="BI1883" s="144"/>
      <c r="BJ1883" s="144"/>
      <c r="BK1883" s="144"/>
      <c r="BL1883" s="144"/>
      <c r="BM1883" s="144"/>
      <c r="BN1883" s="144"/>
      <c r="BO1883" s="144"/>
      <c r="BP1883" s="144"/>
    </row>
    <row r="1884" spans="1:68" ht="14.5" x14ac:dyDescent="0.3">
      <c r="A1884" s="143"/>
      <c r="B1884" s="143"/>
      <c r="C1884" s="327"/>
      <c r="D1884" s="144"/>
      <c r="E1884" s="144"/>
      <c r="F1884" s="144"/>
      <c r="G1884" s="144"/>
      <c r="H1884" s="144"/>
      <c r="I1884" s="144"/>
      <c r="J1884" s="144"/>
      <c r="K1884" s="144"/>
      <c r="L1884" s="144"/>
      <c r="M1884" s="144"/>
      <c r="N1884" s="144"/>
      <c r="O1884" s="144"/>
      <c r="P1884" s="144"/>
      <c r="Q1884" s="144"/>
      <c r="R1884" s="144"/>
      <c r="S1884" s="144"/>
      <c r="T1884" s="144"/>
      <c r="U1884" s="144"/>
      <c r="V1884" s="144"/>
      <c r="W1884" s="144"/>
      <c r="X1884" s="144"/>
      <c r="Y1884" s="144"/>
      <c r="Z1884" s="144"/>
      <c r="AA1884" s="144"/>
      <c r="AB1884" s="144"/>
      <c r="AC1884" s="144"/>
      <c r="AD1884" s="144"/>
      <c r="AE1884" s="144"/>
      <c r="AF1884" s="144"/>
      <c r="AG1884" s="144"/>
      <c r="AH1884" s="144"/>
      <c r="AI1884" s="144"/>
      <c r="AJ1884" s="144"/>
      <c r="AK1884" s="144"/>
      <c r="AL1884" s="144"/>
      <c r="AM1884" s="144"/>
      <c r="AN1884" s="144"/>
      <c r="AO1884" s="144"/>
      <c r="AP1884" s="144"/>
      <c r="AQ1884" s="144"/>
      <c r="AR1884" s="144"/>
      <c r="AS1884" s="144"/>
      <c r="AT1884" s="144"/>
      <c r="AU1884" s="144"/>
      <c r="AV1884" s="144"/>
      <c r="AW1884" s="144"/>
      <c r="AX1884" s="144"/>
      <c r="AY1884" s="144"/>
      <c r="AZ1884" s="144"/>
      <c r="BA1884" s="144"/>
      <c r="BB1884" s="144"/>
      <c r="BC1884" s="144"/>
      <c r="BD1884" s="144"/>
      <c r="BE1884" s="144"/>
      <c r="BF1884" s="144"/>
      <c r="BG1884" s="144"/>
      <c r="BH1884" s="144"/>
      <c r="BI1884" s="144"/>
      <c r="BJ1884" s="144"/>
      <c r="BK1884" s="144"/>
      <c r="BL1884" s="144"/>
      <c r="BM1884" s="144"/>
      <c r="BN1884" s="144"/>
      <c r="BO1884" s="144"/>
      <c r="BP1884" s="144"/>
    </row>
    <row r="1885" spans="1:68" ht="14.5" x14ac:dyDescent="0.3">
      <c r="A1885" s="143"/>
      <c r="B1885" s="143"/>
      <c r="C1885" s="327"/>
      <c r="D1885" s="144"/>
      <c r="E1885" s="144"/>
      <c r="F1885" s="144"/>
      <c r="G1885" s="144"/>
      <c r="H1885" s="144"/>
      <c r="I1885" s="144"/>
      <c r="J1885" s="144"/>
      <c r="K1885" s="144"/>
      <c r="L1885" s="144"/>
      <c r="M1885" s="144"/>
      <c r="N1885" s="144"/>
      <c r="O1885" s="144"/>
      <c r="P1885" s="144"/>
      <c r="Q1885" s="144"/>
      <c r="R1885" s="144"/>
      <c r="S1885" s="144"/>
      <c r="T1885" s="144"/>
      <c r="U1885" s="144"/>
      <c r="V1885" s="144"/>
      <c r="W1885" s="144"/>
      <c r="X1885" s="144"/>
      <c r="Y1885" s="144"/>
      <c r="Z1885" s="144"/>
      <c r="AA1885" s="144"/>
      <c r="AB1885" s="144"/>
      <c r="AC1885" s="144"/>
      <c r="AD1885" s="144"/>
      <c r="AE1885" s="144"/>
      <c r="AF1885" s="144"/>
      <c r="AG1885" s="144"/>
      <c r="AH1885" s="144"/>
      <c r="AI1885" s="144"/>
      <c r="AJ1885" s="144"/>
      <c r="AK1885" s="144"/>
      <c r="AL1885" s="144"/>
      <c r="AM1885" s="144"/>
      <c r="AN1885" s="144"/>
      <c r="AO1885" s="144"/>
      <c r="AP1885" s="144"/>
      <c r="AQ1885" s="144"/>
      <c r="AR1885" s="144"/>
      <c r="AS1885" s="144"/>
      <c r="AT1885" s="144"/>
      <c r="AU1885" s="144"/>
      <c r="AV1885" s="144"/>
      <c r="AW1885" s="144"/>
      <c r="AX1885" s="144"/>
      <c r="AY1885" s="144"/>
      <c r="AZ1885" s="144"/>
      <c r="BA1885" s="144"/>
      <c r="BB1885" s="144"/>
      <c r="BC1885" s="144"/>
      <c r="BD1885" s="144"/>
      <c r="BE1885" s="144"/>
      <c r="BF1885" s="144"/>
      <c r="BG1885" s="144"/>
      <c r="BH1885" s="144"/>
      <c r="BI1885" s="144"/>
      <c r="BJ1885" s="144"/>
      <c r="BK1885" s="144"/>
      <c r="BL1885" s="144"/>
      <c r="BM1885" s="144"/>
      <c r="BN1885" s="144"/>
      <c r="BO1885" s="144"/>
      <c r="BP1885" s="144"/>
    </row>
    <row r="1886" spans="1:68" ht="14.5" x14ac:dyDescent="0.3">
      <c r="A1886" s="143"/>
      <c r="B1886" s="143"/>
      <c r="C1886" s="327"/>
      <c r="D1886" s="144"/>
      <c r="E1886" s="144"/>
      <c r="F1886" s="144"/>
      <c r="G1886" s="144"/>
      <c r="H1886" s="144"/>
      <c r="I1886" s="144"/>
      <c r="J1886" s="144"/>
      <c r="K1886" s="144"/>
      <c r="L1886" s="144"/>
      <c r="M1886" s="144"/>
      <c r="N1886" s="144"/>
      <c r="O1886" s="144"/>
      <c r="P1886" s="144"/>
      <c r="Q1886" s="144"/>
      <c r="R1886" s="144"/>
      <c r="S1886" s="144"/>
      <c r="T1886" s="144"/>
      <c r="U1886" s="144"/>
      <c r="V1886" s="144"/>
      <c r="W1886" s="144"/>
      <c r="X1886" s="144"/>
      <c r="Y1886" s="144"/>
      <c r="Z1886" s="144"/>
      <c r="AA1886" s="144"/>
      <c r="AB1886" s="144"/>
      <c r="AC1886" s="144"/>
      <c r="AD1886" s="144"/>
      <c r="AE1886" s="144"/>
      <c r="AF1886" s="144"/>
      <c r="AG1886" s="144"/>
      <c r="AH1886" s="144"/>
      <c r="AI1886" s="144"/>
      <c r="AJ1886" s="144"/>
      <c r="AK1886" s="144"/>
      <c r="AL1886" s="144"/>
      <c r="AM1886" s="144"/>
      <c r="AN1886" s="144"/>
      <c r="AO1886" s="144"/>
      <c r="AP1886" s="144"/>
      <c r="AQ1886" s="144"/>
      <c r="AR1886" s="144"/>
      <c r="AS1886" s="144"/>
      <c r="AT1886" s="144"/>
      <c r="AU1886" s="144"/>
      <c r="AV1886" s="144"/>
      <c r="AW1886" s="144"/>
      <c r="AX1886" s="144"/>
      <c r="AY1886" s="144"/>
      <c r="AZ1886" s="144"/>
      <c r="BA1886" s="144"/>
      <c r="BB1886" s="144"/>
      <c r="BC1886" s="144"/>
      <c r="BD1886" s="144"/>
      <c r="BE1886" s="144"/>
      <c r="BF1886" s="144"/>
      <c r="BG1886" s="144"/>
      <c r="BH1886" s="144"/>
      <c r="BI1886" s="144"/>
      <c r="BJ1886" s="144"/>
      <c r="BK1886" s="144"/>
      <c r="BL1886" s="144"/>
      <c r="BM1886" s="144"/>
      <c r="BN1886" s="144"/>
      <c r="BO1886" s="144"/>
      <c r="BP1886" s="144"/>
    </row>
    <row r="1887" spans="1:68" ht="14.5" x14ac:dyDescent="0.3">
      <c r="A1887" s="143"/>
      <c r="B1887" s="143"/>
      <c r="C1887" s="327"/>
      <c r="D1887" s="144"/>
      <c r="E1887" s="144"/>
      <c r="F1887" s="144"/>
      <c r="G1887" s="144"/>
      <c r="H1887" s="144"/>
      <c r="I1887" s="144"/>
      <c r="J1887" s="144"/>
      <c r="K1887" s="144"/>
      <c r="L1887" s="144"/>
      <c r="M1887" s="144"/>
      <c r="N1887" s="144"/>
      <c r="O1887" s="144"/>
      <c r="P1887" s="144"/>
      <c r="Q1887" s="144"/>
      <c r="R1887" s="144"/>
      <c r="S1887" s="144"/>
      <c r="T1887" s="144"/>
      <c r="U1887" s="144"/>
      <c r="V1887" s="144"/>
      <c r="W1887" s="144"/>
      <c r="X1887" s="144"/>
      <c r="Y1887" s="144"/>
      <c r="Z1887" s="144"/>
      <c r="AA1887" s="144"/>
      <c r="AB1887" s="144"/>
      <c r="AC1887" s="144"/>
      <c r="AD1887" s="144"/>
      <c r="AE1887" s="144"/>
      <c r="AF1887" s="144"/>
      <c r="AG1887" s="144"/>
      <c r="AH1887" s="144"/>
      <c r="AI1887" s="144"/>
      <c r="AJ1887" s="144"/>
      <c r="AK1887" s="144"/>
      <c r="AL1887" s="144"/>
      <c r="AM1887" s="144"/>
      <c r="AN1887" s="144"/>
      <c r="AO1887" s="144"/>
      <c r="AP1887" s="144"/>
      <c r="AQ1887" s="144"/>
      <c r="AR1887" s="144"/>
      <c r="AS1887" s="144"/>
      <c r="AT1887" s="144"/>
      <c r="AU1887" s="144"/>
      <c r="AV1887" s="144"/>
      <c r="AW1887" s="144"/>
      <c r="AX1887" s="144"/>
      <c r="AY1887" s="144"/>
      <c r="AZ1887" s="144"/>
      <c r="BA1887" s="144"/>
      <c r="BB1887" s="144"/>
      <c r="BC1887" s="144"/>
      <c r="BD1887" s="144"/>
      <c r="BE1887" s="144"/>
      <c r="BF1887" s="144"/>
      <c r="BG1887" s="144"/>
      <c r="BH1887" s="144"/>
      <c r="BI1887" s="144"/>
      <c r="BJ1887" s="144"/>
      <c r="BK1887" s="144"/>
      <c r="BL1887" s="144"/>
      <c r="BM1887" s="144"/>
      <c r="BN1887" s="144"/>
      <c r="BO1887" s="144"/>
      <c r="BP1887" s="144"/>
    </row>
    <row r="1888" spans="1:68" ht="14.5" x14ac:dyDescent="0.3">
      <c r="A1888" s="143"/>
      <c r="B1888" s="143"/>
      <c r="C1888" s="327"/>
      <c r="D1888" s="144"/>
      <c r="E1888" s="144"/>
      <c r="F1888" s="144"/>
      <c r="G1888" s="144"/>
      <c r="H1888" s="144"/>
      <c r="I1888" s="144"/>
      <c r="J1888" s="144"/>
      <c r="K1888" s="144"/>
      <c r="L1888" s="144"/>
      <c r="M1888" s="144"/>
      <c r="N1888" s="144"/>
      <c r="O1888" s="144"/>
      <c r="P1888" s="144"/>
      <c r="Q1888" s="144"/>
      <c r="R1888" s="144"/>
      <c r="S1888" s="144"/>
      <c r="T1888" s="144"/>
      <c r="U1888" s="144"/>
      <c r="V1888" s="144"/>
      <c r="W1888" s="144"/>
      <c r="X1888" s="144"/>
      <c r="Y1888" s="144"/>
      <c r="Z1888" s="144"/>
      <c r="AA1888" s="144"/>
      <c r="AB1888" s="144"/>
      <c r="AC1888" s="144"/>
      <c r="AD1888" s="144"/>
      <c r="AE1888" s="144"/>
      <c r="AF1888" s="144"/>
      <c r="AG1888" s="144"/>
      <c r="AH1888" s="144"/>
      <c r="AI1888" s="144"/>
      <c r="AJ1888" s="144"/>
      <c r="AK1888" s="144"/>
      <c r="AL1888" s="144"/>
      <c r="AM1888" s="144"/>
      <c r="AN1888" s="144"/>
      <c r="AO1888" s="144"/>
      <c r="AP1888" s="144"/>
      <c r="AQ1888" s="144"/>
      <c r="AR1888" s="144"/>
      <c r="AS1888" s="144"/>
      <c r="AT1888" s="144"/>
      <c r="AU1888" s="144"/>
      <c r="AV1888" s="144"/>
      <c r="AW1888" s="144"/>
      <c r="AX1888" s="144"/>
      <c r="AY1888" s="144"/>
      <c r="AZ1888" s="144"/>
      <c r="BA1888" s="144"/>
      <c r="BB1888" s="144"/>
      <c r="BC1888" s="144"/>
      <c r="BD1888" s="144"/>
      <c r="BE1888" s="144"/>
      <c r="BF1888" s="144"/>
      <c r="BG1888" s="144"/>
      <c r="BH1888" s="144"/>
      <c r="BI1888" s="144"/>
      <c r="BJ1888" s="144"/>
      <c r="BK1888" s="144"/>
      <c r="BL1888" s="144"/>
      <c r="BM1888" s="144"/>
      <c r="BN1888" s="144"/>
      <c r="BO1888" s="144"/>
      <c r="BP1888" s="144"/>
    </row>
    <row r="1889" spans="1:68" ht="14.5" x14ac:dyDescent="0.3">
      <c r="A1889" s="143"/>
      <c r="B1889" s="143"/>
      <c r="C1889" s="327"/>
      <c r="D1889" s="144"/>
      <c r="E1889" s="144"/>
      <c r="F1889" s="144"/>
      <c r="G1889" s="144"/>
      <c r="H1889" s="144"/>
      <c r="I1889" s="144"/>
      <c r="J1889" s="144"/>
      <c r="K1889" s="144"/>
      <c r="L1889" s="144"/>
      <c r="M1889" s="144"/>
      <c r="N1889" s="144"/>
      <c r="O1889" s="144"/>
      <c r="P1889" s="144"/>
      <c r="Q1889" s="144"/>
      <c r="R1889" s="144"/>
      <c r="S1889" s="144"/>
      <c r="T1889" s="144"/>
      <c r="U1889" s="144"/>
      <c r="V1889" s="144"/>
      <c r="W1889" s="144"/>
      <c r="X1889" s="144"/>
      <c r="Y1889" s="144"/>
      <c r="Z1889" s="144"/>
      <c r="AA1889" s="144"/>
      <c r="AB1889" s="144"/>
      <c r="AC1889" s="144"/>
      <c r="AD1889" s="144"/>
      <c r="AE1889" s="144"/>
      <c r="AF1889" s="144"/>
      <c r="AG1889" s="144"/>
      <c r="AH1889" s="144"/>
      <c r="AI1889" s="144"/>
      <c r="AJ1889" s="144"/>
      <c r="AK1889" s="144"/>
      <c r="AL1889" s="144"/>
      <c r="AM1889" s="144"/>
      <c r="AN1889" s="144"/>
      <c r="AO1889" s="144"/>
      <c r="AP1889" s="144"/>
      <c r="AQ1889" s="144"/>
      <c r="AR1889" s="144"/>
      <c r="AS1889" s="144"/>
      <c r="AT1889" s="144"/>
      <c r="AU1889" s="144"/>
      <c r="AV1889" s="144"/>
      <c r="AW1889" s="144"/>
      <c r="AX1889" s="144"/>
      <c r="AY1889" s="144"/>
      <c r="AZ1889" s="144"/>
      <c r="BA1889" s="144"/>
      <c r="BB1889" s="144"/>
      <c r="BC1889" s="144"/>
      <c r="BD1889" s="144"/>
      <c r="BE1889" s="144"/>
      <c r="BF1889" s="144"/>
      <c r="BG1889" s="144"/>
      <c r="BH1889" s="144"/>
      <c r="BI1889" s="144"/>
      <c r="BJ1889" s="144"/>
      <c r="BK1889" s="144"/>
      <c r="BL1889" s="144"/>
      <c r="BM1889" s="144"/>
      <c r="BN1889" s="144"/>
      <c r="BO1889" s="144"/>
      <c r="BP1889" s="144"/>
    </row>
    <row r="1890" spans="1:68" ht="14.5" x14ac:dyDescent="0.3">
      <c r="A1890" s="143"/>
      <c r="B1890" s="143"/>
      <c r="C1890" s="327"/>
      <c r="D1890" s="144"/>
      <c r="E1890" s="144"/>
      <c r="F1890" s="144"/>
      <c r="G1890" s="144"/>
      <c r="H1890" s="144"/>
      <c r="I1890" s="144"/>
      <c r="J1890" s="144"/>
      <c r="K1890" s="144"/>
      <c r="L1890" s="144"/>
      <c r="M1890" s="144"/>
      <c r="N1890" s="144"/>
      <c r="O1890" s="144"/>
      <c r="P1890" s="144"/>
      <c r="Q1890" s="144"/>
      <c r="R1890" s="144"/>
      <c r="S1890" s="144"/>
      <c r="T1890" s="144"/>
      <c r="U1890" s="144"/>
      <c r="V1890" s="144"/>
      <c r="W1890" s="144"/>
      <c r="X1890" s="144"/>
      <c r="Y1890" s="144"/>
      <c r="Z1890" s="144"/>
      <c r="AA1890" s="144"/>
      <c r="AB1890" s="144"/>
      <c r="AC1890" s="144"/>
      <c r="AD1890" s="144"/>
      <c r="AE1890" s="144"/>
      <c r="AF1890" s="144"/>
      <c r="AG1890" s="144"/>
      <c r="AH1890" s="144"/>
      <c r="AI1890" s="144"/>
      <c r="AJ1890" s="144"/>
      <c r="AK1890" s="144"/>
      <c r="AL1890" s="144"/>
      <c r="AM1890" s="144"/>
      <c r="AN1890" s="144"/>
      <c r="AO1890" s="144"/>
      <c r="AP1890" s="144"/>
      <c r="AQ1890" s="144"/>
      <c r="AR1890" s="144"/>
      <c r="AS1890" s="144"/>
      <c r="AT1890" s="144"/>
      <c r="AU1890" s="144"/>
      <c r="AV1890" s="144"/>
      <c r="AW1890" s="144"/>
      <c r="AX1890" s="144"/>
      <c r="AY1890" s="144"/>
      <c r="AZ1890" s="144"/>
      <c r="BA1890" s="144"/>
      <c r="BB1890" s="144"/>
      <c r="BC1890" s="144"/>
      <c r="BD1890" s="144"/>
      <c r="BE1890" s="144"/>
      <c r="BF1890" s="144"/>
      <c r="BG1890" s="144"/>
      <c r="BH1890" s="144"/>
      <c r="BI1890" s="144"/>
      <c r="BJ1890" s="144"/>
      <c r="BK1890" s="144"/>
      <c r="BL1890" s="144"/>
      <c r="BM1890" s="144"/>
      <c r="BN1890" s="144"/>
      <c r="BO1890" s="144"/>
      <c r="BP1890" s="144"/>
    </row>
    <row r="1891" spans="1:68" ht="14.5" x14ac:dyDescent="0.3">
      <c r="A1891" s="143"/>
      <c r="B1891" s="143"/>
      <c r="C1891" s="327"/>
      <c r="D1891" s="144"/>
      <c r="E1891" s="144"/>
      <c r="F1891" s="144"/>
      <c r="G1891" s="144"/>
      <c r="H1891" s="144"/>
      <c r="I1891" s="144"/>
      <c r="J1891" s="144"/>
      <c r="K1891" s="144"/>
      <c r="L1891" s="144"/>
      <c r="M1891" s="144"/>
      <c r="N1891" s="144"/>
      <c r="O1891" s="144"/>
      <c r="P1891" s="144"/>
      <c r="Q1891" s="144"/>
      <c r="R1891" s="144"/>
      <c r="S1891" s="144"/>
      <c r="T1891" s="144"/>
      <c r="U1891" s="144"/>
      <c r="V1891" s="144"/>
      <c r="W1891" s="144"/>
      <c r="X1891" s="144"/>
      <c r="Y1891" s="144"/>
      <c r="Z1891" s="144"/>
      <c r="AA1891" s="144"/>
      <c r="AB1891" s="144"/>
      <c r="AC1891" s="144"/>
      <c r="AD1891" s="144"/>
      <c r="AE1891" s="144"/>
      <c r="AF1891" s="144"/>
      <c r="AG1891" s="144"/>
      <c r="AH1891" s="144"/>
      <c r="AI1891" s="144"/>
      <c r="AJ1891" s="144"/>
      <c r="AK1891" s="144"/>
      <c r="AL1891" s="144"/>
      <c r="AM1891" s="144"/>
      <c r="AN1891" s="144"/>
      <c r="AO1891" s="144"/>
      <c r="AP1891" s="144"/>
      <c r="AQ1891" s="144"/>
      <c r="AR1891" s="144"/>
      <c r="AS1891" s="144"/>
      <c r="AT1891" s="144"/>
      <c r="AU1891" s="144"/>
      <c r="AV1891" s="144"/>
      <c r="AW1891" s="144"/>
      <c r="AX1891" s="144"/>
      <c r="AY1891" s="144"/>
      <c r="AZ1891" s="144"/>
      <c r="BA1891" s="144"/>
      <c r="BB1891" s="144"/>
      <c r="BC1891" s="144"/>
      <c r="BD1891" s="144"/>
      <c r="BE1891" s="144"/>
      <c r="BF1891" s="144"/>
      <c r="BG1891" s="144"/>
      <c r="BH1891" s="144"/>
      <c r="BI1891" s="144"/>
      <c r="BJ1891" s="144"/>
      <c r="BK1891" s="144"/>
      <c r="BL1891" s="144"/>
      <c r="BM1891" s="144"/>
      <c r="BN1891" s="144"/>
      <c r="BO1891" s="144"/>
      <c r="BP1891" s="144"/>
    </row>
    <row r="1892" spans="1:68" ht="14.5" x14ac:dyDescent="0.3">
      <c r="A1892" s="143"/>
      <c r="B1892" s="143"/>
      <c r="C1892" s="327"/>
      <c r="D1892" s="144"/>
      <c r="E1892" s="144"/>
      <c r="F1892" s="144"/>
      <c r="G1892" s="144"/>
      <c r="H1892" s="144"/>
      <c r="I1892" s="144"/>
      <c r="J1892" s="144"/>
      <c r="K1892" s="144"/>
      <c r="L1892" s="144"/>
      <c r="M1892" s="144"/>
      <c r="N1892" s="144"/>
      <c r="O1892" s="144"/>
      <c r="P1892" s="144"/>
      <c r="Q1892" s="144"/>
      <c r="R1892" s="144"/>
      <c r="S1892" s="144"/>
      <c r="T1892" s="144"/>
      <c r="U1892" s="144"/>
      <c r="V1892" s="144"/>
      <c r="W1892" s="144"/>
      <c r="X1892" s="144"/>
      <c r="Y1892" s="144"/>
      <c r="Z1892" s="144"/>
      <c r="AA1892" s="144"/>
      <c r="AB1892" s="144"/>
      <c r="AC1892" s="144"/>
      <c r="AD1892" s="144"/>
      <c r="AE1892" s="144"/>
      <c r="AF1892" s="144"/>
      <c r="AG1892" s="144"/>
      <c r="AH1892" s="144"/>
      <c r="AI1892" s="144"/>
      <c r="AJ1892" s="144"/>
      <c r="AK1892" s="144"/>
      <c r="AL1892" s="144"/>
      <c r="AM1892" s="144"/>
      <c r="AN1892" s="144"/>
      <c r="AO1892" s="144"/>
      <c r="AP1892" s="144"/>
      <c r="AQ1892" s="144"/>
      <c r="AR1892" s="144"/>
      <c r="AS1892" s="144"/>
      <c r="AT1892" s="144"/>
      <c r="AU1892" s="144"/>
      <c r="AV1892" s="144"/>
      <c r="AW1892" s="144"/>
      <c r="AX1892" s="144"/>
      <c r="AY1892" s="144"/>
      <c r="AZ1892" s="144"/>
      <c r="BA1892" s="144"/>
      <c r="BB1892" s="144"/>
      <c r="BC1892" s="144"/>
      <c r="BD1892" s="144"/>
      <c r="BE1892" s="144"/>
      <c r="BF1892" s="144"/>
      <c r="BG1892" s="144"/>
      <c r="BH1892" s="144"/>
      <c r="BI1892" s="144"/>
      <c r="BJ1892" s="144"/>
      <c r="BK1892" s="144"/>
      <c r="BL1892" s="144"/>
      <c r="BM1892" s="144"/>
      <c r="BN1892" s="144"/>
      <c r="BO1892" s="144"/>
      <c r="BP1892" s="144"/>
    </row>
    <row r="1893" spans="1:68" ht="14.5" x14ac:dyDescent="0.3">
      <c r="A1893" s="143"/>
      <c r="B1893" s="143"/>
      <c r="C1893" s="327"/>
      <c r="D1893" s="144"/>
      <c r="E1893" s="144"/>
      <c r="F1893" s="144"/>
      <c r="G1893" s="144"/>
      <c r="H1893" s="144"/>
      <c r="I1893" s="144"/>
      <c r="J1893" s="144"/>
      <c r="K1893" s="144"/>
      <c r="L1893" s="144"/>
      <c r="M1893" s="144"/>
      <c r="N1893" s="144"/>
      <c r="O1893" s="144"/>
      <c r="P1893" s="144"/>
      <c r="Q1893" s="144"/>
      <c r="R1893" s="144"/>
      <c r="S1893" s="144"/>
      <c r="T1893" s="144"/>
      <c r="U1893" s="144"/>
      <c r="V1893" s="144"/>
      <c r="W1893" s="144"/>
      <c r="X1893" s="144"/>
      <c r="Y1893" s="144"/>
      <c r="Z1893" s="144"/>
      <c r="AA1893" s="144"/>
      <c r="AB1893" s="144"/>
      <c r="AC1893" s="144"/>
      <c r="AD1893" s="144"/>
      <c r="AE1893" s="144"/>
      <c r="AF1893" s="144"/>
      <c r="AG1893" s="144"/>
      <c r="AH1893" s="144"/>
      <c r="AI1893" s="144"/>
      <c r="AJ1893" s="144"/>
      <c r="AK1893" s="144"/>
      <c r="AL1893" s="144"/>
      <c r="AM1893" s="144"/>
      <c r="AN1893" s="144"/>
      <c r="AO1893" s="144"/>
      <c r="AP1893" s="144"/>
      <c r="AQ1893" s="144"/>
      <c r="AR1893" s="144"/>
      <c r="AS1893" s="144"/>
      <c r="AT1893" s="144"/>
      <c r="AU1893" s="144"/>
      <c r="AV1893" s="144"/>
      <c r="AW1893" s="144"/>
      <c r="AX1893" s="144"/>
      <c r="AY1893" s="144"/>
      <c r="AZ1893" s="144"/>
      <c r="BA1893" s="144"/>
      <c r="BB1893" s="144"/>
      <c r="BC1893" s="144"/>
      <c r="BD1893" s="144"/>
      <c r="BE1893" s="144"/>
      <c r="BF1893" s="144"/>
      <c r="BG1893" s="144"/>
      <c r="BH1893" s="144"/>
      <c r="BI1893" s="144"/>
      <c r="BJ1893" s="144"/>
      <c r="BK1893" s="144"/>
      <c r="BL1893" s="144"/>
      <c r="BM1893" s="144"/>
      <c r="BN1893" s="144"/>
      <c r="BO1893" s="144"/>
      <c r="BP1893" s="144"/>
    </row>
    <row r="1894" spans="1:68" ht="14.5" x14ac:dyDescent="0.3">
      <c r="A1894" s="143"/>
      <c r="B1894" s="143"/>
      <c r="C1894" s="327"/>
      <c r="D1894" s="144"/>
      <c r="E1894" s="144"/>
      <c r="F1894" s="144"/>
      <c r="G1894" s="144"/>
      <c r="H1894" s="144"/>
      <c r="I1894" s="144"/>
      <c r="J1894" s="144"/>
      <c r="K1894" s="144"/>
      <c r="L1894" s="144"/>
      <c r="M1894" s="144"/>
      <c r="N1894" s="144"/>
      <c r="O1894" s="144"/>
      <c r="P1894" s="144"/>
      <c r="Q1894" s="144"/>
      <c r="R1894" s="144"/>
      <c r="S1894" s="144"/>
      <c r="T1894" s="144"/>
      <c r="U1894" s="144"/>
      <c r="V1894" s="144"/>
      <c r="W1894" s="144"/>
      <c r="X1894" s="144"/>
      <c r="Y1894" s="144"/>
      <c r="Z1894" s="144"/>
      <c r="AA1894" s="144"/>
      <c r="AB1894" s="144"/>
      <c r="AC1894" s="144"/>
      <c r="AD1894" s="144"/>
      <c r="AE1894" s="144"/>
      <c r="AF1894" s="144"/>
      <c r="AG1894" s="144"/>
      <c r="AH1894" s="144"/>
      <c r="AI1894" s="144"/>
      <c r="AJ1894" s="144"/>
      <c r="AK1894" s="144"/>
      <c r="AL1894" s="144"/>
      <c r="AM1894" s="144"/>
      <c r="AN1894" s="144"/>
      <c r="AO1894" s="144"/>
      <c r="AP1894" s="144"/>
      <c r="AQ1894" s="144"/>
      <c r="AR1894" s="144"/>
      <c r="AS1894" s="144"/>
      <c r="AT1894" s="144"/>
      <c r="AU1894" s="144"/>
      <c r="AV1894" s="144"/>
      <c r="AW1894" s="144"/>
      <c r="AX1894" s="144"/>
      <c r="AY1894" s="144"/>
      <c r="AZ1894" s="144"/>
      <c r="BA1894" s="144"/>
      <c r="BB1894" s="144"/>
      <c r="BC1894" s="144"/>
      <c r="BD1894" s="144"/>
      <c r="BE1894" s="144"/>
      <c r="BF1894" s="144"/>
      <c r="BG1894" s="144"/>
      <c r="BH1894" s="144"/>
      <c r="BI1894" s="144"/>
      <c r="BJ1894" s="144"/>
      <c r="BK1894" s="144"/>
      <c r="BL1894" s="144"/>
      <c r="BM1894" s="144"/>
      <c r="BN1894" s="144"/>
      <c r="BO1894" s="144"/>
      <c r="BP1894" s="144"/>
    </row>
    <row r="1895" spans="1:68" ht="14.5" x14ac:dyDescent="0.3">
      <c r="A1895" s="143"/>
      <c r="B1895" s="143"/>
      <c r="C1895" s="327"/>
      <c r="D1895" s="144"/>
      <c r="E1895" s="144"/>
      <c r="F1895" s="144"/>
      <c r="G1895" s="144"/>
      <c r="H1895" s="144"/>
      <c r="I1895" s="144"/>
      <c r="J1895" s="144"/>
      <c r="K1895" s="144"/>
      <c r="L1895" s="144"/>
      <c r="M1895" s="144"/>
      <c r="N1895" s="144"/>
      <c r="O1895" s="144"/>
      <c r="P1895" s="144"/>
      <c r="Q1895" s="144"/>
      <c r="R1895" s="144"/>
      <c r="S1895" s="144"/>
      <c r="T1895" s="144"/>
      <c r="U1895" s="144"/>
      <c r="V1895" s="144"/>
      <c r="W1895" s="144"/>
      <c r="X1895" s="144"/>
      <c r="Y1895" s="144"/>
      <c r="Z1895" s="144"/>
      <c r="AA1895" s="144"/>
      <c r="AB1895" s="144"/>
      <c r="AC1895" s="144"/>
      <c r="AD1895" s="144"/>
      <c r="AE1895" s="144"/>
      <c r="AF1895" s="144"/>
      <c r="AG1895" s="144"/>
      <c r="AH1895" s="144"/>
      <c r="AI1895" s="144"/>
      <c r="AJ1895" s="144"/>
      <c r="AK1895" s="144"/>
      <c r="AL1895" s="144"/>
      <c r="AM1895" s="144"/>
      <c r="AN1895" s="144"/>
      <c r="AO1895" s="144"/>
      <c r="AP1895" s="144"/>
      <c r="AQ1895" s="144"/>
      <c r="AR1895" s="144"/>
      <c r="AS1895" s="144"/>
      <c r="AT1895" s="144"/>
      <c r="AU1895" s="144"/>
      <c r="AV1895" s="144"/>
      <c r="AW1895" s="144"/>
      <c r="AX1895" s="144"/>
      <c r="AY1895" s="144"/>
      <c r="AZ1895" s="144"/>
      <c r="BA1895" s="144"/>
      <c r="BB1895" s="144"/>
      <c r="BC1895" s="144"/>
      <c r="BD1895" s="144"/>
      <c r="BE1895" s="144"/>
      <c r="BF1895" s="144"/>
      <c r="BG1895" s="144"/>
      <c r="BH1895" s="144"/>
      <c r="BI1895" s="144"/>
      <c r="BJ1895" s="144"/>
      <c r="BK1895" s="144"/>
      <c r="BL1895" s="144"/>
      <c r="BM1895" s="144"/>
      <c r="BN1895" s="144"/>
      <c r="BO1895" s="144"/>
      <c r="BP1895" s="144"/>
    </row>
    <row r="1896" spans="1:68" ht="14.5" x14ac:dyDescent="0.3">
      <c r="A1896" s="143"/>
      <c r="B1896" s="143"/>
      <c r="C1896" s="327"/>
      <c r="D1896" s="144"/>
      <c r="E1896" s="144"/>
      <c r="F1896" s="144"/>
      <c r="G1896" s="144"/>
      <c r="H1896" s="144"/>
      <c r="I1896" s="144"/>
      <c r="J1896" s="144"/>
      <c r="K1896" s="144"/>
      <c r="L1896" s="144"/>
      <c r="M1896" s="144"/>
      <c r="N1896" s="144"/>
      <c r="O1896" s="144"/>
      <c r="P1896" s="144"/>
      <c r="Q1896" s="144"/>
      <c r="R1896" s="144"/>
      <c r="S1896" s="144"/>
      <c r="T1896" s="144"/>
      <c r="U1896" s="144"/>
      <c r="V1896" s="144"/>
      <c r="W1896" s="144"/>
      <c r="X1896" s="144"/>
      <c r="Y1896" s="144"/>
      <c r="Z1896" s="144"/>
      <c r="AA1896" s="144"/>
      <c r="AB1896" s="144"/>
      <c r="AC1896" s="144"/>
      <c r="AD1896" s="144"/>
      <c r="AE1896" s="144"/>
      <c r="AF1896" s="144"/>
      <c r="AG1896" s="144"/>
      <c r="AH1896" s="144"/>
      <c r="AI1896" s="144"/>
      <c r="AJ1896" s="144"/>
      <c r="AK1896" s="144"/>
      <c r="AL1896" s="144"/>
      <c r="AM1896" s="144"/>
      <c r="AN1896" s="144"/>
      <c r="AO1896" s="144"/>
      <c r="AP1896" s="144"/>
      <c r="AQ1896" s="144"/>
      <c r="AR1896" s="144"/>
      <c r="AS1896" s="144"/>
      <c r="AT1896" s="144"/>
      <c r="AU1896" s="144"/>
      <c r="AV1896" s="144"/>
      <c r="AW1896" s="144"/>
      <c r="AX1896" s="144"/>
      <c r="AY1896" s="144"/>
      <c r="AZ1896" s="144"/>
      <c r="BA1896" s="144"/>
      <c r="BB1896" s="144"/>
      <c r="BC1896" s="144"/>
      <c r="BD1896" s="144"/>
      <c r="BE1896" s="144"/>
      <c r="BF1896" s="144"/>
      <c r="BG1896" s="144"/>
      <c r="BH1896" s="144"/>
      <c r="BI1896" s="144"/>
      <c r="BJ1896" s="144"/>
      <c r="BK1896" s="144"/>
      <c r="BL1896" s="144"/>
      <c r="BM1896" s="144"/>
      <c r="BN1896" s="144"/>
      <c r="BO1896" s="144"/>
      <c r="BP1896" s="144"/>
    </row>
    <row r="1897" spans="1:68" ht="14.5" x14ac:dyDescent="0.3">
      <c r="A1897" s="143"/>
      <c r="B1897" s="143"/>
      <c r="C1897" s="327"/>
      <c r="D1897" s="144"/>
      <c r="E1897" s="144"/>
      <c r="F1897" s="144"/>
      <c r="G1897" s="144"/>
      <c r="H1897" s="144"/>
      <c r="I1897" s="144"/>
      <c r="J1897" s="144"/>
      <c r="K1897" s="144"/>
      <c r="L1897" s="144"/>
      <c r="M1897" s="144"/>
      <c r="N1897" s="144"/>
      <c r="O1897" s="144"/>
      <c r="P1897" s="144"/>
      <c r="Q1897" s="144"/>
      <c r="R1897" s="144"/>
      <c r="S1897" s="144"/>
      <c r="T1897" s="144"/>
      <c r="U1897" s="144"/>
      <c r="V1897" s="144"/>
      <c r="W1897" s="144"/>
      <c r="X1897" s="144"/>
      <c r="Y1897" s="144"/>
      <c r="Z1897" s="144"/>
      <c r="AA1897" s="144"/>
      <c r="AB1897" s="144"/>
      <c r="AC1897" s="144"/>
      <c r="AD1897" s="144"/>
      <c r="AE1897" s="144"/>
      <c r="AF1897" s="144"/>
      <c r="AG1897" s="144"/>
      <c r="AH1897" s="144"/>
      <c r="AI1897" s="144"/>
      <c r="AJ1897" s="144"/>
      <c r="AK1897" s="144"/>
      <c r="AL1897" s="144"/>
      <c r="AM1897" s="144"/>
      <c r="AN1897" s="144"/>
      <c r="AO1897" s="144"/>
      <c r="AP1897" s="144"/>
      <c r="AQ1897" s="144"/>
      <c r="AR1897" s="144"/>
      <c r="AS1897" s="144"/>
      <c r="AT1897" s="144"/>
      <c r="AU1897" s="144"/>
      <c r="AV1897" s="144"/>
      <c r="AW1897" s="144"/>
      <c r="AX1897" s="144"/>
      <c r="AY1897" s="144"/>
      <c r="AZ1897" s="144"/>
      <c r="BA1897" s="144"/>
      <c r="BB1897" s="144"/>
      <c r="BC1897" s="144"/>
      <c r="BD1897" s="144"/>
      <c r="BE1897" s="144"/>
      <c r="BF1897" s="144"/>
      <c r="BG1897" s="144"/>
      <c r="BH1897" s="144"/>
      <c r="BI1897" s="144"/>
      <c r="BJ1897" s="144"/>
      <c r="BK1897" s="144"/>
      <c r="BL1897" s="144"/>
      <c r="BM1897" s="144"/>
      <c r="BN1897" s="144"/>
      <c r="BO1897" s="144"/>
      <c r="BP1897" s="144"/>
    </row>
    <row r="1898" spans="1:68" ht="14.5" x14ac:dyDescent="0.3">
      <c r="A1898" s="143"/>
      <c r="B1898" s="143"/>
      <c r="C1898" s="327"/>
      <c r="D1898" s="144"/>
      <c r="E1898" s="144"/>
      <c r="F1898" s="144"/>
      <c r="G1898" s="144"/>
      <c r="H1898" s="144"/>
      <c r="I1898" s="144"/>
      <c r="J1898" s="144"/>
      <c r="K1898" s="144"/>
      <c r="L1898" s="144"/>
      <c r="M1898" s="144"/>
      <c r="N1898" s="144"/>
      <c r="O1898" s="144"/>
      <c r="P1898" s="144"/>
      <c r="Q1898" s="144"/>
      <c r="R1898" s="144"/>
      <c r="S1898" s="144"/>
      <c r="T1898" s="144"/>
      <c r="U1898" s="144"/>
      <c r="V1898" s="144"/>
      <c r="W1898" s="144"/>
      <c r="X1898" s="144"/>
      <c r="Y1898" s="144"/>
      <c r="Z1898" s="144"/>
      <c r="AA1898" s="144"/>
      <c r="AB1898" s="144"/>
      <c r="AC1898" s="144"/>
      <c r="AD1898" s="144"/>
      <c r="AE1898" s="144"/>
      <c r="AF1898" s="144"/>
      <c r="AG1898" s="144"/>
      <c r="AH1898" s="144"/>
      <c r="AI1898" s="144"/>
      <c r="AJ1898" s="144"/>
      <c r="AK1898" s="144"/>
      <c r="AL1898" s="144"/>
      <c r="AM1898" s="144"/>
      <c r="AN1898" s="144"/>
      <c r="AO1898" s="144"/>
      <c r="AP1898" s="144"/>
      <c r="AQ1898" s="144"/>
      <c r="AR1898" s="144"/>
      <c r="AS1898" s="144"/>
      <c r="AT1898" s="144"/>
      <c r="AU1898" s="144"/>
      <c r="AV1898" s="144"/>
      <c r="AW1898" s="144"/>
      <c r="AX1898" s="144"/>
      <c r="AY1898" s="144"/>
      <c r="AZ1898" s="144"/>
      <c r="BA1898" s="144"/>
      <c r="BB1898" s="144"/>
      <c r="BC1898" s="144"/>
      <c r="BD1898" s="144"/>
      <c r="BE1898" s="144"/>
      <c r="BF1898" s="144"/>
      <c r="BG1898" s="144"/>
      <c r="BH1898" s="144"/>
      <c r="BI1898" s="144"/>
      <c r="BJ1898" s="144"/>
      <c r="BK1898" s="144"/>
      <c r="BL1898" s="144"/>
      <c r="BM1898" s="144"/>
      <c r="BN1898" s="144"/>
      <c r="BO1898" s="144"/>
      <c r="BP1898" s="144"/>
    </row>
    <row r="1899" spans="1:68" ht="14.5" x14ac:dyDescent="0.3">
      <c r="A1899" s="143"/>
      <c r="B1899" s="143"/>
      <c r="C1899" s="327"/>
      <c r="D1899" s="144"/>
      <c r="E1899" s="144"/>
      <c r="F1899" s="144"/>
      <c r="G1899" s="144"/>
      <c r="H1899" s="144"/>
      <c r="I1899" s="144"/>
      <c r="J1899" s="144"/>
      <c r="K1899" s="144"/>
      <c r="L1899" s="144"/>
      <c r="M1899" s="144"/>
      <c r="N1899" s="144"/>
      <c r="O1899" s="144"/>
      <c r="P1899" s="144"/>
      <c r="Q1899" s="144"/>
      <c r="R1899" s="144"/>
      <c r="S1899" s="144"/>
      <c r="T1899" s="144"/>
      <c r="U1899" s="144"/>
      <c r="V1899" s="144"/>
      <c r="W1899" s="144"/>
      <c r="X1899" s="144"/>
      <c r="Y1899" s="144"/>
      <c r="Z1899" s="144"/>
      <c r="AA1899" s="144"/>
      <c r="AB1899" s="144"/>
      <c r="AC1899" s="144"/>
      <c r="AD1899" s="144"/>
      <c r="AE1899" s="144"/>
      <c r="AF1899" s="144"/>
      <c r="AG1899" s="144"/>
      <c r="AH1899" s="144"/>
      <c r="AI1899" s="144"/>
      <c r="AJ1899" s="144"/>
      <c r="AK1899" s="144"/>
      <c r="AL1899" s="144"/>
      <c r="AM1899" s="144"/>
      <c r="AN1899" s="144"/>
      <c r="AO1899" s="144"/>
      <c r="AP1899" s="144"/>
      <c r="AQ1899" s="144"/>
      <c r="AR1899" s="144"/>
      <c r="AS1899" s="144"/>
      <c r="AT1899" s="144"/>
      <c r="AU1899" s="144"/>
      <c r="AV1899" s="144"/>
      <c r="AW1899" s="144"/>
      <c r="AX1899" s="144"/>
      <c r="AY1899" s="144"/>
      <c r="AZ1899" s="144"/>
      <c r="BA1899" s="144"/>
      <c r="BB1899" s="144"/>
      <c r="BC1899" s="144"/>
      <c r="BD1899" s="144"/>
      <c r="BE1899" s="144"/>
      <c r="BF1899" s="144"/>
      <c r="BG1899" s="144"/>
      <c r="BH1899" s="144"/>
      <c r="BI1899" s="144"/>
      <c r="BJ1899" s="144"/>
      <c r="BK1899" s="144"/>
      <c r="BL1899" s="144"/>
      <c r="BM1899" s="144"/>
      <c r="BN1899" s="144"/>
      <c r="BO1899" s="144"/>
      <c r="BP1899" s="144"/>
    </row>
    <row r="1900" spans="1:68" ht="14.5" x14ac:dyDescent="0.3">
      <c r="A1900" s="143"/>
      <c r="B1900" s="143"/>
      <c r="C1900" s="327"/>
      <c r="D1900" s="144"/>
      <c r="E1900" s="144"/>
      <c r="F1900" s="144"/>
      <c r="G1900" s="144"/>
      <c r="H1900" s="144"/>
      <c r="I1900" s="144"/>
      <c r="J1900" s="144"/>
      <c r="K1900" s="144"/>
      <c r="L1900" s="144"/>
      <c r="M1900" s="144"/>
      <c r="N1900" s="144"/>
      <c r="O1900" s="144"/>
      <c r="P1900" s="144"/>
      <c r="Q1900" s="144"/>
      <c r="R1900" s="144"/>
      <c r="S1900" s="144"/>
      <c r="T1900" s="144"/>
      <c r="U1900" s="144"/>
      <c r="V1900" s="144"/>
      <c r="W1900" s="144"/>
      <c r="X1900" s="144"/>
      <c r="Y1900" s="144"/>
      <c r="Z1900" s="144"/>
      <c r="AA1900" s="144"/>
      <c r="AB1900" s="144"/>
      <c r="AC1900" s="144"/>
      <c r="AD1900" s="144"/>
      <c r="AE1900" s="144"/>
      <c r="AF1900" s="144"/>
      <c r="AG1900" s="144"/>
      <c r="AH1900" s="144"/>
      <c r="AI1900" s="144"/>
      <c r="AJ1900" s="144"/>
      <c r="AK1900" s="144"/>
      <c r="AL1900" s="144"/>
      <c r="AM1900" s="144"/>
      <c r="AN1900" s="144"/>
      <c r="AO1900" s="144"/>
      <c r="AP1900" s="144"/>
      <c r="AQ1900" s="144"/>
      <c r="AR1900" s="144"/>
      <c r="AS1900" s="144"/>
      <c r="AT1900" s="144"/>
      <c r="AU1900" s="144"/>
      <c r="AV1900" s="144"/>
      <c r="AW1900" s="144"/>
      <c r="AX1900" s="144"/>
      <c r="AY1900" s="144"/>
      <c r="AZ1900" s="144"/>
      <c r="BA1900" s="144"/>
      <c r="BB1900" s="144"/>
      <c r="BC1900" s="144"/>
      <c r="BD1900" s="144"/>
      <c r="BE1900" s="144"/>
      <c r="BF1900" s="144"/>
      <c r="BG1900" s="144"/>
      <c r="BH1900" s="144"/>
      <c r="BI1900" s="144"/>
      <c r="BJ1900" s="144"/>
      <c r="BK1900" s="144"/>
      <c r="BL1900" s="144"/>
      <c r="BM1900" s="144"/>
      <c r="BN1900" s="144"/>
      <c r="BO1900" s="144"/>
      <c r="BP1900" s="144"/>
    </row>
    <row r="1901" spans="1:68" ht="14.5" x14ac:dyDescent="0.3">
      <c r="A1901" s="143"/>
      <c r="B1901" s="143"/>
      <c r="C1901" s="327"/>
      <c r="D1901" s="144"/>
      <c r="E1901" s="144"/>
      <c r="F1901" s="144"/>
      <c r="G1901" s="144"/>
      <c r="H1901" s="144"/>
      <c r="I1901" s="144"/>
      <c r="J1901" s="144"/>
      <c r="K1901" s="144"/>
      <c r="L1901" s="144"/>
      <c r="M1901" s="144"/>
      <c r="N1901" s="144"/>
      <c r="O1901" s="144"/>
      <c r="P1901" s="144"/>
      <c r="Q1901" s="144"/>
      <c r="R1901" s="144"/>
      <c r="S1901" s="144"/>
      <c r="T1901" s="144"/>
      <c r="U1901" s="144"/>
      <c r="V1901" s="144"/>
      <c r="W1901" s="144"/>
      <c r="X1901" s="144"/>
      <c r="Y1901" s="144"/>
      <c r="Z1901" s="144"/>
      <c r="AA1901" s="144"/>
      <c r="AB1901" s="144"/>
      <c r="AC1901" s="144"/>
      <c r="AD1901" s="144"/>
      <c r="AE1901" s="144"/>
      <c r="AF1901" s="144"/>
      <c r="AG1901" s="144"/>
      <c r="AH1901" s="144"/>
      <c r="AI1901" s="144"/>
      <c r="AJ1901" s="144"/>
      <c r="AK1901" s="144"/>
      <c r="AL1901" s="144"/>
      <c r="AM1901" s="144"/>
      <c r="AN1901" s="144"/>
      <c r="AO1901" s="144"/>
      <c r="AP1901" s="144"/>
      <c r="AQ1901" s="144"/>
      <c r="AR1901" s="144"/>
      <c r="AS1901" s="144"/>
      <c r="AT1901" s="144"/>
      <c r="AU1901" s="144"/>
      <c r="AV1901" s="144"/>
      <c r="AW1901" s="144"/>
      <c r="AX1901" s="144"/>
      <c r="AY1901" s="144"/>
      <c r="AZ1901" s="144"/>
      <c r="BA1901" s="144"/>
      <c r="BB1901" s="144"/>
      <c r="BC1901" s="144"/>
      <c r="BD1901" s="144"/>
      <c r="BE1901" s="144"/>
      <c r="BF1901" s="144"/>
      <c r="BG1901" s="144"/>
      <c r="BH1901" s="144"/>
      <c r="BI1901" s="144"/>
      <c r="BJ1901" s="144"/>
      <c r="BK1901" s="144"/>
      <c r="BL1901" s="144"/>
      <c r="BM1901" s="144"/>
      <c r="BN1901" s="144"/>
      <c r="BO1901" s="144"/>
      <c r="BP1901" s="144"/>
    </row>
    <row r="1902" spans="1:68" ht="14.5" x14ac:dyDescent="0.3">
      <c r="A1902" s="143"/>
      <c r="B1902" s="143"/>
      <c r="C1902" s="327"/>
      <c r="D1902" s="144"/>
      <c r="E1902" s="144"/>
      <c r="F1902" s="144"/>
      <c r="G1902" s="144"/>
      <c r="H1902" s="144"/>
      <c r="I1902" s="144"/>
      <c r="J1902" s="144"/>
      <c r="K1902" s="144"/>
      <c r="L1902" s="144"/>
      <c r="M1902" s="144"/>
      <c r="N1902" s="144"/>
      <c r="O1902" s="144"/>
      <c r="P1902" s="144"/>
      <c r="Q1902" s="144"/>
      <c r="R1902" s="144"/>
      <c r="S1902" s="144"/>
      <c r="T1902" s="144"/>
      <c r="U1902" s="144"/>
      <c r="V1902" s="144"/>
      <c r="W1902" s="144"/>
      <c r="X1902" s="144"/>
      <c r="Y1902" s="144"/>
      <c r="Z1902" s="144"/>
      <c r="AA1902" s="144"/>
      <c r="AB1902" s="144"/>
      <c r="AC1902" s="144"/>
      <c r="AD1902" s="144"/>
      <c r="AE1902" s="144"/>
      <c r="AF1902" s="144"/>
      <c r="AG1902" s="144"/>
      <c r="AH1902" s="144"/>
      <c r="AI1902" s="144"/>
      <c r="AJ1902" s="144"/>
      <c r="AK1902" s="144"/>
      <c r="AL1902" s="144"/>
      <c r="AM1902" s="144"/>
      <c r="AN1902" s="144"/>
      <c r="AO1902" s="144"/>
      <c r="AP1902" s="144"/>
      <c r="AQ1902" s="144"/>
      <c r="AR1902" s="144"/>
      <c r="AS1902" s="144"/>
      <c r="AT1902" s="144"/>
      <c r="AU1902" s="144"/>
      <c r="AV1902" s="144"/>
      <c r="AW1902" s="144"/>
      <c r="AX1902" s="144"/>
      <c r="AY1902" s="144"/>
      <c r="AZ1902" s="144"/>
      <c r="BA1902" s="144"/>
      <c r="BB1902" s="144"/>
      <c r="BC1902" s="144"/>
      <c r="BD1902" s="144"/>
      <c r="BE1902" s="144"/>
      <c r="BF1902" s="144"/>
      <c r="BG1902" s="144"/>
      <c r="BH1902" s="144"/>
      <c r="BI1902" s="144"/>
      <c r="BJ1902" s="144"/>
      <c r="BK1902" s="144"/>
      <c r="BL1902" s="144"/>
      <c r="BM1902" s="144"/>
      <c r="BN1902" s="144"/>
      <c r="BO1902" s="144"/>
      <c r="BP1902" s="144"/>
    </row>
    <row r="1903" spans="1:68" ht="14.5" x14ac:dyDescent="0.3">
      <c r="A1903" s="143"/>
      <c r="B1903" s="143"/>
      <c r="C1903" s="327"/>
      <c r="D1903" s="144"/>
      <c r="E1903" s="144"/>
      <c r="F1903" s="144"/>
      <c r="G1903" s="144"/>
      <c r="H1903" s="144"/>
      <c r="I1903" s="144"/>
      <c r="J1903" s="144"/>
      <c r="K1903" s="144"/>
      <c r="L1903" s="144"/>
      <c r="M1903" s="144"/>
      <c r="N1903" s="144"/>
      <c r="O1903" s="144"/>
      <c r="P1903" s="144"/>
      <c r="Q1903" s="144"/>
      <c r="R1903" s="144"/>
      <c r="S1903" s="144"/>
      <c r="T1903" s="144"/>
      <c r="U1903" s="144"/>
      <c r="V1903" s="144"/>
      <c r="W1903" s="144"/>
      <c r="X1903" s="144"/>
      <c r="Y1903" s="144"/>
      <c r="Z1903" s="144"/>
      <c r="AA1903" s="144"/>
      <c r="AB1903" s="144"/>
      <c r="AC1903" s="144"/>
      <c r="AD1903" s="144"/>
      <c r="AE1903" s="144"/>
      <c r="AF1903" s="144"/>
      <c r="AG1903" s="144"/>
      <c r="AH1903" s="144"/>
      <c r="AI1903" s="144"/>
      <c r="AJ1903" s="144"/>
      <c r="AK1903" s="144"/>
      <c r="AL1903" s="144"/>
      <c r="AM1903" s="144"/>
      <c r="AN1903" s="144"/>
      <c r="AO1903" s="144"/>
      <c r="AP1903" s="144"/>
      <c r="AQ1903" s="144"/>
      <c r="AR1903" s="144"/>
      <c r="AS1903" s="144"/>
      <c r="AT1903" s="144"/>
      <c r="AU1903" s="144"/>
      <c r="AV1903" s="144"/>
      <c r="AW1903" s="144"/>
      <c r="AX1903" s="144"/>
      <c r="AY1903" s="144"/>
      <c r="AZ1903" s="144"/>
      <c r="BA1903" s="144"/>
      <c r="BB1903" s="144"/>
      <c r="BC1903" s="144"/>
      <c r="BD1903" s="144"/>
      <c r="BE1903" s="144"/>
      <c r="BF1903" s="144"/>
      <c r="BG1903" s="144"/>
      <c r="BH1903" s="144"/>
      <c r="BI1903" s="144"/>
      <c r="BJ1903" s="144"/>
      <c r="BK1903" s="144"/>
      <c r="BL1903" s="144"/>
      <c r="BM1903" s="144"/>
      <c r="BN1903" s="144"/>
      <c r="BO1903" s="144"/>
      <c r="BP1903" s="144"/>
    </row>
    <row r="1904" spans="1:68" ht="14.5" x14ac:dyDescent="0.3">
      <c r="A1904" s="143"/>
      <c r="B1904" s="143"/>
      <c r="C1904" s="327"/>
      <c r="D1904" s="144"/>
      <c r="E1904" s="144"/>
      <c r="F1904" s="144"/>
      <c r="G1904" s="144"/>
      <c r="H1904" s="144"/>
      <c r="I1904" s="144"/>
      <c r="J1904" s="144"/>
      <c r="K1904" s="144"/>
      <c r="L1904" s="144"/>
      <c r="M1904" s="144"/>
      <c r="N1904" s="144"/>
      <c r="O1904" s="144"/>
      <c r="P1904" s="144"/>
      <c r="Q1904" s="144"/>
      <c r="R1904" s="144"/>
      <c r="S1904" s="144"/>
      <c r="T1904" s="144"/>
      <c r="U1904" s="144"/>
      <c r="V1904" s="144"/>
      <c r="W1904" s="144"/>
      <c r="X1904" s="144"/>
      <c r="Y1904" s="144"/>
      <c r="Z1904" s="144"/>
      <c r="AA1904" s="144"/>
      <c r="AB1904" s="144"/>
      <c r="AC1904" s="144"/>
      <c r="AD1904" s="144"/>
      <c r="AE1904" s="144"/>
      <c r="AF1904" s="144"/>
      <c r="AG1904" s="144"/>
      <c r="AH1904" s="144"/>
      <c r="AI1904" s="144"/>
      <c r="AJ1904" s="144"/>
      <c r="AK1904" s="144"/>
      <c r="AL1904" s="144"/>
      <c r="AM1904" s="144"/>
      <c r="AN1904" s="144"/>
      <c r="AO1904" s="144"/>
      <c r="AP1904" s="144"/>
      <c r="AQ1904" s="144"/>
      <c r="AR1904" s="144"/>
      <c r="AS1904" s="144"/>
      <c r="AT1904" s="144"/>
      <c r="AU1904" s="144"/>
      <c r="AV1904" s="144"/>
      <c r="AW1904" s="144"/>
      <c r="AX1904" s="144"/>
      <c r="AY1904" s="144"/>
      <c r="AZ1904" s="144"/>
      <c r="BA1904" s="144"/>
      <c r="BB1904" s="144"/>
      <c r="BC1904" s="144"/>
      <c r="BD1904" s="144"/>
      <c r="BE1904" s="144"/>
      <c r="BF1904" s="144"/>
      <c r="BG1904" s="144"/>
      <c r="BH1904" s="144"/>
      <c r="BI1904" s="144"/>
      <c r="BJ1904" s="144"/>
      <c r="BK1904" s="144"/>
      <c r="BL1904" s="144"/>
      <c r="BM1904" s="144"/>
      <c r="BN1904" s="144"/>
      <c r="BO1904" s="144"/>
      <c r="BP1904" s="144"/>
    </row>
    <row r="1905" spans="1:68" ht="14.5" x14ac:dyDescent="0.3">
      <c r="A1905" s="143"/>
      <c r="B1905" s="143"/>
      <c r="C1905" s="327"/>
      <c r="D1905" s="144"/>
      <c r="E1905" s="144"/>
      <c r="F1905" s="144"/>
      <c r="G1905" s="144"/>
      <c r="H1905" s="144"/>
      <c r="I1905" s="144"/>
      <c r="J1905" s="144"/>
      <c r="K1905" s="144"/>
      <c r="L1905" s="144"/>
      <c r="M1905" s="144"/>
      <c r="N1905" s="144"/>
      <c r="O1905" s="144"/>
      <c r="P1905" s="144"/>
      <c r="Q1905" s="144"/>
      <c r="R1905" s="144"/>
      <c r="S1905" s="144"/>
      <c r="T1905" s="144"/>
      <c r="U1905" s="144"/>
      <c r="V1905" s="144"/>
      <c r="W1905" s="144"/>
      <c r="X1905" s="144"/>
      <c r="Y1905" s="144"/>
      <c r="Z1905" s="144"/>
      <c r="AA1905" s="144"/>
      <c r="AB1905" s="144"/>
      <c r="AC1905" s="144"/>
      <c r="AD1905" s="144"/>
      <c r="AE1905" s="144"/>
      <c r="AF1905" s="144"/>
      <c r="AG1905" s="144"/>
      <c r="AH1905" s="144"/>
      <c r="AI1905" s="144"/>
      <c r="AJ1905" s="144"/>
      <c r="AK1905" s="144"/>
      <c r="AL1905" s="144"/>
      <c r="AM1905" s="144"/>
      <c r="AN1905" s="144"/>
      <c r="AO1905" s="144"/>
      <c r="AP1905" s="144"/>
      <c r="AQ1905" s="144"/>
      <c r="AR1905" s="144"/>
      <c r="AS1905" s="144"/>
      <c r="AT1905" s="144"/>
      <c r="AU1905" s="144"/>
      <c r="AV1905" s="144"/>
      <c r="AW1905" s="144"/>
      <c r="AX1905" s="144"/>
      <c r="AY1905" s="144"/>
      <c r="AZ1905" s="144"/>
      <c r="BA1905" s="144"/>
      <c r="BB1905" s="144"/>
      <c r="BC1905" s="144"/>
      <c r="BD1905" s="144"/>
      <c r="BE1905" s="144"/>
      <c r="BF1905" s="144"/>
      <c r="BG1905" s="144"/>
      <c r="BH1905" s="144"/>
      <c r="BI1905" s="144"/>
      <c r="BJ1905" s="144"/>
      <c r="BK1905" s="144"/>
      <c r="BL1905" s="144"/>
      <c r="BM1905" s="144"/>
      <c r="BN1905" s="144"/>
      <c r="BO1905" s="144"/>
      <c r="BP1905" s="144"/>
    </row>
    <row r="1906" spans="1:68" ht="14.5" x14ac:dyDescent="0.3">
      <c r="A1906" s="143"/>
      <c r="B1906" s="143"/>
      <c r="C1906" s="327"/>
      <c r="D1906" s="144"/>
      <c r="E1906" s="144"/>
      <c r="F1906" s="144"/>
      <c r="G1906" s="144"/>
      <c r="H1906" s="144"/>
      <c r="I1906" s="144"/>
      <c r="J1906" s="144"/>
      <c r="K1906" s="144"/>
      <c r="L1906" s="144"/>
      <c r="M1906" s="144"/>
      <c r="N1906" s="144"/>
      <c r="O1906" s="144"/>
      <c r="P1906" s="144"/>
      <c r="Q1906" s="144"/>
      <c r="R1906" s="144"/>
      <c r="S1906" s="144"/>
      <c r="T1906" s="144"/>
      <c r="U1906" s="144"/>
      <c r="V1906" s="144"/>
      <c r="W1906" s="144"/>
      <c r="X1906" s="144"/>
      <c r="Y1906" s="144"/>
      <c r="Z1906" s="144"/>
      <c r="AA1906" s="144"/>
      <c r="AB1906" s="144"/>
      <c r="AC1906" s="144"/>
      <c r="AD1906" s="144"/>
      <c r="AE1906" s="144"/>
      <c r="AF1906" s="144"/>
      <c r="AG1906" s="144"/>
      <c r="AH1906" s="144"/>
      <c r="AI1906" s="144"/>
      <c r="AJ1906" s="144"/>
      <c r="AK1906" s="144"/>
      <c r="AL1906" s="144"/>
      <c r="AM1906" s="144"/>
      <c r="AN1906" s="144"/>
      <c r="AO1906" s="144"/>
      <c r="AP1906" s="144"/>
      <c r="AQ1906" s="144"/>
      <c r="AR1906" s="144"/>
      <c r="AS1906" s="144"/>
      <c r="AT1906" s="144"/>
      <c r="AU1906" s="144"/>
      <c r="AV1906" s="144"/>
      <c r="AW1906" s="144"/>
      <c r="AX1906" s="144"/>
      <c r="AY1906" s="144"/>
      <c r="AZ1906" s="144"/>
      <c r="BA1906" s="144"/>
      <c r="BB1906" s="144"/>
      <c r="BC1906" s="144"/>
      <c r="BD1906" s="144"/>
      <c r="BE1906" s="144"/>
      <c r="BF1906" s="144"/>
      <c r="BG1906" s="144"/>
      <c r="BH1906" s="144"/>
      <c r="BI1906" s="144"/>
      <c r="BJ1906" s="144"/>
      <c r="BK1906" s="144"/>
      <c r="BL1906" s="144"/>
      <c r="BM1906" s="144"/>
      <c r="BN1906" s="144"/>
      <c r="BO1906" s="144"/>
      <c r="BP1906" s="144"/>
    </row>
    <row r="1907" spans="1:68" ht="14.5" x14ac:dyDescent="0.3">
      <c r="A1907" s="143"/>
      <c r="B1907" s="143"/>
      <c r="C1907" s="327"/>
      <c r="D1907" s="144"/>
      <c r="E1907" s="144"/>
      <c r="F1907" s="144"/>
      <c r="G1907" s="144"/>
      <c r="H1907" s="144"/>
      <c r="I1907" s="144"/>
      <c r="J1907" s="144"/>
      <c r="K1907" s="144"/>
      <c r="L1907" s="144"/>
      <c r="M1907" s="144"/>
      <c r="N1907" s="144"/>
      <c r="O1907" s="144"/>
      <c r="P1907" s="144"/>
      <c r="Q1907" s="144"/>
      <c r="R1907" s="144"/>
      <c r="S1907" s="144"/>
      <c r="T1907" s="144"/>
      <c r="U1907" s="144"/>
      <c r="V1907" s="144"/>
      <c r="W1907" s="144"/>
      <c r="X1907" s="144"/>
      <c r="Y1907" s="144"/>
      <c r="Z1907" s="144"/>
      <c r="AA1907" s="144"/>
      <c r="AB1907" s="144"/>
      <c r="AC1907" s="144"/>
      <c r="AD1907" s="144"/>
      <c r="AE1907" s="144"/>
      <c r="AF1907" s="144"/>
      <c r="AG1907" s="144"/>
      <c r="AH1907" s="144"/>
      <c r="AI1907" s="144"/>
      <c r="AJ1907" s="144"/>
      <c r="AK1907" s="144"/>
      <c r="AL1907" s="144"/>
      <c r="AM1907" s="144"/>
      <c r="AN1907" s="144"/>
      <c r="AO1907" s="144"/>
      <c r="AP1907" s="144"/>
      <c r="AQ1907" s="144"/>
      <c r="AR1907" s="144"/>
      <c r="AS1907" s="144"/>
      <c r="AT1907" s="144"/>
      <c r="AU1907" s="144"/>
      <c r="AV1907" s="144"/>
      <c r="AW1907" s="144"/>
      <c r="AX1907" s="144"/>
      <c r="AY1907" s="144"/>
      <c r="AZ1907" s="144"/>
      <c r="BA1907" s="144"/>
      <c r="BB1907" s="144"/>
      <c r="BC1907" s="144"/>
      <c r="BD1907" s="144"/>
      <c r="BE1907" s="144"/>
      <c r="BF1907" s="144"/>
      <c r="BG1907" s="144"/>
      <c r="BH1907" s="144"/>
      <c r="BI1907" s="144"/>
      <c r="BJ1907" s="144"/>
      <c r="BK1907" s="144"/>
      <c r="BL1907" s="144"/>
      <c r="BM1907" s="144"/>
      <c r="BN1907" s="144"/>
      <c r="BO1907" s="144"/>
      <c r="BP1907" s="144"/>
    </row>
    <row r="1908" spans="1:68" ht="14.5" x14ac:dyDescent="0.3">
      <c r="A1908" s="143"/>
      <c r="B1908" s="143"/>
      <c r="C1908" s="327"/>
      <c r="D1908" s="144"/>
      <c r="E1908" s="144"/>
      <c r="F1908" s="144"/>
      <c r="G1908" s="144"/>
      <c r="H1908" s="144"/>
      <c r="I1908" s="144"/>
      <c r="J1908" s="144"/>
      <c r="K1908" s="144"/>
      <c r="L1908" s="144"/>
      <c r="M1908" s="144"/>
      <c r="N1908" s="144"/>
      <c r="O1908" s="144"/>
      <c r="P1908" s="144"/>
      <c r="Q1908" s="144"/>
      <c r="R1908" s="144"/>
      <c r="S1908" s="144"/>
      <c r="T1908" s="144"/>
      <c r="U1908" s="144"/>
      <c r="V1908" s="144"/>
      <c r="W1908" s="144"/>
      <c r="X1908" s="144"/>
      <c r="Y1908" s="144"/>
      <c r="Z1908" s="144"/>
      <c r="AA1908" s="144"/>
      <c r="AB1908" s="144"/>
      <c r="AC1908" s="144"/>
      <c r="AD1908" s="144"/>
      <c r="AE1908" s="144"/>
      <c r="AF1908" s="144"/>
      <c r="AG1908" s="144"/>
      <c r="AH1908" s="144"/>
      <c r="AI1908" s="144"/>
      <c r="AJ1908" s="144"/>
      <c r="AK1908" s="144"/>
      <c r="AL1908" s="144"/>
      <c r="AM1908" s="144"/>
      <c r="AN1908" s="144"/>
      <c r="AO1908" s="144"/>
      <c r="AP1908" s="144"/>
      <c r="AQ1908" s="144"/>
      <c r="AR1908" s="144"/>
      <c r="AS1908" s="144"/>
      <c r="AT1908" s="144"/>
      <c r="AU1908" s="144"/>
      <c r="AV1908" s="144"/>
      <c r="AW1908" s="144"/>
      <c r="AX1908" s="144"/>
      <c r="AY1908" s="144"/>
      <c r="AZ1908" s="144"/>
      <c r="BA1908" s="144"/>
      <c r="BB1908" s="144"/>
      <c r="BC1908" s="144"/>
      <c r="BD1908" s="144"/>
      <c r="BE1908" s="144"/>
      <c r="BF1908" s="144"/>
      <c r="BG1908" s="144"/>
      <c r="BH1908" s="144"/>
      <c r="BI1908" s="144"/>
      <c r="BJ1908" s="144"/>
      <c r="BK1908" s="144"/>
      <c r="BL1908" s="144"/>
      <c r="BM1908" s="144"/>
      <c r="BN1908" s="144"/>
      <c r="BO1908" s="144"/>
      <c r="BP1908" s="144"/>
    </row>
    <row r="1909" spans="1:68" ht="14.5" x14ac:dyDescent="0.3">
      <c r="A1909" s="143"/>
      <c r="B1909" s="143"/>
      <c r="C1909" s="327"/>
      <c r="D1909" s="144"/>
      <c r="E1909" s="144"/>
      <c r="F1909" s="144"/>
      <c r="G1909" s="144"/>
      <c r="H1909" s="144"/>
      <c r="I1909" s="144"/>
      <c r="J1909" s="144"/>
      <c r="K1909" s="144"/>
      <c r="L1909" s="144"/>
      <c r="M1909" s="144"/>
      <c r="N1909" s="144"/>
      <c r="O1909" s="144"/>
      <c r="P1909" s="144"/>
      <c r="Q1909" s="144"/>
      <c r="R1909" s="144"/>
      <c r="S1909" s="144"/>
      <c r="T1909" s="144"/>
      <c r="U1909" s="144"/>
      <c r="V1909" s="144"/>
      <c r="W1909" s="144"/>
      <c r="X1909" s="144"/>
      <c r="Y1909" s="144"/>
      <c r="Z1909" s="144"/>
      <c r="AA1909" s="144"/>
      <c r="AB1909" s="144"/>
      <c r="AC1909" s="144"/>
      <c r="AD1909" s="144"/>
      <c r="AE1909" s="144"/>
      <c r="AF1909" s="144"/>
      <c r="AG1909" s="144"/>
      <c r="AH1909" s="144"/>
      <c r="AI1909" s="144"/>
      <c r="AJ1909" s="144"/>
      <c r="AK1909" s="144"/>
      <c r="AL1909" s="144"/>
      <c r="AM1909" s="144"/>
      <c r="AN1909" s="144"/>
      <c r="AO1909" s="144"/>
      <c r="AP1909" s="144"/>
      <c r="AQ1909" s="144"/>
      <c r="AR1909" s="144"/>
      <c r="AS1909" s="144"/>
      <c r="AT1909" s="144"/>
      <c r="AU1909" s="144"/>
      <c r="AV1909" s="144"/>
      <c r="AW1909" s="144"/>
      <c r="AX1909" s="144"/>
      <c r="AY1909" s="144"/>
      <c r="AZ1909" s="144"/>
      <c r="BA1909" s="144"/>
      <c r="BB1909" s="144"/>
      <c r="BC1909" s="144"/>
      <c r="BD1909" s="144"/>
      <c r="BE1909" s="144"/>
      <c r="BF1909" s="144"/>
      <c r="BG1909" s="144"/>
      <c r="BH1909" s="144"/>
      <c r="BI1909" s="144"/>
      <c r="BJ1909" s="144"/>
      <c r="BK1909" s="144"/>
      <c r="BL1909" s="144"/>
      <c r="BM1909" s="144"/>
      <c r="BN1909" s="144"/>
      <c r="BO1909" s="144"/>
      <c r="BP1909" s="144"/>
    </row>
    <row r="1910" spans="1:68" ht="14.5" x14ac:dyDescent="0.3">
      <c r="A1910" s="143"/>
      <c r="B1910" s="143"/>
      <c r="C1910" s="327"/>
      <c r="D1910" s="144"/>
      <c r="E1910" s="144"/>
      <c r="F1910" s="144"/>
      <c r="G1910" s="144"/>
      <c r="H1910" s="144"/>
      <c r="I1910" s="144"/>
      <c r="J1910" s="144"/>
      <c r="K1910" s="144"/>
      <c r="L1910" s="144"/>
      <c r="M1910" s="144"/>
      <c r="N1910" s="144"/>
      <c r="O1910" s="144"/>
      <c r="P1910" s="144"/>
      <c r="Q1910" s="144"/>
      <c r="R1910" s="144"/>
      <c r="S1910" s="144"/>
      <c r="T1910" s="144"/>
      <c r="U1910" s="144"/>
      <c r="V1910" s="144"/>
      <c r="W1910" s="144"/>
      <c r="X1910" s="144"/>
      <c r="Y1910" s="144"/>
      <c r="Z1910" s="144"/>
      <c r="AA1910" s="144"/>
      <c r="AB1910" s="144"/>
      <c r="AC1910" s="144"/>
      <c r="AD1910" s="144"/>
      <c r="AE1910" s="144"/>
      <c r="AF1910" s="144"/>
      <c r="AG1910" s="144"/>
      <c r="AH1910" s="144"/>
      <c r="AI1910" s="144"/>
      <c r="AJ1910" s="144"/>
      <c r="AK1910" s="144"/>
      <c r="AL1910" s="144"/>
      <c r="AM1910" s="144"/>
      <c r="AN1910" s="144"/>
      <c r="AO1910" s="144"/>
      <c r="AP1910" s="144"/>
      <c r="AQ1910" s="144"/>
      <c r="AR1910" s="144"/>
      <c r="AS1910" s="144"/>
      <c r="AT1910" s="144"/>
      <c r="AU1910" s="144"/>
      <c r="AV1910" s="144"/>
      <c r="AW1910" s="144"/>
      <c r="AX1910" s="144"/>
      <c r="AY1910" s="144"/>
      <c r="AZ1910" s="144"/>
      <c r="BA1910" s="144"/>
      <c r="BB1910" s="144"/>
      <c r="BC1910" s="144"/>
      <c r="BD1910" s="144"/>
      <c r="BE1910" s="144"/>
      <c r="BF1910" s="144"/>
      <c r="BG1910" s="144"/>
      <c r="BH1910" s="144"/>
      <c r="BI1910" s="144"/>
      <c r="BJ1910" s="144"/>
      <c r="BK1910" s="144"/>
      <c r="BL1910" s="144"/>
      <c r="BM1910" s="144"/>
      <c r="BN1910" s="144"/>
      <c r="BO1910" s="144"/>
      <c r="BP1910" s="144"/>
    </row>
    <row r="1911" spans="1:68" ht="14.5" x14ac:dyDescent="0.3">
      <c r="A1911" s="143"/>
      <c r="B1911" s="143"/>
      <c r="C1911" s="327"/>
      <c r="D1911" s="144"/>
      <c r="E1911" s="144"/>
      <c r="F1911" s="144"/>
      <c r="G1911" s="144"/>
      <c r="H1911" s="144"/>
      <c r="I1911" s="144"/>
      <c r="J1911" s="144"/>
      <c r="K1911" s="144"/>
      <c r="L1911" s="144"/>
      <c r="M1911" s="144"/>
      <c r="N1911" s="144"/>
      <c r="O1911" s="144"/>
      <c r="P1911" s="144"/>
      <c r="Q1911" s="144"/>
      <c r="R1911" s="144"/>
      <c r="S1911" s="144"/>
      <c r="T1911" s="144"/>
      <c r="U1911" s="144"/>
      <c r="V1911" s="144"/>
      <c r="W1911" s="144"/>
      <c r="X1911" s="144"/>
      <c r="Y1911" s="144"/>
      <c r="Z1911" s="144"/>
      <c r="AA1911" s="144"/>
      <c r="AB1911" s="144"/>
      <c r="AC1911" s="144"/>
      <c r="AD1911" s="144"/>
      <c r="AE1911" s="144"/>
      <c r="AF1911" s="144"/>
      <c r="AG1911" s="144"/>
      <c r="AH1911" s="144"/>
      <c r="AI1911" s="144"/>
      <c r="AJ1911" s="144"/>
      <c r="AK1911" s="144"/>
      <c r="AL1911" s="144"/>
      <c r="AM1911" s="144"/>
      <c r="AN1911" s="144"/>
      <c r="AO1911" s="144"/>
      <c r="AP1911" s="144"/>
      <c r="AQ1911" s="144"/>
      <c r="AR1911" s="144"/>
      <c r="AS1911" s="144"/>
      <c r="AT1911" s="144"/>
      <c r="AU1911" s="144"/>
      <c r="AV1911" s="144"/>
      <c r="AW1911" s="144"/>
      <c r="AX1911" s="144"/>
      <c r="AY1911" s="144"/>
      <c r="AZ1911" s="144"/>
      <c r="BA1911" s="144"/>
      <c r="BB1911" s="144"/>
      <c r="BC1911" s="144"/>
      <c r="BD1911" s="144"/>
      <c r="BE1911" s="144"/>
      <c r="BF1911" s="144"/>
      <c r="BG1911" s="144"/>
      <c r="BH1911" s="144"/>
      <c r="BI1911" s="144"/>
      <c r="BJ1911" s="144"/>
      <c r="BK1911" s="144"/>
      <c r="BL1911" s="144"/>
      <c r="BM1911" s="144"/>
      <c r="BN1911" s="144"/>
      <c r="BO1911" s="144"/>
      <c r="BP1911" s="144"/>
    </row>
    <row r="1912" spans="1:68" ht="14.5" x14ac:dyDescent="0.3">
      <c r="A1912" s="143"/>
      <c r="B1912" s="143"/>
      <c r="C1912" s="327"/>
      <c r="D1912" s="144"/>
      <c r="E1912" s="144"/>
      <c r="F1912" s="144"/>
      <c r="G1912" s="144"/>
      <c r="H1912" s="144"/>
      <c r="I1912" s="144"/>
      <c r="J1912" s="144"/>
      <c r="K1912" s="144"/>
      <c r="L1912" s="144"/>
      <c r="M1912" s="144"/>
      <c r="N1912" s="144"/>
      <c r="O1912" s="144"/>
      <c r="P1912" s="144"/>
      <c r="Q1912" s="144"/>
      <c r="R1912" s="144"/>
      <c r="S1912" s="144"/>
      <c r="T1912" s="144"/>
      <c r="U1912" s="144"/>
      <c r="V1912" s="144"/>
      <c r="W1912" s="144"/>
      <c r="X1912" s="144"/>
      <c r="Y1912" s="144"/>
      <c r="Z1912" s="144"/>
      <c r="AA1912" s="144"/>
      <c r="AB1912" s="144"/>
      <c r="AC1912" s="144"/>
      <c r="AD1912" s="144"/>
      <c r="AE1912" s="144"/>
      <c r="AF1912" s="144"/>
      <c r="AG1912" s="144"/>
      <c r="AH1912" s="144"/>
      <c r="AI1912" s="144"/>
      <c r="AJ1912" s="144"/>
      <c r="AK1912" s="144"/>
      <c r="AL1912" s="144"/>
      <c r="AM1912" s="144"/>
      <c r="AN1912" s="144"/>
      <c r="AO1912" s="144"/>
      <c r="AP1912" s="144"/>
      <c r="AQ1912" s="144"/>
      <c r="AR1912" s="144"/>
      <c r="AS1912" s="144"/>
      <c r="AT1912" s="144"/>
      <c r="AU1912" s="144"/>
      <c r="AV1912" s="144"/>
      <c r="AW1912" s="144"/>
      <c r="AX1912" s="144"/>
      <c r="AY1912" s="144"/>
      <c r="AZ1912" s="144"/>
      <c r="BA1912" s="144"/>
      <c r="BB1912" s="144"/>
      <c r="BC1912" s="144"/>
      <c r="BD1912" s="144"/>
      <c r="BE1912" s="144"/>
      <c r="BF1912" s="144"/>
      <c r="BG1912" s="144"/>
      <c r="BH1912" s="144"/>
      <c r="BI1912" s="144"/>
      <c r="BJ1912" s="144"/>
      <c r="BK1912" s="144"/>
      <c r="BL1912" s="144"/>
      <c r="BM1912" s="144"/>
      <c r="BN1912" s="144"/>
      <c r="BO1912" s="144"/>
      <c r="BP1912" s="144"/>
    </row>
    <row r="1913" spans="1:68" ht="14.5" x14ac:dyDescent="0.3">
      <c r="A1913" s="143"/>
      <c r="B1913" s="143"/>
      <c r="C1913" s="327"/>
      <c r="D1913" s="144"/>
      <c r="E1913" s="144"/>
      <c r="F1913" s="144"/>
      <c r="G1913" s="144"/>
      <c r="H1913" s="144"/>
      <c r="I1913" s="144"/>
      <c r="J1913" s="144"/>
      <c r="K1913" s="144"/>
      <c r="L1913" s="144"/>
      <c r="M1913" s="144"/>
      <c r="N1913" s="144"/>
      <c r="O1913" s="144"/>
      <c r="P1913" s="144"/>
      <c r="Q1913" s="144"/>
      <c r="R1913" s="144"/>
      <c r="S1913" s="144"/>
      <c r="T1913" s="144"/>
      <c r="U1913" s="144"/>
      <c r="V1913" s="144"/>
      <c r="W1913" s="144"/>
      <c r="X1913" s="144"/>
      <c r="Y1913" s="144"/>
      <c r="Z1913" s="144"/>
      <c r="AA1913" s="144"/>
      <c r="AB1913" s="144"/>
      <c r="AC1913" s="144"/>
      <c r="AD1913" s="144"/>
      <c r="AE1913" s="144"/>
      <c r="AF1913" s="144"/>
      <c r="AG1913" s="144"/>
      <c r="AH1913" s="144"/>
      <c r="AI1913" s="144"/>
      <c r="AJ1913" s="144"/>
      <c r="AK1913" s="144"/>
      <c r="AL1913" s="144"/>
      <c r="AM1913" s="144"/>
      <c r="AN1913" s="144"/>
      <c r="AO1913" s="144"/>
      <c r="AP1913" s="144"/>
      <c r="AQ1913" s="144"/>
      <c r="AR1913" s="144"/>
      <c r="AS1913" s="144"/>
      <c r="AT1913" s="144"/>
      <c r="AU1913" s="144"/>
      <c r="AV1913" s="144"/>
      <c r="AW1913" s="144"/>
      <c r="AX1913" s="144"/>
      <c r="AY1913" s="144"/>
      <c r="AZ1913" s="144"/>
      <c r="BA1913" s="144"/>
      <c r="BB1913" s="144"/>
      <c r="BC1913" s="144"/>
      <c r="BD1913" s="144"/>
      <c r="BE1913" s="144"/>
      <c r="BF1913" s="144"/>
      <c r="BG1913" s="144"/>
      <c r="BH1913" s="144"/>
      <c r="BI1913" s="144"/>
      <c r="BJ1913" s="144"/>
      <c r="BK1913" s="144"/>
      <c r="BL1913" s="144"/>
      <c r="BM1913" s="144"/>
      <c r="BN1913" s="144"/>
      <c r="BO1913" s="144"/>
      <c r="BP1913" s="144"/>
    </row>
    <row r="1914" spans="1:68" ht="14.5" x14ac:dyDescent="0.3">
      <c r="A1914" s="143"/>
      <c r="B1914" s="143"/>
      <c r="C1914" s="327"/>
      <c r="D1914" s="144"/>
      <c r="E1914" s="144"/>
      <c r="F1914" s="144"/>
      <c r="G1914" s="144"/>
      <c r="H1914" s="144"/>
      <c r="I1914" s="144"/>
      <c r="J1914" s="144"/>
      <c r="K1914" s="144"/>
      <c r="L1914" s="144"/>
      <c r="M1914" s="144"/>
      <c r="N1914" s="144"/>
      <c r="O1914" s="144"/>
      <c r="P1914" s="144"/>
      <c r="Q1914" s="144"/>
      <c r="R1914" s="144"/>
      <c r="S1914" s="144"/>
      <c r="T1914" s="144"/>
      <c r="U1914" s="144"/>
      <c r="V1914" s="144"/>
      <c r="W1914" s="144"/>
      <c r="X1914" s="144"/>
      <c r="Y1914" s="144"/>
      <c r="Z1914" s="144"/>
      <c r="AA1914" s="144"/>
      <c r="AB1914" s="144"/>
      <c r="AC1914" s="144"/>
      <c r="AD1914" s="144"/>
      <c r="AE1914" s="144"/>
      <c r="AF1914" s="144"/>
      <c r="AG1914" s="144"/>
      <c r="AH1914" s="144"/>
      <c r="AI1914" s="144"/>
      <c r="AJ1914" s="144"/>
      <c r="AK1914" s="144"/>
      <c r="AL1914" s="144"/>
      <c r="AM1914" s="144"/>
      <c r="AN1914" s="144"/>
      <c r="AO1914" s="144"/>
      <c r="AP1914" s="144"/>
      <c r="AQ1914" s="144"/>
      <c r="AR1914" s="144"/>
      <c r="AS1914" s="144"/>
      <c r="AT1914" s="144"/>
      <c r="AU1914" s="144"/>
      <c r="AV1914" s="144"/>
      <c r="AW1914" s="144"/>
      <c r="AX1914" s="144"/>
      <c r="AY1914" s="144"/>
      <c r="AZ1914" s="144"/>
      <c r="BA1914" s="144"/>
      <c r="BB1914" s="144"/>
      <c r="BC1914" s="144"/>
      <c r="BD1914" s="144"/>
      <c r="BE1914" s="144"/>
      <c r="BF1914" s="144"/>
      <c r="BG1914" s="144"/>
      <c r="BH1914" s="144"/>
      <c r="BI1914" s="144"/>
      <c r="BJ1914" s="144"/>
      <c r="BK1914" s="144"/>
      <c r="BL1914" s="144"/>
      <c r="BM1914" s="144"/>
      <c r="BN1914" s="144"/>
      <c r="BO1914" s="144"/>
      <c r="BP1914" s="144"/>
    </row>
    <row r="1915" spans="1:68" ht="14.5" x14ac:dyDescent="0.3">
      <c r="A1915" s="143"/>
      <c r="B1915" s="143"/>
      <c r="C1915" s="327"/>
      <c r="D1915" s="144"/>
      <c r="E1915" s="144"/>
      <c r="F1915" s="144"/>
      <c r="G1915" s="144"/>
      <c r="H1915" s="144"/>
      <c r="I1915" s="144"/>
      <c r="J1915" s="144"/>
      <c r="K1915" s="144"/>
      <c r="L1915" s="144"/>
      <c r="M1915" s="144"/>
      <c r="N1915" s="144"/>
      <c r="O1915" s="144"/>
      <c r="P1915" s="144"/>
      <c r="Q1915" s="144"/>
      <c r="R1915" s="144"/>
      <c r="S1915" s="144"/>
      <c r="T1915" s="144"/>
      <c r="U1915" s="144"/>
      <c r="V1915" s="144"/>
      <c r="W1915" s="144"/>
      <c r="X1915" s="144"/>
      <c r="Y1915" s="144"/>
      <c r="Z1915" s="144"/>
      <c r="AA1915" s="144"/>
      <c r="AB1915" s="144"/>
      <c r="AC1915" s="144"/>
      <c r="AD1915" s="144"/>
      <c r="AE1915" s="144"/>
      <c r="AF1915" s="144"/>
      <c r="AG1915" s="144"/>
      <c r="AH1915" s="144"/>
      <c r="AI1915" s="144"/>
      <c r="AJ1915" s="144"/>
      <c r="AK1915" s="144"/>
      <c r="AL1915" s="144"/>
      <c r="AM1915" s="144"/>
      <c r="AN1915" s="144"/>
      <c r="AO1915" s="144"/>
      <c r="AP1915" s="144"/>
      <c r="AQ1915" s="144"/>
      <c r="AR1915" s="144"/>
      <c r="AS1915" s="144"/>
      <c r="AT1915" s="144"/>
      <c r="AU1915" s="144"/>
      <c r="AV1915" s="144"/>
      <c r="AW1915" s="144"/>
      <c r="AX1915" s="144"/>
      <c r="AY1915" s="144"/>
      <c r="AZ1915" s="144"/>
      <c r="BA1915" s="144"/>
      <c r="BB1915" s="144"/>
      <c r="BC1915" s="144"/>
      <c r="BD1915" s="144"/>
      <c r="BE1915" s="144"/>
      <c r="BF1915" s="144"/>
      <c r="BG1915" s="144"/>
      <c r="BH1915" s="144"/>
      <c r="BI1915" s="144"/>
      <c r="BJ1915" s="144"/>
      <c r="BK1915" s="144"/>
      <c r="BL1915" s="144"/>
      <c r="BM1915" s="144"/>
      <c r="BN1915" s="144"/>
      <c r="BO1915" s="144"/>
      <c r="BP1915" s="144"/>
    </row>
    <row r="1916" spans="1:68" ht="14.5" x14ac:dyDescent="0.3">
      <c r="A1916" s="143"/>
      <c r="B1916" s="143"/>
      <c r="C1916" s="327"/>
      <c r="D1916" s="144"/>
      <c r="E1916" s="144"/>
      <c r="F1916" s="144"/>
      <c r="G1916" s="144"/>
      <c r="H1916" s="144"/>
      <c r="I1916" s="144"/>
      <c r="J1916" s="144"/>
      <c r="K1916" s="144"/>
      <c r="L1916" s="144"/>
      <c r="M1916" s="144"/>
      <c r="N1916" s="144"/>
      <c r="O1916" s="144"/>
      <c r="P1916" s="144"/>
      <c r="Q1916" s="144"/>
      <c r="R1916" s="144"/>
      <c r="S1916" s="144"/>
      <c r="T1916" s="144"/>
      <c r="U1916" s="144"/>
      <c r="V1916" s="144"/>
      <c r="W1916" s="144"/>
      <c r="X1916" s="144"/>
      <c r="Y1916" s="144"/>
      <c r="Z1916" s="144"/>
      <c r="AA1916" s="144"/>
      <c r="AB1916" s="144"/>
      <c r="AC1916" s="144"/>
      <c r="AD1916" s="144"/>
      <c r="AE1916" s="144"/>
      <c r="AF1916" s="144"/>
      <c r="AG1916" s="144"/>
      <c r="AH1916" s="144"/>
      <c r="AI1916" s="144"/>
      <c r="AJ1916" s="144"/>
      <c r="AK1916" s="144"/>
      <c r="AL1916" s="144"/>
      <c r="AM1916" s="144"/>
      <c r="AN1916" s="144"/>
      <c r="AO1916" s="144"/>
      <c r="AP1916" s="144"/>
      <c r="AQ1916" s="144"/>
      <c r="AR1916" s="144"/>
      <c r="AS1916" s="144"/>
      <c r="AT1916" s="144"/>
      <c r="AU1916" s="144"/>
      <c r="AV1916" s="144"/>
      <c r="AW1916" s="144"/>
      <c r="AX1916" s="144"/>
      <c r="AY1916" s="144"/>
      <c r="AZ1916" s="144"/>
      <c r="BA1916" s="144"/>
      <c r="BB1916" s="144"/>
      <c r="BC1916" s="144"/>
      <c r="BD1916" s="144"/>
      <c r="BE1916" s="144"/>
      <c r="BF1916" s="144"/>
      <c r="BG1916" s="144"/>
      <c r="BH1916" s="144"/>
      <c r="BI1916" s="144"/>
      <c r="BJ1916" s="144"/>
      <c r="BK1916" s="144"/>
      <c r="BL1916" s="144"/>
      <c r="BM1916" s="144"/>
      <c r="BN1916" s="144"/>
      <c r="BO1916" s="144"/>
      <c r="BP1916" s="144"/>
    </row>
    <row r="1917" spans="1:68" ht="14.5" x14ac:dyDescent="0.3">
      <c r="A1917" s="143"/>
      <c r="B1917" s="143"/>
      <c r="C1917" s="327"/>
      <c r="D1917" s="144"/>
      <c r="E1917" s="144"/>
      <c r="F1917" s="144"/>
      <c r="G1917" s="144"/>
      <c r="H1917" s="144"/>
      <c r="I1917" s="144"/>
      <c r="J1917" s="144"/>
      <c r="K1917" s="144"/>
      <c r="L1917" s="144"/>
      <c r="M1917" s="144"/>
      <c r="N1917" s="144"/>
      <c r="O1917" s="144"/>
      <c r="P1917" s="144"/>
      <c r="Q1917" s="144"/>
      <c r="R1917" s="144"/>
      <c r="S1917" s="144"/>
      <c r="T1917" s="144"/>
      <c r="U1917" s="144"/>
      <c r="V1917" s="144"/>
      <c r="W1917" s="144"/>
      <c r="X1917" s="144"/>
      <c r="Y1917" s="144"/>
      <c r="Z1917" s="144"/>
      <c r="AA1917" s="144"/>
      <c r="AB1917" s="144"/>
      <c r="AC1917" s="144"/>
      <c r="AD1917" s="144"/>
      <c r="AE1917" s="144"/>
      <c r="AF1917" s="144"/>
      <c r="AG1917" s="144"/>
      <c r="AH1917" s="144"/>
      <c r="AI1917" s="144"/>
      <c r="AJ1917" s="144"/>
      <c r="AK1917" s="144"/>
      <c r="AL1917" s="144"/>
      <c r="AM1917" s="144"/>
      <c r="AN1917" s="144"/>
      <c r="AO1917" s="144"/>
      <c r="AP1917" s="144"/>
      <c r="AQ1917" s="144"/>
      <c r="AR1917" s="144"/>
      <c r="AS1917" s="144"/>
      <c r="AT1917" s="144"/>
      <c r="AU1917" s="144"/>
      <c r="AV1917" s="144"/>
      <c r="AW1917" s="144"/>
      <c r="AX1917" s="144"/>
      <c r="AY1917" s="144"/>
      <c r="AZ1917" s="144"/>
      <c r="BA1917" s="144"/>
      <c r="BB1917" s="144"/>
      <c r="BC1917" s="144"/>
      <c r="BD1917" s="144"/>
      <c r="BE1917" s="144"/>
      <c r="BF1917" s="144"/>
      <c r="BG1917" s="144"/>
      <c r="BH1917" s="144"/>
      <c r="BI1917" s="144"/>
      <c r="BJ1917" s="144"/>
      <c r="BK1917" s="144"/>
      <c r="BL1917" s="144"/>
      <c r="BM1917" s="144"/>
      <c r="BN1917" s="144"/>
      <c r="BO1917" s="144"/>
      <c r="BP1917" s="144"/>
    </row>
    <row r="1918" spans="1:68" ht="14.5" x14ac:dyDescent="0.3">
      <c r="A1918" s="143"/>
      <c r="B1918" s="143"/>
      <c r="C1918" s="327"/>
      <c r="D1918" s="144"/>
      <c r="E1918" s="144"/>
      <c r="F1918" s="144"/>
      <c r="G1918" s="144"/>
      <c r="H1918" s="144"/>
      <c r="I1918" s="144"/>
      <c r="J1918" s="144"/>
      <c r="K1918" s="144"/>
      <c r="L1918" s="144"/>
      <c r="M1918" s="144"/>
      <c r="N1918" s="144"/>
      <c r="O1918" s="144"/>
      <c r="P1918" s="144"/>
      <c r="Q1918" s="144"/>
      <c r="R1918" s="144"/>
      <c r="S1918" s="144"/>
      <c r="T1918" s="144"/>
      <c r="U1918" s="144"/>
      <c r="V1918" s="144"/>
      <c r="W1918" s="144"/>
      <c r="X1918" s="144"/>
      <c r="Y1918" s="144"/>
      <c r="Z1918" s="144"/>
      <c r="AA1918" s="144"/>
      <c r="AB1918" s="144"/>
      <c r="AC1918" s="144"/>
      <c r="AD1918" s="144"/>
      <c r="AE1918" s="144"/>
      <c r="AF1918" s="144"/>
      <c r="AG1918" s="144"/>
      <c r="AH1918" s="144"/>
      <c r="AI1918" s="144"/>
      <c r="AJ1918" s="144"/>
      <c r="AK1918" s="144"/>
      <c r="AL1918" s="144"/>
      <c r="AM1918" s="144"/>
      <c r="AN1918" s="144"/>
      <c r="AO1918" s="144"/>
      <c r="AP1918" s="144"/>
      <c r="AQ1918" s="144"/>
      <c r="AR1918" s="144"/>
      <c r="AS1918" s="144"/>
      <c r="AT1918" s="144"/>
      <c r="AU1918" s="144"/>
      <c r="AV1918" s="144"/>
      <c r="AW1918" s="144"/>
      <c r="AX1918" s="144"/>
      <c r="AY1918" s="144"/>
      <c r="AZ1918" s="144"/>
      <c r="BA1918" s="144"/>
      <c r="BB1918" s="144"/>
      <c r="BC1918" s="144"/>
      <c r="BD1918" s="144"/>
      <c r="BE1918" s="144"/>
      <c r="BF1918" s="144"/>
      <c r="BG1918" s="144"/>
      <c r="BH1918" s="144"/>
      <c r="BI1918" s="144"/>
      <c r="BJ1918" s="144"/>
      <c r="BK1918" s="144"/>
      <c r="BL1918" s="144"/>
      <c r="BM1918" s="144"/>
      <c r="BN1918" s="144"/>
      <c r="BO1918" s="144"/>
      <c r="BP1918" s="144"/>
    </row>
    <row r="1919" spans="1:68" ht="14.5" x14ac:dyDescent="0.3">
      <c r="A1919" s="143"/>
      <c r="B1919" s="143"/>
      <c r="C1919" s="327"/>
      <c r="D1919" s="144"/>
      <c r="E1919" s="144"/>
      <c r="F1919" s="144"/>
      <c r="G1919" s="144"/>
      <c r="H1919" s="144"/>
      <c r="I1919" s="144"/>
      <c r="J1919" s="144"/>
      <c r="K1919" s="144"/>
      <c r="L1919" s="144"/>
      <c r="M1919" s="144"/>
      <c r="N1919" s="144"/>
      <c r="O1919" s="144"/>
      <c r="P1919" s="144"/>
      <c r="Q1919" s="144"/>
      <c r="R1919" s="144"/>
      <c r="S1919" s="144"/>
      <c r="T1919" s="144"/>
      <c r="U1919" s="144"/>
      <c r="V1919" s="144"/>
      <c r="W1919" s="144"/>
      <c r="X1919" s="144"/>
      <c r="Y1919" s="144"/>
      <c r="Z1919" s="144"/>
      <c r="AA1919" s="144"/>
      <c r="AB1919" s="144"/>
      <c r="AC1919" s="144"/>
      <c r="AD1919" s="144"/>
      <c r="AE1919" s="144"/>
      <c r="AF1919" s="144"/>
      <c r="AG1919" s="144"/>
      <c r="AH1919" s="144"/>
      <c r="AI1919" s="144"/>
      <c r="AJ1919" s="144"/>
      <c r="AK1919" s="144"/>
      <c r="AL1919" s="144"/>
      <c r="AM1919" s="144"/>
      <c r="AN1919" s="144"/>
      <c r="AO1919" s="144"/>
      <c r="AP1919" s="144"/>
      <c r="AQ1919" s="144"/>
      <c r="AR1919" s="144"/>
      <c r="AS1919" s="144"/>
      <c r="AT1919" s="144"/>
      <c r="AU1919" s="144"/>
      <c r="AV1919" s="144"/>
      <c r="AW1919" s="144"/>
      <c r="AX1919" s="144"/>
      <c r="AY1919" s="144"/>
      <c r="AZ1919" s="144"/>
      <c r="BA1919" s="144"/>
      <c r="BB1919" s="144"/>
      <c r="BC1919" s="144"/>
      <c r="BD1919" s="144"/>
      <c r="BE1919" s="144"/>
      <c r="BF1919" s="144"/>
      <c r="BG1919" s="144"/>
      <c r="BH1919" s="144"/>
      <c r="BI1919" s="144"/>
      <c r="BJ1919" s="144"/>
      <c r="BK1919" s="144"/>
      <c r="BL1919" s="144"/>
      <c r="BM1919" s="144"/>
      <c r="BN1919" s="144"/>
      <c r="BO1919" s="144"/>
      <c r="BP1919" s="144"/>
    </row>
    <row r="1920" spans="1:68" ht="14.5" x14ac:dyDescent="0.3">
      <c r="A1920" s="143"/>
      <c r="B1920" s="143"/>
      <c r="C1920" s="327"/>
      <c r="D1920" s="144"/>
      <c r="E1920" s="144"/>
      <c r="F1920" s="144"/>
      <c r="G1920" s="144"/>
      <c r="H1920" s="144"/>
      <c r="I1920" s="144"/>
      <c r="J1920" s="144"/>
      <c r="K1920" s="144"/>
      <c r="L1920" s="144"/>
      <c r="M1920" s="144"/>
      <c r="N1920" s="144"/>
      <c r="O1920" s="144"/>
      <c r="P1920" s="144"/>
      <c r="Q1920" s="144"/>
      <c r="R1920" s="144"/>
      <c r="S1920" s="144"/>
      <c r="T1920" s="144"/>
      <c r="U1920" s="144"/>
      <c r="V1920" s="144"/>
      <c r="W1920" s="144"/>
      <c r="X1920" s="144"/>
      <c r="Y1920" s="144"/>
      <c r="Z1920" s="144"/>
      <c r="AA1920" s="144"/>
      <c r="AB1920" s="144"/>
      <c r="AC1920" s="144"/>
      <c r="AD1920" s="144"/>
      <c r="AE1920" s="144"/>
      <c r="AF1920" s="144"/>
      <c r="AG1920" s="144"/>
      <c r="AH1920" s="144"/>
      <c r="AI1920" s="144"/>
      <c r="AJ1920" s="144"/>
      <c r="AK1920" s="144"/>
      <c r="AL1920" s="144"/>
      <c r="AM1920" s="144"/>
      <c r="AN1920" s="144"/>
      <c r="AO1920" s="144"/>
      <c r="AP1920" s="144"/>
      <c r="AQ1920" s="144"/>
      <c r="AR1920" s="144"/>
      <c r="AS1920" s="144"/>
      <c r="AT1920" s="144"/>
      <c r="AU1920" s="144"/>
      <c r="AV1920" s="144"/>
      <c r="AW1920" s="144"/>
      <c r="AX1920" s="144"/>
      <c r="AY1920" s="144"/>
      <c r="AZ1920" s="144"/>
      <c r="BA1920" s="144"/>
      <c r="BB1920" s="144"/>
      <c r="BC1920" s="144"/>
      <c r="BD1920" s="144"/>
      <c r="BE1920" s="144"/>
      <c r="BF1920" s="144"/>
      <c r="BG1920" s="144"/>
      <c r="BH1920" s="144"/>
      <c r="BI1920" s="144"/>
      <c r="BJ1920" s="144"/>
      <c r="BK1920" s="144"/>
      <c r="BL1920" s="144"/>
      <c r="BM1920" s="144"/>
      <c r="BN1920" s="144"/>
      <c r="BO1920" s="144"/>
      <c r="BP1920" s="144"/>
    </row>
    <row r="1921" spans="1:68" ht="14.5" x14ac:dyDescent="0.3">
      <c r="A1921" s="143"/>
      <c r="B1921" s="143"/>
      <c r="C1921" s="327"/>
      <c r="D1921" s="144"/>
      <c r="E1921" s="144"/>
      <c r="F1921" s="144"/>
      <c r="G1921" s="144"/>
      <c r="H1921" s="144"/>
      <c r="I1921" s="144"/>
      <c r="J1921" s="144"/>
      <c r="K1921" s="144"/>
      <c r="L1921" s="144"/>
      <c r="M1921" s="144"/>
      <c r="N1921" s="144"/>
      <c r="O1921" s="144"/>
      <c r="P1921" s="144"/>
      <c r="Q1921" s="144"/>
      <c r="R1921" s="144"/>
      <c r="S1921" s="144"/>
      <c r="T1921" s="144"/>
      <c r="U1921" s="144"/>
      <c r="V1921" s="144"/>
      <c r="W1921" s="144"/>
      <c r="X1921" s="144"/>
      <c r="Y1921" s="144"/>
      <c r="Z1921" s="144"/>
      <c r="AA1921" s="144"/>
      <c r="AB1921" s="144"/>
      <c r="AC1921" s="144"/>
      <c r="AD1921" s="144"/>
      <c r="AE1921" s="144"/>
      <c r="AF1921" s="144"/>
      <c r="AG1921" s="144"/>
      <c r="AH1921" s="144"/>
      <c r="AI1921" s="144"/>
      <c r="AJ1921" s="144"/>
      <c r="AK1921" s="144"/>
      <c r="AL1921" s="144"/>
      <c r="AM1921" s="144"/>
      <c r="AN1921" s="144"/>
      <c r="AO1921" s="144"/>
      <c r="AP1921" s="144"/>
      <c r="AQ1921" s="144"/>
      <c r="AR1921" s="144"/>
      <c r="AS1921" s="144"/>
      <c r="AT1921" s="144"/>
      <c r="AU1921" s="144"/>
      <c r="AV1921" s="144"/>
      <c r="AW1921" s="144"/>
      <c r="AX1921" s="144"/>
      <c r="AY1921" s="144"/>
      <c r="AZ1921" s="144"/>
      <c r="BA1921" s="144"/>
      <c r="BB1921" s="144"/>
      <c r="BC1921" s="144"/>
      <c r="BD1921" s="144"/>
      <c r="BE1921" s="144"/>
      <c r="BF1921" s="144"/>
      <c r="BG1921" s="144"/>
      <c r="BH1921" s="144"/>
      <c r="BI1921" s="144"/>
      <c r="BJ1921" s="144"/>
      <c r="BK1921" s="144"/>
      <c r="BL1921" s="144"/>
      <c r="BM1921" s="144"/>
      <c r="BN1921" s="144"/>
      <c r="BO1921" s="144"/>
      <c r="BP1921" s="144"/>
    </row>
    <row r="1922" spans="1:68" ht="14.5" x14ac:dyDescent="0.3">
      <c r="A1922" s="143"/>
      <c r="B1922" s="143"/>
      <c r="C1922" s="327"/>
      <c r="D1922" s="144"/>
      <c r="E1922" s="144"/>
      <c r="F1922" s="144"/>
      <c r="G1922" s="144"/>
      <c r="H1922" s="144"/>
      <c r="I1922" s="144"/>
      <c r="J1922" s="144"/>
      <c r="K1922" s="144"/>
      <c r="L1922" s="144"/>
      <c r="M1922" s="144"/>
      <c r="N1922" s="144"/>
      <c r="O1922" s="144"/>
      <c r="P1922" s="144"/>
      <c r="Q1922" s="144"/>
      <c r="R1922" s="144"/>
      <c r="S1922" s="144"/>
      <c r="T1922" s="144"/>
      <c r="U1922" s="144"/>
      <c r="V1922" s="144"/>
      <c r="W1922" s="144"/>
      <c r="X1922" s="144"/>
      <c r="Y1922" s="144"/>
      <c r="Z1922" s="144"/>
      <c r="AA1922" s="144"/>
      <c r="AB1922" s="144"/>
      <c r="AC1922" s="144"/>
      <c r="AD1922" s="144"/>
      <c r="AE1922" s="144"/>
      <c r="AF1922" s="144"/>
      <c r="AG1922" s="144"/>
      <c r="AH1922" s="144"/>
      <c r="AI1922" s="144"/>
      <c r="AJ1922" s="144"/>
      <c r="AK1922" s="144"/>
      <c r="AL1922" s="144"/>
      <c r="AM1922" s="144"/>
      <c r="AN1922" s="144"/>
      <c r="AO1922" s="144"/>
      <c r="AP1922" s="144"/>
      <c r="AQ1922" s="144"/>
      <c r="AR1922" s="144"/>
      <c r="AS1922" s="144"/>
      <c r="AT1922" s="144"/>
      <c r="AU1922" s="144"/>
      <c r="AV1922" s="144"/>
      <c r="AW1922" s="144"/>
      <c r="AX1922" s="144"/>
      <c r="AY1922" s="144"/>
      <c r="AZ1922" s="144"/>
      <c r="BA1922" s="144"/>
      <c r="BB1922" s="144"/>
      <c r="BC1922" s="144"/>
      <c r="BD1922" s="144"/>
      <c r="BE1922" s="144"/>
      <c r="BF1922" s="144"/>
      <c r="BG1922" s="144"/>
      <c r="BH1922" s="144"/>
      <c r="BI1922" s="144"/>
      <c r="BJ1922" s="144"/>
      <c r="BK1922" s="144"/>
      <c r="BL1922" s="144"/>
      <c r="BM1922" s="144"/>
      <c r="BN1922" s="144"/>
      <c r="BO1922" s="144"/>
      <c r="BP1922" s="144"/>
    </row>
    <row r="1923" spans="1:68" ht="14.5" x14ac:dyDescent="0.3">
      <c r="A1923" s="143"/>
      <c r="B1923" s="143"/>
      <c r="C1923" s="327"/>
      <c r="D1923" s="144"/>
      <c r="E1923" s="144"/>
      <c r="F1923" s="144"/>
      <c r="G1923" s="144"/>
      <c r="H1923" s="144"/>
      <c r="I1923" s="144"/>
      <c r="J1923" s="144"/>
      <c r="K1923" s="144"/>
      <c r="L1923" s="144"/>
      <c r="M1923" s="144"/>
      <c r="N1923" s="144"/>
      <c r="O1923" s="144"/>
      <c r="P1923" s="144"/>
      <c r="Q1923" s="144"/>
      <c r="R1923" s="144"/>
      <c r="S1923" s="144"/>
      <c r="T1923" s="144"/>
      <c r="U1923" s="144"/>
      <c r="V1923" s="144"/>
      <c r="W1923" s="144"/>
      <c r="X1923" s="144"/>
      <c r="Y1923" s="144"/>
      <c r="Z1923" s="144"/>
      <c r="AA1923" s="144"/>
      <c r="AB1923" s="144"/>
      <c r="AC1923" s="144"/>
      <c r="AD1923" s="144"/>
      <c r="AE1923" s="144"/>
      <c r="AF1923" s="144"/>
      <c r="AG1923" s="144"/>
      <c r="AH1923" s="144"/>
      <c r="AI1923" s="144"/>
      <c r="AJ1923" s="144"/>
      <c r="AK1923" s="144"/>
      <c r="AL1923" s="144"/>
      <c r="AM1923" s="144"/>
      <c r="AN1923" s="144"/>
      <c r="AO1923" s="144"/>
      <c r="AP1923" s="144"/>
      <c r="AQ1923" s="144"/>
      <c r="AR1923" s="144"/>
      <c r="AS1923" s="144"/>
      <c r="AT1923" s="144"/>
      <c r="AU1923" s="144"/>
      <c r="AV1923" s="144"/>
      <c r="AW1923" s="144"/>
      <c r="AX1923" s="144"/>
      <c r="AY1923" s="144"/>
      <c r="AZ1923" s="144"/>
      <c r="BA1923" s="144"/>
      <c r="BB1923" s="144"/>
      <c r="BC1923" s="144"/>
      <c r="BD1923" s="144"/>
      <c r="BE1923" s="144"/>
      <c r="BF1923" s="144"/>
      <c r="BG1923" s="144"/>
      <c r="BH1923" s="144"/>
      <c r="BI1923" s="144"/>
      <c r="BJ1923" s="144"/>
      <c r="BK1923" s="144"/>
      <c r="BL1923" s="144"/>
      <c r="BM1923" s="144"/>
      <c r="BN1923" s="144"/>
      <c r="BO1923" s="144"/>
      <c r="BP1923" s="144"/>
    </row>
    <row r="1924" spans="1:68" ht="14.5" x14ac:dyDescent="0.3">
      <c r="A1924" s="143"/>
      <c r="B1924" s="143"/>
      <c r="C1924" s="327"/>
      <c r="D1924" s="144"/>
      <c r="E1924" s="144"/>
      <c r="F1924" s="144"/>
      <c r="G1924" s="144"/>
      <c r="H1924" s="144"/>
      <c r="I1924" s="144"/>
      <c r="J1924" s="144"/>
      <c r="K1924" s="144"/>
      <c r="L1924" s="144"/>
      <c r="M1924" s="144"/>
      <c r="N1924" s="144"/>
      <c r="O1924" s="144"/>
      <c r="P1924" s="144"/>
      <c r="Q1924" s="144"/>
      <c r="R1924" s="144"/>
      <c r="S1924" s="144"/>
      <c r="T1924" s="144"/>
      <c r="U1924" s="144"/>
      <c r="V1924" s="144"/>
      <c r="W1924" s="144"/>
      <c r="X1924" s="144"/>
      <c r="Y1924" s="144"/>
      <c r="Z1924" s="144"/>
      <c r="AA1924" s="144"/>
      <c r="AB1924" s="144"/>
      <c r="AC1924" s="144"/>
      <c r="AD1924" s="144"/>
      <c r="AE1924" s="144"/>
      <c r="AF1924" s="144"/>
      <c r="AG1924" s="144"/>
      <c r="AH1924" s="144"/>
      <c r="AI1924" s="144"/>
      <c r="AJ1924" s="144"/>
      <c r="AK1924" s="144"/>
      <c r="AL1924" s="144"/>
      <c r="AM1924" s="144"/>
      <c r="AN1924" s="144"/>
      <c r="AO1924" s="144"/>
      <c r="AP1924" s="144"/>
      <c r="AQ1924" s="144"/>
      <c r="AR1924" s="144"/>
      <c r="AS1924" s="144"/>
      <c r="AT1924" s="144"/>
      <c r="AU1924" s="144"/>
      <c r="AV1924" s="144"/>
      <c r="AW1924" s="144"/>
      <c r="AX1924" s="144"/>
      <c r="AY1924" s="144"/>
      <c r="AZ1924" s="144"/>
      <c r="BA1924" s="144"/>
      <c r="BB1924" s="144"/>
      <c r="BC1924" s="144"/>
      <c r="BD1924" s="144"/>
      <c r="BE1924" s="144"/>
      <c r="BF1924" s="144"/>
      <c r="BG1924" s="144"/>
      <c r="BH1924" s="144"/>
      <c r="BI1924" s="144"/>
      <c r="BJ1924" s="144"/>
      <c r="BK1924" s="144"/>
      <c r="BL1924" s="144"/>
      <c r="BM1924" s="144"/>
      <c r="BN1924" s="144"/>
      <c r="BO1924" s="144"/>
      <c r="BP1924" s="144"/>
    </row>
    <row r="1925" spans="1:68" ht="14.5" x14ac:dyDescent="0.3">
      <c r="A1925" s="143"/>
      <c r="B1925" s="143"/>
      <c r="C1925" s="327"/>
      <c r="D1925" s="144"/>
      <c r="E1925" s="144"/>
      <c r="F1925" s="144"/>
      <c r="G1925" s="144"/>
      <c r="H1925" s="144"/>
      <c r="I1925" s="144"/>
      <c r="J1925" s="144"/>
      <c r="K1925" s="144"/>
      <c r="L1925" s="144"/>
      <c r="M1925" s="144"/>
      <c r="N1925" s="144"/>
      <c r="O1925" s="144"/>
      <c r="P1925" s="144"/>
      <c r="Q1925" s="144"/>
      <c r="R1925" s="144"/>
      <c r="S1925" s="144"/>
      <c r="T1925" s="144"/>
      <c r="U1925" s="144"/>
      <c r="V1925" s="144"/>
      <c r="W1925" s="144"/>
      <c r="X1925" s="144"/>
      <c r="Y1925" s="144"/>
      <c r="Z1925" s="144"/>
      <c r="AA1925" s="144"/>
      <c r="AB1925" s="144"/>
      <c r="AC1925" s="144"/>
      <c r="AD1925" s="144"/>
      <c r="AE1925" s="144"/>
      <c r="AF1925" s="144"/>
      <c r="AG1925" s="144"/>
      <c r="AH1925" s="144"/>
      <c r="AI1925" s="144"/>
      <c r="AJ1925" s="144"/>
      <c r="AK1925" s="144"/>
      <c r="AL1925" s="144"/>
      <c r="AM1925" s="144"/>
      <c r="AN1925" s="144"/>
      <c r="AO1925" s="144"/>
      <c r="AP1925" s="144"/>
      <c r="AQ1925" s="144"/>
      <c r="AR1925" s="144"/>
      <c r="AS1925" s="144"/>
      <c r="AT1925" s="144"/>
      <c r="AU1925" s="144"/>
      <c r="AV1925" s="144"/>
      <c r="AW1925" s="144"/>
      <c r="AX1925" s="144"/>
      <c r="AY1925" s="144"/>
      <c r="AZ1925" s="144"/>
      <c r="BA1925" s="144"/>
      <c r="BB1925" s="144"/>
      <c r="BC1925" s="144"/>
      <c r="BD1925" s="144"/>
      <c r="BE1925" s="144"/>
      <c r="BF1925" s="144"/>
      <c r="BG1925" s="144"/>
      <c r="BH1925" s="144"/>
      <c r="BI1925" s="144"/>
      <c r="BJ1925" s="144"/>
      <c r="BK1925" s="144"/>
      <c r="BL1925" s="144"/>
      <c r="BM1925" s="144"/>
      <c r="BN1925" s="144"/>
      <c r="BO1925" s="144"/>
      <c r="BP1925" s="144"/>
    </row>
    <row r="1926" spans="1:68" ht="14.5" x14ac:dyDescent="0.3">
      <c r="A1926" s="143"/>
      <c r="B1926" s="143"/>
      <c r="C1926" s="327"/>
      <c r="D1926" s="144"/>
      <c r="E1926" s="144"/>
      <c r="F1926" s="144"/>
      <c r="G1926" s="144"/>
      <c r="H1926" s="144"/>
      <c r="I1926" s="144"/>
      <c r="J1926" s="144"/>
      <c r="K1926" s="144"/>
      <c r="L1926" s="144"/>
      <c r="M1926" s="144"/>
      <c r="N1926" s="144"/>
      <c r="O1926" s="144"/>
      <c r="P1926" s="144"/>
      <c r="Q1926" s="144"/>
      <c r="R1926" s="144"/>
      <c r="S1926" s="144"/>
      <c r="T1926" s="144"/>
      <c r="U1926" s="144"/>
      <c r="V1926" s="144"/>
      <c r="W1926" s="144"/>
      <c r="X1926" s="144"/>
      <c r="Y1926" s="144"/>
      <c r="Z1926" s="144"/>
      <c r="AA1926" s="144"/>
      <c r="AB1926" s="144"/>
      <c r="AC1926" s="144"/>
      <c r="AD1926" s="144"/>
      <c r="AE1926" s="144"/>
      <c r="AF1926" s="144"/>
      <c r="AG1926" s="144"/>
      <c r="AH1926" s="144"/>
      <c r="AI1926" s="144"/>
      <c r="AJ1926" s="144"/>
      <c r="AK1926" s="144"/>
      <c r="AL1926" s="144"/>
      <c r="AM1926" s="144"/>
      <c r="AN1926" s="144"/>
      <c r="AO1926" s="144"/>
      <c r="AP1926" s="144"/>
      <c r="AQ1926" s="144"/>
      <c r="AR1926" s="144"/>
      <c r="AS1926" s="144"/>
      <c r="AT1926" s="144"/>
      <c r="AU1926" s="144"/>
      <c r="AV1926" s="144"/>
      <c r="AW1926" s="144"/>
      <c r="AX1926" s="144"/>
      <c r="AY1926" s="144"/>
      <c r="AZ1926" s="144"/>
      <c r="BA1926" s="144"/>
      <c r="BB1926" s="144"/>
      <c r="BC1926" s="144"/>
      <c r="BD1926" s="144"/>
      <c r="BE1926" s="144"/>
      <c r="BF1926" s="144"/>
      <c r="BG1926" s="144"/>
      <c r="BH1926" s="144"/>
      <c r="BI1926" s="144"/>
      <c r="BJ1926" s="144"/>
      <c r="BK1926" s="144"/>
      <c r="BL1926" s="144"/>
      <c r="BM1926" s="144"/>
      <c r="BN1926" s="144"/>
      <c r="BO1926" s="144"/>
      <c r="BP1926" s="144"/>
    </row>
    <row r="1927" spans="1:68" ht="14.5" x14ac:dyDescent="0.3">
      <c r="A1927" s="143"/>
      <c r="B1927" s="143"/>
      <c r="C1927" s="327"/>
      <c r="D1927" s="144"/>
      <c r="E1927" s="144"/>
      <c r="F1927" s="144"/>
      <c r="G1927" s="144"/>
      <c r="H1927" s="144"/>
      <c r="I1927" s="144"/>
      <c r="J1927" s="144"/>
      <c r="K1927" s="144"/>
      <c r="L1927" s="144"/>
      <c r="M1927" s="144"/>
      <c r="N1927" s="144"/>
      <c r="O1927" s="144"/>
      <c r="P1927" s="144"/>
      <c r="Q1927" s="144"/>
      <c r="R1927" s="144"/>
      <c r="S1927" s="144"/>
      <c r="T1927" s="144"/>
      <c r="U1927" s="144"/>
      <c r="V1927" s="144"/>
      <c r="W1927" s="144"/>
      <c r="X1927" s="144"/>
      <c r="Y1927" s="144"/>
      <c r="Z1927" s="144"/>
      <c r="AA1927" s="144"/>
      <c r="AB1927" s="144"/>
      <c r="AC1927" s="144"/>
      <c r="AD1927" s="144"/>
      <c r="AE1927" s="144"/>
      <c r="AF1927" s="144"/>
      <c r="AG1927" s="144"/>
      <c r="AH1927" s="144"/>
      <c r="AI1927" s="144"/>
      <c r="AJ1927" s="144"/>
      <c r="AK1927" s="144"/>
      <c r="AL1927" s="144"/>
      <c r="AM1927" s="144"/>
      <c r="AN1927" s="144"/>
      <c r="AO1927" s="144"/>
      <c r="AP1927" s="144"/>
      <c r="AQ1927" s="144"/>
      <c r="AR1927" s="144"/>
      <c r="AS1927" s="144"/>
      <c r="AT1927" s="144"/>
      <c r="AU1927" s="144"/>
      <c r="AV1927" s="144"/>
      <c r="AW1927" s="144"/>
      <c r="AX1927" s="144"/>
      <c r="AY1927" s="144"/>
      <c r="AZ1927" s="144"/>
      <c r="BA1927" s="144"/>
      <c r="BB1927" s="144"/>
      <c r="BC1927" s="144"/>
      <c r="BD1927" s="144"/>
      <c r="BE1927" s="144"/>
      <c r="BF1927" s="144"/>
      <c r="BG1927" s="144"/>
      <c r="BH1927" s="144"/>
      <c r="BI1927" s="144"/>
      <c r="BJ1927" s="144"/>
      <c r="BK1927" s="144"/>
      <c r="BL1927" s="144"/>
      <c r="BM1927" s="144"/>
      <c r="BN1927" s="144"/>
      <c r="BO1927" s="144"/>
      <c r="BP1927" s="144"/>
    </row>
    <row r="1928" spans="1:68" ht="14.5" x14ac:dyDescent="0.3">
      <c r="A1928" s="143"/>
      <c r="B1928" s="143"/>
      <c r="C1928" s="327"/>
      <c r="D1928" s="144"/>
      <c r="E1928" s="144"/>
      <c r="F1928" s="144"/>
      <c r="G1928" s="144"/>
      <c r="H1928" s="144"/>
      <c r="I1928" s="144"/>
      <c r="J1928" s="144"/>
      <c r="K1928" s="144"/>
      <c r="L1928" s="144"/>
      <c r="M1928" s="144"/>
      <c r="N1928" s="144"/>
      <c r="O1928" s="144"/>
      <c r="P1928" s="144"/>
      <c r="Q1928" s="144"/>
      <c r="R1928" s="144"/>
      <c r="S1928" s="144"/>
      <c r="T1928" s="144"/>
      <c r="U1928" s="144"/>
      <c r="V1928" s="144"/>
      <c r="W1928" s="144"/>
      <c r="X1928" s="144"/>
      <c r="Y1928" s="144"/>
      <c r="Z1928" s="144"/>
      <c r="AA1928" s="144"/>
      <c r="AB1928" s="144"/>
      <c r="AC1928" s="144"/>
      <c r="AD1928" s="144"/>
      <c r="AE1928" s="144"/>
      <c r="AF1928" s="144"/>
      <c r="AG1928" s="144"/>
      <c r="AH1928" s="144"/>
      <c r="AI1928" s="144"/>
      <c r="AJ1928" s="144"/>
      <c r="AK1928" s="144"/>
      <c r="AL1928" s="144"/>
      <c r="AM1928" s="144"/>
      <c r="AN1928" s="144"/>
      <c r="AO1928" s="144"/>
      <c r="AP1928" s="144"/>
      <c r="AQ1928" s="144"/>
      <c r="AR1928" s="144"/>
      <c r="AS1928" s="144"/>
      <c r="AT1928" s="144"/>
      <c r="AU1928" s="144"/>
      <c r="AV1928" s="144"/>
      <c r="AW1928" s="144"/>
      <c r="AX1928" s="144"/>
      <c r="AY1928" s="144"/>
      <c r="AZ1928" s="144"/>
      <c r="BA1928" s="144"/>
      <c r="BB1928" s="144"/>
      <c r="BC1928" s="144"/>
      <c r="BD1928" s="144"/>
      <c r="BE1928" s="144"/>
      <c r="BF1928" s="144"/>
      <c r="BG1928" s="144"/>
      <c r="BH1928" s="144"/>
      <c r="BI1928" s="144"/>
      <c r="BJ1928" s="144"/>
      <c r="BK1928" s="144"/>
      <c r="BL1928" s="144"/>
      <c r="BM1928" s="144"/>
      <c r="BN1928" s="144"/>
      <c r="BO1928" s="144"/>
      <c r="BP1928" s="144"/>
    </row>
    <row r="1929" spans="1:68" ht="14.5" x14ac:dyDescent="0.3">
      <c r="A1929" s="143"/>
      <c r="B1929" s="143"/>
      <c r="C1929" s="327"/>
      <c r="D1929" s="144"/>
      <c r="E1929" s="144"/>
      <c r="F1929" s="144"/>
      <c r="G1929" s="144"/>
      <c r="H1929" s="144"/>
      <c r="I1929" s="144"/>
      <c r="J1929" s="144"/>
      <c r="K1929" s="144"/>
      <c r="L1929" s="144"/>
      <c r="M1929" s="144"/>
      <c r="N1929" s="144"/>
      <c r="O1929" s="144"/>
      <c r="P1929" s="144"/>
      <c r="Q1929" s="144"/>
      <c r="R1929" s="144"/>
      <c r="S1929" s="144"/>
      <c r="T1929" s="144"/>
      <c r="U1929" s="144"/>
      <c r="V1929" s="144"/>
      <c r="W1929" s="144"/>
      <c r="X1929" s="144"/>
      <c r="Y1929" s="144"/>
      <c r="Z1929" s="144"/>
      <c r="AA1929" s="144"/>
      <c r="AB1929" s="144"/>
      <c r="AC1929" s="144"/>
      <c r="AD1929" s="144"/>
      <c r="AE1929" s="144"/>
      <c r="AF1929" s="144"/>
      <c r="AG1929" s="144"/>
      <c r="AH1929" s="144"/>
      <c r="AI1929" s="144"/>
      <c r="AJ1929" s="144"/>
      <c r="AK1929" s="144"/>
      <c r="AL1929" s="144"/>
      <c r="AM1929" s="144"/>
      <c r="AN1929" s="144"/>
      <c r="AO1929" s="144"/>
      <c r="AP1929" s="144"/>
      <c r="AQ1929" s="144"/>
      <c r="AR1929" s="144"/>
      <c r="AS1929" s="144"/>
      <c r="AT1929" s="144"/>
      <c r="AU1929" s="144"/>
      <c r="AV1929" s="144"/>
      <c r="AW1929" s="144"/>
      <c r="AX1929" s="144"/>
      <c r="AY1929" s="144"/>
      <c r="AZ1929" s="144"/>
      <c r="BA1929" s="144"/>
      <c r="BB1929" s="144"/>
      <c r="BC1929" s="144"/>
      <c r="BD1929" s="144"/>
      <c r="BE1929" s="144"/>
      <c r="BF1929" s="144"/>
      <c r="BG1929" s="144"/>
      <c r="BH1929" s="144"/>
      <c r="BI1929" s="144"/>
      <c r="BJ1929" s="144"/>
      <c r="BK1929" s="144"/>
      <c r="BL1929" s="144"/>
      <c r="BM1929" s="144"/>
      <c r="BN1929" s="144"/>
      <c r="BO1929" s="144"/>
      <c r="BP1929" s="144"/>
    </row>
    <row r="1930" spans="1:68" ht="14.5" x14ac:dyDescent="0.3">
      <c r="A1930" s="143"/>
      <c r="B1930" s="143"/>
      <c r="C1930" s="327"/>
      <c r="D1930" s="144"/>
      <c r="E1930" s="144"/>
      <c r="F1930" s="144"/>
      <c r="G1930" s="144"/>
      <c r="H1930" s="144"/>
      <c r="I1930" s="144"/>
      <c r="J1930" s="144"/>
      <c r="K1930" s="144"/>
      <c r="L1930" s="144"/>
      <c r="M1930" s="144"/>
      <c r="N1930" s="144"/>
      <c r="O1930" s="144"/>
      <c r="P1930" s="144"/>
      <c r="Q1930" s="144"/>
      <c r="R1930" s="144"/>
      <c r="S1930" s="144"/>
      <c r="T1930" s="144"/>
      <c r="U1930" s="144"/>
      <c r="V1930" s="144"/>
      <c r="W1930" s="144"/>
      <c r="X1930" s="144"/>
      <c r="Y1930" s="144"/>
      <c r="Z1930" s="144"/>
      <c r="AA1930" s="144"/>
      <c r="AB1930" s="144"/>
      <c r="AC1930" s="144"/>
      <c r="AD1930" s="144"/>
      <c r="AE1930" s="144"/>
      <c r="AF1930" s="144"/>
      <c r="AG1930" s="144"/>
      <c r="AH1930" s="144"/>
      <c r="AI1930" s="144"/>
      <c r="AJ1930" s="144"/>
      <c r="AK1930" s="144"/>
      <c r="AL1930" s="144"/>
      <c r="AM1930" s="144"/>
      <c r="AN1930" s="144"/>
      <c r="AO1930" s="144"/>
      <c r="AP1930" s="144"/>
      <c r="AQ1930" s="144"/>
      <c r="AR1930" s="144"/>
      <c r="AS1930" s="144"/>
      <c r="AT1930" s="144"/>
      <c r="AU1930" s="144"/>
      <c r="AV1930" s="144"/>
      <c r="AW1930" s="144"/>
      <c r="AX1930" s="144"/>
      <c r="AY1930" s="144"/>
      <c r="AZ1930" s="144"/>
      <c r="BA1930" s="144"/>
      <c r="BB1930" s="144"/>
      <c r="BC1930" s="144"/>
      <c r="BD1930" s="144"/>
      <c r="BE1930" s="144"/>
      <c r="BF1930" s="144"/>
      <c r="BG1930" s="144"/>
      <c r="BH1930" s="144"/>
      <c r="BI1930" s="144"/>
      <c r="BJ1930" s="144"/>
      <c r="BK1930" s="144"/>
      <c r="BL1930" s="144"/>
      <c r="BM1930" s="144"/>
      <c r="BN1930" s="144"/>
      <c r="BO1930" s="144"/>
      <c r="BP1930" s="144"/>
    </row>
    <row r="1931" spans="1:68" ht="14.5" x14ac:dyDescent="0.3">
      <c r="A1931" s="143"/>
      <c r="B1931" s="143"/>
      <c r="C1931" s="327"/>
      <c r="D1931" s="144"/>
      <c r="E1931" s="144"/>
      <c r="F1931" s="144"/>
      <c r="G1931" s="144"/>
      <c r="H1931" s="144"/>
      <c r="I1931" s="144"/>
      <c r="J1931" s="144"/>
      <c r="K1931" s="144"/>
      <c r="L1931" s="144"/>
      <c r="M1931" s="144"/>
      <c r="N1931" s="144"/>
      <c r="O1931" s="144"/>
      <c r="P1931" s="144"/>
      <c r="Q1931" s="144"/>
      <c r="R1931" s="144"/>
      <c r="S1931" s="144"/>
      <c r="T1931" s="144"/>
      <c r="U1931" s="144"/>
      <c r="V1931" s="144"/>
      <c r="W1931" s="144"/>
      <c r="X1931" s="144"/>
      <c r="Y1931" s="144"/>
      <c r="Z1931" s="144"/>
      <c r="AA1931" s="144"/>
      <c r="AB1931" s="144"/>
      <c r="AC1931" s="144"/>
      <c r="AD1931" s="144"/>
      <c r="AE1931" s="144"/>
      <c r="AF1931" s="144"/>
      <c r="AG1931" s="144"/>
      <c r="AH1931" s="144"/>
      <c r="AI1931" s="144"/>
      <c r="AJ1931" s="144"/>
      <c r="AK1931" s="144"/>
      <c r="AL1931" s="144"/>
      <c r="AM1931" s="144"/>
      <c r="AN1931" s="144"/>
      <c r="AO1931" s="144"/>
      <c r="AP1931" s="144"/>
      <c r="AQ1931" s="144"/>
      <c r="AR1931" s="144"/>
      <c r="AS1931" s="144"/>
      <c r="AT1931" s="144"/>
      <c r="AU1931" s="144"/>
      <c r="AV1931" s="144"/>
      <c r="AW1931" s="144"/>
      <c r="AX1931" s="144"/>
      <c r="AY1931" s="144"/>
      <c r="AZ1931" s="144"/>
      <c r="BA1931" s="144"/>
      <c r="BB1931" s="144"/>
      <c r="BC1931" s="144"/>
      <c r="BD1931" s="144"/>
      <c r="BE1931" s="144"/>
      <c r="BF1931" s="144"/>
      <c r="BG1931" s="144"/>
      <c r="BH1931" s="144"/>
      <c r="BI1931" s="144"/>
      <c r="BJ1931" s="144"/>
      <c r="BK1931" s="144"/>
      <c r="BL1931" s="144"/>
      <c r="BM1931" s="144"/>
      <c r="BN1931" s="144"/>
      <c r="BO1931" s="144"/>
      <c r="BP1931" s="144"/>
    </row>
    <row r="1932" spans="1:68" ht="14.5" x14ac:dyDescent="0.3">
      <c r="A1932" s="143"/>
      <c r="B1932" s="143"/>
      <c r="C1932" s="327"/>
      <c r="D1932" s="144"/>
      <c r="E1932" s="144"/>
      <c r="F1932" s="144"/>
      <c r="G1932" s="144"/>
      <c r="H1932" s="144"/>
      <c r="I1932" s="144"/>
      <c r="J1932" s="144"/>
      <c r="K1932" s="144"/>
      <c r="L1932" s="144"/>
      <c r="M1932" s="144"/>
      <c r="N1932" s="144"/>
      <c r="O1932" s="144"/>
      <c r="P1932" s="144"/>
      <c r="Q1932" s="144"/>
      <c r="R1932" s="144"/>
      <c r="S1932" s="144"/>
      <c r="T1932" s="144"/>
      <c r="U1932" s="144"/>
      <c r="V1932" s="144"/>
      <c r="W1932" s="144"/>
      <c r="X1932" s="144"/>
      <c r="Y1932" s="144"/>
      <c r="Z1932" s="144"/>
      <c r="AA1932" s="144"/>
      <c r="AB1932" s="144"/>
      <c r="AC1932" s="144"/>
      <c r="AD1932" s="144"/>
      <c r="AE1932" s="144"/>
      <c r="AF1932" s="144"/>
      <c r="AG1932" s="144"/>
      <c r="AH1932" s="144"/>
      <c r="AI1932" s="144"/>
      <c r="AJ1932" s="144"/>
      <c r="AK1932" s="144"/>
      <c r="AL1932" s="144"/>
      <c r="AM1932" s="144"/>
      <c r="AN1932" s="144"/>
      <c r="AO1932" s="144"/>
      <c r="AP1932" s="144"/>
      <c r="AQ1932" s="144"/>
      <c r="AR1932" s="144"/>
      <c r="AS1932" s="144"/>
      <c r="AT1932" s="144"/>
      <c r="AU1932" s="144"/>
      <c r="AV1932" s="144"/>
      <c r="AW1932" s="144"/>
      <c r="AX1932" s="144"/>
      <c r="AY1932" s="144"/>
      <c r="AZ1932" s="144"/>
      <c r="BA1932" s="144"/>
      <c r="BB1932" s="144"/>
      <c r="BC1932" s="144"/>
      <c r="BD1932" s="144"/>
      <c r="BE1932" s="144"/>
      <c r="BF1932" s="144"/>
      <c r="BG1932" s="144"/>
      <c r="BH1932" s="144"/>
      <c r="BI1932" s="144"/>
      <c r="BJ1932" s="144"/>
      <c r="BK1932" s="144"/>
      <c r="BL1932" s="144"/>
      <c r="BM1932" s="144"/>
      <c r="BN1932" s="144"/>
      <c r="BO1932" s="144"/>
      <c r="BP1932" s="144"/>
    </row>
    <row r="1933" spans="1:68" ht="14.5" x14ac:dyDescent="0.3">
      <c r="A1933" s="143"/>
      <c r="B1933" s="143"/>
      <c r="C1933" s="327"/>
      <c r="D1933" s="144"/>
      <c r="E1933" s="144"/>
      <c r="F1933" s="144"/>
      <c r="G1933" s="144"/>
      <c r="H1933" s="144"/>
      <c r="I1933" s="144"/>
      <c r="J1933" s="144"/>
      <c r="K1933" s="144"/>
      <c r="L1933" s="144"/>
      <c r="M1933" s="144"/>
      <c r="N1933" s="144"/>
      <c r="O1933" s="144"/>
      <c r="P1933" s="144"/>
      <c r="Q1933" s="144"/>
      <c r="R1933" s="144"/>
      <c r="S1933" s="144"/>
      <c r="T1933" s="144"/>
      <c r="U1933" s="144"/>
      <c r="V1933" s="144"/>
      <c r="W1933" s="144"/>
      <c r="X1933" s="144"/>
      <c r="Y1933" s="144"/>
      <c r="Z1933" s="144"/>
      <c r="AA1933" s="144"/>
      <c r="AB1933" s="144"/>
      <c r="AC1933" s="144"/>
      <c r="AD1933" s="144"/>
      <c r="AE1933" s="144"/>
      <c r="AF1933" s="144"/>
      <c r="AG1933" s="144"/>
      <c r="AH1933" s="144"/>
      <c r="AI1933" s="144"/>
      <c r="AJ1933" s="144"/>
      <c r="AK1933" s="144"/>
      <c r="AL1933" s="144"/>
      <c r="AM1933" s="144"/>
      <c r="AN1933" s="144"/>
      <c r="AO1933" s="144"/>
      <c r="AP1933" s="144"/>
      <c r="AQ1933" s="144"/>
      <c r="AR1933" s="144"/>
      <c r="AS1933" s="144"/>
      <c r="AT1933" s="144"/>
      <c r="AU1933" s="144"/>
      <c r="AV1933" s="144"/>
      <c r="AW1933" s="144"/>
      <c r="AX1933" s="144"/>
      <c r="AY1933" s="144"/>
      <c r="AZ1933" s="144"/>
      <c r="BA1933" s="144"/>
      <c r="BB1933" s="144"/>
      <c r="BC1933" s="144"/>
      <c r="BD1933" s="144"/>
      <c r="BE1933" s="144"/>
      <c r="BF1933" s="144"/>
      <c r="BG1933" s="144"/>
      <c r="BH1933" s="144"/>
      <c r="BI1933" s="144"/>
      <c r="BJ1933" s="144"/>
      <c r="BK1933" s="144"/>
      <c r="BL1933" s="144"/>
      <c r="BM1933" s="144"/>
      <c r="BN1933" s="144"/>
      <c r="BO1933" s="144"/>
      <c r="BP1933" s="144"/>
    </row>
    <row r="1934" spans="1:68" ht="14.5" x14ac:dyDescent="0.3">
      <c r="A1934" s="143"/>
      <c r="B1934" s="143"/>
      <c r="C1934" s="327"/>
      <c r="D1934" s="144"/>
      <c r="E1934" s="144"/>
      <c r="F1934" s="144"/>
      <c r="G1934" s="144"/>
      <c r="H1934" s="144"/>
      <c r="I1934" s="144"/>
      <c r="J1934" s="144"/>
      <c r="K1934" s="144"/>
      <c r="L1934" s="144"/>
      <c r="M1934" s="144"/>
      <c r="N1934" s="144"/>
      <c r="O1934" s="144"/>
      <c r="P1934" s="144"/>
      <c r="Q1934" s="144"/>
      <c r="R1934" s="144"/>
      <c r="S1934" s="144"/>
      <c r="T1934" s="144"/>
      <c r="U1934" s="144"/>
      <c r="V1934" s="144"/>
      <c r="W1934" s="144"/>
      <c r="X1934" s="144"/>
      <c r="Y1934" s="144"/>
      <c r="Z1934" s="144"/>
      <c r="AA1934" s="144"/>
      <c r="AB1934" s="144"/>
      <c r="AC1934" s="144"/>
      <c r="AD1934" s="144"/>
      <c r="AE1934" s="144"/>
      <c r="AF1934" s="144"/>
      <c r="AG1934" s="144"/>
      <c r="AH1934" s="144"/>
      <c r="AI1934" s="144"/>
      <c r="AJ1934" s="144"/>
      <c r="AK1934" s="144"/>
      <c r="AL1934" s="144"/>
      <c r="AM1934" s="144"/>
      <c r="AN1934" s="144"/>
      <c r="AO1934" s="144"/>
      <c r="AP1934" s="144"/>
      <c r="AQ1934" s="144"/>
      <c r="AR1934" s="144"/>
      <c r="AS1934" s="144"/>
      <c r="AT1934" s="144"/>
      <c r="AU1934" s="144"/>
      <c r="AV1934" s="144"/>
      <c r="AW1934" s="144"/>
      <c r="AX1934" s="144"/>
      <c r="AY1934" s="144"/>
      <c r="AZ1934" s="144"/>
      <c r="BA1934" s="144"/>
      <c r="BB1934" s="144"/>
      <c r="BC1934" s="144"/>
      <c r="BD1934" s="144"/>
      <c r="BE1934" s="144"/>
      <c r="BF1934" s="144"/>
      <c r="BG1934" s="144"/>
      <c r="BH1934" s="144"/>
      <c r="BI1934" s="144"/>
      <c r="BJ1934" s="144"/>
      <c r="BK1934" s="144"/>
      <c r="BL1934" s="144"/>
      <c r="BM1934" s="144"/>
      <c r="BN1934" s="144"/>
      <c r="BO1934" s="144"/>
      <c r="BP1934" s="144"/>
    </row>
    <row r="1935" spans="1:68" ht="14.5" x14ac:dyDescent="0.3">
      <c r="A1935" s="143"/>
      <c r="B1935" s="143"/>
      <c r="C1935" s="327"/>
      <c r="D1935" s="144"/>
      <c r="E1935" s="144"/>
      <c r="F1935" s="144"/>
      <c r="G1935" s="144"/>
      <c r="H1935" s="144"/>
      <c r="I1935" s="144"/>
      <c r="J1935" s="144"/>
      <c r="K1935" s="144"/>
      <c r="L1935" s="144"/>
      <c r="M1935" s="144"/>
      <c r="N1935" s="144"/>
      <c r="O1935" s="144"/>
      <c r="P1935" s="144"/>
      <c r="Q1935" s="144"/>
      <c r="R1935" s="144"/>
      <c r="S1935" s="144"/>
      <c r="T1935" s="144"/>
      <c r="U1935" s="144"/>
      <c r="V1935" s="144"/>
      <c r="W1935" s="144"/>
      <c r="X1935" s="144"/>
      <c r="Y1935" s="144"/>
      <c r="Z1935" s="144"/>
      <c r="AA1935" s="144"/>
      <c r="AB1935" s="144"/>
      <c r="AC1935" s="144"/>
      <c r="AD1935" s="144"/>
      <c r="AE1935" s="144"/>
      <c r="AF1935" s="144"/>
      <c r="AG1935" s="144"/>
      <c r="AH1935" s="144"/>
      <c r="AI1935" s="144"/>
      <c r="AJ1935" s="144"/>
      <c r="AK1935" s="144"/>
      <c r="AL1935" s="144"/>
      <c r="AM1935" s="144"/>
      <c r="AN1935" s="144"/>
      <c r="AO1935" s="144"/>
      <c r="AP1935" s="144"/>
      <c r="AQ1935" s="144"/>
      <c r="AR1935" s="144"/>
      <c r="AS1935" s="144"/>
      <c r="AT1935" s="144"/>
      <c r="AU1935" s="144"/>
      <c r="AV1935" s="144"/>
      <c r="AW1935" s="144"/>
      <c r="AX1935" s="144"/>
      <c r="AY1935" s="144"/>
      <c r="AZ1935" s="144"/>
      <c r="BA1935" s="144"/>
      <c r="BB1935" s="144"/>
      <c r="BC1935" s="144"/>
      <c r="BD1935" s="144"/>
      <c r="BE1935" s="144"/>
      <c r="BF1935" s="144"/>
      <c r="BG1935" s="144"/>
      <c r="BH1935" s="144"/>
      <c r="BI1935" s="144"/>
      <c r="BJ1935" s="144"/>
      <c r="BK1935" s="144"/>
      <c r="BL1935" s="144"/>
      <c r="BM1935" s="144"/>
      <c r="BN1935" s="144"/>
      <c r="BO1935" s="144"/>
      <c r="BP1935" s="144"/>
    </row>
    <row r="1936" spans="1:68" ht="14.5" x14ac:dyDescent="0.3">
      <c r="A1936" s="143"/>
      <c r="B1936" s="143"/>
      <c r="C1936" s="327"/>
      <c r="D1936" s="144"/>
      <c r="E1936" s="144"/>
      <c r="F1936" s="144"/>
      <c r="G1936" s="144"/>
      <c r="H1936" s="144"/>
      <c r="I1936" s="144"/>
      <c r="J1936" s="144"/>
      <c r="K1936" s="144"/>
      <c r="L1936" s="144"/>
      <c r="M1936" s="144"/>
      <c r="N1936" s="144"/>
      <c r="O1936" s="144"/>
      <c r="P1936" s="144"/>
      <c r="Q1936" s="144"/>
      <c r="R1936" s="144"/>
      <c r="S1936" s="144"/>
      <c r="T1936" s="144"/>
      <c r="U1936" s="144"/>
      <c r="V1936" s="144"/>
      <c r="W1936" s="144"/>
      <c r="X1936" s="144"/>
      <c r="Y1936" s="144"/>
      <c r="Z1936" s="144"/>
      <c r="AA1936" s="144"/>
      <c r="AB1936" s="144"/>
      <c r="AC1936" s="144"/>
      <c r="AD1936" s="144"/>
      <c r="AE1936" s="144"/>
      <c r="AF1936" s="144"/>
      <c r="AG1936" s="144"/>
      <c r="AH1936" s="144"/>
      <c r="AI1936" s="144"/>
      <c r="AJ1936" s="144"/>
      <c r="AK1936" s="144"/>
      <c r="AL1936" s="144"/>
      <c r="AM1936" s="144"/>
      <c r="AN1936" s="144"/>
      <c r="AO1936" s="144"/>
      <c r="AP1936" s="144"/>
      <c r="AQ1936" s="144"/>
      <c r="AR1936" s="144"/>
      <c r="AS1936" s="144"/>
      <c r="AT1936" s="144"/>
      <c r="AU1936" s="144"/>
      <c r="AV1936" s="144"/>
      <c r="AW1936" s="144"/>
      <c r="AX1936" s="144"/>
      <c r="AY1936" s="144"/>
      <c r="AZ1936" s="144"/>
      <c r="BA1936" s="144"/>
      <c r="BB1936" s="144"/>
      <c r="BC1936" s="144"/>
      <c r="BD1936" s="144"/>
      <c r="BE1936" s="144"/>
      <c r="BF1936" s="144"/>
      <c r="BG1936" s="144"/>
      <c r="BH1936" s="144"/>
      <c r="BI1936" s="144"/>
      <c r="BJ1936" s="144"/>
      <c r="BK1936" s="144"/>
      <c r="BL1936" s="144"/>
      <c r="BM1936" s="144"/>
      <c r="BN1936" s="144"/>
      <c r="BO1936" s="144"/>
      <c r="BP1936" s="144"/>
    </row>
    <row r="1937" spans="1:68" ht="14.5" x14ac:dyDescent="0.3">
      <c r="A1937" s="143"/>
      <c r="B1937" s="143"/>
      <c r="C1937" s="327"/>
      <c r="D1937" s="144"/>
      <c r="E1937" s="144"/>
      <c r="F1937" s="144"/>
      <c r="G1937" s="144"/>
      <c r="H1937" s="144"/>
      <c r="I1937" s="144"/>
      <c r="J1937" s="144"/>
      <c r="K1937" s="144"/>
      <c r="L1937" s="144"/>
      <c r="M1937" s="144"/>
      <c r="N1937" s="144"/>
      <c r="O1937" s="144"/>
      <c r="P1937" s="144"/>
      <c r="Q1937" s="144"/>
      <c r="R1937" s="144"/>
      <c r="S1937" s="144"/>
      <c r="T1937" s="144"/>
      <c r="U1937" s="144"/>
      <c r="V1937" s="144"/>
      <c r="W1937" s="144"/>
      <c r="X1937" s="144"/>
      <c r="Y1937" s="144"/>
      <c r="Z1937" s="144"/>
      <c r="AA1937" s="144"/>
      <c r="AB1937" s="144"/>
      <c r="AC1937" s="144"/>
      <c r="AD1937" s="144"/>
      <c r="AE1937" s="144"/>
      <c r="AF1937" s="144"/>
      <c r="AG1937" s="144"/>
      <c r="AH1937" s="144"/>
      <c r="AI1937" s="144"/>
      <c r="AJ1937" s="144"/>
      <c r="AK1937" s="144"/>
      <c r="AL1937" s="144"/>
      <c r="AM1937" s="144"/>
      <c r="AN1937" s="144"/>
      <c r="AO1937" s="144"/>
      <c r="AP1937" s="144"/>
      <c r="AQ1937" s="144"/>
      <c r="AR1937" s="144"/>
      <c r="AS1937" s="144"/>
      <c r="AT1937" s="144"/>
      <c r="AU1937" s="144"/>
      <c r="AV1937" s="144"/>
      <c r="AW1937" s="144"/>
      <c r="AX1937" s="144"/>
      <c r="AY1937" s="144"/>
      <c r="AZ1937" s="144"/>
      <c r="BA1937" s="144"/>
      <c r="BB1937" s="144"/>
      <c r="BC1937" s="144"/>
      <c r="BD1937" s="144"/>
      <c r="BE1937" s="144"/>
      <c r="BF1937" s="144"/>
      <c r="BG1937" s="144"/>
      <c r="BH1937" s="144"/>
      <c r="BI1937" s="144"/>
      <c r="BJ1937" s="144"/>
      <c r="BK1937" s="144"/>
      <c r="BL1937" s="144"/>
      <c r="BM1937" s="144"/>
      <c r="BN1937" s="144"/>
      <c r="BO1937" s="144"/>
      <c r="BP1937" s="144"/>
    </row>
    <row r="1938" spans="1:68" ht="14.5" x14ac:dyDescent="0.3">
      <c r="A1938" s="143"/>
      <c r="B1938" s="143"/>
      <c r="C1938" s="327"/>
      <c r="D1938" s="144"/>
      <c r="E1938" s="144"/>
      <c r="F1938" s="144"/>
      <c r="G1938" s="144"/>
      <c r="H1938" s="144"/>
      <c r="I1938" s="144"/>
      <c r="J1938" s="144"/>
      <c r="K1938" s="144"/>
      <c r="L1938" s="144"/>
      <c r="M1938" s="144"/>
      <c r="N1938" s="144"/>
      <c r="O1938" s="144"/>
      <c r="P1938" s="144"/>
      <c r="Q1938" s="144"/>
      <c r="R1938" s="144"/>
      <c r="S1938" s="144"/>
      <c r="T1938" s="144"/>
      <c r="U1938" s="144"/>
      <c r="V1938" s="144"/>
      <c r="W1938" s="144"/>
      <c r="X1938" s="144"/>
      <c r="Y1938" s="144"/>
      <c r="Z1938" s="144"/>
      <c r="AA1938" s="144"/>
      <c r="AB1938" s="144"/>
      <c r="AC1938" s="144"/>
      <c r="AD1938" s="144"/>
      <c r="AE1938" s="144"/>
      <c r="AF1938" s="144"/>
      <c r="AG1938" s="144"/>
      <c r="AH1938" s="144"/>
      <c r="AI1938" s="144"/>
      <c r="AJ1938" s="144"/>
      <c r="AK1938" s="144"/>
      <c r="AL1938" s="144"/>
      <c r="AM1938" s="144"/>
      <c r="AN1938" s="144"/>
      <c r="AO1938" s="144"/>
      <c r="AP1938" s="144"/>
      <c r="AQ1938" s="144"/>
      <c r="AR1938" s="144"/>
      <c r="AS1938" s="144"/>
      <c r="AT1938" s="144"/>
      <c r="AU1938" s="144"/>
      <c r="AV1938" s="144"/>
      <c r="AW1938" s="144"/>
      <c r="AX1938" s="144"/>
      <c r="AY1938" s="144"/>
      <c r="AZ1938" s="144"/>
      <c r="BA1938" s="144"/>
      <c r="BB1938" s="144"/>
      <c r="BC1938" s="144"/>
      <c r="BD1938" s="144"/>
      <c r="BE1938" s="144"/>
      <c r="BF1938" s="144"/>
      <c r="BG1938" s="144"/>
      <c r="BH1938" s="144"/>
      <c r="BI1938" s="144"/>
      <c r="BJ1938" s="144"/>
      <c r="BK1938" s="144"/>
      <c r="BL1938" s="144"/>
      <c r="BM1938" s="144"/>
      <c r="BN1938" s="144"/>
      <c r="BO1938" s="144"/>
      <c r="BP1938" s="144"/>
    </row>
    <row r="1939" spans="1:68" ht="14.5" x14ac:dyDescent="0.3">
      <c r="A1939" s="143"/>
      <c r="B1939" s="143"/>
      <c r="C1939" s="327"/>
      <c r="D1939" s="144"/>
      <c r="E1939" s="144"/>
      <c r="F1939" s="144"/>
      <c r="G1939" s="144"/>
      <c r="H1939" s="144"/>
      <c r="I1939" s="144"/>
      <c r="J1939" s="144"/>
      <c r="K1939" s="144"/>
      <c r="L1939" s="144"/>
      <c r="M1939" s="144"/>
      <c r="N1939" s="144"/>
      <c r="O1939" s="144"/>
      <c r="P1939" s="144"/>
      <c r="Q1939" s="144"/>
      <c r="R1939" s="144"/>
      <c r="S1939" s="144"/>
      <c r="T1939" s="144"/>
      <c r="U1939" s="144"/>
      <c r="V1939" s="144"/>
      <c r="W1939" s="144"/>
      <c r="X1939" s="144"/>
      <c r="Y1939" s="144"/>
      <c r="Z1939" s="144"/>
      <c r="AA1939" s="144"/>
      <c r="AB1939" s="144"/>
      <c r="AC1939" s="144"/>
      <c r="AD1939" s="144"/>
      <c r="AE1939" s="144"/>
      <c r="AF1939" s="144"/>
      <c r="AG1939" s="144"/>
      <c r="AH1939" s="144"/>
      <c r="AI1939" s="144"/>
      <c r="AJ1939" s="144"/>
      <c r="AK1939" s="144"/>
      <c r="AL1939" s="144"/>
      <c r="AM1939" s="144"/>
      <c r="AN1939" s="144"/>
      <c r="AO1939" s="144"/>
      <c r="AP1939" s="144"/>
      <c r="AQ1939" s="144"/>
      <c r="AR1939" s="144"/>
      <c r="AS1939" s="144"/>
      <c r="AT1939" s="144"/>
      <c r="AU1939" s="144"/>
      <c r="AV1939" s="144"/>
      <c r="AW1939" s="144"/>
      <c r="AX1939" s="144"/>
      <c r="AY1939" s="144"/>
      <c r="AZ1939" s="144"/>
      <c r="BA1939" s="144"/>
      <c r="BB1939" s="144"/>
      <c r="BC1939" s="144"/>
      <c r="BD1939" s="144"/>
      <c r="BE1939" s="144"/>
      <c r="BF1939" s="144"/>
      <c r="BG1939" s="144"/>
      <c r="BH1939" s="144"/>
      <c r="BI1939" s="144"/>
      <c r="BJ1939" s="144"/>
      <c r="BK1939" s="144"/>
      <c r="BL1939" s="144"/>
      <c r="BM1939" s="144"/>
      <c r="BN1939" s="144"/>
      <c r="BO1939" s="144"/>
      <c r="BP1939" s="144"/>
    </row>
    <row r="1940" spans="1:68" ht="14.5" x14ac:dyDescent="0.3">
      <c r="A1940" s="143"/>
      <c r="B1940" s="143"/>
      <c r="C1940" s="327"/>
      <c r="D1940" s="144"/>
      <c r="E1940" s="144"/>
      <c r="F1940" s="144"/>
      <c r="G1940" s="144"/>
      <c r="H1940" s="144"/>
      <c r="I1940" s="144"/>
      <c r="J1940" s="144"/>
      <c r="K1940" s="144"/>
      <c r="L1940" s="144"/>
      <c r="M1940" s="144"/>
      <c r="N1940" s="144"/>
      <c r="O1940" s="144"/>
      <c r="P1940" s="144"/>
      <c r="Q1940" s="144"/>
      <c r="R1940" s="144"/>
      <c r="S1940" s="144"/>
      <c r="T1940" s="144"/>
      <c r="U1940" s="144"/>
      <c r="V1940" s="144"/>
      <c r="W1940" s="144"/>
      <c r="X1940" s="144"/>
      <c r="Y1940" s="144"/>
      <c r="Z1940" s="144"/>
      <c r="AA1940" s="144"/>
      <c r="AB1940" s="144"/>
      <c r="AC1940" s="144"/>
      <c r="AD1940" s="144"/>
      <c r="AE1940" s="144"/>
      <c r="AF1940" s="144"/>
      <c r="AG1940" s="144"/>
      <c r="AH1940" s="144"/>
      <c r="AI1940" s="144"/>
      <c r="AJ1940" s="144"/>
      <c r="AK1940" s="144"/>
      <c r="AL1940" s="144"/>
      <c r="AM1940" s="144"/>
      <c r="AN1940" s="144"/>
      <c r="AO1940" s="144"/>
      <c r="AP1940" s="144"/>
      <c r="AQ1940" s="144"/>
      <c r="AR1940" s="144"/>
      <c r="AS1940" s="144"/>
      <c r="AT1940" s="144"/>
      <c r="AU1940" s="144"/>
      <c r="AV1940" s="144"/>
      <c r="AW1940" s="144"/>
      <c r="AX1940" s="144"/>
      <c r="AY1940" s="144"/>
      <c r="AZ1940" s="144"/>
      <c r="BA1940" s="144"/>
      <c r="BB1940" s="144"/>
      <c r="BC1940" s="144"/>
      <c r="BD1940" s="144"/>
      <c r="BE1940" s="144"/>
      <c r="BF1940" s="144"/>
      <c r="BG1940" s="144"/>
      <c r="BH1940" s="144"/>
      <c r="BI1940" s="144"/>
      <c r="BJ1940" s="144"/>
      <c r="BK1940" s="144"/>
      <c r="BL1940" s="144"/>
      <c r="BM1940" s="144"/>
      <c r="BN1940" s="144"/>
      <c r="BO1940" s="144"/>
      <c r="BP1940" s="144"/>
    </row>
    <row r="1941" spans="1:68" ht="14.5" x14ac:dyDescent="0.3">
      <c r="A1941" s="143"/>
      <c r="B1941" s="143"/>
      <c r="C1941" s="327"/>
      <c r="D1941" s="144"/>
      <c r="E1941" s="144"/>
      <c r="F1941" s="144"/>
      <c r="G1941" s="144"/>
      <c r="H1941" s="144"/>
      <c r="I1941" s="144"/>
      <c r="J1941" s="144"/>
      <c r="K1941" s="144"/>
      <c r="L1941" s="144"/>
      <c r="M1941" s="144"/>
      <c r="N1941" s="144"/>
      <c r="O1941" s="144"/>
      <c r="P1941" s="144"/>
      <c r="Q1941" s="144"/>
      <c r="R1941" s="144"/>
      <c r="S1941" s="144"/>
      <c r="T1941" s="144"/>
      <c r="U1941" s="144"/>
      <c r="V1941" s="144"/>
      <c r="W1941" s="144"/>
      <c r="X1941" s="144"/>
      <c r="Y1941" s="144"/>
      <c r="Z1941" s="144"/>
      <c r="AA1941" s="144"/>
      <c r="AB1941" s="144"/>
      <c r="AC1941" s="144"/>
      <c r="AD1941" s="144"/>
      <c r="AE1941" s="144"/>
      <c r="AF1941" s="144"/>
      <c r="AG1941" s="144"/>
      <c r="AH1941" s="144"/>
      <c r="AI1941" s="144"/>
      <c r="AJ1941" s="144"/>
      <c r="AK1941" s="144"/>
      <c r="AL1941" s="144"/>
      <c r="AM1941" s="144"/>
      <c r="AN1941" s="144"/>
      <c r="AO1941" s="144"/>
      <c r="AP1941" s="144"/>
      <c r="AQ1941" s="144"/>
      <c r="AR1941" s="144"/>
      <c r="AS1941" s="144"/>
      <c r="AT1941" s="144"/>
      <c r="AU1941" s="144"/>
      <c r="AV1941" s="144"/>
      <c r="AW1941" s="144"/>
      <c r="AX1941" s="144"/>
      <c r="AY1941" s="144"/>
      <c r="AZ1941" s="144"/>
      <c r="BA1941" s="144"/>
      <c r="BB1941" s="144"/>
      <c r="BC1941" s="144"/>
      <c r="BD1941" s="144"/>
      <c r="BE1941" s="144"/>
      <c r="BF1941" s="144"/>
      <c r="BG1941" s="144"/>
      <c r="BH1941" s="144"/>
      <c r="BI1941" s="144"/>
      <c r="BJ1941" s="144"/>
      <c r="BK1941" s="144"/>
      <c r="BL1941" s="144"/>
      <c r="BM1941" s="144"/>
      <c r="BN1941" s="144"/>
      <c r="BO1941" s="144"/>
      <c r="BP1941" s="144"/>
    </row>
    <row r="1942" spans="1:68" ht="14.5" x14ac:dyDescent="0.3">
      <c r="A1942" s="143"/>
      <c r="B1942" s="143"/>
      <c r="C1942" s="327"/>
      <c r="D1942" s="144"/>
      <c r="E1942" s="144"/>
      <c r="F1942" s="144"/>
      <c r="G1942" s="144"/>
      <c r="H1942" s="144"/>
      <c r="I1942" s="144"/>
      <c r="J1942" s="144"/>
      <c r="K1942" s="144"/>
      <c r="L1942" s="144"/>
      <c r="M1942" s="144"/>
      <c r="N1942" s="144"/>
      <c r="O1942" s="144"/>
      <c r="P1942" s="144"/>
      <c r="Q1942" s="144"/>
      <c r="R1942" s="144"/>
      <c r="S1942" s="144"/>
      <c r="T1942" s="144"/>
      <c r="U1942" s="144"/>
      <c r="V1942" s="144"/>
      <c r="W1942" s="144"/>
      <c r="X1942" s="144"/>
      <c r="Y1942" s="144"/>
      <c r="Z1942" s="144"/>
      <c r="AA1942" s="144"/>
      <c r="AB1942" s="144"/>
      <c r="AC1942" s="144"/>
      <c r="AD1942" s="144"/>
      <c r="AE1942" s="144"/>
      <c r="AF1942" s="144"/>
      <c r="AG1942" s="144"/>
      <c r="AH1942" s="144"/>
      <c r="AI1942" s="144"/>
      <c r="AJ1942" s="144"/>
      <c r="AK1942" s="144"/>
      <c r="AL1942" s="144"/>
      <c r="AM1942" s="144"/>
      <c r="AN1942" s="144"/>
      <c r="AO1942" s="144"/>
      <c r="AP1942" s="144"/>
      <c r="AQ1942" s="144"/>
      <c r="AR1942" s="144"/>
      <c r="AS1942" s="144"/>
      <c r="AT1942" s="144"/>
      <c r="AU1942" s="144"/>
      <c r="AV1942" s="144"/>
      <c r="AW1942" s="144"/>
      <c r="AX1942" s="144"/>
      <c r="AY1942" s="144"/>
      <c r="AZ1942" s="144"/>
      <c r="BA1942" s="144"/>
      <c r="BB1942" s="144"/>
      <c r="BC1942" s="144"/>
      <c r="BD1942" s="144"/>
      <c r="BE1942" s="144"/>
      <c r="BF1942" s="144"/>
      <c r="BG1942" s="144"/>
      <c r="BH1942" s="144"/>
      <c r="BI1942" s="144"/>
      <c r="BJ1942" s="144"/>
      <c r="BK1942" s="144"/>
      <c r="BL1942" s="144"/>
      <c r="BM1942" s="144"/>
      <c r="BN1942" s="144"/>
      <c r="BO1942" s="144"/>
      <c r="BP1942" s="144"/>
    </row>
    <row r="1943" spans="1:68" ht="14.5" x14ac:dyDescent="0.3">
      <c r="A1943" s="143"/>
      <c r="B1943" s="143"/>
      <c r="C1943" s="327"/>
      <c r="D1943" s="144"/>
      <c r="E1943" s="144"/>
      <c r="F1943" s="144"/>
      <c r="G1943" s="144"/>
      <c r="H1943" s="144"/>
      <c r="I1943" s="144"/>
      <c r="J1943" s="144"/>
      <c r="K1943" s="144"/>
      <c r="L1943" s="144"/>
      <c r="M1943" s="144"/>
      <c r="N1943" s="144"/>
      <c r="O1943" s="144"/>
      <c r="P1943" s="144"/>
      <c r="Q1943" s="144"/>
      <c r="R1943" s="144"/>
      <c r="S1943" s="144"/>
      <c r="T1943" s="144"/>
      <c r="U1943" s="144"/>
      <c r="V1943" s="144"/>
      <c r="W1943" s="144"/>
      <c r="X1943" s="144"/>
      <c r="Y1943" s="144"/>
      <c r="Z1943" s="144"/>
      <c r="AA1943" s="144"/>
      <c r="AB1943" s="144"/>
      <c r="AC1943" s="144"/>
      <c r="AD1943" s="144"/>
      <c r="AE1943" s="144"/>
      <c r="AF1943" s="144"/>
      <c r="AG1943" s="144"/>
      <c r="AH1943" s="144"/>
      <c r="AI1943" s="144"/>
      <c r="AJ1943" s="144"/>
      <c r="AK1943" s="144"/>
      <c r="AL1943" s="144"/>
      <c r="AM1943" s="144"/>
      <c r="AN1943" s="144"/>
      <c r="AO1943" s="144"/>
      <c r="AP1943" s="144"/>
      <c r="AQ1943" s="144"/>
      <c r="AR1943" s="144"/>
      <c r="AS1943" s="144"/>
      <c r="AT1943" s="144"/>
      <c r="AU1943" s="144"/>
      <c r="AV1943" s="144"/>
      <c r="AW1943" s="144"/>
      <c r="AX1943" s="144"/>
      <c r="AY1943" s="144"/>
      <c r="AZ1943" s="144"/>
      <c r="BA1943" s="144"/>
      <c r="BB1943" s="144"/>
      <c r="BC1943" s="144"/>
      <c r="BD1943" s="144"/>
      <c r="BE1943" s="144"/>
      <c r="BF1943" s="144"/>
      <c r="BG1943" s="144"/>
      <c r="BH1943" s="144"/>
      <c r="BI1943" s="144"/>
      <c r="BJ1943" s="144"/>
      <c r="BK1943" s="144"/>
      <c r="BL1943" s="144"/>
      <c r="BM1943" s="144"/>
      <c r="BN1943" s="144"/>
      <c r="BO1943" s="144"/>
      <c r="BP1943" s="144"/>
    </row>
    <row r="1944" spans="1:68" ht="14.5" x14ac:dyDescent="0.3">
      <c r="A1944" s="143"/>
      <c r="B1944" s="143"/>
      <c r="C1944" s="327"/>
      <c r="D1944" s="144"/>
      <c r="E1944" s="144"/>
      <c r="F1944" s="144"/>
      <c r="G1944" s="144"/>
      <c r="H1944" s="144"/>
      <c r="I1944" s="144"/>
      <c r="J1944" s="144"/>
      <c r="K1944" s="144"/>
      <c r="L1944" s="144"/>
      <c r="M1944" s="144"/>
      <c r="N1944" s="144"/>
      <c r="O1944" s="144"/>
      <c r="P1944" s="144"/>
      <c r="Q1944" s="144"/>
      <c r="R1944" s="144"/>
      <c r="S1944" s="144"/>
      <c r="T1944" s="144"/>
      <c r="U1944" s="144"/>
      <c r="V1944" s="144"/>
      <c r="W1944" s="144"/>
      <c r="X1944" s="144"/>
      <c r="Y1944" s="144"/>
      <c r="Z1944" s="144"/>
      <c r="AA1944" s="144"/>
      <c r="AB1944" s="144"/>
      <c r="AC1944" s="144"/>
      <c r="AD1944" s="144"/>
      <c r="AE1944" s="144"/>
      <c r="AF1944" s="144"/>
      <c r="AG1944" s="144"/>
      <c r="AH1944" s="144"/>
      <c r="AI1944" s="144"/>
      <c r="AJ1944" s="144"/>
      <c r="AK1944" s="144"/>
      <c r="AL1944" s="144"/>
      <c r="AM1944" s="144"/>
      <c r="AN1944" s="144"/>
      <c r="AO1944" s="144"/>
      <c r="AP1944" s="144"/>
      <c r="AQ1944" s="144"/>
      <c r="AR1944" s="144"/>
      <c r="AS1944" s="144"/>
      <c r="AT1944" s="144"/>
      <c r="AU1944" s="144"/>
      <c r="AV1944" s="144"/>
      <c r="AW1944" s="144"/>
      <c r="AX1944" s="144"/>
      <c r="AY1944" s="144"/>
      <c r="AZ1944" s="144"/>
      <c r="BA1944" s="144"/>
      <c r="BB1944" s="144"/>
      <c r="BC1944" s="144"/>
      <c r="BD1944" s="144"/>
      <c r="BE1944" s="144"/>
      <c r="BF1944" s="144"/>
      <c r="BG1944" s="144"/>
      <c r="BH1944" s="144"/>
      <c r="BI1944" s="144"/>
      <c r="BJ1944" s="144"/>
      <c r="BK1944" s="144"/>
      <c r="BL1944" s="144"/>
      <c r="BM1944" s="144"/>
      <c r="BN1944" s="144"/>
      <c r="BO1944" s="144"/>
      <c r="BP1944" s="144"/>
    </row>
    <row r="1945" spans="1:68" ht="14.5" x14ac:dyDescent="0.3">
      <c r="A1945" s="143"/>
      <c r="B1945" s="143"/>
      <c r="C1945" s="327"/>
      <c r="D1945" s="144"/>
      <c r="E1945" s="144"/>
      <c r="F1945" s="144"/>
      <c r="G1945" s="144"/>
      <c r="H1945" s="144"/>
      <c r="I1945" s="144"/>
      <c r="J1945" s="144"/>
      <c r="K1945" s="144"/>
      <c r="L1945" s="144"/>
      <c r="M1945" s="144"/>
      <c r="N1945" s="144"/>
      <c r="O1945" s="144"/>
      <c r="P1945" s="144"/>
      <c r="Q1945" s="144"/>
      <c r="R1945" s="144"/>
      <c r="S1945" s="144"/>
      <c r="T1945" s="144"/>
      <c r="U1945" s="144"/>
      <c r="V1945" s="144"/>
      <c r="W1945" s="144"/>
      <c r="X1945" s="144"/>
      <c r="Y1945" s="144"/>
      <c r="Z1945" s="144"/>
      <c r="AA1945" s="144"/>
      <c r="AB1945" s="144"/>
      <c r="AC1945" s="144"/>
      <c r="AD1945" s="144"/>
      <c r="AE1945" s="144"/>
      <c r="AF1945" s="144"/>
      <c r="AG1945" s="144"/>
      <c r="AH1945" s="144"/>
      <c r="AI1945" s="144"/>
      <c r="AJ1945" s="144"/>
      <c r="AK1945" s="144"/>
      <c r="AL1945" s="144"/>
      <c r="AM1945" s="144"/>
      <c r="AN1945" s="144"/>
      <c r="AO1945" s="144"/>
      <c r="AP1945" s="144"/>
      <c r="AQ1945" s="144"/>
      <c r="AR1945" s="144"/>
      <c r="AS1945" s="144"/>
      <c r="AT1945" s="144"/>
      <c r="AU1945" s="144"/>
      <c r="AV1945" s="144"/>
      <c r="AW1945" s="144"/>
      <c r="AX1945" s="144"/>
      <c r="AY1945" s="144"/>
      <c r="AZ1945" s="144"/>
      <c r="BA1945" s="144"/>
      <c r="BB1945" s="144"/>
      <c r="BC1945" s="144"/>
      <c r="BD1945" s="144"/>
      <c r="BE1945" s="144"/>
      <c r="BF1945" s="144"/>
      <c r="BG1945" s="144"/>
      <c r="BH1945" s="144"/>
      <c r="BI1945" s="144"/>
      <c r="BJ1945" s="144"/>
      <c r="BK1945" s="144"/>
      <c r="BL1945" s="144"/>
      <c r="BM1945" s="144"/>
      <c r="BN1945" s="144"/>
      <c r="BO1945" s="144"/>
      <c r="BP1945" s="144"/>
    </row>
    <row r="1946" spans="1:68" ht="14.5" x14ac:dyDescent="0.3">
      <c r="A1946" s="143"/>
      <c r="B1946" s="143"/>
      <c r="C1946" s="327"/>
      <c r="D1946" s="144"/>
      <c r="E1946" s="144"/>
      <c r="F1946" s="144"/>
      <c r="G1946" s="144"/>
      <c r="H1946" s="144"/>
      <c r="I1946" s="144"/>
      <c r="J1946" s="144"/>
      <c r="K1946" s="144"/>
      <c r="L1946" s="144"/>
      <c r="M1946" s="144"/>
      <c r="N1946" s="144"/>
      <c r="O1946" s="144"/>
      <c r="P1946" s="144"/>
      <c r="Q1946" s="144"/>
      <c r="R1946" s="144"/>
      <c r="S1946" s="144"/>
      <c r="T1946" s="144"/>
      <c r="U1946" s="144"/>
      <c r="V1946" s="144"/>
      <c r="W1946" s="144"/>
      <c r="X1946" s="144"/>
      <c r="Y1946" s="144"/>
      <c r="Z1946" s="144"/>
      <c r="AA1946" s="144"/>
      <c r="AB1946" s="144"/>
      <c r="AC1946" s="144"/>
      <c r="AD1946" s="144"/>
      <c r="AE1946" s="144"/>
      <c r="AF1946" s="144"/>
      <c r="AG1946" s="144"/>
      <c r="AH1946" s="144"/>
      <c r="AI1946" s="144"/>
      <c r="AJ1946" s="144"/>
      <c r="AK1946" s="144"/>
      <c r="AL1946" s="144"/>
      <c r="AM1946" s="144"/>
      <c r="AN1946" s="144"/>
      <c r="AO1946" s="144"/>
      <c r="AP1946" s="144"/>
      <c r="AQ1946" s="144"/>
      <c r="AR1946" s="144"/>
      <c r="AS1946" s="144"/>
      <c r="AT1946" s="144"/>
      <c r="AU1946" s="144"/>
      <c r="AV1946" s="144"/>
      <c r="AW1946" s="144"/>
      <c r="AX1946" s="144"/>
      <c r="AY1946" s="144"/>
      <c r="AZ1946" s="144"/>
      <c r="BA1946" s="144"/>
      <c r="BB1946" s="144"/>
      <c r="BC1946" s="144"/>
      <c r="BD1946" s="144"/>
      <c r="BE1946" s="144"/>
      <c r="BF1946" s="144"/>
      <c r="BG1946" s="144"/>
      <c r="BH1946" s="144"/>
      <c r="BI1946" s="144"/>
      <c r="BJ1946" s="144"/>
      <c r="BK1946" s="144"/>
      <c r="BL1946" s="144"/>
      <c r="BM1946" s="144"/>
      <c r="BN1946" s="144"/>
      <c r="BO1946" s="144"/>
      <c r="BP1946" s="144"/>
    </row>
    <row r="1947" spans="1:68" ht="14.5" x14ac:dyDescent="0.3">
      <c r="A1947" s="143"/>
      <c r="B1947" s="143"/>
      <c r="C1947" s="327"/>
      <c r="D1947" s="144"/>
      <c r="E1947" s="144"/>
      <c r="F1947" s="144"/>
      <c r="G1947" s="144"/>
      <c r="H1947" s="144"/>
      <c r="I1947" s="144"/>
      <c r="J1947" s="144"/>
      <c r="K1947" s="144"/>
      <c r="L1947" s="144"/>
      <c r="M1947" s="144"/>
      <c r="N1947" s="144"/>
      <c r="O1947" s="144"/>
      <c r="P1947" s="144"/>
      <c r="Q1947" s="144"/>
      <c r="R1947" s="144"/>
      <c r="S1947" s="144"/>
      <c r="T1947" s="144"/>
      <c r="U1947" s="144"/>
      <c r="V1947" s="144"/>
      <c r="W1947" s="144"/>
      <c r="X1947" s="144"/>
      <c r="Y1947" s="144"/>
      <c r="Z1947" s="144"/>
      <c r="AA1947" s="144"/>
      <c r="AB1947" s="144"/>
      <c r="AC1947" s="144"/>
      <c r="AD1947" s="144"/>
      <c r="AE1947" s="144"/>
      <c r="AF1947" s="144"/>
      <c r="AG1947" s="144"/>
      <c r="AH1947" s="144"/>
      <c r="AI1947" s="144"/>
      <c r="AJ1947" s="144"/>
      <c r="AK1947" s="144"/>
      <c r="AL1947" s="144"/>
      <c r="AM1947" s="144"/>
      <c r="AN1947" s="144"/>
      <c r="AO1947" s="144"/>
      <c r="AP1947" s="144"/>
      <c r="AQ1947" s="144"/>
      <c r="AR1947" s="144"/>
      <c r="AS1947" s="144"/>
      <c r="AT1947" s="144"/>
      <c r="AU1947" s="144"/>
      <c r="AV1947" s="144"/>
      <c r="AW1947" s="144"/>
      <c r="AX1947" s="144"/>
      <c r="AY1947" s="144"/>
      <c r="AZ1947" s="144"/>
      <c r="BA1947" s="144"/>
      <c r="BB1947" s="144"/>
      <c r="BC1947" s="144"/>
      <c r="BD1947" s="144"/>
      <c r="BE1947" s="144"/>
      <c r="BF1947" s="144"/>
      <c r="BG1947" s="144"/>
      <c r="BH1947" s="144"/>
      <c r="BI1947" s="144"/>
      <c r="BJ1947" s="144"/>
      <c r="BK1947" s="144"/>
      <c r="BL1947" s="144"/>
      <c r="BM1947" s="144"/>
      <c r="BN1947" s="144"/>
      <c r="BO1947" s="144"/>
      <c r="BP1947" s="144"/>
    </row>
    <row r="1948" spans="1:68" ht="14.5" x14ac:dyDescent="0.3">
      <c r="A1948" s="143"/>
      <c r="B1948" s="143"/>
      <c r="C1948" s="327"/>
      <c r="D1948" s="144"/>
      <c r="E1948" s="144"/>
      <c r="F1948" s="144"/>
      <c r="G1948" s="144"/>
      <c r="H1948" s="144"/>
      <c r="I1948" s="144"/>
      <c r="J1948" s="144"/>
      <c r="K1948" s="144"/>
      <c r="L1948" s="144"/>
      <c r="M1948" s="144"/>
      <c r="N1948" s="144"/>
      <c r="O1948" s="144"/>
      <c r="P1948" s="144"/>
      <c r="Q1948" s="144"/>
      <c r="R1948" s="144"/>
      <c r="S1948" s="144"/>
      <c r="T1948" s="144"/>
      <c r="U1948" s="144"/>
      <c r="V1948" s="144"/>
      <c r="W1948" s="144"/>
      <c r="X1948" s="144"/>
      <c r="Y1948" s="144"/>
      <c r="Z1948" s="144"/>
      <c r="AA1948" s="144"/>
      <c r="AB1948" s="144"/>
      <c r="AC1948" s="144"/>
      <c r="AD1948" s="144"/>
      <c r="AE1948" s="144"/>
      <c r="AF1948" s="144"/>
      <c r="AG1948" s="144"/>
      <c r="AH1948" s="144"/>
      <c r="AI1948" s="144"/>
      <c r="AJ1948" s="144"/>
      <c r="AK1948" s="144"/>
      <c r="AL1948" s="144"/>
      <c r="AM1948" s="144"/>
      <c r="AN1948" s="144"/>
      <c r="AO1948" s="144"/>
      <c r="AP1948" s="144"/>
      <c r="AQ1948" s="144"/>
      <c r="AR1948" s="144"/>
      <c r="AS1948" s="144"/>
      <c r="AT1948" s="144"/>
      <c r="AU1948" s="144"/>
      <c r="AV1948" s="144"/>
      <c r="AW1948" s="144"/>
      <c r="AX1948" s="144"/>
      <c r="AY1948" s="144"/>
      <c r="AZ1948" s="144"/>
      <c r="BA1948" s="144"/>
      <c r="BB1948" s="144"/>
      <c r="BC1948" s="144"/>
      <c r="BD1948" s="144"/>
      <c r="BE1948" s="144"/>
      <c r="BF1948" s="144"/>
      <c r="BG1948" s="144"/>
      <c r="BH1948" s="144"/>
      <c r="BI1948" s="144"/>
      <c r="BJ1948" s="144"/>
      <c r="BK1948" s="144"/>
      <c r="BL1948" s="144"/>
      <c r="BM1948" s="144"/>
      <c r="BN1948" s="144"/>
      <c r="BO1948" s="144"/>
      <c r="BP1948" s="144"/>
    </row>
    <row r="1949" spans="1:68" ht="14.5" x14ac:dyDescent="0.3">
      <c r="A1949" s="143"/>
      <c r="B1949" s="143"/>
      <c r="C1949" s="327"/>
      <c r="D1949" s="144"/>
      <c r="E1949" s="144"/>
      <c r="F1949" s="144"/>
      <c r="G1949" s="144"/>
      <c r="H1949" s="144"/>
      <c r="I1949" s="144"/>
      <c r="J1949" s="144"/>
      <c r="K1949" s="144"/>
      <c r="L1949" s="144"/>
      <c r="M1949" s="144"/>
      <c r="N1949" s="144"/>
      <c r="O1949" s="144"/>
      <c r="P1949" s="144"/>
      <c r="Q1949" s="144"/>
      <c r="R1949" s="144"/>
      <c r="S1949" s="144"/>
      <c r="T1949" s="144"/>
      <c r="U1949" s="144"/>
      <c r="V1949" s="144"/>
      <c r="W1949" s="144"/>
      <c r="X1949" s="144"/>
      <c r="Y1949" s="144"/>
      <c r="Z1949" s="144"/>
      <c r="AA1949" s="144"/>
      <c r="AB1949" s="144"/>
      <c r="AC1949" s="144"/>
      <c r="AD1949" s="144"/>
      <c r="AE1949" s="144"/>
      <c r="AF1949" s="144"/>
      <c r="AG1949" s="144"/>
      <c r="AH1949" s="144"/>
      <c r="AI1949" s="144"/>
      <c r="AJ1949" s="144"/>
      <c r="AK1949" s="144"/>
      <c r="AL1949" s="144"/>
      <c r="AM1949" s="144"/>
      <c r="AN1949" s="144"/>
      <c r="AO1949" s="144"/>
      <c r="AP1949" s="144"/>
      <c r="AQ1949" s="144"/>
      <c r="AR1949" s="144"/>
      <c r="AS1949" s="144"/>
      <c r="AT1949" s="144"/>
      <c r="AU1949" s="144"/>
      <c r="AV1949" s="144"/>
      <c r="AW1949" s="144"/>
      <c r="AX1949" s="144"/>
      <c r="AY1949" s="144"/>
      <c r="AZ1949" s="144"/>
      <c r="BA1949" s="144"/>
      <c r="BB1949" s="144"/>
      <c r="BC1949" s="144"/>
      <c r="BD1949" s="144"/>
      <c r="BE1949" s="144"/>
      <c r="BF1949" s="144"/>
      <c r="BG1949" s="144"/>
      <c r="BH1949" s="144"/>
      <c r="BI1949" s="144"/>
      <c r="BJ1949" s="144"/>
      <c r="BK1949" s="144"/>
      <c r="BL1949" s="144"/>
      <c r="BM1949" s="144"/>
      <c r="BN1949" s="144"/>
      <c r="BO1949" s="144"/>
      <c r="BP1949" s="144"/>
    </row>
    <row r="1950" spans="1:68" ht="14.5" x14ac:dyDescent="0.3">
      <c r="A1950" s="143"/>
      <c r="B1950" s="143"/>
      <c r="C1950" s="327"/>
      <c r="D1950" s="144"/>
      <c r="E1950" s="144"/>
      <c r="F1950" s="144"/>
      <c r="G1950" s="144"/>
      <c r="H1950" s="144"/>
      <c r="I1950" s="144"/>
      <c r="J1950" s="144"/>
      <c r="K1950" s="144"/>
      <c r="L1950" s="144"/>
      <c r="M1950" s="144"/>
      <c r="N1950" s="144"/>
      <c r="O1950" s="144"/>
      <c r="P1950" s="144"/>
      <c r="Q1950" s="144"/>
      <c r="R1950" s="144"/>
      <c r="S1950" s="144"/>
      <c r="T1950" s="144"/>
      <c r="U1950" s="144"/>
      <c r="V1950" s="144"/>
      <c r="W1950" s="144"/>
      <c r="X1950" s="144"/>
      <c r="Y1950" s="144"/>
      <c r="Z1950" s="144"/>
      <c r="AA1950" s="144"/>
      <c r="AB1950" s="144"/>
      <c r="AC1950" s="144"/>
      <c r="AD1950" s="144"/>
      <c r="AE1950" s="144"/>
      <c r="AF1950" s="144"/>
      <c r="AG1950" s="144"/>
      <c r="AH1950" s="144"/>
      <c r="AI1950" s="144"/>
      <c r="AJ1950" s="144"/>
      <c r="AK1950" s="144"/>
      <c r="AL1950" s="144"/>
      <c r="AM1950" s="144"/>
      <c r="AN1950" s="144"/>
      <c r="AO1950" s="144"/>
      <c r="AP1950" s="144"/>
      <c r="AQ1950" s="144"/>
      <c r="AR1950" s="144"/>
      <c r="AS1950" s="144"/>
      <c r="AT1950" s="144"/>
      <c r="AU1950" s="144"/>
      <c r="AV1950" s="144"/>
      <c r="AW1950" s="144"/>
      <c r="AX1950" s="144"/>
      <c r="AY1950" s="144"/>
      <c r="AZ1950" s="144"/>
      <c r="BA1950" s="144"/>
      <c r="BB1950" s="144"/>
      <c r="BC1950" s="144"/>
      <c r="BD1950" s="144"/>
      <c r="BE1950" s="144"/>
      <c r="BF1950" s="144"/>
      <c r="BG1950" s="144"/>
      <c r="BH1950" s="144"/>
      <c r="BI1950" s="144"/>
      <c r="BJ1950" s="144"/>
      <c r="BK1950" s="144"/>
      <c r="BL1950" s="144"/>
      <c r="BM1950" s="144"/>
      <c r="BN1950" s="144"/>
      <c r="BO1950" s="144"/>
      <c r="BP1950" s="144"/>
    </row>
    <row r="1951" spans="1:68" ht="14.5" x14ac:dyDescent="0.3">
      <c r="A1951" s="143"/>
      <c r="B1951" s="143"/>
      <c r="C1951" s="327"/>
      <c r="D1951" s="144"/>
      <c r="E1951" s="144"/>
      <c r="F1951" s="144"/>
      <c r="G1951" s="144"/>
      <c r="H1951" s="144"/>
      <c r="I1951" s="144"/>
      <c r="J1951" s="144"/>
      <c r="K1951" s="144"/>
      <c r="L1951" s="144"/>
      <c r="M1951" s="144"/>
      <c r="N1951" s="144"/>
      <c r="O1951" s="144"/>
      <c r="P1951" s="144"/>
      <c r="Q1951" s="144"/>
      <c r="R1951" s="144"/>
      <c r="S1951" s="144"/>
      <c r="T1951" s="144"/>
      <c r="U1951" s="144"/>
      <c r="V1951" s="144"/>
      <c r="W1951" s="144"/>
      <c r="X1951" s="144"/>
      <c r="Y1951" s="144"/>
      <c r="Z1951" s="144"/>
      <c r="AA1951" s="144"/>
      <c r="AB1951" s="144"/>
      <c r="AC1951" s="144"/>
      <c r="AD1951" s="144"/>
      <c r="AE1951" s="144"/>
      <c r="AF1951" s="144"/>
      <c r="AG1951" s="144"/>
      <c r="AH1951" s="144"/>
      <c r="AI1951" s="144"/>
      <c r="AJ1951" s="144"/>
      <c r="AK1951" s="144"/>
      <c r="AL1951" s="144"/>
      <c r="AM1951" s="144"/>
      <c r="AN1951" s="144"/>
      <c r="AO1951" s="144"/>
      <c r="AP1951" s="144"/>
      <c r="AQ1951" s="144"/>
      <c r="AR1951" s="144"/>
      <c r="AS1951" s="144"/>
      <c r="AT1951" s="144"/>
      <c r="AU1951" s="144"/>
      <c r="AV1951" s="144"/>
      <c r="AW1951" s="144"/>
      <c r="AX1951" s="144"/>
      <c r="AY1951" s="144"/>
      <c r="AZ1951" s="144"/>
      <c r="BA1951" s="144"/>
      <c r="BB1951" s="144"/>
      <c r="BC1951" s="144"/>
      <c r="BD1951" s="144"/>
      <c r="BE1951" s="144"/>
      <c r="BF1951" s="144"/>
      <c r="BG1951" s="144"/>
      <c r="BH1951" s="144"/>
      <c r="BI1951" s="144"/>
      <c r="BJ1951" s="144"/>
      <c r="BK1951" s="144"/>
      <c r="BL1951" s="144"/>
      <c r="BM1951" s="144"/>
      <c r="BN1951" s="144"/>
      <c r="BO1951" s="144"/>
      <c r="BP1951" s="144"/>
    </row>
    <row r="1952" spans="1:68" ht="14.5" x14ac:dyDescent="0.3">
      <c r="A1952" s="143"/>
      <c r="B1952" s="143"/>
      <c r="C1952" s="327"/>
      <c r="D1952" s="144"/>
      <c r="E1952" s="144"/>
      <c r="F1952" s="144"/>
      <c r="G1952" s="144"/>
      <c r="H1952" s="144"/>
      <c r="I1952" s="144"/>
      <c r="J1952" s="144"/>
      <c r="K1952" s="144"/>
      <c r="L1952" s="144"/>
      <c r="M1952" s="144"/>
      <c r="N1952" s="144"/>
      <c r="O1952" s="144"/>
      <c r="P1952" s="144"/>
      <c r="Q1952" s="144"/>
      <c r="R1952" s="144"/>
      <c r="S1952" s="144"/>
      <c r="T1952" s="144"/>
      <c r="U1952" s="144"/>
      <c r="V1952" s="144"/>
      <c r="W1952" s="144"/>
      <c r="X1952" s="144"/>
      <c r="Y1952" s="144"/>
      <c r="Z1952" s="144"/>
      <c r="AA1952" s="144"/>
      <c r="AB1952" s="144"/>
      <c r="AC1952" s="144"/>
      <c r="AD1952" s="144"/>
      <c r="AE1952" s="144"/>
      <c r="AF1952" s="144"/>
      <c r="AG1952" s="144"/>
      <c r="AH1952" s="144"/>
      <c r="AI1952" s="144"/>
      <c r="AJ1952" s="144"/>
      <c r="AK1952" s="144"/>
      <c r="AL1952" s="144"/>
      <c r="AM1952" s="144"/>
      <c r="AN1952" s="144"/>
      <c r="AO1952" s="144"/>
      <c r="AP1952" s="144"/>
      <c r="AQ1952" s="144"/>
      <c r="AR1952" s="144"/>
      <c r="AS1952" s="144"/>
      <c r="AT1952" s="144"/>
      <c r="AU1952" s="144"/>
      <c r="AV1952" s="144"/>
      <c r="AW1952" s="144"/>
      <c r="AX1952" s="144"/>
      <c r="AY1952" s="144"/>
      <c r="AZ1952" s="144"/>
      <c r="BA1952" s="144"/>
      <c r="BB1952" s="144"/>
      <c r="BC1952" s="144"/>
      <c r="BD1952" s="144"/>
      <c r="BE1952" s="144"/>
      <c r="BF1952" s="144"/>
      <c r="BG1952" s="144"/>
      <c r="BH1952" s="144"/>
      <c r="BI1952" s="144"/>
      <c r="BJ1952" s="144"/>
      <c r="BK1952" s="144"/>
      <c r="BL1952" s="144"/>
      <c r="BM1952" s="144"/>
      <c r="BN1952" s="144"/>
      <c r="BO1952" s="144"/>
      <c r="BP1952" s="144"/>
    </row>
    <row r="1953" spans="1:68" ht="14.5" x14ac:dyDescent="0.3">
      <c r="A1953" s="143"/>
      <c r="B1953" s="143"/>
      <c r="C1953" s="327"/>
      <c r="D1953" s="144"/>
      <c r="E1953" s="144"/>
      <c r="F1953" s="144"/>
      <c r="G1953" s="144"/>
      <c r="H1953" s="144"/>
      <c r="I1953" s="144"/>
      <c r="J1953" s="144"/>
      <c r="K1953" s="144"/>
      <c r="L1953" s="144"/>
      <c r="M1953" s="144"/>
      <c r="N1953" s="144"/>
      <c r="O1953" s="144"/>
      <c r="P1953" s="144"/>
      <c r="Q1953" s="144"/>
      <c r="R1953" s="144"/>
      <c r="S1953" s="144"/>
      <c r="T1953" s="144"/>
      <c r="U1953" s="144"/>
      <c r="V1953" s="144"/>
      <c r="W1953" s="144"/>
      <c r="X1953" s="144"/>
      <c r="Y1953" s="144"/>
      <c r="Z1953" s="144"/>
      <c r="AA1953" s="144"/>
      <c r="AB1953" s="144"/>
      <c r="AC1953" s="144"/>
      <c r="AD1953" s="144"/>
      <c r="AE1953" s="144"/>
      <c r="AF1953" s="144"/>
      <c r="AG1953" s="144"/>
      <c r="AH1953" s="144"/>
      <c r="AI1953" s="144"/>
      <c r="AJ1953" s="144"/>
      <c r="AK1953" s="144"/>
      <c r="AL1953" s="144"/>
      <c r="AM1953" s="144"/>
      <c r="AN1953" s="144"/>
      <c r="AO1953" s="144"/>
      <c r="AP1953" s="144"/>
      <c r="AQ1953" s="144"/>
      <c r="AR1953" s="144"/>
      <c r="AS1953" s="144"/>
      <c r="AT1953" s="144"/>
      <c r="AU1953" s="144"/>
      <c r="AV1953" s="144"/>
      <c r="AW1953" s="144"/>
      <c r="AX1953" s="144"/>
      <c r="AY1953" s="144"/>
      <c r="AZ1953" s="144"/>
      <c r="BA1953" s="144"/>
      <c r="BB1953" s="144"/>
      <c r="BC1953" s="144"/>
      <c r="BD1953" s="144"/>
      <c r="BE1953" s="144"/>
      <c r="BF1953" s="144"/>
      <c r="BG1953" s="144"/>
      <c r="BH1953" s="144"/>
      <c r="BI1953" s="144"/>
      <c r="BJ1953" s="144"/>
      <c r="BK1953" s="144"/>
      <c r="BL1953" s="144"/>
      <c r="BM1953" s="144"/>
      <c r="BN1953" s="144"/>
      <c r="BO1953" s="144"/>
      <c r="BP1953" s="144"/>
    </row>
    <row r="1954" spans="1:68" ht="14.5" x14ac:dyDescent="0.3">
      <c r="A1954" s="143"/>
      <c r="B1954" s="143"/>
      <c r="C1954" s="327"/>
      <c r="D1954" s="144"/>
      <c r="E1954" s="144"/>
      <c r="F1954" s="144"/>
      <c r="G1954" s="144"/>
      <c r="H1954" s="144"/>
      <c r="I1954" s="144"/>
      <c r="J1954" s="144"/>
      <c r="K1954" s="144"/>
      <c r="L1954" s="144"/>
      <c r="M1954" s="144"/>
      <c r="N1954" s="144"/>
      <c r="O1954" s="144"/>
      <c r="P1954" s="144"/>
      <c r="Q1954" s="144"/>
      <c r="R1954" s="144"/>
      <c r="S1954" s="144"/>
      <c r="T1954" s="144"/>
      <c r="U1954" s="144"/>
      <c r="V1954" s="144"/>
      <c r="W1954" s="144"/>
      <c r="X1954" s="144"/>
      <c r="Y1954" s="144"/>
      <c r="Z1954" s="144"/>
      <c r="AA1954" s="144"/>
      <c r="AB1954" s="144"/>
      <c r="AC1954" s="144"/>
      <c r="AD1954" s="144"/>
      <c r="AE1954" s="144"/>
      <c r="AF1954" s="144"/>
      <c r="AG1954" s="144"/>
      <c r="AH1954" s="144"/>
      <c r="AI1954" s="144"/>
      <c r="AJ1954" s="144"/>
      <c r="AK1954" s="144"/>
      <c r="AL1954" s="144"/>
      <c r="AM1954" s="144"/>
      <c r="AN1954" s="144"/>
      <c r="AO1954" s="144"/>
      <c r="AP1954" s="144"/>
      <c r="AQ1954" s="144"/>
      <c r="AR1954" s="144"/>
      <c r="AS1954" s="144"/>
      <c r="AT1954" s="144"/>
      <c r="AU1954" s="144"/>
      <c r="AV1954" s="144"/>
      <c r="AW1954" s="144"/>
      <c r="AX1954" s="144"/>
      <c r="AY1954" s="144"/>
      <c r="AZ1954" s="144"/>
      <c r="BA1954" s="144"/>
      <c r="BB1954" s="144"/>
      <c r="BC1954" s="144"/>
      <c r="BD1954" s="144"/>
      <c r="BE1954" s="144"/>
      <c r="BF1954" s="144"/>
      <c r="BG1954" s="144"/>
      <c r="BH1954" s="144"/>
      <c r="BI1954" s="144"/>
      <c r="BJ1954" s="144"/>
      <c r="BK1954" s="144"/>
      <c r="BL1954" s="144"/>
      <c r="BM1954" s="144"/>
      <c r="BN1954" s="144"/>
      <c r="BO1954" s="144"/>
      <c r="BP1954" s="144"/>
    </row>
    <row r="1955" spans="1:68" ht="14.5" x14ac:dyDescent="0.3">
      <c r="A1955" s="143"/>
      <c r="B1955" s="143"/>
      <c r="C1955" s="327"/>
      <c r="D1955" s="144"/>
      <c r="E1955" s="144"/>
      <c r="F1955" s="144"/>
      <c r="G1955" s="144"/>
      <c r="H1955" s="144"/>
      <c r="I1955" s="144"/>
      <c r="J1955" s="144"/>
      <c r="K1955" s="144"/>
      <c r="L1955" s="144"/>
      <c r="M1955" s="144"/>
      <c r="N1955" s="144"/>
      <c r="O1955" s="144"/>
      <c r="P1955" s="144"/>
      <c r="Q1955" s="144"/>
      <c r="R1955" s="144"/>
      <c r="S1955" s="144"/>
      <c r="T1955" s="144"/>
      <c r="U1955" s="144"/>
      <c r="V1955" s="144"/>
      <c r="W1955" s="144"/>
      <c r="X1955" s="144"/>
      <c r="Y1955" s="144"/>
      <c r="Z1955" s="144"/>
      <c r="AA1955" s="144"/>
      <c r="AB1955" s="144"/>
      <c r="AC1955" s="144"/>
      <c r="AD1955" s="144"/>
      <c r="AE1955" s="144"/>
      <c r="AF1955" s="144"/>
      <c r="AG1955" s="144"/>
      <c r="AH1955" s="144"/>
      <c r="AI1955" s="144"/>
      <c r="AJ1955" s="144"/>
      <c r="AK1955" s="144"/>
      <c r="AL1955" s="144"/>
      <c r="AM1955" s="144"/>
      <c r="AN1955" s="144"/>
      <c r="AO1955" s="144"/>
      <c r="AP1955" s="144"/>
      <c r="AQ1955" s="144"/>
      <c r="AR1955" s="144"/>
      <c r="AS1955" s="144"/>
      <c r="AT1955" s="144"/>
      <c r="AU1955" s="144"/>
      <c r="AV1955" s="144"/>
      <c r="AW1955" s="144"/>
      <c r="AX1955" s="144"/>
      <c r="AY1955" s="144"/>
      <c r="AZ1955" s="144"/>
      <c r="BA1955" s="144"/>
      <c r="BB1955" s="144"/>
      <c r="BC1955" s="144"/>
      <c r="BD1955" s="144"/>
      <c r="BE1955" s="144"/>
      <c r="BF1955" s="144"/>
      <c r="BG1955" s="144"/>
      <c r="BH1955" s="144"/>
      <c r="BI1955" s="144"/>
      <c r="BJ1955" s="144"/>
      <c r="BK1955" s="144"/>
      <c r="BL1955" s="144"/>
      <c r="BM1955" s="144"/>
      <c r="BN1955" s="144"/>
      <c r="BO1955" s="144"/>
      <c r="BP1955" s="144"/>
    </row>
    <row r="1956" spans="1:68" ht="14.5" x14ac:dyDescent="0.3">
      <c r="A1956" s="143"/>
      <c r="B1956" s="143"/>
      <c r="C1956" s="327"/>
      <c r="D1956" s="144"/>
      <c r="E1956" s="144"/>
      <c r="F1956" s="144"/>
      <c r="G1956" s="144"/>
      <c r="H1956" s="144"/>
      <c r="I1956" s="144"/>
      <c r="J1956" s="144"/>
      <c r="K1956" s="144"/>
      <c r="L1956" s="144"/>
      <c r="M1956" s="144"/>
      <c r="N1956" s="144"/>
      <c r="O1956" s="144"/>
      <c r="P1956" s="144"/>
      <c r="Q1956" s="144"/>
      <c r="R1956" s="144"/>
      <c r="S1956" s="144"/>
      <c r="T1956" s="144"/>
      <c r="U1956" s="144"/>
      <c r="V1956" s="144"/>
      <c r="W1956" s="144"/>
      <c r="X1956" s="144"/>
      <c r="Y1956" s="144"/>
      <c r="Z1956" s="144"/>
      <c r="AA1956" s="144"/>
      <c r="AB1956" s="144"/>
      <c r="AC1956" s="144"/>
      <c r="AD1956" s="144"/>
      <c r="AE1956" s="144"/>
      <c r="AF1956" s="144"/>
      <c r="AG1956" s="144"/>
      <c r="AH1956" s="144"/>
      <c r="AI1956" s="144"/>
      <c r="AJ1956" s="144"/>
      <c r="AK1956" s="144"/>
      <c r="AL1956" s="144"/>
      <c r="AM1956" s="144"/>
      <c r="AN1956" s="144"/>
      <c r="AO1956" s="144"/>
      <c r="AP1956" s="144"/>
      <c r="AQ1956" s="144"/>
      <c r="AR1956" s="144"/>
      <c r="AS1956" s="144"/>
      <c r="AT1956" s="144"/>
      <c r="AU1956" s="144"/>
      <c r="AV1956" s="144"/>
      <c r="AW1956" s="144"/>
      <c r="AX1956" s="144"/>
      <c r="AY1956" s="144"/>
      <c r="AZ1956" s="144"/>
      <c r="BA1956" s="144"/>
      <c r="BB1956" s="144"/>
      <c r="BC1956" s="144"/>
      <c r="BD1956" s="144"/>
      <c r="BE1956" s="144"/>
      <c r="BF1956" s="144"/>
      <c r="BG1956" s="144"/>
      <c r="BH1956" s="144"/>
      <c r="BI1956" s="144"/>
      <c r="BJ1956" s="144"/>
      <c r="BK1956" s="144"/>
      <c r="BL1956" s="144"/>
      <c r="BM1956" s="144"/>
      <c r="BN1956" s="144"/>
      <c r="BO1956" s="144"/>
      <c r="BP1956" s="144"/>
    </row>
    <row r="1957" spans="1:68" ht="14.5" x14ac:dyDescent="0.3">
      <c r="A1957" s="143"/>
      <c r="B1957" s="143"/>
      <c r="C1957" s="327"/>
      <c r="D1957" s="144"/>
      <c r="E1957" s="144"/>
      <c r="F1957" s="144"/>
      <c r="G1957" s="144"/>
      <c r="H1957" s="144"/>
      <c r="I1957" s="144"/>
      <c r="J1957" s="144"/>
      <c r="K1957" s="144"/>
      <c r="L1957" s="144"/>
      <c r="M1957" s="144"/>
      <c r="N1957" s="144"/>
      <c r="O1957" s="144"/>
      <c r="P1957" s="144"/>
      <c r="Q1957" s="144"/>
      <c r="R1957" s="144"/>
      <c r="S1957" s="144"/>
      <c r="T1957" s="144"/>
      <c r="U1957" s="144"/>
      <c r="V1957" s="144"/>
      <c r="W1957" s="144"/>
      <c r="X1957" s="144"/>
      <c r="Y1957" s="144"/>
      <c r="Z1957" s="144"/>
      <c r="AA1957" s="144"/>
      <c r="AB1957" s="144"/>
      <c r="AC1957" s="144"/>
      <c r="AD1957" s="144"/>
      <c r="AE1957" s="144"/>
      <c r="AF1957" s="144"/>
      <c r="AG1957" s="144"/>
      <c r="AH1957" s="144"/>
      <c r="AI1957" s="144"/>
      <c r="AJ1957" s="144"/>
      <c r="AK1957" s="144"/>
      <c r="AL1957" s="144"/>
      <c r="AM1957" s="144"/>
      <c r="AN1957" s="144"/>
      <c r="AO1957" s="144"/>
      <c r="AP1957" s="144"/>
      <c r="AQ1957" s="144"/>
      <c r="AR1957" s="144"/>
      <c r="AS1957" s="144"/>
      <c r="AT1957" s="144"/>
      <c r="AU1957" s="144"/>
      <c r="AV1957" s="144"/>
      <c r="AW1957" s="144"/>
      <c r="AX1957" s="144"/>
      <c r="AY1957" s="144"/>
      <c r="AZ1957" s="144"/>
      <c r="BA1957" s="144"/>
      <c r="BB1957" s="144"/>
      <c r="BC1957" s="144"/>
      <c r="BD1957" s="144"/>
      <c r="BE1957" s="144"/>
      <c r="BF1957" s="144"/>
      <c r="BG1957" s="144"/>
      <c r="BH1957" s="144"/>
      <c r="BI1957" s="144"/>
      <c r="BJ1957" s="144"/>
      <c r="BK1957" s="144"/>
      <c r="BL1957" s="144"/>
      <c r="BM1957" s="144"/>
      <c r="BN1957" s="144"/>
      <c r="BO1957" s="144"/>
      <c r="BP1957" s="144"/>
    </row>
    <row r="1958" spans="1:68" ht="14.5" x14ac:dyDescent="0.3">
      <c r="A1958" s="143"/>
      <c r="B1958" s="143"/>
      <c r="C1958" s="327"/>
      <c r="D1958" s="144"/>
      <c r="E1958" s="144"/>
      <c r="F1958" s="144"/>
      <c r="G1958" s="144"/>
      <c r="H1958" s="144"/>
      <c r="I1958" s="144"/>
      <c r="J1958" s="144"/>
      <c r="K1958" s="144"/>
      <c r="L1958" s="144"/>
      <c r="M1958" s="144"/>
      <c r="N1958" s="144"/>
      <c r="O1958" s="144"/>
      <c r="P1958" s="144"/>
      <c r="Q1958" s="144"/>
      <c r="R1958" s="144"/>
      <c r="S1958" s="144"/>
      <c r="T1958" s="144"/>
      <c r="U1958" s="144"/>
      <c r="V1958" s="144"/>
      <c r="W1958" s="144"/>
      <c r="X1958" s="144"/>
      <c r="Y1958" s="144"/>
      <c r="Z1958" s="144"/>
      <c r="AA1958" s="144"/>
      <c r="AB1958" s="144"/>
      <c r="AC1958" s="144"/>
      <c r="AD1958" s="144"/>
      <c r="AE1958" s="144"/>
      <c r="AF1958" s="144"/>
      <c r="AG1958" s="144"/>
      <c r="AH1958" s="144"/>
      <c r="AI1958" s="144"/>
      <c r="AJ1958" s="144"/>
      <c r="AK1958" s="144"/>
      <c r="AL1958" s="144"/>
      <c r="AM1958" s="144"/>
      <c r="AN1958" s="144"/>
      <c r="AO1958" s="144"/>
      <c r="AP1958" s="144"/>
      <c r="AQ1958" s="144"/>
      <c r="AR1958" s="144"/>
      <c r="AS1958" s="144"/>
      <c r="AT1958" s="144"/>
      <c r="AU1958" s="144"/>
      <c r="AV1958" s="144"/>
      <c r="AW1958" s="144"/>
      <c r="AX1958" s="144"/>
      <c r="AY1958" s="144"/>
      <c r="AZ1958" s="144"/>
      <c r="BA1958" s="144"/>
      <c r="BB1958" s="144"/>
      <c r="BC1958" s="144"/>
      <c r="BD1958" s="144"/>
      <c r="BE1958" s="144"/>
      <c r="BF1958" s="144"/>
      <c r="BG1958" s="144"/>
      <c r="BH1958" s="144"/>
      <c r="BI1958" s="144"/>
      <c r="BJ1958" s="144"/>
      <c r="BK1958" s="144"/>
      <c r="BL1958" s="144"/>
      <c r="BM1958" s="144"/>
      <c r="BN1958" s="144"/>
      <c r="BO1958" s="144"/>
      <c r="BP1958" s="144"/>
    </row>
    <row r="1959" spans="1:68" ht="14.5" x14ac:dyDescent="0.3">
      <c r="A1959" s="143"/>
      <c r="B1959" s="143"/>
      <c r="C1959" s="327"/>
      <c r="D1959" s="144"/>
      <c r="E1959" s="144"/>
      <c r="F1959" s="144"/>
      <c r="G1959" s="144"/>
      <c r="H1959" s="144"/>
      <c r="I1959" s="144"/>
      <c r="J1959" s="144"/>
      <c r="K1959" s="144"/>
      <c r="L1959" s="144"/>
      <c r="M1959" s="144"/>
      <c r="N1959" s="144"/>
      <c r="O1959" s="144"/>
      <c r="P1959" s="144"/>
      <c r="Q1959" s="144"/>
      <c r="R1959" s="144"/>
      <c r="S1959" s="144"/>
      <c r="T1959" s="144"/>
      <c r="U1959" s="144"/>
      <c r="V1959" s="144"/>
      <c r="W1959" s="144"/>
      <c r="X1959" s="144"/>
      <c r="Y1959" s="144"/>
      <c r="Z1959" s="144"/>
      <c r="AA1959" s="144"/>
      <c r="AB1959" s="144"/>
      <c r="AC1959" s="144"/>
      <c r="AD1959" s="144"/>
      <c r="AE1959" s="144"/>
      <c r="AF1959" s="144"/>
      <c r="AG1959" s="144"/>
      <c r="AH1959" s="144"/>
      <c r="AI1959" s="144"/>
      <c r="AJ1959" s="144"/>
      <c r="AK1959" s="144"/>
      <c r="AL1959" s="144"/>
      <c r="AM1959" s="144"/>
      <c r="AN1959" s="144"/>
      <c r="AO1959" s="144"/>
      <c r="AP1959" s="144"/>
      <c r="AQ1959" s="144"/>
      <c r="AR1959" s="144"/>
      <c r="AS1959" s="144"/>
      <c r="AT1959" s="144"/>
      <c r="AU1959" s="144"/>
      <c r="AV1959" s="144"/>
      <c r="AW1959" s="144"/>
      <c r="AX1959" s="144"/>
      <c r="AY1959" s="144"/>
      <c r="AZ1959" s="144"/>
      <c r="BA1959" s="144"/>
      <c r="BB1959" s="144"/>
      <c r="BC1959" s="144"/>
      <c r="BD1959" s="144"/>
      <c r="BE1959" s="144"/>
      <c r="BF1959" s="144"/>
      <c r="BG1959" s="144"/>
      <c r="BH1959" s="144"/>
      <c r="BI1959" s="144"/>
      <c r="BJ1959" s="144"/>
      <c r="BK1959" s="144"/>
      <c r="BL1959" s="144"/>
      <c r="BM1959" s="144"/>
      <c r="BN1959" s="144"/>
      <c r="BO1959" s="144"/>
      <c r="BP1959" s="144"/>
    </row>
    <row r="1960" spans="1:68" ht="14.5" x14ac:dyDescent="0.3">
      <c r="A1960" s="143"/>
      <c r="B1960" s="143"/>
      <c r="C1960" s="327"/>
      <c r="D1960" s="144"/>
      <c r="E1960" s="144"/>
      <c r="F1960" s="144"/>
      <c r="G1960" s="144"/>
      <c r="H1960" s="144"/>
      <c r="I1960" s="144"/>
      <c r="J1960" s="144"/>
      <c r="K1960" s="144"/>
      <c r="L1960" s="144"/>
      <c r="M1960" s="144"/>
      <c r="N1960" s="144"/>
      <c r="O1960" s="144"/>
      <c r="P1960" s="144"/>
      <c r="Q1960" s="144"/>
      <c r="R1960" s="144"/>
      <c r="S1960" s="144"/>
      <c r="T1960" s="144"/>
      <c r="U1960" s="144"/>
      <c r="V1960" s="144"/>
      <c r="W1960" s="144"/>
      <c r="X1960" s="144"/>
      <c r="Y1960" s="144"/>
      <c r="Z1960" s="144"/>
      <c r="AA1960" s="144"/>
      <c r="AB1960" s="144"/>
      <c r="AC1960" s="144"/>
      <c r="AD1960" s="144"/>
      <c r="AE1960" s="144"/>
      <c r="AF1960" s="144"/>
      <c r="AG1960" s="144"/>
      <c r="AH1960" s="144"/>
      <c r="AI1960" s="144"/>
      <c r="AJ1960" s="144"/>
      <c r="AK1960" s="144"/>
      <c r="AL1960" s="144"/>
      <c r="AM1960" s="144"/>
      <c r="AN1960" s="144"/>
      <c r="AO1960" s="144"/>
      <c r="AP1960" s="144"/>
      <c r="AQ1960" s="144"/>
      <c r="AR1960" s="144"/>
      <c r="AS1960" s="144"/>
      <c r="AT1960" s="144"/>
      <c r="AU1960" s="144"/>
      <c r="AV1960" s="144"/>
      <c r="AW1960" s="144"/>
      <c r="AX1960" s="144"/>
      <c r="AY1960" s="144"/>
      <c r="AZ1960" s="144"/>
      <c r="BA1960" s="144"/>
      <c r="BB1960" s="144"/>
      <c r="BC1960" s="144"/>
      <c r="BD1960" s="144"/>
      <c r="BE1960" s="144"/>
      <c r="BF1960" s="144"/>
      <c r="BG1960" s="144"/>
      <c r="BH1960" s="144"/>
      <c r="BI1960" s="144"/>
      <c r="BJ1960" s="144"/>
      <c r="BK1960" s="144"/>
      <c r="BL1960" s="144"/>
      <c r="BM1960" s="144"/>
      <c r="BN1960" s="144"/>
      <c r="BO1960" s="144"/>
      <c r="BP1960" s="144"/>
    </row>
    <row r="1961" spans="1:68" ht="14.5" x14ac:dyDescent="0.3">
      <c r="A1961" s="143"/>
      <c r="B1961" s="143"/>
      <c r="C1961" s="327"/>
      <c r="D1961" s="144"/>
      <c r="E1961" s="144"/>
      <c r="F1961" s="144"/>
      <c r="G1961" s="144"/>
      <c r="H1961" s="144"/>
      <c r="I1961" s="144"/>
      <c r="J1961" s="144"/>
      <c r="K1961" s="144"/>
      <c r="L1961" s="144"/>
      <c r="M1961" s="144"/>
      <c r="N1961" s="144"/>
      <c r="O1961" s="144"/>
      <c r="P1961" s="144"/>
      <c r="Q1961" s="144"/>
      <c r="R1961" s="144"/>
      <c r="S1961" s="144"/>
      <c r="T1961" s="144"/>
      <c r="U1961" s="144"/>
      <c r="V1961" s="144"/>
      <c r="W1961" s="144"/>
      <c r="X1961" s="144"/>
      <c r="Y1961" s="144"/>
      <c r="Z1961" s="144"/>
      <c r="AA1961" s="144"/>
      <c r="AB1961" s="144"/>
      <c r="AC1961" s="144"/>
      <c r="AD1961" s="144"/>
      <c r="AE1961" s="144"/>
      <c r="AF1961" s="144"/>
      <c r="AG1961" s="144"/>
      <c r="AH1961" s="144"/>
      <c r="AI1961" s="144"/>
      <c r="AJ1961" s="144"/>
      <c r="AK1961" s="144"/>
      <c r="AL1961" s="144"/>
      <c r="AM1961" s="144"/>
      <c r="AN1961" s="144"/>
      <c r="AO1961" s="144"/>
      <c r="AP1961" s="144"/>
      <c r="AQ1961" s="144"/>
      <c r="AR1961" s="144"/>
      <c r="AS1961" s="144"/>
      <c r="AT1961" s="144"/>
      <c r="AU1961" s="144"/>
      <c r="AV1961" s="144"/>
      <c r="AW1961" s="144"/>
      <c r="AX1961" s="144"/>
      <c r="AY1961" s="144"/>
      <c r="AZ1961" s="144"/>
      <c r="BA1961" s="144"/>
      <c r="BB1961" s="144"/>
      <c r="BC1961" s="144"/>
      <c r="BD1961" s="144"/>
      <c r="BE1961" s="144"/>
      <c r="BF1961" s="144"/>
      <c r="BG1961" s="144"/>
      <c r="BH1961" s="144"/>
      <c r="BI1961" s="144"/>
      <c r="BJ1961" s="144"/>
      <c r="BK1961" s="144"/>
      <c r="BL1961" s="144"/>
      <c r="BM1961" s="144"/>
      <c r="BN1961" s="144"/>
      <c r="BO1961" s="144"/>
      <c r="BP1961" s="144"/>
    </row>
    <row r="1962" spans="1:68" ht="14.5" x14ac:dyDescent="0.3">
      <c r="A1962" s="143"/>
      <c r="B1962" s="143"/>
      <c r="C1962" s="327"/>
      <c r="D1962" s="144"/>
      <c r="E1962" s="144"/>
      <c r="F1962" s="144"/>
      <c r="G1962" s="144"/>
      <c r="H1962" s="144"/>
      <c r="I1962" s="144"/>
      <c r="J1962" s="144"/>
      <c r="K1962" s="144"/>
      <c r="L1962" s="144"/>
      <c r="M1962" s="144"/>
      <c r="N1962" s="144"/>
      <c r="O1962" s="144"/>
      <c r="P1962" s="144"/>
      <c r="Q1962" s="144"/>
      <c r="R1962" s="144"/>
      <c r="S1962" s="144"/>
      <c r="T1962" s="144"/>
      <c r="U1962" s="144"/>
      <c r="V1962" s="144"/>
      <c r="W1962" s="144"/>
      <c r="X1962" s="144"/>
      <c r="Y1962" s="144"/>
      <c r="Z1962" s="144"/>
      <c r="AA1962" s="144"/>
      <c r="AB1962" s="144"/>
      <c r="AC1962" s="144"/>
      <c r="AD1962" s="144"/>
      <c r="AE1962" s="144"/>
      <c r="AF1962" s="144"/>
      <c r="AG1962" s="144"/>
      <c r="AH1962" s="144"/>
      <c r="AI1962" s="144"/>
      <c r="AJ1962" s="144"/>
      <c r="AK1962" s="144"/>
      <c r="AL1962" s="144"/>
      <c r="AM1962" s="144"/>
      <c r="AN1962" s="144"/>
      <c r="AO1962" s="144"/>
      <c r="AP1962" s="144"/>
      <c r="AQ1962" s="144"/>
      <c r="AR1962" s="144"/>
      <c r="AS1962" s="144"/>
      <c r="AT1962" s="144"/>
      <c r="AU1962" s="144"/>
      <c r="AV1962" s="144"/>
      <c r="AW1962" s="144"/>
      <c r="AX1962" s="144"/>
      <c r="AY1962" s="144"/>
      <c r="AZ1962" s="144"/>
      <c r="BA1962" s="144"/>
      <c r="BB1962" s="144"/>
      <c r="BC1962" s="144"/>
      <c r="BD1962" s="144"/>
      <c r="BE1962" s="144"/>
      <c r="BF1962" s="144"/>
      <c r="BG1962" s="144"/>
      <c r="BH1962" s="144"/>
      <c r="BI1962" s="144"/>
      <c r="BJ1962" s="144"/>
      <c r="BK1962" s="144"/>
      <c r="BL1962" s="144"/>
      <c r="BM1962" s="144"/>
      <c r="BN1962" s="144"/>
      <c r="BO1962" s="144"/>
      <c r="BP1962" s="144"/>
    </row>
    <row r="1963" spans="1:68" ht="14.5" x14ac:dyDescent="0.3">
      <c r="A1963" s="143"/>
      <c r="B1963" s="143"/>
      <c r="C1963" s="327"/>
      <c r="D1963" s="144"/>
      <c r="E1963" s="144"/>
      <c r="F1963" s="144"/>
      <c r="G1963" s="144"/>
      <c r="H1963" s="144"/>
      <c r="I1963" s="144"/>
      <c r="J1963" s="144"/>
      <c r="K1963" s="144"/>
      <c r="L1963" s="144"/>
      <c r="M1963" s="144"/>
      <c r="N1963" s="144"/>
      <c r="O1963" s="144"/>
      <c r="P1963" s="144"/>
      <c r="Q1963" s="144"/>
      <c r="R1963" s="144"/>
      <c r="S1963" s="144"/>
      <c r="T1963" s="144"/>
      <c r="U1963" s="144"/>
      <c r="V1963" s="144"/>
      <c r="W1963" s="144"/>
      <c r="X1963" s="144"/>
      <c r="Y1963" s="144"/>
      <c r="Z1963" s="144"/>
      <c r="AA1963" s="144"/>
      <c r="AB1963" s="144"/>
      <c r="AC1963" s="144"/>
      <c r="AD1963" s="144"/>
      <c r="AE1963" s="144"/>
      <c r="AF1963" s="144"/>
      <c r="AG1963" s="144"/>
      <c r="AH1963" s="144"/>
      <c r="AI1963" s="144"/>
      <c r="AJ1963" s="144"/>
      <c r="AK1963" s="144"/>
      <c r="AL1963" s="144"/>
      <c r="AM1963" s="144"/>
      <c r="AN1963" s="144"/>
      <c r="AO1963" s="144"/>
      <c r="AP1963" s="144"/>
      <c r="AQ1963" s="144"/>
      <c r="AR1963" s="144"/>
      <c r="AS1963" s="144"/>
      <c r="AT1963" s="144"/>
      <c r="AU1963" s="144"/>
      <c r="AV1963" s="144"/>
      <c r="AW1963" s="144"/>
      <c r="AX1963" s="144"/>
      <c r="AY1963" s="144"/>
      <c r="AZ1963" s="144"/>
      <c r="BA1963" s="144"/>
      <c r="BB1963" s="144"/>
      <c r="BC1963" s="144"/>
      <c r="BD1963" s="144"/>
      <c r="BE1963" s="144"/>
      <c r="BF1963" s="144"/>
      <c r="BG1963" s="144"/>
      <c r="BH1963" s="144"/>
      <c r="BI1963" s="144"/>
      <c r="BJ1963" s="144"/>
      <c r="BK1963" s="144"/>
      <c r="BL1963" s="144"/>
      <c r="BM1963" s="144"/>
      <c r="BN1963" s="144"/>
      <c r="BO1963" s="144"/>
      <c r="BP1963" s="144"/>
    </row>
    <row r="1964" spans="1:68" ht="14.5" x14ac:dyDescent="0.3">
      <c r="A1964" s="143"/>
      <c r="B1964" s="143"/>
      <c r="C1964" s="327"/>
      <c r="D1964" s="144"/>
      <c r="E1964" s="144"/>
      <c r="F1964" s="144"/>
      <c r="G1964" s="144"/>
      <c r="H1964" s="144"/>
      <c r="I1964" s="144"/>
      <c r="J1964" s="144"/>
      <c r="K1964" s="144"/>
      <c r="L1964" s="144"/>
      <c r="M1964" s="144"/>
      <c r="N1964" s="144"/>
      <c r="O1964" s="144"/>
      <c r="P1964" s="144"/>
      <c r="Q1964" s="144"/>
      <c r="R1964" s="144"/>
      <c r="S1964" s="144"/>
      <c r="T1964" s="144"/>
      <c r="U1964" s="144"/>
      <c r="V1964" s="144"/>
      <c r="W1964" s="144"/>
      <c r="X1964" s="144"/>
      <c r="Y1964" s="144"/>
      <c r="Z1964" s="144"/>
      <c r="AA1964" s="144"/>
      <c r="AB1964" s="144"/>
      <c r="AC1964" s="144"/>
      <c r="AD1964" s="144"/>
      <c r="AE1964" s="144"/>
      <c r="AF1964" s="144"/>
      <c r="AG1964" s="144"/>
      <c r="AH1964" s="144"/>
      <c r="AI1964" s="144"/>
      <c r="AJ1964" s="144"/>
      <c r="AK1964" s="144"/>
      <c r="AL1964" s="144"/>
      <c r="AM1964" s="144"/>
      <c r="AN1964" s="144"/>
      <c r="AO1964" s="144"/>
      <c r="AP1964" s="144"/>
      <c r="AQ1964" s="144"/>
      <c r="AR1964" s="144"/>
      <c r="AS1964" s="144"/>
      <c r="AT1964" s="144"/>
      <c r="AU1964" s="144"/>
      <c r="AV1964" s="144"/>
      <c r="AW1964" s="144"/>
      <c r="AX1964" s="144"/>
      <c r="AY1964" s="144"/>
      <c r="AZ1964" s="144"/>
      <c r="BA1964" s="144"/>
      <c r="BB1964" s="144"/>
      <c r="BC1964" s="144"/>
      <c r="BD1964" s="144"/>
      <c r="BE1964" s="144"/>
      <c r="BF1964" s="144"/>
      <c r="BG1964" s="144"/>
      <c r="BH1964" s="144"/>
      <c r="BI1964" s="144"/>
      <c r="BJ1964" s="144"/>
      <c r="BK1964" s="144"/>
      <c r="BL1964" s="144"/>
      <c r="BM1964" s="144"/>
      <c r="BN1964" s="144"/>
      <c r="BO1964" s="144"/>
      <c r="BP1964" s="144"/>
    </row>
    <row r="1965" spans="1:68" ht="14.5" x14ac:dyDescent="0.3">
      <c r="A1965" s="143"/>
      <c r="B1965" s="143"/>
      <c r="C1965" s="327"/>
      <c r="D1965" s="144"/>
      <c r="E1965" s="144"/>
      <c r="F1965" s="144"/>
      <c r="G1965" s="144"/>
      <c r="H1965" s="144"/>
      <c r="I1965" s="144"/>
      <c r="J1965" s="144"/>
      <c r="K1965" s="144"/>
      <c r="L1965" s="144"/>
      <c r="M1965" s="144"/>
      <c r="N1965" s="144"/>
      <c r="O1965" s="144"/>
      <c r="P1965" s="144"/>
      <c r="Q1965" s="144"/>
      <c r="R1965" s="144"/>
      <c r="S1965" s="144"/>
      <c r="T1965" s="144"/>
      <c r="U1965" s="144"/>
      <c r="V1965" s="144"/>
      <c r="W1965" s="144"/>
      <c r="X1965" s="144"/>
      <c r="Y1965" s="144"/>
      <c r="Z1965" s="144"/>
      <c r="AA1965" s="144"/>
      <c r="AB1965" s="144"/>
      <c r="AC1965" s="144"/>
      <c r="AD1965" s="144"/>
      <c r="AE1965" s="144"/>
      <c r="AF1965" s="144"/>
      <c r="AG1965" s="144"/>
      <c r="AH1965" s="144"/>
      <c r="AI1965" s="144"/>
      <c r="AJ1965" s="144"/>
      <c r="AK1965" s="144"/>
      <c r="AL1965" s="144"/>
      <c r="AM1965" s="144"/>
      <c r="AN1965" s="144"/>
      <c r="AO1965" s="144"/>
      <c r="AP1965" s="144"/>
      <c r="AQ1965" s="144"/>
      <c r="AR1965" s="144"/>
      <c r="AS1965" s="144"/>
      <c r="AT1965" s="144"/>
      <c r="AU1965" s="144"/>
      <c r="AV1965" s="144"/>
      <c r="AW1965" s="144"/>
      <c r="AX1965" s="144"/>
      <c r="AY1965" s="144"/>
      <c r="AZ1965" s="144"/>
      <c r="BA1965" s="144"/>
      <c r="BB1965" s="144"/>
      <c r="BC1965" s="144"/>
      <c r="BD1965" s="144"/>
      <c r="BE1965" s="144"/>
      <c r="BF1965" s="144"/>
      <c r="BG1965" s="144"/>
      <c r="BH1965" s="144"/>
      <c r="BI1965" s="144"/>
      <c r="BJ1965" s="144"/>
      <c r="BK1965" s="144"/>
      <c r="BL1965" s="144"/>
      <c r="BM1965" s="144"/>
      <c r="BN1965" s="144"/>
      <c r="BO1965" s="144"/>
      <c r="BP1965" s="144"/>
    </row>
    <row r="1966" spans="1:68" ht="14.5" x14ac:dyDescent="0.3">
      <c r="A1966" s="143"/>
      <c r="B1966" s="143"/>
      <c r="C1966" s="327"/>
      <c r="D1966" s="144"/>
      <c r="E1966" s="144"/>
      <c r="F1966" s="144"/>
      <c r="G1966" s="144"/>
      <c r="H1966" s="144"/>
      <c r="I1966" s="144"/>
      <c r="J1966" s="144"/>
      <c r="K1966" s="144"/>
      <c r="L1966" s="144"/>
      <c r="M1966" s="144"/>
      <c r="N1966" s="144"/>
      <c r="O1966" s="144"/>
      <c r="P1966" s="144"/>
      <c r="Q1966" s="144"/>
      <c r="R1966" s="144"/>
      <c r="S1966" s="144"/>
      <c r="T1966" s="144"/>
      <c r="U1966" s="144"/>
      <c r="V1966" s="144"/>
      <c r="W1966" s="144"/>
      <c r="X1966" s="144"/>
      <c r="Y1966" s="144"/>
      <c r="Z1966" s="144"/>
      <c r="AA1966" s="144"/>
      <c r="AB1966" s="144"/>
      <c r="AC1966" s="144"/>
      <c r="AD1966" s="144"/>
      <c r="AE1966" s="144"/>
      <c r="AF1966" s="144"/>
      <c r="AG1966" s="144"/>
      <c r="AH1966" s="144"/>
      <c r="AI1966" s="144"/>
      <c r="AJ1966" s="144"/>
      <c r="AK1966" s="144"/>
      <c r="AL1966" s="144"/>
      <c r="AM1966" s="144"/>
      <c r="AN1966" s="144"/>
      <c r="AO1966" s="144"/>
      <c r="AP1966" s="144"/>
      <c r="AQ1966" s="144"/>
      <c r="AR1966" s="144"/>
      <c r="AS1966" s="144"/>
      <c r="AT1966" s="144"/>
      <c r="AU1966" s="144"/>
      <c r="AV1966" s="144"/>
      <c r="AW1966" s="144"/>
      <c r="AX1966" s="144"/>
      <c r="AY1966" s="144"/>
      <c r="AZ1966" s="144"/>
      <c r="BA1966" s="144"/>
      <c r="BB1966" s="144"/>
      <c r="BC1966" s="144"/>
      <c r="BD1966" s="144"/>
      <c r="BE1966" s="144"/>
      <c r="BF1966" s="144"/>
      <c r="BG1966" s="144"/>
      <c r="BH1966" s="144"/>
      <c r="BI1966" s="144"/>
      <c r="BJ1966" s="144"/>
      <c r="BK1966" s="144"/>
      <c r="BL1966" s="144"/>
      <c r="BM1966" s="144"/>
      <c r="BN1966" s="144"/>
      <c r="BO1966" s="144"/>
      <c r="BP1966" s="144"/>
    </row>
    <row r="1967" spans="1:68" ht="14.5" x14ac:dyDescent="0.3">
      <c r="A1967" s="143"/>
      <c r="B1967" s="143"/>
      <c r="C1967" s="327"/>
      <c r="D1967" s="144"/>
      <c r="E1967" s="144"/>
      <c r="F1967" s="144"/>
      <c r="G1967" s="144"/>
      <c r="H1967" s="144"/>
      <c r="I1967" s="144"/>
      <c r="J1967" s="144"/>
      <c r="K1967" s="144"/>
      <c r="L1967" s="144"/>
      <c r="M1967" s="144"/>
      <c r="N1967" s="144"/>
      <c r="O1967" s="144"/>
      <c r="P1967" s="144"/>
      <c r="Q1967" s="144"/>
      <c r="R1967" s="144"/>
      <c r="S1967" s="144"/>
      <c r="T1967" s="144"/>
      <c r="U1967" s="144"/>
      <c r="V1967" s="144"/>
      <c r="W1967" s="144"/>
      <c r="X1967" s="144"/>
      <c r="Y1967" s="144"/>
      <c r="Z1967" s="144"/>
      <c r="AA1967" s="144"/>
      <c r="AB1967" s="144"/>
      <c r="AC1967" s="144"/>
      <c r="AD1967" s="144"/>
      <c r="AE1967" s="144"/>
      <c r="AF1967" s="144"/>
      <c r="AG1967" s="144"/>
      <c r="AH1967" s="144"/>
      <c r="AI1967" s="144"/>
      <c r="AJ1967" s="144"/>
      <c r="AK1967" s="144"/>
      <c r="AL1967" s="144"/>
      <c r="AM1967" s="144"/>
      <c r="AN1967" s="144"/>
      <c r="AO1967" s="144"/>
      <c r="AP1967" s="144"/>
      <c r="AQ1967" s="144"/>
      <c r="AR1967" s="144"/>
      <c r="AS1967" s="144"/>
      <c r="AT1967" s="144"/>
      <c r="AU1967" s="144"/>
      <c r="AV1967" s="144"/>
      <c r="AW1967" s="144"/>
      <c r="AX1967" s="144"/>
      <c r="AY1967" s="144"/>
      <c r="AZ1967" s="144"/>
      <c r="BA1967" s="144"/>
      <c r="BB1967" s="144"/>
      <c r="BC1967" s="144"/>
      <c r="BD1967" s="144"/>
      <c r="BE1967" s="144"/>
      <c r="BF1967" s="144"/>
      <c r="BG1967" s="144"/>
      <c r="BH1967" s="144"/>
      <c r="BI1967" s="144"/>
      <c r="BJ1967" s="144"/>
      <c r="BK1967" s="144"/>
      <c r="BL1967" s="144"/>
      <c r="BM1967" s="144"/>
      <c r="BN1967" s="144"/>
      <c r="BO1967" s="144"/>
      <c r="BP1967" s="144"/>
    </row>
    <row r="1968" spans="1:68" ht="14.5" x14ac:dyDescent="0.3">
      <c r="A1968" s="143"/>
      <c r="B1968" s="143"/>
      <c r="C1968" s="327"/>
      <c r="D1968" s="144"/>
      <c r="E1968" s="144"/>
      <c r="F1968" s="144"/>
      <c r="G1968" s="144"/>
      <c r="H1968" s="144"/>
      <c r="I1968" s="144"/>
      <c r="J1968" s="144"/>
      <c r="K1968" s="144"/>
      <c r="L1968" s="144"/>
      <c r="M1968" s="144"/>
      <c r="N1968" s="144"/>
      <c r="O1968" s="144"/>
      <c r="P1968" s="144"/>
      <c r="Q1968" s="144"/>
      <c r="R1968" s="144"/>
      <c r="S1968" s="144"/>
      <c r="T1968" s="144"/>
      <c r="U1968" s="144"/>
      <c r="V1968" s="144"/>
      <c r="W1968" s="144"/>
      <c r="X1968" s="144"/>
      <c r="Y1968" s="144"/>
      <c r="Z1968" s="144"/>
      <c r="AA1968" s="144"/>
      <c r="AB1968" s="144"/>
      <c r="AC1968" s="144"/>
      <c r="AD1968" s="144"/>
      <c r="AE1968" s="144"/>
      <c r="AF1968" s="144"/>
      <c r="AG1968" s="144"/>
      <c r="AH1968" s="144"/>
      <c r="AI1968" s="144"/>
      <c r="AJ1968" s="144"/>
      <c r="AK1968" s="144"/>
      <c r="AL1968" s="144"/>
      <c r="AM1968" s="144"/>
      <c r="AN1968" s="144"/>
      <c r="AO1968" s="144"/>
      <c r="AP1968" s="144"/>
      <c r="AQ1968" s="144"/>
      <c r="AR1968" s="144"/>
      <c r="AS1968" s="144"/>
      <c r="AT1968" s="144"/>
      <c r="AU1968" s="144"/>
      <c r="AV1968" s="144"/>
      <c r="AW1968" s="144"/>
      <c r="AX1968" s="144"/>
      <c r="AY1968" s="144"/>
      <c r="AZ1968" s="144"/>
      <c r="BA1968" s="144"/>
      <c r="BB1968" s="144"/>
      <c r="BC1968" s="144"/>
      <c r="BD1968" s="144"/>
      <c r="BE1968" s="144"/>
      <c r="BF1968" s="144"/>
      <c r="BG1968" s="144"/>
      <c r="BH1968" s="144"/>
      <c r="BI1968" s="144"/>
      <c r="BJ1968" s="144"/>
      <c r="BK1968" s="144"/>
      <c r="BL1968" s="144"/>
      <c r="BM1968" s="144"/>
      <c r="BN1968" s="144"/>
      <c r="BO1968" s="144"/>
      <c r="BP1968" s="144"/>
    </row>
    <row r="1969" spans="1:68" ht="14.5" x14ac:dyDescent="0.3">
      <c r="A1969" s="143"/>
      <c r="B1969" s="143"/>
      <c r="C1969" s="327"/>
      <c r="D1969" s="144"/>
      <c r="E1969" s="144"/>
      <c r="F1969" s="144"/>
      <c r="G1969" s="144"/>
      <c r="H1969" s="144"/>
      <c r="I1969" s="144"/>
      <c r="J1969" s="144"/>
      <c r="K1969" s="144"/>
      <c r="L1969" s="144"/>
      <c r="M1969" s="144"/>
      <c r="N1969" s="144"/>
      <c r="O1969" s="144"/>
      <c r="P1969" s="144"/>
      <c r="Q1969" s="144"/>
      <c r="R1969" s="144"/>
      <c r="S1969" s="144"/>
      <c r="T1969" s="144"/>
      <c r="U1969" s="144"/>
      <c r="V1969" s="144"/>
      <c r="W1969" s="144"/>
      <c r="X1969" s="144"/>
      <c r="Y1969" s="144"/>
      <c r="Z1969" s="144"/>
      <c r="AA1969" s="144"/>
      <c r="AB1969" s="144"/>
      <c r="AC1969" s="144"/>
      <c r="AD1969" s="144"/>
      <c r="AE1969" s="144"/>
      <c r="AF1969" s="144"/>
      <c r="AG1969" s="144"/>
      <c r="AH1969" s="144"/>
      <c r="AI1969" s="144"/>
      <c r="AJ1969" s="144"/>
      <c r="AK1969" s="144"/>
      <c r="AL1969" s="144"/>
      <c r="AM1969" s="144"/>
      <c r="AN1969" s="144"/>
      <c r="AO1969" s="144"/>
      <c r="AP1969" s="144"/>
      <c r="AQ1969" s="144"/>
      <c r="AR1969" s="144"/>
      <c r="AS1969" s="144"/>
      <c r="AT1969" s="144"/>
      <c r="AU1969" s="144"/>
      <c r="AV1969" s="144"/>
      <c r="AW1969" s="144"/>
      <c r="AX1969" s="144"/>
      <c r="AY1969" s="144"/>
      <c r="AZ1969" s="144"/>
      <c r="BA1969" s="144"/>
      <c r="BB1969" s="144"/>
      <c r="BC1969" s="144"/>
      <c r="BD1969" s="144"/>
      <c r="BE1969" s="144"/>
      <c r="BF1969" s="144"/>
      <c r="BG1969" s="144"/>
      <c r="BH1969" s="144"/>
      <c r="BI1969" s="144"/>
      <c r="BJ1969" s="144"/>
      <c r="BK1969" s="144"/>
      <c r="BL1969" s="144"/>
      <c r="BM1969" s="144"/>
      <c r="BN1969" s="144"/>
      <c r="BO1969" s="144"/>
      <c r="BP1969" s="144"/>
    </row>
    <row r="1970" spans="1:68" ht="14.5" x14ac:dyDescent="0.3">
      <c r="A1970" s="143"/>
      <c r="B1970" s="143"/>
      <c r="C1970" s="327"/>
      <c r="D1970" s="144"/>
      <c r="E1970" s="144"/>
      <c r="F1970" s="144"/>
      <c r="G1970" s="144"/>
      <c r="H1970" s="144"/>
      <c r="I1970" s="144"/>
      <c r="J1970" s="144"/>
      <c r="K1970" s="144"/>
      <c r="L1970" s="144"/>
      <c r="M1970" s="144"/>
      <c r="N1970" s="144"/>
      <c r="O1970" s="144"/>
      <c r="P1970" s="144"/>
      <c r="Q1970" s="144"/>
      <c r="R1970" s="144"/>
      <c r="S1970" s="144"/>
      <c r="T1970" s="144"/>
      <c r="U1970" s="144"/>
      <c r="V1970" s="144"/>
      <c r="W1970" s="144"/>
      <c r="X1970" s="144"/>
      <c r="Y1970" s="144"/>
      <c r="Z1970" s="144"/>
      <c r="AA1970" s="144"/>
      <c r="AB1970" s="144"/>
      <c r="AC1970" s="144"/>
      <c r="AD1970" s="144"/>
      <c r="AE1970" s="144"/>
      <c r="AF1970" s="144"/>
      <c r="AG1970" s="144"/>
      <c r="AH1970" s="144"/>
      <c r="AI1970" s="144"/>
      <c r="AJ1970" s="144"/>
      <c r="AK1970" s="144"/>
      <c r="AL1970" s="144"/>
      <c r="AM1970" s="144"/>
      <c r="AN1970" s="144"/>
      <c r="AO1970" s="144"/>
      <c r="AP1970" s="144"/>
      <c r="AQ1970" s="144"/>
      <c r="AR1970" s="144"/>
      <c r="AS1970" s="144"/>
      <c r="AT1970" s="144"/>
      <c r="AU1970" s="144"/>
      <c r="AV1970" s="144"/>
      <c r="AW1970" s="144"/>
      <c r="AX1970" s="144"/>
      <c r="AY1970" s="144"/>
      <c r="AZ1970" s="144"/>
      <c r="BA1970" s="144"/>
      <c r="BB1970" s="144"/>
      <c r="BC1970" s="144"/>
      <c r="BD1970" s="144"/>
      <c r="BE1970" s="144"/>
      <c r="BF1970" s="144"/>
      <c r="BG1970" s="144"/>
      <c r="BH1970" s="144"/>
      <c r="BI1970" s="144"/>
      <c r="BJ1970" s="144"/>
      <c r="BK1970" s="144"/>
      <c r="BL1970" s="144"/>
      <c r="BM1970" s="144"/>
      <c r="BN1970" s="144"/>
      <c r="BO1970" s="144"/>
      <c r="BP1970" s="144"/>
    </row>
    <row r="1971" spans="1:68" ht="14.5" x14ac:dyDescent="0.3">
      <c r="A1971" s="143"/>
      <c r="B1971" s="143"/>
      <c r="C1971" s="327"/>
      <c r="D1971" s="144"/>
      <c r="E1971" s="144"/>
      <c r="F1971" s="144"/>
      <c r="G1971" s="144"/>
      <c r="H1971" s="144"/>
      <c r="I1971" s="144"/>
      <c r="J1971" s="144"/>
      <c r="K1971" s="144"/>
      <c r="L1971" s="144"/>
      <c r="M1971" s="144"/>
      <c r="N1971" s="144"/>
      <c r="O1971" s="144"/>
      <c r="P1971" s="144"/>
      <c r="Q1971" s="144"/>
      <c r="R1971" s="144"/>
      <c r="S1971" s="144"/>
      <c r="T1971" s="144"/>
      <c r="U1971" s="144"/>
      <c r="V1971" s="144"/>
      <c r="W1971" s="144"/>
      <c r="X1971" s="144"/>
      <c r="Y1971" s="144"/>
      <c r="Z1971" s="144"/>
      <c r="AA1971" s="144"/>
      <c r="AB1971" s="144"/>
      <c r="AC1971" s="144"/>
      <c r="AD1971" s="144"/>
      <c r="AE1971" s="144"/>
      <c r="AF1971" s="144"/>
      <c r="AG1971" s="144"/>
      <c r="AH1971" s="144"/>
      <c r="AI1971" s="144"/>
      <c r="AJ1971" s="144"/>
      <c r="AK1971" s="144"/>
      <c r="AL1971" s="144"/>
      <c r="AM1971" s="144"/>
      <c r="AN1971" s="144"/>
      <c r="AO1971" s="144"/>
      <c r="AP1971" s="144"/>
      <c r="AQ1971" s="144"/>
      <c r="AR1971" s="144"/>
      <c r="AS1971" s="144"/>
      <c r="AT1971" s="144"/>
      <c r="AU1971" s="144"/>
      <c r="AV1971" s="144"/>
      <c r="AW1971" s="144"/>
      <c r="AX1971" s="144"/>
      <c r="AY1971" s="144"/>
      <c r="AZ1971" s="144"/>
      <c r="BA1971" s="144"/>
      <c r="BB1971" s="144"/>
      <c r="BC1971" s="144"/>
      <c r="BD1971" s="144"/>
      <c r="BE1971" s="144"/>
      <c r="BF1971" s="144"/>
      <c r="BG1971" s="144"/>
      <c r="BH1971" s="144"/>
      <c r="BI1971" s="144"/>
      <c r="BJ1971" s="144"/>
      <c r="BK1971" s="144"/>
      <c r="BL1971" s="144"/>
      <c r="BM1971" s="144"/>
      <c r="BN1971" s="144"/>
      <c r="BO1971" s="144"/>
      <c r="BP1971" s="144"/>
    </row>
    <row r="1972" spans="1:68" ht="14.5" x14ac:dyDescent="0.3">
      <c r="A1972" s="143"/>
      <c r="B1972" s="143"/>
      <c r="C1972" s="327"/>
      <c r="D1972" s="144"/>
      <c r="E1972" s="144"/>
      <c r="F1972" s="144"/>
      <c r="G1972" s="144"/>
      <c r="H1972" s="144"/>
      <c r="I1972" s="144"/>
      <c r="J1972" s="144"/>
      <c r="K1972" s="144"/>
      <c r="L1972" s="144"/>
      <c r="M1972" s="144"/>
      <c r="N1972" s="144"/>
      <c r="O1972" s="144"/>
      <c r="P1972" s="144"/>
      <c r="Q1972" s="144"/>
      <c r="R1972" s="144"/>
      <c r="S1972" s="144"/>
      <c r="T1972" s="144"/>
      <c r="U1972" s="144"/>
      <c r="V1972" s="144"/>
      <c r="W1972" s="144"/>
      <c r="X1972" s="144"/>
      <c r="Y1972" s="144"/>
      <c r="Z1972" s="144"/>
      <c r="AA1972" s="144"/>
      <c r="AB1972" s="144"/>
      <c r="AC1972" s="144"/>
      <c r="AD1972" s="144"/>
      <c r="AE1972" s="144"/>
      <c r="AF1972" s="144"/>
      <c r="AG1972" s="144"/>
      <c r="AH1972" s="144"/>
      <c r="AI1972" s="144"/>
      <c r="AJ1972" s="144"/>
      <c r="AK1972" s="144"/>
      <c r="AL1972" s="144"/>
      <c r="AM1972" s="144"/>
      <c r="AN1972" s="144"/>
      <c r="AO1972" s="144"/>
      <c r="AP1972" s="144"/>
      <c r="AQ1972" s="144"/>
      <c r="AR1972" s="144"/>
      <c r="AS1972" s="144"/>
      <c r="AT1972" s="144"/>
      <c r="AU1972" s="144"/>
      <c r="AV1972" s="144"/>
      <c r="AW1972" s="144"/>
      <c r="AX1972" s="144"/>
      <c r="AY1972" s="144"/>
      <c r="AZ1972" s="144"/>
      <c r="BA1972" s="144"/>
      <c r="BB1972" s="144"/>
      <c r="BC1972" s="144"/>
      <c r="BD1972" s="144"/>
      <c r="BE1972" s="144"/>
      <c r="BF1972" s="144"/>
      <c r="BG1972" s="144"/>
      <c r="BH1972" s="144"/>
      <c r="BI1972" s="144"/>
      <c r="BJ1972" s="144"/>
      <c r="BK1972" s="144"/>
      <c r="BL1972" s="144"/>
      <c r="BM1972" s="144"/>
      <c r="BN1972" s="144"/>
      <c r="BO1972" s="144"/>
      <c r="BP1972" s="144"/>
    </row>
    <row r="1973" spans="1:68" ht="14.5" x14ac:dyDescent="0.3">
      <c r="A1973" s="143"/>
      <c r="B1973" s="143"/>
      <c r="C1973" s="327"/>
      <c r="D1973" s="144"/>
      <c r="E1973" s="144"/>
      <c r="F1973" s="144"/>
      <c r="G1973" s="144"/>
      <c r="H1973" s="144"/>
      <c r="I1973" s="144"/>
      <c r="J1973" s="144"/>
      <c r="K1973" s="144"/>
      <c r="L1973" s="144"/>
      <c r="M1973" s="144"/>
      <c r="N1973" s="144"/>
      <c r="O1973" s="144"/>
      <c r="P1973" s="144"/>
      <c r="Q1973" s="144"/>
      <c r="R1973" s="144"/>
      <c r="S1973" s="144"/>
      <c r="T1973" s="144"/>
      <c r="U1973" s="144"/>
      <c r="V1973" s="144"/>
      <c r="W1973" s="144"/>
      <c r="X1973" s="144"/>
      <c r="Y1973" s="144"/>
      <c r="Z1973" s="144"/>
      <c r="AA1973" s="144"/>
      <c r="AB1973" s="144"/>
      <c r="AC1973" s="144"/>
      <c r="AD1973" s="144"/>
      <c r="AE1973" s="144"/>
      <c r="AF1973" s="144"/>
      <c r="AG1973" s="144"/>
      <c r="AH1973" s="144"/>
      <c r="AI1973" s="144"/>
      <c r="AJ1973" s="144"/>
      <c r="AK1973" s="144"/>
      <c r="AL1973" s="144"/>
      <c r="AM1973" s="144"/>
      <c r="AN1973" s="144"/>
      <c r="AO1973" s="144"/>
      <c r="AP1973" s="144"/>
      <c r="AQ1973" s="144"/>
      <c r="AR1973" s="144"/>
      <c r="AS1973" s="144"/>
      <c r="AT1973" s="144"/>
      <c r="AU1973" s="144"/>
      <c r="AV1973" s="144"/>
      <c r="AW1973" s="144"/>
      <c r="AX1973" s="144"/>
      <c r="AY1973" s="144"/>
      <c r="AZ1973" s="144"/>
      <c r="BA1973" s="144"/>
      <c r="BB1973" s="144"/>
      <c r="BC1973" s="144"/>
      <c r="BD1973" s="144"/>
      <c r="BE1973" s="144"/>
      <c r="BF1973" s="144"/>
      <c r="BG1973" s="144"/>
      <c r="BH1973" s="144"/>
      <c r="BI1973" s="144"/>
      <c r="BJ1973" s="144"/>
      <c r="BK1973" s="144"/>
      <c r="BL1973" s="144"/>
      <c r="BM1973" s="144"/>
      <c r="BN1973" s="144"/>
      <c r="BO1973" s="144"/>
      <c r="BP1973" s="144"/>
    </row>
    <row r="1974" spans="1:68" ht="14.5" x14ac:dyDescent="0.3">
      <c r="A1974" s="143"/>
      <c r="B1974" s="143"/>
      <c r="C1974" s="327"/>
      <c r="D1974" s="144"/>
      <c r="E1974" s="144"/>
      <c r="F1974" s="144"/>
      <c r="G1974" s="144"/>
      <c r="H1974" s="144"/>
      <c r="I1974" s="144"/>
      <c r="J1974" s="144"/>
      <c r="K1974" s="144"/>
      <c r="L1974" s="144"/>
      <c r="M1974" s="144"/>
      <c r="N1974" s="144"/>
      <c r="O1974" s="144"/>
      <c r="P1974" s="144"/>
      <c r="Q1974" s="144"/>
      <c r="R1974" s="144"/>
      <c r="S1974" s="144"/>
      <c r="T1974" s="144"/>
      <c r="U1974" s="144"/>
      <c r="V1974" s="144"/>
      <c r="W1974" s="144"/>
      <c r="X1974" s="144"/>
      <c r="Y1974" s="144"/>
      <c r="Z1974" s="144"/>
      <c r="AA1974" s="144"/>
      <c r="AB1974" s="144"/>
      <c r="AC1974" s="144"/>
      <c r="AD1974" s="144"/>
      <c r="AE1974" s="144"/>
      <c r="AF1974" s="144"/>
      <c r="AG1974" s="144"/>
      <c r="AH1974" s="144"/>
      <c r="AI1974" s="144"/>
      <c r="AJ1974" s="144"/>
      <c r="AK1974" s="144"/>
      <c r="AL1974" s="144"/>
      <c r="AM1974" s="144"/>
      <c r="AN1974" s="144"/>
      <c r="AO1974" s="144"/>
      <c r="AP1974" s="144"/>
      <c r="AQ1974" s="144"/>
      <c r="AR1974" s="144"/>
      <c r="AS1974" s="144"/>
      <c r="AT1974" s="144"/>
      <c r="AU1974" s="144"/>
      <c r="AV1974" s="144"/>
      <c r="AW1974" s="144"/>
      <c r="AX1974" s="144"/>
      <c r="AY1974" s="144"/>
      <c r="AZ1974" s="144"/>
      <c r="BA1974" s="144"/>
      <c r="BB1974" s="144"/>
      <c r="BC1974" s="144"/>
      <c r="BD1974" s="144"/>
      <c r="BE1974" s="144"/>
      <c r="BF1974" s="144"/>
      <c r="BG1974" s="144"/>
      <c r="BH1974" s="144"/>
      <c r="BI1974" s="144"/>
      <c r="BJ1974" s="144"/>
      <c r="BK1974" s="144"/>
      <c r="BL1974" s="144"/>
      <c r="BM1974" s="144"/>
      <c r="BN1974" s="144"/>
      <c r="BO1974" s="144"/>
      <c r="BP1974" s="144"/>
    </row>
    <row r="1975" spans="1:68" ht="14.5" x14ac:dyDescent="0.3">
      <c r="A1975" s="143"/>
      <c r="B1975" s="143"/>
      <c r="C1975" s="327"/>
      <c r="D1975" s="144"/>
      <c r="E1975" s="144"/>
      <c r="F1975" s="144"/>
      <c r="G1975" s="144"/>
      <c r="H1975" s="144"/>
      <c r="I1975" s="144"/>
      <c r="J1975" s="144"/>
      <c r="K1975" s="144"/>
      <c r="L1975" s="144"/>
      <c r="M1975" s="144"/>
      <c r="N1975" s="144"/>
      <c r="O1975" s="144"/>
      <c r="P1975" s="144"/>
      <c r="Q1975" s="144"/>
      <c r="R1975" s="144"/>
      <c r="S1975" s="144"/>
      <c r="T1975" s="144"/>
      <c r="U1975" s="144"/>
      <c r="V1975" s="144"/>
      <c r="W1975" s="144"/>
      <c r="X1975" s="144"/>
      <c r="Y1975" s="144"/>
      <c r="Z1975" s="144"/>
      <c r="AA1975" s="144"/>
      <c r="AB1975" s="144"/>
      <c r="AC1975" s="144"/>
      <c r="AD1975" s="144"/>
      <c r="AE1975" s="144"/>
      <c r="AF1975" s="144"/>
      <c r="AG1975" s="144"/>
      <c r="AH1975" s="144"/>
      <c r="AI1975" s="144"/>
      <c r="AJ1975" s="144"/>
      <c r="AK1975" s="144"/>
      <c r="AL1975" s="144"/>
      <c r="AM1975" s="144"/>
      <c r="AN1975" s="144"/>
      <c r="AO1975" s="144"/>
      <c r="AP1975" s="144"/>
      <c r="AQ1975" s="144"/>
      <c r="AR1975" s="144"/>
      <c r="AS1975" s="144"/>
      <c r="AT1975" s="144"/>
      <c r="AU1975" s="144"/>
      <c r="AV1975" s="144"/>
      <c r="AW1975" s="144"/>
      <c r="AX1975" s="144"/>
      <c r="AY1975" s="144"/>
      <c r="AZ1975" s="144"/>
      <c r="BA1975" s="144"/>
      <c r="BB1975" s="144"/>
      <c r="BC1975" s="144"/>
      <c r="BD1975" s="144"/>
      <c r="BE1975" s="144"/>
      <c r="BF1975" s="144"/>
      <c r="BG1975" s="144"/>
      <c r="BH1975" s="144"/>
      <c r="BI1975" s="144"/>
      <c r="BJ1975" s="144"/>
      <c r="BK1975" s="144"/>
      <c r="BL1975" s="144"/>
      <c r="BM1975" s="144"/>
      <c r="BN1975" s="144"/>
      <c r="BO1975" s="144"/>
      <c r="BP1975" s="144"/>
    </row>
    <row r="1976" spans="1:68" ht="14.5" x14ac:dyDescent="0.3">
      <c r="A1976" s="143"/>
      <c r="B1976" s="143"/>
      <c r="C1976" s="327"/>
      <c r="D1976" s="144"/>
      <c r="E1976" s="144"/>
      <c r="F1976" s="144"/>
      <c r="G1976" s="144"/>
      <c r="H1976" s="144"/>
      <c r="I1976" s="144"/>
      <c r="J1976" s="144"/>
      <c r="K1976" s="144"/>
      <c r="L1976" s="144"/>
      <c r="M1976" s="144"/>
      <c r="N1976" s="144"/>
      <c r="O1976" s="144"/>
      <c r="P1976" s="144"/>
      <c r="Q1976" s="144"/>
      <c r="R1976" s="144"/>
      <c r="S1976" s="144"/>
      <c r="T1976" s="144"/>
      <c r="U1976" s="144"/>
      <c r="V1976" s="144"/>
      <c r="W1976" s="144"/>
      <c r="X1976" s="144"/>
      <c r="Y1976" s="144"/>
      <c r="Z1976" s="144"/>
      <c r="AA1976" s="144"/>
      <c r="AB1976" s="144"/>
      <c r="AC1976" s="144"/>
      <c r="AD1976" s="144"/>
      <c r="AE1976" s="144"/>
      <c r="AF1976" s="144"/>
      <c r="AG1976" s="144"/>
      <c r="AH1976" s="144"/>
      <c r="AI1976" s="144"/>
      <c r="AJ1976" s="144"/>
      <c r="AK1976" s="144"/>
      <c r="AL1976" s="144"/>
      <c r="AM1976" s="144"/>
      <c r="AN1976" s="144"/>
      <c r="AO1976" s="144"/>
      <c r="AP1976" s="144"/>
      <c r="AQ1976" s="144"/>
      <c r="AR1976" s="144"/>
      <c r="AS1976" s="144"/>
      <c r="AT1976" s="144"/>
      <c r="AU1976" s="144"/>
      <c r="AV1976" s="144"/>
      <c r="AW1976" s="144"/>
      <c r="AX1976" s="144"/>
      <c r="AY1976" s="144"/>
      <c r="AZ1976" s="144"/>
      <c r="BA1976" s="144"/>
      <c r="BB1976" s="144"/>
      <c r="BC1976" s="144"/>
      <c r="BD1976" s="144"/>
      <c r="BE1976" s="144"/>
      <c r="BF1976" s="144"/>
      <c r="BG1976" s="144"/>
      <c r="BH1976" s="144"/>
      <c r="BI1976" s="144"/>
      <c r="BJ1976" s="144"/>
      <c r="BK1976" s="144"/>
      <c r="BL1976" s="144"/>
      <c r="BM1976" s="144"/>
      <c r="BN1976" s="144"/>
      <c r="BO1976" s="144"/>
      <c r="BP1976" s="144"/>
    </row>
    <row r="1977" spans="1:68" ht="14.5" x14ac:dyDescent="0.3">
      <c r="A1977" s="143"/>
      <c r="B1977" s="143"/>
      <c r="C1977" s="327"/>
      <c r="D1977" s="144"/>
      <c r="E1977" s="144"/>
      <c r="F1977" s="144"/>
      <c r="G1977" s="144"/>
      <c r="H1977" s="144"/>
      <c r="I1977" s="144"/>
      <c r="J1977" s="144"/>
      <c r="K1977" s="144"/>
      <c r="L1977" s="144"/>
      <c r="M1977" s="144"/>
      <c r="N1977" s="144"/>
      <c r="O1977" s="144"/>
      <c r="P1977" s="144"/>
      <c r="Q1977" s="144"/>
      <c r="R1977" s="144"/>
      <c r="S1977" s="144"/>
      <c r="T1977" s="144"/>
      <c r="U1977" s="144"/>
      <c r="V1977" s="144"/>
      <c r="W1977" s="144"/>
      <c r="X1977" s="144"/>
      <c r="Y1977" s="144"/>
      <c r="Z1977" s="144"/>
      <c r="AA1977" s="144"/>
      <c r="AB1977" s="144"/>
      <c r="AC1977" s="144"/>
      <c r="AD1977" s="144"/>
      <c r="AE1977" s="144"/>
      <c r="AF1977" s="144"/>
      <c r="AG1977" s="144"/>
      <c r="AH1977" s="144"/>
      <c r="AI1977" s="144"/>
      <c r="AJ1977" s="144"/>
      <c r="AK1977" s="144"/>
      <c r="AL1977" s="144"/>
      <c r="AM1977" s="144"/>
      <c r="AN1977" s="144"/>
      <c r="AO1977" s="144"/>
      <c r="AP1977" s="144"/>
      <c r="AQ1977" s="144"/>
      <c r="AR1977" s="144"/>
      <c r="AS1977" s="144"/>
      <c r="AT1977" s="144"/>
      <c r="AU1977" s="144"/>
      <c r="AV1977" s="144"/>
      <c r="AW1977" s="144"/>
      <c r="AX1977" s="144"/>
      <c r="AY1977" s="144"/>
      <c r="AZ1977" s="144"/>
      <c r="BA1977" s="144"/>
      <c r="BB1977" s="144"/>
      <c r="BC1977" s="144"/>
      <c r="BD1977" s="144"/>
      <c r="BE1977" s="144"/>
      <c r="BF1977" s="144"/>
      <c r="BG1977" s="144"/>
      <c r="BH1977" s="144"/>
      <c r="BI1977" s="144"/>
      <c r="BJ1977" s="144"/>
      <c r="BK1977" s="144"/>
      <c r="BL1977" s="144"/>
      <c r="BM1977" s="144"/>
      <c r="BN1977" s="144"/>
      <c r="BO1977" s="144"/>
      <c r="BP1977" s="144"/>
    </row>
    <row r="1978" spans="1:68" ht="14.5" x14ac:dyDescent="0.3">
      <c r="A1978" s="143"/>
      <c r="B1978" s="143"/>
      <c r="C1978" s="327"/>
      <c r="D1978" s="144"/>
      <c r="E1978" s="144"/>
      <c r="F1978" s="144"/>
      <c r="G1978" s="144"/>
      <c r="H1978" s="144"/>
      <c r="I1978" s="144"/>
      <c r="J1978" s="144"/>
      <c r="K1978" s="144"/>
      <c r="L1978" s="144"/>
      <c r="M1978" s="144"/>
      <c r="N1978" s="144"/>
      <c r="O1978" s="144"/>
      <c r="P1978" s="144"/>
      <c r="Q1978" s="144"/>
      <c r="R1978" s="144"/>
      <c r="S1978" s="144"/>
      <c r="T1978" s="144"/>
      <c r="U1978" s="144"/>
      <c r="V1978" s="144"/>
      <c r="W1978" s="144"/>
      <c r="X1978" s="144"/>
      <c r="Y1978" s="144"/>
      <c r="Z1978" s="144"/>
      <c r="AA1978" s="144"/>
      <c r="AB1978" s="144"/>
      <c r="AC1978" s="144"/>
      <c r="AD1978" s="144"/>
      <c r="AE1978" s="144"/>
      <c r="AF1978" s="144"/>
      <c r="AG1978" s="144"/>
      <c r="AH1978" s="144"/>
      <c r="AI1978" s="144"/>
      <c r="AJ1978" s="144"/>
      <c r="AK1978" s="144"/>
      <c r="AL1978" s="144"/>
      <c r="AM1978" s="144"/>
      <c r="AN1978" s="144"/>
      <c r="AO1978" s="144"/>
      <c r="AP1978" s="144"/>
      <c r="AQ1978" s="144"/>
      <c r="AR1978" s="144"/>
      <c r="AS1978" s="144"/>
      <c r="AT1978" s="144"/>
      <c r="AU1978" s="144"/>
      <c r="AV1978" s="144"/>
      <c r="AW1978" s="144"/>
      <c r="AX1978" s="144"/>
      <c r="AY1978" s="144"/>
      <c r="AZ1978" s="144"/>
      <c r="BA1978" s="144"/>
      <c r="BB1978" s="144"/>
      <c r="BC1978" s="144"/>
      <c r="BD1978" s="144"/>
      <c r="BE1978" s="144"/>
      <c r="BF1978" s="144"/>
      <c r="BG1978" s="144"/>
      <c r="BH1978" s="144"/>
      <c r="BI1978" s="144"/>
      <c r="BJ1978" s="144"/>
      <c r="BK1978" s="144"/>
      <c r="BL1978" s="144"/>
      <c r="BM1978" s="144"/>
      <c r="BN1978" s="144"/>
      <c r="BO1978" s="144"/>
      <c r="BP1978" s="144"/>
    </row>
    <row r="1979" spans="1:68" ht="14.5" x14ac:dyDescent="0.3">
      <c r="A1979" s="143"/>
      <c r="B1979" s="143"/>
      <c r="C1979" s="327"/>
      <c r="D1979" s="144"/>
      <c r="E1979" s="144"/>
      <c r="F1979" s="144"/>
      <c r="G1979" s="144"/>
      <c r="H1979" s="144"/>
      <c r="I1979" s="144"/>
      <c r="J1979" s="144"/>
      <c r="K1979" s="144"/>
      <c r="L1979" s="144"/>
      <c r="M1979" s="144"/>
      <c r="N1979" s="144"/>
      <c r="O1979" s="144"/>
      <c r="P1979" s="144"/>
      <c r="Q1979" s="144"/>
      <c r="R1979" s="144"/>
      <c r="S1979" s="144"/>
      <c r="T1979" s="144"/>
      <c r="U1979" s="144"/>
      <c r="V1979" s="144"/>
      <c r="W1979" s="144"/>
      <c r="X1979" s="144"/>
      <c r="Y1979" s="144"/>
      <c r="Z1979" s="144"/>
      <c r="AA1979" s="144"/>
      <c r="AB1979" s="144"/>
      <c r="AC1979" s="144"/>
      <c r="AD1979" s="144"/>
      <c r="AE1979" s="144"/>
      <c r="AF1979" s="144"/>
      <c r="AG1979" s="144"/>
      <c r="AH1979" s="144"/>
      <c r="AI1979" s="144"/>
      <c r="AJ1979" s="144"/>
      <c r="AK1979" s="144"/>
      <c r="AL1979" s="144"/>
      <c r="AM1979" s="144"/>
      <c r="AN1979" s="144"/>
      <c r="AO1979" s="144"/>
      <c r="AP1979" s="144"/>
      <c r="AQ1979" s="144"/>
      <c r="AR1979" s="144"/>
      <c r="AS1979" s="144"/>
      <c r="AT1979" s="144"/>
      <c r="AU1979" s="144"/>
      <c r="AV1979" s="144"/>
      <c r="AW1979" s="144"/>
      <c r="AX1979" s="144"/>
      <c r="AY1979" s="144"/>
      <c r="AZ1979" s="144"/>
      <c r="BA1979" s="144"/>
      <c r="BB1979" s="144"/>
      <c r="BC1979" s="144"/>
      <c r="BD1979" s="144"/>
      <c r="BE1979" s="144"/>
      <c r="BF1979" s="144"/>
      <c r="BG1979" s="144"/>
      <c r="BH1979" s="144"/>
      <c r="BI1979" s="144"/>
      <c r="BJ1979" s="144"/>
      <c r="BK1979" s="144"/>
      <c r="BL1979" s="144"/>
      <c r="BM1979" s="144"/>
      <c r="BN1979" s="144"/>
      <c r="BO1979" s="144"/>
      <c r="BP1979" s="144"/>
    </row>
    <row r="1980" spans="1:68" ht="14.5" x14ac:dyDescent="0.3">
      <c r="A1980" s="143"/>
      <c r="B1980" s="143"/>
      <c r="C1980" s="327"/>
      <c r="D1980" s="144"/>
      <c r="E1980" s="144"/>
      <c r="F1980" s="144"/>
      <c r="G1980" s="144"/>
      <c r="H1980" s="144"/>
      <c r="I1980" s="144"/>
      <c r="J1980" s="144"/>
      <c r="K1980" s="144"/>
      <c r="L1980" s="144"/>
      <c r="M1980" s="144"/>
      <c r="N1980" s="144"/>
      <c r="O1980" s="144"/>
      <c r="P1980" s="144"/>
      <c r="Q1980" s="144"/>
      <c r="R1980" s="144"/>
      <c r="S1980" s="144"/>
      <c r="T1980" s="144"/>
      <c r="U1980" s="144"/>
      <c r="V1980" s="144"/>
      <c r="W1980" s="144"/>
      <c r="X1980" s="144"/>
      <c r="Y1980" s="144"/>
      <c r="Z1980" s="144"/>
      <c r="AA1980" s="144"/>
      <c r="AB1980" s="144"/>
      <c r="AC1980" s="144"/>
      <c r="AD1980" s="144"/>
      <c r="AE1980" s="144"/>
      <c r="AF1980" s="144"/>
      <c r="AG1980" s="144"/>
      <c r="AH1980" s="144"/>
      <c r="AI1980" s="144"/>
      <c r="AJ1980" s="144"/>
      <c r="AK1980" s="144"/>
      <c r="AL1980" s="144"/>
      <c r="AM1980" s="144"/>
      <c r="AN1980" s="144"/>
      <c r="AO1980" s="144"/>
      <c r="AP1980" s="144"/>
      <c r="AQ1980" s="144"/>
      <c r="AR1980" s="144"/>
      <c r="AS1980" s="144"/>
      <c r="AT1980" s="144"/>
      <c r="AU1980" s="144"/>
      <c r="AV1980" s="144"/>
      <c r="AW1980" s="144"/>
      <c r="AX1980" s="144"/>
      <c r="AY1980" s="144"/>
      <c r="AZ1980" s="144"/>
      <c r="BA1980" s="144"/>
      <c r="BB1980" s="144"/>
      <c r="BC1980" s="144"/>
      <c r="BD1980" s="144"/>
      <c r="BE1980" s="144"/>
      <c r="BF1980" s="144"/>
      <c r="BG1980" s="144"/>
      <c r="BH1980" s="144"/>
      <c r="BI1980" s="144"/>
      <c r="BJ1980" s="144"/>
      <c r="BK1980" s="144"/>
      <c r="BL1980" s="144"/>
      <c r="BM1980" s="144"/>
      <c r="BN1980" s="144"/>
      <c r="BO1980" s="144"/>
      <c r="BP1980" s="144"/>
    </row>
    <row r="1981" spans="1:68" ht="14.5" x14ac:dyDescent="0.3">
      <c r="A1981" s="143"/>
      <c r="B1981" s="143"/>
      <c r="C1981" s="327"/>
      <c r="D1981" s="144"/>
      <c r="E1981" s="144"/>
      <c r="F1981" s="144"/>
      <c r="G1981" s="144"/>
      <c r="H1981" s="144"/>
      <c r="I1981" s="144"/>
      <c r="J1981" s="144"/>
      <c r="K1981" s="144"/>
      <c r="L1981" s="144"/>
      <c r="M1981" s="144"/>
      <c r="N1981" s="144"/>
      <c r="O1981" s="144"/>
      <c r="P1981" s="144"/>
      <c r="Q1981" s="144"/>
      <c r="R1981" s="144"/>
      <c r="S1981" s="144"/>
      <c r="T1981" s="144"/>
      <c r="U1981" s="144"/>
      <c r="V1981" s="144"/>
      <c r="W1981" s="144"/>
      <c r="X1981" s="144"/>
      <c r="Y1981" s="144"/>
      <c r="Z1981" s="144"/>
      <c r="AA1981" s="144"/>
      <c r="AB1981" s="144"/>
      <c r="AC1981" s="144"/>
      <c r="AD1981" s="144"/>
      <c r="AE1981" s="144"/>
      <c r="AF1981" s="144"/>
      <c r="AG1981" s="144"/>
      <c r="AH1981" s="144"/>
      <c r="AI1981" s="144"/>
      <c r="AJ1981" s="144"/>
      <c r="AK1981" s="144"/>
      <c r="AL1981" s="144"/>
      <c r="AM1981" s="144"/>
      <c r="AN1981" s="144"/>
      <c r="AO1981" s="144"/>
      <c r="AP1981" s="144"/>
      <c r="AQ1981" s="144"/>
      <c r="AR1981" s="144"/>
      <c r="AS1981" s="144"/>
      <c r="AT1981" s="144"/>
      <c r="AU1981" s="144"/>
      <c r="AV1981" s="144"/>
      <c r="AW1981" s="144"/>
      <c r="AX1981" s="144"/>
      <c r="AY1981" s="144"/>
      <c r="AZ1981" s="144"/>
      <c r="BA1981" s="144"/>
      <c r="BB1981" s="144"/>
      <c r="BC1981" s="144"/>
      <c r="BD1981" s="144"/>
      <c r="BE1981" s="144"/>
      <c r="BF1981" s="144"/>
      <c r="BG1981" s="144"/>
      <c r="BH1981" s="144"/>
      <c r="BI1981" s="144"/>
      <c r="BJ1981" s="144"/>
      <c r="BK1981" s="144"/>
      <c r="BL1981" s="144"/>
      <c r="BM1981" s="144"/>
      <c r="BN1981" s="144"/>
      <c r="BO1981" s="144"/>
      <c r="BP1981" s="144"/>
    </row>
    <row r="1982" spans="1:68" ht="14.5" x14ac:dyDescent="0.3">
      <c r="A1982" s="143"/>
      <c r="B1982" s="143"/>
      <c r="C1982" s="327"/>
      <c r="D1982" s="144"/>
      <c r="E1982" s="144"/>
      <c r="F1982" s="144"/>
      <c r="G1982" s="144"/>
      <c r="H1982" s="144"/>
      <c r="I1982" s="144"/>
      <c r="J1982" s="144"/>
      <c r="K1982" s="144"/>
      <c r="L1982" s="144"/>
      <c r="M1982" s="144"/>
      <c r="N1982" s="144"/>
      <c r="O1982" s="144"/>
      <c r="P1982" s="144"/>
      <c r="Q1982" s="144"/>
      <c r="R1982" s="144"/>
      <c r="S1982" s="144"/>
      <c r="T1982" s="144"/>
      <c r="U1982" s="144"/>
      <c r="V1982" s="144"/>
      <c r="W1982" s="144"/>
      <c r="X1982" s="144"/>
      <c r="Y1982" s="144"/>
      <c r="Z1982" s="144"/>
      <c r="AA1982" s="144"/>
      <c r="AB1982" s="144"/>
      <c r="AC1982" s="144"/>
      <c r="AD1982" s="144"/>
      <c r="AE1982" s="144"/>
      <c r="AF1982" s="144"/>
      <c r="AG1982" s="144"/>
      <c r="AH1982" s="144"/>
      <c r="AI1982" s="144"/>
      <c r="AJ1982" s="144"/>
      <c r="AK1982" s="144"/>
      <c r="AL1982" s="144"/>
      <c r="AM1982" s="144"/>
      <c r="AN1982" s="144"/>
      <c r="AO1982" s="144"/>
      <c r="AP1982" s="144"/>
      <c r="AQ1982" s="144"/>
      <c r="AR1982" s="144"/>
      <c r="AS1982" s="144"/>
      <c r="AT1982" s="144"/>
      <c r="AU1982" s="144"/>
      <c r="AV1982" s="144"/>
      <c r="AW1982" s="144"/>
      <c r="AX1982" s="144"/>
      <c r="AY1982" s="144"/>
      <c r="AZ1982" s="144"/>
      <c r="BA1982" s="144"/>
      <c r="BB1982" s="144"/>
      <c r="BC1982" s="144"/>
      <c r="BD1982" s="144"/>
      <c r="BE1982" s="144"/>
      <c r="BF1982" s="144"/>
      <c r="BG1982" s="144"/>
      <c r="BH1982" s="144"/>
      <c r="BI1982" s="144"/>
      <c r="BJ1982" s="144"/>
      <c r="BK1982" s="144"/>
      <c r="BL1982" s="144"/>
      <c r="BM1982" s="144"/>
      <c r="BN1982" s="144"/>
      <c r="BO1982" s="144"/>
      <c r="BP1982" s="144"/>
    </row>
    <row r="1983" spans="1:68" ht="14.5" x14ac:dyDescent="0.3">
      <c r="A1983" s="143"/>
      <c r="B1983" s="143"/>
      <c r="C1983" s="327"/>
      <c r="D1983" s="144"/>
      <c r="E1983" s="144"/>
      <c r="F1983" s="144"/>
      <c r="G1983" s="144"/>
      <c r="H1983" s="144"/>
      <c r="I1983" s="144"/>
      <c r="J1983" s="144"/>
      <c r="K1983" s="144"/>
      <c r="L1983" s="144"/>
      <c r="M1983" s="144"/>
      <c r="N1983" s="144"/>
      <c r="O1983" s="144"/>
      <c r="P1983" s="144"/>
      <c r="Q1983" s="144"/>
      <c r="R1983" s="144"/>
      <c r="S1983" s="144"/>
      <c r="T1983" s="144"/>
      <c r="U1983" s="144"/>
      <c r="V1983" s="144"/>
      <c r="W1983" s="144"/>
      <c r="X1983" s="144"/>
      <c r="Y1983" s="144"/>
      <c r="Z1983" s="144"/>
      <c r="AA1983" s="144"/>
      <c r="AB1983" s="144"/>
      <c r="AC1983" s="144"/>
      <c r="AD1983" s="144"/>
      <c r="AE1983" s="144"/>
      <c r="AF1983" s="144"/>
      <c r="AG1983" s="144"/>
      <c r="AH1983" s="144"/>
      <c r="AI1983" s="144"/>
      <c r="AJ1983" s="144"/>
      <c r="AK1983" s="144"/>
      <c r="AL1983" s="144"/>
      <c r="AM1983" s="144"/>
      <c r="AN1983" s="144"/>
      <c r="AO1983" s="144"/>
      <c r="AP1983" s="144"/>
      <c r="AQ1983" s="144"/>
      <c r="AR1983" s="144"/>
      <c r="AS1983" s="144"/>
      <c r="AT1983" s="144"/>
      <c r="AU1983" s="144"/>
      <c r="AV1983" s="144"/>
      <c r="AW1983" s="144"/>
      <c r="AX1983" s="144"/>
      <c r="AY1983" s="144"/>
      <c r="AZ1983" s="144"/>
      <c r="BA1983" s="144"/>
      <c r="BB1983" s="144"/>
      <c r="BC1983" s="144"/>
      <c r="BD1983" s="144"/>
      <c r="BE1983" s="144"/>
      <c r="BF1983" s="144"/>
      <c r="BG1983" s="144"/>
      <c r="BH1983" s="144"/>
      <c r="BI1983" s="144"/>
      <c r="BJ1983" s="144"/>
      <c r="BK1983" s="144"/>
      <c r="BL1983" s="144"/>
      <c r="BM1983" s="144"/>
      <c r="BN1983" s="144"/>
      <c r="BO1983" s="144"/>
      <c r="BP1983" s="144"/>
    </row>
    <row r="1984" spans="1:68" ht="14.5" x14ac:dyDescent="0.3">
      <c r="A1984" s="143"/>
      <c r="B1984" s="143"/>
      <c r="C1984" s="327"/>
      <c r="D1984" s="144"/>
      <c r="E1984" s="144"/>
      <c r="F1984" s="144"/>
      <c r="G1984" s="144"/>
      <c r="H1984" s="144"/>
      <c r="I1984" s="144"/>
      <c r="J1984" s="144"/>
      <c r="K1984" s="144"/>
      <c r="L1984" s="144"/>
      <c r="M1984" s="144"/>
      <c r="N1984" s="144"/>
      <c r="O1984" s="144"/>
      <c r="P1984" s="144"/>
      <c r="Q1984" s="144"/>
      <c r="R1984" s="144"/>
      <c r="S1984" s="144"/>
      <c r="T1984" s="144"/>
      <c r="U1984" s="144"/>
      <c r="V1984" s="144"/>
      <c r="W1984" s="144"/>
      <c r="X1984" s="144"/>
      <c r="Y1984" s="144"/>
      <c r="Z1984" s="144"/>
      <c r="AA1984" s="144"/>
      <c r="AB1984" s="144"/>
      <c r="AC1984" s="144"/>
      <c r="AD1984" s="144"/>
      <c r="AE1984" s="144"/>
      <c r="AF1984" s="144"/>
      <c r="AG1984" s="144"/>
      <c r="AH1984" s="144"/>
      <c r="AI1984" s="144"/>
      <c r="AJ1984" s="144"/>
      <c r="AK1984" s="144"/>
      <c r="AL1984" s="144"/>
      <c r="AM1984" s="144"/>
      <c r="AN1984" s="144"/>
      <c r="AO1984" s="144"/>
      <c r="AP1984" s="144"/>
      <c r="AQ1984" s="144"/>
      <c r="AR1984" s="144"/>
      <c r="AS1984" s="144"/>
      <c r="AT1984" s="144"/>
      <c r="AU1984" s="144"/>
      <c r="AV1984" s="144"/>
      <c r="AW1984" s="144"/>
      <c r="AX1984" s="144"/>
      <c r="AY1984" s="144"/>
      <c r="AZ1984" s="144"/>
      <c r="BA1984" s="144"/>
      <c r="BB1984" s="144"/>
      <c r="BC1984" s="144"/>
      <c r="BD1984" s="144"/>
      <c r="BE1984" s="144"/>
      <c r="BF1984" s="144"/>
      <c r="BG1984" s="144"/>
      <c r="BH1984" s="144"/>
      <c r="BI1984" s="144"/>
      <c r="BJ1984" s="144"/>
      <c r="BK1984" s="144"/>
      <c r="BL1984" s="144"/>
      <c r="BM1984" s="144"/>
      <c r="BN1984" s="144"/>
      <c r="BO1984" s="144"/>
      <c r="BP1984" s="144"/>
    </row>
    <row r="1985" spans="1:68" ht="14.5" x14ac:dyDescent="0.3">
      <c r="A1985" s="143"/>
      <c r="B1985" s="143"/>
      <c r="C1985" s="327"/>
      <c r="D1985" s="144"/>
      <c r="E1985" s="144"/>
      <c r="F1985" s="144"/>
      <c r="G1985" s="144"/>
      <c r="H1985" s="144"/>
      <c r="I1985" s="144"/>
      <c r="J1985" s="144"/>
      <c r="K1985" s="144"/>
      <c r="L1985" s="144"/>
      <c r="M1985" s="144"/>
      <c r="N1985" s="144"/>
      <c r="O1985" s="144"/>
      <c r="P1985" s="144"/>
      <c r="Q1985" s="144"/>
      <c r="R1985" s="144"/>
      <c r="S1985" s="144"/>
      <c r="T1985" s="144"/>
      <c r="U1985" s="144"/>
      <c r="V1985" s="144"/>
      <c r="W1985" s="144"/>
      <c r="X1985" s="144"/>
      <c r="Y1985" s="144"/>
      <c r="Z1985" s="144"/>
      <c r="AA1985" s="144"/>
      <c r="AB1985" s="144"/>
      <c r="AC1985" s="144"/>
      <c r="AD1985" s="144"/>
      <c r="AE1985" s="144"/>
      <c r="AF1985" s="144"/>
      <c r="AG1985" s="144"/>
      <c r="AH1985" s="144"/>
      <c r="AI1985" s="144"/>
      <c r="AJ1985" s="144"/>
      <c r="AK1985" s="144"/>
      <c r="AL1985" s="144"/>
      <c r="AM1985" s="144"/>
      <c r="AN1985" s="144"/>
      <c r="AO1985" s="144"/>
      <c r="AP1985" s="144"/>
      <c r="AQ1985" s="144"/>
      <c r="AR1985" s="144"/>
      <c r="AS1985" s="144"/>
      <c r="AT1985" s="144"/>
      <c r="AU1985" s="144"/>
      <c r="AV1985" s="144"/>
      <c r="AW1985" s="144"/>
      <c r="AX1985" s="144"/>
      <c r="AY1985" s="144"/>
      <c r="AZ1985" s="144"/>
      <c r="BA1985" s="144"/>
      <c r="BB1985" s="144"/>
      <c r="BC1985" s="144"/>
      <c r="BD1985" s="144"/>
      <c r="BE1985" s="144"/>
      <c r="BF1985" s="144"/>
      <c r="BG1985" s="144"/>
      <c r="BH1985" s="144"/>
      <c r="BI1985" s="144"/>
      <c r="BJ1985" s="144"/>
      <c r="BK1985" s="144"/>
      <c r="BL1985" s="144"/>
      <c r="BM1985" s="144"/>
      <c r="BN1985" s="144"/>
      <c r="BO1985" s="144"/>
      <c r="BP1985" s="144"/>
    </row>
    <row r="1986" spans="1:68" ht="14.5" x14ac:dyDescent="0.3">
      <c r="A1986" s="143"/>
      <c r="B1986" s="143"/>
      <c r="C1986" s="327"/>
      <c r="D1986" s="144"/>
      <c r="E1986" s="144"/>
      <c r="F1986" s="144"/>
      <c r="G1986" s="144"/>
      <c r="H1986" s="144"/>
      <c r="I1986" s="144"/>
      <c r="J1986" s="144"/>
      <c r="K1986" s="144"/>
      <c r="L1986" s="144"/>
      <c r="M1986" s="144"/>
      <c r="N1986" s="144"/>
      <c r="O1986" s="144"/>
      <c r="P1986" s="144"/>
      <c r="Q1986" s="144"/>
      <c r="R1986" s="144"/>
      <c r="S1986" s="144"/>
      <c r="T1986" s="144"/>
      <c r="U1986" s="144"/>
      <c r="V1986" s="144"/>
      <c r="W1986" s="144"/>
      <c r="X1986" s="144"/>
      <c r="Y1986" s="144"/>
      <c r="Z1986" s="144"/>
      <c r="AA1986" s="144"/>
      <c r="AB1986" s="144"/>
      <c r="AC1986" s="144"/>
      <c r="AD1986" s="144"/>
      <c r="AE1986" s="144"/>
      <c r="AF1986" s="144"/>
      <c r="AG1986" s="144"/>
      <c r="AH1986" s="144"/>
      <c r="AI1986" s="144"/>
      <c r="AJ1986" s="144"/>
      <c r="AK1986" s="144"/>
      <c r="AL1986" s="144"/>
      <c r="AM1986" s="144"/>
      <c r="AN1986" s="144"/>
      <c r="AO1986" s="144"/>
      <c r="AP1986" s="144"/>
      <c r="AQ1986" s="144"/>
      <c r="AR1986" s="144"/>
      <c r="AS1986" s="144"/>
      <c r="AT1986" s="144"/>
      <c r="AU1986" s="144"/>
      <c r="AV1986" s="144"/>
      <c r="AW1986" s="144"/>
      <c r="AX1986" s="144"/>
      <c r="AY1986" s="144"/>
      <c r="AZ1986" s="144"/>
      <c r="BA1986" s="144"/>
      <c r="BB1986" s="144"/>
      <c r="BC1986" s="144"/>
      <c r="BD1986" s="144"/>
      <c r="BE1986" s="144"/>
      <c r="BF1986" s="144"/>
      <c r="BG1986" s="144"/>
      <c r="BH1986" s="144"/>
      <c r="BI1986" s="144"/>
      <c r="BJ1986" s="144"/>
      <c r="BK1986" s="144"/>
      <c r="BL1986" s="144"/>
      <c r="BM1986" s="144"/>
      <c r="BN1986" s="144"/>
      <c r="BO1986" s="144"/>
      <c r="BP1986" s="144"/>
    </row>
    <row r="1987" spans="1:68" ht="14.5" x14ac:dyDescent="0.3">
      <c r="A1987" s="143"/>
      <c r="B1987" s="143"/>
      <c r="C1987" s="327"/>
      <c r="D1987" s="144"/>
      <c r="E1987" s="144"/>
      <c r="F1987" s="144"/>
      <c r="G1987" s="144"/>
      <c r="H1987" s="144"/>
      <c r="I1987" s="144"/>
      <c r="J1987" s="144"/>
      <c r="K1987" s="144"/>
      <c r="L1987" s="144"/>
      <c r="M1987" s="144"/>
      <c r="N1987" s="144"/>
      <c r="O1987" s="144"/>
      <c r="P1987" s="144"/>
      <c r="Q1987" s="144"/>
      <c r="R1987" s="144"/>
      <c r="S1987" s="144"/>
      <c r="T1987" s="144"/>
      <c r="U1987" s="144"/>
      <c r="V1987" s="144"/>
      <c r="W1987" s="144"/>
      <c r="X1987" s="144"/>
      <c r="Y1987" s="144"/>
      <c r="Z1987" s="144"/>
      <c r="AA1987" s="144"/>
      <c r="AB1987" s="144"/>
      <c r="AC1987" s="144"/>
      <c r="AD1987" s="144"/>
      <c r="AE1987" s="144"/>
      <c r="AF1987" s="144"/>
      <c r="AG1987" s="144"/>
      <c r="AH1987" s="144"/>
      <c r="AI1987" s="144"/>
      <c r="AJ1987" s="144"/>
      <c r="AK1987" s="144"/>
      <c r="AL1987" s="144"/>
      <c r="AM1987" s="144"/>
      <c r="AN1987" s="144"/>
      <c r="AO1987" s="144"/>
      <c r="AP1987" s="144"/>
      <c r="AQ1987" s="144"/>
      <c r="AR1987" s="144"/>
      <c r="AS1987" s="144"/>
      <c r="AT1987" s="144"/>
      <c r="AU1987" s="144"/>
      <c r="AV1987" s="144"/>
      <c r="AW1987" s="144"/>
      <c r="AX1987" s="144"/>
      <c r="AY1987" s="144"/>
      <c r="AZ1987" s="144"/>
      <c r="BA1987" s="144"/>
      <c r="BB1987" s="144"/>
      <c r="BC1987" s="144"/>
      <c r="BD1987" s="144"/>
      <c r="BE1987" s="144"/>
      <c r="BF1987" s="144"/>
      <c r="BG1987" s="144"/>
      <c r="BH1987" s="144"/>
      <c r="BI1987" s="144"/>
      <c r="BJ1987" s="144"/>
      <c r="BK1987" s="144"/>
      <c r="BL1987" s="144"/>
      <c r="BM1987" s="144"/>
      <c r="BN1987" s="144"/>
      <c r="BO1987" s="144"/>
      <c r="BP1987" s="144"/>
    </row>
    <row r="1988" spans="1:68" ht="14.5" x14ac:dyDescent="0.3">
      <c r="A1988" s="143"/>
      <c r="B1988" s="143"/>
      <c r="C1988" s="327"/>
      <c r="D1988" s="144"/>
      <c r="E1988" s="144"/>
      <c r="F1988" s="144"/>
      <c r="G1988" s="144"/>
      <c r="H1988" s="144"/>
      <c r="I1988" s="144"/>
      <c r="J1988" s="144"/>
      <c r="K1988" s="144"/>
      <c r="L1988" s="144"/>
      <c r="M1988" s="144"/>
      <c r="N1988" s="144"/>
      <c r="O1988" s="144"/>
      <c r="P1988" s="144"/>
      <c r="Q1988" s="144"/>
      <c r="R1988" s="144"/>
      <c r="S1988" s="144"/>
      <c r="T1988" s="144"/>
      <c r="U1988" s="144"/>
      <c r="V1988" s="144"/>
      <c r="W1988" s="144"/>
      <c r="X1988" s="144"/>
      <c r="Y1988" s="144"/>
      <c r="Z1988" s="144"/>
      <c r="AA1988" s="144"/>
      <c r="AB1988" s="144"/>
      <c r="AC1988" s="144"/>
      <c r="AD1988" s="144"/>
      <c r="AE1988" s="144"/>
      <c r="AF1988" s="144"/>
      <c r="AG1988" s="144"/>
      <c r="AH1988" s="144"/>
      <c r="AI1988" s="144"/>
      <c r="AJ1988" s="144"/>
      <c r="AK1988" s="144"/>
      <c r="AL1988" s="144"/>
      <c r="AM1988" s="144"/>
      <c r="AN1988" s="144"/>
      <c r="AO1988" s="144"/>
      <c r="AP1988" s="144"/>
      <c r="AQ1988" s="144"/>
      <c r="AR1988" s="144"/>
      <c r="AS1988" s="144"/>
      <c r="AT1988" s="144"/>
      <c r="AU1988" s="144"/>
      <c r="AV1988" s="144"/>
      <c r="AW1988" s="144"/>
      <c r="AX1988" s="144"/>
      <c r="AY1988" s="144"/>
      <c r="AZ1988" s="144"/>
      <c r="BA1988" s="144"/>
      <c r="BB1988" s="144"/>
      <c r="BC1988" s="144"/>
      <c r="BD1988" s="144"/>
      <c r="BE1988" s="144"/>
      <c r="BF1988" s="144"/>
      <c r="BG1988" s="144"/>
      <c r="BH1988" s="144"/>
      <c r="BI1988" s="144"/>
      <c r="BJ1988" s="144"/>
      <c r="BK1988" s="144"/>
      <c r="BL1988" s="144"/>
      <c r="BM1988" s="144"/>
      <c r="BN1988" s="144"/>
      <c r="BO1988" s="144"/>
      <c r="BP1988" s="144"/>
    </row>
    <row r="1989" spans="1:68" ht="14.5" x14ac:dyDescent="0.3">
      <c r="A1989" s="143"/>
      <c r="B1989" s="143"/>
      <c r="C1989" s="327"/>
      <c r="D1989" s="144"/>
      <c r="E1989" s="144"/>
      <c r="F1989" s="144"/>
      <c r="G1989" s="144"/>
      <c r="H1989" s="144"/>
      <c r="I1989" s="144"/>
      <c r="J1989" s="144"/>
      <c r="K1989" s="144"/>
      <c r="L1989" s="144"/>
      <c r="M1989" s="144"/>
      <c r="N1989" s="144"/>
      <c r="O1989" s="144"/>
      <c r="P1989" s="144"/>
      <c r="Q1989" s="144"/>
      <c r="R1989" s="144"/>
      <c r="S1989" s="144"/>
      <c r="T1989" s="144"/>
      <c r="U1989" s="144"/>
      <c r="V1989" s="144"/>
      <c r="W1989" s="144"/>
      <c r="X1989" s="144"/>
      <c r="Y1989" s="144"/>
      <c r="Z1989" s="144"/>
      <c r="AA1989" s="144"/>
      <c r="AB1989" s="144"/>
      <c r="AC1989" s="144"/>
      <c r="AD1989" s="144"/>
      <c r="AE1989" s="144"/>
      <c r="AF1989" s="144"/>
      <c r="AG1989" s="144"/>
      <c r="AH1989" s="144"/>
      <c r="AI1989" s="144"/>
      <c r="AJ1989" s="144"/>
      <c r="AK1989" s="144"/>
      <c r="AL1989" s="144"/>
      <c r="AM1989" s="144"/>
      <c r="AN1989" s="144"/>
      <c r="AO1989" s="144"/>
      <c r="AP1989" s="144"/>
      <c r="AQ1989" s="144"/>
      <c r="AR1989" s="144"/>
      <c r="AS1989" s="144"/>
      <c r="AT1989" s="144"/>
      <c r="AU1989" s="144"/>
      <c r="AV1989" s="144"/>
      <c r="AW1989" s="144"/>
      <c r="AX1989" s="144"/>
      <c r="AY1989" s="144"/>
      <c r="AZ1989" s="144"/>
      <c r="BA1989" s="144"/>
      <c r="BB1989" s="144"/>
      <c r="BC1989" s="144"/>
      <c r="BD1989" s="144"/>
      <c r="BE1989" s="144"/>
      <c r="BF1989" s="144"/>
      <c r="BG1989" s="144"/>
      <c r="BH1989" s="144"/>
      <c r="BI1989" s="144"/>
      <c r="BJ1989" s="144"/>
      <c r="BK1989" s="144"/>
      <c r="BL1989" s="144"/>
      <c r="BM1989" s="144"/>
      <c r="BN1989" s="144"/>
      <c r="BO1989" s="144"/>
      <c r="BP1989" s="144"/>
    </row>
    <row r="1990" spans="1:68" ht="14.5" x14ac:dyDescent="0.3">
      <c r="A1990" s="143"/>
      <c r="B1990" s="143"/>
      <c r="C1990" s="327"/>
      <c r="D1990" s="144"/>
      <c r="E1990" s="144"/>
      <c r="F1990" s="144"/>
      <c r="G1990" s="144"/>
      <c r="H1990" s="144"/>
      <c r="I1990" s="144"/>
      <c r="J1990" s="144"/>
      <c r="K1990" s="144"/>
      <c r="L1990" s="144"/>
      <c r="M1990" s="144"/>
      <c r="N1990" s="144"/>
      <c r="O1990" s="144"/>
      <c r="P1990" s="144"/>
      <c r="Q1990" s="144"/>
      <c r="R1990" s="144"/>
      <c r="S1990" s="144"/>
      <c r="T1990" s="144"/>
      <c r="U1990" s="144"/>
      <c r="V1990" s="144"/>
      <c r="W1990" s="144"/>
      <c r="X1990" s="144"/>
      <c r="Y1990" s="144"/>
      <c r="Z1990" s="144"/>
      <c r="AA1990" s="144"/>
      <c r="AB1990" s="144"/>
      <c r="AC1990" s="144"/>
      <c r="AD1990" s="144"/>
      <c r="AE1990" s="144"/>
      <c r="AF1990" s="144"/>
      <c r="AG1990" s="144"/>
      <c r="AH1990" s="144"/>
      <c r="AI1990" s="144"/>
      <c r="AJ1990" s="144"/>
      <c r="AK1990" s="144"/>
      <c r="AL1990" s="144"/>
      <c r="AM1990" s="144"/>
      <c r="AN1990" s="144"/>
      <c r="AO1990" s="144"/>
      <c r="AP1990" s="144"/>
      <c r="AQ1990" s="144"/>
      <c r="AR1990" s="144"/>
      <c r="AS1990" s="144"/>
      <c r="AT1990" s="144"/>
      <c r="AU1990" s="144"/>
      <c r="AV1990" s="144"/>
      <c r="AW1990" s="144"/>
      <c r="AX1990" s="144"/>
      <c r="AY1990" s="144"/>
      <c r="AZ1990" s="144"/>
      <c r="BA1990" s="144"/>
      <c r="BB1990" s="144"/>
      <c r="BC1990" s="144"/>
      <c r="BD1990" s="144"/>
      <c r="BE1990" s="144"/>
      <c r="BF1990" s="144"/>
      <c r="BG1990" s="144"/>
      <c r="BH1990" s="144"/>
      <c r="BI1990" s="144"/>
      <c r="BJ1990" s="144"/>
      <c r="BK1990" s="144"/>
      <c r="BL1990" s="144"/>
      <c r="BM1990" s="144"/>
      <c r="BN1990" s="144"/>
      <c r="BO1990" s="144"/>
      <c r="BP1990" s="144"/>
    </row>
    <row r="1991" spans="1:68" ht="14.5" x14ac:dyDescent="0.3">
      <c r="A1991" s="143"/>
      <c r="B1991" s="143"/>
      <c r="C1991" s="327"/>
      <c r="D1991" s="144"/>
      <c r="E1991" s="144"/>
      <c r="F1991" s="144"/>
      <c r="G1991" s="144"/>
      <c r="H1991" s="144"/>
      <c r="I1991" s="144"/>
      <c r="J1991" s="144"/>
      <c r="K1991" s="144"/>
      <c r="L1991" s="144"/>
      <c r="M1991" s="144"/>
      <c r="N1991" s="144"/>
      <c r="O1991" s="144"/>
      <c r="P1991" s="144"/>
      <c r="Q1991" s="144"/>
      <c r="R1991" s="144"/>
      <c r="S1991" s="144"/>
      <c r="T1991" s="144"/>
      <c r="U1991" s="144"/>
      <c r="V1991" s="144"/>
      <c r="W1991" s="144"/>
      <c r="X1991" s="144"/>
      <c r="Y1991" s="144"/>
      <c r="Z1991" s="144"/>
      <c r="AA1991" s="144"/>
      <c r="AB1991" s="144"/>
      <c r="AC1991" s="144"/>
      <c r="AD1991" s="144"/>
      <c r="AE1991" s="144"/>
      <c r="AF1991" s="144"/>
      <c r="AG1991" s="144"/>
      <c r="AH1991" s="144"/>
      <c r="AI1991" s="144"/>
      <c r="AJ1991" s="144"/>
      <c r="AK1991" s="144"/>
      <c r="AL1991" s="144"/>
      <c r="AM1991" s="144"/>
      <c r="AN1991" s="144"/>
      <c r="AO1991" s="144"/>
      <c r="AP1991" s="144"/>
      <c r="AQ1991" s="144"/>
      <c r="AR1991" s="144"/>
      <c r="AS1991" s="144"/>
      <c r="AT1991" s="144"/>
      <c r="AU1991" s="144"/>
      <c r="AV1991" s="144"/>
      <c r="AW1991" s="144"/>
      <c r="AX1991" s="144"/>
      <c r="AY1991" s="144"/>
      <c r="AZ1991" s="144"/>
      <c r="BA1991" s="144"/>
      <c r="BB1991" s="144"/>
      <c r="BC1991" s="144"/>
      <c r="BD1991" s="144"/>
      <c r="BE1991" s="144"/>
      <c r="BF1991" s="144"/>
      <c r="BG1991" s="144"/>
      <c r="BH1991" s="144"/>
      <c r="BI1991" s="144"/>
      <c r="BJ1991" s="144"/>
      <c r="BK1991" s="144"/>
      <c r="BL1991" s="144"/>
      <c r="BM1991" s="144"/>
      <c r="BN1991" s="144"/>
      <c r="BO1991" s="144"/>
      <c r="BP1991" s="144"/>
    </row>
    <row r="1992" spans="1:68" ht="14.5" x14ac:dyDescent="0.3">
      <c r="A1992" s="143"/>
      <c r="B1992" s="143"/>
      <c r="C1992" s="327"/>
      <c r="D1992" s="144"/>
      <c r="E1992" s="144"/>
      <c r="F1992" s="144"/>
      <c r="G1992" s="144"/>
      <c r="H1992" s="144"/>
      <c r="I1992" s="144"/>
      <c r="J1992" s="144"/>
      <c r="K1992" s="144"/>
      <c r="L1992" s="144"/>
      <c r="M1992" s="144"/>
      <c r="N1992" s="144"/>
      <c r="O1992" s="144"/>
      <c r="P1992" s="144"/>
      <c r="Q1992" s="144"/>
      <c r="R1992" s="144"/>
      <c r="S1992" s="144"/>
      <c r="T1992" s="144"/>
      <c r="U1992" s="144"/>
      <c r="V1992" s="144"/>
      <c r="W1992" s="144"/>
      <c r="X1992" s="144"/>
      <c r="Y1992" s="144"/>
      <c r="Z1992" s="144"/>
      <c r="AA1992" s="144"/>
      <c r="AB1992" s="144"/>
      <c r="AC1992" s="144"/>
      <c r="AD1992" s="144"/>
      <c r="AE1992" s="144"/>
      <c r="AF1992" s="144"/>
      <c r="AG1992" s="144"/>
      <c r="AH1992" s="144"/>
      <c r="AI1992" s="144"/>
      <c r="AJ1992" s="144"/>
      <c r="AK1992" s="144"/>
      <c r="AL1992" s="144"/>
      <c r="AM1992" s="144"/>
      <c r="AN1992" s="144"/>
      <c r="AO1992" s="144"/>
      <c r="AP1992" s="144"/>
      <c r="AQ1992" s="144"/>
      <c r="AR1992" s="144"/>
      <c r="AS1992" s="144"/>
      <c r="AT1992" s="144"/>
      <c r="AU1992" s="144"/>
      <c r="AV1992" s="144"/>
      <c r="AW1992" s="144"/>
      <c r="AX1992" s="144"/>
      <c r="AY1992" s="144"/>
      <c r="AZ1992" s="144"/>
      <c r="BA1992" s="144"/>
      <c r="BB1992" s="144"/>
      <c r="BC1992" s="144"/>
      <c r="BD1992" s="144"/>
      <c r="BE1992" s="144"/>
      <c r="BF1992" s="144"/>
      <c r="BG1992" s="144"/>
      <c r="BH1992" s="144"/>
      <c r="BI1992" s="144"/>
      <c r="BJ1992" s="144"/>
      <c r="BK1992" s="144"/>
      <c r="BL1992" s="144"/>
      <c r="BM1992" s="144"/>
      <c r="BN1992" s="144"/>
      <c r="BO1992" s="144"/>
      <c r="BP1992" s="144"/>
    </row>
    <row r="1993" spans="1:68" ht="14.5" x14ac:dyDescent="0.3">
      <c r="A1993" s="143"/>
      <c r="B1993" s="143"/>
      <c r="C1993" s="327"/>
      <c r="D1993" s="144"/>
      <c r="E1993" s="144"/>
      <c r="F1993" s="144"/>
      <c r="G1993" s="144"/>
      <c r="H1993" s="144"/>
      <c r="I1993" s="144"/>
      <c r="J1993" s="144"/>
      <c r="K1993" s="144"/>
      <c r="L1993" s="144"/>
      <c r="M1993" s="144"/>
      <c r="N1993" s="144"/>
      <c r="O1993" s="144"/>
      <c r="P1993" s="144"/>
      <c r="Q1993" s="144"/>
      <c r="R1993" s="144"/>
      <c r="S1993" s="144"/>
      <c r="T1993" s="144"/>
      <c r="U1993" s="144"/>
      <c r="V1993" s="144"/>
      <c r="W1993" s="144"/>
      <c r="X1993" s="144"/>
      <c r="Y1993" s="144"/>
      <c r="Z1993" s="144"/>
      <c r="AA1993" s="144"/>
      <c r="AB1993" s="144"/>
      <c r="AC1993" s="144"/>
      <c r="AD1993" s="144"/>
      <c r="AE1993" s="144"/>
      <c r="AF1993" s="144"/>
      <c r="AG1993" s="144"/>
      <c r="AH1993" s="144"/>
      <c r="AI1993" s="144"/>
      <c r="AJ1993" s="144"/>
      <c r="AK1993" s="144"/>
      <c r="AL1993" s="144"/>
      <c r="AM1993" s="144"/>
      <c r="AN1993" s="144"/>
      <c r="AO1993" s="144"/>
      <c r="AP1993" s="144"/>
      <c r="AQ1993" s="144"/>
      <c r="AR1993" s="144"/>
      <c r="AS1993" s="144"/>
      <c r="AT1993" s="144"/>
      <c r="AU1993" s="144"/>
      <c r="AV1993" s="144"/>
      <c r="AW1993" s="144"/>
      <c r="AX1993" s="144"/>
      <c r="AY1993" s="144"/>
      <c r="AZ1993" s="144"/>
      <c r="BA1993" s="144"/>
      <c r="BB1993" s="144"/>
      <c r="BC1993" s="144"/>
      <c r="BD1993" s="144"/>
      <c r="BE1993" s="144"/>
      <c r="BF1993" s="144"/>
      <c r="BG1993" s="144"/>
      <c r="BH1993" s="144"/>
      <c r="BI1993" s="144"/>
      <c r="BJ1993" s="144"/>
      <c r="BK1993" s="144"/>
      <c r="BL1993" s="144"/>
      <c r="BM1993" s="144"/>
      <c r="BN1993" s="144"/>
      <c r="BO1993" s="144"/>
      <c r="BP1993" s="144"/>
    </row>
    <row r="1994" spans="1:68" ht="14.5" x14ac:dyDescent="0.3">
      <c r="A1994" s="143"/>
      <c r="B1994" s="143"/>
      <c r="C1994" s="327"/>
      <c r="D1994" s="144"/>
      <c r="E1994" s="144"/>
      <c r="F1994" s="144"/>
      <c r="G1994" s="144"/>
      <c r="H1994" s="144"/>
      <c r="I1994" s="144"/>
      <c r="J1994" s="144"/>
      <c r="K1994" s="144"/>
      <c r="L1994" s="144"/>
      <c r="M1994" s="144"/>
      <c r="N1994" s="144"/>
      <c r="O1994" s="144"/>
      <c r="P1994" s="144"/>
      <c r="Q1994" s="144"/>
      <c r="R1994" s="144"/>
      <c r="S1994" s="144"/>
      <c r="T1994" s="144"/>
      <c r="U1994" s="144"/>
      <c r="V1994" s="144"/>
      <c r="W1994" s="144"/>
      <c r="X1994" s="144"/>
      <c r="Y1994" s="144"/>
      <c r="Z1994" s="144"/>
      <c r="AA1994" s="144"/>
      <c r="AB1994" s="144"/>
      <c r="AC1994" s="144"/>
      <c r="AD1994" s="144"/>
      <c r="AE1994" s="144"/>
      <c r="AF1994" s="144"/>
      <c r="AG1994" s="144"/>
      <c r="AH1994" s="144"/>
      <c r="AI1994" s="144"/>
      <c r="AJ1994" s="144"/>
      <c r="AK1994" s="144"/>
      <c r="AL1994" s="144"/>
      <c r="AM1994" s="144"/>
      <c r="AN1994" s="144"/>
      <c r="AO1994" s="144"/>
      <c r="AP1994" s="144"/>
      <c r="AQ1994" s="144"/>
      <c r="AR1994" s="144"/>
      <c r="AS1994" s="144"/>
      <c r="AT1994" s="144"/>
      <c r="AU1994" s="144"/>
      <c r="AV1994" s="144"/>
      <c r="AW1994" s="144"/>
      <c r="AX1994" s="144"/>
      <c r="AY1994" s="144"/>
      <c r="AZ1994" s="144"/>
      <c r="BA1994" s="144"/>
      <c r="BB1994" s="144"/>
      <c r="BC1994" s="144"/>
      <c r="BD1994" s="144"/>
      <c r="BE1994" s="144"/>
      <c r="BF1994" s="144"/>
      <c r="BG1994" s="144"/>
      <c r="BH1994" s="144"/>
      <c r="BI1994" s="144"/>
      <c r="BJ1994" s="144"/>
      <c r="BK1994" s="144"/>
      <c r="BL1994" s="144"/>
      <c r="BM1994" s="144"/>
      <c r="BN1994" s="144"/>
      <c r="BO1994" s="144"/>
      <c r="BP1994" s="144"/>
    </row>
    <row r="1995" spans="1:68" ht="14.5" x14ac:dyDescent="0.3">
      <c r="A1995" s="143"/>
      <c r="B1995" s="143"/>
      <c r="C1995" s="327"/>
      <c r="D1995" s="144"/>
      <c r="E1995" s="144"/>
      <c r="F1995" s="144"/>
      <c r="G1995" s="144"/>
      <c r="H1995" s="144"/>
      <c r="I1995" s="144"/>
      <c r="J1995" s="144"/>
      <c r="K1995" s="144"/>
      <c r="L1995" s="144"/>
      <c r="M1995" s="144"/>
      <c r="N1995" s="144"/>
      <c r="O1995" s="144"/>
      <c r="P1995" s="144"/>
      <c r="Q1995" s="144"/>
      <c r="R1995" s="144"/>
      <c r="S1995" s="144"/>
      <c r="T1995" s="144"/>
      <c r="U1995" s="144"/>
      <c r="V1995" s="144"/>
      <c r="W1995" s="144"/>
      <c r="X1995" s="144"/>
      <c r="Y1995" s="144"/>
      <c r="Z1995" s="144"/>
      <c r="AA1995" s="144"/>
      <c r="AB1995" s="144"/>
      <c r="AC1995" s="144"/>
      <c r="AD1995" s="144"/>
      <c r="AE1995" s="144"/>
      <c r="AF1995" s="144"/>
      <c r="AG1995" s="144"/>
      <c r="AH1995" s="144"/>
      <c r="AI1995" s="144"/>
      <c r="AJ1995" s="144"/>
      <c r="AK1995" s="144"/>
      <c r="AL1995" s="144"/>
      <c r="AM1995" s="144"/>
      <c r="AN1995" s="144"/>
      <c r="AO1995" s="144"/>
      <c r="AP1995" s="144"/>
      <c r="AQ1995" s="144"/>
      <c r="AR1995" s="144"/>
      <c r="AS1995" s="144"/>
      <c r="AT1995" s="144"/>
      <c r="AU1995" s="144"/>
      <c r="AV1995" s="144"/>
      <c r="AW1995" s="144"/>
      <c r="AX1995" s="144"/>
      <c r="AY1995" s="144"/>
      <c r="AZ1995" s="144"/>
      <c r="BA1995" s="144"/>
      <c r="BB1995" s="144"/>
      <c r="BC1995" s="144"/>
      <c r="BD1995" s="144"/>
      <c r="BE1995" s="144"/>
      <c r="BF1995" s="144"/>
      <c r="BG1995" s="144"/>
      <c r="BH1995" s="144"/>
      <c r="BI1995" s="144"/>
      <c r="BJ1995" s="144"/>
      <c r="BK1995" s="144"/>
      <c r="BL1995" s="144"/>
      <c r="BM1995" s="144"/>
      <c r="BN1995" s="144"/>
      <c r="BO1995" s="144"/>
      <c r="BP1995" s="144"/>
    </row>
    <row r="1996" spans="1:68" ht="14.5" x14ac:dyDescent="0.3">
      <c r="A1996" s="143"/>
      <c r="B1996" s="143"/>
      <c r="C1996" s="327"/>
      <c r="D1996" s="144"/>
      <c r="E1996" s="144"/>
      <c r="F1996" s="144"/>
      <c r="G1996" s="144"/>
      <c r="H1996" s="144"/>
      <c r="I1996" s="144"/>
      <c r="J1996" s="144"/>
      <c r="K1996" s="144"/>
      <c r="L1996" s="144"/>
      <c r="M1996" s="144"/>
      <c r="N1996" s="144"/>
      <c r="O1996" s="144"/>
      <c r="P1996" s="144"/>
      <c r="Q1996" s="144"/>
      <c r="R1996" s="144"/>
      <c r="S1996" s="144"/>
      <c r="T1996" s="144"/>
      <c r="U1996" s="144"/>
      <c r="V1996" s="144"/>
      <c r="W1996" s="144"/>
      <c r="X1996" s="144"/>
      <c r="Y1996" s="144"/>
      <c r="Z1996" s="144"/>
      <c r="AA1996" s="144"/>
      <c r="AB1996" s="144"/>
      <c r="AC1996" s="144"/>
      <c r="AD1996" s="144"/>
      <c r="AE1996" s="144"/>
      <c r="AF1996" s="144"/>
      <c r="AG1996" s="144"/>
      <c r="AH1996" s="144"/>
      <c r="AI1996" s="144"/>
      <c r="AJ1996" s="144"/>
      <c r="AK1996" s="144"/>
      <c r="AL1996" s="144"/>
      <c r="AM1996" s="144"/>
      <c r="AN1996" s="144"/>
      <c r="AO1996" s="144"/>
      <c r="AP1996" s="144"/>
      <c r="AQ1996" s="144"/>
      <c r="AR1996" s="144"/>
      <c r="AS1996" s="144"/>
      <c r="AT1996" s="144"/>
      <c r="AU1996" s="144"/>
      <c r="AV1996" s="144"/>
      <c r="AW1996" s="144"/>
      <c r="AX1996" s="144"/>
      <c r="AY1996" s="144"/>
      <c r="AZ1996" s="144"/>
      <c r="BA1996" s="144"/>
      <c r="BB1996" s="144"/>
      <c r="BC1996" s="144"/>
      <c r="BD1996" s="144"/>
      <c r="BE1996" s="144"/>
      <c r="BF1996" s="144"/>
      <c r="BG1996" s="144"/>
      <c r="BH1996" s="144"/>
      <c r="BI1996" s="144"/>
      <c r="BJ1996" s="144"/>
      <c r="BK1996" s="144"/>
      <c r="BL1996" s="144"/>
      <c r="BM1996" s="144"/>
      <c r="BN1996" s="144"/>
      <c r="BO1996" s="144"/>
      <c r="BP1996" s="144"/>
    </row>
    <row r="1997" spans="1:68" ht="14.5" x14ac:dyDescent="0.3">
      <c r="A1997" s="143"/>
      <c r="B1997" s="143"/>
      <c r="C1997" s="327"/>
      <c r="D1997" s="144"/>
      <c r="E1997" s="144"/>
      <c r="F1997" s="144"/>
      <c r="G1997" s="144"/>
      <c r="H1997" s="144"/>
      <c r="I1997" s="144"/>
      <c r="J1997" s="144"/>
      <c r="K1997" s="144"/>
      <c r="L1997" s="144"/>
      <c r="M1997" s="144"/>
      <c r="N1997" s="144"/>
      <c r="O1997" s="144"/>
      <c r="P1997" s="144"/>
      <c r="Q1997" s="144"/>
      <c r="R1997" s="144"/>
      <c r="S1997" s="144"/>
      <c r="T1997" s="144"/>
      <c r="U1997" s="144"/>
      <c r="V1997" s="144"/>
      <c r="W1997" s="144"/>
      <c r="X1997" s="144"/>
      <c r="Y1997" s="144"/>
      <c r="Z1997" s="144"/>
      <c r="AA1997" s="144"/>
      <c r="AB1997" s="144"/>
      <c r="AC1997" s="144"/>
      <c r="AD1997" s="144"/>
      <c r="AE1997" s="144"/>
      <c r="AF1997" s="144"/>
      <c r="AG1997" s="144"/>
      <c r="AH1997" s="144"/>
      <c r="AI1997" s="144"/>
      <c r="AJ1997" s="144"/>
      <c r="AK1997" s="144"/>
      <c r="AL1997" s="144"/>
      <c r="AM1997" s="144"/>
      <c r="AN1997" s="144"/>
      <c r="AO1997" s="144"/>
      <c r="AP1997" s="144"/>
      <c r="AQ1997" s="144"/>
      <c r="AR1997" s="144"/>
      <c r="AS1997" s="144"/>
      <c r="AT1997" s="144"/>
      <c r="AU1997" s="144"/>
      <c r="AV1997" s="144"/>
      <c r="AW1997" s="144"/>
      <c r="AX1997" s="144"/>
      <c r="AY1997" s="144"/>
      <c r="AZ1997" s="144"/>
      <c r="BA1997" s="144"/>
      <c r="BB1997" s="144"/>
      <c r="BC1997" s="144"/>
      <c r="BD1997" s="144"/>
      <c r="BE1997" s="144"/>
      <c r="BF1997" s="144"/>
      <c r="BG1997" s="144"/>
      <c r="BH1997" s="144"/>
      <c r="BI1997" s="144"/>
      <c r="BJ1997" s="144"/>
      <c r="BK1997" s="144"/>
      <c r="BL1997" s="144"/>
      <c r="BM1997" s="144"/>
      <c r="BN1997" s="144"/>
      <c r="BO1997" s="144"/>
      <c r="BP1997" s="144"/>
    </row>
    <row r="1998" spans="1:68" ht="14.5" x14ac:dyDescent="0.3">
      <c r="A1998" s="143"/>
      <c r="B1998" s="143"/>
      <c r="C1998" s="327"/>
      <c r="D1998" s="144"/>
      <c r="E1998" s="144"/>
      <c r="F1998" s="144"/>
      <c r="G1998" s="144"/>
      <c r="H1998" s="144"/>
      <c r="I1998" s="144"/>
      <c r="J1998" s="144"/>
      <c r="K1998" s="144"/>
      <c r="L1998" s="144"/>
      <c r="M1998" s="144"/>
      <c r="N1998" s="144"/>
      <c r="O1998" s="144"/>
      <c r="P1998" s="144"/>
      <c r="Q1998" s="144"/>
      <c r="R1998" s="144"/>
      <c r="S1998" s="144"/>
      <c r="T1998" s="144"/>
      <c r="U1998" s="144"/>
      <c r="V1998" s="144"/>
      <c r="W1998" s="144"/>
      <c r="X1998" s="144"/>
      <c r="Y1998" s="144"/>
      <c r="Z1998" s="144"/>
      <c r="AA1998" s="144"/>
      <c r="AB1998" s="144"/>
      <c r="AC1998" s="144"/>
      <c r="AD1998" s="144"/>
      <c r="AE1998" s="144"/>
      <c r="AF1998" s="144"/>
      <c r="AG1998" s="144"/>
      <c r="AH1998" s="144"/>
      <c r="AI1998" s="144"/>
      <c r="AJ1998" s="144"/>
      <c r="AK1998" s="144"/>
      <c r="AL1998" s="144"/>
      <c r="AM1998" s="144"/>
      <c r="AN1998" s="144"/>
      <c r="AO1998" s="144"/>
      <c r="AP1998" s="144"/>
      <c r="AQ1998" s="144"/>
      <c r="AR1998" s="144"/>
      <c r="AS1998" s="144"/>
      <c r="AT1998" s="144"/>
      <c r="AU1998" s="144"/>
      <c r="AV1998" s="144"/>
      <c r="AW1998" s="144"/>
      <c r="AX1998" s="144"/>
      <c r="AY1998" s="144"/>
      <c r="AZ1998" s="144"/>
      <c r="BA1998" s="144"/>
      <c r="BB1998" s="144"/>
      <c r="BC1998" s="144"/>
      <c r="BD1998" s="144"/>
      <c r="BE1998" s="144"/>
      <c r="BF1998" s="144"/>
      <c r="BG1998" s="144"/>
      <c r="BH1998" s="144"/>
      <c r="BI1998" s="144"/>
      <c r="BJ1998" s="144"/>
      <c r="BK1998" s="144"/>
      <c r="BL1998" s="144"/>
      <c r="BM1998" s="144"/>
      <c r="BN1998" s="144"/>
      <c r="BO1998" s="144"/>
      <c r="BP1998" s="144"/>
    </row>
    <row r="1999" spans="1:68" ht="14.5" x14ac:dyDescent="0.3">
      <c r="A1999" s="143"/>
      <c r="B1999" s="143"/>
      <c r="C1999" s="327"/>
      <c r="D1999" s="144"/>
      <c r="E1999" s="144"/>
      <c r="F1999" s="144"/>
      <c r="G1999" s="144"/>
      <c r="H1999" s="144"/>
      <c r="I1999" s="144"/>
      <c r="J1999" s="144"/>
      <c r="K1999" s="144"/>
      <c r="L1999" s="144"/>
      <c r="M1999" s="144"/>
      <c r="N1999" s="144"/>
      <c r="O1999" s="144"/>
      <c r="P1999" s="144"/>
      <c r="Q1999" s="144"/>
      <c r="R1999" s="144"/>
      <c r="S1999" s="144"/>
      <c r="T1999" s="144"/>
      <c r="U1999" s="144"/>
      <c r="V1999" s="144"/>
      <c r="W1999" s="144"/>
      <c r="X1999" s="144"/>
      <c r="Y1999" s="144"/>
      <c r="Z1999" s="144"/>
      <c r="AA1999" s="144"/>
      <c r="AB1999" s="144"/>
      <c r="AC1999" s="144"/>
      <c r="AD1999" s="144"/>
      <c r="AE1999" s="144"/>
      <c r="AF1999" s="144"/>
      <c r="AG1999" s="144"/>
      <c r="AH1999" s="144"/>
      <c r="AI1999" s="144"/>
      <c r="AJ1999" s="144"/>
      <c r="AK1999" s="144"/>
      <c r="AL1999" s="144"/>
      <c r="AM1999" s="144"/>
      <c r="AN1999" s="144"/>
      <c r="AO1999" s="144"/>
      <c r="AP1999" s="144"/>
      <c r="AQ1999" s="144"/>
      <c r="AR1999" s="144"/>
      <c r="AS1999" s="144"/>
      <c r="AT1999" s="144"/>
      <c r="AU1999" s="144"/>
      <c r="AV1999" s="144"/>
      <c r="AW1999" s="144"/>
      <c r="AX1999" s="144"/>
      <c r="AY1999" s="144"/>
      <c r="AZ1999" s="144"/>
      <c r="BA1999" s="144"/>
      <c r="BB1999" s="144"/>
      <c r="BC1999" s="144"/>
      <c r="BD1999" s="144"/>
      <c r="BE1999" s="144"/>
      <c r="BF1999" s="144"/>
      <c r="BG1999" s="144"/>
      <c r="BH1999" s="144"/>
      <c r="BI1999" s="144"/>
      <c r="BJ1999" s="144"/>
      <c r="BK1999" s="144"/>
      <c r="BL1999" s="144"/>
      <c r="BM1999" s="144"/>
      <c r="BN1999" s="144"/>
      <c r="BO1999" s="144"/>
      <c r="BP1999" s="144"/>
    </row>
    <row r="2000" spans="1:68" ht="14.5" x14ac:dyDescent="0.3">
      <c r="A2000" s="143"/>
      <c r="B2000" s="143"/>
      <c r="C2000" s="327"/>
      <c r="D2000" s="144"/>
      <c r="E2000" s="144"/>
      <c r="F2000" s="144"/>
      <c r="G2000" s="144"/>
      <c r="H2000" s="144"/>
      <c r="I2000" s="144"/>
      <c r="J2000" s="144"/>
      <c r="K2000" s="144"/>
      <c r="L2000" s="144"/>
      <c r="M2000" s="144"/>
      <c r="N2000" s="144"/>
      <c r="O2000" s="144"/>
      <c r="P2000" s="144"/>
      <c r="Q2000" s="144"/>
      <c r="R2000" s="144"/>
      <c r="S2000" s="144"/>
      <c r="T2000" s="144"/>
      <c r="U2000" s="144"/>
      <c r="V2000" s="144"/>
      <c r="W2000" s="144"/>
      <c r="X2000" s="144"/>
      <c r="Y2000" s="144"/>
      <c r="Z2000" s="144"/>
      <c r="AA2000" s="144"/>
      <c r="AB2000" s="144"/>
      <c r="AC2000" s="144"/>
      <c r="AD2000" s="144"/>
      <c r="AE2000" s="144"/>
      <c r="AF2000" s="144"/>
      <c r="AG2000" s="144"/>
      <c r="AH2000" s="144"/>
      <c r="AI2000" s="144"/>
      <c r="AJ2000" s="144"/>
      <c r="AK2000" s="144"/>
      <c r="AL2000" s="144"/>
      <c r="AM2000" s="144"/>
      <c r="AN2000" s="144"/>
      <c r="AO2000" s="144"/>
      <c r="AP2000" s="144"/>
      <c r="AQ2000" s="144"/>
      <c r="AR2000" s="144"/>
      <c r="AS2000" s="144"/>
      <c r="AT2000" s="144"/>
      <c r="AU2000" s="144"/>
      <c r="AV2000" s="144"/>
      <c r="AW2000" s="144"/>
      <c r="AX2000" s="144"/>
      <c r="AY2000" s="144"/>
      <c r="AZ2000" s="144"/>
      <c r="BA2000" s="144"/>
      <c r="BB2000" s="144"/>
      <c r="BC2000" s="144"/>
      <c r="BD2000" s="144"/>
      <c r="BE2000" s="144"/>
      <c r="BF2000" s="144"/>
      <c r="BG2000" s="144"/>
      <c r="BH2000" s="144"/>
      <c r="BI2000" s="144"/>
      <c r="BJ2000" s="144"/>
      <c r="BK2000" s="144"/>
      <c r="BL2000" s="144"/>
      <c r="BM2000" s="144"/>
      <c r="BN2000" s="144"/>
      <c r="BO2000" s="144"/>
      <c r="BP2000" s="144"/>
    </row>
    <row r="2001" spans="1:68" ht="14.5" x14ac:dyDescent="0.3">
      <c r="A2001" s="143"/>
      <c r="B2001" s="143"/>
      <c r="C2001" s="327"/>
      <c r="D2001" s="144"/>
      <c r="E2001" s="144"/>
      <c r="F2001" s="144"/>
      <c r="G2001" s="144"/>
      <c r="H2001" s="144"/>
      <c r="I2001" s="144"/>
      <c r="J2001" s="144"/>
      <c r="K2001" s="144"/>
      <c r="L2001" s="144"/>
      <c r="M2001" s="144"/>
      <c r="N2001" s="144"/>
      <c r="O2001" s="144"/>
      <c r="P2001" s="144"/>
      <c r="Q2001" s="144"/>
      <c r="R2001" s="144"/>
      <c r="S2001" s="144"/>
      <c r="T2001" s="144"/>
      <c r="U2001" s="144"/>
      <c r="V2001" s="144"/>
      <c r="W2001" s="144"/>
      <c r="X2001" s="144"/>
      <c r="Y2001" s="144"/>
      <c r="Z2001" s="144"/>
      <c r="AA2001" s="144"/>
      <c r="AB2001" s="144"/>
      <c r="AC2001" s="144"/>
      <c r="AD2001" s="144"/>
      <c r="AE2001" s="144"/>
      <c r="AF2001" s="144"/>
      <c r="AG2001" s="144"/>
      <c r="AH2001" s="144"/>
      <c r="AI2001" s="144"/>
      <c r="AJ2001" s="144"/>
      <c r="AK2001" s="144"/>
      <c r="AL2001" s="144"/>
      <c r="AM2001" s="144"/>
      <c r="AN2001" s="144"/>
      <c r="AO2001" s="144"/>
      <c r="AP2001" s="144"/>
      <c r="AQ2001" s="144"/>
      <c r="AR2001" s="144"/>
      <c r="AS2001" s="144"/>
      <c r="AT2001" s="144"/>
      <c r="AU2001" s="144"/>
      <c r="AV2001" s="144"/>
      <c r="AW2001" s="144"/>
      <c r="AX2001" s="144"/>
      <c r="AY2001" s="144"/>
      <c r="AZ2001" s="144"/>
      <c r="BA2001" s="144"/>
      <c r="BB2001" s="144"/>
      <c r="BC2001" s="144"/>
      <c r="BD2001" s="144"/>
      <c r="BE2001" s="144"/>
      <c r="BF2001" s="144"/>
      <c r="BG2001" s="144"/>
      <c r="BH2001" s="144"/>
      <c r="BI2001" s="144"/>
      <c r="BJ2001" s="144"/>
      <c r="BK2001" s="144"/>
      <c r="BL2001" s="144"/>
      <c r="BM2001" s="144"/>
      <c r="BN2001" s="144"/>
      <c r="BO2001" s="144"/>
      <c r="BP2001" s="144"/>
    </row>
    <row r="2002" spans="1:68" ht="14.5" x14ac:dyDescent="0.3">
      <c r="A2002" s="143"/>
      <c r="B2002" s="143"/>
      <c r="C2002" s="327"/>
      <c r="D2002" s="144"/>
      <c r="E2002" s="144"/>
      <c r="F2002" s="144"/>
      <c r="G2002" s="144"/>
      <c r="H2002" s="144"/>
      <c r="I2002" s="144"/>
      <c r="J2002" s="144"/>
      <c r="K2002" s="144"/>
      <c r="L2002" s="144"/>
      <c r="M2002" s="144"/>
      <c r="N2002" s="144"/>
      <c r="O2002" s="144"/>
      <c r="P2002" s="144"/>
      <c r="Q2002" s="144"/>
      <c r="R2002" s="144"/>
      <c r="S2002" s="144"/>
      <c r="T2002" s="144"/>
      <c r="U2002" s="144"/>
      <c r="V2002" s="144"/>
      <c r="W2002" s="144"/>
      <c r="X2002" s="144"/>
      <c r="Y2002" s="144"/>
      <c r="Z2002" s="144"/>
      <c r="AA2002" s="144"/>
      <c r="AB2002" s="144"/>
      <c r="AC2002" s="144"/>
      <c r="AD2002" s="144"/>
      <c r="AE2002" s="144"/>
      <c r="AF2002" s="144"/>
      <c r="AG2002" s="144"/>
      <c r="AH2002" s="144"/>
      <c r="AI2002" s="144"/>
      <c r="AJ2002" s="144"/>
      <c r="AK2002" s="144"/>
      <c r="AL2002" s="144"/>
      <c r="AM2002" s="144"/>
      <c r="AN2002" s="144"/>
      <c r="AO2002" s="144"/>
      <c r="AP2002" s="144"/>
      <c r="AQ2002" s="144"/>
      <c r="AR2002" s="144"/>
      <c r="AS2002" s="144"/>
      <c r="AT2002" s="144"/>
      <c r="AU2002" s="144"/>
      <c r="AV2002" s="144"/>
      <c r="AW2002" s="144"/>
      <c r="AX2002" s="144"/>
      <c r="AY2002" s="144"/>
      <c r="AZ2002" s="144"/>
      <c r="BA2002" s="144"/>
      <c r="BB2002" s="144"/>
      <c r="BC2002" s="144"/>
      <c r="BD2002" s="144"/>
      <c r="BE2002" s="144"/>
      <c r="BF2002" s="144"/>
      <c r="BG2002" s="144"/>
      <c r="BH2002" s="144"/>
      <c r="BI2002" s="144"/>
      <c r="BJ2002" s="144"/>
      <c r="BK2002" s="144"/>
      <c r="BL2002" s="144"/>
      <c r="BM2002" s="144"/>
      <c r="BN2002" s="144"/>
      <c r="BO2002" s="144"/>
      <c r="BP2002" s="144"/>
    </row>
    <row r="2003" spans="1:68" ht="14.5" x14ac:dyDescent="0.3">
      <c r="A2003" s="143"/>
      <c r="B2003" s="143"/>
      <c r="C2003" s="327"/>
      <c r="D2003" s="144"/>
      <c r="E2003" s="144"/>
      <c r="F2003" s="144"/>
      <c r="G2003" s="144"/>
      <c r="H2003" s="144"/>
      <c r="I2003" s="144"/>
      <c r="J2003" s="144"/>
      <c r="K2003" s="144"/>
      <c r="L2003" s="144"/>
      <c r="M2003" s="144"/>
      <c r="N2003" s="144"/>
      <c r="O2003" s="144"/>
      <c r="P2003" s="144"/>
      <c r="Q2003" s="144"/>
      <c r="R2003" s="144"/>
      <c r="S2003" s="144"/>
      <c r="T2003" s="144"/>
      <c r="U2003" s="144"/>
      <c r="V2003" s="144"/>
      <c r="W2003" s="144"/>
      <c r="X2003" s="144"/>
      <c r="Y2003" s="144"/>
      <c r="Z2003" s="144"/>
      <c r="AA2003" s="144"/>
      <c r="AB2003" s="144"/>
      <c r="AC2003" s="144"/>
      <c r="AD2003" s="144"/>
      <c r="AE2003" s="144"/>
      <c r="AF2003" s="144"/>
      <c r="AG2003" s="144"/>
      <c r="AH2003" s="144"/>
      <c r="AI2003" s="144"/>
      <c r="AJ2003" s="144"/>
      <c r="AK2003" s="144"/>
      <c r="AL2003" s="144"/>
      <c r="AM2003" s="144"/>
      <c r="AN2003" s="144"/>
      <c r="AO2003" s="144"/>
      <c r="AP2003" s="144"/>
      <c r="AQ2003" s="144"/>
      <c r="AR2003" s="144"/>
      <c r="AS2003" s="144"/>
      <c r="AT2003" s="144"/>
      <c r="AU2003" s="144"/>
      <c r="AV2003" s="144"/>
      <c r="AW2003" s="144"/>
      <c r="AX2003" s="144"/>
      <c r="AY2003" s="144"/>
      <c r="AZ2003" s="144"/>
      <c r="BA2003" s="144"/>
      <c r="BB2003" s="144"/>
      <c r="BC2003" s="144"/>
      <c r="BD2003" s="144"/>
      <c r="BE2003" s="144"/>
      <c r="BF2003" s="144"/>
      <c r="BG2003" s="144"/>
      <c r="BH2003" s="144"/>
      <c r="BI2003" s="144"/>
      <c r="BJ2003" s="144"/>
      <c r="BK2003" s="144"/>
      <c r="BL2003" s="144"/>
      <c r="BM2003" s="144"/>
      <c r="BN2003" s="144"/>
      <c r="BO2003" s="144"/>
      <c r="BP2003" s="144"/>
    </row>
    <row r="2004" spans="1:68" ht="14.5" x14ac:dyDescent="0.3">
      <c r="A2004" s="143"/>
      <c r="B2004" s="143"/>
      <c r="C2004" s="327"/>
      <c r="D2004" s="144"/>
      <c r="E2004" s="144"/>
      <c r="F2004" s="144"/>
      <c r="G2004" s="144"/>
      <c r="H2004" s="144"/>
      <c r="I2004" s="144"/>
      <c r="J2004" s="144"/>
      <c r="K2004" s="144"/>
      <c r="L2004" s="144"/>
      <c r="M2004" s="144"/>
      <c r="N2004" s="144"/>
      <c r="O2004" s="144"/>
      <c r="P2004" s="144"/>
      <c r="Q2004" s="144"/>
      <c r="R2004" s="144"/>
      <c r="S2004" s="144"/>
      <c r="T2004" s="144"/>
      <c r="U2004" s="144"/>
      <c r="V2004" s="144"/>
      <c r="W2004" s="144"/>
      <c r="X2004" s="144"/>
      <c r="Y2004" s="144"/>
      <c r="Z2004" s="144"/>
      <c r="AA2004" s="144"/>
      <c r="AB2004" s="144"/>
      <c r="AC2004" s="144"/>
      <c r="AD2004" s="144"/>
      <c r="AE2004" s="144"/>
      <c r="AF2004" s="144"/>
      <c r="AG2004" s="144"/>
      <c r="AH2004" s="144"/>
      <c r="AI2004" s="144"/>
      <c r="AJ2004" s="144"/>
      <c r="AK2004" s="144"/>
      <c r="AL2004" s="144"/>
      <c r="AM2004" s="144"/>
      <c r="AN2004" s="144"/>
      <c r="AO2004" s="144"/>
      <c r="AP2004" s="144"/>
      <c r="AQ2004" s="144"/>
      <c r="AR2004" s="144"/>
      <c r="AS2004" s="144"/>
      <c r="AT2004" s="144"/>
      <c r="AU2004" s="144"/>
      <c r="AV2004" s="144"/>
      <c r="AW2004" s="144"/>
      <c r="AX2004" s="144"/>
      <c r="AY2004" s="144"/>
      <c r="AZ2004" s="144"/>
      <c r="BA2004" s="144"/>
      <c r="BB2004" s="144"/>
      <c r="BC2004" s="144"/>
      <c r="BD2004" s="144"/>
      <c r="BE2004" s="144"/>
      <c r="BF2004" s="144"/>
      <c r="BG2004" s="144"/>
      <c r="BH2004" s="144"/>
      <c r="BI2004" s="144"/>
      <c r="BJ2004" s="144"/>
      <c r="BK2004" s="144"/>
      <c r="BL2004" s="144"/>
      <c r="BM2004" s="144"/>
      <c r="BN2004" s="144"/>
      <c r="BO2004" s="144"/>
      <c r="BP2004" s="144"/>
    </row>
    <row r="2005" spans="1:68" ht="14.5" x14ac:dyDescent="0.3">
      <c r="A2005" s="143"/>
      <c r="B2005" s="143"/>
      <c r="C2005" s="327"/>
      <c r="D2005" s="144"/>
      <c r="E2005" s="144"/>
      <c r="F2005" s="144"/>
      <c r="G2005" s="144"/>
      <c r="H2005" s="144"/>
      <c r="I2005" s="144"/>
      <c r="J2005" s="144"/>
      <c r="K2005" s="144"/>
      <c r="L2005" s="144"/>
      <c r="M2005" s="144"/>
      <c r="N2005" s="144"/>
      <c r="O2005" s="144"/>
      <c r="P2005" s="144"/>
      <c r="Q2005" s="144"/>
      <c r="R2005" s="144"/>
      <c r="S2005" s="144"/>
      <c r="T2005" s="144"/>
      <c r="U2005" s="144"/>
      <c r="V2005" s="144"/>
      <c r="W2005" s="144"/>
      <c r="X2005" s="144"/>
      <c r="Y2005" s="144"/>
      <c r="Z2005" s="144"/>
      <c r="AA2005" s="144"/>
      <c r="AB2005" s="144"/>
      <c r="AC2005" s="144"/>
      <c r="AD2005" s="144"/>
      <c r="AE2005" s="144"/>
      <c r="AF2005" s="144"/>
      <c r="AG2005" s="144"/>
      <c r="AH2005" s="144"/>
      <c r="AI2005" s="144"/>
      <c r="AJ2005" s="144"/>
      <c r="AK2005" s="144"/>
      <c r="AL2005" s="144"/>
      <c r="AM2005" s="144"/>
      <c r="AN2005" s="144"/>
      <c r="AO2005" s="144"/>
      <c r="AP2005" s="144"/>
      <c r="AQ2005" s="144"/>
      <c r="AR2005" s="144"/>
      <c r="AS2005" s="144"/>
      <c r="AT2005" s="144"/>
      <c r="AU2005" s="144"/>
      <c r="AV2005" s="144"/>
      <c r="AW2005" s="144"/>
      <c r="AX2005" s="144"/>
      <c r="AY2005" s="144"/>
      <c r="AZ2005" s="144"/>
      <c r="BA2005" s="144"/>
      <c r="BB2005" s="144"/>
      <c r="BC2005" s="144"/>
      <c r="BD2005" s="144"/>
      <c r="BE2005" s="144"/>
      <c r="BF2005" s="144"/>
      <c r="BG2005" s="144"/>
      <c r="BH2005" s="144"/>
      <c r="BI2005" s="144"/>
      <c r="BJ2005" s="144"/>
      <c r="BK2005" s="144"/>
      <c r="BL2005" s="144"/>
      <c r="BM2005" s="144"/>
      <c r="BN2005" s="144"/>
      <c r="BO2005" s="144"/>
      <c r="BP2005" s="144"/>
    </row>
    <row r="2006" spans="1:68" ht="14.5" x14ac:dyDescent="0.3">
      <c r="A2006" s="143"/>
      <c r="B2006" s="143"/>
      <c r="C2006" s="327"/>
      <c r="D2006" s="144"/>
      <c r="E2006" s="144"/>
      <c r="F2006" s="144"/>
      <c r="G2006" s="144"/>
      <c r="H2006" s="144"/>
      <c r="I2006" s="144"/>
      <c r="J2006" s="144"/>
      <c r="K2006" s="144"/>
      <c r="L2006" s="144"/>
      <c r="M2006" s="144"/>
      <c r="N2006" s="144"/>
      <c r="O2006" s="144"/>
      <c r="P2006" s="144"/>
      <c r="Q2006" s="144"/>
      <c r="R2006" s="144"/>
      <c r="S2006" s="144"/>
      <c r="T2006" s="144"/>
      <c r="U2006" s="144"/>
      <c r="V2006" s="144"/>
      <c r="W2006" s="144"/>
      <c r="X2006" s="144"/>
      <c r="Y2006" s="144"/>
      <c r="Z2006" s="144"/>
      <c r="AA2006" s="144"/>
      <c r="AB2006" s="144"/>
      <c r="AC2006" s="144"/>
      <c r="AD2006" s="144"/>
      <c r="AE2006" s="144"/>
      <c r="AF2006" s="144"/>
      <c r="AG2006" s="144"/>
      <c r="AH2006" s="144"/>
      <c r="AI2006" s="144"/>
      <c r="AJ2006" s="144"/>
      <c r="AK2006" s="144"/>
      <c r="AL2006" s="144"/>
      <c r="AM2006" s="144"/>
      <c r="AN2006" s="144"/>
      <c r="AO2006" s="144"/>
      <c r="AP2006" s="144"/>
      <c r="AQ2006" s="144"/>
      <c r="AR2006" s="144"/>
      <c r="AS2006" s="144"/>
      <c r="AT2006" s="144"/>
      <c r="AU2006" s="144"/>
      <c r="AV2006" s="144"/>
      <c r="AW2006" s="144"/>
      <c r="AX2006" s="144"/>
      <c r="AY2006" s="144"/>
      <c r="AZ2006" s="144"/>
      <c r="BA2006" s="144"/>
      <c r="BB2006" s="144"/>
      <c r="BC2006" s="144"/>
      <c r="BD2006" s="144"/>
      <c r="BE2006" s="144"/>
      <c r="BF2006" s="144"/>
      <c r="BG2006" s="144"/>
      <c r="BH2006" s="144"/>
      <c r="BI2006" s="144"/>
      <c r="BJ2006" s="144"/>
      <c r="BK2006" s="144"/>
      <c r="BL2006" s="144"/>
      <c r="BM2006" s="144"/>
      <c r="BN2006" s="144"/>
      <c r="BO2006" s="144"/>
      <c r="BP2006" s="144"/>
    </row>
    <row r="2007" spans="1:68" ht="14.5" x14ac:dyDescent="0.3">
      <c r="A2007" s="143"/>
      <c r="B2007" s="143"/>
      <c r="C2007" s="327"/>
      <c r="D2007" s="144"/>
      <c r="E2007" s="144"/>
      <c r="F2007" s="144"/>
      <c r="G2007" s="144"/>
      <c r="H2007" s="144"/>
      <c r="I2007" s="144"/>
      <c r="J2007" s="144"/>
      <c r="K2007" s="144"/>
      <c r="L2007" s="144"/>
      <c r="M2007" s="144"/>
      <c r="N2007" s="144"/>
      <c r="O2007" s="144"/>
      <c r="P2007" s="144"/>
      <c r="Q2007" s="144"/>
      <c r="R2007" s="144"/>
      <c r="S2007" s="144"/>
      <c r="T2007" s="144"/>
      <c r="U2007" s="144"/>
      <c r="V2007" s="144"/>
      <c r="W2007" s="144"/>
      <c r="X2007" s="144"/>
      <c r="Y2007" s="144"/>
      <c r="Z2007" s="144"/>
      <c r="AA2007" s="144"/>
      <c r="AB2007" s="144"/>
      <c r="AC2007" s="144"/>
      <c r="AD2007" s="144"/>
      <c r="AE2007" s="144"/>
      <c r="AF2007" s="144"/>
      <c r="AG2007" s="144"/>
      <c r="AH2007" s="144"/>
      <c r="AI2007" s="144"/>
      <c r="AJ2007" s="144"/>
      <c r="AK2007" s="144"/>
      <c r="AL2007" s="144"/>
      <c r="AM2007" s="144"/>
      <c r="AN2007" s="144"/>
      <c r="AO2007" s="144"/>
      <c r="AP2007" s="144"/>
      <c r="AQ2007" s="144"/>
      <c r="AR2007" s="144"/>
      <c r="AS2007" s="144"/>
      <c r="AT2007" s="144"/>
      <c r="AU2007" s="144"/>
      <c r="AV2007" s="144"/>
      <c r="AW2007" s="144"/>
      <c r="AX2007" s="144"/>
      <c r="AY2007" s="144"/>
      <c r="AZ2007" s="144"/>
      <c r="BA2007" s="144"/>
      <c r="BB2007" s="144"/>
      <c r="BC2007" s="144"/>
      <c r="BD2007" s="144"/>
      <c r="BE2007" s="144"/>
      <c r="BF2007" s="144"/>
      <c r="BG2007" s="144"/>
      <c r="BH2007" s="144"/>
      <c r="BI2007" s="144"/>
      <c r="BJ2007" s="144"/>
      <c r="BK2007" s="144"/>
      <c r="BL2007" s="144"/>
      <c r="BM2007" s="144"/>
      <c r="BN2007" s="144"/>
      <c r="BO2007" s="144"/>
      <c r="BP2007" s="144"/>
    </row>
    <row r="2008" spans="1:68" ht="14.5" x14ac:dyDescent="0.3">
      <c r="A2008" s="143"/>
      <c r="B2008" s="143"/>
      <c r="C2008" s="327"/>
      <c r="D2008" s="144"/>
      <c r="E2008" s="144"/>
      <c r="F2008" s="144"/>
      <c r="G2008" s="144"/>
      <c r="H2008" s="144"/>
      <c r="I2008" s="144"/>
      <c r="J2008" s="144"/>
      <c r="K2008" s="144"/>
      <c r="L2008" s="144"/>
      <c r="M2008" s="144"/>
      <c r="N2008" s="144"/>
      <c r="O2008" s="144"/>
      <c r="P2008" s="144"/>
      <c r="Q2008" s="144"/>
      <c r="R2008" s="144"/>
      <c r="S2008" s="144"/>
      <c r="T2008" s="144"/>
      <c r="U2008" s="144"/>
      <c r="V2008" s="144"/>
      <c r="W2008" s="144"/>
      <c r="X2008" s="144"/>
      <c r="Y2008" s="144"/>
      <c r="Z2008" s="144"/>
      <c r="AA2008" s="144"/>
      <c r="AB2008" s="144"/>
      <c r="AC2008" s="144"/>
      <c r="AD2008" s="144"/>
      <c r="AE2008" s="144"/>
      <c r="AF2008" s="144"/>
      <c r="AG2008" s="144"/>
      <c r="AH2008" s="144"/>
      <c r="AI2008" s="144"/>
      <c r="AJ2008" s="144"/>
      <c r="AK2008" s="144"/>
      <c r="AL2008" s="144"/>
      <c r="AM2008" s="144"/>
      <c r="AN2008" s="144"/>
      <c r="AO2008" s="144"/>
      <c r="AP2008" s="144"/>
      <c r="AQ2008" s="144"/>
      <c r="AR2008" s="144"/>
      <c r="AS2008" s="144"/>
      <c r="AT2008" s="144"/>
      <c r="AU2008" s="144"/>
      <c r="AV2008" s="144"/>
      <c r="AW2008" s="144"/>
      <c r="AX2008" s="144"/>
      <c r="AY2008" s="144"/>
      <c r="AZ2008" s="144"/>
      <c r="BA2008" s="144"/>
      <c r="BB2008" s="144"/>
      <c r="BC2008" s="144"/>
      <c r="BD2008" s="144"/>
      <c r="BE2008" s="144"/>
      <c r="BF2008" s="144"/>
      <c r="BG2008" s="144"/>
      <c r="BH2008" s="144"/>
      <c r="BI2008" s="144"/>
      <c r="BJ2008" s="144"/>
      <c r="BK2008" s="144"/>
      <c r="BL2008" s="144"/>
      <c r="BM2008" s="144"/>
      <c r="BN2008" s="144"/>
      <c r="BO2008" s="144"/>
      <c r="BP2008" s="144"/>
    </row>
    <row r="2009" spans="1:68" ht="14.5" x14ac:dyDescent="0.3">
      <c r="A2009" s="143"/>
      <c r="B2009" s="143"/>
      <c r="C2009" s="327"/>
      <c r="D2009" s="144"/>
      <c r="E2009" s="144"/>
      <c r="F2009" s="144"/>
      <c r="G2009" s="144"/>
      <c r="H2009" s="144"/>
      <c r="I2009" s="144"/>
      <c r="J2009" s="144"/>
      <c r="K2009" s="144"/>
      <c r="L2009" s="144"/>
      <c r="M2009" s="144"/>
      <c r="N2009" s="144"/>
      <c r="O2009" s="144"/>
      <c r="P2009" s="144"/>
      <c r="Q2009" s="144"/>
      <c r="R2009" s="144"/>
      <c r="S2009" s="144"/>
      <c r="T2009" s="144"/>
      <c r="U2009" s="144"/>
      <c r="V2009" s="144"/>
      <c r="W2009" s="144"/>
      <c r="X2009" s="144"/>
      <c r="Y2009" s="144"/>
      <c r="Z2009" s="144"/>
      <c r="AA2009" s="144"/>
      <c r="AB2009" s="144"/>
      <c r="AC2009" s="144"/>
      <c r="AD2009" s="144"/>
      <c r="AE2009" s="144"/>
      <c r="AF2009" s="144"/>
      <c r="AG2009" s="144"/>
      <c r="AH2009" s="144"/>
      <c r="AI2009" s="144"/>
      <c r="AJ2009" s="144"/>
      <c r="AK2009" s="144"/>
      <c r="AL2009" s="144"/>
      <c r="AM2009" s="144"/>
      <c r="AN2009" s="144"/>
      <c r="AO2009" s="144"/>
      <c r="AP2009" s="144"/>
      <c r="AQ2009" s="144"/>
      <c r="AR2009" s="144"/>
      <c r="AS2009" s="144"/>
      <c r="AT2009" s="144"/>
      <c r="AU2009" s="144"/>
      <c r="AV2009" s="144"/>
      <c r="AW2009" s="144"/>
      <c r="AX2009" s="144"/>
      <c r="AY2009" s="144"/>
      <c r="AZ2009" s="144"/>
      <c r="BA2009" s="144"/>
      <c r="BB2009" s="144"/>
      <c r="BC2009" s="144"/>
      <c r="BD2009" s="144"/>
      <c r="BE2009" s="144"/>
      <c r="BF2009" s="144"/>
      <c r="BG2009" s="144"/>
      <c r="BH2009" s="144"/>
      <c r="BI2009" s="144"/>
      <c r="BJ2009" s="144"/>
      <c r="BK2009" s="144"/>
      <c r="BL2009" s="144"/>
      <c r="BM2009" s="144"/>
      <c r="BN2009" s="144"/>
      <c r="BO2009" s="144"/>
      <c r="BP2009" s="144"/>
    </row>
    <row r="2010" spans="1:68" ht="14.5" x14ac:dyDescent="0.3">
      <c r="A2010" s="143"/>
      <c r="B2010" s="143"/>
      <c r="C2010" s="327"/>
      <c r="D2010" s="144"/>
      <c r="E2010" s="144"/>
      <c r="F2010" s="144"/>
      <c r="G2010" s="144"/>
      <c r="H2010" s="144"/>
      <c r="I2010" s="144"/>
      <c r="J2010" s="144"/>
      <c r="K2010" s="144"/>
      <c r="L2010" s="144"/>
      <c r="M2010" s="144"/>
      <c r="N2010" s="144"/>
      <c r="O2010" s="144"/>
      <c r="P2010" s="144"/>
      <c r="Q2010" s="144"/>
      <c r="R2010" s="144"/>
      <c r="S2010" s="144"/>
      <c r="T2010" s="144"/>
      <c r="U2010" s="144"/>
      <c r="V2010" s="144"/>
      <c r="W2010" s="144"/>
      <c r="X2010" s="144"/>
      <c r="Y2010" s="144"/>
      <c r="Z2010" s="144"/>
      <c r="AA2010" s="144"/>
      <c r="AB2010" s="144"/>
      <c r="AC2010" s="144"/>
      <c r="AD2010" s="144"/>
      <c r="AE2010" s="144"/>
      <c r="AF2010" s="144"/>
      <c r="AG2010" s="144"/>
      <c r="AH2010" s="144"/>
      <c r="AI2010" s="144"/>
      <c r="AJ2010" s="144"/>
      <c r="AK2010" s="144"/>
      <c r="AL2010" s="144"/>
      <c r="AM2010" s="144"/>
      <c r="AN2010" s="144"/>
      <c r="AO2010" s="144"/>
      <c r="AP2010" s="144"/>
      <c r="AQ2010" s="144"/>
      <c r="AR2010" s="144"/>
      <c r="AS2010" s="144"/>
      <c r="AT2010" s="144"/>
      <c r="AU2010" s="144"/>
      <c r="AV2010" s="144"/>
      <c r="AW2010" s="144"/>
      <c r="AX2010" s="144"/>
      <c r="AY2010" s="144"/>
      <c r="AZ2010" s="144"/>
      <c r="BA2010" s="144"/>
      <c r="BB2010" s="144"/>
      <c r="BC2010" s="144"/>
      <c r="BD2010" s="144"/>
      <c r="BE2010" s="144"/>
      <c r="BF2010" s="144"/>
      <c r="BG2010" s="144"/>
      <c r="BH2010" s="144"/>
      <c r="BI2010" s="144"/>
      <c r="BJ2010" s="144"/>
      <c r="BK2010" s="144"/>
      <c r="BL2010" s="144"/>
      <c r="BM2010" s="144"/>
      <c r="BN2010" s="144"/>
      <c r="BO2010" s="144"/>
      <c r="BP2010" s="144"/>
    </row>
    <row r="2011" spans="1:68" ht="14.5" x14ac:dyDescent="0.3">
      <c r="A2011" s="143"/>
      <c r="B2011" s="143"/>
      <c r="C2011" s="327"/>
      <c r="D2011" s="144"/>
      <c r="E2011" s="144"/>
      <c r="F2011" s="144"/>
      <c r="G2011" s="144"/>
      <c r="H2011" s="144"/>
      <c r="I2011" s="144"/>
      <c r="J2011" s="144"/>
      <c r="K2011" s="144"/>
      <c r="L2011" s="144"/>
      <c r="M2011" s="144"/>
      <c r="N2011" s="144"/>
      <c r="O2011" s="144"/>
      <c r="P2011" s="144"/>
      <c r="Q2011" s="144"/>
      <c r="R2011" s="144"/>
      <c r="S2011" s="144"/>
      <c r="T2011" s="144"/>
      <c r="U2011" s="144"/>
      <c r="V2011" s="144"/>
      <c r="W2011" s="144"/>
      <c r="X2011" s="144"/>
      <c r="Y2011" s="144"/>
      <c r="Z2011" s="144"/>
      <c r="AA2011" s="144"/>
      <c r="AB2011" s="144"/>
      <c r="AC2011" s="144"/>
      <c r="AD2011" s="144"/>
      <c r="AE2011" s="144"/>
      <c r="AF2011" s="144"/>
      <c r="AG2011" s="144"/>
      <c r="AH2011" s="144"/>
      <c r="AI2011" s="144"/>
      <c r="AJ2011" s="144"/>
      <c r="AK2011" s="144"/>
      <c r="AL2011" s="144"/>
      <c r="AM2011" s="144"/>
      <c r="AN2011" s="144"/>
      <c r="AO2011" s="144"/>
      <c r="AP2011" s="144"/>
      <c r="AQ2011" s="144"/>
      <c r="AR2011" s="144"/>
      <c r="AS2011" s="144"/>
      <c r="AT2011" s="144"/>
      <c r="AU2011" s="144"/>
      <c r="AV2011" s="144"/>
      <c r="AW2011" s="144"/>
      <c r="AX2011" s="144"/>
      <c r="AY2011" s="144"/>
      <c r="AZ2011" s="144"/>
      <c r="BA2011" s="144"/>
      <c r="BB2011" s="144"/>
      <c r="BC2011" s="144"/>
      <c r="BD2011" s="144"/>
      <c r="BE2011" s="144"/>
      <c r="BF2011" s="144"/>
      <c r="BG2011" s="144"/>
      <c r="BH2011" s="144"/>
      <c r="BI2011" s="144"/>
      <c r="BJ2011" s="144"/>
      <c r="BK2011" s="144"/>
      <c r="BL2011" s="144"/>
      <c r="BM2011" s="144"/>
      <c r="BN2011" s="144"/>
      <c r="BO2011" s="144"/>
      <c r="BP2011" s="144"/>
    </row>
    <row r="2012" spans="1:68" ht="14.5" x14ac:dyDescent="0.3">
      <c r="A2012" s="143"/>
      <c r="B2012" s="143"/>
      <c r="C2012" s="327"/>
      <c r="D2012" s="144"/>
      <c r="E2012" s="144"/>
      <c r="F2012" s="144"/>
      <c r="G2012" s="144"/>
      <c r="H2012" s="144"/>
      <c r="I2012" s="144"/>
      <c r="J2012" s="144"/>
      <c r="K2012" s="144"/>
      <c r="L2012" s="144"/>
      <c r="M2012" s="144"/>
      <c r="N2012" s="144"/>
      <c r="O2012" s="144"/>
      <c r="P2012" s="144"/>
      <c r="Q2012" s="144"/>
      <c r="R2012" s="144"/>
      <c r="S2012" s="144"/>
      <c r="T2012" s="144"/>
      <c r="U2012" s="144"/>
      <c r="V2012" s="144"/>
      <c r="W2012" s="144"/>
      <c r="X2012" s="144"/>
      <c r="Y2012" s="144"/>
      <c r="Z2012" s="144"/>
      <c r="AA2012" s="144"/>
      <c r="AB2012" s="144"/>
      <c r="AC2012" s="144"/>
      <c r="AD2012" s="144"/>
      <c r="AE2012" s="144"/>
      <c r="AF2012" s="144"/>
      <c r="AG2012" s="144"/>
      <c r="AH2012" s="144"/>
      <c r="AI2012" s="144"/>
      <c r="AJ2012" s="144"/>
      <c r="AK2012" s="144"/>
      <c r="AL2012" s="144"/>
      <c r="AM2012" s="144"/>
      <c r="AN2012" s="144"/>
      <c r="AO2012" s="144"/>
      <c r="AP2012" s="144"/>
      <c r="AQ2012" s="144"/>
      <c r="AR2012" s="144"/>
      <c r="AS2012" s="144"/>
      <c r="AT2012" s="144"/>
      <c r="AU2012" s="144"/>
      <c r="AV2012" s="144"/>
      <c r="AW2012" s="144"/>
      <c r="AX2012" s="144"/>
      <c r="AY2012" s="144"/>
      <c r="AZ2012" s="144"/>
      <c r="BA2012" s="144"/>
      <c r="BB2012" s="144"/>
      <c r="BC2012" s="144"/>
      <c r="BD2012" s="144"/>
      <c r="BE2012" s="144"/>
      <c r="BF2012" s="144"/>
      <c r="BG2012" s="144"/>
      <c r="BH2012" s="144"/>
      <c r="BI2012" s="144"/>
      <c r="BJ2012" s="144"/>
      <c r="BK2012" s="144"/>
      <c r="BL2012" s="144"/>
      <c r="BM2012" s="144"/>
      <c r="BN2012" s="144"/>
      <c r="BO2012" s="144"/>
      <c r="BP2012" s="144"/>
    </row>
    <row r="2013" spans="1:68" ht="14.5" x14ac:dyDescent="0.3">
      <c r="A2013" s="143"/>
      <c r="B2013" s="143"/>
      <c r="C2013" s="327"/>
      <c r="D2013" s="144"/>
      <c r="E2013" s="144"/>
      <c r="F2013" s="144"/>
      <c r="G2013" s="144"/>
      <c r="H2013" s="144"/>
      <c r="I2013" s="144"/>
      <c r="J2013" s="144"/>
      <c r="K2013" s="144"/>
      <c r="L2013" s="144"/>
      <c r="M2013" s="144"/>
      <c r="N2013" s="144"/>
      <c r="O2013" s="144"/>
      <c r="P2013" s="144"/>
      <c r="Q2013" s="144"/>
      <c r="R2013" s="144"/>
      <c r="S2013" s="144"/>
      <c r="T2013" s="144"/>
      <c r="U2013" s="144"/>
      <c r="V2013" s="144"/>
      <c r="W2013" s="144"/>
      <c r="X2013" s="144"/>
      <c r="Y2013" s="144"/>
      <c r="Z2013" s="144"/>
      <c r="AA2013" s="144"/>
      <c r="AB2013" s="144"/>
      <c r="AC2013" s="144"/>
      <c r="AD2013" s="144"/>
      <c r="AE2013" s="144"/>
      <c r="AF2013" s="144"/>
      <c r="AG2013" s="144"/>
      <c r="AH2013" s="144"/>
      <c r="AI2013" s="144"/>
      <c r="AJ2013" s="144"/>
      <c r="AK2013" s="144"/>
      <c r="AL2013" s="144"/>
      <c r="AM2013" s="144"/>
      <c r="AN2013" s="144"/>
      <c r="AO2013" s="144"/>
      <c r="AP2013" s="144"/>
      <c r="AQ2013" s="144"/>
      <c r="AR2013" s="144"/>
      <c r="AS2013" s="144"/>
      <c r="AT2013" s="144"/>
      <c r="AU2013" s="144"/>
      <c r="AV2013" s="144"/>
      <c r="AW2013" s="144"/>
      <c r="AX2013" s="144"/>
      <c r="AY2013" s="144"/>
      <c r="AZ2013" s="144"/>
      <c r="BA2013" s="144"/>
      <c r="BB2013" s="144"/>
      <c r="BC2013" s="144"/>
      <c r="BD2013" s="144"/>
      <c r="BE2013" s="144"/>
      <c r="BF2013" s="144"/>
      <c r="BG2013" s="144"/>
      <c r="BH2013" s="144"/>
      <c r="BI2013" s="144"/>
      <c r="BJ2013" s="144"/>
      <c r="BK2013" s="144"/>
      <c r="BL2013" s="144"/>
      <c r="BM2013" s="144"/>
      <c r="BN2013" s="144"/>
      <c r="BO2013" s="144"/>
      <c r="BP2013" s="144"/>
    </row>
    <row r="2014" spans="1:68" ht="14.5" x14ac:dyDescent="0.3">
      <c r="A2014" s="143"/>
      <c r="B2014" s="143"/>
      <c r="C2014" s="327"/>
      <c r="D2014" s="144"/>
      <c r="E2014" s="144"/>
      <c r="F2014" s="144"/>
      <c r="G2014" s="144"/>
      <c r="H2014" s="144"/>
      <c r="I2014" s="144"/>
      <c r="J2014" s="144"/>
      <c r="K2014" s="144"/>
      <c r="L2014" s="144"/>
      <c r="M2014" s="144"/>
      <c r="N2014" s="144"/>
      <c r="O2014" s="144"/>
      <c r="P2014" s="144"/>
      <c r="Q2014" s="144"/>
      <c r="R2014" s="144"/>
      <c r="S2014" s="144"/>
      <c r="T2014" s="144"/>
      <c r="U2014" s="144"/>
      <c r="V2014" s="144"/>
      <c r="W2014" s="144"/>
      <c r="X2014" s="144"/>
      <c r="Y2014" s="144"/>
      <c r="Z2014" s="144"/>
      <c r="AA2014" s="144"/>
      <c r="AB2014" s="144"/>
      <c r="AC2014" s="144"/>
      <c r="AD2014" s="144"/>
      <c r="AE2014" s="144"/>
      <c r="AF2014" s="144"/>
      <c r="AG2014" s="144"/>
      <c r="AH2014" s="144"/>
      <c r="AI2014" s="144"/>
      <c r="AJ2014" s="144"/>
      <c r="AK2014" s="144"/>
      <c r="AL2014" s="144"/>
      <c r="AM2014" s="144"/>
      <c r="AN2014" s="144"/>
      <c r="AO2014" s="144"/>
      <c r="AP2014" s="144"/>
      <c r="AQ2014" s="144"/>
      <c r="AR2014" s="144"/>
      <c r="AS2014" s="144"/>
      <c r="AT2014" s="144"/>
      <c r="AU2014" s="144"/>
      <c r="AV2014" s="144"/>
      <c r="AW2014" s="144"/>
      <c r="AX2014" s="144"/>
      <c r="AY2014" s="144"/>
      <c r="AZ2014" s="144"/>
      <c r="BA2014" s="144"/>
      <c r="BB2014" s="144"/>
      <c r="BC2014" s="144"/>
      <c r="BD2014" s="144"/>
      <c r="BE2014" s="144"/>
      <c r="BF2014" s="144"/>
      <c r="BG2014" s="144"/>
      <c r="BH2014" s="144"/>
      <c r="BI2014" s="144"/>
      <c r="BJ2014" s="144"/>
      <c r="BK2014" s="144"/>
      <c r="BL2014" s="144"/>
      <c r="BM2014" s="144"/>
      <c r="BN2014" s="144"/>
      <c r="BO2014" s="144"/>
      <c r="BP2014" s="144"/>
    </row>
    <row r="2015" spans="1:68" ht="14.5" x14ac:dyDescent="0.3">
      <c r="A2015" s="143"/>
      <c r="B2015" s="143"/>
      <c r="C2015" s="327"/>
      <c r="D2015" s="144"/>
      <c r="E2015" s="144"/>
      <c r="F2015" s="144"/>
      <c r="G2015" s="144"/>
      <c r="H2015" s="144"/>
      <c r="I2015" s="144"/>
      <c r="J2015" s="144"/>
      <c r="K2015" s="144"/>
      <c r="L2015" s="144"/>
      <c r="M2015" s="144"/>
      <c r="N2015" s="144"/>
      <c r="O2015" s="144"/>
      <c r="P2015" s="144"/>
      <c r="Q2015" s="144"/>
      <c r="R2015" s="144"/>
      <c r="S2015" s="144"/>
      <c r="T2015" s="144"/>
      <c r="U2015" s="144"/>
      <c r="V2015" s="144"/>
      <c r="W2015" s="144"/>
      <c r="X2015" s="144"/>
      <c r="Y2015" s="144"/>
      <c r="Z2015" s="144"/>
      <c r="AA2015" s="144"/>
      <c r="AB2015" s="144"/>
      <c r="AC2015" s="144"/>
      <c r="AD2015" s="144"/>
      <c r="AE2015" s="144"/>
      <c r="AF2015" s="144"/>
      <c r="AG2015" s="144"/>
      <c r="AH2015" s="144"/>
      <c r="AI2015" s="144"/>
      <c r="AJ2015" s="144"/>
      <c r="AK2015" s="144"/>
      <c r="AL2015" s="144"/>
      <c r="AM2015" s="144"/>
      <c r="AN2015" s="144"/>
      <c r="AO2015" s="144"/>
      <c r="AP2015" s="144"/>
      <c r="AQ2015" s="144"/>
      <c r="AR2015" s="144"/>
      <c r="AS2015" s="144"/>
      <c r="AT2015" s="144"/>
      <c r="AU2015" s="144"/>
      <c r="AV2015" s="144"/>
      <c r="AW2015" s="144"/>
      <c r="AX2015" s="144"/>
      <c r="AY2015" s="144"/>
      <c r="AZ2015" s="144"/>
      <c r="BA2015" s="144"/>
      <c r="BB2015" s="144"/>
      <c r="BC2015" s="144"/>
      <c r="BD2015" s="144"/>
      <c r="BE2015" s="144"/>
      <c r="BF2015" s="144"/>
      <c r="BG2015" s="144"/>
      <c r="BH2015" s="144"/>
      <c r="BI2015" s="144"/>
      <c r="BJ2015" s="144"/>
      <c r="BK2015" s="144"/>
      <c r="BL2015" s="144"/>
      <c r="BM2015" s="144"/>
      <c r="BN2015" s="144"/>
      <c r="BO2015" s="144"/>
      <c r="BP2015" s="144"/>
    </row>
    <row r="2016" spans="1:68" ht="14.5" x14ac:dyDescent="0.3">
      <c r="A2016" s="143"/>
      <c r="B2016" s="143"/>
      <c r="C2016" s="327"/>
      <c r="D2016" s="144"/>
      <c r="E2016" s="144"/>
      <c r="F2016" s="144"/>
      <c r="G2016" s="144"/>
      <c r="H2016" s="144"/>
      <c r="I2016" s="144"/>
      <c r="J2016" s="144"/>
      <c r="K2016" s="144"/>
      <c r="L2016" s="144"/>
      <c r="M2016" s="144"/>
      <c r="N2016" s="144"/>
      <c r="O2016" s="144"/>
      <c r="P2016" s="144"/>
      <c r="Q2016" s="144"/>
      <c r="R2016" s="144"/>
      <c r="S2016" s="144"/>
      <c r="T2016" s="144"/>
      <c r="U2016" s="144"/>
      <c r="V2016" s="144"/>
      <c r="W2016" s="144"/>
      <c r="X2016" s="144"/>
      <c r="Y2016" s="144"/>
      <c r="Z2016" s="144"/>
      <c r="AA2016" s="144"/>
      <c r="AB2016" s="144"/>
      <c r="AC2016" s="144"/>
      <c r="AD2016" s="144"/>
      <c r="AE2016" s="144"/>
      <c r="AF2016" s="144"/>
      <c r="AG2016" s="144"/>
      <c r="AH2016" s="144"/>
      <c r="AI2016" s="144"/>
      <c r="AJ2016" s="144"/>
      <c r="AK2016" s="144"/>
      <c r="AL2016" s="144"/>
      <c r="AM2016" s="144"/>
      <c r="AN2016" s="144"/>
      <c r="AO2016" s="144"/>
      <c r="AP2016" s="144"/>
      <c r="AQ2016" s="144"/>
      <c r="AR2016" s="144"/>
      <c r="AS2016" s="144"/>
      <c r="AT2016" s="144"/>
      <c r="AU2016" s="144"/>
      <c r="AV2016" s="144"/>
      <c r="AW2016" s="144"/>
      <c r="AX2016" s="144"/>
      <c r="AY2016" s="144"/>
      <c r="AZ2016" s="144"/>
      <c r="BA2016" s="144"/>
      <c r="BB2016" s="144"/>
      <c r="BC2016" s="144"/>
      <c r="BD2016" s="144"/>
      <c r="BE2016" s="144"/>
      <c r="BF2016" s="144"/>
      <c r="BG2016" s="144"/>
      <c r="BH2016" s="144"/>
      <c r="BI2016" s="144"/>
      <c r="BJ2016" s="144"/>
      <c r="BK2016" s="144"/>
      <c r="BL2016" s="144"/>
      <c r="BM2016" s="144"/>
      <c r="BN2016" s="144"/>
      <c r="BO2016" s="144"/>
      <c r="BP2016" s="144"/>
    </row>
    <row r="2017" spans="1:68" ht="14.5" x14ac:dyDescent="0.3">
      <c r="A2017" s="143"/>
      <c r="B2017" s="143"/>
      <c r="C2017" s="327"/>
      <c r="D2017" s="144"/>
      <c r="E2017" s="144"/>
      <c r="F2017" s="144"/>
      <c r="G2017" s="144"/>
      <c r="H2017" s="144"/>
      <c r="I2017" s="144"/>
      <c r="J2017" s="144"/>
      <c r="K2017" s="144"/>
      <c r="L2017" s="144"/>
      <c r="M2017" s="144"/>
      <c r="N2017" s="144"/>
      <c r="O2017" s="144"/>
      <c r="P2017" s="144"/>
      <c r="Q2017" s="144"/>
      <c r="R2017" s="144"/>
      <c r="S2017" s="144"/>
      <c r="T2017" s="144"/>
      <c r="U2017" s="144"/>
      <c r="V2017" s="144"/>
      <c r="W2017" s="144"/>
      <c r="X2017" s="144"/>
      <c r="Y2017" s="144"/>
      <c r="Z2017" s="144"/>
      <c r="AA2017" s="144"/>
      <c r="AB2017" s="144"/>
      <c r="AC2017" s="144"/>
      <c r="AD2017" s="144"/>
      <c r="AE2017" s="144"/>
      <c r="AF2017" s="144"/>
      <c r="AG2017" s="144"/>
      <c r="AH2017" s="144"/>
      <c r="AI2017" s="144"/>
      <c r="AJ2017" s="144"/>
      <c r="AK2017" s="144"/>
      <c r="AL2017" s="144"/>
      <c r="AM2017" s="144"/>
      <c r="AN2017" s="144"/>
      <c r="AO2017" s="144"/>
      <c r="AP2017" s="144"/>
      <c r="AQ2017" s="144"/>
      <c r="AR2017" s="144"/>
      <c r="AS2017" s="144"/>
      <c r="AT2017" s="144"/>
      <c r="AU2017" s="144"/>
      <c r="AV2017" s="144"/>
      <c r="AW2017" s="144"/>
      <c r="AX2017" s="144"/>
      <c r="AY2017" s="144"/>
      <c r="AZ2017" s="144"/>
      <c r="BA2017" s="144"/>
      <c r="BB2017" s="144"/>
      <c r="BC2017" s="144"/>
      <c r="BD2017" s="144"/>
      <c r="BE2017" s="144"/>
      <c r="BF2017" s="144"/>
      <c r="BG2017" s="144"/>
      <c r="BH2017" s="144"/>
      <c r="BI2017" s="144"/>
      <c r="BJ2017" s="144"/>
      <c r="BK2017" s="144"/>
      <c r="BL2017" s="144"/>
      <c r="BM2017" s="144"/>
      <c r="BN2017" s="144"/>
      <c r="BO2017" s="144"/>
      <c r="BP2017" s="144"/>
    </row>
    <row r="2018" spans="1:68" ht="14.5" x14ac:dyDescent="0.3">
      <c r="A2018" s="143"/>
      <c r="B2018" s="143"/>
      <c r="C2018" s="327"/>
      <c r="D2018" s="144"/>
      <c r="E2018" s="144"/>
      <c r="F2018" s="144"/>
      <c r="G2018" s="144"/>
      <c r="H2018" s="144"/>
      <c r="I2018" s="144"/>
      <c r="J2018" s="144"/>
      <c r="K2018" s="144"/>
      <c r="L2018" s="144"/>
      <c r="M2018" s="144"/>
      <c r="N2018" s="144"/>
      <c r="O2018" s="144"/>
      <c r="P2018" s="144"/>
      <c r="Q2018" s="144"/>
      <c r="R2018" s="144"/>
      <c r="S2018" s="144"/>
      <c r="T2018" s="144"/>
      <c r="U2018" s="144"/>
      <c r="V2018" s="144"/>
      <c r="W2018" s="144"/>
      <c r="X2018" s="144"/>
      <c r="Y2018" s="144"/>
      <c r="Z2018" s="144"/>
      <c r="AA2018" s="144"/>
      <c r="AB2018" s="144"/>
      <c r="AC2018" s="144"/>
      <c r="AD2018" s="144"/>
      <c r="AE2018" s="144"/>
      <c r="AF2018" s="144"/>
      <c r="AG2018" s="144"/>
      <c r="AH2018" s="144"/>
      <c r="AI2018" s="144"/>
      <c r="AJ2018" s="144"/>
      <c r="AK2018" s="144"/>
      <c r="AL2018" s="144"/>
      <c r="AM2018" s="144"/>
      <c r="AN2018" s="144"/>
      <c r="AO2018" s="144"/>
      <c r="AP2018" s="144"/>
      <c r="AQ2018" s="144"/>
      <c r="AR2018" s="144"/>
      <c r="AS2018" s="144"/>
      <c r="AT2018" s="144"/>
      <c r="AU2018" s="144"/>
      <c r="AV2018" s="144"/>
      <c r="AW2018" s="144"/>
      <c r="AX2018" s="144"/>
      <c r="AY2018" s="144"/>
      <c r="AZ2018" s="144"/>
      <c r="BA2018" s="144"/>
      <c r="BB2018" s="144"/>
      <c r="BC2018" s="144"/>
      <c r="BD2018" s="144"/>
      <c r="BE2018" s="144"/>
      <c r="BF2018" s="144"/>
      <c r="BG2018" s="144"/>
      <c r="BH2018" s="144"/>
      <c r="BI2018" s="144"/>
      <c r="BJ2018" s="144"/>
      <c r="BK2018" s="144"/>
      <c r="BL2018" s="144"/>
      <c r="BM2018" s="144"/>
      <c r="BN2018" s="144"/>
      <c r="BO2018" s="144"/>
      <c r="BP2018" s="144"/>
    </row>
    <row r="2019" spans="1:68" ht="14.5" x14ac:dyDescent="0.3">
      <c r="A2019" s="143"/>
      <c r="B2019" s="143"/>
      <c r="C2019" s="327"/>
      <c r="D2019" s="144"/>
      <c r="E2019" s="144"/>
      <c r="F2019" s="144"/>
      <c r="G2019" s="144"/>
      <c r="H2019" s="144"/>
      <c r="I2019" s="144"/>
      <c r="J2019" s="144"/>
      <c r="K2019" s="144"/>
      <c r="L2019" s="144"/>
      <c r="M2019" s="144"/>
      <c r="N2019" s="144"/>
      <c r="O2019" s="144"/>
      <c r="P2019" s="144"/>
      <c r="Q2019" s="144"/>
      <c r="R2019" s="144"/>
      <c r="S2019" s="144"/>
      <c r="T2019" s="144"/>
      <c r="U2019" s="144"/>
      <c r="V2019" s="144"/>
      <c r="W2019" s="144"/>
      <c r="X2019" s="144"/>
      <c r="Y2019" s="144"/>
      <c r="Z2019" s="144"/>
      <c r="AA2019" s="144"/>
      <c r="AB2019" s="144"/>
      <c r="AC2019" s="144"/>
      <c r="AD2019" s="144"/>
      <c r="AE2019" s="144"/>
      <c r="AF2019" s="144"/>
      <c r="AG2019" s="144"/>
      <c r="AH2019" s="144"/>
      <c r="AI2019" s="144"/>
      <c r="AJ2019" s="144"/>
      <c r="AK2019" s="144"/>
      <c r="AL2019" s="144"/>
      <c r="AM2019" s="144"/>
      <c r="AN2019" s="144"/>
      <c r="AO2019" s="144"/>
      <c r="AP2019" s="144"/>
      <c r="AQ2019" s="144"/>
      <c r="AR2019" s="144"/>
      <c r="AS2019" s="144"/>
      <c r="AT2019" s="144"/>
      <c r="AU2019" s="144"/>
      <c r="AV2019" s="144"/>
      <c r="AW2019" s="144"/>
      <c r="AX2019" s="144"/>
      <c r="AY2019" s="144"/>
      <c r="AZ2019" s="144"/>
      <c r="BA2019" s="144"/>
      <c r="BB2019" s="144"/>
      <c r="BC2019" s="144"/>
      <c r="BD2019" s="144"/>
      <c r="BE2019" s="144"/>
      <c r="BF2019" s="144"/>
      <c r="BG2019" s="144"/>
      <c r="BH2019" s="144"/>
      <c r="BI2019" s="144"/>
      <c r="BJ2019" s="144"/>
      <c r="BK2019" s="144"/>
      <c r="BL2019" s="144"/>
      <c r="BM2019" s="144"/>
      <c r="BN2019" s="144"/>
      <c r="BO2019" s="144"/>
      <c r="BP2019" s="144"/>
    </row>
    <row r="2020" spans="1:68" ht="14.5" x14ac:dyDescent="0.3">
      <c r="A2020" s="143"/>
      <c r="B2020" s="143"/>
      <c r="C2020" s="327"/>
      <c r="D2020" s="144"/>
      <c r="E2020" s="144"/>
      <c r="F2020" s="144"/>
      <c r="G2020" s="144"/>
      <c r="H2020" s="144"/>
      <c r="I2020" s="144"/>
      <c r="J2020" s="144"/>
      <c r="K2020" s="144"/>
      <c r="L2020" s="144"/>
      <c r="M2020" s="144"/>
      <c r="N2020" s="144"/>
      <c r="O2020" s="144"/>
      <c r="P2020" s="144"/>
      <c r="Q2020" s="144"/>
      <c r="R2020" s="144"/>
      <c r="S2020" s="144"/>
      <c r="T2020" s="144"/>
      <c r="U2020" s="144"/>
      <c r="V2020" s="144"/>
      <c r="W2020" s="144"/>
      <c r="X2020" s="144"/>
      <c r="Y2020" s="144"/>
      <c r="Z2020" s="144"/>
      <c r="AA2020" s="144"/>
      <c r="AB2020" s="144"/>
      <c r="AC2020" s="144"/>
      <c r="AD2020" s="144"/>
      <c r="AE2020" s="144"/>
      <c r="AF2020" s="144"/>
      <c r="AG2020" s="144"/>
      <c r="AH2020" s="144"/>
      <c r="AI2020" s="144"/>
      <c r="AJ2020" s="144"/>
      <c r="AK2020" s="144"/>
      <c r="AL2020" s="144"/>
      <c r="AM2020" s="144"/>
      <c r="AN2020" s="144"/>
      <c r="AO2020" s="144"/>
      <c r="AP2020" s="144"/>
      <c r="AQ2020" s="144"/>
      <c r="AR2020" s="144"/>
      <c r="AS2020" s="144"/>
      <c r="AT2020" s="144"/>
      <c r="AU2020" s="144"/>
      <c r="AV2020" s="144"/>
      <c r="AW2020" s="144"/>
      <c r="AX2020" s="144"/>
      <c r="AY2020" s="144"/>
      <c r="AZ2020" s="144"/>
      <c r="BA2020" s="144"/>
      <c r="BB2020" s="144"/>
      <c r="BC2020" s="144"/>
      <c r="BD2020" s="144"/>
      <c r="BE2020" s="144"/>
      <c r="BF2020" s="144"/>
      <c r="BG2020" s="144"/>
      <c r="BH2020" s="144"/>
      <c r="BI2020" s="144"/>
      <c r="BJ2020" s="144"/>
      <c r="BK2020" s="144"/>
      <c r="BL2020" s="144"/>
      <c r="BM2020" s="144"/>
      <c r="BN2020" s="144"/>
      <c r="BO2020" s="144"/>
      <c r="BP2020" s="144"/>
    </row>
    <row r="2021" spans="1:68" ht="14.5" x14ac:dyDescent="0.3">
      <c r="A2021" s="143"/>
      <c r="B2021" s="143"/>
      <c r="C2021" s="327"/>
      <c r="D2021" s="144"/>
      <c r="E2021" s="144"/>
      <c r="F2021" s="144"/>
      <c r="G2021" s="144"/>
      <c r="H2021" s="144"/>
      <c r="I2021" s="144"/>
      <c r="J2021" s="144"/>
      <c r="K2021" s="144"/>
      <c r="L2021" s="144"/>
      <c r="M2021" s="144"/>
      <c r="N2021" s="144"/>
      <c r="O2021" s="144"/>
      <c r="P2021" s="144"/>
      <c r="Q2021" s="144"/>
      <c r="R2021" s="144"/>
      <c r="S2021" s="144"/>
      <c r="T2021" s="144"/>
      <c r="U2021" s="144"/>
      <c r="V2021" s="144"/>
      <c r="W2021" s="144"/>
      <c r="X2021" s="144"/>
      <c r="Y2021" s="144"/>
      <c r="Z2021" s="144"/>
      <c r="AA2021" s="144"/>
      <c r="AB2021" s="144"/>
      <c r="AC2021" s="144"/>
      <c r="AD2021" s="144"/>
      <c r="AE2021" s="144"/>
      <c r="AF2021" s="144"/>
      <c r="AG2021" s="144"/>
      <c r="AH2021" s="144"/>
      <c r="AI2021" s="144"/>
      <c r="AJ2021" s="144"/>
      <c r="AK2021" s="144"/>
      <c r="AL2021" s="144"/>
      <c r="AM2021" s="144"/>
      <c r="AN2021" s="144"/>
      <c r="AO2021" s="144"/>
      <c r="AP2021" s="144"/>
      <c r="AQ2021" s="144"/>
      <c r="AR2021" s="144"/>
      <c r="AS2021" s="144"/>
      <c r="AT2021" s="144"/>
      <c r="AU2021" s="144"/>
      <c r="AV2021" s="144"/>
      <c r="AW2021" s="144"/>
      <c r="AX2021" s="144"/>
      <c r="AY2021" s="144"/>
      <c r="AZ2021" s="144"/>
      <c r="BA2021" s="144"/>
      <c r="BB2021" s="144"/>
      <c r="BC2021" s="144"/>
      <c r="BD2021" s="144"/>
      <c r="BE2021" s="144"/>
      <c r="BF2021" s="144"/>
      <c r="BG2021" s="144"/>
      <c r="BH2021" s="144"/>
      <c r="BI2021" s="144"/>
      <c r="BJ2021" s="144"/>
      <c r="BK2021" s="144"/>
      <c r="BL2021" s="144"/>
      <c r="BM2021" s="144"/>
      <c r="BN2021" s="144"/>
      <c r="BO2021" s="144"/>
      <c r="BP2021" s="144"/>
    </row>
    <row r="2022" spans="1:68" ht="14.5" x14ac:dyDescent="0.3">
      <c r="A2022" s="143"/>
      <c r="B2022" s="143"/>
      <c r="C2022" s="327"/>
      <c r="D2022" s="144"/>
      <c r="E2022" s="144"/>
      <c r="F2022" s="144"/>
      <c r="G2022" s="144"/>
      <c r="H2022" s="144"/>
      <c r="I2022" s="144"/>
      <c r="J2022" s="144"/>
      <c r="K2022" s="144"/>
      <c r="L2022" s="144"/>
      <c r="M2022" s="144"/>
      <c r="N2022" s="144"/>
      <c r="O2022" s="144"/>
      <c r="P2022" s="144"/>
      <c r="Q2022" s="144"/>
      <c r="R2022" s="144"/>
      <c r="S2022" s="144"/>
      <c r="T2022" s="144"/>
      <c r="U2022" s="144"/>
      <c r="V2022" s="144"/>
      <c r="W2022" s="144"/>
      <c r="X2022" s="144"/>
      <c r="Y2022" s="144"/>
      <c r="Z2022" s="144"/>
      <c r="AA2022" s="144"/>
      <c r="AB2022" s="144"/>
      <c r="AC2022" s="144"/>
      <c r="AD2022" s="144"/>
      <c r="AE2022" s="144"/>
      <c r="AF2022" s="144"/>
      <c r="AG2022" s="144"/>
      <c r="AH2022" s="144"/>
      <c r="AI2022" s="144"/>
      <c r="AJ2022" s="144"/>
      <c r="AK2022" s="144"/>
      <c r="AL2022" s="144"/>
      <c r="AM2022" s="144"/>
      <c r="AN2022" s="144"/>
      <c r="AO2022" s="144"/>
      <c r="AP2022" s="144"/>
      <c r="AQ2022" s="144"/>
      <c r="AR2022" s="144"/>
      <c r="AS2022" s="144"/>
      <c r="AT2022" s="144"/>
      <c r="AU2022" s="144"/>
      <c r="AV2022" s="144"/>
      <c r="AW2022" s="144"/>
      <c r="AX2022" s="144"/>
      <c r="AY2022" s="144"/>
      <c r="AZ2022" s="144"/>
      <c r="BA2022" s="144"/>
      <c r="BB2022" s="144"/>
      <c r="BC2022" s="144"/>
      <c r="BD2022" s="144"/>
      <c r="BE2022" s="144"/>
      <c r="BF2022" s="144"/>
      <c r="BG2022" s="144"/>
      <c r="BH2022" s="144"/>
      <c r="BI2022" s="144"/>
      <c r="BJ2022" s="144"/>
      <c r="BK2022" s="144"/>
      <c r="BL2022" s="144"/>
      <c r="BM2022" s="144"/>
      <c r="BN2022" s="144"/>
      <c r="BO2022" s="144"/>
      <c r="BP2022" s="144"/>
    </row>
    <row r="2023" spans="1:68" ht="14.5" x14ac:dyDescent="0.3">
      <c r="A2023" s="143"/>
      <c r="B2023" s="143"/>
      <c r="C2023" s="327"/>
      <c r="D2023" s="144"/>
      <c r="E2023" s="144"/>
      <c r="F2023" s="144"/>
      <c r="G2023" s="144"/>
      <c r="H2023" s="144"/>
      <c r="I2023" s="144"/>
      <c r="J2023" s="144"/>
      <c r="K2023" s="144"/>
      <c r="L2023" s="144"/>
      <c r="M2023" s="144"/>
      <c r="N2023" s="144"/>
      <c r="O2023" s="144"/>
      <c r="P2023" s="144"/>
      <c r="Q2023" s="144"/>
      <c r="R2023" s="144"/>
      <c r="S2023" s="144"/>
      <c r="T2023" s="144"/>
      <c r="U2023" s="144"/>
      <c r="V2023" s="144"/>
      <c r="W2023" s="144"/>
      <c r="X2023" s="144"/>
      <c r="Y2023" s="144"/>
      <c r="Z2023" s="144"/>
      <c r="AA2023" s="144"/>
      <c r="AB2023" s="144"/>
      <c r="AC2023" s="144"/>
      <c r="AD2023" s="144"/>
      <c r="AE2023" s="144"/>
      <c r="AF2023" s="144"/>
      <c r="AG2023" s="144"/>
      <c r="AH2023" s="144"/>
      <c r="AI2023" s="144"/>
      <c r="AJ2023" s="144"/>
      <c r="AK2023" s="144"/>
      <c r="AL2023" s="144"/>
      <c r="AM2023" s="144"/>
      <c r="AN2023" s="144"/>
      <c r="AO2023" s="144"/>
      <c r="AP2023" s="144"/>
      <c r="AQ2023" s="144"/>
      <c r="AR2023" s="144"/>
      <c r="AS2023" s="144"/>
      <c r="AT2023" s="144"/>
      <c r="AU2023" s="144"/>
      <c r="AV2023" s="144"/>
      <c r="AW2023" s="144"/>
      <c r="AX2023" s="144"/>
      <c r="AY2023" s="144"/>
      <c r="AZ2023" s="144"/>
      <c r="BA2023" s="144"/>
      <c r="BB2023" s="144"/>
      <c r="BC2023" s="144"/>
      <c r="BD2023" s="144"/>
      <c r="BE2023" s="144"/>
      <c r="BF2023" s="144"/>
      <c r="BG2023" s="144"/>
      <c r="BH2023" s="144"/>
      <c r="BI2023" s="144"/>
      <c r="BJ2023" s="144"/>
      <c r="BK2023" s="144"/>
      <c r="BL2023" s="144"/>
      <c r="BM2023" s="144"/>
      <c r="BN2023" s="144"/>
      <c r="BO2023" s="144"/>
      <c r="BP2023" s="144"/>
    </row>
    <row r="2024" spans="1:68" ht="14.5" x14ac:dyDescent="0.3">
      <c r="A2024" s="143"/>
      <c r="B2024" s="143"/>
      <c r="C2024" s="327"/>
      <c r="D2024" s="144"/>
      <c r="E2024" s="144"/>
      <c r="F2024" s="144"/>
      <c r="G2024" s="144"/>
      <c r="H2024" s="144"/>
      <c r="I2024" s="144"/>
      <c r="J2024" s="144"/>
      <c r="K2024" s="144"/>
      <c r="L2024" s="144"/>
      <c r="M2024" s="144"/>
      <c r="N2024" s="144"/>
      <c r="O2024" s="144"/>
      <c r="P2024" s="144"/>
      <c r="Q2024" s="144"/>
      <c r="R2024" s="144"/>
      <c r="S2024" s="144"/>
      <c r="T2024" s="144"/>
      <c r="U2024" s="144"/>
      <c r="V2024" s="144"/>
      <c r="W2024" s="144"/>
      <c r="X2024" s="144"/>
      <c r="Y2024" s="144"/>
      <c r="Z2024" s="144"/>
      <c r="AA2024" s="144"/>
      <c r="AB2024" s="144"/>
      <c r="AC2024" s="144"/>
      <c r="AD2024" s="144"/>
      <c r="AE2024" s="144"/>
      <c r="AF2024" s="144"/>
      <c r="AG2024" s="144"/>
      <c r="AH2024" s="144"/>
      <c r="AI2024" s="144"/>
      <c r="AJ2024" s="144"/>
      <c r="AK2024" s="144"/>
      <c r="AL2024" s="144"/>
      <c r="AM2024" s="144"/>
      <c r="AN2024" s="144"/>
      <c r="AO2024" s="144"/>
      <c r="AP2024" s="144"/>
      <c r="AQ2024" s="144"/>
      <c r="AR2024" s="144"/>
      <c r="AS2024" s="144"/>
      <c r="AT2024" s="144"/>
      <c r="AU2024" s="144"/>
      <c r="AV2024" s="144"/>
      <c r="AW2024" s="144"/>
      <c r="AX2024" s="144"/>
      <c r="AY2024" s="144"/>
      <c r="AZ2024" s="144"/>
      <c r="BA2024" s="144"/>
      <c r="BB2024" s="144"/>
      <c r="BC2024" s="144"/>
      <c r="BD2024" s="144"/>
      <c r="BE2024" s="144"/>
      <c r="BF2024" s="144"/>
      <c r="BG2024" s="144"/>
      <c r="BH2024" s="144"/>
      <c r="BI2024" s="144"/>
      <c r="BJ2024" s="144"/>
      <c r="BK2024" s="144"/>
      <c r="BL2024" s="144"/>
      <c r="BM2024" s="144"/>
      <c r="BN2024" s="144"/>
      <c r="BO2024" s="144"/>
      <c r="BP2024" s="144"/>
    </row>
    <row r="2025" spans="1:68" ht="14.5" x14ac:dyDescent="0.3">
      <c r="A2025" s="143"/>
      <c r="B2025" s="143"/>
      <c r="C2025" s="327"/>
      <c r="D2025" s="144"/>
      <c r="E2025" s="144"/>
      <c r="F2025" s="144"/>
      <c r="G2025" s="144"/>
      <c r="H2025" s="144"/>
      <c r="I2025" s="144"/>
      <c r="J2025" s="144"/>
      <c r="K2025" s="144"/>
      <c r="L2025" s="144"/>
      <c r="M2025" s="144"/>
      <c r="N2025" s="144"/>
      <c r="O2025" s="144"/>
      <c r="P2025" s="144"/>
      <c r="Q2025" s="144"/>
      <c r="R2025" s="144"/>
      <c r="S2025" s="144"/>
      <c r="T2025" s="144"/>
      <c r="U2025" s="144"/>
      <c r="V2025" s="144"/>
      <c r="W2025" s="144"/>
      <c r="X2025" s="144"/>
      <c r="Y2025" s="144"/>
      <c r="Z2025" s="144"/>
      <c r="AA2025" s="144"/>
      <c r="AB2025" s="144"/>
      <c r="AC2025" s="144"/>
      <c r="AD2025" s="144"/>
      <c r="AE2025" s="144"/>
      <c r="AF2025" s="144"/>
      <c r="AG2025" s="144"/>
      <c r="AH2025" s="144"/>
      <c r="AI2025" s="144"/>
      <c r="AJ2025" s="144"/>
      <c r="AK2025" s="144"/>
      <c r="AL2025" s="144"/>
      <c r="AM2025" s="144"/>
      <c r="AN2025" s="144"/>
      <c r="AO2025" s="144"/>
      <c r="AP2025" s="144"/>
      <c r="AQ2025" s="144"/>
      <c r="AR2025" s="144"/>
      <c r="AS2025" s="144"/>
      <c r="AT2025" s="144"/>
      <c r="AU2025" s="144"/>
      <c r="AV2025" s="144"/>
      <c r="AW2025" s="144"/>
      <c r="AX2025" s="144"/>
      <c r="AY2025" s="144"/>
      <c r="AZ2025" s="144"/>
      <c r="BA2025" s="144"/>
      <c r="BB2025" s="144"/>
      <c r="BC2025" s="144"/>
      <c r="BD2025" s="144"/>
      <c r="BE2025" s="144"/>
      <c r="BF2025" s="144"/>
      <c r="BG2025" s="144"/>
      <c r="BH2025" s="144"/>
      <c r="BI2025" s="144"/>
      <c r="BJ2025" s="144"/>
      <c r="BK2025" s="144"/>
      <c r="BL2025" s="144"/>
      <c r="BM2025" s="144"/>
      <c r="BN2025" s="144"/>
      <c r="BO2025" s="144"/>
      <c r="BP2025" s="144"/>
    </row>
    <row r="2026" spans="1:68" ht="14.5" x14ac:dyDescent="0.3">
      <c r="A2026" s="143"/>
      <c r="B2026" s="143"/>
      <c r="C2026" s="327"/>
      <c r="D2026" s="144"/>
      <c r="E2026" s="144"/>
      <c r="F2026" s="144"/>
      <c r="G2026" s="144"/>
      <c r="H2026" s="144"/>
      <c r="I2026" s="144"/>
      <c r="J2026" s="144"/>
      <c r="K2026" s="144"/>
      <c r="L2026" s="144"/>
      <c r="M2026" s="144"/>
      <c r="N2026" s="144"/>
      <c r="O2026" s="144"/>
      <c r="P2026" s="144"/>
      <c r="Q2026" s="144"/>
      <c r="R2026" s="144"/>
      <c r="S2026" s="144"/>
      <c r="T2026" s="144"/>
      <c r="U2026" s="144"/>
      <c r="V2026" s="144"/>
      <c r="W2026" s="144"/>
      <c r="X2026" s="144"/>
      <c r="Y2026" s="144"/>
      <c r="Z2026" s="144"/>
      <c r="AA2026" s="144"/>
      <c r="AB2026" s="144"/>
      <c r="AC2026" s="144"/>
      <c r="AD2026" s="144"/>
      <c r="AE2026" s="144"/>
      <c r="AF2026" s="144"/>
      <c r="AG2026" s="144"/>
      <c r="AH2026" s="144"/>
      <c r="AI2026" s="144"/>
      <c r="AJ2026" s="144"/>
      <c r="AK2026" s="144"/>
      <c r="AL2026" s="144"/>
      <c r="AM2026" s="144"/>
      <c r="AN2026" s="144"/>
      <c r="AO2026" s="144"/>
      <c r="AP2026" s="144"/>
      <c r="AQ2026" s="144"/>
      <c r="AR2026" s="144"/>
      <c r="AS2026" s="144"/>
      <c r="AT2026" s="144"/>
      <c r="AU2026" s="144"/>
      <c r="AV2026" s="144"/>
      <c r="AW2026" s="144"/>
      <c r="AX2026" s="144"/>
      <c r="AY2026" s="144"/>
      <c r="AZ2026" s="144"/>
      <c r="BA2026" s="144"/>
      <c r="BB2026" s="144"/>
      <c r="BC2026" s="144"/>
      <c r="BD2026" s="144"/>
      <c r="BE2026" s="144"/>
      <c r="BF2026" s="144"/>
      <c r="BG2026" s="144"/>
      <c r="BH2026" s="144"/>
      <c r="BI2026" s="144"/>
      <c r="BJ2026" s="144"/>
      <c r="BK2026" s="144"/>
      <c r="BL2026" s="144"/>
      <c r="BM2026" s="144"/>
      <c r="BN2026" s="144"/>
      <c r="BO2026" s="144"/>
      <c r="BP2026" s="144"/>
    </row>
    <row r="2027" spans="1:68" ht="14.5" x14ac:dyDescent="0.3">
      <c r="A2027" s="143"/>
      <c r="B2027" s="143"/>
      <c r="C2027" s="327"/>
      <c r="D2027" s="144"/>
      <c r="E2027" s="144"/>
      <c r="F2027" s="144"/>
      <c r="G2027" s="144"/>
      <c r="H2027" s="144"/>
      <c r="I2027" s="144"/>
      <c r="J2027" s="144"/>
      <c r="K2027" s="144"/>
      <c r="L2027" s="144"/>
      <c r="M2027" s="144"/>
      <c r="N2027" s="144"/>
      <c r="O2027" s="144"/>
      <c r="P2027" s="144"/>
      <c r="Q2027" s="144"/>
      <c r="R2027" s="144"/>
      <c r="S2027" s="144"/>
      <c r="T2027" s="144"/>
      <c r="U2027" s="144"/>
      <c r="V2027" s="144"/>
      <c r="W2027" s="144"/>
      <c r="X2027" s="144"/>
      <c r="Y2027" s="144"/>
      <c r="Z2027" s="144"/>
      <c r="AA2027" s="144"/>
      <c r="AB2027" s="144"/>
      <c r="AC2027" s="144"/>
      <c r="AD2027" s="144"/>
      <c r="AE2027" s="144"/>
      <c r="AF2027" s="144"/>
      <c r="AG2027" s="144"/>
      <c r="AH2027" s="144"/>
      <c r="AI2027" s="144"/>
      <c r="AJ2027" s="144"/>
      <c r="AK2027" s="144"/>
      <c r="AL2027" s="144"/>
      <c r="AM2027" s="144"/>
      <c r="AN2027" s="144"/>
      <c r="AO2027" s="144"/>
      <c r="AP2027" s="144"/>
      <c r="AQ2027" s="144"/>
      <c r="AR2027" s="144"/>
      <c r="AS2027" s="144"/>
      <c r="AT2027" s="144"/>
      <c r="AU2027" s="144"/>
      <c r="AV2027" s="144"/>
      <c r="AW2027" s="144"/>
      <c r="AX2027" s="144"/>
      <c r="AY2027" s="144"/>
      <c r="AZ2027" s="144"/>
      <c r="BA2027" s="144"/>
      <c r="BB2027" s="144"/>
      <c r="BC2027" s="144"/>
      <c r="BD2027" s="144"/>
      <c r="BE2027" s="144"/>
      <c r="BF2027" s="144"/>
      <c r="BG2027" s="144"/>
      <c r="BH2027" s="144"/>
      <c r="BI2027" s="144"/>
      <c r="BJ2027" s="144"/>
      <c r="BK2027" s="144"/>
      <c r="BL2027" s="144"/>
      <c r="BM2027" s="144"/>
      <c r="BN2027" s="144"/>
      <c r="BO2027" s="144"/>
      <c r="BP2027" s="144"/>
    </row>
    <row r="2028" spans="1:68" ht="14.5" x14ac:dyDescent="0.3">
      <c r="A2028" s="143"/>
      <c r="B2028" s="143"/>
      <c r="C2028" s="327"/>
      <c r="D2028" s="144"/>
      <c r="E2028" s="144"/>
      <c r="F2028" s="144"/>
      <c r="G2028" s="144"/>
      <c r="H2028" s="144"/>
      <c r="I2028" s="144"/>
      <c r="J2028" s="144"/>
      <c r="K2028" s="144"/>
      <c r="L2028" s="144"/>
      <c r="M2028" s="144"/>
      <c r="N2028" s="144"/>
      <c r="O2028" s="144"/>
      <c r="P2028" s="144"/>
      <c r="Q2028" s="144"/>
      <c r="R2028" s="144"/>
      <c r="S2028" s="144"/>
      <c r="T2028" s="144"/>
      <c r="U2028" s="144"/>
      <c r="V2028" s="144"/>
      <c r="W2028" s="144"/>
      <c r="X2028" s="144"/>
      <c r="Y2028" s="144"/>
      <c r="Z2028" s="144"/>
      <c r="AA2028" s="144"/>
      <c r="AB2028" s="144"/>
      <c r="AC2028" s="144"/>
      <c r="AD2028" s="144"/>
      <c r="AE2028" s="144"/>
      <c r="AF2028" s="144"/>
      <c r="AG2028" s="144"/>
      <c r="AH2028" s="144"/>
      <c r="AI2028" s="144"/>
      <c r="AJ2028" s="144"/>
      <c r="AK2028" s="144"/>
      <c r="AL2028" s="144"/>
      <c r="AM2028" s="144"/>
      <c r="AN2028" s="144"/>
      <c r="AO2028" s="144"/>
      <c r="AP2028" s="144"/>
      <c r="AQ2028" s="144"/>
      <c r="AR2028" s="144"/>
      <c r="AS2028" s="144"/>
      <c r="AT2028" s="144"/>
      <c r="AU2028" s="144"/>
      <c r="AV2028" s="144"/>
      <c r="AW2028" s="144"/>
      <c r="AX2028" s="144"/>
      <c r="AY2028" s="144"/>
      <c r="AZ2028" s="144"/>
      <c r="BA2028" s="144"/>
      <c r="BB2028" s="144"/>
      <c r="BC2028" s="144"/>
      <c r="BD2028" s="144"/>
      <c r="BE2028" s="144"/>
      <c r="BF2028" s="144"/>
      <c r="BG2028" s="144"/>
      <c r="BH2028" s="144"/>
      <c r="BI2028" s="144"/>
      <c r="BJ2028" s="144"/>
      <c r="BK2028" s="144"/>
      <c r="BL2028" s="144"/>
      <c r="BM2028" s="144"/>
      <c r="BN2028" s="144"/>
      <c r="BO2028" s="144"/>
      <c r="BP2028" s="144"/>
    </row>
    <row r="2029" spans="1:68" ht="14.5" x14ac:dyDescent="0.3">
      <c r="A2029" s="143"/>
      <c r="B2029" s="143"/>
      <c r="C2029" s="327"/>
      <c r="D2029" s="144"/>
      <c r="E2029" s="144"/>
      <c r="F2029" s="144"/>
      <c r="G2029" s="144"/>
      <c r="H2029" s="144"/>
      <c r="I2029" s="144"/>
      <c r="J2029" s="144"/>
      <c r="K2029" s="144"/>
      <c r="L2029" s="144"/>
      <c r="M2029" s="144"/>
      <c r="N2029" s="144"/>
      <c r="O2029" s="144"/>
      <c r="P2029" s="144"/>
      <c r="Q2029" s="144"/>
      <c r="R2029" s="144"/>
      <c r="S2029" s="144"/>
      <c r="T2029" s="144"/>
      <c r="U2029" s="144"/>
      <c r="V2029" s="144"/>
      <c r="W2029" s="144"/>
      <c r="X2029" s="144"/>
      <c r="Y2029" s="144"/>
      <c r="Z2029" s="144"/>
      <c r="AA2029" s="144"/>
      <c r="AB2029" s="144"/>
      <c r="AC2029" s="144"/>
      <c r="AD2029" s="144"/>
      <c r="AE2029" s="144"/>
      <c r="AF2029" s="144"/>
      <c r="AG2029" s="144"/>
      <c r="AH2029" s="144"/>
      <c r="AI2029" s="144"/>
      <c r="AJ2029" s="144"/>
      <c r="AK2029" s="144"/>
      <c r="AL2029" s="144"/>
      <c r="AM2029" s="144"/>
      <c r="AN2029" s="144"/>
      <c r="AO2029" s="144"/>
      <c r="AP2029" s="144"/>
      <c r="AQ2029" s="144"/>
      <c r="AR2029" s="144"/>
      <c r="AS2029" s="144"/>
      <c r="AT2029" s="144"/>
      <c r="AU2029" s="144"/>
      <c r="AV2029" s="144"/>
      <c r="AW2029" s="144"/>
      <c r="AX2029" s="144"/>
      <c r="AY2029" s="144"/>
      <c r="AZ2029" s="144"/>
      <c r="BA2029" s="144"/>
      <c r="BB2029" s="144"/>
      <c r="BC2029" s="144"/>
      <c r="BD2029" s="144"/>
      <c r="BE2029" s="144"/>
      <c r="BF2029" s="144"/>
      <c r="BG2029" s="144"/>
      <c r="BH2029" s="144"/>
      <c r="BI2029" s="144"/>
      <c r="BJ2029" s="144"/>
      <c r="BK2029" s="144"/>
      <c r="BL2029" s="144"/>
      <c r="BM2029" s="144"/>
      <c r="BN2029" s="144"/>
      <c r="BO2029" s="144"/>
      <c r="BP2029" s="144"/>
    </row>
    <row r="2030" spans="1:68" ht="14.5" x14ac:dyDescent="0.3">
      <c r="A2030" s="143"/>
      <c r="B2030" s="143"/>
      <c r="C2030" s="327"/>
      <c r="D2030" s="144"/>
      <c r="E2030" s="144"/>
      <c r="F2030" s="144"/>
      <c r="G2030" s="144"/>
      <c r="H2030" s="144"/>
      <c r="I2030" s="144"/>
      <c r="J2030" s="144"/>
      <c r="K2030" s="144"/>
      <c r="L2030" s="144"/>
      <c r="M2030" s="144"/>
      <c r="N2030" s="144"/>
      <c r="O2030" s="144"/>
      <c r="P2030" s="144"/>
      <c r="Q2030" s="144"/>
      <c r="R2030" s="144"/>
      <c r="S2030" s="144"/>
      <c r="T2030" s="144"/>
      <c r="U2030" s="144"/>
      <c r="V2030" s="144"/>
      <c r="W2030" s="144"/>
      <c r="X2030" s="144"/>
      <c r="Y2030" s="144"/>
      <c r="Z2030" s="144"/>
      <c r="AA2030" s="144"/>
      <c r="AB2030" s="144"/>
      <c r="AC2030" s="144"/>
      <c r="AD2030" s="144"/>
      <c r="AE2030" s="144"/>
      <c r="AF2030" s="144"/>
      <c r="AG2030" s="144"/>
      <c r="AH2030" s="144"/>
      <c r="AI2030" s="144"/>
      <c r="AJ2030" s="144"/>
      <c r="AK2030" s="144"/>
      <c r="AL2030" s="144"/>
      <c r="AM2030" s="144"/>
      <c r="AN2030" s="144"/>
      <c r="AO2030" s="144"/>
      <c r="AP2030" s="144"/>
      <c r="AQ2030" s="144"/>
      <c r="AR2030" s="144"/>
      <c r="AS2030" s="144"/>
      <c r="AT2030" s="144"/>
      <c r="AU2030" s="144"/>
      <c r="AV2030" s="144"/>
      <c r="AW2030" s="144"/>
      <c r="AX2030" s="144"/>
      <c r="AY2030" s="144"/>
      <c r="AZ2030" s="144"/>
      <c r="BA2030" s="144"/>
      <c r="BB2030" s="144"/>
      <c r="BC2030" s="144"/>
      <c r="BD2030" s="144"/>
      <c r="BE2030" s="144"/>
      <c r="BF2030" s="144"/>
      <c r="BG2030" s="144"/>
      <c r="BH2030" s="144"/>
      <c r="BI2030" s="144"/>
      <c r="BJ2030" s="144"/>
      <c r="BK2030" s="144"/>
      <c r="BL2030" s="144"/>
      <c r="BM2030" s="144"/>
      <c r="BN2030" s="144"/>
      <c r="BO2030" s="144"/>
      <c r="BP2030" s="144"/>
    </row>
    <row r="2031" spans="1:68" ht="14.5" x14ac:dyDescent="0.3">
      <c r="A2031" s="143"/>
      <c r="B2031" s="143"/>
      <c r="C2031" s="327"/>
      <c r="D2031" s="144"/>
      <c r="E2031" s="144"/>
      <c r="F2031" s="144"/>
      <c r="G2031" s="144"/>
      <c r="H2031" s="144"/>
      <c r="I2031" s="144"/>
      <c r="J2031" s="144"/>
      <c r="K2031" s="144"/>
      <c r="L2031" s="144"/>
      <c r="M2031" s="144"/>
      <c r="N2031" s="144"/>
      <c r="O2031" s="144"/>
      <c r="P2031" s="144"/>
      <c r="Q2031" s="144"/>
      <c r="R2031" s="144"/>
      <c r="S2031" s="144"/>
      <c r="T2031" s="144"/>
      <c r="U2031" s="144"/>
      <c r="V2031" s="144"/>
      <c r="W2031" s="144"/>
      <c r="X2031" s="144"/>
      <c r="Y2031" s="144"/>
      <c r="Z2031" s="144"/>
      <c r="AA2031" s="144"/>
      <c r="AB2031" s="144"/>
      <c r="AC2031" s="144"/>
      <c r="AD2031" s="144"/>
      <c r="AE2031" s="144"/>
      <c r="AF2031" s="144"/>
      <c r="AG2031" s="144"/>
      <c r="AH2031" s="144"/>
      <c r="AI2031" s="144"/>
      <c r="AJ2031" s="144"/>
      <c r="AK2031" s="144"/>
      <c r="AL2031" s="144"/>
      <c r="AM2031" s="144"/>
      <c r="AN2031" s="144"/>
      <c r="AO2031" s="144"/>
      <c r="AP2031" s="144"/>
      <c r="AQ2031" s="144"/>
      <c r="AR2031" s="144"/>
      <c r="AS2031" s="144"/>
      <c r="AT2031" s="144"/>
      <c r="AU2031" s="144"/>
      <c r="AV2031" s="144"/>
      <c r="AW2031" s="144"/>
      <c r="AX2031" s="144"/>
      <c r="AY2031" s="144"/>
      <c r="AZ2031" s="144"/>
      <c r="BA2031" s="144"/>
      <c r="BB2031" s="144"/>
      <c r="BC2031" s="144"/>
      <c r="BD2031" s="144"/>
      <c r="BE2031" s="144"/>
      <c r="BF2031" s="144"/>
      <c r="BG2031" s="144"/>
      <c r="BH2031" s="144"/>
      <c r="BI2031" s="144"/>
      <c r="BJ2031" s="144"/>
      <c r="BK2031" s="144"/>
      <c r="BL2031" s="144"/>
      <c r="BM2031" s="144"/>
      <c r="BN2031" s="144"/>
      <c r="BO2031" s="144"/>
      <c r="BP2031" s="144"/>
    </row>
    <row r="2032" spans="1:68" ht="14.5" x14ac:dyDescent="0.3">
      <c r="A2032" s="143"/>
      <c r="B2032" s="143"/>
      <c r="C2032" s="327"/>
      <c r="D2032" s="144"/>
      <c r="E2032" s="144"/>
      <c r="F2032" s="144"/>
      <c r="G2032" s="144"/>
      <c r="H2032" s="144"/>
      <c r="I2032" s="144"/>
      <c r="J2032" s="144"/>
      <c r="K2032" s="144"/>
      <c r="L2032" s="144"/>
      <c r="M2032" s="144"/>
      <c r="N2032" s="144"/>
      <c r="O2032" s="144"/>
      <c r="P2032" s="144"/>
      <c r="Q2032" s="144"/>
      <c r="R2032" s="144"/>
      <c r="S2032" s="144"/>
      <c r="T2032" s="144"/>
      <c r="U2032" s="144"/>
      <c r="V2032" s="144"/>
      <c r="W2032" s="144"/>
      <c r="X2032" s="144"/>
      <c r="Y2032" s="144"/>
      <c r="Z2032" s="144"/>
      <c r="AA2032" s="144"/>
      <c r="AB2032" s="144"/>
      <c r="AC2032" s="144"/>
      <c r="AD2032" s="144"/>
      <c r="AE2032" s="144"/>
      <c r="AF2032" s="144"/>
      <c r="AG2032" s="144"/>
      <c r="AH2032" s="144"/>
      <c r="AI2032" s="144"/>
      <c r="AJ2032" s="144"/>
      <c r="AK2032" s="144"/>
      <c r="AL2032" s="144"/>
      <c r="AM2032" s="144"/>
      <c r="AN2032" s="144"/>
      <c r="AO2032" s="144"/>
      <c r="AP2032" s="144"/>
      <c r="AQ2032" s="144"/>
      <c r="AR2032" s="144"/>
      <c r="AS2032" s="144"/>
      <c r="AT2032" s="144"/>
      <c r="AU2032" s="144"/>
      <c r="AV2032" s="144"/>
      <c r="AW2032" s="144"/>
      <c r="AX2032" s="144"/>
      <c r="AY2032" s="144"/>
      <c r="AZ2032" s="144"/>
      <c r="BA2032" s="144"/>
      <c r="BB2032" s="144"/>
      <c r="BC2032" s="144"/>
      <c r="BD2032" s="144"/>
      <c r="BE2032" s="144"/>
      <c r="BF2032" s="144"/>
      <c r="BG2032" s="144"/>
      <c r="BH2032" s="144"/>
      <c r="BI2032" s="144"/>
      <c r="BJ2032" s="144"/>
      <c r="BK2032" s="144"/>
      <c r="BL2032" s="144"/>
      <c r="BM2032" s="144"/>
      <c r="BN2032" s="144"/>
      <c r="BO2032" s="144"/>
      <c r="BP2032" s="144"/>
    </row>
    <row r="2033" spans="1:68" ht="14.5" x14ac:dyDescent="0.3">
      <c r="A2033" s="143"/>
      <c r="B2033" s="143"/>
      <c r="C2033" s="327"/>
      <c r="D2033" s="144"/>
      <c r="E2033" s="144"/>
      <c r="F2033" s="144"/>
      <c r="G2033" s="144"/>
      <c r="H2033" s="144"/>
      <c r="I2033" s="144"/>
      <c r="J2033" s="144"/>
      <c r="K2033" s="144"/>
      <c r="L2033" s="144"/>
      <c r="M2033" s="144"/>
      <c r="N2033" s="144"/>
      <c r="O2033" s="144"/>
      <c r="P2033" s="144"/>
      <c r="Q2033" s="144"/>
      <c r="R2033" s="144"/>
      <c r="S2033" s="144"/>
      <c r="T2033" s="144"/>
      <c r="U2033" s="144"/>
      <c r="V2033" s="144"/>
      <c r="W2033" s="144"/>
      <c r="X2033" s="144"/>
      <c r="Y2033" s="144"/>
      <c r="Z2033" s="144"/>
      <c r="AA2033" s="144"/>
      <c r="AB2033" s="144"/>
      <c r="AC2033" s="144"/>
      <c r="AD2033" s="144"/>
      <c r="AE2033" s="144"/>
      <c r="AF2033" s="144"/>
      <c r="AG2033" s="144"/>
      <c r="AH2033" s="144"/>
      <c r="AI2033" s="144"/>
      <c r="AJ2033" s="144"/>
      <c r="AK2033" s="144"/>
      <c r="AL2033" s="144"/>
      <c r="AM2033" s="144"/>
      <c r="AN2033" s="144"/>
      <c r="AO2033" s="144"/>
      <c r="AP2033" s="144"/>
      <c r="AQ2033" s="144"/>
      <c r="AR2033" s="144"/>
      <c r="AS2033" s="144"/>
      <c r="AT2033" s="144"/>
      <c r="AU2033" s="144"/>
      <c r="AV2033" s="144"/>
      <c r="AW2033" s="144"/>
      <c r="AX2033" s="144"/>
      <c r="AY2033" s="144"/>
      <c r="AZ2033" s="144"/>
      <c r="BA2033" s="144"/>
      <c r="BB2033" s="144"/>
      <c r="BC2033" s="144"/>
      <c r="BD2033" s="144"/>
      <c r="BE2033" s="144"/>
      <c r="BF2033" s="144"/>
      <c r="BG2033" s="144"/>
      <c r="BH2033" s="144"/>
      <c r="BI2033" s="144"/>
      <c r="BJ2033" s="144"/>
      <c r="BK2033" s="144"/>
      <c r="BL2033" s="144"/>
      <c r="BM2033" s="144"/>
      <c r="BN2033" s="144"/>
      <c r="BO2033" s="144"/>
      <c r="BP2033" s="144"/>
    </row>
    <row r="2034" spans="1:68" ht="14.5" x14ac:dyDescent="0.3">
      <c r="A2034" s="143"/>
      <c r="B2034" s="143"/>
      <c r="C2034" s="327"/>
      <c r="D2034" s="144"/>
      <c r="E2034" s="144"/>
      <c r="F2034" s="144"/>
      <c r="G2034" s="144"/>
      <c r="H2034" s="144"/>
      <c r="I2034" s="144"/>
      <c r="J2034" s="144"/>
      <c r="K2034" s="144"/>
      <c r="L2034" s="144"/>
      <c r="M2034" s="144"/>
      <c r="N2034" s="144"/>
      <c r="O2034" s="144"/>
      <c r="P2034" s="144"/>
      <c r="Q2034" s="144"/>
      <c r="R2034" s="144"/>
      <c r="S2034" s="144"/>
      <c r="T2034" s="144"/>
      <c r="U2034" s="144"/>
      <c r="V2034" s="144"/>
      <c r="W2034" s="144"/>
      <c r="X2034" s="144"/>
      <c r="Y2034" s="144"/>
      <c r="Z2034" s="144"/>
      <c r="AA2034" s="144"/>
      <c r="AB2034" s="144"/>
      <c r="AC2034" s="144"/>
      <c r="AD2034" s="144"/>
      <c r="AE2034" s="144"/>
      <c r="AF2034" s="144"/>
      <c r="AG2034" s="144"/>
      <c r="AH2034" s="144"/>
      <c r="AI2034" s="144"/>
      <c r="AJ2034" s="144"/>
      <c r="AK2034" s="144"/>
      <c r="AL2034" s="144"/>
      <c r="AM2034" s="144"/>
      <c r="AN2034" s="144"/>
      <c r="AO2034" s="144"/>
      <c r="AP2034" s="144"/>
      <c r="AQ2034" s="144"/>
      <c r="AR2034" s="144"/>
      <c r="AS2034" s="144"/>
      <c r="AT2034" s="144"/>
      <c r="AU2034" s="144"/>
      <c r="AV2034" s="144"/>
      <c r="AW2034" s="144"/>
      <c r="AX2034" s="144"/>
      <c r="AY2034" s="144"/>
      <c r="AZ2034" s="144"/>
      <c r="BA2034" s="144"/>
      <c r="BB2034" s="144"/>
      <c r="BC2034" s="144"/>
      <c r="BD2034" s="144"/>
      <c r="BE2034" s="144"/>
      <c r="BF2034" s="144"/>
      <c r="BG2034" s="144"/>
      <c r="BH2034" s="144"/>
      <c r="BI2034" s="144"/>
      <c r="BJ2034" s="144"/>
      <c r="BK2034" s="144"/>
      <c r="BL2034" s="144"/>
      <c r="BM2034" s="144"/>
      <c r="BN2034" s="144"/>
      <c r="BO2034" s="144"/>
      <c r="BP2034" s="144"/>
    </row>
    <row r="2035" spans="1:68" ht="14.5" x14ac:dyDescent="0.3">
      <c r="A2035" s="143"/>
      <c r="B2035" s="143"/>
      <c r="C2035" s="327"/>
      <c r="D2035" s="144"/>
      <c r="E2035" s="144"/>
      <c r="F2035" s="144"/>
      <c r="G2035" s="144"/>
      <c r="H2035" s="144"/>
      <c r="I2035" s="144"/>
      <c r="J2035" s="144"/>
      <c r="K2035" s="144"/>
      <c r="L2035" s="144"/>
      <c r="M2035" s="144"/>
      <c r="N2035" s="144"/>
      <c r="O2035" s="144"/>
      <c r="P2035" s="144"/>
      <c r="Q2035" s="144"/>
      <c r="R2035" s="144"/>
      <c r="S2035" s="144"/>
      <c r="T2035" s="144"/>
      <c r="U2035" s="144"/>
      <c r="V2035" s="144"/>
      <c r="W2035" s="144"/>
      <c r="X2035" s="144"/>
      <c r="Y2035" s="144"/>
      <c r="Z2035" s="144"/>
      <c r="AA2035" s="144"/>
      <c r="AB2035" s="144"/>
      <c r="AC2035" s="144"/>
      <c r="AD2035" s="144"/>
      <c r="AE2035" s="144"/>
      <c r="AF2035" s="144"/>
      <c r="AG2035" s="144"/>
      <c r="AH2035" s="144"/>
      <c r="AI2035" s="144"/>
      <c r="AJ2035" s="144"/>
      <c r="AK2035" s="144"/>
      <c r="AL2035" s="144"/>
      <c r="AM2035" s="144"/>
      <c r="AN2035" s="144"/>
      <c r="AO2035" s="144"/>
      <c r="AP2035" s="144"/>
      <c r="AQ2035" s="144"/>
      <c r="AR2035" s="144"/>
      <c r="AS2035" s="144"/>
      <c r="AT2035" s="144"/>
      <c r="AU2035" s="144"/>
      <c r="AV2035" s="144"/>
      <c r="AW2035" s="144"/>
      <c r="AX2035" s="144"/>
      <c r="AY2035" s="144"/>
      <c r="AZ2035" s="144"/>
      <c r="BA2035" s="144"/>
      <c r="BB2035" s="144"/>
      <c r="BC2035" s="144"/>
      <c r="BD2035" s="144"/>
      <c r="BE2035" s="144"/>
      <c r="BF2035" s="144"/>
      <c r="BG2035" s="144"/>
      <c r="BH2035" s="144"/>
      <c r="BI2035" s="144"/>
      <c r="BJ2035" s="144"/>
      <c r="BK2035" s="144"/>
      <c r="BL2035" s="144"/>
      <c r="BM2035" s="144"/>
      <c r="BN2035" s="144"/>
      <c r="BO2035" s="144"/>
      <c r="BP2035" s="144"/>
    </row>
    <row r="2036" spans="1:68" ht="14.5" x14ac:dyDescent="0.3">
      <c r="A2036" s="143"/>
      <c r="B2036" s="143"/>
      <c r="C2036" s="327"/>
      <c r="D2036" s="144"/>
      <c r="E2036" s="144"/>
      <c r="F2036" s="144"/>
      <c r="G2036" s="144"/>
      <c r="H2036" s="144"/>
      <c r="I2036" s="144"/>
      <c r="J2036" s="144"/>
      <c r="K2036" s="144"/>
      <c r="L2036" s="144"/>
      <c r="M2036" s="144"/>
      <c r="N2036" s="144"/>
      <c r="O2036" s="144"/>
      <c r="P2036" s="144"/>
      <c r="Q2036" s="144"/>
      <c r="R2036" s="144"/>
      <c r="S2036" s="144"/>
      <c r="T2036" s="144"/>
      <c r="U2036" s="144"/>
      <c r="V2036" s="144"/>
      <c r="W2036" s="144"/>
      <c r="X2036" s="144"/>
      <c r="Y2036" s="144"/>
      <c r="Z2036" s="144"/>
      <c r="AA2036" s="144"/>
      <c r="AB2036" s="144"/>
      <c r="AC2036" s="144"/>
      <c r="AD2036" s="144"/>
      <c r="AE2036" s="144"/>
      <c r="AF2036" s="144"/>
      <c r="AG2036" s="144"/>
      <c r="AH2036" s="144"/>
      <c r="AI2036" s="144"/>
      <c r="AJ2036" s="144"/>
      <c r="AK2036" s="144"/>
      <c r="AL2036" s="144"/>
      <c r="AM2036" s="144"/>
      <c r="AN2036" s="144"/>
      <c r="AO2036" s="144"/>
      <c r="AP2036" s="144"/>
      <c r="AQ2036" s="144"/>
      <c r="AR2036" s="144"/>
      <c r="AS2036" s="144"/>
      <c r="AT2036" s="144"/>
      <c r="AU2036" s="144"/>
      <c r="AV2036" s="144"/>
      <c r="AW2036" s="144"/>
      <c r="AX2036" s="144"/>
      <c r="AY2036" s="144"/>
      <c r="AZ2036" s="144"/>
      <c r="BA2036" s="144"/>
      <c r="BB2036" s="144"/>
      <c r="BC2036" s="144"/>
      <c r="BD2036" s="144"/>
      <c r="BE2036" s="144"/>
      <c r="BF2036" s="144"/>
      <c r="BG2036" s="144"/>
      <c r="BH2036" s="144"/>
      <c r="BI2036" s="144"/>
      <c r="BJ2036" s="144"/>
      <c r="BK2036" s="144"/>
      <c r="BL2036" s="144"/>
      <c r="BM2036" s="144"/>
      <c r="BN2036" s="144"/>
      <c r="BO2036" s="144"/>
      <c r="BP2036" s="144"/>
    </row>
    <row r="2037" spans="1:68" ht="14.5" x14ac:dyDescent="0.3">
      <c r="A2037" s="143"/>
      <c r="B2037" s="143"/>
      <c r="C2037" s="327"/>
      <c r="D2037" s="144"/>
      <c r="E2037" s="144"/>
      <c r="F2037" s="144"/>
      <c r="G2037" s="144"/>
      <c r="H2037" s="144"/>
      <c r="I2037" s="144"/>
      <c r="J2037" s="144"/>
      <c r="K2037" s="144"/>
      <c r="L2037" s="144"/>
      <c r="M2037" s="144"/>
      <c r="N2037" s="144"/>
      <c r="O2037" s="144"/>
      <c r="P2037" s="144"/>
      <c r="Q2037" s="144"/>
      <c r="R2037" s="144"/>
      <c r="S2037" s="144"/>
      <c r="T2037" s="144"/>
      <c r="U2037" s="144"/>
      <c r="V2037" s="144"/>
      <c r="W2037" s="144"/>
      <c r="X2037" s="144"/>
      <c r="Y2037" s="144"/>
      <c r="Z2037" s="144"/>
      <c r="AA2037" s="144"/>
      <c r="AB2037" s="144"/>
      <c r="AC2037" s="144"/>
      <c r="AD2037" s="144"/>
      <c r="AE2037" s="144"/>
      <c r="AF2037" s="144"/>
      <c r="AG2037" s="144"/>
      <c r="AH2037" s="144"/>
      <c r="AI2037" s="144"/>
      <c r="AJ2037" s="144"/>
      <c r="AK2037" s="144"/>
      <c r="AL2037" s="144"/>
      <c r="AM2037" s="144"/>
      <c r="AN2037" s="144"/>
      <c r="AO2037" s="144"/>
      <c r="AP2037" s="144"/>
      <c r="AQ2037" s="144"/>
      <c r="AR2037" s="144"/>
      <c r="AS2037" s="144"/>
      <c r="AT2037" s="144"/>
      <c r="AU2037" s="144"/>
      <c r="AV2037" s="144"/>
      <c r="AW2037" s="144"/>
      <c r="AX2037" s="144"/>
      <c r="AY2037" s="144"/>
      <c r="AZ2037" s="144"/>
      <c r="BA2037" s="144"/>
      <c r="BB2037" s="144"/>
      <c r="BC2037" s="144"/>
      <c r="BD2037" s="144"/>
      <c r="BE2037" s="144"/>
      <c r="BF2037" s="144"/>
      <c r="BG2037" s="144"/>
      <c r="BH2037" s="144"/>
      <c r="BI2037" s="144"/>
      <c r="BJ2037" s="144"/>
      <c r="BK2037" s="144"/>
      <c r="BL2037" s="144"/>
      <c r="BM2037" s="144"/>
      <c r="BN2037" s="144"/>
      <c r="BO2037" s="144"/>
      <c r="BP2037" s="144"/>
    </row>
    <row r="2038" spans="1:68" ht="14.5" x14ac:dyDescent="0.3">
      <c r="A2038" s="143"/>
      <c r="B2038" s="143"/>
      <c r="C2038" s="327"/>
      <c r="D2038" s="144"/>
      <c r="E2038" s="144"/>
      <c r="F2038" s="144"/>
      <c r="G2038" s="144"/>
      <c r="H2038" s="144"/>
      <c r="I2038" s="144"/>
      <c r="J2038" s="144"/>
      <c r="K2038" s="144"/>
      <c r="L2038" s="144"/>
      <c r="M2038" s="144"/>
      <c r="N2038" s="144"/>
      <c r="O2038" s="144"/>
      <c r="P2038" s="144"/>
      <c r="Q2038" s="144"/>
      <c r="R2038" s="144"/>
      <c r="S2038" s="144"/>
      <c r="T2038" s="144"/>
      <c r="U2038" s="144"/>
      <c r="V2038" s="144"/>
      <c r="W2038" s="144"/>
      <c r="X2038" s="144"/>
      <c r="Y2038" s="144"/>
      <c r="Z2038" s="144"/>
      <c r="AA2038" s="144"/>
      <c r="AB2038" s="144"/>
      <c r="AC2038" s="144"/>
      <c r="AD2038" s="144"/>
      <c r="AE2038" s="144"/>
      <c r="AF2038" s="144"/>
      <c r="AG2038" s="144"/>
      <c r="AH2038" s="144"/>
      <c r="AI2038" s="144"/>
      <c r="AJ2038" s="144"/>
      <c r="AK2038" s="144"/>
      <c r="AL2038" s="144"/>
      <c r="AM2038" s="144"/>
      <c r="AN2038" s="144"/>
      <c r="AO2038" s="144"/>
      <c r="AP2038" s="144"/>
      <c r="AQ2038" s="144"/>
      <c r="AR2038" s="144"/>
      <c r="AS2038" s="144"/>
      <c r="AT2038" s="144"/>
      <c r="AU2038" s="144"/>
      <c r="AV2038" s="144"/>
      <c r="AW2038" s="144"/>
      <c r="AX2038" s="144"/>
      <c r="AY2038" s="144"/>
      <c r="AZ2038" s="144"/>
      <c r="BA2038" s="144"/>
      <c r="BB2038" s="144"/>
      <c r="BC2038" s="144"/>
      <c r="BD2038" s="144"/>
      <c r="BE2038" s="144"/>
      <c r="BF2038" s="144"/>
      <c r="BG2038" s="144"/>
      <c r="BH2038" s="144"/>
      <c r="BI2038" s="144"/>
      <c r="BJ2038" s="144"/>
      <c r="BK2038" s="144"/>
      <c r="BL2038" s="144"/>
      <c r="BM2038" s="144"/>
      <c r="BN2038" s="144"/>
      <c r="BO2038" s="144"/>
      <c r="BP2038" s="144"/>
    </row>
    <row r="2039" spans="1:68" ht="14.5" x14ac:dyDescent="0.3">
      <c r="A2039" s="143"/>
      <c r="B2039" s="143"/>
      <c r="C2039" s="327"/>
      <c r="D2039" s="144"/>
      <c r="E2039" s="144"/>
      <c r="F2039" s="144"/>
      <c r="G2039" s="144"/>
      <c r="H2039" s="144"/>
      <c r="I2039" s="144"/>
      <c r="J2039" s="144"/>
      <c r="K2039" s="144"/>
      <c r="L2039" s="144"/>
      <c r="M2039" s="144"/>
      <c r="N2039" s="144"/>
      <c r="O2039" s="144"/>
      <c r="P2039" s="144"/>
      <c r="Q2039" s="144"/>
      <c r="R2039" s="144"/>
      <c r="S2039" s="144"/>
      <c r="T2039" s="144"/>
      <c r="U2039" s="144"/>
      <c r="V2039" s="144"/>
      <c r="W2039" s="144"/>
      <c r="X2039" s="144"/>
      <c r="Y2039" s="144"/>
      <c r="Z2039" s="144"/>
      <c r="AA2039" s="144"/>
      <c r="AB2039" s="144"/>
      <c r="AC2039" s="144"/>
      <c r="AD2039" s="144"/>
      <c r="AE2039" s="144"/>
      <c r="AF2039" s="144"/>
      <c r="AG2039" s="144"/>
      <c r="AH2039" s="144"/>
      <c r="AI2039" s="144"/>
      <c r="AJ2039" s="144"/>
      <c r="AK2039" s="144"/>
      <c r="AL2039" s="144"/>
      <c r="AM2039" s="144"/>
      <c r="AN2039" s="144"/>
      <c r="AO2039" s="144"/>
      <c r="AP2039" s="144"/>
      <c r="AQ2039" s="144"/>
      <c r="AR2039" s="144"/>
      <c r="AS2039" s="144"/>
      <c r="AT2039" s="144"/>
      <c r="AU2039" s="144"/>
      <c r="AV2039" s="144"/>
      <c r="AW2039" s="144"/>
      <c r="AX2039" s="144"/>
      <c r="AY2039" s="144"/>
      <c r="AZ2039" s="144"/>
      <c r="BA2039" s="144"/>
      <c r="BB2039" s="144"/>
      <c r="BC2039" s="144"/>
      <c r="BD2039" s="144"/>
      <c r="BE2039" s="144"/>
      <c r="BF2039" s="144"/>
      <c r="BG2039" s="144"/>
      <c r="BH2039" s="144"/>
      <c r="BI2039" s="144"/>
      <c r="BJ2039" s="144"/>
      <c r="BK2039" s="144"/>
      <c r="BL2039" s="144"/>
      <c r="BM2039" s="144"/>
      <c r="BN2039" s="144"/>
      <c r="BO2039" s="144"/>
      <c r="BP2039" s="144"/>
    </row>
    <row r="2040" spans="1:68" ht="14.5" x14ac:dyDescent="0.3">
      <c r="A2040" s="143"/>
      <c r="B2040" s="143"/>
      <c r="C2040" s="327"/>
      <c r="D2040" s="144"/>
      <c r="E2040" s="144"/>
      <c r="F2040" s="144"/>
      <c r="G2040" s="144"/>
      <c r="H2040" s="144"/>
      <c r="I2040" s="144"/>
      <c r="J2040" s="144"/>
      <c r="K2040" s="144"/>
      <c r="L2040" s="144"/>
      <c r="M2040" s="144"/>
      <c r="N2040" s="144"/>
      <c r="O2040" s="144"/>
      <c r="P2040" s="144"/>
      <c r="Q2040" s="144"/>
      <c r="R2040" s="144"/>
      <c r="S2040" s="144"/>
      <c r="T2040" s="144"/>
      <c r="U2040" s="144"/>
      <c r="V2040" s="144"/>
      <c r="W2040" s="144"/>
      <c r="X2040" s="144"/>
      <c r="Y2040" s="144"/>
      <c r="Z2040" s="144"/>
      <c r="AA2040" s="144"/>
      <c r="AB2040" s="144"/>
      <c r="AC2040" s="144"/>
      <c r="AD2040" s="144"/>
      <c r="AE2040" s="144"/>
      <c r="AF2040" s="144"/>
      <c r="AG2040" s="144"/>
      <c r="AH2040" s="144"/>
      <c r="AI2040" s="144"/>
      <c r="AJ2040" s="144"/>
      <c r="AK2040" s="144"/>
      <c r="AL2040" s="144"/>
      <c r="AM2040" s="144"/>
      <c r="AN2040" s="144"/>
      <c r="AO2040" s="144"/>
      <c r="AP2040" s="144"/>
      <c r="AQ2040" s="144"/>
      <c r="AR2040" s="144"/>
      <c r="AS2040" s="144"/>
      <c r="AT2040" s="144"/>
      <c r="AU2040" s="144"/>
      <c r="AV2040" s="144"/>
      <c r="AW2040" s="144"/>
      <c r="AX2040" s="144"/>
      <c r="AY2040" s="144"/>
      <c r="AZ2040" s="144"/>
      <c r="BA2040" s="144"/>
      <c r="BB2040" s="144"/>
      <c r="BC2040" s="144"/>
      <c r="BD2040" s="144"/>
      <c r="BE2040" s="144"/>
      <c r="BF2040" s="144"/>
      <c r="BG2040" s="144"/>
      <c r="BH2040" s="144"/>
      <c r="BI2040" s="144"/>
      <c r="BJ2040" s="144"/>
      <c r="BK2040" s="144"/>
      <c r="BL2040" s="144"/>
      <c r="BM2040" s="144"/>
      <c r="BN2040" s="144"/>
      <c r="BO2040" s="144"/>
      <c r="BP2040" s="144"/>
    </row>
    <row r="2041" spans="1:68" ht="14.5" x14ac:dyDescent="0.3">
      <c r="A2041" s="143"/>
      <c r="B2041" s="143"/>
      <c r="C2041" s="327"/>
      <c r="D2041" s="144"/>
      <c r="E2041" s="144"/>
      <c r="F2041" s="144"/>
      <c r="G2041" s="144"/>
      <c r="H2041" s="144"/>
      <c r="I2041" s="144"/>
      <c r="J2041" s="144"/>
      <c r="K2041" s="144"/>
      <c r="L2041" s="144"/>
      <c r="M2041" s="144"/>
      <c r="N2041" s="144"/>
      <c r="O2041" s="144"/>
      <c r="P2041" s="144"/>
      <c r="Q2041" s="144"/>
      <c r="R2041" s="144"/>
      <c r="S2041" s="144"/>
      <c r="T2041" s="144"/>
      <c r="U2041" s="144"/>
      <c r="V2041" s="144"/>
      <c r="W2041" s="144"/>
      <c r="X2041" s="144"/>
      <c r="Y2041" s="144"/>
      <c r="Z2041" s="144"/>
      <c r="AA2041" s="144"/>
      <c r="AB2041" s="144"/>
      <c r="AC2041" s="144"/>
      <c r="AD2041" s="144"/>
      <c r="AE2041" s="144"/>
      <c r="AF2041" s="144"/>
      <c r="AG2041" s="144"/>
      <c r="AH2041" s="144"/>
      <c r="AI2041" s="144"/>
      <c r="AJ2041" s="144"/>
      <c r="AK2041" s="144"/>
      <c r="AL2041" s="144"/>
      <c r="AM2041" s="144"/>
      <c r="AN2041" s="144"/>
      <c r="AO2041" s="144"/>
      <c r="AP2041" s="144"/>
      <c r="AQ2041" s="144"/>
      <c r="AR2041" s="144"/>
      <c r="AS2041" s="144"/>
      <c r="AT2041" s="144"/>
      <c r="AU2041" s="144"/>
      <c r="AV2041" s="144"/>
      <c r="AW2041" s="144"/>
      <c r="AX2041" s="144"/>
      <c r="AY2041" s="144"/>
      <c r="AZ2041" s="144"/>
      <c r="BA2041" s="144"/>
      <c r="BB2041" s="144"/>
      <c r="BC2041" s="144"/>
      <c r="BD2041" s="144"/>
      <c r="BE2041" s="144"/>
      <c r="BF2041" s="144"/>
      <c r="BG2041" s="144"/>
      <c r="BH2041" s="144"/>
      <c r="BI2041" s="144"/>
      <c r="BJ2041" s="144"/>
      <c r="BK2041" s="144"/>
      <c r="BL2041" s="144"/>
      <c r="BM2041" s="144"/>
      <c r="BN2041" s="144"/>
      <c r="BO2041" s="144"/>
      <c r="BP2041" s="144"/>
    </row>
    <row r="2042" spans="1:68" ht="14.5" x14ac:dyDescent="0.3">
      <c r="A2042" s="143"/>
      <c r="B2042" s="143"/>
      <c r="C2042" s="327"/>
      <c r="D2042" s="144"/>
      <c r="E2042" s="144"/>
      <c r="F2042" s="144"/>
      <c r="G2042" s="144"/>
      <c r="H2042" s="144"/>
      <c r="I2042" s="144"/>
      <c r="J2042" s="144"/>
      <c r="K2042" s="144"/>
      <c r="L2042" s="144"/>
      <c r="M2042" s="144"/>
      <c r="N2042" s="144"/>
      <c r="O2042" s="144"/>
      <c r="P2042" s="144"/>
      <c r="Q2042" s="144"/>
      <c r="R2042" s="144"/>
      <c r="S2042" s="144"/>
      <c r="T2042" s="144"/>
      <c r="U2042" s="144"/>
      <c r="V2042" s="144"/>
      <c r="W2042" s="144"/>
      <c r="X2042" s="144"/>
      <c r="Y2042" s="144"/>
      <c r="Z2042" s="144"/>
      <c r="AA2042" s="144"/>
      <c r="AB2042" s="144"/>
      <c r="AC2042" s="144"/>
      <c r="AD2042" s="144"/>
      <c r="AE2042" s="144"/>
      <c r="AF2042" s="144"/>
      <c r="AG2042" s="144"/>
      <c r="AH2042" s="144"/>
      <c r="AI2042" s="144"/>
      <c r="AJ2042" s="144"/>
      <c r="AK2042" s="144"/>
      <c r="AL2042" s="144"/>
      <c r="AM2042" s="144"/>
      <c r="AN2042" s="144"/>
      <c r="AO2042" s="144"/>
      <c r="AP2042" s="144"/>
      <c r="AQ2042" s="144"/>
      <c r="AR2042" s="144"/>
      <c r="AS2042" s="144"/>
      <c r="AT2042" s="144"/>
      <c r="AU2042" s="144"/>
      <c r="AV2042" s="144"/>
      <c r="AW2042" s="144"/>
      <c r="AX2042" s="144"/>
      <c r="AY2042" s="144"/>
      <c r="AZ2042" s="144"/>
      <c r="BA2042" s="144"/>
      <c r="BB2042" s="144"/>
      <c r="BC2042" s="144"/>
      <c r="BD2042" s="144"/>
      <c r="BE2042" s="144"/>
      <c r="BF2042" s="144"/>
      <c r="BG2042" s="144"/>
      <c r="BH2042" s="144"/>
      <c r="BI2042" s="144"/>
      <c r="BJ2042" s="144"/>
      <c r="BK2042" s="144"/>
      <c r="BL2042" s="144"/>
      <c r="BM2042" s="144"/>
      <c r="BN2042" s="144"/>
      <c r="BO2042" s="144"/>
      <c r="BP2042" s="144"/>
    </row>
    <row r="2043" spans="1:68" ht="14.5" x14ac:dyDescent="0.3">
      <c r="A2043" s="143"/>
      <c r="B2043" s="143"/>
      <c r="C2043" s="327"/>
      <c r="D2043" s="144"/>
      <c r="E2043" s="144"/>
      <c r="F2043" s="144"/>
      <c r="G2043" s="144"/>
      <c r="H2043" s="144"/>
      <c r="I2043" s="144"/>
      <c r="J2043" s="144"/>
      <c r="K2043" s="144"/>
      <c r="L2043" s="144"/>
      <c r="M2043" s="144"/>
      <c r="N2043" s="144"/>
      <c r="O2043" s="144"/>
      <c r="P2043" s="144"/>
      <c r="Q2043" s="144"/>
      <c r="R2043" s="144"/>
      <c r="S2043" s="144"/>
      <c r="T2043" s="144"/>
      <c r="U2043" s="144"/>
      <c r="V2043" s="144"/>
      <c r="W2043" s="144"/>
      <c r="X2043" s="144"/>
      <c r="Y2043" s="144"/>
      <c r="Z2043" s="144"/>
      <c r="AA2043" s="144"/>
      <c r="AB2043" s="144"/>
      <c r="AC2043" s="144"/>
      <c r="AD2043" s="144"/>
      <c r="AE2043" s="144"/>
      <c r="AF2043" s="144"/>
      <c r="AG2043" s="144"/>
      <c r="AH2043" s="144"/>
      <c r="AI2043" s="144"/>
      <c r="AJ2043" s="144"/>
      <c r="AK2043" s="144"/>
      <c r="AL2043" s="144"/>
      <c r="AM2043" s="144"/>
      <c r="AN2043" s="144"/>
      <c r="AO2043" s="144"/>
      <c r="AP2043" s="144"/>
      <c r="AQ2043" s="144"/>
      <c r="AR2043" s="144"/>
      <c r="AS2043" s="144"/>
      <c r="AT2043" s="144"/>
      <c r="AU2043" s="144"/>
      <c r="AV2043" s="144"/>
      <c r="AW2043" s="144"/>
      <c r="AX2043" s="144"/>
      <c r="AY2043" s="144"/>
      <c r="AZ2043" s="144"/>
      <c r="BA2043" s="144"/>
      <c r="BB2043" s="144"/>
      <c r="BC2043" s="144"/>
      <c r="BD2043" s="144"/>
      <c r="BE2043" s="144"/>
      <c r="BF2043" s="144"/>
      <c r="BG2043" s="144"/>
      <c r="BH2043" s="144"/>
      <c r="BI2043" s="144"/>
      <c r="BJ2043" s="144"/>
      <c r="BK2043" s="144"/>
      <c r="BL2043" s="144"/>
      <c r="BM2043" s="144"/>
      <c r="BN2043" s="144"/>
      <c r="BO2043" s="144"/>
      <c r="BP2043" s="144"/>
    </row>
    <row r="2044" spans="1:68" ht="14.5" x14ac:dyDescent="0.3">
      <c r="A2044" s="143"/>
      <c r="B2044" s="143"/>
      <c r="C2044" s="327"/>
      <c r="D2044" s="144"/>
      <c r="E2044" s="144"/>
      <c r="F2044" s="144"/>
      <c r="G2044" s="144"/>
      <c r="H2044" s="144"/>
      <c r="I2044" s="144"/>
      <c r="J2044" s="144"/>
      <c r="K2044" s="144"/>
      <c r="L2044" s="144"/>
      <c r="M2044" s="144"/>
      <c r="N2044" s="144"/>
      <c r="O2044" s="144"/>
      <c r="P2044" s="144"/>
      <c r="Q2044" s="144"/>
      <c r="R2044" s="144"/>
      <c r="S2044" s="144"/>
      <c r="T2044" s="144"/>
      <c r="U2044" s="144"/>
      <c r="V2044" s="144"/>
      <c r="W2044" s="144"/>
      <c r="X2044" s="144"/>
      <c r="Y2044" s="144"/>
      <c r="Z2044" s="144"/>
      <c r="AA2044" s="144"/>
      <c r="AB2044" s="144"/>
      <c r="AC2044" s="144"/>
      <c r="AD2044" s="144"/>
      <c r="AE2044" s="144"/>
      <c r="AF2044" s="144"/>
      <c r="AG2044" s="144"/>
      <c r="AH2044" s="144"/>
      <c r="AI2044" s="144"/>
      <c r="AJ2044" s="144"/>
      <c r="AK2044" s="144"/>
      <c r="AL2044" s="144"/>
      <c r="AM2044" s="144"/>
      <c r="AN2044" s="144"/>
      <c r="AO2044" s="144"/>
      <c r="AP2044" s="144"/>
      <c r="AQ2044" s="144"/>
      <c r="AR2044" s="144"/>
      <c r="AS2044" s="144"/>
      <c r="AT2044" s="144"/>
      <c r="AU2044" s="144"/>
      <c r="AV2044" s="144"/>
      <c r="AW2044" s="144"/>
      <c r="AX2044" s="144"/>
      <c r="AY2044" s="144"/>
      <c r="AZ2044" s="144"/>
      <c r="BA2044" s="144"/>
      <c r="BB2044" s="144"/>
      <c r="BC2044" s="144"/>
      <c r="BD2044" s="144"/>
      <c r="BE2044" s="144"/>
      <c r="BF2044" s="144"/>
      <c r="BG2044" s="144"/>
      <c r="BH2044" s="144"/>
      <c r="BI2044" s="144"/>
      <c r="BJ2044" s="144"/>
      <c r="BK2044" s="144"/>
      <c r="BL2044" s="144"/>
      <c r="BM2044" s="144"/>
      <c r="BN2044" s="144"/>
      <c r="BO2044" s="144"/>
      <c r="BP2044" s="144"/>
    </row>
    <row r="2045" spans="1:68" ht="14.5" x14ac:dyDescent="0.3">
      <c r="A2045" s="143"/>
      <c r="B2045" s="143"/>
      <c r="C2045" s="327"/>
      <c r="D2045" s="144"/>
      <c r="E2045" s="144"/>
      <c r="F2045" s="144"/>
      <c r="G2045" s="144"/>
      <c r="H2045" s="144"/>
      <c r="I2045" s="144"/>
      <c r="J2045" s="144"/>
      <c r="K2045" s="144"/>
      <c r="L2045" s="144"/>
      <c r="M2045" s="144"/>
      <c r="N2045" s="144"/>
      <c r="O2045" s="144"/>
      <c r="P2045" s="144"/>
      <c r="Q2045" s="144"/>
      <c r="R2045" s="144"/>
      <c r="S2045" s="144"/>
      <c r="T2045" s="144"/>
      <c r="U2045" s="144"/>
      <c r="V2045" s="144"/>
      <c r="W2045" s="144"/>
      <c r="X2045" s="144"/>
      <c r="Y2045" s="144"/>
      <c r="Z2045" s="144"/>
      <c r="AA2045" s="144"/>
      <c r="AB2045" s="144"/>
      <c r="AC2045" s="144"/>
      <c r="AD2045" s="144"/>
      <c r="AE2045" s="144"/>
      <c r="AF2045" s="144"/>
      <c r="AG2045" s="144"/>
      <c r="AH2045" s="144"/>
      <c r="AI2045" s="144"/>
      <c r="AJ2045" s="144"/>
      <c r="AK2045" s="144"/>
      <c r="AL2045" s="144"/>
      <c r="AM2045" s="144"/>
      <c r="AN2045" s="144"/>
      <c r="AO2045" s="144"/>
      <c r="AP2045" s="144"/>
      <c r="AQ2045" s="144"/>
      <c r="AR2045" s="144"/>
      <c r="AS2045" s="144"/>
      <c r="AT2045" s="144"/>
      <c r="AU2045" s="144"/>
      <c r="AV2045" s="144"/>
      <c r="AW2045" s="144"/>
      <c r="AX2045" s="144"/>
      <c r="AY2045" s="144"/>
      <c r="AZ2045" s="144"/>
      <c r="BA2045" s="144"/>
      <c r="BB2045" s="144"/>
      <c r="BC2045" s="144"/>
      <c r="BD2045" s="144"/>
      <c r="BE2045" s="144"/>
      <c r="BF2045" s="144"/>
      <c r="BG2045" s="144"/>
      <c r="BH2045" s="144"/>
      <c r="BI2045" s="144"/>
      <c r="BJ2045" s="144"/>
      <c r="BK2045" s="144"/>
      <c r="BL2045" s="144"/>
      <c r="BM2045" s="144"/>
      <c r="BN2045" s="144"/>
      <c r="BO2045" s="144"/>
      <c r="BP2045" s="144"/>
    </row>
    <row r="2046" spans="1:68" ht="14.5" x14ac:dyDescent="0.3">
      <c r="A2046" s="143"/>
      <c r="B2046" s="143"/>
      <c r="C2046" s="327"/>
      <c r="D2046" s="144"/>
      <c r="E2046" s="144"/>
      <c r="F2046" s="144"/>
      <c r="G2046" s="144"/>
      <c r="H2046" s="144"/>
      <c r="I2046" s="144"/>
      <c r="J2046" s="144"/>
      <c r="K2046" s="144"/>
      <c r="L2046" s="144"/>
      <c r="M2046" s="144"/>
      <c r="N2046" s="144"/>
      <c r="O2046" s="144"/>
      <c r="P2046" s="144"/>
      <c r="Q2046" s="144"/>
      <c r="R2046" s="144"/>
      <c r="S2046" s="144"/>
      <c r="T2046" s="144"/>
      <c r="U2046" s="144"/>
      <c r="V2046" s="144"/>
      <c r="W2046" s="144"/>
      <c r="X2046" s="144"/>
      <c r="Y2046" s="144"/>
      <c r="Z2046" s="144"/>
      <c r="AA2046" s="144"/>
      <c r="AB2046" s="144"/>
      <c r="AC2046" s="144"/>
      <c r="AD2046" s="144"/>
      <c r="AE2046" s="144"/>
      <c r="AF2046" s="144"/>
      <c r="AG2046" s="144"/>
      <c r="AH2046" s="144"/>
      <c r="AI2046" s="144"/>
      <c r="AJ2046" s="144"/>
      <c r="AK2046" s="144"/>
      <c r="AL2046" s="144"/>
      <c r="AM2046" s="144"/>
      <c r="AN2046" s="144"/>
      <c r="AO2046" s="144"/>
      <c r="AP2046" s="144"/>
      <c r="AQ2046" s="144"/>
      <c r="AR2046" s="144"/>
      <c r="AS2046" s="144"/>
      <c r="AT2046" s="144"/>
      <c r="AU2046" s="144"/>
      <c r="AV2046" s="144"/>
      <c r="AW2046" s="144"/>
      <c r="AX2046" s="144"/>
      <c r="AY2046" s="144"/>
      <c r="AZ2046" s="144"/>
      <c r="BA2046" s="144"/>
      <c r="BB2046" s="144"/>
      <c r="BC2046" s="144"/>
      <c r="BD2046" s="144"/>
      <c r="BE2046" s="144"/>
      <c r="BF2046" s="144"/>
      <c r="BG2046" s="144"/>
      <c r="BH2046" s="144"/>
      <c r="BI2046" s="144"/>
      <c r="BJ2046" s="144"/>
      <c r="BK2046" s="144"/>
      <c r="BL2046" s="144"/>
      <c r="BM2046" s="144"/>
      <c r="BN2046" s="144"/>
      <c r="BO2046" s="144"/>
      <c r="BP2046" s="144"/>
    </row>
    <row r="2047" spans="1:68" ht="14.5" x14ac:dyDescent="0.3">
      <c r="A2047" s="143"/>
      <c r="B2047" s="143"/>
      <c r="C2047" s="327"/>
      <c r="D2047" s="144"/>
      <c r="E2047" s="144"/>
      <c r="F2047" s="144"/>
      <c r="G2047" s="144"/>
      <c r="H2047" s="144"/>
      <c r="I2047" s="144"/>
      <c r="J2047" s="144"/>
      <c r="K2047" s="144"/>
      <c r="L2047" s="144"/>
      <c r="M2047" s="144"/>
      <c r="N2047" s="144"/>
      <c r="O2047" s="144"/>
      <c r="P2047" s="144"/>
      <c r="Q2047" s="144"/>
      <c r="R2047" s="144"/>
      <c r="S2047" s="144"/>
      <c r="T2047" s="144"/>
      <c r="U2047" s="144"/>
      <c r="V2047" s="144"/>
      <c r="W2047" s="144"/>
      <c r="X2047" s="144"/>
      <c r="Y2047" s="144"/>
      <c r="Z2047" s="144"/>
      <c r="AA2047" s="144"/>
      <c r="AB2047" s="144"/>
      <c r="AC2047" s="144"/>
      <c r="AD2047" s="144"/>
      <c r="AE2047" s="144"/>
      <c r="AF2047" s="144"/>
      <c r="AG2047" s="144"/>
      <c r="AH2047" s="144"/>
      <c r="AI2047" s="144"/>
      <c r="AJ2047" s="144"/>
      <c r="AK2047" s="144"/>
      <c r="AL2047" s="144"/>
      <c r="AM2047" s="144"/>
      <c r="AN2047" s="144"/>
      <c r="AO2047" s="144"/>
      <c r="AP2047" s="144"/>
      <c r="AQ2047" s="144"/>
      <c r="AR2047" s="144"/>
      <c r="AS2047" s="144"/>
      <c r="AT2047" s="144"/>
      <c r="AU2047" s="144"/>
      <c r="AV2047" s="144"/>
      <c r="AW2047" s="144"/>
      <c r="AX2047" s="144"/>
      <c r="AY2047" s="144"/>
      <c r="AZ2047" s="144"/>
      <c r="BA2047" s="144"/>
      <c r="BB2047" s="144"/>
      <c r="BC2047" s="144"/>
      <c r="BD2047" s="144"/>
      <c r="BE2047" s="144"/>
      <c r="BF2047" s="144"/>
      <c r="BG2047" s="144"/>
      <c r="BH2047" s="144"/>
      <c r="BI2047" s="144"/>
      <c r="BJ2047" s="144"/>
      <c r="BK2047" s="144"/>
      <c r="BL2047" s="144"/>
      <c r="BM2047" s="144"/>
      <c r="BN2047" s="144"/>
      <c r="BO2047" s="144"/>
      <c r="BP2047" s="144"/>
    </row>
    <row r="2048" spans="1:68" ht="14.5" x14ac:dyDescent="0.3">
      <c r="A2048" s="143"/>
      <c r="B2048" s="143"/>
      <c r="C2048" s="327"/>
      <c r="D2048" s="144"/>
      <c r="E2048" s="144"/>
      <c r="F2048" s="144"/>
      <c r="G2048" s="144"/>
      <c r="H2048" s="144"/>
      <c r="I2048" s="144"/>
      <c r="J2048" s="144"/>
      <c r="K2048" s="144"/>
      <c r="L2048" s="144"/>
      <c r="M2048" s="144"/>
      <c r="N2048" s="144"/>
      <c r="O2048" s="144"/>
      <c r="P2048" s="144"/>
      <c r="Q2048" s="144"/>
      <c r="R2048" s="144"/>
      <c r="S2048" s="144"/>
      <c r="T2048" s="144"/>
      <c r="U2048" s="144"/>
      <c r="V2048" s="144"/>
      <c r="W2048" s="144"/>
      <c r="X2048" s="144"/>
      <c r="Y2048" s="144"/>
      <c r="Z2048" s="144"/>
      <c r="AA2048" s="144"/>
      <c r="AB2048" s="144"/>
      <c r="AC2048" s="144"/>
      <c r="AD2048" s="144"/>
      <c r="AE2048" s="144"/>
      <c r="AF2048" s="144"/>
      <c r="AG2048" s="144"/>
      <c r="AH2048" s="144"/>
      <c r="AI2048" s="144"/>
      <c r="AJ2048" s="144"/>
      <c r="AK2048" s="144"/>
      <c r="AL2048" s="144"/>
      <c r="AM2048" s="144"/>
      <c r="AN2048" s="144"/>
      <c r="AO2048" s="144"/>
      <c r="AP2048" s="144"/>
      <c r="AQ2048" s="144"/>
      <c r="AR2048" s="144"/>
      <c r="AS2048" s="144"/>
      <c r="AT2048" s="144"/>
      <c r="AU2048" s="144"/>
      <c r="AV2048" s="144"/>
      <c r="AW2048" s="144"/>
      <c r="AX2048" s="144"/>
      <c r="AY2048" s="144"/>
      <c r="AZ2048" s="144"/>
      <c r="BA2048" s="144"/>
      <c r="BB2048" s="144"/>
      <c r="BC2048" s="144"/>
      <c r="BD2048" s="144"/>
      <c r="BE2048" s="144"/>
      <c r="BF2048" s="144"/>
      <c r="BG2048" s="144"/>
      <c r="BH2048" s="144"/>
      <c r="BI2048" s="144"/>
      <c r="BJ2048" s="144"/>
      <c r="BK2048" s="144"/>
      <c r="BL2048" s="144"/>
      <c r="BM2048" s="144"/>
      <c r="BN2048" s="144"/>
      <c r="BO2048" s="144"/>
      <c r="BP2048" s="144"/>
    </row>
    <row r="2049" spans="1:68" ht="14.5" x14ac:dyDescent="0.3">
      <c r="A2049" s="143"/>
      <c r="B2049" s="143"/>
      <c r="C2049" s="327"/>
      <c r="D2049" s="144"/>
      <c r="E2049" s="144"/>
      <c r="F2049" s="144"/>
      <c r="G2049" s="144"/>
      <c r="H2049" s="144"/>
      <c r="I2049" s="144"/>
      <c r="J2049" s="144"/>
      <c r="K2049" s="144"/>
      <c r="L2049" s="144"/>
      <c r="M2049" s="144"/>
      <c r="N2049" s="144"/>
      <c r="O2049" s="144"/>
      <c r="P2049" s="144"/>
      <c r="Q2049" s="144"/>
      <c r="R2049" s="144"/>
      <c r="S2049" s="144"/>
      <c r="T2049" s="144"/>
      <c r="U2049" s="144"/>
      <c r="V2049" s="144"/>
      <c r="W2049" s="144"/>
      <c r="X2049" s="144"/>
      <c r="Y2049" s="144"/>
      <c r="Z2049" s="144"/>
      <c r="AA2049" s="144"/>
      <c r="AB2049" s="144"/>
      <c r="AC2049" s="144"/>
      <c r="AD2049" s="144"/>
      <c r="AE2049" s="144"/>
      <c r="AF2049" s="144"/>
      <c r="AG2049" s="144"/>
      <c r="AH2049" s="144"/>
      <c r="AI2049" s="144"/>
      <c r="AJ2049" s="144"/>
      <c r="AK2049" s="144"/>
      <c r="AL2049" s="144"/>
      <c r="AM2049" s="144"/>
      <c r="AN2049" s="144"/>
      <c r="AO2049" s="144"/>
      <c r="AP2049" s="144"/>
      <c r="AQ2049" s="144"/>
      <c r="AR2049" s="144"/>
      <c r="AS2049" s="144"/>
      <c r="AT2049" s="144"/>
      <c r="AU2049" s="144"/>
      <c r="AV2049" s="144"/>
      <c r="AW2049" s="144"/>
      <c r="AX2049" s="144"/>
      <c r="AY2049" s="144"/>
      <c r="AZ2049" s="144"/>
      <c r="BA2049" s="144"/>
      <c r="BB2049" s="144"/>
      <c r="BC2049" s="144"/>
      <c r="BD2049" s="144"/>
      <c r="BE2049" s="144"/>
      <c r="BF2049" s="144"/>
      <c r="BG2049" s="144"/>
      <c r="BH2049" s="144"/>
      <c r="BI2049" s="144"/>
      <c r="BJ2049" s="144"/>
      <c r="BK2049" s="144"/>
      <c r="BL2049" s="144"/>
      <c r="BM2049" s="144"/>
      <c r="BN2049" s="144"/>
      <c r="BO2049" s="144"/>
      <c r="BP2049" s="144"/>
    </row>
    <row r="2050" spans="1:68" ht="14.5" x14ac:dyDescent="0.3">
      <c r="A2050" s="143"/>
      <c r="B2050" s="143"/>
      <c r="C2050" s="327"/>
      <c r="D2050" s="144"/>
      <c r="E2050" s="144"/>
      <c r="F2050" s="144"/>
      <c r="G2050" s="144"/>
      <c r="H2050" s="144"/>
      <c r="I2050" s="144"/>
      <c r="J2050" s="144"/>
      <c r="K2050" s="144"/>
      <c r="L2050" s="144"/>
      <c r="M2050" s="144"/>
      <c r="N2050" s="144"/>
      <c r="O2050" s="144"/>
      <c r="P2050" s="144"/>
      <c r="Q2050" s="144"/>
      <c r="R2050" s="144"/>
      <c r="S2050" s="144"/>
      <c r="T2050" s="144"/>
      <c r="U2050" s="144"/>
      <c r="V2050" s="144"/>
      <c r="W2050" s="144"/>
      <c r="X2050" s="144"/>
      <c r="Y2050" s="144"/>
      <c r="Z2050" s="144"/>
      <c r="AA2050" s="144"/>
      <c r="AB2050" s="144"/>
      <c r="AC2050" s="144"/>
      <c r="AD2050" s="144"/>
      <c r="AE2050" s="144"/>
      <c r="AF2050" s="144"/>
      <c r="AG2050" s="144"/>
      <c r="AH2050" s="144"/>
      <c r="AI2050" s="144"/>
      <c r="AJ2050" s="144"/>
      <c r="AK2050" s="144"/>
      <c r="AL2050" s="144"/>
      <c r="AM2050" s="144"/>
      <c r="AN2050" s="144"/>
      <c r="AO2050" s="144"/>
      <c r="AP2050" s="144"/>
      <c r="AQ2050" s="144"/>
      <c r="AR2050" s="144"/>
      <c r="AS2050" s="144"/>
      <c r="AT2050" s="144"/>
      <c r="AU2050" s="144"/>
      <c r="AV2050" s="144"/>
      <c r="AW2050" s="144"/>
      <c r="AX2050" s="144"/>
      <c r="AY2050" s="144"/>
      <c r="AZ2050" s="144"/>
      <c r="BA2050" s="144"/>
      <c r="BB2050" s="144"/>
      <c r="BC2050" s="144"/>
      <c r="BD2050" s="144"/>
      <c r="BE2050" s="144"/>
      <c r="BF2050" s="144"/>
      <c r="BG2050" s="144"/>
      <c r="BH2050" s="144"/>
      <c r="BI2050" s="144"/>
      <c r="BJ2050" s="144"/>
      <c r="BK2050" s="144"/>
      <c r="BL2050" s="144"/>
      <c r="BM2050" s="144"/>
      <c r="BN2050" s="144"/>
      <c r="BO2050" s="144"/>
      <c r="BP2050" s="144"/>
    </row>
    <row r="2051" spans="1:68" ht="14.5" x14ac:dyDescent="0.3">
      <c r="A2051" s="143"/>
      <c r="B2051" s="143"/>
      <c r="C2051" s="327"/>
      <c r="D2051" s="144"/>
      <c r="E2051" s="144"/>
      <c r="F2051" s="144"/>
      <c r="G2051" s="144"/>
      <c r="H2051" s="144"/>
      <c r="I2051" s="144"/>
      <c r="J2051" s="144"/>
      <c r="K2051" s="144"/>
      <c r="L2051" s="144"/>
      <c r="M2051" s="144"/>
      <c r="N2051" s="144"/>
      <c r="O2051" s="144"/>
      <c r="P2051" s="144"/>
      <c r="Q2051" s="144"/>
      <c r="R2051" s="144"/>
      <c r="S2051" s="144"/>
      <c r="T2051" s="144"/>
      <c r="U2051" s="144"/>
      <c r="V2051" s="144"/>
      <c r="W2051" s="144"/>
      <c r="X2051" s="144"/>
      <c r="Y2051" s="144"/>
      <c r="Z2051" s="144"/>
      <c r="AA2051" s="144"/>
      <c r="AB2051" s="144"/>
      <c r="AC2051" s="144"/>
      <c r="AD2051" s="144"/>
      <c r="AE2051" s="144"/>
      <c r="AF2051" s="144"/>
      <c r="AG2051" s="144"/>
      <c r="AH2051" s="144"/>
      <c r="AI2051" s="144"/>
      <c r="AJ2051" s="144"/>
      <c r="AK2051" s="144"/>
      <c r="AL2051" s="144"/>
      <c r="AM2051" s="144"/>
      <c r="AN2051" s="144"/>
      <c r="AO2051" s="144"/>
      <c r="AP2051" s="144"/>
      <c r="AQ2051" s="144"/>
      <c r="AR2051" s="144"/>
      <c r="AS2051" s="144"/>
      <c r="AT2051" s="144"/>
      <c r="AU2051" s="144"/>
      <c r="AV2051" s="144"/>
      <c r="AW2051" s="144"/>
      <c r="AX2051" s="144"/>
      <c r="AY2051" s="144"/>
      <c r="AZ2051" s="144"/>
      <c r="BA2051" s="144"/>
      <c r="BB2051" s="144"/>
      <c r="BC2051" s="144"/>
      <c r="BD2051" s="144"/>
      <c r="BE2051" s="144"/>
      <c r="BF2051" s="144"/>
      <c r="BG2051" s="144"/>
      <c r="BH2051" s="144"/>
      <c r="BI2051" s="144"/>
      <c r="BJ2051" s="144"/>
      <c r="BK2051" s="144"/>
      <c r="BL2051" s="144"/>
      <c r="BM2051" s="144"/>
      <c r="BN2051" s="144"/>
      <c r="BO2051" s="144"/>
      <c r="BP2051" s="144"/>
    </row>
    <row r="2052" spans="1:68" ht="14.5" x14ac:dyDescent="0.3">
      <c r="A2052" s="143"/>
      <c r="B2052" s="143"/>
      <c r="C2052" s="327"/>
      <c r="D2052" s="144"/>
      <c r="E2052" s="144"/>
      <c r="F2052" s="144"/>
      <c r="G2052" s="144"/>
      <c r="H2052" s="144"/>
      <c r="I2052" s="144"/>
      <c r="J2052" s="144"/>
      <c r="K2052" s="144"/>
      <c r="L2052" s="144"/>
      <c r="M2052" s="144"/>
      <c r="N2052" s="144"/>
      <c r="O2052" s="144"/>
      <c r="P2052" s="144"/>
      <c r="Q2052" s="144"/>
      <c r="R2052" s="144"/>
      <c r="S2052" s="144"/>
      <c r="T2052" s="144"/>
      <c r="U2052" s="144"/>
      <c r="V2052" s="144"/>
      <c r="W2052" s="144"/>
      <c r="X2052" s="144"/>
      <c r="Y2052" s="144"/>
      <c r="Z2052" s="144"/>
      <c r="AA2052" s="144"/>
      <c r="AB2052" s="144"/>
      <c r="AC2052" s="144"/>
      <c r="AD2052" s="144"/>
      <c r="AE2052" s="144"/>
      <c r="AF2052" s="144"/>
      <c r="AG2052" s="144"/>
      <c r="AH2052" s="144"/>
      <c r="AI2052" s="144"/>
      <c r="AJ2052" s="144"/>
      <c r="AK2052" s="144"/>
      <c r="AL2052" s="144"/>
      <c r="AM2052" s="144"/>
      <c r="AN2052" s="144"/>
      <c r="AO2052" s="144"/>
      <c r="AP2052" s="144"/>
      <c r="AQ2052" s="144"/>
      <c r="AR2052" s="144"/>
      <c r="AS2052" s="144"/>
      <c r="AT2052" s="144"/>
      <c r="AU2052" s="144"/>
      <c r="AV2052" s="144"/>
      <c r="AW2052" s="144"/>
      <c r="AX2052" s="144"/>
      <c r="AY2052" s="144"/>
      <c r="AZ2052" s="144"/>
      <c r="BA2052" s="144"/>
      <c r="BB2052" s="144"/>
      <c r="BC2052" s="144"/>
      <c r="BD2052" s="144"/>
      <c r="BE2052" s="144"/>
      <c r="BF2052" s="144"/>
      <c r="BG2052" s="144"/>
      <c r="BH2052" s="144"/>
      <c r="BI2052" s="144"/>
      <c r="BJ2052" s="144"/>
      <c r="BK2052" s="144"/>
      <c r="BL2052" s="144"/>
      <c r="BM2052" s="144"/>
      <c r="BN2052" s="144"/>
      <c r="BO2052" s="144"/>
      <c r="BP2052" s="144"/>
    </row>
    <row r="2053" spans="1:68" ht="14.5" x14ac:dyDescent="0.3">
      <c r="A2053" s="143"/>
      <c r="B2053" s="143"/>
      <c r="C2053" s="327"/>
      <c r="D2053" s="144"/>
      <c r="E2053" s="144"/>
      <c r="F2053" s="144"/>
      <c r="G2053" s="144"/>
      <c r="H2053" s="144"/>
      <c r="I2053" s="144"/>
      <c r="J2053" s="144"/>
      <c r="K2053" s="144"/>
      <c r="L2053" s="144"/>
      <c r="M2053" s="144"/>
      <c r="N2053" s="144"/>
      <c r="O2053" s="144"/>
      <c r="P2053" s="144"/>
      <c r="Q2053" s="144"/>
      <c r="R2053" s="144"/>
      <c r="S2053" s="144"/>
      <c r="T2053" s="144"/>
      <c r="U2053" s="144"/>
      <c r="V2053" s="144"/>
      <c r="W2053" s="144"/>
      <c r="X2053" s="144"/>
      <c r="Y2053" s="144"/>
      <c r="Z2053" s="144"/>
      <c r="AA2053" s="144"/>
      <c r="AB2053" s="144"/>
      <c r="AC2053" s="144"/>
      <c r="AD2053" s="144"/>
      <c r="AE2053" s="144"/>
      <c r="AF2053" s="144"/>
      <c r="AG2053" s="144"/>
      <c r="AH2053" s="144"/>
      <c r="AI2053" s="144"/>
      <c r="AJ2053" s="144"/>
      <c r="AK2053" s="144"/>
      <c r="AL2053" s="144"/>
      <c r="AM2053" s="144"/>
      <c r="AN2053" s="144"/>
      <c r="AO2053" s="144"/>
      <c r="AP2053" s="144"/>
      <c r="AQ2053" s="144"/>
      <c r="AR2053" s="144"/>
      <c r="AS2053" s="144"/>
      <c r="AT2053" s="144"/>
      <c r="AU2053" s="144"/>
      <c r="AV2053" s="144"/>
      <c r="AW2053" s="144"/>
      <c r="AX2053" s="144"/>
      <c r="AY2053" s="144"/>
      <c r="AZ2053" s="144"/>
      <c r="BA2053" s="144"/>
      <c r="BB2053" s="144"/>
      <c r="BC2053" s="144"/>
      <c r="BD2053" s="144"/>
      <c r="BE2053" s="144"/>
      <c r="BF2053" s="144"/>
      <c r="BG2053" s="144"/>
      <c r="BH2053" s="144"/>
      <c r="BI2053" s="144"/>
      <c r="BJ2053" s="144"/>
      <c r="BK2053" s="144"/>
      <c r="BL2053" s="144"/>
      <c r="BM2053" s="144"/>
      <c r="BN2053" s="144"/>
      <c r="BO2053" s="144"/>
      <c r="BP2053" s="144"/>
    </row>
    <row r="2054" spans="1:68" ht="14.5" x14ac:dyDescent="0.3">
      <c r="A2054" s="143"/>
      <c r="B2054" s="143"/>
      <c r="C2054" s="327"/>
      <c r="D2054" s="144"/>
      <c r="E2054" s="144"/>
      <c r="F2054" s="144"/>
      <c r="G2054" s="144"/>
      <c r="H2054" s="144"/>
      <c r="I2054" s="144"/>
      <c r="J2054" s="144"/>
      <c r="K2054" s="144"/>
      <c r="L2054" s="144"/>
      <c r="M2054" s="144"/>
      <c r="N2054" s="144"/>
      <c r="O2054" s="144"/>
      <c r="P2054" s="144"/>
      <c r="Q2054" s="144"/>
      <c r="R2054" s="144"/>
      <c r="S2054" s="144"/>
      <c r="T2054" s="144"/>
      <c r="U2054" s="144"/>
      <c r="V2054" s="144"/>
      <c r="W2054" s="144"/>
      <c r="X2054" s="144"/>
      <c r="Y2054" s="144"/>
      <c r="Z2054" s="144"/>
      <c r="AA2054" s="144"/>
      <c r="AB2054" s="144"/>
      <c r="AC2054" s="144"/>
      <c r="AD2054" s="144"/>
      <c r="AE2054" s="144"/>
      <c r="AF2054" s="144"/>
      <c r="AG2054" s="144"/>
      <c r="AH2054" s="144"/>
      <c r="AI2054" s="144"/>
      <c r="AJ2054" s="144"/>
      <c r="AK2054" s="144"/>
      <c r="AL2054" s="144"/>
      <c r="AM2054" s="144"/>
      <c r="AN2054" s="144"/>
      <c r="AO2054" s="144"/>
      <c r="AP2054" s="144"/>
      <c r="AQ2054" s="144"/>
      <c r="AR2054" s="144"/>
      <c r="AS2054" s="144"/>
      <c r="AT2054" s="144"/>
      <c r="AU2054" s="144"/>
      <c r="AV2054" s="144"/>
      <c r="AW2054" s="144"/>
      <c r="AX2054" s="144"/>
      <c r="AY2054" s="144"/>
      <c r="AZ2054" s="144"/>
      <c r="BA2054" s="144"/>
      <c r="BB2054" s="144"/>
      <c r="BC2054" s="144"/>
      <c r="BD2054" s="144"/>
      <c r="BE2054" s="144"/>
      <c r="BF2054" s="144"/>
      <c r="BG2054" s="144"/>
      <c r="BH2054" s="144"/>
      <c r="BI2054" s="144"/>
      <c r="BJ2054" s="144"/>
      <c r="BK2054" s="144"/>
      <c r="BL2054" s="144"/>
      <c r="BM2054" s="144"/>
      <c r="BN2054" s="144"/>
      <c r="BO2054" s="144"/>
      <c r="BP2054" s="144"/>
    </row>
    <row r="2055" spans="1:68" ht="14.5" x14ac:dyDescent="0.3">
      <c r="A2055" s="143"/>
      <c r="B2055" s="143"/>
      <c r="C2055" s="327"/>
      <c r="D2055" s="144"/>
      <c r="E2055" s="144"/>
      <c r="F2055" s="144"/>
      <c r="G2055" s="144"/>
      <c r="H2055" s="144"/>
      <c r="I2055" s="144"/>
      <c r="J2055" s="144"/>
      <c r="K2055" s="144"/>
      <c r="L2055" s="144"/>
      <c r="M2055" s="144"/>
      <c r="N2055" s="144"/>
      <c r="O2055" s="144"/>
      <c r="P2055" s="144"/>
      <c r="Q2055" s="144"/>
      <c r="R2055" s="144"/>
      <c r="S2055" s="144"/>
      <c r="T2055" s="144"/>
      <c r="U2055" s="144"/>
      <c r="V2055" s="144"/>
      <c r="W2055" s="144"/>
      <c r="X2055" s="144"/>
      <c r="Y2055" s="144"/>
      <c r="Z2055" s="144"/>
      <c r="AA2055" s="144"/>
      <c r="AB2055" s="144"/>
      <c r="AC2055" s="144"/>
      <c r="AD2055" s="144"/>
      <c r="AE2055" s="144"/>
      <c r="AF2055" s="144"/>
      <c r="AG2055" s="144"/>
      <c r="AH2055" s="144"/>
      <c r="AI2055" s="144"/>
      <c r="AJ2055" s="144"/>
      <c r="AK2055" s="144"/>
      <c r="AL2055" s="144"/>
      <c r="AM2055" s="144"/>
      <c r="AN2055" s="144"/>
      <c r="AO2055" s="144"/>
      <c r="AP2055" s="144"/>
      <c r="AQ2055" s="144"/>
      <c r="AR2055" s="144"/>
      <c r="AS2055" s="144"/>
      <c r="AT2055" s="144"/>
      <c r="AU2055" s="144"/>
      <c r="AV2055" s="144"/>
      <c r="AW2055" s="144"/>
      <c r="AX2055" s="144"/>
      <c r="AY2055" s="144"/>
      <c r="AZ2055" s="144"/>
      <c r="BA2055" s="144"/>
      <c r="BB2055" s="144"/>
      <c r="BC2055" s="144"/>
      <c r="BD2055" s="144"/>
      <c r="BE2055" s="144"/>
      <c r="BF2055" s="144"/>
      <c r="BG2055" s="144"/>
      <c r="BH2055" s="144"/>
      <c r="BI2055" s="144"/>
      <c r="BJ2055" s="144"/>
      <c r="BK2055" s="144"/>
      <c r="BL2055" s="144"/>
      <c r="BM2055" s="144"/>
      <c r="BN2055" s="144"/>
      <c r="BO2055" s="144"/>
      <c r="BP2055" s="144"/>
    </row>
    <row r="2056" spans="1:68" ht="14.5" x14ac:dyDescent="0.3">
      <c r="A2056" s="143"/>
      <c r="B2056" s="143"/>
      <c r="C2056" s="327"/>
      <c r="D2056" s="144"/>
      <c r="E2056" s="144"/>
      <c r="F2056" s="144"/>
      <c r="G2056" s="144"/>
      <c r="H2056" s="144"/>
      <c r="I2056" s="144"/>
      <c r="J2056" s="144"/>
      <c r="K2056" s="144"/>
      <c r="L2056" s="144"/>
      <c r="M2056" s="144"/>
      <c r="N2056" s="144"/>
      <c r="O2056" s="144"/>
      <c r="P2056" s="144"/>
      <c r="Q2056" s="144"/>
      <c r="R2056" s="144"/>
      <c r="S2056" s="144"/>
      <c r="T2056" s="144"/>
      <c r="U2056" s="144"/>
      <c r="V2056" s="144"/>
      <c r="W2056" s="144"/>
      <c r="X2056" s="144"/>
      <c r="Y2056" s="144"/>
      <c r="Z2056" s="144"/>
      <c r="AA2056" s="144"/>
      <c r="AB2056" s="144"/>
      <c r="AC2056" s="144"/>
      <c r="AD2056" s="144"/>
      <c r="AE2056" s="144"/>
      <c r="AF2056" s="144"/>
      <c r="AG2056" s="144"/>
      <c r="AH2056" s="144"/>
      <c r="AI2056" s="144"/>
      <c r="AJ2056" s="144"/>
      <c r="AK2056" s="144"/>
      <c r="AL2056" s="144"/>
      <c r="AM2056" s="144"/>
      <c r="AN2056" s="144"/>
      <c r="AO2056" s="144"/>
      <c r="AP2056" s="144"/>
      <c r="AQ2056" s="144"/>
      <c r="AR2056" s="144"/>
      <c r="AS2056" s="144"/>
      <c r="AT2056" s="144"/>
      <c r="AU2056" s="144"/>
      <c r="AV2056" s="144"/>
      <c r="AW2056" s="144"/>
      <c r="AX2056" s="144"/>
      <c r="AY2056" s="144"/>
      <c r="AZ2056" s="144"/>
      <c r="BA2056" s="144"/>
      <c r="BB2056" s="144"/>
      <c r="BC2056" s="144"/>
      <c r="BD2056" s="144"/>
      <c r="BE2056" s="144"/>
      <c r="BF2056" s="144"/>
      <c r="BG2056" s="144"/>
      <c r="BH2056" s="144"/>
      <c r="BI2056" s="144"/>
      <c r="BJ2056" s="144"/>
      <c r="BK2056" s="144"/>
      <c r="BL2056" s="144"/>
      <c r="BM2056" s="144"/>
      <c r="BN2056" s="144"/>
      <c r="BO2056" s="144"/>
      <c r="BP2056" s="144"/>
    </row>
    <row r="2057" spans="1:68" ht="14.5" x14ac:dyDescent="0.3">
      <c r="A2057" s="143"/>
      <c r="B2057" s="143"/>
      <c r="C2057" s="327"/>
      <c r="D2057" s="144"/>
      <c r="E2057" s="144"/>
      <c r="F2057" s="144"/>
      <c r="G2057" s="144"/>
      <c r="H2057" s="144"/>
      <c r="I2057" s="144"/>
      <c r="J2057" s="144"/>
      <c r="K2057" s="144"/>
      <c r="L2057" s="144"/>
      <c r="M2057" s="144"/>
      <c r="N2057" s="144"/>
      <c r="O2057" s="144"/>
      <c r="P2057" s="144"/>
      <c r="Q2057" s="144"/>
      <c r="R2057" s="144"/>
      <c r="S2057" s="144"/>
      <c r="T2057" s="144"/>
      <c r="U2057" s="144"/>
      <c r="V2057" s="144"/>
      <c r="W2057" s="144"/>
      <c r="X2057" s="144"/>
      <c r="Y2057" s="144"/>
      <c r="Z2057" s="144"/>
      <c r="AA2057" s="144"/>
      <c r="AB2057" s="144"/>
      <c r="AC2057" s="144"/>
      <c r="AD2057" s="144"/>
      <c r="AE2057" s="144"/>
      <c r="AF2057" s="144"/>
      <c r="AG2057" s="144"/>
      <c r="AH2057" s="144"/>
      <c r="AI2057" s="144"/>
      <c r="AJ2057" s="144"/>
      <c r="AK2057" s="144"/>
      <c r="AL2057" s="144"/>
      <c r="AM2057" s="144"/>
      <c r="AN2057" s="144"/>
      <c r="AO2057" s="144"/>
      <c r="AP2057" s="144"/>
      <c r="AQ2057" s="144"/>
      <c r="AR2057" s="144"/>
      <c r="AS2057" s="144"/>
      <c r="AT2057" s="144"/>
      <c r="AU2057" s="144"/>
      <c r="AV2057" s="144"/>
      <c r="AW2057" s="144"/>
      <c r="AX2057" s="144"/>
      <c r="AY2057" s="144"/>
      <c r="AZ2057" s="144"/>
      <c r="BA2057" s="144"/>
      <c r="BB2057" s="144"/>
      <c r="BC2057" s="144"/>
      <c r="BD2057" s="144"/>
      <c r="BE2057" s="144"/>
      <c r="BF2057" s="144"/>
      <c r="BG2057" s="144"/>
      <c r="BH2057" s="144"/>
      <c r="BI2057" s="144"/>
      <c r="BJ2057" s="144"/>
      <c r="BK2057" s="144"/>
      <c r="BL2057" s="144"/>
      <c r="BM2057" s="144"/>
      <c r="BN2057" s="144"/>
      <c r="BO2057" s="144"/>
      <c r="BP2057" s="144"/>
    </row>
    <row r="2058" spans="1:68" ht="14.5" x14ac:dyDescent="0.3">
      <c r="A2058" s="143"/>
      <c r="B2058" s="143"/>
      <c r="C2058" s="327"/>
      <c r="D2058" s="144"/>
      <c r="E2058" s="144"/>
      <c r="F2058" s="144"/>
      <c r="G2058" s="144"/>
      <c r="H2058" s="144"/>
      <c r="I2058" s="144"/>
      <c r="J2058" s="144"/>
      <c r="K2058" s="144"/>
      <c r="L2058" s="144"/>
      <c r="M2058" s="144"/>
      <c r="N2058" s="144"/>
      <c r="O2058" s="144"/>
      <c r="P2058" s="144"/>
      <c r="Q2058" s="144"/>
      <c r="R2058" s="144"/>
      <c r="S2058" s="144"/>
      <c r="T2058" s="144"/>
      <c r="U2058" s="144"/>
      <c r="V2058" s="144"/>
      <c r="W2058" s="144"/>
      <c r="X2058" s="144"/>
      <c r="Y2058" s="144"/>
      <c r="Z2058" s="144"/>
      <c r="AA2058" s="144"/>
      <c r="AB2058" s="144"/>
      <c r="AC2058" s="144"/>
      <c r="AD2058" s="144"/>
      <c r="AE2058" s="144"/>
      <c r="AF2058" s="144"/>
      <c r="AG2058" s="144"/>
      <c r="AH2058" s="144"/>
      <c r="AI2058" s="144"/>
      <c r="AJ2058" s="144"/>
      <c r="AK2058" s="144"/>
      <c r="AL2058" s="144"/>
      <c r="AM2058" s="144"/>
      <c r="AN2058" s="144"/>
      <c r="AO2058" s="144"/>
      <c r="AP2058" s="144"/>
      <c r="AQ2058" s="144"/>
      <c r="AR2058" s="144"/>
      <c r="AS2058" s="144"/>
      <c r="AT2058" s="144"/>
      <c r="AU2058" s="144"/>
      <c r="AV2058" s="144"/>
      <c r="AW2058" s="144"/>
      <c r="AX2058" s="144"/>
      <c r="AY2058" s="144"/>
      <c r="AZ2058" s="144"/>
      <c r="BA2058" s="144"/>
      <c r="BB2058" s="144"/>
      <c r="BC2058" s="144"/>
      <c r="BD2058" s="144"/>
      <c r="BE2058" s="144"/>
      <c r="BF2058" s="144"/>
      <c r="BG2058" s="144"/>
      <c r="BH2058" s="144"/>
      <c r="BI2058" s="144"/>
      <c r="BJ2058" s="144"/>
      <c r="BK2058" s="144"/>
      <c r="BL2058" s="144"/>
      <c r="BM2058" s="144"/>
      <c r="BN2058" s="144"/>
      <c r="BO2058" s="144"/>
      <c r="BP2058" s="144"/>
    </row>
    <row r="2059" spans="1:68" ht="14.5" x14ac:dyDescent="0.3">
      <c r="A2059" s="143"/>
      <c r="B2059" s="143"/>
      <c r="C2059" s="327"/>
      <c r="D2059" s="144"/>
      <c r="E2059" s="144"/>
      <c r="F2059" s="144"/>
      <c r="G2059" s="144"/>
      <c r="H2059" s="144"/>
      <c r="I2059" s="144"/>
      <c r="J2059" s="144"/>
      <c r="K2059" s="144"/>
      <c r="L2059" s="144"/>
      <c r="M2059" s="144"/>
      <c r="N2059" s="144"/>
      <c r="O2059" s="144"/>
      <c r="P2059" s="144"/>
      <c r="Q2059" s="144"/>
      <c r="R2059" s="144"/>
      <c r="S2059" s="144"/>
      <c r="T2059" s="144"/>
      <c r="U2059" s="144"/>
      <c r="V2059" s="144"/>
      <c r="W2059" s="144"/>
      <c r="X2059" s="144"/>
      <c r="Y2059" s="144"/>
      <c r="Z2059" s="144"/>
      <c r="AA2059" s="144"/>
      <c r="AB2059" s="144"/>
      <c r="AC2059" s="144"/>
      <c r="AD2059" s="144"/>
      <c r="AE2059" s="144"/>
      <c r="AF2059" s="144"/>
      <c r="AG2059" s="144"/>
      <c r="AH2059" s="144"/>
      <c r="AI2059" s="144"/>
      <c r="AJ2059" s="144"/>
      <c r="AK2059" s="144"/>
      <c r="AL2059" s="144"/>
      <c r="AM2059" s="144"/>
      <c r="AN2059" s="144"/>
      <c r="AO2059" s="144"/>
      <c r="AP2059" s="144"/>
      <c r="AQ2059" s="144"/>
      <c r="AR2059" s="144"/>
      <c r="AS2059" s="144"/>
      <c r="AT2059" s="144"/>
      <c r="AU2059" s="144"/>
      <c r="AV2059" s="144"/>
      <c r="AW2059" s="144"/>
      <c r="AX2059" s="144"/>
      <c r="AY2059" s="144"/>
      <c r="AZ2059" s="144"/>
      <c r="BA2059" s="144"/>
      <c r="BB2059" s="144"/>
      <c r="BC2059" s="144"/>
      <c r="BD2059" s="144"/>
      <c r="BE2059" s="144"/>
      <c r="BF2059" s="144"/>
      <c r="BG2059" s="144"/>
      <c r="BH2059" s="144"/>
      <c r="BI2059" s="144"/>
      <c r="BJ2059" s="144"/>
      <c r="BK2059" s="144"/>
      <c r="BL2059" s="144"/>
      <c r="BM2059" s="144"/>
      <c r="BN2059" s="144"/>
      <c r="BO2059" s="144"/>
      <c r="BP2059" s="144"/>
    </row>
    <row r="2060" spans="1:68" ht="14.5" x14ac:dyDescent="0.3">
      <c r="A2060" s="143"/>
      <c r="B2060" s="143"/>
      <c r="C2060" s="327"/>
      <c r="D2060" s="144"/>
      <c r="E2060" s="144"/>
      <c r="F2060" s="144"/>
      <c r="G2060" s="144"/>
      <c r="H2060" s="144"/>
      <c r="I2060" s="144"/>
      <c r="J2060" s="144"/>
      <c r="K2060" s="144"/>
      <c r="L2060" s="144"/>
      <c r="M2060" s="144"/>
      <c r="N2060" s="144"/>
      <c r="O2060" s="144"/>
      <c r="P2060" s="144"/>
      <c r="Q2060" s="144"/>
      <c r="R2060" s="144"/>
      <c r="S2060" s="144"/>
      <c r="T2060" s="144"/>
      <c r="U2060" s="144"/>
      <c r="V2060" s="144"/>
      <c r="W2060" s="144"/>
      <c r="X2060" s="144"/>
      <c r="Y2060" s="144"/>
      <c r="Z2060" s="144"/>
      <c r="AA2060" s="144"/>
      <c r="AB2060" s="144"/>
      <c r="AC2060" s="144"/>
      <c r="AD2060" s="144"/>
      <c r="AE2060" s="144"/>
      <c r="AF2060" s="144"/>
      <c r="AG2060" s="144"/>
      <c r="AH2060" s="144"/>
      <c r="AI2060" s="144"/>
      <c r="AJ2060" s="144"/>
      <c r="AK2060" s="144"/>
      <c r="AL2060" s="144"/>
      <c r="AM2060" s="144"/>
      <c r="AN2060" s="144"/>
      <c r="AO2060" s="144"/>
      <c r="AP2060" s="144"/>
      <c r="AQ2060" s="144"/>
      <c r="AR2060" s="144"/>
      <c r="AS2060" s="144"/>
      <c r="AT2060" s="144"/>
      <c r="AU2060" s="144"/>
      <c r="AV2060" s="144"/>
      <c r="AW2060" s="144"/>
      <c r="AX2060" s="144"/>
      <c r="AY2060" s="144"/>
      <c r="AZ2060" s="144"/>
      <c r="BA2060" s="144"/>
      <c r="BB2060" s="144"/>
      <c r="BC2060" s="144"/>
      <c r="BD2060" s="144"/>
      <c r="BE2060" s="144"/>
      <c r="BF2060" s="144"/>
      <c r="BG2060" s="144"/>
      <c r="BH2060" s="144"/>
      <c r="BI2060" s="144"/>
      <c r="BJ2060" s="144"/>
      <c r="BK2060" s="144"/>
      <c r="BL2060" s="144"/>
      <c r="BM2060" s="144"/>
      <c r="BN2060" s="144"/>
      <c r="BO2060" s="144"/>
      <c r="BP2060" s="144"/>
    </row>
    <row r="2061" spans="1:68" ht="14.5" x14ac:dyDescent="0.3">
      <c r="A2061" s="143"/>
      <c r="B2061" s="143"/>
      <c r="C2061" s="327"/>
      <c r="D2061" s="144"/>
      <c r="E2061" s="144"/>
      <c r="F2061" s="144"/>
      <c r="G2061" s="144"/>
      <c r="H2061" s="144"/>
      <c r="I2061" s="144"/>
      <c r="J2061" s="144"/>
      <c r="K2061" s="144"/>
      <c r="L2061" s="144"/>
      <c r="M2061" s="144"/>
      <c r="N2061" s="144"/>
      <c r="O2061" s="144"/>
      <c r="P2061" s="144"/>
      <c r="Q2061" s="144"/>
      <c r="R2061" s="144"/>
      <c r="S2061" s="144"/>
      <c r="T2061" s="144"/>
      <c r="U2061" s="144"/>
      <c r="V2061" s="144"/>
      <c r="W2061" s="144"/>
      <c r="X2061" s="144"/>
      <c r="Y2061" s="144"/>
      <c r="Z2061" s="144"/>
      <c r="AA2061" s="144"/>
      <c r="AB2061" s="144"/>
      <c r="AC2061" s="144"/>
      <c r="AD2061" s="144"/>
      <c r="AE2061" s="144"/>
      <c r="AF2061" s="144"/>
      <c r="AG2061" s="144"/>
      <c r="AH2061" s="144"/>
      <c r="AI2061" s="144"/>
      <c r="AJ2061" s="144"/>
      <c r="AK2061" s="144"/>
      <c r="AL2061" s="144"/>
      <c r="AM2061" s="144"/>
      <c r="AN2061" s="144"/>
      <c r="AO2061" s="144"/>
      <c r="AP2061" s="144"/>
      <c r="AQ2061" s="144"/>
      <c r="AR2061" s="144"/>
      <c r="AS2061" s="144"/>
      <c r="AT2061" s="144"/>
      <c r="AU2061" s="144"/>
      <c r="AV2061" s="144"/>
      <c r="AW2061" s="144"/>
      <c r="AX2061" s="144"/>
      <c r="AY2061" s="144"/>
      <c r="AZ2061" s="144"/>
      <c r="BA2061" s="144"/>
      <c r="BB2061" s="144"/>
      <c r="BC2061" s="144"/>
      <c r="BD2061" s="144"/>
      <c r="BE2061" s="144"/>
      <c r="BF2061" s="144"/>
      <c r="BG2061" s="144"/>
      <c r="BH2061" s="144"/>
      <c r="BI2061" s="144"/>
      <c r="BJ2061" s="144"/>
      <c r="BK2061" s="144"/>
      <c r="BL2061" s="144"/>
      <c r="BM2061" s="144"/>
      <c r="BN2061" s="144"/>
      <c r="BO2061" s="144"/>
      <c r="BP2061" s="144"/>
    </row>
    <row r="2062" spans="1:68" ht="14.5" x14ac:dyDescent="0.3">
      <c r="A2062" s="143"/>
      <c r="B2062" s="143"/>
      <c r="C2062" s="327"/>
      <c r="D2062" s="144"/>
      <c r="E2062" s="144"/>
      <c r="F2062" s="144"/>
      <c r="G2062" s="144"/>
      <c r="H2062" s="144"/>
      <c r="I2062" s="144"/>
      <c r="J2062" s="144"/>
      <c r="K2062" s="144"/>
      <c r="L2062" s="144"/>
      <c r="M2062" s="144"/>
      <c r="N2062" s="144"/>
      <c r="O2062" s="144"/>
      <c r="P2062" s="144"/>
      <c r="Q2062" s="144"/>
      <c r="R2062" s="144"/>
      <c r="S2062" s="144"/>
      <c r="T2062" s="144"/>
      <c r="U2062" s="144"/>
      <c r="V2062" s="144"/>
      <c r="W2062" s="144"/>
      <c r="X2062" s="144"/>
      <c r="Y2062" s="144"/>
      <c r="Z2062" s="144"/>
      <c r="AA2062" s="144"/>
      <c r="AB2062" s="144"/>
      <c r="AC2062" s="144"/>
      <c r="AD2062" s="144"/>
      <c r="AE2062" s="144"/>
      <c r="AF2062" s="144"/>
      <c r="AG2062" s="144"/>
      <c r="AH2062" s="144"/>
      <c r="AI2062" s="144"/>
      <c r="AJ2062" s="144"/>
      <c r="AK2062" s="144"/>
      <c r="AL2062" s="144"/>
      <c r="AM2062" s="144"/>
      <c r="AN2062" s="144"/>
      <c r="AO2062" s="144"/>
      <c r="AP2062" s="144"/>
      <c r="AQ2062" s="144"/>
      <c r="AR2062" s="144"/>
      <c r="AS2062" s="144"/>
      <c r="AT2062" s="144"/>
      <c r="AU2062" s="144"/>
      <c r="AV2062" s="144"/>
      <c r="AW2062" s="144"/>
      <c r="AX2062" s="144"/>
      <c r="AY2062" s="144"/>
      <c r="AZ2062" s="144"/>
      <c r="BA2062" s="144"/>
      <c r="BB2062" s="144"/>
      <c r="BC2062" s="144"/>
      <c r="BD2062" s="144"/>
      <c r="BE2062" s="144"/>
      <c r="BF2062" s="144"/>
      <c r="BG2062" s="144"/>
      <c r="BH2062" s="144"/>
      <c r="BI2062" s="144"/>
      <c r="BJ2062" s="144"/>
      <c r="BK2062" s="144"/>
      <c r="BL2062" s="144"/>
      <c r="BM2062" s="144"/>
      <c r="BN2062" s="144"/>
      <c r="BO2062" s="144"/>
      <c r="BP2062" s="144"/>
    </row>
    <row r="2063" spans="1:68" ht="14.5" x14ac:dyDescent="0.3">
      <c r="A2063" s="143"/>
      <c r="B2063" s="143"/>
      <c r="C2063" s="327"/>
      <c r="D2063" s="144"/>
      <c r="E2063" s="144"/>
      <c r="F2063" s="144"/>
      <c r="G2063" s="144"/>
      <c r="H2063" s="144"/>
      <c r="I2063" s="144"/>
      <c r="J2063" s="144"/>
      <c r="K2063" s="144"/>
      <c r="L2063" s="144"/>
      <c r="M2063" s="144"/>
      <c r="N2063" s="144"/>
      <c r="O2063" s="144"/>
      <c r="P2063" s="144"/>
      <c r="Q2063" s="144"/>
      <c r="R2063" s="144"/>
      <c r="S2063" s="144"/>
      <c r="T2063" s="144"/>
      <c r="U2063" s="144"/>
      <c r="V2063" s="144"/>
      <c r="W2063" s="144"/>
      <c r="X2063" s="144"/>
      <c r="Y2063" s="144"/>
      <c r="Z2063" s="144"/>
      <c r="AA2063" s="144"/>
      <c r="AB2063" s="144"/>
      <c r="AC2063" s="144"/>
      <c r="AD2063" s="144"/>
      <c r="AE2063" s="144"/>
      <c r="AF2063" s="144"/>
      <c r="AG2063" s="144"/>
      <c r="AH2063" s="144"/>
      <c r="AI2063" s="144"/>
      <c r="AJ2063" s="144"/>
      <c r="AK2063" s="144"/>
      <c r="AL2063" s="144"/>
      <c r="AM2063" s="144"/>
      <c r="AN2063" s="144"/>
      <c r="AO2063" s="144"/>
      <c r="AP2063" s="144"/>
      <c r="AQ2063" s="144"/>
      <c r="AR2063" s="144"/>
      <c r="AS2063" s="144"/>
      <c r="AT2063" s="144"/>
      <c r="AU2063" s="144"/>
      <c r="AV2063" s="144"/>
      <c r="AW2063" s="144"/>
      <c r="AX2063" s="144"/>
      <c r="AY2063" s="144"/>
      <c r="AZ2063" s="144"/>
      <c r="BA2063" s="144"/>
      <c r="BB2063" s="144"/>
      <c r="BC2063" s="144"/>
      <c r="BD2063" s="144"/>
      <c r="BE2063" s="144"/>
      <c r="BF2063" s="144"/>
      <c r="BG2063" s="144"/>
      <c r="BH2063" s="144"/>
      <c r="BI2063" s="144"/>
      <c r="BJ2063" s="144"/>
      <c r="BK2063" s="144"/>
      <c r="BL2063" s="144"/>
      <c r="BM2063" s="144"/>
      <c r="BN2063" s="144"/>
      <c r="BO2063" s="144"/>
      <c r="BP2063" s="144"/>
    </row>
    <row r="2064" spans="1:68" ht="14.5" x14ac:dyDescent="0.3">
      <c r="A2064" s="143"/>
      <c r="B2064" s="143"/>
      <c r="C2064" s="327"/>
      <c r="D2064" s="144"/>
      <c r="E2064" s="144"/>
      <c r="F2064" s="144"/>
      <c r="G2064" s="144"/>
      <c r="H2064" s="144"/>
      <c r="I2064" s="144"/>
      <c r="J2064" s="144"/>
      <c r="K2064" s="144"/>
      <c r="L2064" s="144"/>
      <c r="M2064" s="144"/>
      <c r="N2064" s="144"/>
      <c r="O2064" s="144"/>
      <c r="P2064" s="144"/>
      <c r="Q2064" s="144"/>
      <c r="R2064" s="144"/>
      <c r="S2064" s="144"/>
      <c r="T2064" s="144"/>
      <c r="U2064" s="144"/>
      <c r="V2064" s="144"/>
      <c r="W2064" s="144"/>
      <c r="X2064" s="144"/>
      <c r="Y2064" s="144"/>
      <c r="Z2064" s="144"/>
      <c r="AA2064" s="144"/>
      <c r="AB2064" s="144"/>
      <c r="AC2064" s="144"/>
      <c r="AD2064" s="144"/>
      <c r="AE2064" s="144"/>
      <c r="AF2064" s="144"/>
      <c r="AG2064" s="144"/>
      <c r="AH2064" s="144"/>
      <c r="AI2064" s="144"/>
      <c r="AJ2064" s="144"/>
      <c r="AK2064" s="144"/>
      <c r="AL2064" s="144"/>
      <c r="AM2064" s="144"/>
      <c r="AN2064" s="144"/>
      <c r="AO2064" s="144"/>
      <c r="AP2064" s="144"/>
      <c r="AQ2064" s="144"/>
      <c r="AR2064" s="144"/>
      <c r="AS2064" s="144"/>
      <c r="AT2064" s="144"/>
      <c r="AU2064" s="144"/>
      <c r="AV2064" s="144"/>
      <c r="AW2064" s="144"/>
      <c r="AX2064" s="144"/>
      <c r="AY2064" s="144"/>
      <c r="AZ2064" s="144"/>
      <c r="BA2064" s="144"/>
      <c r="BB2064" s="144"/>
      <c r="BC2064" s="144"/>
      <c r="BD2064" s="144"/>
      <c r="BE2064" s="144"/>
      <c r="BF2064" s="144"/>
      <c r="BG2064" s="144"/>
      <c r="BH2064" s="144"/>
      <c r="BI2064" s="144"/>
      <c r="BJ2064" s="144"/>
      <c r="BK2064" s="144"/>
      <c r="BL2064" s="144"/>
      <c r="BM2064" s="144"/>
      <c r="BN2064" s="144"/>
      <c r="BO2064" s="144"/>
      <c r="BP2064" s="144"/>
    </row>
    <row r="2065" spans="1:68" ht="14.5" x14ac:dyDescent="0.3">
      <c r="A2065" s="143"/>
      <c r="B2065" s="143"/>
      <c r="C2065" s="327"/>
      <c r="D2065" s="144"/>
      <c r="E2065" s="144"/>
      <c r="F2065" s="144"/>
      <c r="G2065" s="144"/>
      <c r="H2065" s="144"/>
      <c r="I2065" s="144"/>
      <c r="J2065" s="144"/>
      <c r="K2065" s="144"/>
      <c r="L2065" s="144"/>
      <c r="M2065" s="144"/>
      <c r="N2065" s="144"/>
      <c r="O2065" s="144"/>
      <c r="P2065" s="144"/>
      <c r="Q2065" s="144"/>
      <c r="R2065" s="144"/>
      <c r="S2065" s="144"/>
      <c r="T2065" s="144"/>
      <c r="U2065" s="144"/>
      <c r="V2065" s="144"/>
      <c r="W2065" s="144"/>
      <c r="X2065" s="144"/>
      <c r="Y2065" s="144"/>
      <c r="Z2065" s="144"/>
      <c r="AA2065" s="144"/>
      <c r="AB2065" s="144"/>
      <c r="AC2065" s="144"/>
      <c r="AD2065" s="144"/>
      <c r="AE2065" s="144"/>
      <c r="AF2065" s="144"/>
      <c r="AG2065" s="144"/>
      <c r="AH2065" s="144"/>
      <c r="AI2065" s="144"/>
      <c r="AJ2065" s="144"/>
      <c r="AK2065" s="144"/>
      <c r="AL2065" s="144"/>
      <c r="AM2065" s="144"/>
      <c r="AN2065" s="144"/>
      <c r="AO2065" s="144"/>
      <c r="AP2065" s="144"/>
      <c r="AQ2065" s="144"/>
      <c r="AR2065" s="144"/>
      <c r="AS2065" s="144"/>
      <c r="AT2065" s="144"/>
      <c r="AU2065" s="144"/>
      <c r="AV2065" s="144"/>
      <c r="AW2065" s="144"/>
      <c r="AX2065" s="144"/>
      <c r="AY2065" s="144"/>
      <c r="AZ2065" s="144"/>
      <c r="BA2065" s="144"/>
      <c r="BB2065" s="144"/>
      <c r="BC2065" s="144"/>
      <c r="BD2065" s="144"/>
      <c r="BE2065" s="144"/>
      <c r="BF2065" s="144"/>
      <c r="BG2065" s="144"/>
      <c r="BH2065" s="144"/>
      <c r="BI2065" s="144"/>
      <c r="BJ2065" s="144"/>
      <c r="BK2065" s="144"/>
      <c r="BL2065" s="144"/>
      <c r="BM2065" s="144"/>
      <c r="BN2065" s="144"/>
      <c r="BO2065" s="144"/>
      <c r="BP2065" s="144"/>
    </row>
    <row r="2066" spans="1:68" ht="14.5" x14ac:dyDescent="0.3">
      <c r="A2066" s="143"/>
      <c r="B2066" s="143"/>
      <c r="C2066" s="327"/>
      <c r="D2066" s="144"/>
      <c r="E2066" s="144"/>
      <c r="F2066" s="144"/>
      <c r="G2066" s="144"/>
      <c r="H2066" s="144"/>
      <c r="I2066" s="144"/>
      <c r="J2066" s="144"/>
      <c r="K2066" s="144"/>
      <c r="L2066" s="144"/>
      <c r="M2066" s="144"/>
      <c r="N2066" s="144"/>
      <c r="O2066" s="144"/>
      <c r="P2066" s="144"/>
      <c r="Q2066" s="144"/>
      <c r="R2066" s="144"/>
      <c r="S2066" s="144"/>
      <c r="T2066" s="144"/>
      <c r="U2066" s="144"/>
      <c r="V2066" s="144"/>
      <c r="W2066" s="144"/>
      <c r="X2066" s="144"/>
      <c r="Y2066" s="144"/>
      <c r="Z2066" s="144"/>
      <c r="AA2066" s="144"/>
      <c r="AB2066" s="144"/>
      <c r="AC2066" s="144"/>
      <c r="AD2066" s="144"/>
      <c r="AE2066" s="144"/>
      <c r="AF2066" s="144"/>
      <c r="AG2066" s="144"/>
      <c r="AH2066" s="144"/>
      <c r="AI2066" s="144"/>
      <c r="AJ2066" s="144"/>
      <c r="AK2066" s="144"/>
      <c r="AL2066" s="144"/>
      <c r="AM2066" s="144"/>
      <c r="AN2066" s="144"/>
      <c r="AO2066" s="144"/>
      <c r="AP2066" s="144"/>
      <c r="AQ2066" s="144"/>
      <c r="AR2066" s="144"/>
      <c r="AS2066" s="144"/>
      <c r="AT2066" s="144"/>
      <c r="AU2066" s="144"/>
      <c r="AV2066" s="144"/>
      <c r="AW2066" s="144"/>
      <c r="AX2066" s="144"/>
      <c r="AY2066" s="144"/>
      <c r="AZ2066" s="144"/>
      <c r="BA2066" s="144"/>
      <c r="BB2066" s="144"/>
      <c r="BC2066" s="144"/>
      <c r="BD2066" s="144"/>
      <c r="BE2066" s="144"/>
      <c r="BF2066" s="144"/>
      <c r="BG2066" s="144"/>
      <c r="BH2066" s="144"/>
      <c r="BI2066" s="144"/>
      <c r="BJ2066" s="144"/>
      <c r="BK2066" s="144"/>
      <c r="BL2066" s="144"/>
      <c r="BM2066" s="144"/>
      <c r="BN2066" s="144"/>
      <c r="BO2066" s="144"/>
      <c r="BP2066" s="144"/>
    </row>
    <row r="2067" spans="1:68" ht="14.5" x14ac:dyDescent="0.3">
      <c r="A2067" s="143"/>
      <c r="B2067" s="143"/>
      <c r="C2067" s="327"/>
      <c r="D2067" s="144"/>
      <c r="E2067" s="144"/>
      <c r="F2067" s="144"/>
      <c r="G2067" s="144"/>
      <c r="H2067" s="144"/>
      <c r="I2067" s="144"/>
      <c r="J2067" s="144"/>
      <c r="K2067" s="144"/>
      <c r="L2067" s="144"/>
      <c r="M2067" s="144"/>
      <c r="N2067" s="144"/>
      <c r="O2067" s="144"/>
      <c r="P2067" s="144"/>
      <c r="Q2067" s="144"/>
      <c r="R2067" s="144"/>
      <c r="S2067" s="144"/>
      <c r="T2067" s="144"/>
      <c r="U2067" s="144"/>
      <c r="V2067" s="144"/>
      <c r="W2067" s="144"/>
      <c r="X2067" s="144"/>
      <c r="Y2067" s="144"/>
      <c r="Z2067" s="144"/>
      <c r="AA2067" s="144"/>
      <c r="AB2067" s="144"/>
      <c r="AC2067" s="144"/>
      <c r="AD2067" s="144"/>
      <c r="AE2067" s="144"/>
      <c r="AF2067" s="144"/>
      <c r="AG2067" s="144"/>
      <c r="AH2067" s="144"/>
      <c r="AI2067" s="144"/>
      <c r="AJ2067" s="144"/>
      <c r="AK2067" s="144"/>
      <c r="AL2067" s="144"/>
      <c r="AM2067" s="144"/>
      <c r="AN2067" s="144"/>
      <c r="AO2067" s="144"/>
      <c r="AP2067" s="144"/>
      <c r="AQ2067" s="144"/>
      <c r="AR2067" s="144"/>
      <c r="AS2067" s="144"/>
      <c r="AT2067" s="144"/>
      <c r="AU2067" s="144"/>
      <c r="AV2067" s="144"/>
      <c r="AW2067" s="144"/>
      <c r="AX2067" s="144"/>
      <c r="AY2067" s="144"/>
      <c r="AZ2067" s="144"/>
      <c r="BA2067" s="144"/>
      <c r="BB2067" s="144"/>
      <c r="BC2067" s="144"/>
      <c r="BD2067" s="144"/>
      <c r="BE2067" s="144"/>
      <c r="BF2067" s="144"/>
      <c r="BG2067" s="144"/>
      <c r="BH2067" s="144"/>
      <c r="BI2067" s="144"/>
      <c r="BJ2067" s="144"/>
      <c r="BK2067" s="144"/>
      <c r="BL2067" s="144"/>
      <c r="BM2067" s="144"/>
      <c r="BN2067" s="144"/>
      <c r="BO2067" s="144"/>
      <c r="BP2067" s="144"/>
    </row>
    <row r="2068" spans="1:68" ht="14.5" x14ac:dyDescent="0.3">
      <c r="A2068" s="143"/>
      <c r="B2068" s="143"/>
      <c r="C2068" s="327"/>
      <c r="D2068" s="144"/>
      <c r="E2068" s="144"/>
      <c r="F2068" s="144"/>
      <c r="G2068" s="144"/>
      <c r="H2068" s="144"/>
      <c r="I2068" s="144"/>
      <c r="J2068" s="144"/>
      <c r="K2068" s="144"/>
      <c r="L2068" s="144"/>
      <c r="M2068" s="144"/>
      <c r="N2068" s="144"/>
      <c r="O2068" s="144"/>
      <c r="P2068" s="144"/>
      <c r="Q2068" s="144"/>
      <c r="R2068" s="144"/>
      <c r="S2068" s="144"/>
      <c r="T2068" s="144"/>
      <c r="U2068" s="144"/>
      <c r="V2068" s="144"/>
      <c r="W2068" s="144"/>
      <c r="X2068" s="144"/>
      <c r="Y2068" s="144"/>
      <c r="Z2068" s="144"/>
      <c r="AA2068" s="144"/>
      <c r="AB2068" s="144"/>
      <c r="AC2068" s="144"/>
      <c r="AD2068" s="144"/>
      <c r="AE2068" s="144"/>
      <c r="AF2068" s="144"/>
      <c r="AG2068" s="144"/>
      <c r="AH2068" s="144"/>
      <c r="AI2068" s="144"/>
      <c r="AJ2068" s="144"/>
      <c r="AK2068" s="144"/>
      <c r="AL2068" s="144"/>
      <c r="AM2068" s="144"/>
      <c r="AN2068" s="144"/>
      <c r="AO2068" s="144"/>
      <c r="AP2068" s="144"/>
      <c r="AQ2068" s="144"/>
      <c r="AR2068" s="144"/>
      <c r="AS2068" s="144"/>
      <c r="AT2068" s="144"/>
      <c r="AU2068" s="144"/>
      <c r="AV2068" s="144"/>
      <c r="AW2068" s="144"/>
      <c r="AX2068" s="144"/>
      <c r="AY2068" s="144"/>
      <c r="AZ2068" s="144"/>
      <c r="BA2068" s="144"/>
      <c r="BB2068" s="144"/>
      <c r="BC2068" s="144"/>
      <c r="BD2068" s="144"/>
      <c r="BE2068" s="144"/>
      <c r="BF2068" s="144"/>
      <c r="BG2068" s="144"/>
      <c r="BH2068" s="144"/>
      <c r="BI2068" s="144"/>
      <c r="BJ2068" s="144"/>
      <c r="BK2068" s="144"/>
      <c r="BL2068" s="144"/>
      <c r="BM2068" s="144"/>
      <c r="BN2068" s="144"/>
      <c r="BO2068" s="144"/>
      <c r="BP2068" s="144"/>
    </row>
    <row r="2069" spans="1:68" ht="14.5" x14ac:dyDescent="0.3">
      <c r="A2069" s="143"/>
      <c r="B2069" s="143"/>
      <c r="C2069" s="327"/>
      <c r="D2069" s="144"/>
      <c r="E2069" s="144"/>
      <c r="F2069" s="144"/>
      <c r="G2069" s="144"/>
      <c r="H2069" s="144"/>
      <c r="I2069" s="144"/>
      <c r="J2069" s="144"/>
      <c r="K2069" s="144"/>
      <c r="L2069" s="144"/>
      <c r="M2069" s="144"/>
      <c r="N2069" s="144"/>
      <c r="O2069" s="144"/>
      <c r="P2069" s="144"/>
      <c r="Q2069" s="144"/>
      <c r="R2069" s="144"/>
      <c r="S2069" s="144"/>
      <c r="T2069" s="144"/>
      <c r="U2069" s="144"/>
      <c r="V2069" s="144"/>
      <c r="W2069" s="144"/>
      <c r="X2069" s="144"/>
      <c r="Y2069" s="144"/>
      <c r="Z2069" s="144"/>
      <c r="AA2069" s="144"/>
      <c r="AB2069" s="144"/>
      <c r="AC2069" s="144"/>
      <c r="AD2069" s="144"/>
      <c r="AE2069" s="144"/>
      <c r="AF2069" s="144"/>
      <c r="AG2069" s="144"/>
      <c r="AH2069" s="144"/>
      <c r="AI2069" s="144"/>
      <c r="AJ2069" s="144"/>
      <c r="AK2069" s="144"/>
      <c r="AL2069" s="144"/>
      <c r="AM2069" s="144"/>
      <c r="AN2069" s="144"/>
      <c r="AO2069" s="144"/>
      <c r="AP2069" s="144"/>
      <c r="AQ2069" s="144"/>
      <c r="AR2069" s="144"/>
      <c r="AS2069" s="144"/>
      <c r="AT2069" s="144"/>
      <c r="AU2069" s="144"/>
      <c r="AV2069" s="144"/>
      <c r="AW2069" s="144"/>
      <c r="AX2069" s="144"/>
      <c r="AY2069" s="144"/>
      <c r="AZ2069" s="144"/>
      <c r="BA2069" s="144"/>
      <c r="BB2069" s="144"/>
      <c r="BC2069" s="144"/>
      <c r="BD2069" s="144"/>
      <c r="BE2069" s="144"/>
      <c r="BF2069" s="144"/>
      <c r="BG2069" s="144"/>
      <c r="BH2069" s="144"/>
      <c r="BI2069" s="144"/>
      <c r="BJ2069" s="144"/>
      <c r="BK2069" s="144"/>
      <c r="BL2069" s="144"/>
      <c r="BM2069" s="144"/>
      <c r="BN2069" s="144"/>
      <c r="BO2069" s="144"/>
      <c r="BP2069" s="144"/>
    </row>
    <row r="2070" spans="1:68" ht="14.5" x14ac:dyDescent="0.3">
      <c r="A2070" s="143"/>
      <c r="B2070" s="143"/>
      <c r="C2070" s="327"/>
      <c r="D2070" s="144"/>
      <c r="E2070" s="144"/>
      <c r="F2070" s="144"/>
      <c r="G2070" s="144"/>
      <c r="H2070" s="144"/>
      <c r="I2070" s="144"/>
      <c r="J2070" s="144"/>
      <c r="K2070" s="144"/>
      <c r="L2070" s="144"/>
      <c r="M2070" s="144"/>
      <c r="N2070" s="144"/>
      <c r="O2070" s="144"/>
      <c r="P2070" s="144"/>
      <c r="Q2070" s="144"/>
      <c r="R2070" s="144"/>
      <c r="S2070" s="144"/>
      <c r="T2070" s="144"/>
      <c r="U2070" s="144"/>
      <c r="V2070" s="144"/>
      <c r="W2070" s="144"/>
      <c r="X2070" s="144"/>
      <c r="Y2070" s="144"/>
      <c r="Z2070" s="144"/>
      <c r="AA2070" s="144"/>
      <c r="AB2070" s="144"/>
      <c r="AC2070" s="144"/>
      <c r="AD2070" s="144"/>
      <c r="AE2070" s="144"/>
      <c r="AF2070" s="144"/>
      <c r="AG2070" s="144"/>
      <c r="AH2070" s="144"/>
      <c r="AI2070" s="144"/>
      <c r="AJ2070" s="144"/>
      <c r="AK2070" s="144"/>
      <c r="AL2070" s="144"/>
      <c r="AM2070" s="144"/>
      <c r="AN2070" s="144"/>
      <c r="AO2070" s="144"/>
      <c r="AP2070" s="144"/>
      <c r="AQ2070" s="144"/>
      <c r="AR2070" s="144"/>
      <c r="AS2070" s="144"/>
      <c r="AT2070" s="144"/>
      <c r="AU2070" s="144"/>
      <c r="AV2070" s="144"/>
      <c r="AW2070" s="144"/>
      <c r="AX2070" s="144"/>
      <c r="AY2070" s="144"/>
      <c r="AZ2070" s="144"/>
      <c r="BA2070" s="144"/>
      <c r="BB2070" s="144"/>
      <c r="BC2070" s="144"/>
      <c r="BD2070" s="144"/>
      <c r="BE2070" s="144"/>
      <c r="BF2070" s="144"/>
      <c r="BG2070" s="144"/>
      <c r="BH2070" s="144"/>
      <c r="BI2070" s="144"/>
      <c r="BJ2070" s="144"/>
      <c r="BK2070" s="144"/>
      <c r="BL2070" s="144"/>
      <c r="BM2070" s="144"/>
      <c r="BN2070" s="144"/>
      <c r="BO2070" s="144"/>
      <c r="BP2070" s="144"/>
    </row>
    <row r="2071" spans="1:68" ht="14.5" x14ac:dyDescent="0.3">
      <c r="A2071" s="143"/>
      <c r="B2071" s="143"/>
      <c r="C2071" s="327"/>
      <c r="D2071" s="144"/>
      <c r="E2071" s="144"/>
      <c r="F2071" s="144"/>
      <c r="G2071" s="144"/>
      <c r="H2071" s="144"/>
      <c r="I2071" s="144"/>
      <c r="J2071" s="144"/>
      <c r="K2071" s="144"/>
      <c r="L2071" s="144"/>
      <c r="M2071" s="144"/>
      <c r="N2071" s="144"/>
      <c r="O2071" s="144"/>
      <c r="P2071" s="144"/>
      <c r="Q2071" s="144"/>
      <c r="R2071" s="144"/>
      <c r="S2071" s="144"/>
      <c r="T2071" s="144"/>
      <c r="U2071" s="144"/>
      <c r="V2071" s="144"/>
      <c r="W2071" s="144"/>
      <c r="X2071" s="144"/>
      <c r="Y2071" s="144"/>
      <c r="Z2071" s="144"/>
      <c r="AA2071" s="144"/>
      <c r="AB2071" s="144"/>
      <c r="AC2071" s="144"/>
      <c r="AD2071" s="144"/>
      <c r="AE2071" s="144"/>
      <c r="AF2071" s="144"/>
      <c r="AG2071" s="144"/>
      <c r="AH2071" s="144"/>
      <c r="AI2071" s="144"/>
      <c r="AJ2071" s="144"/>
      <c r="AK2071" s="144"/>
      <c r="AL2071" s="144"/>
      <c r="AM2071" s="144"/>
      <c r="AN2071" s="144"/>
      <c r="AO2071" s="144"/>
      <c r="AP2071" s="144"/>
      <c r="AQ2071" s="144"/>
      <c r="AR2071" s="144"/>
      <c r="AS2071" s="144"/>
      <c r="AT2071" s="144"/>
      <c r="AU2071" s="144"/>
      <c r="AV2071" s="144"/>
      <c r="AW2071" s="144"/>
      <c r="AX2071" s="144"/>
      <c r="AY2071" s="144"/>
      <c r="AZ2071" s="144"/>
      <c r="BA2071" s="144"/>
      <c r="BB2071" s="144"/>
      <c r="BC2071" s="144"/>
      <c r="BD2071" s="144"/>
      <c r="BE2071" s="144"/>
      <c r="BF2071" s="144"/>
      <c r="BG2071" s="144"/>
      <c r="BH2071" s="144"/>
      <c r="BI2071" s="144"/>
      <c r="BJ2071" s="144"/>
      <c r="BK2071" s="144"/>
      <c r="BL2071" s="144"/>
      <c r="BM2071" s="144"/>
      <c r="BN2071" s="144"/>
      <c r="BO2071" s="144"/>
      <c r="BP2071" s="144"/>
    </row>
    <row r="2072" spans="1:68" ht="14.5" x14ac:dyDescent="0.3">
      <c r="A2072" s="143"/>
      <c r="B2072" s="143"/>
      <c r="C2072" s="327"/>
      <c r="D2072" s="144"/>
      <c r="E2072" s="144"/>
      <c r="F2072" s="144"/>
      <c r="G2072" s="144"/>
      <c r="H2072" s="144"/>
      <c r="I2072" s="144"/>
      <c r="J2072" s="144"/>
      <c r="K2072" s="144"/>
      <c r="L2072" s="144"/>
      <c r="M2072" s="144"/>
      <c r="N2072" s="144"/>
      <c r="O2072" s="144"/>
      <c r="P2072" s="144"/>
      <c r="Q2072" s="144"/>
      <c r="R2072" s="144"/>
      <c r="S2072" s="144"/>
      <c r="T2072" s="144"/>
      <c r="U2072" s="144"/>
      <c r="V2072" s="144"/>
      <c r="W2072" s="144"/>
      <c r="X2072" s="144"/>
      <c r="Y2072" s="144"/>
      <c r="Z2072" s="144"/>
      <c r="AA2072" s="144"/>
      <c r="AB2072" s="144"/>
      <c r="AC2072" s="144"/>
      <c r="AD2072" s="144"/>
      <c r="AE2072" s="144"/>
      <c r="AF2072" s="144"/>
      <c r="AG2072" s="144"/>
      <c r="AH2072" s="144"/>
      <c r="AI2072" s="144"/>
      <c r="AJ2072" s="144"/>
      <c r="AK2072" s="144"/>
      <c r="AL2072" s="144"/>
      <c r="AM2072" s="144"/>
      <c r="AN2072" s="144"/>
      <c r="AO2072" s="144"/>
      <c r="AP2072" s="144"/>
      <c r="AQ2072" s="144"/>
      <c r="AR2072" s="144"/>
      <c r="AS2072" s="144"/>
      <c r="AT2072" s="144"/>
      <c r="AU2072" s="144"/>
      <c r="AV2072" s="144"/>
      <c r="AW2072" s="144"/>
      <c r="AX2072" s="144"/>
      <c r="AY2072" s="144"/>
      <c r="AZ2072" s="144"/>
      <c r="BA2072" s="144"/>
      <c r="BB2072" s="144"/>
      <c r="BC2072" s="144"/>
      <c r="BD2072" s="144"/>
      <c r="BE2072" s="144"/>
      <c r="BF2072" s="144"/>
      <c r="BG2072" s="144"/>
      <c r="BH2072" s="144"/>
      <c r="BI2072" s="144"/>
      <c r="BJ2072" s="144"/>
      <c r="BK2072" s="144"/>
      <c r="BL2072" s="144"/>
      <c r="BM2072" s="144"/>
      <c r="BN2072" s="144"/>
      <c r="BO2072" s="144"/>
      <c r="BP2072" s="144"/>
    </row>
    <row r="2073" spans="1:68" ht="14.5" x14ac:dyDescent="0.3">
      <c r="A2073" s="143"/>
      <c r="B2073" s="143"/>
      <c r="C2073" s="327"/>
      <c r="D2073" s="144"/>
      <c r="E2073" s="144"/>
      <c r="F2073" s="144"/>
      <c r="G2073" s="144"/>
      <c r="H2073" s="144"/>
      <c r="I2073" s="144"/>
      <c r="J2073" s="144"/>
      <c r="K2073" s="144"/>
      <c r="L2073" s="144"/>
      <c r="M2073" s="144"/>
      <c r="N2073" s="144"/>
      <c r="O2073" s="144"/>
      <c r="P2073" s="144"/>
      <c r="Q2073" s="144"/>
      <c r="R2073" s="144"/>
      <c r="S2073" s="144"/>
      <c r="T2073" s="144"/>
      <c r="U2073" s="144"/>
      <c r="V2073" s="144"/>
      <c r="W2073" s="144"/>
      <c r="X2073" s="144"/>
      <c r="Y2073" s="144"/>
      <c r="Z2073" s="144"/>
      <c r="AA2073" s="144"/>
      <c r="AB2073" s="144"/>
      <c r="AC2073" s="144"/>
      <c r="AD2073" s="144"/>
      <c r="AE2073" s="144"/>
      <c r="AF2073" s="144"/>
      <c r="AG2073" s="144"/>
      <c r="AH2073" s="144"/>
      <c r="AI2073" s="144"/>
      <c r="AJ2073" s="144"/>
      <c r="AK2073" s="144"/>
      <c r="AL2073" s="144"/>
      <c r="AM2073" s="144"/>
      <c r="AN2073" s="144"/>
      <c r="AO2073" s="144"/>
      <c r="AP2073" s="144"/>
      <c r="AQ2073" s="144"/>
      <c r="AR2073" s="144"/>
      <c r="AS2073" s="144"/>
      <c r="AT2073" s="144"/>
      <c r="AU2073" s="144"/>
      <c r="AV2073" s="144"/>
      <c r="AW2073" s="144"/>
      <c r="AX2073" s="144"/>
      <c r="AY2073" s="144"/>
      <c r="AZ2073" s="144"/>
      <c r="BA2073" s="144"/>
      <c r="BB2073" s="144"/>
      <c r="BC2073" s="144"/>
      <c r="BD2073" s="144"/>
      <c r="BE2073" s="144"/>
      <c r="BF2073" s="144"/>
      <c r="BG2073" s="144"/>
      <c r="BH2073" s="144"/>
      <c r="BI2073" s="144"/>
      <c r="BJ2073" s="144"/>
      <c r="BK2073" s="144"/>
      <c r="BL2073" s="144"/>
      <c r="BM2073" s="144"/>
      <c r="BN2073" s="144"/>
      <c r="BO2073" s="144"/>
      <c r="BP2073" s="144"/>
    </row>
    <row r="2074" spans="1:68" ht="14.5" x14ac:dyDescent="0.3">
      <c r="A2074" s="143"/>
      <c r="B2074" s="143"/>
      <c r="C2074" s="327"/>
      <c r="D2074" s="144"/>
      <c r="E2074" s="144"/>
      <c r="F2074" s="144"/>
      <c r="G2074" s="144"/>
      <c r="H2074" s="144"/>
      <c r="I2074" s="144"/>
      <c r="J2074" s="144"/>
      <c r="K2074" s="144"/>
      <c r="L2074" s="144"/>
      <c r="M2074" s="144"/>
      <c r="N2074" s="144"/>
      <c r="O2074" s="144"/>
      <c r="P2074" s="144"/>
      <c r="Q2074" s="144"/>
      <c r="R2074" s="144"/>
      <c r="S2074" s="144"/>
      <c r="T2074" s="144"/>
      <c r="U2074" s="144"/>
      <c r="V2074" s="144"/>
      <c r="W2074" s="144"/>
      <c r="X2074" s="144"/>
      <c r="Y2074" s="144"/>
      <c r="Z2074" s="144"/>
      <c r="AA2074" s="144"/>
      <c r="AB2074" s="144"/>
      <c r="AC2074" s="144"/>
      <c r="AD2074" s="144"/>
      <c r="AE2074" s="144"/>
      <c r="AF2074" s="144"/>
      <c r="AG2074" s="144"/>
      <c r="AH2074" s="144"/>
      <c r="AI2074" s="144"/>
      <c r="AJ2074" s="144"/>
      <c r="AK2074" s="144"/>
      <c r="AL2074" s="144"/>
      <c r="AM2074" s="144"/>
      <c r="AN2074" s="144"/>
      <c r="AO2074" s="144"/>
      <c r="AP2074" s="144"/>
      <c r="AQ2074" s="144"/>
      <c r="AR2074" s="144"/>
      <c r="AS2074" s="144"/>
      <c r="AT2074" s="144"/>
      <c r="AU2074" s="144"/>
      <c r="AV2074" s="144"/>
      <c r="AW2074" s="144"/>
      <c r="AX2074" s="144"/>
      <c r="AY2074" s="144"/>
      <c r="AZ2074" s="144"/>
      <c r="BA2074" s="144"/>
      <c r="BB2074" s="144"/>
      <c r="BC2074" s="144"/>
      <c r="BD2074" s="144"/>
      <c r="BE2074" s="144"/>
      <c r="BF2074" s="144"/>
      <c r="BG2074" s="144"/>
      <c r="BH2074" s="144"/>
      <c r="BI2074" s="144"/>
      <c r="BJ2074" s="144"/>
      <c r="BK2074" s="144"/>
      <c r="BL2074" s="144"/>
      <c r="BM2074" s="144"/>
      <c r="BN2074" s="144"/>
      <c r="BO2074" s="144"/>
      <c r="BP2074" s="144"/>
    </row>
    <row r="2075" spans="1:68" ht="14.5" x14ac:dyDescent="0.3">
      <c r="A2075" s="143"/>
      <c r="B2075" s="143"/>
      <c r="C2075" s="327"/>
      <c r="D2075" s="144"/>
      <c r="E2075" s="144"/>
      <c r="F2075" s="144"/>
      <c r="G2075" s="144"/>
      <c r="H2075" s="144"/>
      <c r="I2075" s="144"/>
      <c r="J2075" s="144"/>
      <c r="K2075" s="144"/>
      <c r="L2075" s="144"/>
      <c r="M2075" s="144"/>
      <c r="N2075" s="144"/>
      <c r="O2075" s="144"/>
      <c r="P2075" s="144"/>
      <c r="Q2075" s="144"/>
      <c r="R2075" s="144"/>
      <c r="S2075" s="144"/>
      <c r="T2075" s="144"/>
      <c r="U2075" s="144"/>
      <c r="V2075" s="144"/>
      <c r="W2075" s="144"/>
      <c r="X2075" s="144"/>
      <c r="Y2075" s="144"/>
      <c r="Z2075" s="144"/>
      <c r="AA2075" s="144"/>
      <c r="AB2075" s="144"/>
      <c r="AC2075" s="144"/>
      <c r="AD2075" s="144"/>
      <c r="AE2075" s="144"/>
      <c r="AF2075" s="144"/>
      <c r="AG2075" s="144"/>
      <c r="AH2075" s="144"/>
      <c r="AI2075" s="144"/>
      <c r="AJ2075" s="144"/>
      <c r="AK2075" s="144"/>
      <c r="AL2075" s="144"/>
      <c r="AM2075" s="144"/>
      <c r="AN2075" s="144"/>
      <c r="AO2075" s="144"/>
      <c r="AP2075" s="144"/>
      <c r="AQ2075" s="144"/>
      <c r="AR2075" s="144"/>
      <c r="AS2075" s="144"/>
      <c r="AT2075" s="144"/>
      <c r="AU2075" s="144"/>
      <c r="AV2075" s="144"/>
      <c r="AW2075" s="144"/>
      <c r="AX2075" s="144"/>
      <c r="AY2075" s="144"/>
      <c r="AZ2075" s="144"/>
      <c r="BA2075" s="144"/>
      <c r="BB2075" s="144"/>
      <c r="BC2075" s="144"/>
      <c r="BD2075" s="144"/>
      <c r="BE2075" s="144"/>
      <c r="BF2075" s="144"/>
      <c r="BG2075" s="144"/>
      <c r="BH2075" s="144"/>
      <c r="BI2075" s="144"/>
      <c r="BJ2075" s="144"/>
      <c r="BK2075" s="144"/>
      <c r="BL2075" s="144"/>
      <c r="BM2075" s="144"/>
      <c r="BN2075" s="144"/>
      <c r="BO2075" s="144"/>
      <c r="BP2075" s="144"/>
    </row>
    <row r="2076" spans="1:68" ht="14.5" x14ac:dyDescent="0.3">
      <c r="A2076" s="143"/>
      <c r="B2076" s="143"/>
      <c r="C2076" s="327"/>
      <c r="D2076" s="144"/>
      <c r="E2076" s="144"/>
      <c r="F2076" s="144"/>
      <c r="G2076" s="144"/>
      <c r="H2076" s="144"/>
      <c r="I2076" s="144"/>
      <c r="J2076" s="144"/>
      <c r="K2076" s="144"/>
      <c r="L2076" s="144"/>
      <c r="M2076" s="144"/>
      <c r="N2076" s="144"/>
      <c r="O2076" s="144"/>
      <c r="P2076" s="144"/>
      <c r="Q2076" s="144"/>
      <c r="R2076" s="144"/>
      <c r="S2076" s="144"/>
      <c r="T2076" s="144"/>
      <c r="U2076" s="144"/>
      <c r="V2076" s="144"/>
      <c r="W2076" s="144"/>
      <c r="X2076" s="144"/>
      <c r="Y2076" s="144"/>
      <c r="Z2076" s="144"/>
      <c r="AA2076" s="144"/>
      <c r="AB2076" s="144"/>
      <c r="AC2076" s="144"/>
      <c r="AD2076" s="144"/>
      <c r="AE2076" s="144"/>
      <c r="AF2076" s="144"/>
      <c r="AG2076" s="144"/>
      <c r="AH2076" s="144"/>
      <c r="AI2076" s="144"/>
      <c r="AJ2076" s="144"/>
      <c r="AK2076" s="144"/>
      <c r="AL2076" s="144"/>
      <c r="AM2076" s="144"/>
      <c r="AN2076" s="144"/>
      <c r="AO2076" s="144"/>
      <c r="AP2076" s="144"/>
      <c r="AQ2076" s="144"/>
      <c r="AR2076" s="144"/>
      <c r="AS2076" s="144"/>
      <c r="AT2076" s="144"/>
      <c r="AU2076" s="144"/>
      <c r="AV2076" s="144"/>
      <c r="AW2076" s="144"/>
      <c r="AX2076" s="144"/>
      <c r="AY2076" s="144"/>
      <c r="AZ2076" s="144"/>
      <c r="BA2076" s="144"/>
      <c r="BB2076" s="144"/>
      <c r="BC2076" s="144"/>
      <c r="BD2076" s="144"/>
      <c r="BE2076" s="144"/>
      <c r="BF2076" s="144"/>
      <c r="BG2076" s="144"/>
      <c r="BH2076" s="144"/>
      <c r="BI2076" s="144"/>
      <c r="BJ2076" s="144"/>
      <c r="BK2076" s="144"/>
      <c r="BL2076" s="144"/>
      <c r="BM2076" s="144"/>
      <c r="BN2076" s="144"/>
      <c r="BO2076" s="144"/>
      <c r="BP2076" s="144"/>
    </row>
    <row r="2077" spans="1:68" ht="14.5" x14ac:dyDescent="0.3">
      <c r="A2077" s="143"/>
      <c r="B2077" s="143"/>
      <c r="C2077" s="327"/>
      <c r="D2077" s="144"/>
      <c r="E2077" s="144"/>
      <c r="F2077" s="144"/>
      <c r="G2077" s="144"/>
      <c r="H2077" s="144"/>
      <c r="I2077" s="144"/>
      <c r="J2077" s="144"/>
      <c r="K2077" s="144"/>
      <c r="L2077" s="144"/>
      <c r="M2077" s="144"/>
      <c r="N2077" s="144"/>
      <c r="O2077" s="144"/>
      <c r="P2077" s="144"/>
      <c r="Q2077" s="144"/>
      <c r="R2077" s="144"/>
      <c r="S2077" s="144"/>
      <c r="T2077" s="144"/>
      <c r="U2077" s="144"/>
      <c r="V2077" s="144"/>
      <c r="W2077" s="144"/>
      <c r="X2077" s="144"/>
      <c r="Y2077" s="144"/>
      <c r="Z2077" s="144"/>
      <c r="AA2077" s="144"/>
      <c r="AB2077" s="144"/>
      <c r="AC2077" s="144"/>
      <c r="AD2077" s="144"/>
      <c r="AE2077" s="144"/>
      <c r="AF2077" s="144"/>
      <c r="AG2077" s="144"/>
      <c r="AH2077" s="144"/>
      <c r="AI2077" s="144"/>
      <c r="AJ2077" s="144"/>
      <c r="AK2077" s="144"/>
      <c r="AL2077" s="144"/>
      <c r="AM2077" s="144"/>
      <c r="AN2077" s="144"/>
      <c r="AO2077" s="144"/>
      <c r="AP2077" s="144"/>
      <c r="AQ2077" s="144"/>
      <c r="AR2077" s="144"/>
      <c r="AS2077" s="144"/>
      <c r="AT2077" s="144"/>
      <c r="AU2077" s="144"/>
      <c r="AV2077" s="144"/>
      <c r="AW2077" s="144"/>
      <c r="AX2077" s="144"/>
      <c r="AY2077" s="144"/>
      <c r="AZ2077" s="144"/>
      <c r="BA2077" s="144"/>
      <c r="BB2077" s="144"/>
      <c r="BC2077" s="144"/>
      <c r="BD2077" s="144"/>
      <c r="BE2077" s="144"/>
      <c r="BF2077" s="144"/>
      <c r="BG2077" s="144"/>
      <c r="BH2077" s="144"/>
      <c r="BI2077" s="144"/>
      <c r="BJ2077" s="144"/>
      <c r="BK2077" s="144"/>
      <c r="BL2077" s="144"/>
      <c r="BM2077" s="144"/>
      <c r="BN2077" s="144"/>
      <c r="BO2077" s="144"/>
      <c r="BP2077" s="144"/>
    </row>
    <row r="2078" spans="1:68" ht="14.5" x14ac:dyDescent="0.3">
      <c r="A2078" s="143"/>
      <c r="B2078" s="143"/>
      <c r="C2078" s="327"/>
      <c r="D2078" s="144"/>
      <c r="E2078" s="144"/>
      <c r="F2078" s="144"/>
      <c r="G2078" s="144"/>
      <c r="H2078" s="144"/>
      <c r="I2078" s="144"/>
      <c r="J2078" s="144"/>
      <c r="K2078" s="144"/>
      <c r="L2078" s="144"/>
      <c r="M2078" s="144"/>
      <c r="N2078" s="144"/>
      <c r="O2078" s="144"/>
      <c r="P2078" s="144"/>
      <c r="Q2078" s="144"/>
      <c r="R2078" s="144"/>
      <c r="S2078" s="144"/>
      <c r="T2078" s="144"/>
      <c r="U2078" s="144"/>
      <c r="V2078" s="144"/>
      <c r="W2078" s="144"/>
      <c r="X2078" s="144"/>
      <c r="Y2078" s="144"/>
      <c r="Z2078" s="144"/>
      <c r="AA2078" s="144"/>
      <c r="AB2078" s="144"/>
      <c r="AC2078" s="144"/>
      <c r="AD2078" s="144"/>
      <c r="AE2078" s="144"/>
      <c r="AF2078" s="144"/>
      <c r="AG2078" s="144"/>
      <c r="AH2078" s="144"/>
      <c r="AI2078" s="144"/>
      <c r="AJ2078" s="144"/>
      <c r="AK2078" s="144"/>
      <c r="AL2078" s="144"/>
      <c r="AM2078" s="144"/>
      <c r="AN2078" s="144"/>
      <c r="AO2078" s="144"/>
      <c r="AP2078" s="144"/>
      <c r="AQ2078" s="144"/>
      <c r="AR2078" s="144"/>
      <c r="AS2078" s="144"/>
      <c r="AT2078" s="144"/>
      <c r="AU2078" s="144"/>
      <c r="AV2078" s="144"/>
      <c r="AW2078" s="144"/>
      <c r="AX2078" s="144"/>
      <c r="AY2078" s="144"/>
      <c r="AZ2078" s="144"/>
      <c r="BA2078" s="144"/>
      <c r="BB2078" s="144"/>
      <c r="BC2078" s="144"/>
      <c r="BD2078" s="144"/>
      <c r="BE2078" s="144"/>
      <c r="BF2078" s="144"/>
      <c r="BG2078" s="144"/>
      <c r="BH2078" s="144"/>
      <c r="BI2078" s="144"/>
      <c r="BJ2078" s="144"/>
      <c r="BK2078" s="144"/>
      <c r="BL2078" s="144"/>
      <c r="BM2078" s="144"/>
      <c r="BN2078" s="144"/>
      <c r="BO2078" s="144"/>
      <c r="BP2078" s="144"/>
    </row>
    <row r="2079" spans="1:68" ht="14.5" x14ac:dyDescent="0.3">
      <c r="A2079" s="143"/>
      <c r="B2079" s="143"/>
      <c r="C2079" s="327"/>
      <c r="D2079" s="144"/>
      <c r="E2079" s="144"/>
      <c r="F2079" s="144"/>
      <c r="G2079" s="144"/>
      <c r="H2079" s="144"/>
      <c r="I2079" s="144"/>
      <c r="J2079" s="144"/>
      <c r="K2079" s="144"/>
      <c r="L2079" s="144"/>
      <c r="M2079" s="144"/>
      <c r="N2079" s="144"/>
      <c r="O2079" s="144"/>
      <c r="P2079" s="144"/>
      <c r="Q2079" s="144"/>
      <c r="R2079" s="144"/>
      <c r="S2079" s="144"/>
      <c r="T2079" s="144"/>
      <c r="U2079" s="144"/>
      <c r="V2079" s="144"/>
      <c r="W2079" s="144"/>
      <c r="X2079" s="144"/>
      <c r="Y2079" s="144"/>
      <c r="Z2079" s="144"/>
      <c r="AA2079" s="144"/>
      <c r="AB2079" s="144"/>
      <c r="AC2079" s="144"/>
      <c r="AD2079" s="144"/>
      <c r="AE2079" s="144"/>
      <c r="AF2079" s="144"/>
      <c r="AG2079" s="144"/>
      <c r="AH2079" s="144"/>
      <c r="AI2079" s="144"/>
      <c r="AJ2079" s="144"/>
      <c r="AK2079" s="144"/>
      <c r="AL2079" s="144"/>
      <c r="AM2079" s="144"/>
      <c r="AN2079" s="144"/>
      <c r="AO2079" s="144"/>
      <c r="AP2079" s="144"/>
      <c r="AQ2079" s="144"/>
      <c r="AR2079" s="144"/>
      <c r="AS2079" s="144"/>
      <c r="AT2079" s="144"/>
      <c r="AU2079" s="144"/>
      <c r="AV2079" s="144"/>
      <c r="AW2079" s="144"/>
      <c r="AX2079" s="144"/>
      <c r="AY2079" s="144"/>
      <c r="AZ2079" s="144"/>
      <c r="BA2079" s="144"/>
      <c r="BB2079" s="144"/>
      <c r="BC2079" s="144"/>
      <c r="BD2079" s="144"/>
      <c r="BE2079" s="144"/>
      <c r="BF2079" s="144"/>
      <c r="BG2079" s="144"/>
      <c r="BH2079" s="144"/>
      <c r="BI2079" s="144"/>
      <c r="BJ2079" s="144"/>
      <c r="BK2079" s="144"/>
      <c r="BL2079" s="144"/>
      <c r="BM2079" s="144"/>
      <c r="BN2079" s="144"/>
      <c r="BO2079" s="144"/>
      <c r="BP2079" s="144"/>
    </row>
    <row r="2080" spans="1:68" ht="14.5" x14ac:dyDescent="0.3">
      <c r="A2080" s="143"/>
      <c r="B2080" s="143"/>
      <c r="C2080" s="327"/>
      <c r="D2080" s="144"/>
      <c r="E2080" s="144"/>
      <c r="F2080" s="144"/>
      <c r="G2080" s="144"/>
      <c r="H2080" s="144"/>
      <c r="I2080" s="144"/>
      <c r="J2080" s="144"/>
      <c r="K2080" s="144"/>
      <c r="L2080" s="144"/>
      <c r="M2080" s="144"/>
      <c r="N2080" s="144"/>
      <c r="O2080" s="144"/>
      <c r="P2080" s="144"/>
      <c r="Q2080" s="144"/>
      <c r="R2080" s="144"/>
      <c r="S2080" s="144"/>
      <c r="T2080" s="144"/>
      <c r="U2080" s="144"/>
      <c r="V2080" s="144"/>
      <c r="W2080" s="144"/>
      <c r="X2080" s="144"/>
      <c r="Y2080" s="144"/>
      <c r="Z2080" s="144"/>
      <c r="AA2080" s="144"/>
      <c r="AB2080" s="144"/>
      <c r="AC2080" s="144"/>
      <c r="AD2080" s="144"/>
      <c r="AE2080" s="144"/>
      <c r="AF2080" s="144"/>
      <c r="AG2080" s="144"/>
      <c r="AH2080" s="144"/>
      <c r="AI2080" s="144"/>
      <c r="AJ2080" s="144"/>
      <c r="AK2080" s="144"/>
      <c r="AL2080" s="144"/>
      <c r="AM2080" s="144"/>
      <c r="AN2080" s="144"/>
      <c r="AO2080" s="144"/>
      <c r="AP2080" s="144"/>
      <c r="AQ2080" s="144"/>
      <c r="AR2080" s="144"/>
      <c r="AS2080" s="144"/>
      <c r="AT2080" s="144"/>
      <c r="AU2080" s="144"/>
      <c r="AV2080" s="144"/>
      <c r="AW2080" s="144"/>
      <c r="AX2080" s="144"/>
      <c r="AY2080" s="144"/>
      <c r="AZ2080" s="144"/>
      <c r="BA2080" s="144"/>
      <c r="BB2080" s="144"/>
      <c r="BC2080" s="144"/>
      <c r="BD2080" s="144"/>
      <c r="BE2080" s="144"/>
      <c r="BF2080" s="144"/>
      <c r="BG2080" s="144"/>
      <c r="BH2080" s="144"/>
      <c r="BI2080" s="144"/>
      <c r="BJ2080" s="144"/>
      <c r="BK2080" s="144"/>
      <c r="BL2080" s="144"/>
      <c r="BM2080" s="144"/>
      <c r="BN2080" s="144"/>
      <c r="BO2080" s="144"/>
      <c r="BP2080" s="144"/>
    </row>
    <row r="2081" spans="1:68" ht="14.5" x14ac:dyDescent="0.3">
      <c r="A2081" s="143"/>
      <c r="B2081" s="143"/>
      <c r="C2081" s="327"/>
      <c r="D2081" s="144"/>
      <c r="E2081" s="144"/>
      <c r="F2081" s="144"/>
      <c r="G2081" s="144"/>
      <c r="H2081" s="144"/>
      <c r="I2081" s="144"/>
      <c r="J2081" s="144"/>
      <c r="K2081" s="144"/>
      <c r="L2081" s="144"/>
      <c r="M2081" s="144"/>
      <c r="N2081" s="144"/>
      <c r="O2081" s="144"/>
      <c r="P2081" s="144"/>
      <c r="Q2081" s="144"/>
      <c r="R2081" s="144"/>
      <c r="S2081" s="144"/>
      <c r="T2081" s="144"/>
      <c r="U2081" s="144"/>
      <c r="V2081" s="144"/>
      <c r="W2081" s="144"/>
      <c r="X2081" s="144"/>
      <c r="Y2081" s="144"/>
      <c r="Z2081" s="144"/>
      <c r="AA2081" s="144"/>
      <c r="AB2081" s="144"/>
      <c r="AC2081" s="144"/>
      <c r="AD2081" s="144"/>
      <c r="AE2081" s="144"/>
      <c r="AF2081" s="144"/>
      <c r="AG2081" s="144"/>
      <c r="AH2081" s="144"/>
      <c r="AI2081" s="144"/>
      <c r="AJ2081" s="144"/>
      <c r="AK2081" s="144"/>
      <c r="AL2081" s="144"/>
      <c r="AM2081" s="144"/>
      <c r="AN2081" s="144"/>
      <c r="AO2081" s="144"/>
      <c r="AP2081" s="144"/>
      <c r="AQ2081" s="144"/>
      <c r="AR2081" s="144"/>
      <c r="AS2081" s="144"/>
      <c r="AT2081" s="144"/>
      <c r="AU2081" s="144"/>
      <c r="AV2081" s="144"/>
      <c r="AW2081" s="144"/>
      <c r="AX2081" s="144"/>
      <c r="AY2081" s="144"/>
      <c r="AZ2081" s="144"/>
      <c r="BA2081" s="144"/>
      <c r="BB2081" s="144"/>
      <c r="BC2081" s="144"/>
      <c r="BD2081" s="144"/>
      <c r="BE2081" s="144"/>
      <c r="BF2081" s="144"/>
      <c r="BG2081" s="144"/>
      <c r="BH2081" s="144"/>
      <c r="BI2081" s="144"/>
      <c r="BJ2081" s="144"/>
      <c r="BK2081" s="144"/>
      <c r="BL2081" s="144"/>
      <c r="BM2081" s="144"/>
      <c r="BN2081" s="144"/>
      <c r="BO2081" s="144"/>
      <c r="BP2081" s="144"/>
    </row>
    <row r="2082" spans="1:68" ht="14.5" x14ac:dyDescent="0.3">
      <c r="A2082" s="143"/>
      <c r="B2082" s="143"/>
      <c r="C2082" s="327"/>
      <c r="D2082" s="144"/>
      <c r="E2082" s="144"/>
      <c r="F2082" s="144"/>
      <c r="G2082" s="144"/>
      <c r="H2082" s="144"/>
      <c r="I2082" s="144"/>
      <c r="J2082" s="144"/>
      <c r="K2082" s="144"/>
      <c r="L2082" s="144"/>
      <c r="M2082" s="144"/>
      <c r="N2082" s="144"/>
      <c r="O2082" s="144"/>
      <c r="P2082" s="144"/>
      <c r="Q2082" s="144"/>
      <c r="R2082" s="144"/>
      <c r="S2082" s="144"/>
      <c r="T2082" s="144"/>
      <c r="U2082" s="144"/>
      <c r="V2082" s="144"/>
      <c r="W2082" s="144"/>
      <c r="X2082" s="144"/>
      <c r="Y2082" s="144"/>
      <c r="Z2082" s="144"/>
      <c r="AA2082" s="144"/>
      <c r="AB2082" s="144"/>
      <c r="AC2082" s="144"/>
      <c r="AD2082" s="144"/>
      <c r="AE2082" s="144"/>
      <c r="AF2082" s="144"/>
      <c r="AG2082" s="144"/>
      <c r="AH2082" s="144"/>
      <c r="AI2082" s="144"/>
      <c r="AJ2082" s="144"/>
      <c r="AK2082" s="144"/>
      <c r="AL2082" s="144"/>
      <c r="AM2082" s="144"/>
      <c r="AN2082" s="144"/>
      <c r="AO2082" s="144"/>
      <c r="AP2082" s="144"/>
      <c r="AQ2082" s="144"/>
      <c r="AR2082" s="144"/>
      <c r="AS2082" s="144"/>
      <c r="AT2082" s="144"/>
      <c r="AU2082" s="144"/>
      <c r="AV2082" s="144"/>
      <c r="AW2082" s="144"/>
      <c r="AX2082" s="144"/>
      <c r="AY2082" s="144"/>
      <c r="AZ2082" s="144"/>
      <c r="BA2082" s="144"/>
      <c r="BB2082" s="144"/>
      <c r="BC2082" s="144"/>
      <c r="BD2082" s="144"/>
      <c r="BE2082" s="144"/>
      <c r="BF2082" s="144"/>
      <c r="BG2082" s="144"/>
      <c r="BH2082" s="144"/>
      <c r="BI2082" s="144"/>
      <c r="BJ2082" s="144"/>
      <c r="BK2082" s="144"/>
      <c r="BL2082" s="144"/>
      <c r="BM2082" s="144"/>
      <c r="BN2082" s="144"/>
      <c r="BO2082" s="144"/>
      <c r="BP2082" s="144"/>
    </row>
    <row r="2083" spans="1:68" ht="14.5" x14ac:dyDescent="0.3">
      <c r="A2083" s="143"/>
      <c r="B2083" s="143"/>
      <c r="C2083" s="327"/>
      <c r="D2083" s="144"/>
      <c r="E2083" s="144"/>
      <c r="F2083" s="144"/>
      <c r="G2083" s="144"/>
      <c r="H2083" s="144"/>
      <c r="I2083" s="144"/>
      <c r="J2083" s="144"/>
      <c r="K2083" s="144"/>
      <c r="L2083" s="144"/>
      <c r="M2083" s="144"/>
      <c r="N2083" s="144"/>
      <c r="O2083" s="144"/>
      <c r="P2083" s="144"/>
      <c r="Q2083" s="144"/>
      <c r="R2083" s="144"/>
      <c r="S2083" s="144"/>
      <c r="T2083" s="144"/>
      <c r="U2083" s="144"/>
      <c r="V2083" s="144"/>
      <c r="W2083" s="144"/>
      <c r="X2083" s="144"/>
      <c r="Y2083" s="144"/>
      <c r="Z2083" s="144"/>
      <c r="AA2083" s="144"/>
      <c r="AB2083" s="144"/>
      <c r="AC2083" s="144"/>
      <c r="AD2083" s="144"/>
      <c r="AE2083" s="144"/>
      <c r="AF2083" s="144"/>
      <c r="AG2083" s="144"/>
      <c r="AH2083" s="144"/>
      <c r="AI2083" s="144"/>
      <c r="AJ2083" s="144"/>
      <c r="AK2083" s="144"/>
      <c r="AL2083" s="144"/>
      <c r="AM2083" s="144"/>
      <c r="AN2083" s="144"/>
      <c r="AO2083" s="144"/>
      <c r="AP2083" s="144"/>
      <c r="AQ2083" s="144"/>
      <c r="AR2083" s="144"/>
      <c r="AS2083" s="144"/>
      <c r="AT2083" s="144"/>
      <c r="AU2083" s="144"/>
      <c r="AV2083" s="144"/>
      <c r="AW2083" s="144"/>
      <c r="AX2083" s="144"/>
      <c r="AY2083" s="144"/>
      <c r="AZ2083" s="144"/>
      <c r="BA2083" s="144"/>
      <c r="BB2083" s="144"/>
      <c r="BC2083" s="144"/>
      <c r="BD2083" s="144"/>
      <c r="BE2083" s="144"/>
      <c r="BF2083" s="144"/>
      <c r="BG2083" s="144"/>
      <c r="BH2083" s="144"/>
      <c r="BI2083" s="144"/>
      <c r="BJ2083" s="144"/>
      <c r="BK2083" s="144"/>
      <c r="BL2083" s="144"/>
      <c r="BM2083" s="144"/>
      <c r="BN2083" s="144"/>
      <c r="BO2083" s="144"/>
      <c r="BP2083" s="144"/>
    </row>
    <row r="2084" spans="1:68" ht="14.5" x14ac:dyDescent="0.3">
      <c r="A2084" s="143"/>
      <c r="B2084" s="143"/>
      <c r="C2084" s="327"/>
      <c r="D2084" s="144"/>
      <c r="E2084" s="144"/>
      <c r="F2084" s="144"/>
      <c r="G2084" s="144"/>
      <c r="H2084" s="144"/>
      <c r="I2084" s="144"/>
      <c r="J2084" s="144"/>
      <c r="K2084" s="144"/>
      <c r="L2084" s="144"/>
      <c r="M2084" s="144"/>
      <c r="N2084" s="144"/>
      <c r="O2084" s="144"/>
      <c r="P2084" s="144"/>
      <c r="Q2084" s="144"/>
      <c r="R2084" s="144"/>
      <c r="S2084" s="144"/>
      <c r="T2084" s="144"/>
      <c r="U2084" s="144"/>
      <c r="V2084" s="144"/>
      <c r="W2084" s="144"/>
      <c r="X2084" s="144"/>
      <c r="Y2084" s="144"/>
      <c r="Z2084" s="144"/>
      <c r="AA2084" s="144"/>
      <c r="AB2084" s="144"/>
      <c r="AC2084" s="144"/>
      <c r="AD2084" s="144"/>
      <c r="AE2084" s="144"/>
      <c r="AF2084" s="144"/>
      <c r="AG2084" s="144"/>
      <c r="AH2084" s="144"/>
      <c r="AI2084" s="144"/>
      <c r="AJ2084" s="144"/>
      <c r="AK2084" s="144"/>
      <c r="AL2084" s="144"/>
      <c r="AM2084" s="144"/>
      <c r="AN2084" s="144"/>
      <c r="AO2084" s="144"/>
      <c r="AP2084" s="144"/>
      <c r="AQ2084" s="144"/>
      <c r="AR2084" s="144"/>
      <c r="AS2084" s="144"/>
      <c r="AT2084" s="144"/>
      <c r="AU2084" s="144"/>
      <c r="AV2084" s="144"/>
      <c r="AW2084" s="144"/>
      <c r="AX2084" s="144"/>
      <c r="AY2084" s="144"/>
      <c r="AZ2084" s="144"/>
      <c r="BA2084" s="144"/>
      <c r="BB2084" s="144"/>
      <c r="BC2084" s="144"/>
      <c r="BD2084" s="144"/>
      <c r="BE2084" s="144"/>
      <c r="BF2084" s="144"/>
      <c r="BG2084" s="144"/>
      <c r="BH2084" s="144"/>
      <c r="BI2084" s="144"/>
      <c r="BJ2084" s="144"/>
      <c r="BK2084" s="144"/>
      <c r="BL2084" s="144"/>
      <c r="BM2084" s="144"/>
      <c r="BN2084" s="144"/>
      <c r="BO2084" s="144"/>
      <c r="BP2084" s="144"/>
    </row>
    <row r="2085" spans="1:68" ht="14.5" x14ac:dyDescent="0.3">
      <c r="A2085" s="143"/>
      <c r="B2085" s="143"/>
      <c r="C2085" s="327"/>
      <c r="D2085" s="144"/>
      <c r="E2085" s="144"/>
      <c r="F2085" s="144"/>
      <c r="G2085" s="144"/>
      <c r="H2085" s="144"/>
      <c r="I2085" s="144"/>
      <c r="J2085" s="144"/>
      <c r="K2085" s="144"/>
      <c r="L2085" s="144"/>
      <c r="M2085" s="144"/>
      <c r="N2085" s="144"/>
      <c r="O2085" s="144"/>
      <c r="P2085" s="144"/>
      <c r="Q2085" s="144"/>
      <c r="R2085" s="144"/>
      <c r="S2085" s="144"/>
      <c r="T2085" s="144"/>
      <c r="U2085" s="144"/>
      <c r="V2085" s="144"/>
      <c r="W2085" s="144"/>
      <c r="X2085" s="144"/>
      <c r="Y2085" s="144"/>
      <c r="Z2085" s="144"/>
      <c r="AA2085" s="144"/>
      <c r="AB2085" s="144"/>
      <c r="AC2085" s="144"/>
      <c r="AD2085" s="144"/>
      <c r="AE2085" s="144"/>
      <c r="AF2085" s="144"/>
      <c r="AG2085" s="144"/>
      <c r="AH2085" s="144"/>
      <c r="AI2085" s="144"/>
      <c r="AJ2085" s="144"/>
      <c r="AK2085" s="144"/>
      <c r="AL2085" s="144"/>
      <c r="AM2085" s="144"/>
      <c r="AN2085" s="144"/>
      <c r="AO2085" s="144"/>
      <c r="AP2085" s="144"/>
      <c r="AQ2085" s="144"/>
      <c r="AR2085" s="144"/>
      <c r="AS2085" s="144"/>
      <c r="AT2085" s="144"/>
      <c r="AU2085" s="144"/>
      <c r="AV2085" s="144"/>
      <c r="AW2085" s="144"/>
      <c r="AX2085" s="144"/>
      <c r="AY2085" s="144"/>
      <c r="AZ2085" s="144"/>
      <c r="BA2085" s="144"/>
      <c r="BB2085" s="144"/>
      <c r="BC2085" s="144"/>
      <c r="BD2085" s="144"/>
      <c r="BE2085" s="144"/>
      <c r="BF2085" s="144"/>
      <c r="BG2085" s="144"/>
      <c r="BH2085" s="144"/>
      <c r="BI2085" s="144"/>
      <c r="BJ2085" s="144"/>
      <c r="BK2085" s="144"/>
      <c r="BL2085" s="144"/>
      <c r="BM2085" s="144"/>
      <c r="BN2085" s="144"/>
      <c r="BO2085" s="144"/>
      <c r="BP2085" s="144"/>
    </row>
    <row r="2086" spans="1:68" ht="14.5" x14ac:dyDescent="0.3">
      <c r="A2086" s="143"/>
      <c r="B2086" s="143"/>
      <c r="C2086" s="327"/>
      <c r="D2086" s="144"/>
      <c r="E2086" s="144"/>
      <c r="F2086" s="144"/>
      <c r="G2086" s="144"/>
      <c r="H2086" s="144"/>
      <c r="I2086" s="144"/>
      <c r="J2086" s="144"/>
      <c r="K2086" s="144"/>
      <c r="L2086" s="144"/>
      <c r="M2086" s="144"/>
      <c r="N2086" s="144"/>
      <c r="O2086" s="144"/>
      <c r="P2086" s="144"/>
      <c r="Q2086" s="144"/>
      <c r="R2086" s="144"/>
      <c r="S2086" s="144"/>
      <c r="T2086" s="144"/>
      <c r="U2086" s="144"/>
      <c r="V2086" s="144"/>
      <c r="W2086" s="144"/>
      <c r="X2086" s="144"/>
      <c r="Y2086" s="144"/>
      <c r="Z2086" s="144"/>
      <c r="AA2086" s="144"/>
      <c r="AB2086" s="144"/>
      <c r="AC2086" s="144"/>
      <c r="AD2086" s="144"/>
      <c r="AE2086" s="144"/>
      <c r="AF2086" s="144"/>
      <c r="AG2086" s="144"/>
      <c r="AH2086" s="144"/>
      <c r="AI2086" s="144"/>
      <c r="AJ2086" s="144"/>
      <c r="AK2086" s="144"/>
      <c r="AL2086" s="144"/>
      <c r="AM2086" s="144"/>
      <c r="AN2086" s="144"/>
      <c r="AO2086" s="144"/>
      <c r="AP2086" s="144"/>
      <c r="AQ2086" s="144"/>
      <c r="AR2086" s="144"/>
      <c r="AS2086" s="144"/>
      <c r="AT2086" s="144"/>
      <c r="AU2086" s="144"/>
      <c r="AV2086" s="144"/>
      <c r="AW2086" s="144"/>
      <c r="AX2086" s="144"/>
      <c r="AY2086" s="144"/>
      <c r="AZ2086" s="144"/>
      <c r="BA2086" s="144"/>
      <c r="BB2086" s="144"/>
      <c r="BC2086" s="144"/>
      <c r="BD2086" s="144"/>
      <c r="BE2086" s="144"/>
      <c r="BF2086" s="144"/>
      <c r="BG2086" s="144"/>
      <c r="BH2086" s="144"/>
      <c r="BI2086" s="144"/>
      <c r="BJ2086" s="144"/>
      <c r="BK2086" s="144"/>
      <c r="BL2086" s="144"/>
      <c r="BM2086" s="144"/>
      <c r="BN2086" s="144"/>
      <c r="BO2086" s="144"/>
      <c r="BP2086" s="144"/>
    </row>
    <row r="2087" spans="1:68" ht="14.5" x14ac:dyDescent="0.3">
      <c r="A2087" s="143"/>
      <c r="B2087" s="143"/>
      <c r="C2087" s="327"/>
      <c r="D2087" s="144"/>
      <c r="E2087" s="144"/>
      <c r="F2087" s="144"/>
      <c r="G2087" s="144"/>
      <c r="H2087" s="144"/>
      <c r="I2087" s="144"/>
      <c r="J2087" s="144"/>
      <c r="K2087" s="144"/>
      <c r="L2087" s="144"/>
      <c r="M2087" s="144"/>
      <c r="N2087" s="144"/>
      <c r="O2087" s="144"/>
      <c r="P2087" s="144"/>
      <c r="Q2087" s="144"/>
      <c r="R2087" s="144"/>
      <c r="S2087" s="144"/>
      <c r="T2087" s="144"/>
      <c r="U2087" s="144"/>
      <c r="V2087" s="144"/>
      <c r="W2087" s="144"/>
      <c r="X2087" s="144"/>
      <c r="Y2087" s="144"/>
      <c r="Z2087" s="144"/>
      <c r="AA2087" s="144"/>
      <c r="AB2087" s="144"/>
      <c r="AC2087" s="144"/>
      <c r="AD2087" s="144"/>
      <c r="AE2087" s="144"/>
      <c r="AF2087" s="144"/>
      <c r="AG2087" s="144"/>
      <c r="AH2087" s="144"/>
      <c r="AI2087" s="144"/>
      <c r="AJ2087" s="144"/>
      <c r="AK2087" s="144"/>
      <c r="AL2087" s="144"/>
      <c r="AM2087" s="144"/>
      <c r="AN2087" s="144"/>
      <c r="AO2087" s="144"/>
      <c r="AP2087" s="144"/>
      <c r="AQ2087" s="144"/>
      <c r="AR2087" s="144"/>
      <c r="AS2087" s="144"/>
      <c r="AT2087" s="144"/>
      <c r="AU2087" s="144"/>
      <c r="AV2087" s="144"/>
      <c r="AW2087" s="144"/>
      <c r="AX2087" s="144"/>
      <c r="AY2087" s="144"/>
      <c r="AZ2087" s="144"/>
      <c r="BA2087" s="144"/>
      <c r="BB2087" s="144"/>
      <c r="BC2087" s="144"/>
      <c r="BD2087" s="144"/>
      <c r="BE2087" s="144"/>
      <c r="BF2087" s="144"/>
      <c r="BG2087" s="144"/>
      <c r="BH2087" s="144"/>
      <c r="BI2087" s="144"/>
      <c r="BJ2087" s="144"/>
      <c r="BK2087" s="144"/>
      <c r="BL2087" s="144"/>
      <c r="BM2087" s="144"/>
      <c r="BN2087" s="144"/>
      <c r="BO2087" s="144"/>
      <c r="BP2087" s="144"/>
    </row>
    <row r="2088" spans="1:68" ht="14.5" x14ac:dyDescent="0.3">
      <c r="A2088" s="143"/>
      <c r="B2088" s="143"/>
      <c r="C2088" s="327"/>
      <c r="D2088" s="144"/>
      <c r="E2088" s="144"/>
      <c r="F2088" s="144"/>
      <c r="G2088" s="144"/>
      <c r="H2088" s="144"/>
      <c r="I2088" s="144"/>
      <c r="J2088" s="144"/>
      <c r="K2088" s="144"/>
      <c r="L2088" s="144"/>
      <c r="M2088" s="144"/>
      <c r="N2088" s="144"/>
      <c r="O2088" s="144"/>
      <c r="P2088" s="144"/>
      <c r="Q2088" s="144"/>
      <c r="R2088" s="144"/>
      <c r="S2088" s="144"/>
      <c r="T2088" s="144"/>
      <c r="U2088" s="144"/>
      <c r="V2088" s="144"/>
      <c r="W2088" s="144"/>
      <c r="X2088" s="144"/>
      <c r="Y2088" s="144"/>
      <c r="Z2088" s="144"/>
      <c r="AA2088" s="144"/>
      <c r="AB2088" s="144"/>
      <c r="AC2088" s="144"/>
      <c r="AD2088" s="144"/>
      <c r="AE2088" s="144"/>
      <c r="AF2088" s="144"/>
      <c r="AG2088" s="144"/>
      <c r="AH2088" s="144"/>
      <c r="AI2088" s="144"/>
      <c r="AJ2088" s="144"/>
      <c r="AK2088" s="144"/>
      <c r="AL2088" s="144"/>
      <c r="AM2088" s="144"/>
      <c r="AN2088" s="144"/>
      <c r="AO2088" s="144"/>
      <c r="AP2088" s="144"/>
      <c r="AQ2088" s="144"/>
      <c r="AR2088" s="144"/>
      <c r="AS2088" s="144"/>
      <c r="AT2088" s="144"/>
      <c r="AU2088" s="144"/>
      <c r="AV2088" s="144"/>
      <c r="AW2088" s="144"/>
      <c r="AX2088" s="144"/>
      <c r="AY2088" s="144"/>
      <c r="AZ2088" s="144"/>
      <c r="BA2088" s="144"/>
      <c r="BB2088" s="144"/>
      <c r="BC2088" s="144"/>
      <c r="BD2088" s="144"/>
      <c r="BE2088" s="144"/>
      <c r="BF2088" s="144"/>
      <c r="BG2088" s="144"/>
      <c r="BH2088" s="144"/>
      <c r="BI2088" s="144"/>
      <c r="BJ2088" s="144"/>
      <c r="BK2088" s="144"/>
      <c r="BL2088" s="144"/>
      <c r="BM2088" s="144"/>
      <c r="BN2088" s="144"/>
      <c r="BO2088" s="144"/>
      <c r="BP2088" s="144"/>
    </row>
    <row r="2089" spans="1:68" ht="14.5" x14ac:dyDescent="0.3">
      <c r="A2089" s="143"/>
      <c r="B2089" s="143"/>
      <c r="C2089" s="327"/>
      <c r="D2089" s="144"/>
      <c r="E2089" s="144"/>
      <c r="F2089" s="144"/>
      <c r="G2089" s="144"/>
      <c r="H2089" s="144"/>
      <c r="I2089" s="144"/>
      <c r="J2089" s="144"/>
      <c r="K2089" s="144"/>
      <c r="L2089" s="144"/>
      <c r="M2089" s="144"/>
      <c r="N2089" s="144"/>
      <c r="O2089" s="144"/>
      <c r="P2089" s="144"/>
      <c r="Q2089" s="144"/>
      <c r="R2089" s="144"/>
      <c r="S2089" s="144"/>
      <c r="T2089" s="144"/>
      <c r="U2089" s="144"/>
      <c r="V2089" s="144"/>
      <c r="W2089" s="144"/>
      <c r="X2089" s="144"/>
      <c r="Y2089" s="144"/>
      <c r="Z2089" s="144"/>
      <c r="AA2089" s="144"/>
      <c r="AB2089" s="144"/>
      <c r="AC2089" s="144"/>
      <c r="AD2089" s="144"/>
      <c r="AE2089" s="144"/>
      <c r="AF2089" s="144"/>
      <c r="AG2089" s="144"/>
      <c r="AH2089" s="144"/>
      <c r="AI2089" s="144"/>
      <c r="AJ2089" s="144"/>
      <c r="AK2089" s="144"/>
      <c r="AL2089" s="144"/>
      <c r="AM2089" s="144"/>
      <c r="AN2089" s="144"/>
      <c r="AO2089" s="144"/>
      <c r="AP2089" s="144"/>
      <c r="AQ2089" s="144"/>
      <c r="AR2089" s="144"/>
      <c r="AS2089" s="144"/>
      <c r="AT2089" s="144"/>
      <c r="AU2089" s="144"/>
      <c r="AV2089" s="144"/>
      <c r="AW2089" s="144"/>
      <c r="AX2089" s="144"/>
      <c r="AY2089" s="144"/>
      <c r="AZ2089" s="144"/>
      <c r="BA2089" s="144"/>
      <c r="BB2089" s="144"/>
      <c r="BC2089" s="144"/>
      <c r="BD2089" s="144"/>
      <c r="BE2089" s="144"/>
      <c r="BF2089" s="144"/>
      <c r="BG2089" s="144"/>
      <c r="BH2089" s="144"/>
      <c r="BI2089" s="144"/>
      <c r="BJ2089" s="144"/>
      <c r="BK2089" s="144"/>
      <c r="BL2089" s="144"/>
      <c r="BM2089" s="144"/>
      <c r="BN2089" s="144"/>
      <c r="BO2089" s="144"/>
      <c r="BP2089" s="144"/>
    </row>
    <row r="2090" spans="1:68" ht="14.5" x14ac:dyDescent="0.3">
      <c r="A2090" s="143"/>
      <c r="B2090" s="143"/>
      <c r="C2090" s="327"/>
      <c r="D2090" s="144"/>
      <c r="E2090" s="144"/>
      <c r="F2090" s="144"/>
      <c r="G2090" s="144"/>
      <c r="H2090" s="144"/>
      <c r="I2090" s="144"/>
      <c r="J2090" s="144"/>
      <c r="K2090" s="144"/>
      <c r="L2090" s="144"/>
      <c r="M2090" s="144"/>
      <c r="N2090" s="144"/>
      <c r="O2090" s="144"/>
      <c r="P2090" s="144"/>
      <c r="Q2090" s="144"/>
      <c r="R2090" s="144"/>
      <c r="S2090" s="144"/>
      <c r="T2090" s="144"/>
      <c r="U2090" s="144"/>
      <c r="V2090" s="144"/>
      <c r="W2090" s="144"/>
      <c r="X2090" s="144"/>
      <c r="Y2090" s="144"/>
      <c r="Z2090" s="144"/>
      <c r="AA2090" s="144"/>
      <c r="AB2090" s="144"/>
      <c r="AC2090" s="144"/>
      <c r="AD2090" s="144"/>
      <c r="AE2090" s="144"/>
      <c r="AF2090" s="144"/>
      <c r="AG2090" s="144"/>
      <c r="AH2090" s="144"/>
      <c r="AI2090" s="144"/>
      <c r="AJ2090" s="144"/>
      <c r="AK2090" s="144"/>
      <c r="AL2090" s="144"/>
      <c r="AM2090" s="144"/>
      <c r="AN2090" s="144"/>
      <c r="AO2090" s="144"/>
      <c r="AP2090" s="144"/>
      <c r="AQ2090" s="144"/>
      <c r="AR2090" s="144"/>
      <c r="AS2090" s="144"/>
      <c r="AT2090" s="144"/>
      <c r="AU2090" s="144"/>
      <c r="AV2090" s="144"/>
      <c r="AW2090" s="144"/>
      <c r="AX2090" s="144"/>
      <c r="AY2090" s="144"/>
      <c r="AZ2090" s="144"/>
      <c r="BA2090" s="144"/>
      <c r="BB2090" s="144"/>
      <c r="BC2090" s="144"/>
      <c r="BD2090" s="144"/>
      <c r="BE2090" s="144"/>
      <c r="BF2090" s="144"/>
      <c r="BG2090" s="144"/>
      <c r="BH2090" s="144"/>
      <c r="BI2090" s="144"/>
      <c r="BJ2090" s="144"/>
      <c r="BK2090" s="144"/>
      <c r="BL2090" s="144"/>
      <c r="BM2090" s="144"/>
      <c r="BN2090" s="144"/>
      <c r="BO2090" s="144"/>
      <c r="BP2090" s="144"/>
    </row>
    <row r="2091" spans="1:68" ht="14.5" x14ac:dyDescent="0.3">
      <c r="A2091" s="143"/>
      <c r="B2091" s="143"/>
      <c r="C2091" s="327"/>
      <c r="D2091" s="144"/>
      <c r="E2091" s="144"/>
      <c r="F2091" s="144"/>
      <c r="G2091" s="144"/>
      <c r="H2091" s="144"/>
      <c r="I2091" s="144"/>
      <c r="J2091" s="144"/>
      <c r="K2091" s="144"/>
      <c r="L2091" s="144"/>
      <c r="M2091" s="144"/>
      <c r="N2091" s="144"/>
      <c r="O2091" s="144"/>
      <c r="P2091" s="144"/>
      <c r="Q2091" s="144"/>
      <c r="R2091" s="144"/>
      <c r="S2091" s="144"/>
      <c r="T2091" s="144"/>
      <c r="U2091" s="144"/>
      <c r="V2091" s="144"/>
      <c r="W2091" s="144"/>
      <c r="X2091" s="144"/>
      <c r="Y2091" s="144"/>
      <c r="Z2091" s="144"/>
      <c r="AA2091" s="144"/>
      <c r="AB2091" s="144"/>
      <c r="AC2091" s="144"/>
      <c r="AD2091" s="144"/>
      <c r="AE2091" s="144"/>
      <c r="AF2091" s="144"/>
      <c r="AG2091" s="144"/>
      <c r="AH2091" s="144"/>
      <c r="AI2091" s="144"/>
      <c r="AJ2091" s="144"/>
      <c r="AK2091" s="144"/>
      <c r="AL2091" s="144"/>
      <c r="AM2091" s="144"/>
      <c r="AN2091" s="144"/>
      <c r="AO2091" s="144"/>
      <c r="AP2091" s="144"/>
      <c r="AQ2091" s="144"/>
      <c r="AR2091" s="144"/>
      <c r="AS2091" s="144"/>
      <c r="AT2091" s="144"/>
      <c r="AU2091" s="144"/>
      <c r="AV2091" s="144"/>
      <c r="AW2091" s="144"/>
      <c r="AX2091" s="144"/>
      <c r="AY2091" s="144"/>
      <c r="AZ2091" s="144"/>
      <c r="BA2091" s="144"/>
      <c r="BB2091" s="144"/>
      <c r="BC2091" s="144"/>
      <c r="BD2091" s="144"/>
      <c r="BE2091" s="144"/>
      <c r="BF2091" s="144"/>
      <c r="BG2091" s="144"/>
      <c r="BH2091" s="144"/>
      <c r="BI2091" s="144"/>
      <c r="BJ2091" s="144"/>
      <c r="BK2091" s="144"/>
      <c r="BL2091" s="144"/>
      <c r="BM2091" s="144"/>
      <c r="BN2091" s="144"/>
      <c r="BO2091" s="144"/>
      <c r="BP2091" s="144"/>
    </row>
    <row r="2092" spans="1:68" ht="14.5" x14ac:dyDescent="0.3">
      <c r="A2092" s="143"/>
      <c r="B2092" s="143"/>
      <c r="C2092" s="327"/>
      <c r="D2092" s="144"/>
      <c r="E2092" s="144"/>
      <c r="F2092" s="144"/>
      <c r="G2092" s="144"/>
      <c r="H2092" s="144"/>
      <c r="I2092" s="144"/>
      <c r="J2092" s="144"/>
      <c r="K2092" s="144"/>
      <c r="L2092" s="144"/>
      <c r="M2092" s="144"/>
      <c r="N2092" s="144"/>
      <c r="O2092" s="144"/>
      <c r="P2092" s="144"/>
      <c r="Q2092" s="144"/>
      <c r="R2092" s="144"/>
      <c r="S2092" s="144"/>
      <c r="T2092" s="144"/>
      <c r="U2092" s="144"/>
      <c r="V2092" s="144"/>
      <c r="W2092" s="144"/>
      <c r="X2092" s="144"/>
      <c r="Y2092" s="144"/>
      <c r="Z2092" s="144"/>
      <c r="AA2092" s="144"/>
      <c r="AB2092" s="144"/>
      <c r="AC2092" s="144"/>
      <c r="AD2092" s="144"/>
      <c r="AE2092" s="144"/>
      <c r="AF2092" s="144"/>
      <c r="AG2092" s="144"/>
      <c r="AH2092" s="144"/>
      <c r="AI2092" s="144"/>
      <c r="AJ2092" s="144"/>
      <c r="AK2092" s="144"/>
      <c r="AL2092" s="144"/>
      <c r="AM2092" s="144"/>
      <c r="AN2092" s="144"/>
      <c r="AO2092" s="144"/>
      <c r="AP2092" s="144"/>
      <c r="AQ2092" s="144"/>
      <c r="AR2092" s="144"/>
      <c r="AS2092" s="144"/>
      <c r="AT2092" s="144"/>
      <c r="AU2092" s="144"/>
      <c r="AV2092" s="144"/>
      <c r="AW2092" s="144"/>
      <c r="AX2092" s="144"/>
      <c r="AY2092" s="144"/>
      <c r="AZ2092" s="144"/>
      <c r="BA2092" s="144"/>
      <c r="BB2092" s="144"/>
      <c r="BC2092" s="144"/>
      <c r="BD2092" s="144"/>
      <c r="BE2092" s="144"/>
      <c r="BF2092" s="144"/>
      <c r="BG2092" s="144"/>
      <c r="BH2092" s="144"/>
      <c r="BI2092" s="144"/>
      <c r="BJ2092" s="144"/>
      <c r="BK2092" s="144"/>
      <c r="BL2092" s="144"/>
      <c r="BM2092" s="144"/>
      <c r="BN2092" s="144"/>
      <c r="BO2092" s="144"/>
      <c r="BP2092" s="144"/>
    </row>
    <row r="2093" spans="1:68" ht="14.5" x14ac:dyDescent="0.3">
      <c r="A2093" s="143"/>
      <c r="B2093" s="143"/>
      <c r="C2093" s="327"/>
      <c r="D2093" s="144"/>
      <c r="E2093" s="144"/>
      <c r="F2093" s="144"/>
      <c r="G2093" s="144"/>
      <c r="H2093" s="144"/>
      <c r="I2093" s="144"/>
      <c r="J2093" s="144"/>
      <c r="K2093" s="144"/>
      <c r="L2093" s="144"/>
      <c r="M2093" s="144"/>
      <c r="N2093" s="144"/>
      <c r="O2093" s="144"/>
      <c r="P2093" s="144"/>
      <c r="Q2093" s="144"/>
      <c r="R2093" s="144"/>
      <c r="S2093" s="144"/>
      <c r="T2093" s="144"/>
      <c r="U2093" s="144"/>
      <c r="V2093" s="144"/>
      <c r="W2093" s="144"/>
      <c r="X2093" s="144"/>
      <c r="Y2093" s="144"/>
      <c r="Z2093" s="144"/>
      <c r="AA2093" s="144"/>
      <c r="AB2093" s="144"/>
      <c r="AC2093" s="144"/>
      <c r="AD2093" s="144"/>
      <c r="AE2093" s="144"/>
      <c r="AF2093" s="144"/>
      <c r="AG2093" s="144"/>
      <c r="AH2093" s="144"/>
      <c r="AI2093" s="144"/>
      <c r="AJ2093" s="144"/>
      <c r="AK2093" s="144"/>
      <c r="AL2093" s="144"/>
      <c r="AM2093" s="144"/>
      <c r="AN2093" s="144"/>
      <c r="AO2093" s="144"/>
      <c r="AP2093" s="144"/>
      <c r="AQ2093" s="144"/>
      <c r="AR2093" s="144"/>
      <c r="AS2093" s="144"/>
      <c r="AT2093" s="144"/>
      <c r="AU2093" s="144"/>
      <c r="AV2093" s="144"/>
      <c r="AW2093" s="144"/>
      <c r="AX2093" s="144"/>
      <c r="AY2093" s="144"/>
      <c r="AZ2093" s="144"/>
      <c r="BA2093" s="144"/>
      <c r="BB2093" s="144"/>
      <c r="BC2093" s="144"/>
      <c r="BD2093" s="144"/>
      <c r="BE2093" s="144"/>
      <c r="BF2093" s="144"/>
      <c r="BG2093" s="144"/>
      <c r="BH2093" s="144"/>
      <c r="BI2093" s="144"/>
      <c r="BJ2093" s="144"/>
      <c r="BK2093" s="144"/>
      <c r="BL2093" s="144"/>
      <c r="BM2093" s="144"/>
      <c r="BN2093" s="144"/>
      <c r="BO2093" s="144"/>
      <c r="BP2093" s="144"/>
    </row>
    <row r="2094" spans="1:68" ht="14.5" x14ac:dyDescent="0.3">
      <c r="A2094" s="143"/>
      <c r="B2094" s="143"/>
      <c r="C2094" s="327"/>
      <c r="D2094" s="144"/>
      <c r="E2094" s="144"/>
      <c r="F2094" s="144"/>
      <c r="G2094" s="144"/>
      <c r="H2094" s="144"/>
      <c r="I2094" s="144"/>
      <c r="J2094" s="144"/>
      <c r="K2094" s="144"/>
      <c r="L2094" s="144"/>
      <c r="M2094" s="144"/>
      <c r="N2094" s="144"/>
      <c r="O2094" s="144"/>
      <c r="P2094" s="144"/>
      <c r="Q2094" s="144"/>
      <c r="R2094" s="144"/>
      <c r="S2094" s="144"/>
      <c r="T2094" s="144"/>
      <c r="U2094" s="144"/>
      <c r="V2094" s="144"/>
      <c r="W2094" s="144"/>
      <c r="X2094" s="144"/>
      <c r="Y2094" s="144"/>
      <c r="Z2094" s="144"/>
      <c r="AA2094" s="144"/>
      <c r="AB2094" s="144"/>
      <c r="AC2094" s="144"/>
      <c r="AD2094" s="144"/>
      <c r="AE2094" s="144"/>
      <c r="AF2094" s="144"/>
      <c r="AG2094" s="144"/>
      <c r="AH2094" s="144"/>
      <c r="AI2094" s="144"/>
      <c r="AJ2094" s="144"/>
      <c r="AK2094" s="144"/>
      <c r="AL2094" s="144"/>
      <c r="AM2094" s="144"/>
      <c r="AN2094" s="144"/>
      <c r="AO2094" s="144"/>
      <c r="AP2094" s="144"/>
      <c r="AQ2094" s="144"/>
      <c r="AR2094" s="144"/>
      <c r="AS2094" s="144"/>
      <c r="AT2094" s="144"/>
      <c r="AU2094" s="144"/>
      <c r="AV2094" s="144"/>
      <c r="AW2094" s="144"/>
      <c r="AX2094" s="144"/>
      <c r="AY2094" s="144"/>
      <c r="AZ2094" s="144"/>
      <c r="BA2094" s="144"/>
      <c r="BB2094" s="144"/>
      <c r="BC2094" s="144"/>
      <c r="BD2094" s="144"/>
      <c r="BE2094" s="144"/>
      <c r="BF2094" s="144"/>
      <c r="BG2094" s="144"/>
      <c r="BH2094" s="144"/>
      <c r="BI2094" s="144"/>
      <c r="BJ2094" s="144"/>
      <c r="BK2094" s="144"/>
      <c r="BL2094" s="144"/>
      <c r="BM2094" s="144"/>
      <c r="BN2094" s="144"/>
      <c r="BO2094" s="144"/>
      <c r="BP2094" s="144"/>
    </row>
    <row r="2095" spans="1:68" ht="14.5" x14ac:dyDescent="0.3">
      <c r="A2095" s="143"/>
      <c r="B2095" s="143"/>
      <c r="C2095" s="327"/>
      <c r="D2095" s="144"/>
      <c r="E2095" s="144"/>
      <c r="F2095" s="144"/>
      <c r="G2095" s="144"/>
      <c r="H2095" s="144"/>
      <c r="I2095" s="144"/>
      <c r="J2095" s="144"/>
      <c r="K2095" s="144"/>
      <c r="L2095" s="144"/>
      <c r="M2095" s="144"/>
      <c r="N2095" s="144"/>
      <c r="O2095" s="144"/>
      <c r="P2095" s="144"/>
      <c r="Q2095" s="144"/>
      <c r="R2095" s="144"/>
      <c r="S2095" s="144"/>
      <c r="T2095" s="144"/>
      <c r="U2095" s="144"/>
      <c r="V2095" s="144"/>
      <c r="W2095" s="144"/>
      <c r="X2095" s="144"/>
      <c r="Y2095" s="144"/>
      <c r="Z2095" s="144"/>
      <c r="AA2095" s="144"/>
      <c r="AB2095" s="144"/>
      <c r="AC2095" s="144"/>
      <c r="AD2095" s="144"/>
      <c r="AE2095" s="144"/>
      <c r="AF2095" s="144"/>
      <c r="AG2095" s="144"/>
      <c r="AH2095" s="144"/>
      <c r="AI2095" s="144"/>
      <c r="AJ2095" s="144"/>
      <c r="AK2095" s="144"/>
      <c r="AL2095" s="144"/>
      <c r="AM2095" s="144"/>
      <c r="AN2095" s="144"/>
      <c r="AO2095" s="144"/>
      <c r="AP2095" s="144"/>
      <c r="AQ2095" s="144"/>
      <c r="AR2095" s="144"/>
      <c r="AS2095" s="144"/>
      <c r="AT2095" s="144"/>
      <c r="AU2095" s="144"/>
      <c r="AV2095" s="144"/>
      <c r="AW2095" s="144"/>
      <c r="AX2095" s="144"/>
      <c r="AY2095" s="144"/>
      <c r="AZ2095" s="144"/>
      <c r="BA2095" s="144"/>
      <c r="BB2095" s="144"/>
      <c r="BC2095" s="144"/>
      <c r="BD2095" s="144"/>
      <c r="BE2095" s="144"/>
      <c r="BF2095" s="144"/>
      <c r="BG2095" s="144"/>
      <c r="BH2095" s="144"/>
      <c r="BI2095" s="144"/>
      <c r="BJ2095" s="144"/>
      <c r="BK2095" s="144"/>
      <c r="BL2095" s="144"/>
      <c r="BM2095" s="144"/>
      <c r="BN2095" s="144"/>
      <c r="BO2095" s="144"/>
      <c r="BP2095" s="144"/>
    </row>
    <row r="2096" spans="1:68" ht="14.5" x14ac:dyDescent="0.3">
      <c r="A2096" s="143"/>
      <c r="B2096" s="143"/>
      <c r="C2096" s="327"/>
      <c r="D2096" s="144"/>
      <c r="E2096" s="144"/>
      <c r="F2096" s="144"/>
      <c r="G2096" s="144"/>
      <c r="H2096" s="144"/>
      <c r="I2096" s="144"/>
      <c r="J2096" s="144"/>
      <c r="K2096" s="144"/>
      <c r="L2096" s="144"/>
      <c r="M2096" s="144"/>
      <c r="N2096" s="144"/>
      <c r="O2096" s="144"/>
      <c r="P2096" s="144"/>
      <c r="Q2096" s="144"/>
      <c r="R2096" s="144"/>
      <c r="S2096" s="144"/>
      <c r="T2096" s="144"/>
      <c r="U2096" s="144"/>
      <c r="V2096" s="144"/>
      <c r="W2096" s="144"/>
      <c r="X2096" s="144"/>
      <c r="Y2096" s="144"/>
      <c r="Z2096" s="144"/>
      <c r="AA2096" s="144"/>
      <c r="AB2096" s="144"/>
      <c r="AC2096" s="144"/>
      <c r="AD2096" s="144"/>
      <c r="AE2096" s="144"/>
      <c r="AF2096" s="144"/>
      <c r="AG2096" s="144"/>
      <c r="AH2096" s="144"/>
      <c r="AI2096" s="144"/>
      <c r="AJ2096" s="144"/>
      <c r="AK2096" s="144"/>
      <c r="AL2096" s="144"/>
      <c r="AM2096" s="144"/>
      <c r="AN2096" s="144"/>
      <c r="AO2096" s="144"/>
      <c r="AP2096" s="144"/>
      <c r="AQ2096" s="144"/>
      <c r="AR2096" s="144"/>
      <c r="AS2096" s="144"/>
      <c r="AT2096" s="144"/>
      <c r="AU2096" s="144"/>
      <c r="AV2096" s="144"/>
      <c r="AW2096" s="144"/>
      <c r="AX2096" s="144"/>
      <c r="AY2096" s="144"/>
      <c r="AZ2096" s="144"/>
      <c r="BA2096" s="144"/>
      <c r="BB2096" s="144"/>
      <c r="BC2096" s="144"/>
      <c r="BD2096" s="144"/>
      <c r="BE2096" s="144"/>
      <c r="BF2096" s="144"/>
      <c r="BG2096" s="144"/>
      <c r="BH2096" s="144"/>
      <c r="BI2096" s="144"/>
      <c r="BJ2096" s="144"/>
      <c r="BK2096" s="144"/>
      <c r="BL2096" s="144"/>
      <c r="BM2096" s="144"/>
      <c r="BN2096" s="144"/>
      <c r="BO2096" s="144"/>
      <c r="BP2096" s="144"/>
    </row>
    <row r="2097" spans="1:68" ht="14.5" x14ac:dyDescent="0.3">
      <c r="A2097" s="143"/>
      <c r="B2097" s="143"/>
      <c r="C2097" s="327"/>
      <c r="D2097" s="144"/>
      <c r="E2097" s="144"/>
      <c r="F2097" s="144"/>
      <c r="G2097" s="144"/>
      <c r="H2097" s="144"/>
      <c r="I2097" s="144"/>
      <c r="J2097" s="144"/>
      <c r="K2097" s="144"/>
      <c r="L2097" s="144"/>
      <c r="M2097" s="144"/>
      <c r="N2097" s="144"/>
      <c r="O2097" s="144"/>
      <c r="P2097" s="144"/>
      <c r="Q2097" s="144"/>
      <c r="R2097" s="144"/>
      <c r="S2097" s="144"/>
      <c r="T2097" s="144"/>
      <c r="U2097" s="144"/>
      <c r="V2097" s="144"/>
      <c r="W2097" s="144"/>
      <c r="X2097" s="144"/>
      <c r="Y2097" s="144"/>
      <c r="Z2097" s="144"/>
      <c r="AA2097" s="144"/>
      <c r="AB2097" s="144"/>
      <c r="AC2097" s="144"/>
      <c r="AD2097" s="144"/>
      <c r="AE2097" s="144"/>
      <c r="AF2097" s="144"/>
      <c r="AG2097" s="144"/>
      <c r="AH2097" s="144"/>
      <c r="AI2097" s="144"/>
      <c r="AJ2097" s="144"/>
      <c r="AK2097" s="144"/>
      <c r="AL2097" s="144"/>
      <c r="AM2097" s="144"/>
      <c r="AN2097" s="144"/>
      <c r="AO2097" s="144"/>
      <c r="AP2097" s="144"/>
      <c r="AQ2097" s="144"/>
      <c r="AR2097" s="144"/>
      <c r="AS2097" s="144"/>
      <c r="AT2097" s="144"/>
      <c r="AU2097" s="144"/>
      <c r="AV2097" s="144"/>
      <c r="AW2097" s="144"/>
      <c r="AX2097" s="144"/>
      <c r="AY2097" s="144"/>
      <c r="AZ2097" s="144"/>
      <c r="BA2097" s="144"/>
      <c r="BB2097" s="144"/>
      <c r="BC2097" s="144"/>
      <c r="BD2097" s="144"/>
      <c r="BE2097" s="144"/>
      <c r="BF2097" s="144"/>
      <c r="BG2097" s="144"/>
      <c r="BH2097" s="144"/>
      <c r="BI2097" s="144"/>
      <c r="BJ2097" s="144"/>
      <c r="BK2097" s="144"/>
      <c r="BL2097" s="144"/>
      <c r="BM2097" s="144"/>
      <c r="BN2097" s="144"/>
      <c r="BO2097" s="144"/>
      <c r="BP2097" s="144"/>
    </row>
    <row r="2098" spans="1:68" ht="14.5" x14ac:dyDescent="0.3">
      <c r="A2098" s="143"/>
      <c r="B2098" s="143"/>
      <c r="C2098" s="327"/>
      <c r="D2098" s="144"/>
      <c r="E2098" s="144"/>
      <c r="F2098" s="144"/>
      <c r="G2098" s="144"/>
      <c r="H2098" s="144"/>
      <c r="I2098" s="144"/>
      <c r="J2098" s="144"/>
      <c r="K2098" s="144"/>
      <c r="L2098" s="144"/>
      <c r="M2098" s="144"/>
      <c r="N2098" s="144"/>
      <c r="O2098" s="144"/>
      <c r="P2098" s="144"/>
      <c r="Q2098" s="144"/>
      <c r="R2098" s="144"/>
      <c r="S2098" s="144"/>
      <c r="T2098" s="144"/>
      <c r="U2098" s="144"/>
      <c r="V2098" s="144"/>
      <c r="W2098" s="144"/>
      <c r="X2098" s="144"/>
      <c r="Y2098" s="144"/>
      <c r="Z2098" s="144"/>
      <c r="AA2098" s="144"/>
      <c r="AB2098" s="144"/>
      <c r="AC2098" s="144"/>
      <c r="AD2098" s="144"/>
      <c r="AE2098" s="144"/>
      <c r="AF2098" s="144"/>
      <c r="AG2098" s="144"/>
      <c r="AH2098" s="144"/>
      <c r="AI2098" s="144"/>
      <c r="AJ2098" s="144"/>
      <c r="AK2098" s="144"/>
      <c r="AL2098" s="144"/>
      <c r="AM2098" s="144"/>
      <c r="AN2098" s="144"/>
      <c r="AO2098" s="144"/>
      <c r="AP2098" s="144"/>
      <c r="AQ2098" s="144"/>
      <c r="AR2098" s="144"/>
      <c r="AS2098" s="144"/>
      <c r="AT2098" s="144"/>
      <c r="AU2098" s="144"/>
      <c r="AV2098" s="144"/>
      <c r="AW2098" s="144"/>
      <c r="AX2098" s="144"/>
      <c r="AY2098" s="144"/>
      <c r="AZ2098" s="144"/>
      <c r="BA2098" s="144"/>
      <c r="BB2098" s="144"/>
      <c r="BC2098" s="144"/>
      <c r="BD2098" s="144"/>
      <c r="BE2098" s="144"/>
      <c r="BF2098" s="144"/>
      <c r="BG2098" s="144"/>
      <c r="BH2098" s="144"/>
      <c r="BI2098" s="144"/>
      <c r="BJ2098" s="144"/>
      <c r="BK2098" s="144"/>
      <c r="BL2098" s="144"/>
      <c r="BM2098" s="144"/>
      <c r="BN2098" s="144"/>
      <c r="BO2098" s="144"/>
      <c r="BP2098" s="144"/>
    </row>
    <row r="2099" spans="1:68" ht="14.5" x14ac:dyDescent="0.3">
      <c r="A2099" s="143"/>
      <c r="B2099" s="143"/>
      <c r="C2099" s="327"/>
      <c r="D2099" s="144"/>
      <c r="E2099" s="144"/>
      <c r="F2099" s="144"/>
      <c r="G2099" s="144"/>
      <c r="H2099" s="144"/>
      <c r="I2099" s="144"/>
      <c r="J2099" s="144"/>
      <c r="K2099" s="144"/>
      <c r="L2099" s="144"/>
      <c r="M2099" s="144"/>
      <c r="N2099" s="144"/>
      <c r="O2099" s="144"/>
      <c r="P2099" s="144"/>
      <c r="Q2099" s="144"/>
      <c r="R2099" s="144"/>
      <c r="S2099" s="144"/>
      <c r="T2099" s="144"/>
      <c r="U2099" s="144"/>
      <c r="V2099" s="144"/>
      <c r="W2099" s="144"/>
      <c r="X2099" s="144"/>
      <c r="Y2099" s="144"/>
      <c r="Z2099" s="144"/>
      <c r="AA2099" s="144"/>
      <c r="AB2099" s="144"/>
      <c r="AC2099" s="144"/>
      <c r="AD2099" s="144"/>
      <c r="AE2099" s="144"/>
      <c r="AF2099" s="144"/>
      <c r="AG2099" s="144"/>
      <c r="AH2099" s="144"/>
      <c r="AI2099" s="144"/>
      <c r="AJ2099" s="144"/>
      <c r="AK2099" s="144"/>
      <c r="AL2099" s="144"/>
      <c r="AM2099" s="144"/>
      <c r="AN2099" s="144"/>
      <c r="AO2099" s="144"/>
      <c r="AP2099" s="144"/>
      <c r="AQ2099" s="144"/>
      <c r="AR2099" s="144"/>
      <c r="AS2099" s="144"/>
      <c r="AT2099" s="144"/>
      <c r="AU2099" s="144"/>
      <c r="AV2099" s="144"/>
      <c r="AW2099" s="144"/>
      <c r="AX2099" s="144"/>
      <c r="AY2099" s="144"/>
      <c r="AZ2099" s="144"/>
      <c r="BA2099" s="144"/>
      <c r="BB2099" s="144"/>
      <c r="BC2099" s="144"/>
      <c r="BD2099" s="144"/>
      <c r="BE2099" s="144"/>
      <c r="BF2099" s="144"/>
      <c r="BG2099" s="144"/>
      <c r="BH2099" s="144"/>
      <c r="BI2099" s="144"/>
      <c r="BJ2099" s="144"/>
      <c r="BK2099" s="144"/>
      <c r="BL2099" s="144"/>
      <c r="BM2099" s="144"/>
      <c r="BN2099" s="144"/>
      <c r="BO2099" s="144"/>
      <c r="BP2099" s="144"/>
    </row>
    <row r="2100" spans="1:68" ht="14.5" x14ac:dyDescent="0.3">
      <c r="A2100" s="143"/>
      <c r="B2100" s="143"/>
      <c r="C2100" s="327"/>
      <c r="D2100" s="144"/>
      <c r="E2100" s="144"/>
      <c r="F2100" s="144"/>
      <c r="G2100" s="144"/>
      <c r="H2100" s="144"/>
      <c r="I2100" s="144"/>
      <c r="J2100" s="144"/>
      <c r="K2100" s="144"/>
      <c r="L2100" s="144"/>
      <c r="M2100" s="144"/>
      <c r="N2100" s="144"/>
      <c r="O2100" s="144"/>
      <c r="P2100" s="144"/>
      <c r="Q2100" s="144"/>
      <c r="R2100" s="144"/>
      <c r="S2100" s="144"/>
      <c r="T2100" s="144"/>
      <c r="U2100" s="144"/>
      <c r="V2100" s="144"/>
      <c r="W2100" s="144"/>
      <c r="X2100" s="144"/>
      <c r="Y2100" s="144"/>
      <c r="Z2100" s="144"/>
      <c r="AA2100" s="144"/>
      <c r="AB2100" s="144"/>
      <c r="AC2100" s="144"/>
      <c r="AD2100" s="144"/>
      <c r="AE2100" s="144"/>
      <c r="AF2100" s="144"/>
      <c r="AG2100" s="144"/>
      <c r="AH2100" s="144"/>
      <c r="AI2100" s="144"/>
      <c r="AJ2100" s="144"/>
      <c r="AK2100" s="144"/>
      <c r="AL2100" s="144"/>
      <c r="AM2100" s="144"/>
      <c r="AN2100" s="144"/>
      <c r="AO2100" s="144"/>
      <c r="AP2100" s="144"/>
      <c r="AQ2100" s="144"/>
      <c r="AR2100" s="144"/>
      <c r="AS2100" s="144"/>
      <c r="AT2100" s="144"/>
      <c r="AU2100" s="144"/>
      <c r="AV2100" s="144"/>
      <c r="AW2100" s="144"/>
      <c r="AX2100" s="144"/>
      <c r="AY2100" s="144"/>
      <c r="AZ2100" s="144"/>
      <c r="BA2100" s="144"/>
      <c r="BB2100" s="144"/>
      <c r="BC2100" s="144"/>
      <c r="BD2100" s="144"/>
      <c r="BE2100" s="144"/>
      <c r="BF2100" s="144"/>
      <c r="BG2100" s="144"/>
      <c r="BH2100" s="144"/>
      <c r="BI2100" s="144"/>
      <c r="BJ2100" s="144"/>
      <c r="BK2100" s="144"/>
      <c r="BL2100" s="144"/>
      <c r="BM2100" s="144"/>
      <c r="BN2100" s="144"/>
      <c r="BO2100" s="144"/>
      <c r="BP2100" s="144"/>
    </row>
    <row r="2101" spans="1:68" ht="14.5" x14ac:dyDescent="0.3">
      <c r="A2101" s="143"/>
      <c r="B2101" s="143"/>
      <c r="C2101" s="327"/>
      <c r="D2101" s="144"/>
      <c r="E2101" s="144"/>
      <c r="F2101" s="144"/>
      <c r="G2101" s="144"/>
      <c r="H2101" s="144"/>
      <c r="I2101" s="144"/>
      <c r="J2101" s="144"/>
      <c r="K2101" s="144"/>
      <c r="L2101" s="144"/>
      <c r="M2101" s="144"/>
      <c r="N2101" s="144"/>
      <c r="O2101" s="144"/>
      <c r="P2101" s="144"/>
      <c r="Q2101" s="144"/>
      <c r="R2101" s="144"/>
      <c r="S2101" s="144"/>
      <c r="T2101" s="144"/>
      <c r="U2101" s="144"/>
      <c r="V2101" s="144"/>
      <c r="W2101" s="144"/>
      <c r="X2101" s="144"/>
      <c r="Y2101" s="144"/>
      <c r="Z2101" s="144"/>
      <c r="AA2101" s="144"/>
      <c r="AB2101" s="144"/>
      <c r="AC2101" s="144"/>
      <c r="AD2101" s="144"/>
      <c r="AE2101" s="144"/>
      <c r="AF2101" s="144"/>
      <c r="AG2101" s="144"/>
      <c r="AH2101" s="144"/>
      <c r="AI2101" s="144"/>
      <c r="AJ2101" s="144"/>
      <c r="AK2101" s="144"/>
      <c r="AL2101" s="144"/>
      <c r="AM2101" s="144"/>
      <c r="AN2101" s="144"/>
      <c r="AO2101" s="144"/>
      <c r="AP2101" s="144"/>
      <c r="AQ2101" s="144"/>
      <c r="AR2101" s="144"/>
      <c r="AS2101" s="144"/>
      <c r="AT2101" s="144"/>
      <c r="AU2101" s="144"/>
      <c r="AV2101" s="144"/>
      <c r="AW2101" s="144"/>
      <c r="AX2101" s="144"/>
      <c r="AY2101" s="144"/>
      <c r="AZ2101" s="144"/>
      <c r="BA2101" s="144"/>
      <c r="BB2101" s="144"/>
      <c r="BC2101" s="144"/>
      <c r="BD2101" s="144"/>
      <c r="BE2101" s="144"/>
      <c r="BF2101" s="144"/>
      <c r="BG2101" s="144"/>
      <c r="BH2101" s="144"/>
      <c r="BI2101" s="144"/>
      <c r="BJ2101" s="144"/>
      <c r="BK2101" s="144"/>
      <c r="BL2101" s="144"/>
      <c r="BM2101" s="144"/>
      <c r="BN2101" s="144"/>
      <c r="BO2101" s="144"/>
      <c r="BP2101" s="144"/>
    </row>
    <row r="2102" spans="1:68" ht="14.5" x14ac:dyDescent="0.3">
      <c r="A2102" s="143"/>
      <c r="B2102" s="143"/>
      <c r="C2102" s="327"/>
      <c r="D2102" s="144"/>
      <c r="E2102" s="144"/>
      <c r="F2102" s="144"/>
      <c r="G2102" s="144"/>
      <c r="H2102" s="144"/>
      <c r="I2102" s="144"/>
      <c r="J2102" s="144"/>
      <c r="K2102" s="144"/>
      <c r="L2102" s="144"/>
      <c r="M2102" s="144"/>
      <c r="N2102" s="144"/>
      <c r="O2102" s="144"/>
      <c r="P2102" s="144"/>
      <c r="Q2102" s="144"/>
      <c r="R2102" s="144"/>
      <c r="S2102" s="144"/>
      <c r="T2102" s="144"/>
      <c r="U2102" s="144"/>
      <c r="V2102" s="144"/>
      <c r="W2102" s="144"/>
      <c r="X2102" s="144"/>
      <c r="Y2102" s="144"/>
      <c r="Z2102" s="144"/>
      <c r="AA2102" s="144"/>
      <c r="AB2102" s="144"/>
      <c r="AC2102" s="144"/>
      <c r="AD2102" s="144"/>
      <c r="AE2102" s="144"/>
      <c r="AF2102" s="144"/>
      <c r="AG2102" s="144"/>
      <c r="AH2102" s="144"/>
      <c r="AI2102" s="144"/>
      <c r="AJ2102" s="144"/>
      <c r="AK2102" s="144"/>
      <c r="AL2102" s="144"/>
      <c r="AM2102" s="144"/>
      <c r="AN2102" s="144"/>
      <c r="AO2102" s="144"/>
      <c r="AP2102" s="144"/>
      <c r="AQ2102" s="144"/>
      <c r="AR2102" s="144"/>
      <c r="AS2102" s="144"/>
      <c r="AT2102" s="144"/>
      <c r="AU2102" s="144"/>
      <c r="AV2102" s="144"/>
      <c r="AW2102" s="144"/>
      <c r="AX2102" s="144"/>
      <c r="AY2102" s="144"/>
      <c r="AZ2102" s="144"/>
      <c r="BA2102" s="144"/>
      <c r="BB2102" s="144"/>
      <c r="BC2102" s="144"/>
      <c r="BD2102" s="144"/>
      <c r="BE2102" s="144"/>
      <c r="BF2102" s="144"/>
      <c r="BG2102" s="144"/>
      <c r="BH2102" s="144"/>
      <c r="BI2102" s="144"/>
      <c r="BJ2102" s="144"/>
      <c r="BK2102" s="144"/>
      <c r="BL2102" s="144"/>
      <c r="BM2102" s="144"/>
      <c r="BN2102" s="144"/>
      <c r="BO2102" s="144"/>
      <c r="BP2102" s="144"/>
    </row>
    <row r="2103" spans="1:68" ht="14.5" x14ac:dyDescent="0.3">
      <c r="A2103" s="143"/>
      <c r="B2103" s="143"/>
      <c r="C2103" s="327"/>
      <c r="D2103" s="144"/>
      <c r="E2103" s="144"/>
      <c r="F2103" s="144"/>
      <c r="G2103" s="144"/>
      <c r="H2103" s="144"/>
      <c r="I2103" s="144"/>
      <c r="J2103" s="144"/>
      <c r="K2103" s="144"/>
      <c r="L2103" s="144"/>
      <c r="M2103" s="144"/>
      <c r="N2103" s="144"/>
      <c r="O2103" s="144"/>
      <c r="P2103" s="144"/>
      <c r="Q2103" s="144"/>
      <c r="R2103" s="144"/>
      <c r="S2103" s="144"/>
      <c r="T2103" s="144"/>
      <c r="U2103" s="144"/>
      <c r="V2103" s="144"/>
      <c r="W2103" s="144"/>
      <c r="X2103" s="144"/>
      <c r="Y2103" s="144"/>
      <c r="Z2103" s="144"/>
      <c r="AA2103" s="144"/>
      <c r="AB2103" s="144"/>
      <c r="AC2103" s="144"/>
      <c r="AD2103" s="144"/>
      <c r="AE2103" s="144"/>
      <c r="AF2103" s="144"/>
      <c r="AG2103" s="144"/>
      <c r="AH2103" s="144"/>
      <c r="AI2103" s="144"/>
      <c r="AJ2103" s="144"/>
      <c r="AK2103" s="144"/>
      <c r="AL2103" s="144"/>
      <c r="AM2103" s="144"/>
      <c r="AN2103" s="144"/>
      <c r="AO2103" s="144"/>
      <c r="AP2103" s="144"/>
      <c r="AQ2103" s="144"/>
      <c r="AR2103" s="144"/>
      <c r="AS2103" s="144"/>
      <c r="AT2103" s="144"/>
      <c r="AU2103" s="144"/>
      <c r="AV2103" s="144"/>
      <c r="AW2103" s="144"/>
      <c r="AX2103" s="144"/>
      <c r="AY2103" s="144"/>
      <c r="AZ2103" s="144"/>
      <c r="BA2103" s="144"/>
      <c r="BB2103" s="144"/>
      <c r="BC2103" s="144"/>
      <c r="BD2103" s="144"/>
      <c r="BE2103" s="144"/>
      <c r="BF2103" s="144"/>
      <c r="BG2103" s="144"/>
      <c r="BH2103" s="144"/>
      <c r="BI2103" s="144"/>
      <c r="BJ2103" s="144"/>
      <c r="BK2103" s="144"/>
      <c r="BL2103" s="144"/>
      <c r="BM2103" s="144"/>
      <c r="BN2103" s="144"/>
      <c r="BO2103" s="144"/>
      <c r="BP2103" s="144"/>
    </row>
    <row r="2104" spans="1:68" ht="14.5" x14ac:dyDescent="0.3">
      <c r="A2104" s="143"/>
      <c r="B2104" s="143"/>
      <c r="C2104" s="327"/>
      <c r="D2104" s="144"/>
      <c r="E2104" s="144"/>
      <c r="F2104" s="144"/>
      <c r="G2104" s="144"/>
      <c r="H2104" s="144"/>
      <c r="I2104" s="144"/>
      <c r="J2104" s="144"/>
      <c r="K2104" s="144"/>
      <c r="L2104" s="144"/>
      <c r="M2104" s="144"/>
      <c r="N2104" s="144"/>
      <c r="O2104" s="144"/>
      <c r="P2104" s="144"/>
      <c r="Q2104" s="144"/>
      <c r="R2104" s="144"/>
      <c r="S2104" s="144"/>
      <c r="T2104" s="144"/>
      <c r="U2104" s="144"/>
      <c r="V2104" s="144"/>
      <c r="W2104" s="144"/>
      <c r="X2104" s="144"/>
      <c r="Y2104" s="144"/>
      <c r="Z2104" s="144"/>
      <c r="AA2104" s="144"/>
      <c r="AB2104" s="144"/>
      <c r="AC2104" s="144"/>
      <c r="AD2104" s="144"/>
      <c r="AE2104" s="144"/>
      <c r="AF2104" s="144"/>
      <c r="AG2104" s="144"/>
      <c r="AH2104" s="144"/>
      <c r="AI2104" s="144"/>
      <c r="AJ2104" s="144"/>
      <c r="AK2104" s="144"/>
      <c r="AL2104" s="144"/>
      <c r="AM2104" s="144"/>
      <c r="AN2104" s="144"/>
      <c r="AO2104" s="144"/>
      <c r="AP2104" s="144"/>
      <c r="AQ2104" s="144"/>
      <c r="AR2104" s="144"/>
      <c r="AS2104" s="144"/>
      <c r="AT2104" s="144"/>
      <c r="AU2104" s="144"/>
      <c r="AV2104" s="144"/>
      <c r="AW2104" s="144"/>
      <c r="AX2104" s="144"/>
      <c r="AY2104" s="144"/>
      <c r="AZ2104" s="144"/>
      <c r="BA2104" s="144"/>
      <c r="BB2104" s="144"/>
      <c r="BC2104" s="144"/>
      <c r="BD2104" s="144"/>
      <c r="BE2104" s="144"/>
      <c r="BF2104" s="144"/>
      <c r="BG2104" s="144"/>
      <c r="BH2104" s="144"/>
      <c r="BI2104" s="144"/>
      <c r="BJ2104" s="144"/>
      <c r="BK2104" s="144"/>
      <c r="BL2104" s="144"/>
      <c r="BM2104" s="144"/>
      <c r="BN2104" s="144"/>
      <c r="BO2104" s="144"/>
      <c r="BP2104" s="144"/>
    </row>
    <row r="2105" spans="1:68" ht="14.5" x14ac:dyDescent="0.3">
      <c r="A2105" s="143"/>
      <c r="B2105" s="143"/>
      <c r="C2105" s="327"/>
      <c r="D2105" s="144"/>
      <c r="E2105" s="144"/>
      <c r="F2105" s="144"/>
      <c r="G2105" s="144"/>
      <c r="H2105" s="144"/>
      <c r="I2105" s="144"/>
      <c r="J2105" s="144"/>
      <c r="K2105" s="144"/>
      <c r="L2105" s="144"/>
      <c r="M2105" s="144"/>
      <c r="N2105" s="144"/>
      <c r="O2105" s="144"/>
      <c r="P2105" s="144"/>
      <c r="Q2105" s="144"/>
      <c r="R2105" s="144"/>
      <c r="S2105" s="144"/>
      <c r="T2105" s="144"/>
      <c r="U2105" s="144"/>
      <c r="V2105" s="144"/>
      <c r="W2105" s="144"/>
      <c r="X2105" s="144"/>
      <c r="Y2105" s="144"/>
      <c r="Z2105" s="144"/>
      <c r="AA2105" s="144"/>
      <c r="AB2105" s="144"/>
      <c r="AC2105" s="144"/>
      <c r="AD2105" s="144"/>
      <c r="AE2105" s="144"/>
      <c r="AF2105" s="144"/>
      <c r="AG2105" s="144"/>
      <c r="AH2105" s="144"/>
      <c r="AI2105" s="144"/>
      <c r="AJ2105" s="144"/>
      <c r="AK2105" s="144"/>
      <c r="AL2105" s="144"/>
      <c r="AM2105" s="144"/>
      <c r="AN2105" s="144"/>
      <c r="AO2105" s="144"/>
      <c r="AP2105" s="144"/>
      <c r="AQ2105" s="144"/>
      <c r="AR2105" s="144"/>
      <c r="AS2105" s="144"/>
      <c r="AT2105" s="144"/>
      <c r="AU2105" s="144"/>
      <c r="AV2105" s="144"/>
      <c r="AW2105" s="144"/>
      <c r="AX2105" s="144"/>
      <c r="AY2105" s="144"/>
      <c r="AZ2105" s="144"/>
      <c r="BA2105" s="144"/>
      <c r="BB2105" s="144"/>
      <c r="BC2105" s="144"/>
      <c r="BD2105" s="144"/>
      <c r="BE2105" s="144"/>
      <c r="BF2105" s="144"/>
      <c r="BG2105" s="144"/>
      <c r="BH2105" s="144"/>
      <c r="BI2105" s="144"/>
      <c r="BJ2105" s="144"/>
      <c r="BK2105" s="144"/>
      <c r="BL2105" s="144"/>
      <c r="BM2105" s="144"/>
      <c r="BN2105" s="144"/>
      <c r="BO2105" s="144"/>
      <c r="BP2105" s="144"/>
    </row>
    <row r="2106" spans="1:68" ht="14.5" x14ac:dyDescent="0.3">
      <c r="A2106" s="143"/>
      <c r="B2106" s="143"/>
      <c r="C2106" s="327"/>
      <c r="D2106" s="144"/>
      <c r="E2106" s="144"/>
      <c r="F2106" s="144"/>
      <c r="G2106" s="144"/>
      <c r="H2106" s="144"/>
      <c r="I2106" s="144"/>
      <c r="J2106" s="144"/>
      <c r="K2106" s="144"/>
      <c r="L2106" s="144"/>
      <c r="M2106" s="144"/>
      <c r="N2106" s="144"/>
      <c r="O2106" s="144"/>
      <c r="P2106" s="144"/>
      <c r="Q2106" s="144"/>
      <c r="R2106" s="144"/>
      <c r="S2106" s="144"/>
      <c r="T2106" s="144"/>
      <c r="U2106" s="144"/>
      <c r="V2106" s="144"/>
      <c r="W2106" s="144"/>
      <c r="X2106" s="144"/>
      <c r="Y2106" s="144"/>
      <c r="Z2106" s="144"/>
      <c r="AA2106" s="144"/>
      <c r="AB2106" s="144"/>
      <c r="AC2106" s="144"/>
      <c r="AD2106" s="144"/>
      <c r="AE2106" s="144"/>
      <c r="AF2106" s="144"/>
      <c r="AG2106" s="144"/>
      <c r="AH2106" s="144"/>
      <c r="AI2106" s="144"/>
      <c r="AJ2106" s="144"/>
      <c r="AK2106" s="144"/>
      <c r="AL2106" s="144"/>
      <c r="AM2106" s="144"/>
      <c r="AN2106" s="144"/>
      <c r="AO2106" s="144"/>
      <c r="AP2106" s="144"/>
      <c r="AQ2106" s="144"/>
      <c r="AR2106" s="144"/>
      <c r="AS2106" s="144"/>
      <c r="AT2106" s="144"/>
      <c r="AU2106" s="144"/>
      <c r="AV2106" s="144"/>
      <c r="AW2106" s="144"/>
      <c r="AX2106" s="144"/>
      <c r="AY2106" s="144"/>
      <c r="AZ2106" s="144"/>
      <c r="BA2106" s="144"/>
      <c r="BB2106" s="144"/>
      <c r="BC2106" s="144"/>
      <c r="BD2106" s="144"/>
      <c r="BE2106" s="144"/>
      <c r="BF2106" s="144"/>
      <c r="BG2106" s="144"/>
      <c r="BH2106" s="144"/>
      <c r="BI2106" s="144"/>
      <c r="BJ2106" s="144"/>
      <c r="BK2106" s="144"/>
      <c r="BL2106" s="144"/>
      <c r="BM2106" s="144"/>
      <c r="BN2106" s="144"/>
      <c r="BO2106" s="144"/>
      <c r="BP2106" s="144"/>
    </row>
    <row r="2107" spans="1:68" ht="14.5" x14ac:dyDescent="0.3">
      <c r="A2107" s="143"/>
      <c r="B2107" s="143"/>
      <c r="C2107" s="327"/>
      <c r="D2107" s="144"/>
      <c r="E2107" s="144"/>
      <c r="F2107" s="144"/>
      <c r="G2107" s="144"/>
      <c r="H2107" s="144"/>
      <c r="I2107" s="144"/>
      <c r="J2107" s="144"/>
      <c r="K2107" s="144"/>
      <c r="L2107" s="144"/>
      <c r="M2107" s="144"/>
      <c r="N2107" s="144"/>
      <c r="O2107" s="144"/>
      <c r="P2107" s="144"/>
      <c r="Q2107" s="144"/>
      <c r="R2107" s="144"/>
      <c r="S2107" s="144"/>
      <c r="T2107" s="144"/>
      <c r="U2107" s="144"/>
      <c r="V2107" s="144"/>
      <c r="W2107" s="144"/>
      <c r="X2107" s="144"/>
      <c r="Y2107" s="144"/>
      <c r="Z2107" s="144"/>
      <c r="AA2107" s="144"/>
      <c r="AB2107" s="144"/>
      <c r="AC2107" s="144"/>
      <c r="AD2107" s="144"/>
      <c r="AE2107" s="144"/>
      <c r="AF2107" s="144"/>
      <c r="AG2107" s="144"/>
      <c r="AH2107" s="144"/>
      <c r="AI2107" s="144"/>
      <c r="AJ2107" s="144"/>
      <c r="AK2107" s="144"/>
      <c r="AL2107" s="144"/>
      <c r="AM2107" s="144"/>
      <c r="AN2107" s="144"/>
      <c r="AO2107" s="144"/>
      <c r="AP2107" s="144"/>
      <c r="AQ2107" s="144"/>
      <c r="AR2107" s="144"/>
      <c r="AS2107" s="144"/>
      <c r="AT2107" s="144"/>
      <c r="AU2107" s="144"/>
      <c r="AV2107" s="144"/>
      <c r="AW2107" s="144"/>
      <c r="AX2107" s="144"/>
      <c r="AY2107" s="144"/>
      <c r="AZ2107" s="144"/>
      <c r="BA2107" s="144"/>
      <c r="BB2107" s="144"/>
      <c r="BC2107" s="144"/>
      <c r="BD2107" s="144"/>
      <c r="BE2107" s="144"/>
      <c r="BF2107" s="144"/>
      <c r="BG2107" s="144"/>
      <c r="BH2107" s="144"/>
      <c r="BI2107" s="144"/>
      <c r="BJ2107" s="144"/>
      <c r="BK2107" s="144"/>
      <c r="BL2107" s="144"/>
      <c r="BM2107" s="144"/>
      <c r="BN2107" s="144"/>
      <c r="BO2107" s="144"/>
      <c r="BP2107" s="144"/>
    </row>
    <row r="2108" spans="1:68" ht="14.5" x14ac:dyDescent="0.3">
      <c r="A2108" s="143"/>
      <c r="B2108" s="143"/>
      <c r="C2108" s="327"/>
      <c r="D2108" s="144"/>
      <c r="E2108" s="144"/>
      <c r="F2108" s="144"/>
      <c r="G2108" s="144"/>
      <c r="H2108" s="144"/>
      <c r="I2108" s="144"/>
      <c r="J2108" s="144"/>
      <c r="K2108" s="144"/>
      <c r="L2108" s="144"/>
      <c r="M2108" s="144"/>
      <c r="N2108" s="144"/>
      <c r="O2108" s="144"/>
      <c r="P2108" s="144"/>
      <c r="Q2108" s="144"/>
      <c r="R2108" s="144"/>
      <c r="S2108" s="144"/>
      <c r="T2108" s="144"/>
      <c r="U2108" s="144"/>
      <c r="V2108" s="144"/>
      <c r="W2108" s="144"/>
      <c r="X2108" s="144"/>
      <c r="Y2108" s="144"/>
      <c r="Z2108" s="144"/>
      <c r="AA2108" s="144"/>
      <c r="AB2108" s="144"/>
      <c r="AC2108" s="144"/>
      <c r="AD2108" s="144"/>
      <c r="AE2108" s="144"/>
      <c r="AF2108" s="144"/>
      <c r="AG2108" s="144"/>
      <c r="AH2108" s="144"/>
      <c r="AI2108" s="144"/>
      <c r="AJ2108" s="144"/>
      <c r="AK2108" s="144"/>
      <c r="AL2108" s="144"/>
      <c r="AM2108" s="144"/>
      <c r="AN2108" s="144"/>
      <c r="AO2108" s="144"/>
      <c r="AP2108" s="144"/>
      <c r="AQ2108" s="144"/>
      <c r="AR2108" s="144"/>
      <c r="AS2108" s="144"/>
      <c r="AT2108" s="144"/>
      <c r="AU2108" s="144"/>
      <c r="AV2108" s="144"/>
      <c r="AW2108" s="144"/>
      <c r="AX2108" s="144"/>
      <c r="AY2108" s="144"/>
      <c r="AZ2108" s="144"/>
      <c r="BA2108" s="144"/>
      <c r="BB2108" s="144"/>
      <c r="BC2108" s="144"/>
      <c r="BD2108" s="144"/>
      <c r="BE2108" s="144"/>
      <c r="BF2108" s="144"/>
      <c r="BG2108" s="144"/>
      <c r="BH2108" s="144"/>
      <c r="BI2108" s="144"/>
      <c r="BJ2108" s="144"/>
      <c r="BK2108" s="144"/>
      <c r="BL2108" s="144"/>
      <c r="BM2108" s="144"/>
      <c r="BN2108" s="144"/>
      <c r="BO2108" s="144"/>
      <c r="BP2108" s="144"/>
    </row>
    <row r="2109" spans="1:68" ht="14.5" x14ac:dyDescent="0.3">
      <c r="A2109" s="143"/>
      <c r="B2109" s="143"/>
      <c r="C2109" s="327"/>
      <c r="D2109" s="144"/>
      <c r="E2109" s="144"/>
      <c r="F2109" s="144"/>
      <c r="G2109" s="144"/>
      <c r="H2109" s="144"/>
      <c r="I2109" s="144"/>
      <c r="J2109" s="144"/>
      <c r="K2109" s="144"/>
      <c r="L2109" s="144"/>
      <c r="M2109" s="144"/>
      <c r="N2109" s="144"/>
      <c r="O2109" s="144"/>
      <c r="P2109" s="144"/>
      <c r="Q2109" s="144"/>
      <c r="R2109" s="144"/>
      <c r="S2109" s="144"/>
      <c r="T2109" s="144"/>
      <c r="U2109" s="144"/>
      <c r="V2109" s="144"/>
      <c r="W2109" s="144"/>
      <c r="X2109" s="144"/>
      <c r="Y2109" s="144"/>
      <c r="Z2109" s="144"/>
      <c r="AA2109" s="144"/>
      <c r="AB2109" s="144"/>
      <c r="AC2109" s="144"/>
      <c r="AD2109" s="144"/>
      <c r="AE2109" s="144"/>
      <c r="AF2109" s="144"/>
      <c r="AG2109" s="144"/>
      <c r="AH2109" s="144"/>
      <c r="AI2109" s="144"/>
      <c r="AJ2109" s="144"/>
      <c r="AK2109" s="144"/>
      <c r="AL2109" s="144"/>
      <c r="AM2109" s="144"/>
      <c r="AN2109" s="144"/>
      <c r="AO2109" s="144"/>
      <c r="AP2109" s="144"/>
      <c r="AQ2109" s="144"/>
      <c r="AR2109" s="144"/>
      <c r="AS2109" s="144"/>
      <c r="AT2109" s="144"/>
      <c r="AU2109" s="144"/>
      <c r="AV2109" s="144"/>
      <c r="AW2109" s="144"/>
      <c r="AX2109" s="144"/>
      <c r="AY2109" s="144"/>
      <c r="AZ2109" s="144"/>
      <c r="BA2109" s="144"/>
      <c r="BB2109" s="144"/>
      <c r="BC2109" s="144"/>
      <c r="BD2109" s="144"/>
      <c r="BE2109" s="144"/>
      <c r="BF2109" s="144"/>
      <c r="BG2109" s="144"/>
      <c r="BH2109" s="144"/>
      <c r="BI2109" s="144"/>
      <c r="BJ2109" s="144"/>
      <c r="BK2109" s="144"/>
      <c r="BL2109" s="144"/>
      <c r="BM2109" s="144"/>
      <c r="BN2109" s="144"/>
      <c r="BO2109" s="144"/>
      <c r="BP2109" s="144"/>
    </row>
    <row r="2110" spans="1:68" ht="14.5" x14ac:dyDescent="0.3">
      <c r="A2110" s="143"/>
      <c r="B2110" s="143"/>
      <c r="C2110" s="327"/>
      <c r="D2110" s="144"/>
      <c r="E2110" s="144"/>
      <c r="F2110" s="144"/>
      <c r="G2110" s="144"/>
      <c r="H2110" s="144"/>
      <c r="I2110" s="144"/>
      <c r="J2110" s="144"/>
      <c r="K2110" s="144"/>
      <c r="L2110" s="144"/>
      <c r="M2110" s="144"/>
      <c r="N2110" s="144"/>
      <c r="O2110" s="144"/>
      <c r="P2110" s="144"/>
      <c r="Q2110" s="144"/>
      <c r="R2110" s="144"/>
      <c r="S2110" s="144"/>
      <c r="T2110" s="144"/>
      <c r="U2110" s="144"/>
      <c r="V2110" s="144"/>
      <c r="W2110" s="144"/>
      <c r="X2110" s="144"/>
      <c r="Y2110" s="144"/>
      <c r="Z2110" s="144"/>
      <c r="AA2110" s="144"/>
      <c r="AB2110" s="144"/>
      <c r="AC2110" s="144"/>
      <c r="AD2110" s="144"/>
      <c r="AE2110" s="144"/>
      <c r="AF2110" s="144"/>
      <c r="AG2110" s="144"/>
      <c r="AH2110" s="144"/>
      <c r="AI2110" s="144"/>
      <c r="AJ2110" s="144"/>
      <c r="AK2110" s="144"/>
      <c r="AL2110" s="144"/>
      <c r="AM2110" s="144"/>
      <c r="AN2110" s="144"/>
      <c r="AO2110" s="144"/>
      <c r="AP2110" s="144"/>
      <c r="AQ2110" s="144"/>
      <c r="AR2110" s="144"/>
      <c r="AS2110" s="144"/>
      <c r="AT2110" s="144"/>
      <c r="AU2110" s="144"/>
      <c r="AV2110" s="144"/>
      <c r="AW2110" s="144"/>
      <c r="AX2110" s="144"/>
      <c r="AY2110" s="144"/>
      <c r="AZ2110" s="144"/>
      <c r="BA2110" s="144"/>
      <c r="BB2110" s="144"/>
      <c r="BC2110" s="144"/>
      <c r="BD2110" s="144"/>
      <c r="BE2110" s="144"/>
      <c r="BF2110" s="144"/>
      <c r="BG2110" s="144"/>
      <c r="BH2110" s="144"/>
      <c r="BI2110" s="144"/>
      <c r="BJ2110" s="144"/>
      <c r="BK2110" s="144"/>
      <c r="BL2110" s="144"/>
      <c r="BM2110" s="144"/>
      <c r="BN2110" s="144"/>
      <c r="BO2110" s="144"/>
      <c r="BP2110" s="144"/>
    </row>
    <row r="2111" spans="1:68" ht="14.5" x14ac:dyDescent="0.3">
      <c r="A2111" s="143"/>
      <c r="B2111" s="143"/>
      <c r="C2111" s="327"/>
      <c r="D2111" s="144"/>
      <c r="E2111" s="144"/>
      <c r="F2111" s="144"/>
      <c r="G2111" s="144"/>
      <c r="H2111" s="144"/>
      <c r="I2111" s="144"/>
      <c r="J2111" s="144"/>
      <c r="K2111" s="144"/>
      <c r="L2111" s="144"/>
      <c r="M2111" s="144"/>
      <c r="N2111" s="144"/>
      <c r="O2111" s="144"/>
      <c r="P2111" s="144"/>
      <c r="Q2111" s="144"/>
      <c r="R2111" s="144"/>
      <c r="S2111" s="144"/>
      <c r="T2111" s="144"/>
      <c r="U2111" s="144"/>
      <c r="V2111" s="144"/>
      <c r="W2111" s="144"/>
      <c r="X2111" s="144"/>
      <c r="Y2111" s="144"/>
      <c r="Z2111" s="144"/>
      <c r="AA2111" s="144"/>
      <c r="AB2111" s="144"/>
      <c r="AC2111" s="144"/>
      <c r="AD2111" s="144"/>
      <c r="AE2111" s="144"/>
      <c r="AF2111" s="144"/>
      <c r="AG2111" s="144"/>
      <c r="AH2111" s="144"/>
      <c r="AI2111" s="144"/>
      <c r="AJ2111" s="144"/>
      <c r="AK2111" s="144"/>
      <c r="AL2111" s="144"/>
      <c r="AM2111" s="144"/>
      <c r="AN2111" s="144"/>
      <c r="AO2111" s="144"/>
      <c r="AP2111" s="144"/>
      <c r="AQ2111" s="144"/>
      <c r="AR2111" s="144"/>
      <c r="AS2111" s="144"/>
      <c r="AT2111" s="144"/>
      <c r="AU2111" s="144"/>
      <c r="AV2111" s="144"/>
      <c r="AW2111" s="144"/>
      <c r="AX2111" s="144"/>
      <c r="AY2111" s="144"/>
      <c r="AZ2111" s="144"/>
      <c r="BA2111" s="144"/>
      <c r="BB2111" s="144"/>
      <c r="BC2111" s="144"/>
      <c r="BD2111" s="144"/>
      <c r="BE2111" s="144"/>
      <c r="BF2111" s="144"/>
      <c r="BG2111" s="144"/>
      <c r="BH2111" s="144"/>
      <c r="BI2111" s="144"/>
      <c r="BJ2111" s="144"/>
      <c r="BK2111" s="144"/>
      <c r="BL2111" s="144"/>
      <c r="BM2111" s="144"/>
      <c r="BN2111" s="144"/>
      <c r="BO2111" s="144"/>
      <c r="BP2111" s="144"/>
    </row>
    <row r="2112" spans="1:68" ht="14.5" x14ac:dyDescent="0.3">
      <c r="A2112" s="143"/>
      <c r="B2112" s="143"/>
      <c r="C2112" s="327"/>
      <c r="D2112" s="144"/>
      <c r="E2112" s="144"/>
      <c r="F2112" s="144"/>
      <c r="G2112" s="144"/>
      <c r="H2112" s="144"/>
      <c r="I2112" s="144"/>
      <c r="J2112" s="144"/>
      <c r="K2112" s="144"/>
      <c r="L2112" s="144"/>
      <c r="M2112" s="144"/>
      <c r="N2112" s="144"/>
      <c r="O2112" s="144"/>
      <c r="P2112" s="144"/>
      <c r="Q2112" s="144"/>
      <c r="R2112" s="144"/>
      <c r="S2112" s="144"/>
      <c r="T2112" s="144"/>
      <c r="U2112" s="144"/>
      <c r="V2112" s="144"/>
      <c r="W2112" s="144"/>
      <c r="X2112" s="144"/>
      <c r="Y2112" s="144"/>
      <c r="Z2112" s="144"/>
      <c r="AA2112" s="144"/>
      <c r="AB2112" s="144"/>
      <c r="AC2112" s="144"/>
      <c r="AD2112" s="144"/>
      <c r="AE2112" s="144"/>
      <c r="AF2112" s="144"/>
      <c r="AG2112" s="144"/>
      <c r="AH2112" s="144"/>
      <c r="AI2112" s="144"/>
      <c r="AJ2112" s="144"/>
      <c r="AK2112" s="144"/>
      <c r="AL2112" s="144"/>
      <c r="AM2112" s="144"/>
      <c r="AN2112" s="144"/>
      <c r="AO2112" s="144"/>
      <c r="AP2112" s="144"/>
      <c r="AQ2112" s="144"/>
      <c r="AR2112" s="144"/>
      <c r="AS2112" s="144"/>
      <c r="AT2112" s="144"/>
      <c r="AU2112" s="144"/>
      <c r="AV2112" s="144"/>
      <c r="AW2112" s="144"/>
      <c r="AX2112" s="144"/>
      <c r="AY2112" s="144"/>
      <c r="AZ2112" s="144"/>
      <c r="BA2112" s="144"/>
      <c r="BB2112" s="144"/>
      <c r="BC2112" s="144"/>
      <c r="BD2112" s="144"/>
      <c r="BE2112" s="144"/>
      <c r="BF2112" s="144"/>
      <c r="BG2112" s="144"/>
      <c r="BH2112" s="144"/>
      <c r="BI2112" s="144"/>
      <c r="BJ2112" s="144"/>
      <c r="BK2112" s="144"/>
      <c r="BL2112" s="144"/>
      <c r="BM2112" s="144"/>
      <c r="BN2112" s="144"/>
      <c r="BO2112" s="144"/>
      <c r="BP2112" s="144"/>
    </row>
    <row r="2113" spans="1:68" ht="14.5" x14ac:dyDescent="0.3">
      <c r="A2113" s="143"/>
      <c r="B2113" s="143"/>
      <c r="C2113" s="327"/>
      <c r="D2113" s="144"/>
      <c r="E2113" s="144"/>
      <c r="F2113" s="144"/>
      <c r="G2113" s="144"/>
      <c r="H2113" s="144"/>
      <c r="I2113" s="144"/>
      <c r="J2113" s="144"/>
      <c r="K2113" s="144"/>
      <c r="L2113" s="144"/>
      <c r="M2113" s="144"/>
      <c r="N2113" s="144"/>
      <c r="O2113" s="144"/>
      <c r="P2113" s="144"/>
      <c r="Q2113" s="144"/>
      <c r="R2113" s="144"/>
      <c r="S2113" s="144"/>
      <c r="T2113" s="144"/>
      <c r="U2113" s="144"/>
      <c r="V2113" s="144"/>
      <c r="W2113" s="144"/>
      <c r="X2113" s="144"/>
      <c r="Y2113" s="144"/>
      <c r="Z2113" s="144"/>
      <c r="AA2113" s="144"/>
      <c r="AB2113" s="144"/>
      <c r="AC2113" s="144"/>
      <c r="AD2113" s="144"/>
      <c r="AE2113" s="144"/>
      <c r="AF2113" s="144"/>
      <c r="AG2113" s="144"/>
      <c r="AH2113" s="144"/>
      <c r="AI2113" s="144"/>
      <c r="AJ2113" s="144"/>
      <c r="AK2113" s="144"/>
      <c r="AL2113" s="144"/>
      <c r="AM2113" s="144"/>
      <c r="AN2113" s="144"/>
      <c r="AO2113" s="144"/>
      <c r="AP2113" s="144"/>
      <c r="AQ2113" s="144"/>
      <c r="AR2113" s="144"/>
      <c r="AS2113" s="144"/>
      <c r="AT2113" s="144"/>
      <c r="AU2113" s="144"/>
      <c r="AV2113" s="144"/>
      <c r="AW2113" s="144"/>
      <c r="AX2113" s="144"/>
      <c r="AY2113" s="144"/>
      <c r="AZ2113" s="144"/>
      <c r="BA2113" s="144"/>
      <c r="BB2113" s="144"/>
      <c r="BC2113" s="144"/>
      <c r="BD2113" s="144"/>
      <c r="BE2113" s="144"/>
      <c r="BF2113" s="144"/>
      <c r="BG2113" s="144"/>
      <c r="BH2113" s="144"/>
      <c r="BI2113" s="144"/>
      <c r="BJ2113" s="144"/>
      <c r="BK2113" s="144"/>
      <c r="BL2113" s="144"/>
      <c r="BM2113" s="144"/>
      <c r="BN2113" s="144"/>
      <c r="BO2113" s="144"/>
      <c r="BP2113" s="144"/>
    </row>
    <row r="2114" spans="1:68" ht="14.5" x14ac:dyDescent="0.3">
      <c r="A2114" s="143"/>
      <c r="B2114" s="143"/>
      <c r="C2114" s="327"/>
      <c r="D2114" s="144"/>
      <c r="E2114" s="144"/>
      <c r="F2114" s="144"/>
      <c r="G2114" s="144"/>
      <c r="H2114" s="144"/>
      <c r="I2114" s="144"/>
      <c r="J2114" s="144"/>
      <c r="K2114" s="144"/>
      <c r="L2114" s="144"/>
      <c r="M2114" s="144"/>
      <c r="N2114" s="144"/>
      <c r="O2114" s="144"/>
      <c r="P2114" s="144"/>
      <c r="Q2114" s="144"/>
      <c r="R2114" s="144"/>
      <c r="S2114" s="144"/>
      <c r="T2114" s="144"/>
      <c r="U2114" s="144"/>
      <c r="V2114" s="144"/>
      <c r="W2114" s="144"/>
      <c r="X2114" s="144"/>
      <c r="Y2114" s="144"/>
      <c r="Z2114" s="144"/>
      <c r="AA2114" s="144"/>
      <c r="AB2114" s="144"/>
      <c r="AC2114" s="144"/>
      <c r="AD2114" s="144"/>
      <c r="AE2114" s="144"/>
      <c r="AF2114" s="144"/>
      <c r="AG2114" s="144"/>
      <c r="AH2114" s="144"/>
      <c r="AI2114" s="144"/>
      <c r="AJ2114" s="144"/>
      <c r="AK2114" s="144"/>
      <c r="AL2114" s="144"/>
      <c r="AM2114" s="144"/>
      <c r="AN2114" s="144"/>
      <c r="AO2114" s="144"/>
      <c r="AP2114" s="144"/>
      <c r="AQ2114" s="144"/>
      <c r="AR2114" s="144"/>
      <c r="AS2114" s="144"/>
      <c r="AT2114" s="144"/>
      <c r="AU2114" s="144"/>
      <c r="AV2114" s="144"/>
      <c r="AW2114" s="144"/>
      <c r="AX2114" s="144"/>
      <c r="AY2114" s="144"/>
      <c r="AZ2114" s="144"/>
      <c r="BA2114" s="144"/>
      <c r="BB2114" s="144"/>
      <c r="BC2114" s="144"/>
      <c r="BD2114" s="144"/>
      <c r="BE2114" s="144"/>
      <c r="BF2114" s="144"/>
      <c r="BG2114" s="144"/>
      <c r="BH2114" s="144"/>
      <c r="BI2114" s="144"/>
      <c r="BJ2114" s="144"/>
      <c r="BK2114" s="144"/>
      <c r="BL2114" s="144"/>
      <c r="BM2114" s="144"/>
      <c r="BN2114" s="144"/>
      <c r="BO2114" s="144"/>
      <c r="BP2114" s="144"/>
    </row>
    <row r="2115" spans="1:68" ht="14.5" x14ac:dyDescent="0.3">
      <c r="A2115" s="143"/>
      <c r="B2115" s="143"/>
      <c r="C2115" s="327"/>
      <c r="D2115" s="144"/>
      <c r="E2115" s="144"/>
      <c r="F2115" s="144"/>
      <c r="G2115" s="144"/>
      <c r="H2115" s="144"/>
      <c r="I2115" s="144"/>
      <c r="J2115" s="144"/>
      <c r="K2115" s="144"/>
      <c r="L2115" s="144"/>
      <c r="M2115" s="144"/>
      <c r="N2115" s="144"/>
      <c r="O2115" s="144"/>
      <c r="P2115" s="144"/>
      <c r="Q2115" s="144"/>
      <c r="R2115" s="144"/>
      <c r="S2115" s="144"/>
      <c r="T2115" s="144"/>
      <c r="U2115" s="144"/>
      <c r="V2115" s="144"/>
      <c r="W2115" s="144"/>
      <c r="X2115" s="144"/>
      <c r="Y2115" s="144"/>
      <c r="Z2115" s="144"/>
      <c r="AA2115" s="144"/>
      <c r="AB2115" s="144"/>
      <c r="AC2115" s="144"/>
      <c r="AD2115" s="144"/>
      <c r="AE2115" s="144"/>
      <c r="AF2115" s="144"/>
      <c r="AG2115" s="144"/>
      <c r="AH2115" s="144"/>
      <c r="AI2115" s="144"/>
      <c r="AJ2115" s="144"/>
      <c r="AK2115" s="144"/>
      <c r="AL2115" s="144"/>
      <c r="AM2115" s="144"/>
      <c r="AN2115" s="144"/>
      <c r="AO2115" s="144"/>
      <c r="AP2115" s="144"/>
      <c r="AQ2115" s="144"/>
      <c r="AR2115" s="144"/>
      <c r="AS2115" s="144"/>
      <c r="AT2115" s="144"/>
      <c r="AU2115" s="144"/>
      <c r="AV2115" s="144"/>
      <c r="AW2115" s="144"/>
      <c r="AX2115" s="144"/>
      <c r="AY2115" s="144"/>
      <c r="AZ2115" s="144"/>
      <c r="BA2115" s="144"/>
      <c r="BB2115" s="144"/>
      <c r="BC2115" s="144"/>
      <c r="BD2115" s="144"/>
      <c r="BE2115" s="144"/>
      <c r="BF2115" s="144"/>
      <c r="BG2115" s="144"/>
      <c r="BH2115" s="144"/>
      <c r="BI2115" s="144"/>
      <c r="BJ2115" s="144"/>
      <c r="BK2115" s="144"/>
      <c r="BL2115" s="144"/>
      <c r="BM2115" s="144"/>
      <c r="BN2115" s="144"/>
      <c r="BO2115" s="144"/>
      <c r="BP2115" s="144"/>
    </row>
    <row r="2116" spans="1:68" ht="14.5" x14ac:dyDescent="0.3">
      <c r="A2116" s="143"/>
      <c r="B2116" s="143"/>
      <c r="C2116" s="327"/>
      <c r="D2116" s="144"/>
      <c r="E2116" s="144"/>
      <c r="F2116" s="144"/>
      <c r="G2116" s="144"/>
      <c r="H2116" s="144"/>
      <c r="I2116" s="144"/>
      <c r="J2116" s="144"/>
      <c r="K2116" s="144"/>
      <c r="L2116" s="144"/>
      <c r="M2116" s="144"/>
      <c r="N2116" s="144"/>
      <c r="O2116" s="144"/>
      <c r="P2116" s="144"/>
      <c r="Q2116" s="144"/>
      <c r="R2116" s="144"/>
      <c r="S2116" s="144"/>
      <c r="T2116" s="144"/>
      <c r="U2116" s="144"/>
      <c r="V2116" s="144"/>
      <c r="W2116" s="144"/>
      <c r="X2116" s="144"/>
      <c r="Y2116" s="144"/>
      <c r="Z2116" s="144"/>
      <c r="AA2116" s="144"/>
      <c r="AB2116" s="144"/>
      <c r="AC2116" s="144"/>
      <c r="AD2116" s="144"/>
      <c r="AE2116" s="144"/>
      <c r="AF2116" s="144"/>
      <c r="AG2116" s="144"/>
      <c r="AH2116" s="144"/>
      <c r="AI2116" s="144"/>
      <c r="AJ2116" s="144"/>
      <c r="AK2116" s="144"/>
      <c r="AL2116" s="144"/>
      <c r="AM2116" s="144"/>
      <c r="AN2116" s="144"/>
      <c r="AO2116" s="144"/>
      <c r="AP2116" s="144"/>
      <c r="AQ2116" s="144"/>
      <c r="AR2116" s="144"/>
      <c r="AS2116" s="144"/>
      <c r="AT2116" s="144"/>
      <c r="AU2116" s="144"/>
      <c r="AV2116" s="144"/>
      <c r="AW2116" s="144"/>
      <c r="AX2116" s="144"/>
      <c r="AY2116" s="144"/>
      <c r="AZ2116" s="144"/>
      <c r="BA2116" s="144"/>
      <c r="BB2116" s="144"/>
      <c r="BC2116" s="144"/>
      <c r="BD2116" s="144"/>
      <c r="BE2116" s="144"/>
      <c r="BF2116" s="144"/>
      <c r="BG2116" s="144"/>
      <c r="BH2116" s="144"/>
      <c r="BI2116" s="144"/>
      <c r="BJ2116" s="144"/>
      <c r="BK2116" s="144"/>
      <c r="BL2116" s="144"/>
      <c r="BM2116" s="144"/>
      <c r="BN2116" s="144"/>
      <c r="BO2116" s="144"/>
      <c r="BP2116" s="144"/>
    </row>
    <row r="2117" spans="1:68" ht="14.5" x14ac:dyDescent="0.3">
      <c r="A2117" s="143"/>
      <c r="B2117" s="143"/>
      <c r="C2117" s="327"/>
      <c r="D2117" s="144"/>
      <c r="E2117" s="144"/>
      <c r="F2117" s="144"/>
      <c r="G2117" s="144"/>
      <c r="H2117" s="144"/>
      <c r="I2117" s="144"/>
      <c r="J2117" s="144"/>
      <c r="K2117" s="144"/>
      <c r="L2117" s="144"/>
      <c r="M2117" s="144"/>
      <c r="N2117" s="144"/>
      <c r="O2117" s="144"/>
      <c r="P2117" s="144"/>
      <c r="Q2117" s="144"/>
      <c r="R2117" s="144"/>
      <c r="S2117" s="144"/>
      <c r="T2117" s="144"/>
      <c r="U2117" s="144"/>
      <c r="V2117" s="144"/>
      <c r="W2117" s="144"/>
      <c r="X2117" s="144"/>
      <c r="Y2117" s="144"/>
      <c r="Z2117" s="144"/>
      <c r="AA2117" s="144"/>
      <c r="AB2117" s="144"/>
      <c r="AC2117" s="144"/>
      <c r="AD2117" s="144"/>
      <c r="AE2117" s="144"/>
      <c r="AF2117" s="144"/>
      <c r="AG2117" s="144"/>
      <c r="AH2117" s="144"/>
      <c r="AI2117" s="144"/>
      <c r="AJ2117" s="144"/>
      <c r="AK2117" s="144"/>
      <c r="AL2117" s="144"/>
      <c r="AM2117" s="144"/>
      <c r="AN2117" s="144"/>
      <c r="AO2117" s="144"/>
      <c r="AP2117" s="144"/>
      <c r="AQ2117" s="144"/>
      <c r="AR2117" s="144"/>
      <c r="AS2117" s="144"/>
      <c r="AT2117" s="144"/>
      <c r="AU2117" s="144"/>
      <c r="AV2117" s="144"/>
      <c r="AW2117" s="144"/>
      <c r="AX2117" s="144"/>
      <c r="AY2117" s="144"/>
      <c r="AZ2117" s="144"/>
      <c r="BA2117" s="144"/>
      <c r="BB2117" s="144"/>
      <c r="BC2117" s="144"/>
      <c r="BD2117" s="144"/>
      <c r="BE2117" s="144"/>
      <c r="BF2117" s="144"/>
      <c r="BG2117" s="144"/>
      <c r="BH2117" s="144"/>
      <c r="BI2117" s="144"/>
      <c r="BJ2117" s="144"/>
      <c r="BK2117" s="144"/>
      <c r="BL2117" s="144"/>
      <c r="BM2117" s="144"/>
      <c r="BN2117" s="144"/>
      <c r="BO2117" s="144"/>
      <c r="BP2117" s="144"/>
    </row>
    <row r="2118" spans="1:68" ht="14.5" x14ac:dyDescent="0.3">
      <c r="A2118" s="143"/>
      <c r="B2118" s="143"/>
      <c r="C2118" s="327"/>
      <c r="D2118" s="144"/>
      <c r="E2118" s="144"/>
      <c r="F2118" s="144"/>
      <c r="G2118" s="144"/>
      <c r="H2118" s="144"/>
      <c r="I2118" s="144"/>
      <c r="J2118" s="144"/>
      <c r="K2118" s="144"/>
      <c r="L2118" s="144"/>
      <c r="M2118" s="144"/>
      <c r="N2118" s="144"/>
      <c r="O2118" s="144"/>
      <c r="P2118" s="144"/>
      <c r="Q2118" s="144"/>
      <c r="R2118" s="144"/>
      <c r="S2118" s="144"/>
      <c r="T2118" s="144"/>
      <c r="U2118" s="144"/>
      <c r="V2118" s="144"/>
      <c r="W2118" s="144"/>
      <c r="X2118" s="144"/>
      <c r="Y2118" s="144"/>
      <c r="Z2118" s="144"/>
      <c r="AA2118" s="144"/>
      <c r="AB2118" s="144"/>
      <c r="AC2118" s="144"/>
      <c r="AD2118" s="144"/>
      <c r="AE2118" s="144"/>
      <c r="AF2118" s="144"/>
      <c r="AG2118" s="144"/>
      <c r="AH2118" s="144"/>
      <c r="AI2118" s="144"/>
      <c r="AJ2118" s="144"/>
      <c r="AK2118" s="144"/>
      <c r="AL2118" s="144"/>
      <c r="AM2118" s="144"/>
      <c r="AN2118" s="144"/>
      <c r="AO2118" s="144"/>
      <c r="AP2118" s="144"/>
      <c r="AQ2118" s="144"/>
      <c r="AR2118" s="144"/>
      <c r="AS2118" s="144"/>
      <c r="AT2118" s="144"/>
      <c r="AU2118" s="144"/>
      <c r="AV2118" s="144"/>
      <c r="AW2118" s="144"/>
      <c r="AX2118" s="144"/>
      <c r="AY2118" s="144"/>
      <c r="AZ2118" s="144"/>
      <c r="BA2118" s="144"/>
      <c r="BB2118" s="144"/>
      <c r="BC2118" s="144"/>
      <c r="BD2118" s="144"/>
      <c r="BE2118" s="144"/>
      <c r="BF2118" s="144"/>
      <c r="BG2118" s="144"/>
      <c r="BH2118" s="144"/>
      <c r="BI2118" s="144"/>
      <c r="BJ2118" s="144"/>
      <c r="BK2118" s="144"/>
      <c r="BL2118" s="144"/>
      <c r="BM2118" s="144"/>
      <c r="BN2118" s="144"/>
      <c r="BO2118" s="144"/>
      <c r="BP2118" s="144"/>
    </row>
    <row r="2119" spans="1:68" ht="14.5" x14ac:dyDescent="0.3">
      <c r="A2119" s="143"/>
      <c r="B2119" s="143"/>
      <c r="C2119" s="327"/>
      <c r="D2119" s="144"/>
      <c r="E2119" s="144"/>
      <c r="F2119" s="144"/>
      <c r="G2119" s="144"/>
      <c r="H2119" s="144"/>
      <c r="I2119" s="144"/>
      <c r="J2119" s="144"/>
      <c r="K2119" s="144"/>
      <c r="L2119" s="144"/>
      <c r="M2119" s="144"/>
      <c r="N2119" s="144"/>
      <c r="O2119" s="144"/>
      <c r="P2119" s="144"/>
      <c r="Q2119" s="144"/>
      <c r="R2119" s="144"/>
      <c r="S2119" s="144"/>
      <c r="T2119" s="144"/>
      <c r="U2119" s="144"/>
      <c r="V2119" s="144"/>
      <c r="W2119" s="144"/>
      <c r="X2119" s="144"/>
      <c r="Y2119" s="144"/>
      <c r="Z2119" s="144"/>
      <c r="AA2119" s="144"/>
      <c r="AB2119" s="144"/>
      <c r="AC2119" s="144"/>
      <c r="AD2119" s="144"/>
      <c r="AE2119" s="144"/>
      <c r="AF2119" s="144"/>
      <c r="AG2119" s="144"/>
      <c r="AH2119" s="144"/>
      <c r="AI2119" s="144"/>
      <c r="AJ2119" s="144"/>
      <c r="AK2119" s="144"/>
      <c r="AL2119" s="144"/>
      <c r="AM2119" s="144"/>
      <c r="AN2119" s="144"/>
      <c r="AO2119" s="144"/>
      <c r="AP2119" s="144"/>
      <c r="AQ2119" s="144"/>
      <c r="AR2119" s="144"/>
      <c r="AS2119" s="144"/>
      <c r="AT2119" s="144"/>
      <c r="AU2119" s="144"/>
      <c r="AV2119" s="144"/>
      <c r="AW2119" s="144"/>
      <c r="AX2119" s="144"/>
      <c r="AY2119" s="144"/>
      <c r="AZ2119" s="144"/>
      <c r="BA2119" s="144"/>
      <c r="BB2119" s="144"/>
      <c r="BC2119" s="144"/>
      <c r="BD2119" s="144"/>
      <c r="BE2119" s="144"/>
      <c r="BF2119" s="144"/>
      <c r="BG2119" s="144"/>
      <c r="BH2119" s="144"/>
      <c r="BI2119" s="144"/>
      <c r="BJ2119" s="144"/>
      <c r="BK2119" s="144"/>
      <c r="BL2119" s="144"/>
      <c r="BM2119" s="144"/>
      <c r="BN2119" s="144"/>
      <c r="BO2119" s="144"/>
      <c r="BP2119" s="144"/>
    </row>
    <row r="2120" spans="1:68" ht="14.5" x14ac:dyDescent="0.3">
      <c r="A2120" s="143"/>
      <c r="B2120" s="143"/>
      <c r="C2120" s="327"/>
      <c r="D2120" s="144"/>
      <c r="E2120" s="144"/>
      <c r="F2120" s="144"/>
      <c r="G2120" s="144"/>
      <c r="H2120" s="144"/>
      <c r="I2120" s="144"/>
      <c r="J2120" s="144"/>
      <c r="K2120" s="144"/>
      <c r="L2120" s="144"/>
      <c r="M2120" s="144"/>
      <c r="N2120" s="144"/>
      <c r="O2120" s="144"/>
      <c r="P2120" s="144"/>
      <c r="Q2120" s="144"/>
      <c r="R2120" s="144"/>
      <c r="S2120" s="144"/>
      <c r="T2120" s="144"/>
      <c r="U2120" s="144"/>
      <c r="V2120" s="144"/>
      <c r="W2120" s="144"/>
      <c r="X2120" s="144"/>
      <c r="Y2120" s="144"/>
      <c r="Z2120" s="144"/>
      <c r="AA2120" s="144"/>
      <c r="AB2120" s="144"/>
      <c r="AC2120" s="144"/>
      <c r="AD2120" s="144"/>
      <c r="AE2120" s="144"/>
      <c r="AF2120" s="144"/>
      <c r="AG2120" s="144"/>
      <c r="AH2120" s="144"/>
      <c r="AI2120" s="144"/>
      <c r="AJ2120" s="144"/>
      <c r="AK2120" s="144"/>
      <c r="AL2120" s="144"/>
      <c r="AM2120" s="144"/>
      <c r="AN2120" s="144"/>
      <c r="AO2120" s="144"/>
      <c r="AP2120" s="144"/>
      <c r="AQ2120" s="144"/>
      <c r="AR2120" s="144"/>
      <c r="AS2120" s="144"/>
      <c r="AT2120" s="144"/>
      <c r="AU2120" s="144"/>
      <c r="AV2120" s="144"/>
      <c r="AW2120" s="144"/>
      <c r="AX2120" s="144"/>
      <c r="AY2120" s="144"/>
      <c r="AZ2120" s="144"/>
      <c r="BA2120" s="144"/>
      <c r="BB2120" s="144"/>
      <c r="BC2120" s="144"/>
      <c r="BD2120" s="144"/>
      <c r="BE2120" s="144"/>
      <c r="BF2120" s="144"/>
      <c r="BG2120" s="144"/>
      <c r="BH2120" s="144"/>
      <c r="BI2120" s="144"/>
      <c r="BJ2120" s="144"/>
      <c r="BK2120" s="144"/>
      <c r="BL2120" s="144"/>
      <c r="BM2120" s="144"/>
      <c r="BN2120" s="144"/>
      <c r="BO2120" s="144"/>
      <c r="BP2120" s="144"/>
    </row>
    <row r="2121" spans="1:68" ht="14.5" x14ac:dyDescent="0.3">
      <c r="A2121" s="143"/>
      <c r="B2121" s="143"/>
      <c r="C2121" s="327"/>
      <c r="D2121" s="144"/>
      <c r="E2121" s="144"/>
      <c r="F2121" s="144"/>
      <c r="G2121" s="144"/>
      <c r="H2121" s="144"/>
      <c r="I2121" s="144"/>
      <c r="J2121" s="144"/>
      <c r="K2121" s="144"/>
      <c r="L2121" s="144"/>
      <c r="M2121" s="144"/>
      <c r="N2121" s="144"/>
      <c r="O2121" s="144"/>
      <c r="P2121" s="144"/>
      <c r="Q2121" s="144"/>
      <c r="R2121" s="144"/>
      <c r="S2121" s="144"/>
      <c r="T2121" s="144"/>
      <c r="U2121" s="144"/>
      <c r="V2121" s="144"/>
      <c r="W2121" s="144"/>
      <c r="X2121" s="144"/>
      <c r="Y2121" s="144"/>
      <c r="Z2121" s="144"/>
      <c r="AA2121" s="144"/>
      <c r="AB2121" s="144"/>
      <c r="AC2121" s="144"/>
      <c r="AD2121" s="144"/>
      <c r="AE2121" s="144"/>
      <c r="AF2121" s="144"/>
      <c r="AG2121" s="144"/>
      <c r="AH2121" s="144"/>
      <c r="AI2121" s="144"/>
      <c r="AJ2121" s="144"/>
      <c r="AK2121" s="144"/>
      <c r="AL2121" s="144"/>
      <c r="AM2121" s="144"/>
      <c r="AN2121" s="144"/>
      <c r="AO2121" s="144"/>
      <c r="AP2121" s="144"/>
      <c r="AQ2121" s="144"/>
      <c r="AR2121" s="144"/>
      <c r="AS2121" s="144"/>
      <c r="AT2121" s="144"/>
      <c r="AU2121" s="144"/>
      <c r="AV2121" s="144"/>
      <c r="AW2121" s="144"/>
      <c r="AX2121" s="144"/>
      <c r="AY2121" s="144"/>
      <c r="AZ2121" s="144"/>
      <c r="BA2121" s="144"/>
      <c r="BB2121" s="144"/>
      <c r="BC2121" s="144"/>
      <c r="BD2121" s="144"/>
      <c r="BE2121" s="144"/>
      <c r="BF2121" s="144"/>
      <c r="BG2121" s="144"/>
      <c r="BH2121" s="144"/>
      <c r="BI2121" s="144"/>
      <c r="BJ2121" s="144"/>
      <c r="BK2121" s="144"/>
      <c r="BL2121" s="144"/>
      <c r="BM2121" s="144"/>
      <c r="BN2121" s="144"/>
      <c r="BO2121" s="144"/>
      <c r="BP2121" s="144"/>
    </row>
    <row r="2122" spans="1:68" ht="14.5" x14ac:dyDescent="0.3">
      <c r="A2122" s="143"/>
      <c r="B2122" s="143"/>
      <c r="C2122" s="327"/>
      <c r="D2122" s="144"/>
      <c r="E2122" s="144"/>
      <c r="F2122" s="144"/>
      <c r="G2122" s="144"/>
      <c r="H2122" s="144"/>
      <c r="I2122" s="144"/>
      <c r="J2122" s="144"/>
      <c r="K2122" s="144"/>
      <c r="L2122" s="144"/>
      <c r="M2122" s="144"/>
      <c r="N2122" s="144"/>
      <c r="O2122" s="144"/>
      <c r="P2122" s="144"/>
      <c r="Q2122" s="144"/>
      <c r="R2122" s="144"/>
      <c r="S2122" s="144"/>
      <c r="T2122" s="144"/>
      <c r="U2122" s="144"/>
      <c r="V2122" s="144"/>
      <c r="W2122" s="144"/>
      <c r="X2122" s="144"/>
      <c r="Y2122" s="144"/>
      <c r="Z2122" s="144"/>
      <c r="AA2122" s="144"/>
      <c r="AB2122" s="144"/>
      <c r="AC2122" s="144"/>
      <c r="AD2122" s="144"/>
      <c r="AE2122" s="144"/>
      <c r="AF2122" s="144"/>
      <c r="AG2122" s="144"/>
      <c r="AH2122" s="144"/>
      <c r="AI2122" s="144"/>
      <c r="AJ2122" s="144"/>
      <c r="AK2122" s="144"/>
      <c r="AL2122" s="144"/>
      <c r="AM2122" s="144"/>
      <c r="AN2122" s="144"/>
      <c r="AO2122" s="144"/>
      <c r="AP2122" s="144"/>
      <c r="AQ2122" s="144"/>
      <c r="AR2122" s="144"/>
      <c r="AS2122" s="144"/>
      <c r="AT2122" s="144"/>
      <c r="AU2122" s="144"/>
      <c r="AV2122" s="144"/>
      <c r="AW2122" s="144"/>
      <c r="AX2122" s="144"/>
      <c r="AY2122" s="144"/>
      <c r="AZ2122" s="144"/>
      <c r="BA2122" s="144"/>
      <c r="BB2122" s="144"/>
      <c r="BC2122" s="144"/>
      <c r="BD2122" s="144"/>
      <c r="BE2122" s="144"/>
      <c r="BF2122" s="144"/>
      <c r="BG2122" s="144"/>
      <c r="BH2122" s="144"/>
      <c r="BI2122" s="144"/>
      <c r="BJ2122" s="144"/>
      <c r="BK2122" s="144"/>
      <c r="BL2122" s="144"/>
      <c r="BM2122" s="144"/>
      <c r="BN2122" s="144"/>
      <c r="BO2122" s="144"/>
      <c r="BP2122" s="144"/>
    </row>
    <row r="2123" spans="1:68" ht="14.5" x14ac:dyDescent="0.3">
      <c r="A2123" s="143"/>
      <c r="B2123" s="143"/>
      <c r="C2123" s="327"/>
      <c r="D2123" s="144"/>
      <c r="E2123" s="144"/>
      <c r="F2123" s="144"/>
      <c r="G2123" s="144"/>
      <c r="H2123" s="144"/>
      <c r="I2123" s="144"/>
      <c r="J2123" s="144"/>
      <c r="K2123" s="144"/>
      <c r="L2123" s="144"/>
      <c r="M2123" s="144"/>
      <c r="N2123" s="144"/>
      <c r="O2123" s="144"/>
      <c r="P2123" s="144"/>
      <c r="Q2123" s="144"/>
      <c r="R2123" s="144"/>
      <c r="S2123" s="144"/>
      <c r="T2123" s="144"/>
      <c r="U2123" s="144"/>
      <c r="V2123" s="144"/>
      <c r="W2123" s="144"/>
      <c r="X2123" s="144"/>
      <c r="Y2123" s="144"/>
      <c r="Z2123" s="144"/>
      <c r="AA2123" s="144"/>
      <c r="AB2123" s="144"/>
      <c r="AC2123" s="144"/>
      <c r="AD2123" s="144"/>
      <c r="AE2123" s="144"/>
      <c r="AF2123" s="144"/>
      <c r="AG2123" s="144"/>
      <c r="AH2123" s="144"/>
      <c r="AI2123" s="144"/>
      <c r="AJ2123" s="144"/>
      <c r="AK2123" s="144"/>
      <c r="AL2123" s="144"/>
      <c r="AM2123" s="144"/>
      <c r="AN2123" s="144"/>
      <c r="AO2123" s="144"/>
      <c r="AP2123" s="144"/>
      <c r="AQ2123" s="144"/>
      <c r="AR2123" s="144"/>
      <c r="AS2123" s="144"/>
      <c r="AT2123" s="144"/>
      <c r="AU2123" s="144"/>
      <c r="AV2123" s="144"/>
      <c r="AW2123" s="144"/>
      <c r="AX2123" s="144"/>
      <c r="AY2123" s="144"/>
      <c r="AZ2123" s="144"/>
      <c r="BA2123" s="144"/>
      <c r="BB2123" s="144"/>
      <c r="BC2123" s="144"/>
      <c r="BD2123" s="144"/>
      <c r="BE2123" s="144"/>
      <c r="BF2123" s="144"/>
      <c r="BG2123" s="144"/>
      <c r="BH2123" s="144"/>
      <c r="BI2123" s="144"/>
      <c r="BJ2123" s="144"/>
      <c r="BK2123" s="144"/>
      <c r="BL2123" s="144"/>
      <c r="BM2123" s="144"/>
      <c r="BN2123" s="144"/>
      <c r="BO2123" s="144"/>
      <c r="BP2123" s="144"/>
    </row>
    <row r="2124" spans="1:68" ht="14.5" x14ac:dyDescent="0.3">
      <c r="A2124" s="143"/>
      <c r="B2124" s="143"/>
      <c r="C2124" s="327"/>
      <c r="D2124" s="144"/>
      <c r="E2124" s="144"/>
      <c r="F2124" s="144"/>
      <c r="G2124" s="144"/>
      <c r="H2124" s="144"/>
      <c r="I2124" s="144"/>
      <c r="J2124" s="144"/>
      <c r="K2124" s="144"/>
      <c r="L2124" s="144"/>
      <c r="M2124" s="144"/>
      <c r="N2124" s="144"/>
      <c r="O2124" s="144"/>
      <c r="P2124" s="144"/>
      <c r="Q2124" s="144"/>
      <c r="R2124" s="144"/>
      <c r="S2124" s="144"/>
      <c r="T2124" s="144"/>
      <c r="U2124" s="144"/>
      <c r="V2124" s="144"/>
      <c r="W2124" s="144"/>
      <c r="X2124" s="144"/>
      <c r="Y2124" s="144"/>
      <c r="Z2124" s="144"/>
      <c r="AA2124" s="144"/>
      <c r="AB2124" s="144"/>
      <c r="AC2124" s="144"/>
      <c r="AD2124" s="144"/>
      <c r="AE2124" s="144"/>
      <c r="AF2124" s="144"/>
      <c r="AG2124" s="144"/>
      <c r="AH2124" s="144"/>
      <c r="AI2124" s="144"/>
      <c r="AJ2124" s="144"/>
      <c r="AK2124" s="144"/>
      <c r="AL2124" s="144"/>
      <c r="AM2124" s="144"/>
      <c r="AN2124" s="144"/>
      <c r="AO2124" s="144"/>
      <c r="AP2124" s="144"/>
      <c r="AQ2124" s="144"/>
      <c r="AR2124" s="144"/>
      <c r="AS2124" s="144"/>
      <c r="AT2124" s="144"/>
      <c r="AU2124" s="144"/>
      <c r="AV2124" s="144"/>
      <c r="AW2124" s="144"/>
      <c r="AX2124" s="144"/>
      <c r="AY2124" s="144"/>
      <c r="AZ2124" s="144"/>
      <c r="BA2124" s="144"/>
      <c r="BB2124" s="144"/>
      <c r="BC2124" s="144"/>
      <c r="BD2124" s="144"/>
      <c r="BE2124" s="144"/>
      <c r="BF2124" s="144"/>
      <c r="BG2124" s="144"/>
      <c r="BH2124" s="144"/>
      <c r="BI2124" s="144"/>
      <c r="BJ2124" s="144"/>
      <c r="BK2124" s="144"/>
      <c r="BL2124" s="144"/>
      <c r="BM2124" s="144"/>
      <c r="BN2124" s="144"/>
      <c r="BO2124" s="144"/>
      <c r="BP2124" s="144"/>
    </row>
    <row r="2125" spans="1:68" ht="14.5" x14ac:dyDescent="0.3">
      <c r="A2125" s="143"/>
      <c r="B2125" s="143"/>
      <c r="C2125" s="327"/>
      <c r="D2125" s="144"/>
      <c r="E2125" s="144"/>
      <c r="F2125" s="144"/>
      <c r="G2125" s="144"/>
      <c r="H2125" s="144"/>
      <c r="I2125" s="144"/>
      <c r="J2125" s="144"/>
      <c r="K2125" s="144"/>
      <c r="L2125" s="144"/>
      <c r="M2125" s="144"/>
      <c r="N2125" s="144"/>
      <c r="O2125" s="144"/>
      <c r="P2125" s="144"/>
      <c r="Q2125" s="144"/>
      <c r="R2125" s="144"/>
      <c r="S2125" s="144"/>
      <c r="T2125" s="144"/>
      <c r="U2125" s="144"/>
      <c r="V2125" s="144"/>
      <c r="W2125" s="144"/>
      <c r="X2125" s="144"/>
      <c r="Y2125" s="144"/>
      <c r="Z2125" s="144"/>
      <c r="AA2125" s="144"/>
      <c r="AB2125" s="144"/>
      <c r="AC2125" s="144"/>
      <c r="AD2125" s="144"/>
      <c r="AE2125" s="144"/>
      <c r="AF2125" s="144"/>
      <c r="AG2125" s="144"/>
      <c r="AH2125" s="144"/>
      <c r="AI2125" s="144"/>
      <c r="AJ2125" s="144"/>
      <c r="AK2125" s="144"/>
      <c r="AL2125" s="144"/>
      <c r="AM2125" s="144"/>
      <c r="AN2125" s="144"/>
      <c r="AO2125" s="144"/>
      <c r="AP2125" s="144"/>
      <c r="AQ2125" s="144"/>
      <c r="AR2125" s="144"/>
      <c r="AS2125" s="144"/>
      <c r="AT2125" s="144"/>
      <c r="AU2125" s="144"/>
      <c r="AV2125" s="144"/>
      <c r="AW2125" s="144"/>
      <c r="AX2125" s="144"/>
      <c r="AY2125" s="144"/>
      <c r="AZ2125" s="144"/>
      <c r="BA2125" s="144"/>
      <c r="BB2125" s="144"/>
      <c r="BC2125" s="144"/>
      <c r="BD2125" s="144"/>
      <c r="BE2125" s="144"/>
      <c r="BF2125" s="144"/>
      <c r="BG2125" s="144"/>
      <c r="BH2125" s="144"/>
      <c r="BI2125" s="144"/>
      <c r="BJ2125" s="144"/>
      <c r="BK2125" s="144"/>
      <c r="BL2125" s="144"/>
      <c r="BM2125" s="144"/>
      <c r="BN2125" s="144"/>
      <c r="BO2125" s="144"/>
      <c r="BP2125" s="144"/>
    </row>
    <row r="2126" spans="1:68" ht="14.5" x14ac:dyDescent="0.3">
      <c r="A2126" s="143"/>
      <c r="B2126" s="143"/>
      <c r="C2126" s="327"/>
      <c r="D2126" s="144"/>
      <c r="E2126" s="144"/>
      <c r="F2126" s="144"/>
      <c r="G2126" s="144"/>
      <c r="H2126" s="144"/>
      <c r="I2126" s="144"/>
      <c r="J2126" s="144"/>
      <c r="K2126" s="144"/>
      <c r="L2126" s="144"/>
      <c r="M2126" s="144"/>
      <c r="N2126" s="144"/>
      <c r="O2126" s="144"/>
      <c r="P2126" s="144"/>
      <c r="Q2126" s="144"/>
      <c r="R2126" s="144"/>
      <c r="S2126" s="144"/>
      <c r="T2126" s="144"/>
      <c r="U2126" s="144"/>
      <c r="V2126" s="144"/>
      <c r="W2126" s="144"/>
      <c r="X2126" s="144"/>
      <c r="Y2126" s="144"/>
      <c r="Z2126" s="144"/>
      <c r="AA2126" s="144"/>
      <c r="AB2126" s="144"/>
      <c r="AC2126" s="144"/>
      <c r="AD2126" s="144"/>
      <c r="AE2126" s="144"/>
      <c r="AF2126" s="144"/>
      <c r="AG2126" s="144"/>
      <c r="AH2126" s="144"/>
      <c r="AI2126" s="144"/>
      <c r="AJ2126" s="144"/>
      <c r="AK2126" s="144"/>
      <c r="AL2126" s="144"/>
      <c r="AM2126" s="144"/>
      <c r="AN2126" s="144"/>
      <c r="AO2126" s="144"/>
      <c r="AP2126" s="144"/>
      <c r="AQ2126" s="144"/>
      <c r="AR2126" s="144"/>
      <c r="AS2126" s="144"/>
      <c r="AT2126" s="144"/>
      <c r="AU2126" s="144"/>
      <c r="AV2126" s="144"/>
      <c r="AW2126" s="144"/>
      <c r="AX2126" s="144"/>
      <c r="AY2126" s="144"/>
      <c r="AZ2126" s="144"/>
      <c r="BA2126" s="144"/>
      <c r="BB2126" s="144"/>
      <c r="BC2126" s="144"/>
      <c r="BD2126" s="144"/>
      <c r="BE2126" s="144"/>
      <c r="BF2126" s="144"/>
      <c r="BG2126" s="144"/>
      <c r="BH2126" s="144"/>
      <c r="BI2126" s="144"/>
      <c r="BJ2126" s="144"/>
      <c r="BK2126" s="144"/>
      <c r="BL2126" s="144"/>
      <c r="BM2126" s="144"/>
      <c r="BN2126" s="144"/>
      <c r="BO2126" s="144"/>
      <c r="BP2126" s="144"/>
    </row>
    <row r="2127" spans="1:68" ht="14.5" x14ac:dyDescent="0.3">
      <c r="A2127" s="143"/>
      <c r="B2127" s="143"/>
      <c r="C2127" s="327"/>
      <c r="D2127" s="144"/>
      <c r="E2127" s="144"/>
      <c r="F2127" s="144"/>
      <c r="G2127" s="144"/>
      <c r="H2127" s="144"/>
      <c r="I2127" s="144"/>
      <c r="J2127" s="144"/>
      <c r="K2127" s="144"/>
      <c r="L2127" s="144"/>
      <c r="M2127" s="144"/>
      <c r="N2127" s="144"/>
      <c r="O2127" s="144"/>
      <c r="P2127" s="144"/>
      <c r="Q2127" s="144"/>
      <c r="R2127" s="144"/>
      <c r="S2127" s="144"/>
      <c r="T2127" s="144"/>
      <c r="U2127" s="144"/>
      <c r="V2127" s="144"/>
      <c r="W2127" s="144"/>
      <c r="X2127" s="144"/>
      <c r="Y2127" s="144"/>
      <c r="Z2127" s="144"/>
      <c r="AA2127" s="144"/>
      <c r="AB2127" s="144"/>
      <c r="AC2127" s="144"/>
      <c r="AD2127" s="144"/>
      <c r="AE2127" s="144"/>
      <c r="AF2127" s="144"/>
      <c r="AG2127" s="144"/>
      <c r="AH2127" s="144"/>
      <c r="AI2127" s="144"/>
      <c r="AJ2127" s="144"/>
      <c r="AK2127" s="144"/>
      <c r="AL2127" s="144"/>
      <c r="AM2127" s="144"/>
      <c r="AN2127" s="144"/>
      <c r="AO2127" s="144"/>
      <c r="AP2127" s="144"/>
      <c r="AQ2127" s="144"/>
      <c r="AR2127" s="144"/>
      <c r="AS2127" s="144"/>
      <c r="AT2127" s="144"/>
      <c r="AU2127" s="144"/>
      <c r="AV2127" s="144"/>
      <c r="AW2127" s="144"/>
      <c r="AX2127" s="144"/>
      <c r="AY2127" s="144"/>
      <c r="AZ2127" s="144"/>
      <c r="BA2127" s="144"/>
      <c r="BB2127" s="144"/>
      <c r="BC2127" s="144"/>
      <c r="BD2127" s="144"/>
      <c r="BE2127" s="144"/>
      <c r="BF2127" s="144"/>
      <c r="BG2127" s="144"/>
      <c r="BH2127" s="144"/>
      <c r="BI2127" s="144"/>
      <c r="BJ2127" s="144"/>
      <c r="BK2127" s="144"/>
      <c r="BL2127" s="144"/>
      <c r="BM2127" s="144"/>
      <c r="BN2127" s="144"/>
      <c r="BO2127" s="144"/>
      <c r="BP2127" s="144"/>
    </row>
    <row r="2128" spans="1:68" ht="14.5" x14ac:dyDescent="0.3">
      <c r="A2128" s="143"/>
      <c r="B2128" s="143"/>
      <c r="C2128" s="327"/>
      <c r="D2128" s="144"/>
      <c r="E2128" s="144"/>
      <c r="F2128" s="144"/>
      <c r="G2128" s="144"/>
      <c r="H2128" s="144"/>
      <c r="I2128" s="144"/>
      <c r="J2128" s="144"/>
      <c r="K2128" s="144"/>
      <c r="L2128" s="144"/>
      <c r="M2128" s="144"/>
      <c r="N2128" s="144"/>
      <c r="O2128" s="144"/>
      <c r="P2128" s="144"/>
      <c r="Q2128" s="144"/>
      <c r="R2128" s="144"/>
      <c r="S2128" s="144"/>
      <c r="T2128" s="144"/>
      <c r="U2128" s="144"/>
      <c r="V2128" s="144"/>
      <c r="W2128" s="144"/>
      <c r="X2128" s="144"/>
      <c r="Y2128" s="144"/>
      <c r="Z2128" s="144"/>
      <c r="AA2128" s="144"/>
      <c r="AB2128" s="144"/>
      <c r="AC2128" s="144"/>
      <c r="AD2128" s="144"/>
      <c r="AE2128" s="144"/>
      <c r="AF2128" s="144"/>
      <c r="AG2128" s="144"/>
      <c r="AH2128" s="144"/>
      <c r="AI2128" s="144"/>
      <c r="AJ2128" s="144"/>
      <c r="AK2128" s="144"/>
      <c r="AL2128" s="144"/>
      <c r="AM2128" s="144"/>
      <c r="AN2128" s="144"/>
      <c r="AO2128" s="144"/>
      <c r="AP2128" s="144"/>
      <c r="AQ2128" s="144"/>
      <c r="AR2128" s="144"/>
      <c r="AS2128" s="144"/>
      <c r="AT2128" s="144"/>
      <c r="AU2128" s="144"/>
      <c r="AV2128" s="144"/>
      <c r="AW2128" s="144"/>
      <c r="AX2128" s="144"/>
      <c r="AY2128" s="144"/>
      <c r="AZ2128" s="144"/>
      <c r="BA2128" s="144"/>
      <c r="BB2128" s="144"/>
      <c r="BC2128" s="144"/>
      <c r="BD2128" s="144"/>
      <c r="BE2128" s="144"/>
      <c r="BF2128" s="144"/>
      <c r="BG2128" s="144"/>
      <c r="BH2128" s="144"/>
      <c r="BI2128" s="144"/>
      <c r="BJ2128" s="144"/>
      <c r="BK2128" s="144"/>
      <c r="BL2128" s="144"/>
      <c r="BM2128" s="144"/>
      <c r="BN2128" s="144"/>
      <c r="BO2128" s="144"/>
      <c r="BP2128" s="144"/>
    </row>
    <row r="2129" spans="1:68" ht="14.5" x14ac:dyDescent="0.3">
      <c r="A2129" s="143"/>
      <c r="B2129" s="143"/>
      <c r="C2129" s="327"/>
      <c r="D2129" s="144"/>
      <c r="E2129" s="144"/>
      <c r="F2129" s="144"/>
      <c r="G2129" s="144"/>
      <c r="H2129" s="144"/>
      <c r="I2129" s="144"/>
      <c r="J2129" s="144"/>
      <c r="K2129" s="144"/>
      <c r="L2129" s="144"/>
      <c r="M2129" s="144"/>
      <c r="N2129" s="144"/>
      <c r="O2129" s="144"/>
      <c r="P2129" s="144"/>
      <c r="Q2129" s="144"/>
      <c r="R2129" s="144"/>
      <c r="S2129" s="144"/>
      <c r="T2129" s="144"/>
      <c r="U2129" s="144"/>
      <c r="V2129" s="144"/>
      <c r="W2129" s="144"/>
      <c r="X2129" s="144"/>
      <c r="Y2129" s="144"/>
      <c r="Z2129" s="144"/>
      <c r="AA2129" s="144"/>
      <c r="AB2129" s="144"/>
      <c r="AC2129" s="144"/>
      <c r="AD2129" s="144"/>
      <c r="AE2129" s="144"/>
      <c r="AF2129" s="144"/>
      <c r="AG2129" s="144"/>
      <c r="AH2129" s="144"/>
      <c r="AI2129" s="144"/>
      <c r="AJ2129" s="144"/>
      <c r="AK2129" s="144"/>
      <c r="AL2129" s="144"/>
      <c r="AM2129" s="144"/>
      <c r="AN2129" s="144"/>
      <c r="AO2129" s="144"/>
      <c r="AP2129" s="144"/>
      <c r="AQ2129" s="144"/>
      <c r="AR2129" s="144"/>
      <c r="AS2129" s="144"/>
      <c r="AT2129" s="144"/>
      <c r="AU2129" s="144"/>
      <c r="AV2129" s="144"/>
      <c r="AW2129" s="144"/>
      <c r="AX2129" s="144"/>
      <c r="AY2129" s="144"/>
      <c r="AZ2129" s="144"/>
      <c r="BA2129" s="144"/>
      <c r="BB2129" s="144"/>
      <c r="BC2129" s="144"/>
      <c r="BD2129" s="144"/>
      <c r="BE2129" s="144"/>
      <c r="BF2129" s="144"/>
      <c r="BG2129" s="144"/>
      <c r="BH2129" s="144"/>
      <c r="BI2129" s="144"/>
      <c r="BJ2129" s="144"/>
      <c r="BK2129" s="144"/>
      <c r="BL2129" s="144"/>
      <c r="BM2129" s="144"/>
      <c r="BN2129" s="144"/>
      <c r="BO2129" s="144"/>
      <c r="BP2129" s="144"/>
    </row>
    <row r="2130" spans="1:68" ht="14.5" x14ac:dyDescent="0.3">
      <c r="A2130" s="143"/>
      <c r="B2130" s="143"/>
      <c r="C2130" s="327"/>
      <c r="D2130" s="144"/>
      <c r="E2130" s="144"/>
      <c r="F2130" s="144"/>
      <c r="G2130" s="144"/>
      <c r="H2130" s="144"/>
      <c r="I2130" s="144"/>
      <c r="J2130" s="144"/>
      <c r="K2130" s="144"/>
      <c r="L2130" s="144"/>
      <c r="M2130" s="144"/>
      <c r="N2130" s="144"/>
      <c r="O2130" s="144"/>
      <c r="P2130" s="144"/>
      <c r="Q2130" s="144"/>
      <c r="R2130" s="144"/>
      <c r="S2130" s="144"/>
      <c r="T2130" s="144"/>
      <c r="U2130" s="144"/>
      <c r="V2130" s="144"/>
      <c r="W2130" s="144"/>
      <c r="X2130" s="144"/>
      <c r="Y2130" s="144"/>
      <c r="Z2130" s="144"/>
      <c r="AA2130" s="144"/>
      <c r="AB2130" s="144"/>
      <c r="AC2130" s="144"/>
      <c r="AD2130" s="144"/>
      <c r="AE2130" s="144"/>
      <c r="AF2130" s="144"/>
      <c r="AG2130" s="144"/>
      <c r="AH2130" s="144"/>
      <c r="AI2130" s="144"/>
      <c r="AJ2130" s="144"/>
      <c r="AK2130" s="144"/>
      <c r="AL2130" s="144"/>
      <c r="AM2130" s="144"/>
      <c r="AN2130" s="144"/>
      <c r="AO2130" s="144"/>
      <c r="AP2130" s="144"/>
      <c r="AQ2130" s="144"/>
      <c r="AR2130" s="144"/>
      <c r="AS2130" s="144"/>
      <c r="AT2130" s="144"/>
      <c r="AU2130" s="144"/>
      <c r="AV2130" s="144"/>
      <c r="AW2130" s="144"/>
      <c r="AX2130" s="144"/>
      <c r="AY2130" s="144"/>
      <c r="AZ2130" s="144"/>
      <c r="BA2130" s="144"/>
      <c r="BB2130" s="144"/>
      <c r="BC2130" s="144"/>
      <c r="BD2130" s="144"/>
      <c r="BE2130" s="144"/>
      <c r="BF2130" s="144"/>
      <c r="BG2130" s="144"/>
      <c r="BH2130" s="144"/>
      <c r="BI2130" s="144"/>
      <c r="BJ2130" s="144"/>
      <c r="BK2130" s="144"/>
      <c r="BL2130" s="144"/>
      <c r="BM2130" s="144"/>
      <c r="BN2130" s="144"/>
      <c r="BO2130" s="144"/>
      <c r="BP2130" s="144"/>
    </row>
    <row r="2131" spans="1:68" ht="14.5" x14ac:dyDescent="0.3">
      <c r="A2131" s="143"/>
      <c r="B2131" s="143"/>
      <c r="C2131" s="327"/>
      <c r="D2131" s="144"/>
      <c r="E2131" s="144"/>
      <c r="F2131" s="144"/>
      <c r="G2131" s="144"/>
      <c r="H2131" s="144"/>
      <c r="I2131" s="144"/>
      <c r="J2131" s="144"/>
      <c r="K2131" s="144"/>
      <c r="L2131" s="144"/>
      <c r="M2131" s="144"/>
      <c r="N2131" s="144"/>
      <c r="O2131" s="144"/>
      <c r="P2131" s="144"/>
      <c r="Q2131" s="144"/>
      <c r="R2131" s="144"/>
      <c r="S2131" s="144"/>
      <c r="T2131" s="144"/>
      <c r="U2131" s="144"/>
      <c r="V2131" s="144"/>
      <c r="W2131" s="144"/>
      <c r="X2131" s="144"/>
      <c r="Y2131" s="144"/>
      <c r="Z2131" s="144"/>
      <c r="AA2131" s="144"/>
      <c r="AB2131" s="144"/>
      <c r="AC2131" s="144"/>
      <c r="AD2131" s="144"/>
      <c r="AE2131" s="144"/>
      <c r="AF2131" s="144"/>
      <c r="AG2131" s="144"/>
      <c r="AH2131" s="144"/>
      <c r="AI2131" s="144"/>
      <c r="AJ2131" s="144"/>
      <c r="AK2131" s="144"/>
      <c r="AL2131" s="144"/>
      <c r="AM2131" s="144"/>
      <c r="AN2131" s="144"/>
      <c r="AO2131" s="144"/>
      <c r="AP2131" s="144"/>
      <c r="AQ2131" s="144"/>
      <c r="AR2131" s="144"/>
      <c r="AS2131" s="144"/>
      <c r="AT2131" s="144"/>
      <c r="AU2131" s="144"/>
      <c r="AV2131" s="144"/>
      <c r="AW2131" s="144"/>
      <c r="AX2131" s="144"/>
      <c r="AY2131" s="144"/>
      <c r="AZ2131" s="144"/>
      <c r="BA2131" s="144"/>
      <c r="BB2131" s="144"/>
      <c r="BC2131" s="144"/>
      <c r="BD2131" s="144"/>
      <c r="BE2131" s="144"/>
      <c r="BF2131" s="144"/>
      <c r="BG2131" s="144"/>
      <c r="BH2131" s="144"/>
      <c r="BI2131" s="144"/>
      <c r="BJ2131" s="144"/>
      <c r="BK2131" s="144"/>
      <c r="BL2131" s="144"/>
      <c r="BM2131" s="144"/>
      <c r="BN2131" s="144"/>
      <c r="BO2131" s="144"/>
      <c r="BP2131" s="144"/>
    </row>
    <row r="2132" spans="1:68" ht="14.5" x14ac:dyDescent="0.3">
      <c r="A2132" s="143"/>
      <c r="B2132" s="143"/>
      <c r="C2132" s="327"/>
      <c r="D2132" s="144"/>
      <c r="E2132" s="144"/>
      <c r="F2132" s="144"/>
      <c r="G2132" s="144"/>
      <c r="H2132" s="144"/>
      <c r="I2132" s="144"/>
      <c r="J2132" s="144"/>
      <c r="K2132" s="144"/>
      <c r="L2132" s="144"/>
      <c r="M2132" s="144"/>
      <c r="N2132" s="144"/>
      <c r="O2132" s="144"/>
      <c r="P2132" s="144"/>
      <c r="Q2132" s="144"/>
      <c r="R2132" s="144"/>
      <c r="S2132" s="144"/>
      <c r="T2132" s="144"/>
      <c r="U2132" s="144"/>
      <c r="V2132" s="144"/>
      <c r="W2132" s="144"/>
      <c r="X2132" s="144"/>
      <c r="Y2132" s="144"/>
      <c r="Z2132" s="144"/>
      <c r="AA2132" s="144"/>
      <c r="AB2132" s="144"/>
      <c r="AC2132" s="144"/>
      <c r="AD2132" s="144"/>
      <c r="AE2132" s="144"/>
      <c r="AF2132" s="144"/>
      <c r="AG2132" s="144"/>
      <c r="AH2132" s="144"/>
      <c r="AI2132" s="144"/>
      <c r="AJ2132" s="144"/>
      <c r="AK2132" s="144"/>
      <c r="AL2132" s="144"/>
      <c r="AM2132" s="144"/>
      <c r="AN2132" s="144"/>
      <c r="AO2132" s="144"/>
      <c r="AP2132" s="144"/>
      <c r="AQ2132" s="144"/>
      <c r="AR2132" s="144"/>
      <c r="AS2132" s="144"/>
      <c r="AT2132" s="144"/>
      <c r="AU2132" s="144"/>
      <c r="AV2132" s="144"/>
      <c r="AW2132" s="144"/>
      <c r="AX2132" s="144"/>
      <c r="AY2132" s="144"/>
      <c r="AZ2132" s="144"/>
      <c r="BA2132" s="144"/>
      <c r="BB2132" s="144"/>
      <c r="BC2132" s="144"/>
      <c r="BD2132" s="144"/>
      <c r="BE2132" s="144"/>
      <c r="BF2132" s="144"/>
      <c r="BG2132" s="144"/>
      <c r="BH2132" s="144"/>
      <c r="BI2132" s="144"/>
      <c r="BJ2132" s="144"/>
      <c r="BK2132" s="144"/>
      <c r="BL2132" s="144"/>
      <c r="BM2132" s="144"/>
      <c r="BN2132" s="144"/>
      <c r="BO2132" s="144"/>
      <c r="BP2132" s="144"/>
    </row>
    <row r="2133" spans="1:68" ht="14.5" x14ac:dyDescent="0.3">
      <c r="A2133" s="143"/>
      <c r="B2133" s="143"/>
      <c r="C2133" s="327"/>
      <c r="D2133" s="144"/>
      <c r="E2133" s="144"/>
      <c r="F2133" s="144"/>
      <c r="G2133" s="144"/>
      <c r="H2133" s="144"/>
      <c r="I2133" s="144"/>
      <c r="J2133" s="144"/>
      <c r="K2133" s="144"/>
      <c r="L2133" s="144"/>
      <c r="M2133" s="144"/>
      <c r="N2133" s="144"/>
      <c r="O2133" s="144"/>
      <c r="P2133" s="144"/>
      <c r="Q2133" s="144"/>
      <c r="R2133" s="144"/>
      <c r="S2133" s="144"/>
      <c r="T2133" s="144"/>
      <c r="U2133" s="144"/>
      <c r="V2133" s="144"/>
      <c r="W2133" s="144"/>
      <c r="X2133" s="144"/>
      <c r="Y2133" s="144"/>
      <c r="Z2133" s="144"/>
      <c r="AA2133" s="144"/>
      <c r="AB2133" s="144"/>
      <c r="AC2133" s="144"/>
      <c r="AD2133" s="144"/>
      <c r="AE2133" s="144"/>
      <c r="AF2133" s="144"/>
      <c r="AG2133" s="144"/>
      <c r="AH2133" s="144"/>
      <c r="AI2133" s="144"/>
      <c r="AJ2133" s="144"/>
      <c r="AK2133" s="144"/>
      <c r="AL2133" s="144"/>
      <c r="AM2133" s="144"/>
      <c r="AN2133" s="144"/>
      <c r="AO2133" s="144"/>
      <c r="AP2133" s="144"/>
      <c r="AQ2133" s="144"/>
      <c r="AR2133" s="144"/>
      <c r="AS2133" s="144"/>
      <c r="AT2133" s="144"/>
      <c r="AU2133" s="144"/>
      <c r="AV2133" s="144"/>
      <c r="AW2133" s="144"/>
      <c r="AX2133" s="144"/>
      <c r="AY2133" s="144"/>
      <c r="AZ2133" s="144"/>
      <c r="BA2133" s="144"/>
      <c r="BB2133" s="144"/>
      <c r="BC2133" s="144"/>
      <c r="BD2133" s="144"/>
      <c r="BE2133" s="144"/>
      <c r="BF2133" s="144"/>
      <c r="BG2133" s="144"/>
      <c r="BH2133" s="144"/>
      <c r="BI2133" s="144"/>
      <c r="BJ2133" s="144"/>
      <c r="BK2133" s="144"/>
      <c r="BL2133" s="144"/>
      <c r="BM2133" s="144"/>
      <c r="BN2133" s="144"/>
      <c r="BO2133" s="144"/>
      <c r="BP2133" s="144"/>
    </row>
    <row r="2134" spans="1:68" ht="14.5" x14ac:dyDescent="0.3">
      <c r="A2134" s="143"/>
      <c r="B2134" s="143"/>
      <c r="C2134" s="327"/>
      <c r="D2134" s="144"/>
      <c r="E2134" s="144"/>
      <c r="F2134" s="144"/>
      <c r="G2134" s="144"/>
      <c r="H2134" s="144"/>
      <c r="I2134" s="144"/>
      <c r="J2134" s="144"/>
      <c r="K2134" s="144"/>
      <c r="L2134" s="144"/>
      <c r="M2134" s="144"/>
      <c r="N2134" s="144"/>
      <c r="O2134" s="144"/>
      <c r="P2134" s="144"/>
      <c r="Q2134" s="144"/>
      <c r="R2134" s="144"/>
      <c r="S2134" s="144"/>
      <c r="T2134" s="144"/>
      <c r="U2134" s="144"/>
      <c r="V2134" s="144"/>
      <c r="W2134" s="144"/>
      <c r="X2134" s="144"/>
      <c r="Y2134" s="144"/>
      <c r="Z2134" s="144"/>
      <c r="AA2134" s="144"/>
      <c r="AB2134" s="144"/>
      <c r="AC2134" s="144"/>
      <c r="AD2134" s="144"/>
      <c r="AE2134" s="144"/>
      <c r="AF2134" s="144"/>
      <c r="AG2134" s="144"/>
      <c r="AH2134" s="144"/>
      <c r="AI2134" s="144"/>
      <c r="AJ2134" s="144"/>
      <c r="AK2134" s="144"/>
      <c r="AL2134" s="144"/>
      <c r="AM2134" s="144"/>
      <c r="AN2134" s="144"/>
      <c r="AO2134" s="144"/>
      <c r="AP2134" s="144"/>
      <c r="AQ2134" s="144"/>
      <c r="AR2134" s="144"/>
      <c r="AS2134" s="144"/>
      <c r="AT2134" s="144"/>
      <c r="AU2134" s="144"/>
      <c r="AV2134" s="144"/>
      <c r="AW2134" s="144"/>
      <c r="AX2134" s="144"/>
      <c r="AY2134" s="144"/>
      <c r="AZ2134" s="144"/>
      <c r="BA2134" s="144"/>
      <c r="BB2134" s="144"/>
      <c r="BC2134" s="144"/>
      <c r="BD2134" s="144"/>
      <c r="BE2134" s="144"/>
      <c r="BF2134" s="144"/>
      <c r="BG2134" s="144"/>
      <c r="BH2134" s="144"/>
      <c r="BI2134" s="144"/>
      <c r="BJ2134" s="144"/>
      <c r="BK2134" s="144"/>
      <c r="BL2134" s="144"/>
      <c r="BM2134" s="144"/>
      <c r="BN2134" s="144"/>
      <c r="BO2134" s="144"/>
      <c r="BP2134" s="144"/>
    </row>
    <row r="2135" spans="1:68" ht="14.5" x14ac:dyDescent="0.3">
      <c r="A2135" s="143"/>
      <c r="B2135" s="143"/>
      <c r="C2135" s="327"/>
      <c r="D2135" s="144"/>
      <c r="E2135" s="144"/>
      <c r="F2135" s="144"/>
      <c r="G2135" s="144"/>
      <c r="H2135" s="144"/>
      <c r="I2135" s="144"/>
      <c r="J2135" s="144"/>
      <c r="K2135" s="144"/>
      <c r="L2135" s="144"/>
      <c r="M2135" s="144"/>
      <c r="N2135" s="144"/>
      <c r="O2135" s="144"/>
      <c r="P2135" s="144"/>
      <c r="Q2135" s="144"/>
      <c r="R2135" s="144"/>
      <c r="S2135" s="144"/>
      <c r="T2135" s="144"/>
      <c r="U2135" s="144"/>
      <c r="V2135" s="144"/>
      <c r="W2135" s="144"/>
      <c r="X2135" s="144"/>
      <c r="Y2135" s="144"/>
      <c r="Z2135" s="144"/>
      <c r="AA2135" s="144"/>
      <c r="AB2135" s="144"/>
      <c r="AC2135" s="144"/>
      <c r="AD2135" s="144"/>
      <c r="AE2135" s="144"/>
      <c r="AF2135" s="144"/>
      <c r="AG2135" s="144"/>
      <c r="AH2135" s="144"/>
      <c r="AI2135" s="144"/>
      <c r="AJ2135" s="144"/>
      <c r="AK2135" s="144"/>
      <c r="AL2135" s="144"/>
      <c r="AM2135" s="144"/>
      <c r="AN2135" s="144"/>
      <c r="AO2135" s="144"/>
      <c r="AP2135" s="144"/>
      <c r="AQ2135" s="144"/>
      <c r="AR2135" s="144"/>
      <c r="AS2135" s="144"/>
      <c r="AT2135" s="144"/>
      <c r="AU2135" s="144"/>
      <c r="AV2135" s="144"/>
      <c r="AW2135" s="144"/>
      <c r="AX2135" s="144"/>
      <c r="AY2135" s="144"/>
      <c r="AZ2135" s="144"/>
      <c r="BA2135" s="144"/>
      <c r="BB2135" s="144"/>
      <c r="BC2135" s="144"/>
      <c r="BD2135" s="144"/>
      <c r="BE2135" s="144"/>
      <c r="BF2135" s="144"/>
      <c r="BG2135" s="144"/>
      <c r="BH2135" s="144"/>
      <c r="BI2135" s="144"/>
      <c r="BJ2135" s="144"/>
      <c r="BK2135" s="144"/>
      <c r="BL2135" s="144"/>
      <c r="BM2135" s="144"/>
      <c r="BN2135" s="144"/>
      <c r="BO2135" s="144"/>
      <c r="BP2135" s="144"/>
    </row>
    <row r="2136" spans="1:68" ht="14.5" x14ac:dyDescent="0.3">
      <c r="A2136" s="143"/>
      <c r="B2136" s="143"/>
      <c r="C2136" s="327"/>
      <c r="D2136" s="144"/>
      <c r="E2136" s="144"/>
      <c r="F2136" s="144"/>
      <c r="G2136" s="144"/>
      <c r="H2136" s="144"/>
      <c r="I2136" s="144"/>
      <c r="J2136" s="144"/>
      <c r="K2136" s="144"/>
      <c r="L2136" s="144"/>
      <c r="M2136" s="144"/>
      <c r="N2136" s="144"/>
      <c r="O2136" s="144"/>
      <c r="P2136" s="144"/>
      <c r="Q2136" s="144"/>
      <c r="R2136" s="144"/>
      <c r="S2136" s="144"/>
      <c r="T2136" s="144"/>
      <c r="U2136" s="144"/>
      <c r="V2136" s="144"/>
      <c r="W2136" s="144"/>
      <c r="X2136" s="144"/>
      <c r="Y2136" s="144"/>
      <c r="Z2136" s="144"/>
      <c r="AA2136" s="144"/>
      <c r="AB2136" s="144"/>
      <c r="AC2136" s="144"/>
      <c r="AD2136" s="144"/>
      <c r="AE2136" s="144"/>
      <c r="AF2136" s="144"/>
      <c r="AG2136" s="144"/>
      <c r="AH2136" s="144"/>
      <c r="AI2136" s="144"/>
      <c r="AJ2136" s="144"/>
      <c r="AK2136" s="144"/>
      <c r="AL2136" s="144"/>
      <c r="AM2136" s="144"/>
      <c r="AN2136" s="144"/>
      <c r="AO2136" s="144"/>
      <c r="AP2136" s="144"/>
      <c r="AQ2136" s="144"/>
      <c r="AR2136" s="144"/>
      <c r="AS2136" s="144"/>
      <c r="AT2136" s="144"/>
      <c r="AU2136" s="144"/>
      <c r="AV2136" s="144"/>
      <c r="AW2136" s="144"/>
      <c r="AX2136" s="144"/>
      <c r="AY2136" s="144"/>
      <c r="AZ2136" s="144"/>
      <c r="BA2136" s="144"/>
      <c r="BB2136" s="144"/>
      <c r="BC2136" s="144"/>
      <c r="BD2136" s="144"/>
      <c r="BE2136" s="144"/>
      <c r="BF2136" s="144"/>
      <c r="BG2136" s="144"/>
      <c r="BH2136" s="144"/>
      <c r="BI2136" s="144"/>
      <c r="BJ2136" s="144"/>
      <c r="BK2136" s="144"/>
      <c r="BL2136" s="144"/>
      <c r="BM2136" s="144"/>
      <c r="BN2136" s="144"/>
      <c r="BO2136" s="144"/>
      <c r="BP2136" s="144"/>
    </row>
    <row r="2137" spans="1:68" ht="14.5" x14ac:dyDescent="0.3">
      <c r="A2137" s="143"/>
      <c r="B2137" s="143"/>
      <c r="C2137" s="327"/>
      <c r="D2137" s="144"/>
      <c r="E2137" s="144"/>
      <c r="F2137" s="144"/>
      <c r="G2137" s="144"/>
      <c r="H2137" s="144"/>
      <c r="I2137" s="144"/>
      <c r="J2137" s="144"/>
      <c r="K2137" s="144"/>
      <c r="L2137" s="144"/>
      <c r="M2137" s="144"/>
      <c r="N2137" s="144"/>
      <c r="O2137" s="144"/>
      <c r="P2137" s="144"/>
      <c r="Q2137" s="144"/>
      <c r="R2137" s="144"/>
      <c r="S2137" s="144"/>
      <c r="T2137" s="144"/>
      <c r="U2137" s="144"/>
      <c r="V2137" s="144"/>
      <c r="W2137" s="144"/>
      <c r="X2137" s="144"/>
      <c r="Y2137" s="144"/>
      <c r="Z2137" s="144"/>
      <c r="AA2137" s="144"/>
      <c r="AB2137" s="144"/>
      <c r="AC2137" s="144"/>
      <c r="AD2137" s="144"/>
      <c r="AE2137" s="144"/>
      <c r="AF2137" s="144"/>
      <c r="AG2137" s="144"/>
      <c r="AH2137" s="144"/>
      <c r="AI2137" s="144"/>
      <c r="AJ2137" s="144"/>
      <c r="AK2137" s="144"/>
      <c r="AL2137" s="144"/>
      <c r="AM2137" s="144"/>
      <c r="AN2137" s="144"/>
      <c r="AO2137" s="144"/>
      <c r="AP2137" s="144"/>
      <c r="AQ2137" s="144"/>
      <c r="AR2137" s="144"/>
      <c r="AS2137" s="144"/>
      <c r="AT2137" s="144"/>
      <c r="AU2137" s="144"/>
      <c r="AV2137" s="144"/>
      <c r="AW2137" s="144"/>
      <c r="AX2137" s="144"/>
      <c r="AY2137" s="144"/>
      <c r="AZ2137" s="144"/>
      <c r="BA2137" s="144"/>
      <c r="BB2137" s="144"/>
      <c r="BC2137" s="144"/>
      <c r="BD2137" s="144"/>
      <c r="BE2137" s="144"/>
      <c r="BF2137" s="144"/>
      <c r="BG2137" s="144"/>
      <c r="BH2137" s="144"/>
      <c r="BI2137" s="144"/>
      <c r="BJ2137" s="144"/>
      <c r="BK2137" s="144"/>
      <c r="BL2137" s="144"/>
      <c r="BM2137" s="144"/>
      <c r="BN2137" s="144"/>
      <c r="BO2137" s="144"/>
      <c r="BP2137" s="144"/>
    </row>
    <row r="2138" spans="1:68" ht="14.5" x14ac:dyDescent="0.3">
      <c r="A2138" s="143"/>
      <c r="B2138" s="143"/>
      <c r="C2138" s="327"/>
      <c r="D2138" s="144"/>
      <c r="E2138" s="144"/>
      <c r="F2138" s="144"/>
      <c r="G2138" s="144"/>
      <c r="H2138" s="144"/>
      <c r="I2138" s="144"/>
      <c r="J2138" s="144"/>
      <c r="K2138" s="144"/>
      <c r="L2138" s="144"/>
      <c r="M2138" s="144"/>
      <c r="N2138" s="144"/>
      <c r="O2138" s="144"/>
      <c r="P2138" s="144"/>
      <c r="Q2138" s="144"/>
      <c r="R2138" s="144"/>
      <c r="S2138" s="144"/>
      <c r="T2138" s="144"/>
      <c r="U2138" s="144"/>
      <c r="V2138" s="144"/>
      <c r="W2138" s="144"/>
      <c r="X2138" s="144"/>
      <c r="Y2138" s="144"/>
      <c r="Z2138" s="144"/>
      <c r="AA2138" s="144"/>
      <c r="AB2138" s="144"/>
      <c r="AC2138" s="144"/>
      <c r="AD2138" s="144"/>
      <c r="AE2138" s="144"/>
      <c r="AF2138" s="144"/>
      <c r="AG2138" s="144"/>
      <c r="AH2138" s="144"/>
      <c r="AI2138" s="144"/>
      <c r="AJ2138" s="144"/>
      <c r="AK2138" s="144"/>
      <c r="AL2138" s="144"/>
      <c r="AM2138" s="144"/>
      <c r="AN2138" s="144"/>
      <c r="AO2138" s="144"/>
      <c r="AP2138" s="144"/>
      <c r="AQ2138" s="144"/>
      <c r="AR2138" s="144"/>
      <c r="AS2138" s="144"/>
      <c r="AT2138" s="144"/>
      <c r="AU2138" s="144"/>
      <c r="AV2138" s="144"/>
      <c r="AW2138" s="144"/>
      <c r="AX2138" s="144"/>
      <c r="AY2138" s="144"/>
      <c r="AZ2138" s="144"/>
      <c r="BA2138" s="144"/>
      <c r="BB2138" s="144"/>
      <c r="BC2138" s="144"/>
      <c r="BD2138" s="144"/>
      <c r="BE2138" s="144"/>
      <c r="BF2138" s="144"/>
      <c r="BG2138" s="144"/>
      <c r="BH2138" s="144"/>
      <c r="BI2138" s="144"/>
      <c r="BJ2138" s="144"/>
      <c r="BK2138" s="144"/>
      <c r="BL2138" s="144"/>
      <c r="BM2138" s="144"/>
      <c r="BN2138" s="144"/>
      <c r="BO2138" s="144"/>
      <c r="BP2138" s="144"/>
    </row>
    <row r="2139" spans="1:68" ht="14.5" x14ac:dyDescent="0.3">
      <c r="A2139" s="143"/>
      <c r="B2139" s="143"/>
      <c r="C2139" s="327"/>
      <c r="D2139" s="144"/>
      <c r="E2139" s="144"/>
      <c r="F2139" s="144"/>
      <c r="G2139" s="144"/>
      <c r="H2139" s="144"/>
      <c r="I2139" s="144"/>
      <c r="J2139" s="144"/>
      <c r="K2139" s="144"/>
      <c r="L2139" s="144"/>
      <c r="M2139" s="144"/>
      <c r="N2139" s="144"/>
      <c r="O2139" s="144"/>
      <c r="P2139" s="144"/>
      <c r="Q2139" s="144"/>
      <c r="R2139" s="144"/>
      <c r="S2139" s="144"/>
      <c r="T2139" s="144"/>
      <c r="U2139" s="144"/>
      <c r="V2139" s="144"/>
      <c r="W2139" s="144"/>
      <c r="X2139" s="144"/>
      <c r="Y2139" s="144"/>
      <c r="Z2139" s="144"/>
      <c r="AA2139" s="144"/>
      <c r="AB2139" s="144"/>
      <c r="AC2139" s="144"/>
      <c r="AD2139" s="144"/>
      <c r="AE2139" s="144"/>
      <c r="AF2139" s="144"/>
      <c r="AG2139" s="144"/>
      <c r="AH2139" s="144"/>
      <c r="AI2139" s="144"/>
      <c r="AJ2139" s="144"/>
      <c r="AK2139" s="144"/>
      <c r="AL2139" s="144"/>
      <c r="AM2139" s="144"/>
      <c r="AN2139" s="144"/>
      <c r="AO2139" s="144"/>
      <c r="AP2139" s="144"/>
      <c r="AQ2139" s="144"/>
      <c r="AR2139" s="144"/>
      <c r="AS2139" s="144"/>
      <c r="AT2139" s="144"/>
      <c r="AU2139" s="144"/>
      <c r="AV2139" s="144"/>
      <c r="AW2139" s="144"/>
      <c r="AX2139" s="144"/>
      <c r="AY2139" s="144"/>
      <c r="AZ2139" s="144"/>
      <c r="BA2139" s="144"/>
      <c r="BB2139" s="144"/>
      <c r="BC2139" s="144"/>
      <c r="BD2139" s="144"/>
      <c r="BE2139" s="144"/>
      <c r="BF2139" s="144"/>
      <c r="BG2139" s="144"/>
      <c r="BH2139" s="144"/>
      <c r="BI2139" s="144"/>
      <c r="BJ2139" s="144"/>
      <c r="BK2139" s="144"/>
      <c r="BL2139" s="144"/>
      <c r="BM2139" s="144"/>
      <c r="BN2139" s="144"/>
      <c r="BO2139" s="144"/>
      <c r="BP2139" s="144"/>
    </row>
    <row r="2140" spans="1:68" ht="14.5" x14ac:dyDescent="0.3">
      <c r="A2140" s="143"/>
      <c r="B2140" s="143"/>
      <c r="C2140" s="327"/>
      <c r="D2140" s="144"/>
      <c r="E2140" s="144"/>
      <c r="F2140" s="144"/>
      <c r="G2140" s="144"/>
      <c r="H2140" s="144"/>
      <c r="I2140" s="144"/>
      <c r="J2140" s="144"/>
      <c r="K2140" s="144"/>
      <c r="L2140" s="144"/>
      <c r="M2140" s="144"/>
      <c r="N2140" s="144"/>
      <c r="O2140" s="144"/>
      <c r="P2140" s="144"/>
      <c r="Q2140" s="144"/>
      <c r="R2140" s="144"/>
      <c r="S2140" s="144"/>
      <c r="T2140" s="144"/>
      <c r="U2140" s="144"/>
      <c r="V2140" s="144"/>
      <c r="W2140" s="144"/>
      <c r="X2140" s="144"/>
      <c r="Y2140" s="144"/>
      <c r="Z2140" s="144"/>
      <c r="AA2140" s="144"/>
      <c r="AB2140" s="144"/>
      <c r="AC2140" s="144"/>
      <c r="AD2140" s="144"/>
      <c r="AE2140" s="144"/>
      <c r="AF2140" s="144"/>
      <c r="AG2140" s="144"/>
      <c r="AH2140" s="144"/>
      <c r="AI2140" s="144"/>
      <c r="AJ2140" s="144"/>
      <c r="AK2140" s="144"/>
      <c r="AL2140" s="144"/>
      <c r="AM2140" s="144"/>
      <c r="AN2140" s="144"/>
      <c r="AO2140" s="144"/>
      <c r="AP2140" s="144"/>
      <c r="AQ2140" s="144"/>
      <c r="AR2140" s="144"/>
      <c r="AS2140" s="144"/>
      <c r="AT2140" s="144"/>
      <c r="AU2140" s="144"/>
      <c r="AV2140" s="144"/>
      <c r="AW2140" s="144"/>
      <c r="AX2140" s="144"/>
      <c r="AY2140" s="144"/>
      <c r="AZ2140" s="144"/>
      <c r="BA2140" s="144"/>
      <c r="BB2140" s="144"/>
      <c r="BC2140" s="144"/>
      <c r="BD2140" s="144"/>
      <c r="BE2140" s="144"/>
      <c r="BF2140" s="144"/>
      <c r="BG2140" s="144"/>
      <c r="BH2140" s="144"/>
      <c r="BI2140" s="144"/>
      <c r="BJ2140" s="144"/>
      <c r="BK2140" s="144"/>
      <c r="BL2140" s="144"/>
      <c r="BM2140" s="144"/>
      <c r="BN2140" s="144"/>
      <c r="BO2140" s="144"/>
      <c r="BP2140" s="144"/>
    </row>
    <row r="2141" spans="1:68" ht="14.5" x14ac:dyDescent="0.3">
      <c r="A2141" s="143"/>
      <c r="B2141" s="143"/>
      <c r="C2141" s="327"/>
      <c r="D2141" s="144"/>
      <c r="E2141" s="144"/>
      <c r="F2141" s="144"/>
      <c r="G2141" s="144"/>
      <c r="H2141" s="144"/>
      <c r="I2141" s="144"/>
      <c r="J2141" s="144"/>
      <c r="K2141" s="144"/>
      <c r="L2141" s="144"/>
      <c r="M2141" s="144"/>
      <c r="N2141" s="144"/>
      <c r="O2141" s="144"/>
      <c r="P2141" s="144"/>
      <c r="Q2141" s="144"/>
      <c r="R2141" s="144"/>
      <c r="S2141" s="144"/>
      <c r="T2141" s="144"/>
      <c r="U2141" s="144"/>
      <c r="V2141" s="144"/>
      <c r="W2141" s="144"/>
      <c r="X2141" s="144"/>
      <c r="Y2141" s="144"/>
      <c r="Z2141" s="144"/>
      <c r="AA2141" s="144"/>
      <c r="AB2141" s="144"/>
      <c r="AC2141" s="144"/>
      <c r="AD2141" s="144"/>
      <c r="AE2141" s="144"/>
      <c r="AF2141" s="144"/>
      <c r="AG2141" s="144"/>
      <c r="AH2141" s="144"/>
      <c r="AI2141" s="144"/>
      <c r="AJ2141" s="144"/>
      <c r="AK2141" s="144"/>
      <c r="AL2141" s="144"/>
      <c r="AM2141" s="144"/>
      <c r="AN2141" s="144"/>
      <c r="AO2141" s="144"/>
      <c r="AP2141" s="144"/>
      <c r="AQ2141" s="144"/>
      <c r="AR2141" s="144"/>
      <c r="AS2141" s="144"/>
      <c r="AT2141" s="144"/>
      <c r="AU2141" s="144"/>
      <c r="AV2141" s="144"/>
      <c r="AW2141" s="144"/>
      <c r="AX2141" s="144"/>
      <c r="AY2141" s="144"/>
      <c r="AZ2141" s="144"/>
      <c r="BA2141" s="144"/>
      <c r="BB2141" s="144"/>
      <c r="BC2141" s="144"/>
      <c r="BD2141" s="144"/>
      <c r="BE2141" s="144"/>
      <c r="BF2141" s="144"/>
      <c r="BG2141" s="144"/>
      <c r="BH2141" s="144"/>
      <c r="BI2141" s="144"/>
      <c r="BJ2141" s="144"/>
      <c r="BK2141" s="144"/>
      <c r="BL2141" s="144"/>
      <c r="BM2141" s="144"/>
      <c r="BN2141" s="144"/>
      <c r="BO2141" s="144"/>
      <c r="BP2141" s="144"/>
    </row>
    <row r="2142" spans="1:68" ht="14.5" x14ac:dyDescent="0.3">
      <c r="A2142" s="143"/>
      <c r="B2142" s="143"/>
      <c r="C2142" s="327"/>
      <c r="D2142" s="144"/>
      <c r="E2142" s="144"/>
      <c r="F2142" s="144"/>
      <c r="G2142" s="144"/>
      <c r="H2142" s="144"/>
      <c r="I2142" s="144"/>
      <c r="J2142" s="144"/>
      <c r="K2142" s="144"/>
      <c r="L2142" s="144"/>
      <c r="M2142" s="144"/>
      <c r="N2142" s="144"/>
      <c r="O2142" s="144"/>
      <c r="P2142" s="144"/>
      <c r="Q2142" s="144"/>
      <c r="R2142" s="144"/>
      <c r="S2142" s="144"/>
      <c r="T2142" s="144"/>
      <c r="U2142" s="144"/>
      <c r="V2142" s="144"/>
      <c r="W2142" s="144"/>
      <c r="X2142" s="144"/>
      <c r="Y2142" s="144"/>
      <c r="Z2142" s="144"/>
      <c r="AA2142" s="144"/>
      <c r="AB2142" s="144"/>
      <c r="AC2142" s="144"/>
      <c r="AD2142" s="144"/>
      <c r="AE2142" s="144"/>
      <c r="AF2142" s="144"/>
      <c r="AG2142" s="144"/>
      <c r="AH2142" s="144"/>
      <c r="AI2142" s="144"/>
      <c r="AJ2142" s="144"/>
      <c r="AK2142" s="144"/>
      <c r="AL2142" s="144"/>
      <c r="AM2142" s="144"/>
      <c r="AN2142" s="144"/>
      <c r="AO2142" s="144"/>
      <c r="AP2142" s="144"/>
      <c r="AQ2142" s="144"/>
      <c r="AR2142" s="144"/>
      <c r="AS2142" s="144"/>
      <c r="AT2142" s="144"/>
      <c r="AU2142" s="144"/>
      <c r="AV2142" s="144"/>
      <c r="AW2142" s="144"/>
      <c r="AX2142" s="144"/>
      <c r="AY2142" s="144"/>
      <c r="AZ2142" s="144"/>
      <c r="BA2142" s="144"/>
      <c r="BB2142" s="144"/>
      <c r="BC2142" s="144"/>
      <c r="BD2142" s="144"/>
      <c r="BE2142" s="144"/>
      <c r="BF2142" s="144"/>
      <c r="BG2142" s="144"/>
      <c r="BH2142" s="144"/>
      <c r="BI2142" s="144"/>
      <c r="BJ2142" s="144"/>
      <c r="BK2142" s="144"/>
      <c r="BL2142" s="144"/>
      <c r="BM2142" s="144"/>
      <c r="BN2142" s="144"/>
      <c r="BO2142" s="144"/>
      <c r="BP2142" s="144"/>
    </row>
    <row r="2143" spans="1:68" ht="14.5" x14ac:dyDescent="0.3">
      <c r="A2143" s="143"/>
      <c r="B2143" s="143"/>
      <c r="C2143" s="327"/>
      <c r="D2143" s="144"/>
      <c r="E2143" s="144"/>
      <c r="F2143" s="144"/>
      <c r="G2143" s="144"/>
      <c r="H2143" s="144"/>
      <c r="I2143" s="144"/>
      <c r="J2143" s="144"/>
      <c r="K2143" s="144"/>
      <c r="L2143" s="144"/>
      <c r="M2143" s="144"/>
      <c r="N2143" s="144"/>
      <c r="O2143" s="144"/>
      <c r="P2143" s="144"/>
      <c r="Q2143" s="144"/>
      <c r="R2143" s="144"/>
      <c r="S2143" s="144"/>
      <c r="T2143" s="144"/>
      <c r="U2143" s="144"/>
      <c r="V2143" s="144"/>
      <c r="W2143" s="144"/>
      <c r="X2143" s="144"/>
      <c r="Y2143" s="144"/>
      <c r="Z2143" s="144"/>
      <c r="AA2143" s="144"/>
      <c r="AB2143" s="144"/>
      <c r="AC2143" s="144"/>
      <c r="AD2143" s="144"/>
      <c r="AE2143" s="144"/>
      <c r="AF2143" s="144"/>
      <c r="AG2143" s="144"/>
      <c r="AH2143" s="144"/>
      <c r="AI2143" s="144"/>
      <c r="AJ2143" s="144"/>
      <c r="AK2143" s="144"/>
      <c r="AL2143" s="144"/>
      <c r="AM2143" s="144"/>
      <c r="AN2143" s="144"/>
      <c r="AO2143" s="144"/>
      <c r="AP2143" s="144"/>
      <c r="AQ2143" s="144"/>
      <c r="AR2143" s="144"/>
      <c r="AS2143" s="144"/>
      <c r="AT2143" s="144"/>
      <c r="AU2143" s="144"/>
      <c r="AV2143" s="144"/>
      <c r="AW2143" s="144"/>
      <c r="AX2143" s="144"/>
      <c r="AY2143" s="144"/>
      <c r="AZ2143" s="144"/>
      <c r="BA2143" s="144"/>
      <c r="BB2143" s="144"/>
      <c r="BC2143" s="144"/>
      <c r="BD2143" s="144"/>
      <c r="BE2143" s="144"/>
      <c r="BF2143" s="144"/>
      <c r="BG2143" s="144"/>
      <c r="BH2143" s="144"/>
      <c r="BI2143" s="144"/>
      <c r="BJ2143" s="144"/>
      <c r="BK2143" s="144"/>
      <c r="BL2143" s="144"/>
      <c r="BM2143" s="144"/>
      <c r="BN2143" s="144"/>
      <c r="BO2143" s="144"/>
      <c r="BP2143" s="144"/>
    </row>
    <row r="2144" spans="1:68" ht="14.5" x14ac:dyDescent="0.3">
      <c r="A2144" s="143"/>
      <c r="B2144" s="143"/>
      <c r="C2144" s="327"/>
      <c r="D2144" s="144"/>
      <c r="E2144" s="144"/>
      <c r="F2144" s="144"/>
      <c r="G2144" s="144"/>
      <c r="H2144" s="144"/>
      <c r="I2144" s="144"/>
      <c r="J2144" s="144"/>
      <c r="K2144" s="144"/>
      <c r="L2144" s="144"/>
      <c r="M2144" s="144"/>
      <c r="N2144" s="144"/>
      <c r="O2144" s="144"/>
      <c r="P2144" s="144"/>
      <c r="Q2144" s="144"/>
      <c r="R2144" s="144"/>
      <c r="S2144" s="144"/>
      <c r="T2144" s="144"/>
      <c r="U2144" s="144"/>
      <c r="V2144" s="144"/>
      <c r="W2144" s="144"/>
      <c r="X2144" s="144"/>
      <c r="Y2144" s="144"/>
      <c r="Z2144" s="144"/>
      <c r="AA2144" s="144"/>
      <c r="AB2144" s="144"/>
      <c r="AC2144" s="144"/>
      <c r="AD2144" s="144"/>
      <c r="AE2144" s="144"/>
      <c r="AF2144" s="144"/>
      <c r="AG2144" s="144"/>
      <c r="AH2144" s="144"/>
      <c r="AI2144" s="144"/>
      <c r="AJ2144" s="144"/>
      <c r="AK2144" s="144"/>
      <c r="AL2144" s="144"/>
      <c r="AM2144" s="144"/>
      <c r="AN2144" s="144"/>
      <c r="AO2144" s="144"/>
      <c r="AP2144" s="144"/>
      <c r="AQ2144" s="144"/>
      <c r="AR2144" s="144"/>
      <c r="AS2144" s="144"/>
      <c r="AT2144" s="144"/>
      <c r="AU2144" s="144"/>
      <c r="AV2144" s="144"/>
      <c r="AW2144" s="144"/>
      <c r="AX2144" s="144"/>
      <c r="AY2144" s="144"/>
      <c r="AZ2144" s="144"/>
      <c r="BA2144" s="144"/>
      <c r="BB2144" s="144"/>
      <c r="BC2144" s="144"/>
      <c r="BD2144" s="144"/>
      <c r="BE2144" s="144"/>
      <c r="BF2144" s="144"/>
      <c r="BG2144" s="144"/>
      <c r="BH2144" s="144"/>
      <c r="BI2144" s="144"/>
      <c r="BJ2144" s="144"/>
      <c r="BK2144" s="144"/>
      <c r="BL2144" s="144"/>
      <c r="BM2144" s="144"/>
      <c r="BN2144" s="144"/>
      <c r="BO2144" s="144"/>
      <c r="BP2144" s="144"/>
    </row>
    <row r="2145" spans="1:68" ht="14.5" x14ac:dyDescent="0.3">
      <c r="A2145" s="143"/>
      <c r="B2145" s="143"/>
      <c r="C2145" s="327"/>
      <c r="D2145" s="144"/>
      <c r="E2145" s="144"/>
      <c r="F2145" s="144"/>
      <c r="G2145" s="144"/>
      <c r="H2145" s="144"/>
      <c r="I2145" s="144"/>
      <c r="J2145" s="144"/>
      <c r="K2145" s="144"/>
      <c r="L2145" s="144"/>
      <c r="M2145" s="144"/>
      <c r="N2145" s="144"/>
      <c r="O2145" s="144"/>
      <c r="P2145" s="144"/>
      <c r="Q2145" s="144"/>
      <c r="R2145" s="144"/>
      <c r="S2145" s="144"/>
      <c r="T2145" s="144"/>
      <c r="U2145" s="144"/>
      <c r="V2145" s="144"/>
      <c r="W2145" s="144"/>
      <c r="X2145" s="144"/>
      <c r="Y2145" s="144"/>
      <c r="Z2145" s="144"/>
      <c r="AA2145" s="144"/>
      <c r="AB2145" s="144"/>
      <c r="AC2145" s="144"/>
      <c r="AD2145" s="144"/>
      <c r="AE2145" s="144"/>
      <c r="AF2145" s="144"/>
      <c r="AG2145" s="144"/>
      <c r="AH2145" s="144"/>
      <c r="AI2145" s="144"/>
      <c r="AJ2145" s="144"/>
      <c r="AK2145" s="144"/>
      <c r="AL2145" s="144"/>
      <c r="AM2145" s="144"/>
      <c r="AN2145" s="144"/>
      <c r="AO2145" s="144"/>
      <c r="AP2145" s="144"/>
      <c r="AQ2145" s="144"/>
      <c r="AR2145" s="144"/>
      <c r="AS2145" s="144"/>
      <c r="AT2145" s="144"/>
      <c r="AU2145" s="144"/>
      <c r="AV2145" s="144"/>
      <c r="AW2145" s="144"/>
      <c r="AX2145" s="144"/>
      <c r="AY2145" s="144"/>
      <c r="AZ2145" s="144"/>
      <c r="BA2145" s="144"/>
      <c r="BB2145" s="144"/>
      <c r="BC2145" s="144"/>
      <c r="BD2145" s="144"/>
      <c r="BE2145" s="144"/>
      <c r="BF2145" s="144"/>
      <c r="BG2145" s="144"/>
      <c r="BH2145" s="144"/>
      <c r="BI2145" s="144"/>
      <c r="BJ2145" s="144"/>
      <c r="BK2145" s="144"/>
      <c r="BL2145" s="144"/>
      <c r="BM2145" s="144"/>
      <c r="BN2145" s="144"/>
      <c r="BO2145" s="144"/>
      <c r="BP2145" s="144"/>
    </row>
    <row r="2146" spans="1:68" ht="14.5" x14ac:dyDescent="0.3">
      <c r="A2146" s="143"/>
      <c r="B2146" s="143"/>
      <c r="C2146" s="327"/>
      <c r="D2146" s="144"/>
      <c r="E2146" s="144"/>
      <c r="F2146" s="144"/>
      <c r="G2146" s="144"/>
      <c r="H2146" s="144"/>
      <c r="I2146" s="144"/>
      <c r="J2146" s="144"/>
      <c r="K2146" s="144"/>
      <c r="L2146" s="144"/>
      <c r="M2146" s="144"/>
      <c r="N2146" s="144"/>
      <c r="O2146" s="144"/>
      <c r="P2146" s="144"/>
      <c r="Q2146" s="144"/>
      <c r="R2146" s="144"/>
      <c r="S2146" s="144"/>
      <c r="T2146" s="144"/>
      <c r="U2146" s="144"/>
      <c r="V2146" s="144"/>
      <c r="W2146" s="144"/>
      <c r="X2146" s="144"/>
      <c r="Y2146" s="144"/>
      <c r="Z2146" s="144"/>
      <c r="AA2146" s="144"/>
      <c r="AB2146" s="144"/>
      <c r="AC2146" s="144"/>
      <c r="AD2146" s="144"/>
      <c r="AE2146" s="144"/>
      <c r="AF2146" s="144"/>
      <c r="AG2146" s="144"/>
      <c r="AH2146" s="144"/>
      <c r="AI2146" s="144"/>
      <c r="AJ2146" s="144"/>
      <c r="AK2146" s="144"/>
      <c r="AL2146" s="144"/>
      <c r="AM2146" s="144"/>
      <c r="AN2146" s="144"/>
      <c r="AO2146" s="144"/>
      <c r="AP2146" s="144"/>
      <c r="AQ2146" s="144"/>
      <c r="AR2146" s="144"/>
      <c r="AS2146" s="144"/>
      <c r="AT2146" s="144"/>
      <c r="AU2146" s="144"/>
      <c r="AV2146" s="144"/>
      <c r="AW2146" s="144"/>
      <c r="AX2146" s="144"/>
      <c r="AY2146" s="144"/>
      <c r="AZ2146" s="144"/>
      <c r="BA2146" s="144"/>
      <c r="BB2146" s="144"/>
      <c r="BC2146" s="144"/>
      <c r="BD2146" s="144"/>
      <c r="BE2146" s="144"/>
      <c r="BF2146" s="144"/>
      <c r="BG2146" s="144"/>
      <c r="BH2146" s="144"/>
      <c r="BI2146" s="144"/>
      <c r="BJ2146" s="144"/>
      <c r="BK2146" s="144"/>
      <c r="BL2146" s="144"/>
      <c r="BM2146" s="144"/>
      <c r="BN2146" s="144"/>
      <c r="BO2146" s="144"/>
      <c r="BP2146" s="144"/>
    </row>
    <row r="2147" spans="1:68" ht="14.5" x14ac:dyDescent="0.3">
      <c r="A2147" s="143"/>
      <c r="B2147" s="143"/>
      <c r="C2147" s="327"/>
      <c r="D2147" s="144"/>
      <c r="E2147" s="144"/>
      <c r="F2147" s="144"/>
      <c r="G2147" s="144"/>
      <c r="H2147" s="144"/>
      <c r="I2147" s="144"/>
      <c r="J2147" s="144"/>
      <c r="K2147" s="144"/>
      <c r="L2147" s="144"/>
      <c r="M2147" s="144"/>
      <c r="N2147" s="144"/>
      <c r="O2147" s="144"/>
      <c r="P2147" s="144"/>
      <c r="Q2147" s="144"/>
      <c r="R2147" s="144"/>
      <c r="S2147" s="144"/>
      <c r="T2147" s="144"/>
      <c r="U2147" s="144"/>
      <c r="V2147" s="144"/>
      <c r="W2147" s="144"/>
      <c r="X2147" s="144"/>
      <c r="Y2147" s="144"/>
      <c r="Z2147" s="144"/>
      <c r="AA2147" s="144"/>
      <c r="AB2147" s="144"/>
      <c r="AC2147" s="144"/>
      <c r="AD2147" s="144"/>
      <c r="AE2147" s="144"/>
      <c r="AF2147" s="144"/>
      <c r="AG2147" s="144"/>
      <c r="AH2147" s="144"/>
      <c r="AI2147" s="144"/>
      <c r="AJ2147" s="144"/>
      <c r="AK2147" s="144"/>
      <c r="AL2147" s="144"/>
      <c r="AM2147" s="144"/>
      <c r="AN2147" s="144"/>
      <c r="AO2147" s="144"/>
      <c r="AP2147" s="144"/>
      <c r="AQ2147" s="144"/>
      <c r="AR2147" s="144"/>
      <c r="AS2147" s="144"/>
      <c r="AT2147" s="144"/>
      <c r="AU2147" s="144"/>
      <c r="AV2147" s="144"/>
      <c r="AW2147" s="144"/>
      <c r="AX2147" s="144"/>
      <c r="AY2147" s="144"/>
      <c r="AZ2147" s="144"/>
      <c r="BA2147" s="144"/>
      <c r="BB2147" s="144"/>
      <c r="BC2147" s="144"/>
      <c r="BD2147" s="144"/>
      <c r="BE2147" s="144"/>
      <c r="BF2147" s="144"/>
      <c r="BG2147" s="144"/>
      <c r="BH2147" s="144"/>
      <c r="BI2147" s="144"/>
      <c r="BJ2147" s="144"/>
      <c r="BK2147" s="144"/>
      <c r="BL2147" s="144"/>
      <c r="BM2147" s="144"/>
      <c r="BN2147" s="144"/>
      <c r="BO2147" s="144"/>
      <c r="BP2147" s="144"/>
    </row>
    <row r="2148" spans="1:68" ht="14.5" x14ac:dyDescent="0.3">
      <c r="A2148" s="143"/>
      <c r="B2148" s="143"/>
      <c r="C2148" s="327"/>
      <c r="D2148" s="144"/>
      <c r="E2148" s="144"/>
      <c r="F2148" s="144"/>
      <c r="G2148" s="144"/>
      <c r="H2148" s="144"/>
      <c r="I2148" s="144"/>
      <c r="J2148" s="144"/>
      <c r="K2148" s="144"/>
      <c r="L2148" s="144"/>
      <c r="M2148" s="144"/>
      <c r="N2148" s="144"/>
      <c r="O2148" s="144"/>
      <c r="P2148" s="144"/>
      <c r="Q2148" s="144"/>
      <c r="R2148" s="144"/>
      <c r="S2148" s="144"/>
      <c r="T2148" s="144"/>
      <c r="U2148" s="144"/>
      <c r="V2148" s="144"/>
      <c r="W2148" s="144"/>
      <c r="X2148" s="144"/>
      <c r="Y2148" s="144"/>
      <c r="Z2148" s="144"/>
      <c r="AA2148" s="144"/>
      <c r="AB2148" s="144"/>
      <c r="AC2148" s="144"/>
      <c r="AD2148" s="144"/>
      <c r="AE2148" s="144"/>
      <c r="AF2148" s="144"/>
      <c r="AG2148" s="144"/>
      <c r="AH2148" s="144"/>
      <c r="AI2148" s="144"/>
      <c r="AJ2148" s="144"/>
      <c r="AK2148" s="144"/>
      <c r="AL2148" s="144"/>
      <c r="AM2148" s="144"/>
      <c r="AN2148" s="144"/>
      <c r="AO2148" s="144"/>
      <c r="AP2148" s="144"/>
      <c r="AQ2148" s="144"/>
      <c r="AR2148" s="144"/>
      <c r="AS2148" s="144"/>
      <c r="AT2148" s="144"/>
      <c r="AU2148" s="144"/>
      <c r="AV2148" s="144"/>
      <c r="AW2148" s="144"/>
      <c r="AX2148" s="144"/>
      <c r="AY2148" s="144"/>
      <c r="AZ2148" s="144"/>
      <c r="BA2148" s="144"/>
      <c r="BB2148" s="144"/>
      <c r="BC2148" s="144"/>
      <c r="BD2148" s="144"/>
      <c r="BE2148" s="144"/>
      <c r="BF2148" s="144"/>
      <c r="BG2148" s="144"/>
      <c r="BH2148" s="144"/>
      <c r="BI2148" s="144"/>
      <c r="BJ2148" s="144"/>
      <c r="BK2148" s="144"/>
      <c r="BL2148" s="144"/>
      <c r="BM2148" s="144"/>
      <c r="BN2148" s="144"/>
      <c r="BO2148" s="144"/>
      <c r="BP2148" s="144"/>
    </row>
    <row r="2149" spans="1:68" ht="14.5" x14ac:dyDescent="0.3">
      <c r="A2149" s="143"/>
      <c r="B2149" s="143"/>
      <c r="C2149" s="327"/>
      <c r="D2149" s="144"/>
      <c r="E2149" s="144"/>
      <c r="F2149" s="144"/>
      <c r="G2149" s="144"/>
      <c r="H2149" s="144"/>
      <c r="I2149" s="144"/>
      <c r="J2149" s="144"/>
      <c r="K2149" s="144"/>
      <c r="L2149" s="144"/>
      <c r="M2149" s="144"/>
      <c r="N2149" s="144"/>
      <c r="O2149" s="144"/>
      <c r="P2149" s="144"/>
      <c r="Q2149" s="144"/>
      <c r="R2149" s="144"/>
      <c r="S2149" s="144"/>
      <c r="T2149" s="144"/>
      <c r="U2149" s="144"/>
      <c r="V2149" s="144"/>
      <c r="W2149" s="144"/>
      <c r="X2149" s="144"/>
      <c r="Y2149" s="144"/>
      <c r="Z2149" s="144"/>
      <c r="AA2149" s="144"/>
      <c r="AB2149" s="144"/>
      <c r="AC2149" s="144"/>
      <c r="AD2149" s="144"/>
      <c r="AE2149" s="144"/>
      <c r="AF2149" s="144"/>
      <c r="AG2149" s="144"/>
      <c r="AH2149" s="144"/>
      <c r="AI2149" s="144"/>
      <c r="AJ2149" s="144"/>
      <c r="AK2149" s="144"/>
      <c r="AL2149" s="144"/>
      <c r="AM2149" s="144"/>
      <c r="AN2149" s="144"/>
      <c r="AO2149" s="144"/>
      <c r="AP2149" s="144"/>
      <c r="AQ2149" s="144"/>
      <c r="AR2149" s="144"/>
      <c r="AS2149" s="144"/>
      <c r="AT2149" s="144"/>
      <c r="AU2149" s="144"/>
      <c r="AV2149" s="144"/>
      <c r="AW2149" s="144"/>
      <c r="AX2149" s="144"/>
      <c r="AY2149" s="144"/>
      <c r="AZ2149" s="144"/>
      <c r="BA2149" s="144"/>
      <c r="BB2149" s="144"/>
      <c r="BC2149" s="144"/>
      <c r="BD2149" s="144"/>
      <c r="BE2149" s="144"/>
      <c r="BF2149" s="144"/>
      <c r="BG2149" s="144"/>
      <c r="BH2149" s="144"/>
      <c r="BI2149" s="144"/>
      <c r="BJ2149" s="144"/>
      <c r="BK2149" s="144"/>
      <c r="BL2149" s="144"/>
      <c r="BM2149" s="144"/>
      <c r="BN2149" s="144"/>
      <c r="BO2149" s="144"/>
      <c r="BP2149" s="144"/>
    </row>
    <row r="2150" spans="1:68" ht="14.5" x14ac:dyDescent="0.3">
      <c r="A2150" s="143"/>
      <c r="B2150" s="143"/>
      <c r="C2150" s="327"/>
      <c r="D2150" s="144"/>
      <c r="E2150" s="144"/>
      <c r="F2150" s="144"/>
      <c r="G2150" s="144"/>
      <c r="H2150" s="144"/>
      <c r="I2150" s="144"/>
      <c r="J2150" s="144"/>
      <c r="K2150" s="144"/>
      <c r="L2150" s="144"/>
      <c r="M2150" s="144"/>
      <c r="N2150" s="144"/>
      <c r="O2150" s="144"/>
      <c r="P2150" s="144"/>
      <c r="Q2150" s="144"/>
      <c r="R2150" s="144"/>
      <c r="S2150" s="144"/>
      <c r="T2150" s="144"/>
      <c r="U2150" s="144"/>
      <c r="V2150" s="144"/>
      <c r="W2150" s="144"/>
      <c r="X2150" s="144"/>
      <c r="Y2150" s="144"/>
      <c r="Z2150" s="144"/>
      <c r="AA2150" s="144"/>
      <c r="AB2150" s="144"/>
      <c r="AC2150" s="144"/>
      <c r="AD2150" s="144"/>
      <c r="AE2150" s="144"/>
      <c r="AF2150" s="144"/>
      <c r="AG2150" s="144"/>
      <c r="AH2150" s="144"/>
      <c r="AI2150" s="144"/>
      <c r="AJ2150" s="144"/>
      <c r="AK2150" s="144"/>
      <c r="AL2150" s="144"/>
      <c r="AM2150" s="144"/>
      <c r="AN2150" s="144"/>
      <c r="AO2150" s="144"/>
      <c r="AP2150" s="144"/>
      <c r="AQ2150" s="144"/>
      <c r="AR2150" s="144"/>
      <c r="AS2150" s="144"/>
      <c r="AT2150" s="144"/>
      <c r="AU2150" s="144"/>
      <c r="AV2150" s="144"/>
      <c r="AW2150" s="144"/>
      <c r="AX2150" s="144"/>
      <c r="AY2150" s="144"/>
      <c r="AZ2150" s="144"/>
      <c r="BA2150" s="144"/>
      <c r="BB2150" s="144"/>
      <c r="BC2150" s="144"/>
      <c r="BD2150" s="144"/>
      <c r="BE2150" s="144"/>
      <c r="BF2150" s="144"/>
      <c r="BG2150" s="144"/>
      <c r="BH2150" s="144"/>
      <c r="BI2150" s="144"/>
      <c r="BJ2150" s="144"/>
      <c r="BK2150" s="144"/>
      <c r="BL2150" s="144"/>
      <c r="BM2150" s="144"/>
      <c r="BN2150" s="144"/>
      <c r="BO2150" s="144"/>
      <c r="BP2150" s="144"/>
    </row>
    <row r="2151" spans="1:68" ht="14.5" x14ac:dyDescent="0.3">
      <c r="A2151" s="143"/>
      <c r="B2151" s="143"/>
      <c r="C2151" s="327"/>
      <c r="D2151" s="144"/>
      <c r="E2151" s="144"/>
      <c r="F2151" s="144"/>
      <c r="G2151" s="144"/>
      <c r="H2151" s="144"/>
      <c r="I2151" s="144"/>
      <c r="J2151" s="144"/>
      <c r="K2151" s="144"/>
      <c r="L2151" s="144"/>
      <c r="M2151" s="144"/>
      <c r="N2151" s="144"/>
      <c r="O2151" s="144"/>
      <c r="P2151" s="144"/>
      <c r="Q2151" s="144"/>
      <c r="R2151" s="144"/>
      <c r="S2151" s="144"/>
      <c r="T2151" s="144"/>
      <c r="U2151" s="144"/>
      <c r="V2151" s="144"/>
      <c r="W2151" s="144"/>
      <c r="X2151" s="144"/>
      <c r="Y2151" s="144"/>
      <c r="Z2151" s="144"/>
      <c r="AA2151" s="144"/>
      <c r="AB2151" s="144"/>
      <c r="AC2151" s="144"/>
      <c r="AD2151" s="144"/>
      <c r="AE2151" s="144"/>
      <c r="AF2151" s="144"/>
      <c r="AG2151" s="144"/>
      <c r="AH2151" s="144"/>
      <c r="AI2151" s="144"/>
      <c r="AJ2151" s="144"/>
      <c r="AK2151" s="144"/>
      <c r="AL2151" s="144"/>
      <c r="AM2151" s="144"/>
      <c r="AN2151" s="144"/>
      <c r="AO2151" s="144"/>
      <c r="AP2151" s="144"/>
      <c r="AQ2151" s="144"/>
      <c r="AR2151" s="144"/>
      <c r="AS2151" s="144"/>
      <c r="AT2151" s="144"/>
      <c r="AU2151" s="144"/>
      <c r="AV2151" s="144"/>
      <c r="AW2151" s="144"/>
      <c r="AX2151" s="144"/>
      <c r="AY2151" s="144"/>
      <c r="AZ2151" s="144"/>
      <c r="BA2151" s="144"/>
      <c r="BB2151" s="144"/>
      <c r="BC2151" s="144"/>
      <c r="BD2151" s="144"/>
      <c r="BE2151" s="144"/>
      <c r="BF2151" s="144"/>
      <c r="BG2151" s="144"/>
      <c r="BH2151" s="144"/>
      <c r="BI2151" s="144"/>
      <c r="BJ2151" s="144"/>
      <c r="BK2151" s="144"/>
      <c r="BL2151" s="144"/>
      <c r="BM2151" s="144"/>
      <c r="BN2151" s="144"/>
      <c r="BO2151" s="144"/>
      <c r="BP2151" s="144"/>
    </row>
    <row r="2152" spans="1:68" ht="14.5" x14ac:dyDescent="0.3">
      <c r="A2152" s="143"/>
      <c r="B2152" s="143"/>
      <c r="C2152" s="327"/>
      <c r="D2152" s="144"/>
      <c r="E2152" s="144"/>
      <c r="F2152" s="144"/>
      <c r="G2152" s="144"/>
      <c r="H2152" s="144"/>
      <c r="I2152" s="144"/>
      <c r="J2152" s="144"/>
      <c r="K2152" s="144"/>
      <c r="L2152" s="144"/>
      <c r="M2152" s="144"/>
      <c r="N2152" s="144"/>
      <c r="O2152" s="144"/>
      <c r="P2152" s="144"/>
      <c r="Q2152" s="144"/>
      <c r="R2152" s="144"/>
      <c r="S2152" s="144"/>
      <c r="T2152" s="144"/>
      <c r="U2152" s="144"/>
      <c r="V2152" s="144"/>
      <c r="W2152" s="144"/>
      <c r="X2152" s="144"/>
      <c r="Y2152" s="144"/>
      <c r="Z2152" s="144"/>
      <c r="AA2152" s="144"/>
      <c r="AB2152" s="144"/>
      <c r="AC2152" s="144"/>
      <c r="AD2152" s="144"/>
      <c r="AE2152" s="144"/>
      <c r="AF2152" s="144"/>
      <c r="AG2152" s="144"/>
      <c r="AH2152" s="144"/>
      <c r="AI2152" s="144"/>
      <c r="AJ2152" s="144"/>
      <c r="AK2152" s="144"/>
      <c r="AL2152" s="144"/>
      <c r="AM2152" s="144"/>
      <c r="AN2152" s="144"/>
      <c r="AO2152" s="144"/>
      <c r="AP2152" s="144"/>
      <c r="AQ2152" s="144"/>
      <c r="AR2152" s="144"/>
      <c r="AS2152" s="144"/>
      <c r="AT2152" s="144"/>
      <c r="AU2152" s="144"/>
      <c r="AV2152" s="144"/>
      <c r="AW2152" s="144"/>
      <c r="AX2152" s="144"/>
      <c r="AY2152" s="144"/>
      <c r="AZ2152" s="144"/>
      <c r="BA2152" s="144"/>
      <c r="BB2152" s="144"/>
      <c r="BC2152" s="144"/>
      <c r="BD2152" s="144"/>
      <c r="BE2152" s="144"/>
      <c r="BF2152" s="144"/>
      <c r="BG2152" s="144"/>
      <c r="BH2152" s="144"/>
      <c r="BI2152" s="144"/>
      <c r="BJ2152" s="144"/>
      <c r="BK2152" s="144"/>
      <c r="BL2152" s="144"/>
      <c r="BM2152" s="144"/>
      <c r="BN2152" s="144"/>
      <c r="BO2152" s="144"/>
      <c r="BP2152" s="144"/>
    </row>
    <row r="2153" spans="1:68" ht="14.5" x14ac:dyDescent="0.3">
      <c r="A2153" s="143"/>
      <c r="B2153" s="143"/>
      <c r="C2153" s="327"/>
      <c r="D2153" s="144"/>
      <c r="E2153" s="144"/>
      <c r="F2153" s="144"/>
      <c r="G2153" s="144"/>
      <c r="H2153" s="144"/>
      <c r="I2153" s="144"/>
      <c r="J2153" s="144"/>
      <c r="K2153" s="144"/>
      <c r="L2153" s="144"/>
      <c r="M2153" s="144"/>
      <c r="N2153" s="144"/>
      <c r="O2153" s="144"/>
      <c r="P2153" s="144"/>
      <c r="Q2153" s="144"/>
      <c r="R2153" s="144"/>
      <c r="S2153" s="144"/>
      <c r="T2153" s="144"/>
      <c r="U2153" s="144"/>
      <c r="V2153" s="144"/>
      <c r="W2153" s="144"/>
      <c r="X2153" s="144"/>
      <c r="Y2153" s="144"/>
      <c r="Z2153" s="144"/>
      <c r="AA2153" s="144"/>
      <c r="AB2153" s="144"/>
      <c r="AC2153" s="144"/>
      <c r="AD2153" s="144"/>
      <c r="AE2153" s="144"/>
      <c r="AF2153" s="144"/>
      <c r="AG2153" s="144"/>
      <c r="AH2153" s="144"/>
      <c r="AI2153" s="144"/>
      <c r="AJ2153" s="144"/>
      <c r="AK2153" s="144"/>
      <c r="AL2153" s="144"/>
      <c r="AM2153" s="144"/>
      <c r="AN2153" s="144"/>
      <c r="AO2153" s="144"/>
      <c r="AP2153" s="144"/>
      <c r="AQ2153" s="144"/>
      <c r="AR2153" s="144"/>
      <c r="AS2153" s="144"/>
      <c r="AT2153" s="144"/>
      <c r="AU2153" s="144"/>
      <c r="AV2153" s="144"/>
      <c r="AW2153" s="144"/>
      <c r="AX2153" s="144"/>
      <c r="AY2153" s="144"/>
      <c r="AZ2153" s="144"/>
      <c r="BA2153" s="144"/>
      <c r="BB2153" s="144"/>
      <c r="BC2153" s="144"/>
      <c r="BD2153" s="144"/>
      <c r="BE2153" s="144"/>
      <c r="BF2153" s="144"/>
      <c r="BG2153" s="144"/>
      <c r="BH2153" s="144"/>
      <c r="BI2153" s="144"/>
      <c r="BJ2153" s="144"/>
      <c r="BK2153" s="144"/>
      <c r="BL2153" s="144"/>
      <c r="BM2153" s="144"/>
      <c r="BN2153" s="144"/>
      <c r="BO2153" s="144"/>
      <c r="BP2153" s="144"/>
    </row>
    <row r="2154" spans="1:68" ht="14.5" x14ac:dyDescent="0.3">
      <c r="A2154" s="143"/>
      <c r="B2154" s="143"/>
      <c r="C2154" s="327"/>
      <c r="D2154" s="144"/>
      <c r="E2154" s="144"/>
      <c r="F2154" s="144"/>
      <c r="G2154" s="144"/>
      <c r="H2154" s="144"/>
      <c r="I2154" s="144"/>
      <c r="J2154" s="144"/>
      <c r="K2154" s="144"/>
      <c r="L2154" s="144"/>
      <c r="M2154" s="144"/>
      <c r="N2154" s="144"/>
      <c r="O2154" s="144"/>
      <c r="P2154" s="144"/>
      <c r="Q2154" s="144"/>
      <c r="R2154" s="144"/>
      <c r="S2154" s="144"/>
      <c r="T2154" s="144"/>
      <c r="U2154" s="144"/>
      <c r="V2154" s="144"/>
      <c r="W2154" s="144"/>
      <c r="X2154" s="144"/>
      <c r="Y2154" s="144"/>
      <c r="Z2154" s="144"/>
      <c r="AA2154" s="144"/>
      <c r="AB2154" s="144"/>
      <c r="AC2154" s="144"/>
      <c r="AD2154" s="144"/>
      <c r="AE2154" s="144"/>
      <c r="AF2154" s="144"/>
      <c r="AG2154" s="144"/>
      <c r="AH2154" s="144"/>
      <c r="AI2154" s="144"/>
      <c r="AJ2154" s="144"/>
      <c r="AK2154" s="144"/>
      <c r="AL2154" s="144"/>
      <c r="AM2154" s="144"/>
      <c r="AN2154" s="144"/>
      <c r="AO2154" s="144"/>
      <c r="AP2154" s="144"/>
      <c r="AQ2154" s="144"/>
      <c r="AR2154" s="144"/>
      <c r="AS2154" s="144"/>
      <c r="AT2154" s="144"/>
      <c r="AU2154" s="144"/>
      <c r="AV2154" s="144"/>
      <c r="AW2154" s="144"/>
      <c r="AX2154" s="144"/>
      <c r="AY2154" s="144"/>
      <c r="AZ2154" s="144"/>
      <c r="BA2154" s="144"/>
      <c r="BB2154" s="144"/>
      <c r="BC2154" s="144"/>
      <c r="BD2154" s="144"/>
      <c r="BE2154" s="144"/>
      <c r="BF2154" s="144"/>
      <c r="BG2154" s="144"/>
      <c r="BH2154" s="144"/>
      <c r="BI2154" s="144"/>
      <c r="BJ2154" s="144"/>
      <c r="BK2154" s="144"/>
      <c r="BL2154" s="144"/>
      <c r="BM2154" s="144"/>
      <c r="BN2154" s="144"/>
      <c r="BO2154" s="144"/>
      <c r="BP2154" s="144"/>
    </row>
    <row r="2155" spans="1:68" ht="14.5" x14ac:dyDescent="0.3">
      <c r="A2155" s="143"/>
      <c r="B2155" s="143"/>
      <c r="C2155" s="327"/>
      <c r="D2155" s="144"/>
      <c r="E2155" s="144"/>
      <c r="F2155" s="144"/>
      <c r="G2155" s="144"/>
      <c r="H2155" s="144"/>
      <c r="I2155" s="144"/>
      <c r="J2155" s="144"/>
      <c r="K2155" s="144"/>
      <c r="L2155" s="144"/>
      <c r="M2155" s="144"/>
      <c r="N2155" s="144"/>
      <c r="O2155" s="144"/>
      <c r="P2155" s="144"/>
      <c r="Q2155" s="144"/>
      <c r="R2155" s="144"/>
      <c r="S2155" s="144"/>
      <c r="T2155" s="144"/>
      <c r="U2155" s="144"/>
      <c r="V2155" s="144"/>
      <c r="W2155" s="144"/>
      <c r="X2155" s="144"/>
      <c r="Y2155" s="144"/>
      <c r="Z2155" s="144"/>
      <c r="AA2155" s="144"/>
      <c r="AB2155" s="144"/>
      <c r="AC2155" s="144"/>
      <c r="AD2155" s="144"/>
      <c r="AE2155" s="144"/>
      <c r="AF2155" s="144"/>
      <c r="AG2155" s="144"/>
      <c r="AH2155" s="144"/>
      <c r="AI2155" s="144"/>
      <c r="AJ2155" s="144"/>
      <c r="AK2155" s="144"/>
      <c r="AL2155" s="144"/>
      <c r="AM2155" s="144"/>
      <c r="AN2155" s="144"/>
      <c r="AO2155" s="144"/>
      <c r="AP2155" s="144"/>
      <c r="AQ2155" s="144"/>
      <c r="AR2155" s="144"/>
      <c r="AS2155" s="144"/>
      <c r="AT2155" s="144"/>
      <c r="AU2155" s="144"/>
      <c r="AV2155" s="144"/>
      <c r="AW2155" s="144"/>
      <c r="AX2155" s="144"/>
      <c r="AY2155" s="144"/>
      <c r="AZ2155" s="144"/>
      <c r="BA2155" s="144"/>
      <c r="BB2155" s="144"/>
      <c r="BC2155" s="144"/>
      <c r="BD2155" s="144"/>
      <c r="BE2155" s="144"/>
      <c r="BF2155" s="144"/>
      <c r="BG2155" s="144"/>
      <c r="BH2155" s="144"/>
      <c r="BI2155" s="144"/>
      <c r="BJ2155" s="144"/>
      <c r="BK2155" s="144"/>
      <c r="BL2155" s="144"/>
      <c r="BM2155" s="144"/>
      <c r="BN2155" s="144"/>
      <c r="BO2155" s="144"/>
      <c r="BP2155" s="144"/>
    </row>
    <row r="2156" spans="1:68" ht="14.5" x14ac:dyDescent="0.3">
      <c r="A2156" s="143"/>
      <c r="B2156" s="143"/>
      <c r="C2156" s="327"/>
      <c r="D2156" s="144"/>
      <c r="E2156" s="144"/>
      <c r="F2156" s="144"/>
      <c r="G2156" s="144"/>
      <c r="H2156" s="144"/>
      <c r="I2156" s="144"/>
      <c r="J2156" s="144"/>
      <c r="K2156" s="144"/>
      <c r="L2156" s="144"/>
      <c r="M2156" s="144"/>
      <c r="N2156" s="144"/>
      <c r="O2156" s="144"/>
      <c r="P2156" s="144"/>
      <c r="Q2156" s="144"/>
      <c r="R2156" s="144"/>
      <c r="S2156" s="144"/>
      <c r="T2156" s="144"/>
      <c r="U2156" s="144"/>
      <c r="V2156" s="144"/>
      <c r="W2156" s="144"/>
      <c r="X2156" s="144"/>
      <c r="Y2156" s="144"/>
      <c r="Z2156" s="144"/>
      <c r="AA2156" s="144"/>
      <c r="AB2156" s="144"/>
      <c r="AC2156" s="144"/>
      <c r="AD2156" s="144"/>
      <c r="AE2156" s="144"/>
      <c r="AF2156" s="144"/>
      <c r="AG2156" s="144"/>
      <c r="AH2156" s="144"/>
      <c r="AI2156" s="144"/>
      <c r="AJ2156" s="144"/>
      <c r="AK2156" s="144"/>
      <c r="AL2156" s="144"/>
      <c r="AM2156" s="144"/>
      <c r="AN2156" s="144"/>
      <c r="AO2156" s="144"/>
      <c r="AP2156" s="144"/>
      <c r="AQ2156" s="144"/>
      <c r="AR2156" s="144"/>
      <c r="AS2156" s="144"/>
      <c r="AT2156" s="144"/>
      <c r="AU2156" s="144"/>
      <c r="AV2156" s="144"/>
      <c r="AW2156" s="144"/>
      <c r="AX2156" s="144"/>
      <c r="AY2156" s="144"/>
      <c r="AZ2156" s="144"/>
      <c r="BA2156" s="144"/>
      <c r="BB2156" s="144"/>
      <c r="BC2156" s="144"/>
      <c r="BD2156" s="144"/>
      <c r="BE2156" s="144"/>
      <c r="BF2156" s="144"/>
      <c r="BG2156" s="144"/>
      <c r="BH2156" s="144"/>
      <c r="BI2156" s="144"/>
      <c r="BJ2156" s="144"/>
      <c r="BK2156" s="144"/>
      <c r="BL2156" s="144"/>
      <c r="BM2156" s="144"/>
      <c r="BN2156" s="144"/>
      <c r="BO2156" s="144"/>
      <c r="BP2156" s="144"/>
    </row>
    <row r="2157" spans="1:68" ht="14.5" x14ac:dyDescent="0.3">
      <c r="A2157" s="143"/>
      <c r="B2157" s="143"/>
      <c r="C2157" s="327"/>
      <c r="D2157" s="144"/>
      <c r="E2157" s="144"/>
      <c r="F2157" s="144"/>
      <c r="G2157" s="144"/>
      <c r="H2157" s="144"/>
      <c r="I2157" s="144"/>
      <c r="J2157" s="144"/>
      <c r="K2157" s="144"/>
      <c r="L2157" s="144"/>
      <c r="M2157" s="144"/>
      <c r="N2157" s="144"/>
      <c r="O2157" s="144"/>
      <c r="P2157" s="144"/>
      <c r="Q2157" s="144"/>
      <c r="R2157" s="144"/>
      <c r="S2157" s="144"/>
      <c r="T2157" s="144"/>
      <c r="U2157" s="144"/>
      <c r="V2157" s="144"/>
      <c r="W2157" s="144"/>
      <c r="X2157" s="144"/>
      <c r="Y2157" s="144"/>
      <c r="Z2157" s="144"/>
      <c r="AA2157" s="144"/>
      <c r="AB2157" s="144"/>
      <c r="AC2157" s="144"/>
      <c r="AD2157" s="144"/>
      <c r="AE2157" s="144"/>
      <c r="AF2157" s="144"/>
      <c r="AG2157" s="144"/>
      <c r="AH2157" s="144"/>
      <c r="AI2157" s="144"/>
      <c r="AJ2157" s="144"/>
      <c r="AK2157" s="144"/>
      <c r="AL2157" s="144"/>
      <c r="AM2157" s="144"/>
      <c r="AN2157" s="144"/>
      <c r="AO2157" s="144"/>
      <c r="AP2157" s="144"/>
      <c r="AQ2157" s="144"/>
      <c r="AR2157" s="144"/>
      <c r="AS2157" s="144"/>
      <c r="AT2157" s="144"/>
      <c r="AU2157" s="144"/>
      <c r="AV2157" s="144"/>
      <c r="AW2157" s="144"/>
      <c r="AX2157" s="144"/>
      <c r="AY2157" s="144"/>
      <c r="AZ2157" s="144"/>
      <c r="BA2157" s="144"/>
      <c r="BB2157" s="144"/>
      <c r="BC2157" s="144"/>
      <c r="BD2157" s="144"/>
      <c r="BE2157" s="144"/>
      <c r="BF2157" s="144"/>
      <c r="BG2157" s="144"/>
      <c r="BH2157" s="144"/>
      <c r="BI2157" s="144"/>
      <c r="BJ2157" s="144"/>
      <c r="BK2157" s="144"/>
      <c r="BL2157" s="144"/>
      <c r="BM2157" s="144"/>
      <c r="BN2157" s="144"/>
      <c r="BO2157" s="144"/>
      <c r="BP2157" s="144"/>
    </row>
    <row r="2158" spans="1:68" ht="14.5" x14ac:dyDescent="0.3">
      <c r="A2158" s="143"/>
      <c r="B2158" s="143"/>
      <c r="C2158" s="327"/>
      <c r="D2158" s="144"/>
      <c r="E2158" s="144"/>
      <c r="F2158" s="144"/>
      <c r="G2158" s="144"/>
      <c r="H2158" s="144"/>
      <c r="I2158" s="144"/>
      <c r="J2158" s="144"/>
      <c r="K2158" s="144"/>
      <c r="L2158" s="144"/>
      <c r="M2158" s="144"/>
      <c r="N2158" s="144"/>
      <c r="O2158" s="144"/>
      <c r="P2158" s="144"/>
      <c r="Q2158" s="144"/>
      <c r="R2158" s="144"/>
      <c r="S2158" s="144"/>
      <c r="T2158" s="144"/>
      <c r="U2158" s="144"/>
      <c r="V2158" s="144"/>
      <c r="W2158" s="144"/>
      <c r="X2158" s="144"/>
      <c r="Y2158" s="144"/>
      <c r="Z2158" s="144"/>
      <c r="AA2158" s="144"/>
      <c r="AB2158" s="144"/>
      <c r="AC2158" s="144"/>
      <c r="AD2158" s="144"/>
      <c r="AE2158" s="144"/>
      <c r="AF2158" s="144"/>
      <c r="AG2158" s="144"/>
      <c r="AH2158" s="144"/>
      <c r="AI2158" s="144"/>
      <c r="AJ2158" s="144"/>
      <c r="AK2158" s="144"/>
      <c r="AL2158" s="144"/>
      <c r="AM2158" s="144"/>
      <c r="AN2158" s="144"/>
      <c r="AO2158" s="144"/>
      <c r="AP2158" s="144"/>
      <c r="AQ2158" s="144"/>
      <c r="AR2158" s="144"/>
      <c r="AS2158" s="144"/>
      <c r="AT2158" s="144"/>
      <c r="AU2158" s="144"/>
      <c r="AV2158" s="144"/>
      <c r="AW2158" s="144"/>
      <c r="AX2158" s="144"/>
      <c r="AY2158" s="144"/>
      <c r="AZ2158" s="144"/>
      <c r="BA2158" s="144"/>
      <c r="BB2158" s="144"/>
      <c r="BC2158" s="144"/>
      <c r="BD2158" s="144"/>
      <c r="BE2158" s="144"/>
      <c r="BF2158" s="144"/>
      <c r="BG2158" s="144"/>
      <c r="BH2158" s="144"/>
      <c r="BI2158" s="144"/>
      <c r="BJ2158" s="144"/>
      <c r="BK2158" s="144"/>
      <c r="BL2158" s="144"/>
      <c r="BM2158" s="144"/>
      <c r="BN2158" s="144"/>
      <c r="BO2158" s="144"/>
      <c r="BP2158" s="144"/>
    </row>
    <row r="2159" spans="1:68" ht="14.5" x14ac:dyDescent="0.3">
      <c r="A2159" s="143"/>
      <c r="B2159" s="143"/>
      <c r="C2159" s="327"/>
      <c r="D2159" s="144"/>
      <c r="E2159" s="144"/>
      <c r="F2159" s="144"/>
      <c r="G2159" s="144"/>
      <c r="H2159" s="144"/>
      <c r="I2159" s="144"/>
      <c r="J2159" s="144"/>
      <c r="K2159" s="144"/>
      <c r="L2159" s="144"/>
      <c r="M2159" s="144"/>
      <c r="N2159" s="144"/>
      <c r="O2159" s="144"/>
      <c r="P2159" s="144"/>
      <c r="Q2159" s="144"/>
      <c r="R2159" s="144"/>
      <c r="S2159" s="144"/>
      <c r="T2159" s="144"/>
      <c r="U2159" s="144"/>
      <c r="V2159" s="144"/>
      <c r="W2159" s="144"/>
      <c r="X2159" s="144"/>
      <c r="Y2159" s="144"/>
      <c r="Z2159" s="144"/>
      <c r="AA2159" s="144"/>
      <c r="AB2159" s="144"/>
      <c r="AC2159" s="144"/>
      <c r="AD2159" s="144"/>
      <c r="AE2159" s="144"/>
      <c r="AF2159" s="144"/>
      <c r="AG2159" s="144"/>
      <c r="AH2159" s="144"/>
      <c r="AI2159" s="144"/>
      <c r="AJ2159" s="144"/>
      <c r="AK2159" s="144"/>
      <c r="AL2159" s="144"/>
      <c r="AM2159" s="144"/>
      <c r="AN2159" s="144"/>
      <c r="AO2159" s="144"/>
      <c r="AP2159" s="144"/>
      <c r="AQ2159" s="144"/>
      <c r="AR2159" s="144"/>
      <c r="AS2159" s="144"/>
      <c r="AT2159" s="144"/>
      <c r="AU2159" s="144"/>
      <c r="AV2159" s="144"/>
      <c r="AW2159" s="144"/>
      <c r="AX2159" s="144"/>
      <c r="AY2159" s="144"/>
      <c r="AZ2159" s="144"/>
      <c r="BA2159" s="144"/>
      <c r="BB2159" s="144"/>
      <c r="BC2159" s="144"/>
      <c r="BD2159" s="144"/>
      <c r="BE2159" s="144"/>
      <c r="BF2159" s="144"/>
      <c r="BG2159" s="144"/>
      <c r="BH2159" s="144"/>
      <c r="BI2159" s="144"/>
      <c r="BJ2159" s="144"/>
      <c r="BK2159" s="144"/>
      <c r="BL2159" s="144"/>
      <c r="BM2159" s="144"/>
      <c r="BN2159" s="144"/>
      <c r="BO2159" s="144"/>
      <c r="BP2159" s="144"/>
    </row>
    <row r="2160" spans="1:68" ht="14.5" x14ac:dyDescent="0.3">
      <c r="A2160" s="143"/>
      <c r="B2160" s="143"/>
      <c r="C2160" s="327"/>
      <c r="D2160" s="144"/>
      <c r="E2160" s="144"/>
      <c r="F2160" s="144"/>
      <c r="G2160" s="144"/>
      <c r="H2160" s="144"/>
      <c r="I2160" s="144"/>
      <c r="J2160" s="144"/>
      <c r="K2160" s="144"/>
      <c r="L2160" s="144"/>
      <c r="M2160" s="144"/>
      <c r="N2160" s="144"/>
      <c r="O2160" s="144"/>
      <c r="P2160" s="144"/>
      <c r="Q2160" s="144"/>
      <c r="R2160" s="144"/>
      <c r="S2160" s="144"/>
      <c r="T2160" s="144"/>
      <c r="U2160" s="144"/>
      <c r="V2160" s="144"/>
      <c r="W2160" s="144"/>
      <c r="X2160" s="144"/>
      <c r="Y2160" s="144"/>
      <c r="Z2160" s="144"/>
      <c r="AA2160" s="144"/>
      <c r="AB2160" s="144"/>
      <c r="AC2160" s="144"/>
      <c r="AD2160" s="144"/>
      <c r="AE2160" s="144"/>
      <c r="AF2160" s="144"/>
      <c r="AG2160" s="144"/>
      <c r="AH2160" s="144"/>
      <c r="AI2160" s="144"/>
      <c r="AJ2160" s="144"/>
      <c r="AK2160" s="144"/>
      <c r="AL2160" s="144"/>
      <c r="AM2160" s="144"/>
      <c r="AN2160" s="144"/>
      <c r="AO2160" s="144"/>
      <c r="AP2160" s="144"/>
      <c r="AQ2160" s="144"/>
      <c r="AR2160" s="144"/>
      <c r="AS2160" s="144"/>
      <c r="AT2160" s="144"/>
      <c r="AU2160" s="144"/>
      <c r="AV2160" s="144"/>
      <c r="AW2160" s="144"/>
      <c r="AX2160" s="144"/>
      <c r="AY2160" s="144"/>
      <c r="AZ2160" s="144"/>
      <c r="BA2160" s="144"/>
      <c r="BB2160" s="144"/>
      <c r="BC2160" s="144"/>
      <c r="BD2160" s="144"/>
      <c r="BE2160" s="144"/>
      <c r="BF2160" s="144"/>
      <c r="BG2160" s="144"/>
      <c r="BH2160" s="144"/>
      <c r="BI2160" s="144"/>
      <c r="BJ2160" s="144"/>
      <c r="BK2160" s="144"/>
      <c r="BL2160" s="144"/>
      <c r="BM2160" s="144"/>
      <c r="BN2160" s="144"/>
      <c r="BO2160" s="144"/>
      <c r="BP2160" s="144"/>
    </row>
    <row r="2161" spans="1:68" ht="14.5" x14ac:dyDescent="0.3">
      <c r="A2161" s="143"/>
      <c r="B2161" s="143"/>
      <c r="C2161" s="327"/>
      <c r="D2161" s="144"/>
      <c r="E2161" s="144"/>
      <c r="F2161" s="144"/>
      <c r="G2161" s="144"/>
      <c r="H2161" s="144"/>
      <c r="I2161" s="144"/>
      <c r="J2161" s="144"/>
      <c r="K2161" s="144"/>
      <c r="L2161" s="144"/>
      <c r="M2161" s="144"/>
      <c r="N2161" s="144"/>
      <c r="O2161" s="144"/>
      <c r="P2161" s="144"/>
      <c r="Q2161" s="144"/>
      <c r="R2161" s="144"/>
      <c r="S2161" s="144"/>
      <c r="T2161" s="144"/>
      <c r="U2161" s="144"/>
      <c r="V2161" s="144"/>
      <c r="W2161" s="144"/>
      <c r="X2161" s="144"/>
      <c r="Y2161" s="144"/>
      <c r="Z2161" s="144"/>
      <c r="AA2161" s="144"/>
      <c r="AB2161" s="144"/>
      <c r="AC2161" s="144"/>
      <c r="AD2161" s="144"/>
      <c r="AE2161" s="144"/>
      <c r="AF2161" s="144"/>
      <c r="AG2161" s="144"/>
      <c r="AH2161" s="144"/>
      <c r="AI2161" s="144"/>
      <c r="AJ2161" s="144"/>
      <c r="AK2161" s="144"/>
      <c r="AL2161" s="144"/>
      <c r="AM2161" s="144"/>
      <c r="AN2161" s="144"/>
      <c r="AO2161" s="144"/>
      <c r="AP2161" s="144"/>
      <c r="AQ2161" s="144"/>
      <c r="AR2161" s="144"/>
      <c r="AS2161" s="144"/>
      <c r="AT2161" s="144"/>
      <c r="AU2161" s="144"/>
      <c r="AV2161" s="144"/>
      <c r="AW2161" s="144"/>
      <c r="AX2161" s="144"/>
      <c r="AY2161" s="144"/>
      <c r="AZ2161" s="144"/>
      <c r="BA2161" s="144"/>
      <c r="BB2161" s="144"/>
      <c r="BC2161" s="144"/>
      <c r="BD2161" s="144"/>
      <c r="BE2161" s="144"/>
      <c r="BF2161" s="144"/>
      <c r="BG2161" s="144"/>
      <c r="BH2161" s="144"/>
      <c r="BI2161" s="144"/>
      <c r="BJ2161" s="144"/>
      <c r="BK2161" s="144"/>
      <c r="BL2161" s="144"/>
      <c r="BM2161" s="144"/>
      <c r="BN2161" s="144"/>
      <c r="BO2161" s="144"/>
      <c r="BP2161" s="144"/>
    </row>
    <row r="2162" spans="1:68" ht="14.5" x14ac:dyDescent="0.3">
      <c r="A2162" s="143"/>
      <c r="B2162" s="143"/>
      <c r="C2162" s="327"/>
      <c r="D2162" s="144"/>
      <c r="E2162" s="144"/>
      <c r="F2162" s="144"/>
      <c r="G2162" s="144"/>
      <c r="H2162" s="144"/>
      <c r="I2162" s="144"/>
      <c r="J2162" s="144"/>
      <c r="K2162" s="144"/>
      <c r="L2162" s="144"/>
      <c r="M2162" s="144"/>
      <c r="N2162" s="144"/>
      <c r="O2162" s="144"/>
      <c r="P2162" s="144"/>
      <c r="Q2162" s="144"/>
      <c r="R2162" s="144"/>
      <c r="S2162" s="144"/>
      <c r="T2162" s="144"/>
      <c r="U2162" s="144"/>
      <c r="V2162" s="144"/>
      <c r="W2162" s="144"/>
      <c r="X2162" s="144"/>
      <c r="Y2162" s="144"/>
      <c r="Z2162" s="144"/>
      <c r="AA2162" s="144"/>
      <c r="AB2162" s="144"/>
      <c r="AC2162" s="144"/>
      <c r="AD2162" s="144"/>
      <c r="AE2162" s="144"/>
      <c r="AF2162" s="144"/>
      <c r="AG2162" s="144"/>
      <c r="AH2162" s="144"/>
      <c r="AI2162" s="144"/>
      <c r="AJ2162" s="144"/>
      <c r="AK2162" s="144"/>
      <c r="AL2162" s="144"/>
      <c r="AM2162" s="144"/>
      <c r="AN2162" s="144"/>
      <c r="AO2162" s="144"/>
      <c r="AP2162" s="144"/>
      <c r="AQ2162" s="144"/>
      <c r="AR2162" s="144"/>
      <c r="AS2162" s="144"/>
      <c r="AT2162" s="144"/>
      <c r="AU2162" s="144"/>
      <c r="AV2162" s="144"/>
      <c r="AW2162" s="144"/>
      <c r="AX2162" s="144"/>
      <c r="AY2162" s="144"/>
      <c r="AZ2162" s="144"/>
      <c r="BA2162" s="144"/>
      <c r="BB2162" s="144"/>
      <c r="BC2162" s="144"/>
      <c r="BD2162" s="144"/>
      <c r="BE2162" s="144"/>
      <c r="BF2162" s="144"/>
      <c r="BG2162" s="144"/>
      <c r="BH2162" s="144"/>
      <c r="BI2162" s="144"/>
      <c r="BJ2162" s="144"/>
      <c r="BK2162" s="144"/>
      <c r="BL2162" s="144"/>
      <c r="BM2162" s="144"/>
      <c r="BN2162" s="144"/>
      <c r="BO2162" s="144"/>
      <c r="BP2162" s="144"/>
    </row>
    <row r="2163" spans="1:68" ht="14.5" x14ac:dyDescent="0.3">
      <c r="A2163" s="143"/>
      <c r="B2163" s="143"/>
      <c r="C2163" s="327"/>
      <c r="D2163" s="144"/>
      <c r="E2163" s="144"/>
      <c r="F2163" s="144"/>
      <c r="G2163" s="144"/>
      <c r="H2163" s="144"/>
      <c r="I2163" s="144"/>
      <c r="J2163" s="144"/>
      <c r="K2163" s="144"/>
      <c r="L2163" s="144"/>
      <c r="M2163" s="144"/>
      <c r="N2163" s="144"/>
      <c r="O2163" s="144"/>
      <c r="P2163" s="144"/>
      <c r="Q2163" s="144"/>
      <c r="R2163" s="144"/>
      <c r="S2163" s="144"/>
      <c r="T2163" s="144"/>
      <c r="U2163" s="144"/>
      <c r="V2163" s="144"/>
      <c r="W2163" s="144"/>
      <c r="X2163" s="144"/>
      <c r="Y2163" s="144"/>
      <c r="Z2163" s="144"/>
      <c r="AA2163" s="144"/>
      <c r="AB2163" s="144"/>
      <c r="AC2163" s="144"/>
      <c r="AD2163" s="144"/>
      <c r="AE2163" s="144"/>
      <c r="AF2163" s="144"/>
      <c r="AG2163" s="144"/>
      <c r="AH2163" s="144"/>
      <c r="AI2163" s="144"/>
      <c r="AJ2163" s="144"/>
      <c r="AK2163" s="144"/>
      <c r="AL2163" s="144"/>
      <c r="AM2163" s="144"/>
      <c r="AN2163" s="144"/>
      <c r="AO2163" s="144"/>
      <c r="AP2163" s="144"/>
      <c r="AQ2163" s="144"/>
      <c r="AR2163" s="144"/>
      <c r="AS2163" s="144"/>
      <c r="AT2163" s="144"/>
      <c r="AU2163" s="144"/>
      <c r="AV2163" s="144"/>
      <c r="AW2163" s="144"/>
      <c r="AX2163" s="144"/>
      <c r="AY2163" s="144"/>
      <c r="AZ2163" s="144"/>
      <c r="BA2163" s="144"/>
      <c r="BB2163" s="144"/>
      <c r="BC2163" s="144"/>
      <c r="BD2163" s="144"/>
      <c r="BE2163" s="144"/>
      <c r="BF2163" s="144"/>
      <c r="BG2163" s="144"/>
      <c r="BH2163" s="144"/>
      <c r="BI2163" s="144"/>
      <c r="BJ2163" s="144"/>
      <c r="BK2163" s="144"/>
      <c r="BL2163" s="144"/>
      <c r="BM2163" s="144"/>
      <c r="BN2163" s="144"/>
      <c r="BO2163" s="144"/>
      <c r="BP2163" s="144"/>
    </row>
    <row r="2164" spans="1:68" ht="14.5" x14ac:dyDescent="0.3">
      <c r="A2164" s="143"/>
      <c r="B2164" s="143"/>
      <c r="C2164" s="327"/>
      <c r="D2164" s="144"/>
      <c r="E2164" s="144"/>
      <c r="F2164" s="144"/>
      <c r="G2164" s="144"/>
      <c r="H2164" s="144"/>
      <c r="I2164" s="144"/>
      <c r="J2164" s="144"/>
      <c r="K2164" s="144"/>
      <c r="L2164" s="144"/>
      <c r="M2164" s="144"/>
      <c r="N2164" s="144"/>
      <c r="O2164" s="144"/>
      <c r="P2164" s="144"/>
      <c r="Q2164" s="144"/>
      <c r="R2164" s="144"/>
      <c r="S2164" s="144"/>
      <c r="T2164" s="144"/>
      <c r="U2164" s="144"/>
      <c r="V2164" s="144"/>
      <c r="W2164" s="144"/>
      <c r="X2164" s="144"/>
      <c r="Y2164" s="144"/>
      <c r="Z2164" s="144"/>
      <c r="AA2164" s="144"/>
      <c r="AB2164" s="144"/>
      <c r="AC2164" s="144"/>
      <c r="AD2164" s="144"/>
      <c r="AE2164" s="144"/>
      <c r="AF2164" s="144"/>
      <c r="AG2164" s="144"/>
      <c r="AH2164" s="144"/>
      <c r="AI2164" s="144"/>
      <c r="AJ2164" s="144"/>
      <c r="AK2164" s="144"/>
      <c r="AL2164" s="144"/>
      <c r="AM2164" s="144"/>
      <c r="AN2164" s="144"/>
      <c r="AO2164" s="144"/>
      <c r="AP2164" s="144"/>
      <c r="AQ2164" s="144"/>
      <c r="AR2164" s="144"/>
      <c r="AS2164" s="144"/>
      <c r="AT2164" s="144"/>
      <c r="AU2164" s="144"/>
      <c r="AV2164" s="144"/>
      <c r="AW2164" s="144"/>
      <c r="AX2164" s="144"/>
      <c r="AY2164" s="144"/>
      <c r="AZ2164" s="144"/>
      <c r="BA2164" s="144"/>
      <c r="BB2164" s="144"/>
      <c r="BC2164" s="144"/>
      <c r="BD2164" s="144"/>
      <c r="BE2164" s="144"/>
      <c r="BF2164" s="144"/>
      <c r="BG2164" s="144"/>
      <c r="BH2164" s="144"/>
      <c r="BI2164" s="144"/>
      <c r="BJ2164" s="144"/>
      <c r="BK2164" s="144"/>
      <c r="BL2164" s="144"/>
      <c r="BM2164" s="144"/>
      <c r="BN2164" s="144"/>
      <c r="BO2164" s="144"/>
      <c r="BP2164" s="144"/>
    </row>
    <row r="2165" spans="1:68" ht="14.5" x14ac:dyDescent="0.3">
      <c r="A2165" s="143"/>
      <c r="B2165" s="143"/>
      <c r="C2165" s="327"/>
      <c r="D2165" s="144"/>
      <c r="E2165" s="144"/>
      <c r="F2165" s="144"/>
      <c r="G2165" s="144"/>
      <c r="H2165" s="144"/>
      <c r="I2165" s="144"/>
      <c r="J2165" s="144"/>
      <c r="K2165" s="144"/>
      <c r="L2165" s="144"/>
      <c r="M2165" s="144"/>
      <c r="N2165" s="144"/>
      <c r="O2165" s="144"/>
      <c r="P2165" s="144"/>
      <c r="Q2165" s="144"/>
      <c r="R2165" s="144"/>
      <c r="S2165" s="144"/>
      <c r="T2165" s="144"/>
      <c r="U2165" s="144"/>
      <c r="V2165" s="144"/>
      <c r="W2165" s="144"/>
      <c r="X2165" s="144"/>
      <c r="Y2165" s="144"/>
      <c r="Z2165" s="144"/>
      <c r="AA2165" s="144"/>
      <c r="AB2165" s="144"/>
      <c r="AC2165" s="144"/>
      <c r="AD2165" s="144"/>
      <c r="AE2165" s="144"/>
      <c r="AF2165" s="144"/>
      <c r="AG2165" s="144"/>
      <c r="AH2165" s="144"/>
      <c r="AI2165" s="144"/>
      <c r="AJ2165" s="144"/>
      <c r="AK2165" s="144"/>
      <c r="AL2165" s="144"/>
      <c r="AM2165" s="144"/>
      <c r="AN2165" s="144"/>
      <c r="AO2165" s="144"/>
      <c r="AP2165" s="144"/>
      <c r="AQ2165" s="144"/>
      <c r="AR2165" s="144"/>
      <c r="AS2165" s="144"/>
      <c r="AT2165" s="144"/>
      <c r="AU2165" s="144"/>
      <c r="AV2165" s="144"/>
      <c r="AW2165" s="144"/>
      <c r="AX2165" s="144"/>
      <c r="AY2165" s="144"/>
      <c r="AZ2165" s="144"/>
      <c r="BA2165" s="144"/>
      <c r="BB2165" s="144"/>
      <c r="BC2165" s="144"/>
      <c r="BD2165" s="144"/>
      <c r="BE2165" s="144"/>
      <c r="BF2165" s="144"/>
      <c r="BG2165" s="144"/>
      <c r="BH2165" s="144"/>
      <c r="BI2165" s="144"/>
      <c r="BJ2165" s="144"/>
      <c r="BK2165" s="144"/>
      <c r="BL2165" s="144"/>
      <c r="BM2165" s="144"/>
      <c r="BN2165" s="144"/>
      <c r="BO2165" s="144"/>
      <c r="BP2165" s="144"/>
    </row>
    <row r="2166" spans="1:68" ht="14.5" x14ac:dyDescent="0.3">
      <c r="A2166" s="143"/>
      <c r="B2166" s="143"/>
      <c r="C2166" s="327"/>
      <c r="D2166" s="144"/>
      <c r="E2166" s="144"/>
      <c r="F2166" s="144"/>
      <c r="G2166" s="144"/>
      <c r="H2166" s="144"/>
      <c r="I2166" s="144"/>
      <c r="J2166" s="144"/>
      <c r="K2166" s="144"/>
      <c r="L2166" s="144"/>
      <c r="M2166" s="144"/>
      <c r="N2166" s="144"/>
      <c r="O2166" s="144"/>
      <c r="P2166" s="144"/>
      <c r="Q2166" s="144"/>
      <c r="R2166" s="144"/>
      <c r="S2166" s="144"/>
      <c r="T2166" s="144"/>
      <c r="U2166" s="144"/>
      <c r="V2166" s="144"/>
      <c r="W2166" s="144"/>
      <c r="X2166" s="144"/>
      <c r="Y2166" s="144"/>
      <c r="Z2166" s="144"/>
      <c r="AA2166" s="144"/>
      <c r="AB2166" s="144"/>
      <c r="AC2166" s="144"/>
      <c r="AD2166" s="144"/>
      <c r="AE2166" s="144"/>
      <c r="AF2166" s="144"/>
      <c r="AG2166" s="144"/>
      <c r="AH2166" s="144"/>
      <c r="AI2166" s="144"/>
      <c r="AJ2166" s="144"/>
      <c r="AK2166" s="144"/>
      <c r="AL2166" s="144"/>
      <c r="AM2166" s="144"/>
      <c r="AN2166" s="144"/>
      <c r="AO2166" s="144"/>
      <c r="AP2166" s="144"/>
      <c r="AQ2166" s="144"/>
      <c r="AR2166" s="144"/>
      <c r="AS2166" s="144"/>
      <c r="AT2166" s="144"/>
      <c r="AU2166" s="144"/>
      <c r="AV2166" s="144"/>
      <c r="AW2166" s="144"/>
      <c r="AX2166" s="144"/>
      <c r="AY2166" s="144"/>
      <c r="AZ2166" s="144"/>
      <c r="BA2166" s="144"/>
      <c r="BB2166" s="144"/>
      <c r="BC2166" s="144"/>
      <c r="BD2166" s="144"/>
      <c r="BE2166" s="144"/>
      <c r="BF2166" s="144"/>
      <c r="BG2166" s="144"/>
      <c r="BH2166" s="144"/>
      <c r="BI2166" s="144"/>
      <c r="BJ2166" s="144"/>
      <c r="BK2166" s="144"/>
      <c r="BL2166" s="144"/>
      <c r="BM2166" s="144"/>
      <c r="BN2166" s="144"/>
      <c r="BO2166" s="144"/>
      <c r="BP2166" s="144"/>
    </row>
    <row r="2167" spans="1:68" ht="14.5" x14ac:dyDescent="0.3">
      <c r="A2167" s="143"/>
      <c r="B2167" s="143"/>
      <c r="C2167" s="327"/>
      <c r="D2167" s="144"/>
      <c r="E2167" s="144"/>
      <c r="F2167" s="144"/>
      <c r="G2167" s="144"/>
      <c r="H2167" s="144"/>
      <c r="I2167" s="144"/>
      <c r="J2167" s="144"/>
      <c r="K2167" s="144"/>
      <c r="L2167" s="144"/>
      <c r="M2167" s="144"/>
      <c r="N2167" s="144"/>
      <c r="O2167" s="144"/>
      <c r="P2167" s="144"/>
      <c r="Q2167" s="144"/>
      <c r="R2167" s="144"/>
      <c r="S2167" s="144"/>
      <c r="T2167" s="144"/>
      <c r="U2167" s="144"/>
      <c r="V2167" s="144"/>
      <c r="W2167" s="144"/>
      <c r="X2167" s="144"/>
      <c r="Y2167" s="144"/>
      <c r="Z2167" s="144"/>
      <c r="AA2167" s="144"/>
      <c r="AB2167" s="144"/>
      <c r="AC2167" s="144"/>
      <c r="AD2167" s="144"/>
      <c r="AE2167" s="144"/>
      <c r="AF2167" s="144"/>
      <c r="AG2167" s="144"/>
      <c r="AH2167" s="144"/>
      <c r="AI2167" s="144"/>
      <c r="AJ2167" s="144"/>
      <c r="AK2167" s="144"/>
      <c r="AL2167" s="144"/>
      <c r="AM2167" s="144"/>
      <c r="AN2167" s="144"/>
      <c r="AO2167" s="144"/>
      <c r="AP2167" s="144"/>
      <c r="AQ2167" s="144"/>
      <c r="AR2167" s="144"/>
      <c r="AS2167" s="144"/>
      <c r="AT2167" s="144"/>
      <c r="AU2167" s="144"/>
      <c r="AV2167" s="144"/>
      <c r="AW2167" s="144"/>
      <c r="AX2167" s="144"/>
      <c r="AY2167" s="144"/>
      <c r="AZ2167" s="144"/>
      <c r="BA2167" s="144"/>
      <c r="BB2167" s="144"/>
      <c r="BC2167" s="144"/>
      <c r="BD2167" s="144"/>
      <c r="BE2167" s="144"/>
      <c r="BF2167" s="144"/>
      <c r="BG2167" s="144"/>
      <c r="BH2167" s="144"/>
      <c r="BI2167" s="144"/>
      <c r="BJ2167" s="144"/>
      <c r="BK2167" s="144"/>
      <c r="BL2167" s="144"/>
      <c r="BM2167" s="144"/>
      <c r="BN2167" s="144"/>
      <c r="BO2167" s="144"/>
      <c r="BP2167" s="144"/>
    </row>
    <row r="2168" spans="1:68" ht="14.5" x14ac:dyDescent="0.3">
      <c r="A2168" s="143"/>
      <c r="B2168" s="143"/>
      <c r="C2168" s="327"/>
      <c r="D2168" s="144"/>
      <c r="E2168" s="144"/>
      <c r="F2168" s="144"/>
      <c r="G2168" s="144"/>
      <c r="H2168" s="144"/>
      <c r="I2168" s="144"/>
      <c r="J2168" s="144"/>
      <c r="K2168" s="144"/>
      <c r="L2168" s="144"/>
      <c r="M2168" s="144"/>
      <c r="N2168" s="144"/>
      <c r="O2168" s="144"/>
      <c r="P2168" s="144"/>
      <c r="Q2168" s="144"/>
      <c r="R2168" s="144"/>
      <c r="S2168" s="144"/>
      <c r="T2168" s="144"/>
      <c r="U2168" s="144"/>
      <c r="V2168" s="144"/>
      <c r="W2168" s="144"/>
      <c r="X2168" s="144"/>
      <c r="Y2168" s="144"/>
      <c r="Z2168" s="144"/>
      <c r="AA2168" s="144"/>
      <c r="AB2168" s="144"/>
      <c r="AC2168" s="144"/>
      <c r="AD2168" s="144"/>
      <c r="AE2168" s="144"/>
      <c r="AF2168" s="144"/>
      <c r="AG2168" s="144"/>
      <c r="AH2168" s="144"/>
      <c r="AI2168" s="144"/>
      <c r="AJ2168" s="144"/>
      <c r="AK2168" s="144"/>
      <c r="AL2168" s="144"/>
      <c r="AM2168" s="144"/>
      <c r="AN2168" s="144"/>
      <c r="AO2168" s="144"/>
      <c r="AP2168" s="144"/>
      <c r="AQ2168" s="144"/>
      <c r="AR2168" s="144"/>
      <c r="AS2168" s="144"/>
      <c r="AT2168" s="144"/>
      <c r="AU2168" s="144"/>
      <c r="AV2168" s="144"/>
      <c r="AW2168" s="144"/>
      <c r="AX2168" s="144"/>
      <c r="AY2168" s="144"/>
      <c r="AZ2168" s="144"/>
      <c r="BA2168" s="144"/>
      <c r="BB2168" s="144"/>
      <c r="BC2168" s="144"/>
      <c r="BD2168" s="144"/>
      <c r="BE2168" s="144"/>
      <c r="BF2168" s="144"/>
      <c r="BG2168" s="144"/>
      <c r="BH2168" s="144"/>
      <c r="BI2168" s="144"/>
      <c r="BJ2168" s="144"/>
      <c r="BK2168" s="144"/>
      <c r="BL2168" s="144"/>
      <c r="BM2168" s="144"/>
      <c r="BN2168" s="144"/>
      <c r="BO2168" s="144"/>
      <c r="BP2168" s="144"/>
    </row>
    <row r="2169" spans="1:68" ht="14.5" x14ac:dyDescent="0.3">
      <c r="A2169" s="143"/>
      <c r="B2169" s="143"/>
      <c r="C2169" s="327"/>
      <c r="D2169" s="144"/>
      <c r="E2169" s="144"/>
      <c r="F2169" s="144"/>
      <c r="G2169" s="144"/>
      <c r="H2169" s="144"/>
      <c r="I2169" s="144"/>
      <c r="J2169" s="144"/>
      <c r="K2169" s="144"/>
      <c r="L2169" s="144"/>
      <c r="M2169" s="144"/>
      <c r="N2169" s="144"/>
      <c r="O2169" s="144"/>
      <c r="P2169" s="144"/>
      <c r="Q2169" s="144"/>
      <c r="R2169" s="144"/>
      <c r="S2169" s="144"/>
      <c r="T2169" s="144"/>
      <c r="U2169" s="144"/>
      <c r="V2169" s="144"/>
      <c r="W2169" s="144"/>
      <c r="X2169" s="144"/>
      <c r="Y2169" s="144"/>
      <c r="Z2169" s="144"/>
      <c r="AA2169" s="144"/>
      <c r="AB2169" s="144"/>
      <c r="AC2169" s="144"/>
      <c r="AD2169" s="144"/>
      <c r="AE2169" s="144"/>
      <c r="AF2169" s="144"/>
      <c r="AG2169" s="144"/>
      <c r="AH2169" s="144"/>
      <c r="AI2169" s="144"/>
      <c r="AJ2169" s="144"/>
      <c r="AK2169" s="144"/>
      <c r="AL2169" s="144"/>
      <c r="AM2169" s="144"/>
      <c r="AN2169" s="144"/>
      <c r="AO2169" s="144"/>
      <c r="AP2169" s="144"/>
      <c r="AQ2169" s="144"/>
      <c r="AR2169" s="144"/>
      <c r="AS2169" s="144"/>
      <c r="AT2169" s="144"/>
      <c r="AU2169" s="144"/>
      <c r="AV2169" s="144"/>
      <c r="AW2169" s="144"/>
      <c r="AX2169" s="144"/>
      <c r="AY2169" s="144"/>
      <c r="AZ2169" s="144"/>
      <c r="BA2169" s="144"/>
      <c r="BB2169" s="144"/>
      <c r="BC2169" s="144"/>
      <c r="BD2169" s="144"/>
      <c r="BE2169" s="144"/>
      <c r="BF2169" s="144"/>
      <c r="BG2169" s="144"/>
      <c r="BH2169" s="144"/>
      <c r="BI2169" s="144"/>
      <c r="BJ2169" s="144"/>
      <c r="BK2169" s="144"/>
      <c r="BL2169" s="144"/>
      <c r="BM2169" s="144"/>
      <c r="BN2169" s="144"/>
      <c r="BO2169" s="144"/>
      <c r="BP2169" s="144"/>
    </row>
    <row r="2170" spans="1:68" ht="14.5" x14ac:dyDescent="0.3">
      <c r="A2170" s="143"/>
      <c r="B2170" s="143"/>
      <c r="C2170" s="327"/>
      <c r="D2170" s="144"/>
      <c r="E2170" s="144"/>
      <c r="F2170" s="144"/>
      <c r="G2170" s="144"/>
      <c r="H2170" s="144"/>
      <c r="I2170" s="144"/>
      <c r="J2170" s="144"/>
      <c r="K2170" s="144"/>
      <c r="L2170" s="144"/>
      <c r="M2170" s="144"/>
      <c r="N2170" s="144"/>
      <c r="O2170" s="144"/>
      <c r="P2170" s="144"/>
      <c r="Q2170" s="144"/>
      <c r="R2170" s="144"/>
      <c r="S2170" s="144"/>
      <c r="T2170" s="144"/>
      <c r="U2170" s="144"/>
      <c r="V2170" s="144"/>
      <c r="W2170" s="144"/>
      <c r="X2170" s="144"/>
      <c r="Y2170" s="144"/>
      <c r="Z2170" s="144"/>
      <c r="AA2170" s="144"/>
      <c r="AB2170" s="144"/>
      <c r="AC2170" s="144"/>
      <c r="AD2170" s="144"/>
      <c r="AE2170" s="144"/>
      <c r="AF2170" s="144"/>
      <c r="AG2170" s="144"/>
      <c r="AH2170" s="144"/>
      <c r="AI2170" s="144"/>
      <c r="AJ2170" s="144"/>
      <c r="AK2170" s="144"/>
      <c r="AL2170" s="144"/>
      <c r="AM2170" s="144"/>
      <c r="AN2170" s="144"/>
      <c r="AO2170" s="144"/>
      <c r="AP2170" s="144"/>
      <c r="AQ2170" s="144"/>
      <c r="AR2170" s="144"/>
      <c r="AS2170" s="144"/>
      <c r="AT2170" s="144"/>
      <c r="AU2170" s="144"/>
      <c r="AV2170" s="144"/>
      <c r="AW2170" s="144"/>
      <c r="AX2170" s="144"/>
      <c r="AY2170" s="144"/>
      <c r="AZ2170" s="144"/>
      <c r="BA2170" s="144"/>
      <c r="BB2170" s="144"/>
      <c r="BC2170" s="144"/>
      <c r="BD2170" s="144"/>
      <c r="BE2170" s="144"/>
      <c r="BF2170" s="144"/>
      <c r="BG2170" s="144"/>
      <c r="BH2170" s="144"/>
      <c r="BI2170" s="144"/>
      <c r="BJ2170" s="144"/>
      <c r="BK2170" s="144"/>
      <c r="BL2170" s="144"/>
      <c r="BM2170" s="144"/>
      <c r="BN2170" s="144"/>
      <c r="BO2170" s="144"/>
      <c r="BP2170" s="144"/>
    </row>
    <row r="2171" spans="1:68" ht="14.5" x14ac:dyDescent="0.3">
      <c r="A2171" s="143"/>
      <c r="B2171" s="143"/>
      <c r="C2171" s="327"/>
      <c r="D2171" s="144"/>
      <c r="E2171" s="144"/>
      <c r="F2171" s="144"/>
      <c r="G2171" s="144"/>
      <c r="H2171" s="144"/>
      <c r="I2171" s="144"/>
      <c r="J2171" s="144"/>
      <c r="K2171" s="144"/>
      <c r="L2171" s="144"/>
      <c r="M2171" s="144"/>
      <c r="N2171" s="144"/>
      <c r="O2171" s="144"/>
      <c r="P2171" s="144"/>
      <c r="Q2171" s="144"/>
      <c r="R2171" s="144"/>
      <c r="S2171" s="144"/>
      <c r="T2171" s="144"/>
      <c r="U2171" s="144"/>
      <c r="V2171" s="144"/>
      <c r="W2171" s="144"/>
      <c r="X2171" s="144"/>
      <c r="Y2171" s="144"/>
      <c r="Z2171" s="144"/>
      <c r="AA2171" s="144"/>
      <c r="AB2171" s="144"/>
      <c r="AC2171" s="144"/>
      <c r="AD2171" s="144"/>
      <c r="AE2171" s="144"/>
      <c r="AF2171" s="144"/>
      <c r="AG2171" s="144"/>
      <c r="AH2171" s="144"/>
      <c r="AI2171" s="144"/>
      <c r="AJ2171" s="144"/>
      <c r="AK2171" s="144"/>
      <c r="AL2171" s="144"/>
      <c r="AM2171" s="144"/>
      <c r="AN2171" s="144"/>
      <c r="AO2171" s="144"/>
      <c r="AP2171" s="144"/>
      <c r="AQ2171" s="144"/>
      <c r="AR2171" s="144"/>
      <c r="AS2171" s="144"/>
      <c r="AT2171" s="144"/>
      <c r="AU2171" s="144"/>
      <c r="AV2171" s="144"/>
      <c r="AW2171" s="144"/>
      <c r="AX2171" s="144"/>
      <c r="AY2171" s="144"/>
      <c r="AZ2171" s="144"/>
      <c r="BA2171" s="144"/>
      <c r="BB2171" s="144"/>
      <c r="BC2171" s="144"/>
      <c r="BD2171" s="144"/>
      <c r="BE2171" s="144"/>
      <c r="BF2171" s="144"/>
      <c r="BG2171" s="144"/>
      <c r="BH2171" s="144"/>
      <c r="BI2171" s="144"/>
      <c r="BJ2171" s="144"/>
      <c r="BK2171" s="144"/>
      <c r="BL2171" s="144"/>
      <c r="BM2171" s="144"/>
      <c r="BN2171" s="144"/>
      <c r="BO2171" s="144"/>
      <c r="BP2171" s="144"/>
    </row>
    <row r="2172" spans="1:68" ht="14.5" x14ac:dyDescent="0.3">
      <c r="A2172" s="143"/>
      <c r="B2172" s="143"/>
      <c r="C2172" s="327"/>
      <c r="D2172" s="144"/>
      <c r="E2172" s="144"/>
      <c r="F2172" s="144"/>
      <c r="G2172" s="144"/>
      <c r="H2172" s="144"/>
      <c r="I2172" s="144"/>
      <c r="J2172" s="144"/>
      <c r="K2172" s="144"/>
      <c r="L2172" s="144"/>
      <c r="M2172" s="144"/>
      <c r="N2172" s="144"/>
      <c r="O2172" s="144"/>
      <c r="P2172" s="144"/>
      <c r="Q2172" s="144"/>
      <c r="R2172" s="144"/>
      <c r="S2172" s="144"/>
      <c r="T2172" s="144"/>
      <c r="U2172" s="144"/>
      <c r="V2172" s="144"/>
      <c r="W2172" s="144"/>
      <c r="X2172" s="144"/>
      <c r="Y2172" s="144"/>
      <c r="Z2172" s="144"/>
      <c r="AA2172" s="144"/>
      <c r="AB2172" s="144"/>
      <c r="AC2172" s="144"/>
      <c r="AD2172" s="144"/>
      <c r="AE2172" s="144"/>
      <c r="AF2172" s="144"/>
      <c r="AG2172" s="144"/>
      <c r="AH2172" s="144"/>
      <c r="AI2172" s="144"/>
      <c r="AJ2172" s="144"/>
      <c r="AK2172" s="144"/>
      <c r="AL2172" s="144"/>
      <c r="AM2172" s="144"/>
      <c r="AN2172" s="144"/>
      <c r="AO2172" s="144"/>
      <c r="AP2172" s="144"/>
      <c r="AQ2172" s="144"/>
      <c r="AR2172" s="144"/>
      <c r="AS2172" s="144"/>
      <c r="AT2172" s="144"/>
      <c r="AU2172" s="144"/>
      <c r="AV2172" s="144"/>
      <c r="AW2172" s="144"/>
      <c r="AX2172" s="144"/>
      <c r="AY2172" s="144"/>
      <c r="AZ2172" s="144"/>
      <c r="BA2172" s="144"/>
      <c r="BB2172" s="144"/>
      <c r="BC2172" s="144"/>
      <c r="BD2172" s="144"/>
      <c r="BE2172" s="144"/>
      <c r="BF2172" s="144"/>
      <c r="BG2172" s="144"/>
      <c r="BH2172" s="144"/>
      <c r="BI2172" s="144"/>
      <c r="BJ2172" s="144"/>
      <c r="BK2172" s="144"/>
      <c r="BL2172" s="144"/>
      <c r="BM2172" s="144"/>
      <c r="BN2172" s="144"/>
      <c r="BO2172" s="144"/>
      <c r="BP2172" s="144"/>
    </row>
    <row r="2173" spans="1:68" ht="14.5" x14ac:dyDescent="0.3">
      <c r="A2173" s="143"/>
      <c r="B2173" s="143"/>
      <c r="C2173" s="327"/>
      <c r="D2173" s="144"/>
      <c r="E2173" s="144"/>
      <c r="F2173" s="144"/>
      <c r="G2173" s="144"/>
      <c r="H2173" s="144"/>
      <c r="I2173" s="144"/>
      <c r="J2173" s="144"/>
      <c r="K2173" s="144"/>
      <c r="L2173" s="144"/>
      <c r="M2173" s="144"/>
      <c r="N2173" s="144"/>
      <c r="O2173" s="144"/>
      <c r="P2173" s="144"/>
      <c r="Q2173" s="144"/>
      <c r="R2173" s="144"/>
      <c r="S2173" s="144"/>
      <c r="T2173" s="144"/>
      <c r="U2173" s="144"/>
      <c r="V2173" s="144"/>
      <c r="W2173" s="144"/>
      <c r="X2173" s="144"/>
      <c r="Y2173" s="144"/>
      <c r="Z2173" s="144"/>
      <c r="AA2173" s="144"/>
      <c r="AB2173" s="144"/>
      <c r="AC2173" s="144"/>
      <c r="AD2173" s="144"/>
      <c r="AE2173" s="144"/>
      <c r="AF2173" s="144"/>
      <c r="AG2173" s="144"/>
      <c r="AH2173" s="144"/>
      <c r="AI2173" s="144"/>
      <c r="AJ2173" s="144"/>
      <c r="AK2173" s="144"/>
      <c r="AL2173" s="144"/>
      <c r="AM2173" s="144"/>
      <c r="AN2173" s="144"/>
      <c r="AO2173" s="144"/>
      <c r="AP2173" s="144"/>
      <c r="AQ2173" s="144"/>
      <c r="AR2173" s="144"/>
      <c r="AS2173" s="144"/>
      <c r="AT2173" s="144"/>
      <c r="AU2173" s="144"/>
      <c r="AV2173" s="144"/>
      <c r="AW2173" s="144"/>
      <c r="AX2173" s="144"/>
      <c r="AY2173" s="144"/>
      <c r="AZ2173" s="144"/>
      <c r="BA2173" s="144"/>
      <c r="BB2173" s="144"/>
      <c r="BC2173" s="144"/>
      <c r="BD2173" s="144"/>
      <c r="BE2173" s="144"/>
      <c r="BF2173" s="144"/>
      <c r="BG2173" s="144"/>
      <c r="BH2173" s="144"/>
      <c r="BI2173" s="144"/>
      <c r="BJ2173" s="144"/>
      <c r="BK2173" s="144"/>
      <c r="BL2173" s="144"/>
      <c r="BM2173" s="144"/>
      <c r="BN2173" s="144"/>
      <c r="BO2173" s="144"/>
      <c r="BP2173" s="144"/>
    </row>
    <row r="2174" spans="1:68" ht="14.5" x14ac:dyDescent="0.3">
      <c r="A2174" s="143"/>
      <c r="B2174" s="143"/>
      <c r="C2174" s="327"/>
      <c r="D2174" s="144"/>
      <c r="E2174" s="144"/>
      <c r="F2174" s="144"/>
      <c r="G2174" s="144"/>
      <c r="H2174" s="144"/>
      <c r="I2174" s="144"/>
      <c r="J2174" s="144"/>
      <c r="K2174" s="144"/>
      <c r="L2174" s="144"/>
      <c r="M2174" s="144"/>
      <c r="N2174" s="144"/>
      <c r="O2174" s="144"/>
      <c r="P2174" s="144"/>
      <c r="Q2174" s="144"/>
      <c r="R2174" s="144"/>
      <c r="S2174" s="144"/>
      <c r="T2174" s="144"/>
      <c r="U2174" s="144"/>
      <c r="V2174" s="144"/>
      <c r="W2174" s="144"/>
      <c r="X2174" s="144"/>
      <c r="Y2174" s="144"/>
      <c r="Z2174" s="144"/>
      <c r="AA2174" s="144"/>
      <c r="AB2174" s="144"/>
      <c r="AC2174" s="144"/>
      <c r="AD2174" s="144"/>
      <c r="AE2174" s="144"/>
      <c r="AF2174" s="144"/>
      <c r="AG2174" s="144"/>
      <c r="AH2174" s="144"/>
      <c r="AI2174" s="144"/>
      <c r="AJ2174" s="144"/>
      <c r="AK2174" s="144"/>
      <c r="AL2174" s="144"/>
      <c r="AM2174" s="144"/>
      <c r="AN2174" s="144"/>
      <c r="AO2174" s="144"/>
      <c r="AP2174" s="144"/>
      <c r="AQ2174" s="144"/>
      <c r="AR2174" s="144"/>
      <c r="AS2174" s="144"/>
      <c r="AT2174" s="144"/>
      <c r="AU2174" s="144"/>
      <c r="AV2174" s="144"/>
      <c r="AW2174" s="144"/>
      <c r="AX2174" s="144"/>
      <c r="AY2174" s="144"/>
      <c r="AZ2174" s="144"/>
      <c r="BA2174" s="144"/>
      <c r="BB2174" s="144"/>
      <c r="BC2174" s="144"/>
      <c r="BD2174" s="144"/>
      <c r="BE2174" s="144"/>
      <c r="BF2174" s="144"/>
      <c r="BG2174" s="144"/>
      <c r="BH2174" s="144"/>
      <c r="BI2174" s="144"/>
      <c r="BJ2174" s="144"/>
      <c r="BK2174" s="144"/>
      <c r="BL2174" s="144"/>
      <c r="BM2174" s="144"/>
      <c r="BN2174" s="144"/>
      <c r="BO2174" s="144"/>
      <c r="BP2174" s="144"/>
    </row>
    <row r="2175" spans="1:68" ht="14.5" x14ac:dyDescent="0.3">
      <c r="A2175" s="143"/>
      <c r="B2175" s="143"/>
      <c r="C2175" s="327"/>
      <c r="D2175" s="144"/>
      <c r="E2175" s="144"/>
      <c r="F2175" s="144"/>
      <c r="G2175" s="144"/>
      <c r="H2175" s="144"/>
      <c r="I2175" s="144"/>
      <c r="J2175" s="144"/>
      <c r="K2175" s="144"/>
      <c r="L2175" s="144"/>
      <c r="M2175" s="144"/>
      <c r="N2175" s="144"/>
      <c r="O2175" s="144"/>
      <c r="P2175" s="144"/>
      <c r="Q2175" s="144"/>
      <c r="R2175" s="144"/>
      <c r="S2175" s="144"/>
      <c r="T2175" s="144"/>
      <c r="U2175" s="144"/>
      <c r="V2175" s="144"/>
      <c r="W2175" s="144"/>
      <c r="X2175" s="144"/>
      <c r="Y2175" s="144"/>
      <c r="Z2175" s="144"/>
      <c r="AA2175" s="144"/>
      <c r="AB2175" s="144"/>
      <c r="AC2175" s="144"/>
      <c r="AD2175" s="144"/>
      <c r="AE2175" s="144"/>
      <c r="AF2175" s="144"/>
      <c r="AG2175" s="144"/>
      <c r="AH2175" s="144"/>
      <c r="AI2175" s="144"/>
      <c r="AJ2175" s="144"/>
      <c r="AK2175" s="144"/>
      <c r="AL2175" s="144"/>
      <c r="AM2175" s="144"/>
      <c r="AN2175" s="144"/>
      <c r="AO2175" s="144"/>
      <c r="AP2175" s="144"/>
      <c r="AQ2175" s="144"/>
      <c r="AR2175" s="144"/>
      <c r="AS2175" s="144"/>
      <c r="AT2175" s="144"/>
      <c r="AU2175" s="144"/>
      <c r="AV2175" s="144"/>
      <c r="AW2175" s="144"/>
      <c r="AX2175" s="144"/>
      <c r="AY2175" s="144"/>
      <c r="AZ2175" s="144"/>
      <c r="BA2175" s="144"/>
      <c r="BB2175" s="144"/>
      <c r="BC2175" s="144"/>
      <c r="BD2175" s="144"/>
      <c r="BE2175" s="144"/>
      <c r="BF2175" s="144"/>
      <c r="BG2175" s="144"/>
      <c r="BH2175" s="144"/>
      <c r="BI2175" s="144"/>
      <c r="BJ2175" s="144"/>
      <c r="BK2175" s="144"/>
      <c r="BL2175" s="144"/>
      <c r="BM2175" s="144"/>
      <c r="BN2175" s="144"/>
      <c r="BO2175" s="144"/>
      <c r="BP2175" s="144"/>
    </row>
    <row r="2176" spans="1:68" ht="14.5" x14ac:dyDescent="0.3">
      <c r="A2176" s="143"/>
      <c r="B2176" s="143"/>
      <c r="C2176" s="327"/>
      <c r="D2176" s="144"/>
      <c r="E2176" s="144"/>
      <c r="F2176" s="144"/>
      <c r="G2176" s="144"/>
      <c r="H2176" s="144"/>
      <c r="I2176" s="144"/>
      <c r="J2176" s="144"/>
      <c r="K2176" s="144"/>
      <c r="L2176" s="144"/>
      <c r="M2176" s="144"/>
      <c r="N2176" s="144"/>
      <c r="O2176" s="144"/>
      <c r="P2176" s="144"/>
      <c r="Q2176" s="144"/>
      <c r="R2176" s="144"/>
      <c r="S2176" s="144"/>
      <c r="T2176" s="144"/>
      <c r="U2176" s="144"/>
      <c r="V2176" s="144"/>
      <c r="W2176" s="144"/>
      <c r="X2176" s="144"/>
      <c r="Y2176" s="144"/>
      <c r="Z2176" s="144"/>
      <c r="AA2176" s="144"/>
      <c r="AB2176" s="144"/>
      <c r="AC2176" s="144"/>
      <c r="AD2176" s="144"/>
      <c r="AE2176" s="144"/>
      <c r="AF2176" s="144"/>
      <c r="AG2176" s="144"/>
      <c r="AH2176" s="144"/>
      <c r="AI2176" s="144"/>
      <c r="AJ2176" s="144"/>
      <c r="AK2176" s="144"/>
      <c r="AL2176" s="144"/>
      <c r="AM2176" s="144"/>
      <c r="AN2176" s="144"/>
      <c r="AO2176" s="144"/>
      <c r="AP2176" s="144"/>
      <c r="AQ2176" s="144"/>
      <c r="AR2176" s="144"/>
      <c r="AS2176" s="144"/>
      <c r="AT2176" s="144"/>
      <c r="AU2176" s="144"/>
      <c r="AV2176" s="144"/>
      <c r="AW2176" s="144"/>
      <c r="AX2176" s="144"/>
      <c r="AY2176" s="144"/>
      <c r="AZ2176" s="144"/>
      <c r="BA2176" s="144"/>
      <c r="BB2176" s="144"/>
      <c r="BC2176" s="144"/>
      <c r="BD2176" s="144"/>
      <c r="BE2176" s="144"/>
      <c r="BF2176" s="144"/>
      <c r="BG2176" s="144"/>
      <c r="BH2176" s="144"/>
      <c r="BI2176" s="144"/>
      <c r="BJ2176" s="144"/>
      <c r="BK2176" s="144"/>
      <c r="BL2176" s="144"/>
      <c r="BM2176" s="144"/>
      <c r="BN2176" s="144"/>
      <c r="BO2176" s="144"/>
      <c r="BP2176" s="144"/>
    </row>
    <row r="2177" spans="1:68" ht="14.5" x14ac:dyDescent="0.3">
      <c r="A2177" s="143"/>
      <c r="B2177" s="143"/>
      <c r="C2177" s="327"/>
      <c r="D2177" s="144"/>
      <c r="E2177" s="144"/>
      <c r="F2177" s="144"/>
      <c r="G2177" s="144"/>
      <c r="H2177" s="144"/>
      <c r="I2177" s="144"/>
      <c r="J2177" s="144"/>
      <c r="K2177" s="144"/>
      <c r="L2177" s="144"/>
      <c r="M2177" s="144"/>
      <c r="N2177" s="144"/>
      <c r="O2177" s="144"/>
      <c r="P2177" s="144"/>
      <c r="Q2177" s="144"/>
      <c r="R2177" s="144"/>
      <c r="S2177" s="144"/>
      <c r="T2177" s="144"/>
      <c r="U2177" s="144"/>
      <c r="V2177" s="144"/>
      <c r="W2177" s="144"/>
      <c r="X2177" s="144"/>
      <c r="Y2177" s="144"/>
      <c r="Z2177" s="144"/>
      <c r="AA2177" s="144"/>
      <c r="AB2177" s="144"/>
      <c r="AC2177" s="144"/>
      <c r="AD2177" s="144"/>
      <c r="AE2177" s="144"/>
      <c r="AF2177" s="144"/>
      <c r="AG2177" s="144"/>
      <c r="AH2177" s="144"/>
      <c r="AI2177" s="144"/>
      <c r="AJ2177" s="144"/>
      <c r="AK2177" s="144"/>
      <c r="AL2177" s="144"/>
      <c r="AM2177" s="144"/>
      <c r="AN2177" s="144"/>
      <c r="AO2177" s="144"/>
      <c r="AP2177" s="144"/>
      <c r="AQ2177" s="144"/>
      <c r="AR2177" s="144"/>
      <c r="AS2177" s="144"/>
      <c r="AT2177" s="144"/>
      <c r="AU2177" s="144"/>
      <c r="AV2177" s="144"/>
      <c r="AW2177" s="144"/>
      <c r="AX2177" s="144"/>
      <c r="AY2177" s="144"/>
      <c r="AZ2177" s="144"/>
      <c r="BA2177" s="144"/>
      <c r="BB2177" s="144"/>
      <c r="BC2177" s="144"/>
      <c r="BD2177" s="144"/>
      <c r="BE2177" s="144"/>
      <c r="BF2177" s="144"/>
      <c r="BG2177" s="144"/>
      <c r="BH2177" s="144"/>
      <c r="BI2177" s="144"/>
      <c r="BJ2177" s="144"/>
      <c r="BK2177" s="144"/>
      <c r="BL2177" s="144"/>
      <c r="BM2177" s="144"/>
      <c r="BN2177" s="144"/>
      <c r="BO2177" s="144"/>
      <c r="BP2177" s="144"/>
    </row>
    <row r="2178" spans="1:68" ht="14.5" x14ac:dyDescent="0.3">
      <c r="A2178" s="143"/>
      <c r="B2178" s="143"/>
      <c r="C2178" s="327"/>
      <c r="D2178" s="144"/>
      <c r="E2178" s="144"/>
      <c r="F2178" s="144"/>
      <c r="G2178" s="144"/>
      <c r="H2178" s="144"/>
      <c r="I2178" s="144"/>
      <c r="J2178" s="144"/>
      <c r="K2178" s="144"/>
      <c r="L2178" s="144"/>
      <c r="M2178" s="144"/>
      <c r="N2178" s="144"/>
      <c r="O2178" s="144"/>
      <c r="P2178" s="144"/>
      <c r="Q2178" s="144"/>
      <c r="R2178" s="144"/>
      <c r="S2178" s="144"/>
      <c r="T2178" s="144"/>
      <c r="U2178" s="144"/>
      <c r="V2178" s="144"/>
      <c r="W2178" s="144"/>
      <c r="X2178" s="144"/>
      <c r="Y2178" s="144"/>
      <c r="Z2178" s="144"/>
      <c r="AA2178" s="144"/>
      <c r="AB2178" s="144"/>
      <c r="AC2178" s="144"/>
      <c r="AD2178" s="144"/>
      <c r="AE2178" s="144"/>
      <c r="AF2178" s="144"/>
      <c r="AG2178" s="144"/>
      <c r="AH2178" s="144"/>
      <c r="AI2178" s="144"/>
      <c r="AJ2178" s="144"/>
      <c r="AK2178" s="144"/>
      <c r="AL2178" s="144"/>
      <c r="AM2178" s="144"/>
      <c r="AN2178" s="144"/>
      <c r="AO2178" s="144"/>
      <c r="AP2178" s="144"/>
      <c r="AQ2178" s="144"/>
      <c r="AR2178" s="144"/>
      <c r="AS2178" s="144"/>
      <c r="AT2178" s="144"/>
      <c r="AU2178" s="144"/>
      <c r="AV2178" s="144"/>
      <c r="AW2178" s="144"/>
      <c r="AX2178" s="144"/>
      <c r="AY2178" s="144"/>
      <c r="AZ2178" s="144"/>
      <c r="BA2178" s="144"/>
      <c r="BB2178" s="144"/>
      <c r="BC2178" s="144"/>
      <c r="BD2178" s="144"/>
      <c r="BE2178" s="144"/>
      <c r="BF2178" s="144"/>
      <c r="BG2178" s="144"/>
      <c r="BH2178" s="144"/>
      <c r="BI2178" s="144"/>
      <c r="BJ2178" s="144"/>
      <c r="BK2178" s="144"/>
      <c r="BL2178" s="144"/>
      <c r="BM2178" s="144"/>
      <c r="BN2178" s="144"/>
      <c r="BO2178" s="144"/>
      <c r="BP2178" s="144"/>
    </row>
    <row r="2179" spans="1:68" ht="14.5" x14ac:dyDescent="0.3">
      <c r="A2179" s="143"/>
      <c r="B2179" s="143"/>
      <c r="C2179" s="327"/>
      <c r="D2179" s="144"/>
      <c r="E2179" s="144"/>
      <c r="F2179" s="144"/>
      <c r="G2179" s="144"/>
      <c r="H2179" s="144"/>
      <c r="I2179" s="144"/>
      <c r="J2179" s="144"/>
      <c r="K2179" s="144"/>
      <c r="L2179" s="144"/>
      <c r="M2179" s="144"/>
      <c r="N2179" s="144"/>
      <c r="O2179" s="144"/>
      <c r="P2179" s="144"/>
      <c r="Q2179" s="144"/>
      <c r="R2179" s="144"/>
      <c r="S2179" s="144"/>
      <c r="T2179" s="144"/>
      <c r="U2179" s="144"/>
      <c r="V2179" s="144"/>
      <c r="W2179" s="144"/>
      <c r="X2179" s="144"/>
      <c r="Y2179" s="144"/>
      <c r="Z2179" s="144"/>
      <c r="AA2179" s="144"/>
      <c r="AB2179" s="144"/>
      <c r="AC2179" s="144"/>
      <c r="AD2179" s="144"/>
      <c r="AE2179" s="144"/>
      <c r="AF2179" s="144"/>
      <c r="AG2179" s="144"/>
      <c r="AH2179" s="144"/>
      <c r="AI2179" s="144"/>
      <c r="AJ2179" s="144"/>
      <c r="AK2179" s="144"/>
      <c r="AL2179" s="144"/>
      <c r="AM2179" s="144"/>
      <c r="AN2179" s="144"/>
      <c r="AO2179" s="144"/>
      <c r="AP2179" s="144"/>
      <c r="AQ2179" s="144"/>
      <c r="AR2179" s="144"/>
      <c r="AS2179" s="144"/>
      <c r="AT2179" s="144"/>
      <c r="AU2179" s="144"/>
      <c r="AV2179" s="144"/>
      <c r="AW2179" s="144"/>
      <c r="AX2179" s="144"/>
      <c r="AY2179" s="144"/>
      <c r="AZ2179" s="144"/>
      <c r="BA2179" s="144"/>
      <c r="BB2179" s="144"/>
      <c r="BC2179" s="144"/>
      <c r="BD2179" s="144"/>
      <c r="BE2179" s="144"/>
      <c r="BF2179" s="144"/>
      <c r="BG2179" s="144"/>
      <c r="BH2179" s="144"/>
      <c r="BI2179" s="144"/>
      <c r="BJ2179" s="144"/>
      <c r="BK2179" s="144"/>
      <c r="BL2179" s="144"/>
      <c r="BM2179" s="144"/>
      <c r="BN2179" s="144"/>
      <c r="BO2179" s="144"/>
      <c r="BP2179" s="144"/>
    </row>
    <row r="2180" spans="1:68" ht="14.5" x14ac:dyDescent="0.3">
      <c r="A2180" s="143"/>
      <c r="B2180" s="143"/>
      <c r="C2180" s="327"/>
      <c r="D2180" s="144"/>
      <c r="E2180" s="144"/>
      <c r="F2180" s="144"/>
      <c r="G2180" s="144"/>
      <c r="H2180" s="144"/>
      <c r="I2180" s="144"/>
      <c r="J2180" s="144"/>
      <c r="K2180" s="144"/>
      <c r="L2180" s="144"/>
      <c r="M2180" s="144"/>
      <c r="N2180" s="144"/>
      <c r="O2180" s="144"/>
      <c r="P2180" s="144"/>
      <c r="Q2180" s="144"/>
      <c r="R2180" s="144"/>
      <c r="S2180" s="144"/>
      <c r="T2180" s="144"/>
      <c r="U2180" s="144"/>
      <c r="V2180" s="144"/>
      <c r="W2180" s="144"/>
      <c r="X2180" s="144"/>
      <c r="Y2180" s="144"/>
      <c r="Z2180" s="144"/>
      <c r="AA2180" s="144"/>
      <c r="AB2180" s="144"/>
      <c r="AC2180" s="144"/>
      <c r="AD2180" s="144"/>
      <c r="AE2180" s="144"/>
      <c r="AF2180" s="144"/>
      <c r="AG2180" s="144"/>
      <c r="AH2180" s="144"/>
      <c r="AI2180" s="144"/>
      <c r="AJ2180" s="144"/>
      <c r="AK2180" s="144"/>
      <c r="AL2180" s="144"/>
      <c r="AM2180" s="144"/>
      <c r="AN2180" s="144"/>
      <c r="AO2180" s="144"/>
      <c r="AP2180" s="144"/>
      <c r="AQ2180" s="144"/>
      <c r="AR2180" s="144"/>
      <c r="AS2180" s="144"/>
      <c r="AT2180" s="144"/>
      <c r="AU2180" s="144"/>
      <c r="AV2180" s="144"/>
      <c r="AW2180" s="144"/>
      <c r="AX2180" s="144"/>
      <c r="AY2180" s="144"/>
      <c r="AZ2180" s="144"/>
      <c r="BA2180" s="144"/>
      <c r="BB2180" s="144"/>
      <c r="BC2180" s="144"/>
      <c r="BD2180" s="144"/>
      <c r="BE2180" s="144"/>
      <c r="BF2180" s="144"/>
      <c r="BG2180" s="144"/>
      <c r="BH2180" s="144"/>
      <c r="BI2180" s="144"/>
      <c r="BJ2180" s="144"/>
      <c r="BK2180" s="144"/>
      <c r="BL2180" s="144"/>
      <c r="BM2180" s="144"/>
      <c r="BN2180" s="144"/>
      <c r="BO2180" s="144"/>
      <c r="BP2180" s="144"/>
    </row>
    <row r="2181" spans="1:68" ht="14.5" x14ac:dyDescent="0.3">
      <c r="A2181" s="143"/>
      <c r="B2181" s="143"/>
      <c r="C2181" s="327"/>
      <c r="D2181" s="144"/>
      <c r="E2181" s="144"/>
      <c r="F2181" s="144"/>
      <c r="G2181" s="144"/>
      <c r="H2181" s="144"/>
      <c r="I2181" s="144"/>
      <c r="J2181" s="144"/>
      <c r="K2181" s="144"/>
      <c r="L2181" s="144"/>
      <c r="M2181" s="144"/>
      <c r="N2181" s="144"/>
      <c r="O2181" s="144"/>
      <c r="P2181" s="144"/>
      <c r="Q2181" s="144"/>
      <c r="R2181" s="144"/>
      <c r="S2181" s="144"/>
      <c r="T2181" s="144"/>
      <c r="U2181" s="144"/>
      <c r="V2181" s="144"/>
      <c r="W2181" s="144"/>
      <c r="X2181" s="144"/>
      <c r="Y2181" s="144"/>
      <c r="Z2181" s="144"/>
      <c r="AA2181" s="144"/>
      <c r="AB2181" s="144"/>
      <c r="AC2181" s="144"/>
      <c r="AD2181" s="144"/>
      <c r="AE2181" s="144"/>
      <c r="AF2181" s="144"/>
      <c r="AG2181" s="144"/>
      <c r="AH2181" s="144"/>
      <c r="AI2181" s="144"/>
      <c r="AJ2181" s="144"/>
      <c r="AK2181" s="144"/>
      <c r="AL2181" s="144"/>
      <c r="AM2181" s="144"/>
      <c r="AN2181" s="144"/>
      <c r="AO2181" s="144"/>
      <c r="AP2181" s="144"/>
      <c r="AQ2181" s="144"/>
      <c r="AR2181" s="144"/>
      <c r="AS2181" s="144"/>
      <c r="AT2181" s="144"/>
      <c r="AU2181" s="144"/>
      <c r="AV2181" s="144"/>
      <c r="AW2181" s="144"/>
      <c r="AX2181" s="144"/>
      <c r="AY2181" s="144"/>
      <c r="AZ2181" s="144"/>
      <c r="BA2181" s="144"/>
      <c r="BB2181" s="144"/>
      <c r="BC2181" s="144"/>
      <c r="BD2181" s="144"/>
      <c r="BE2181" s="144"/>
      <c r="BF2181" s="144"/>
      <c r="BG2181" s="144"/>
      <c r="BH2181" s="144"/>
      <c r="BI2181" s="144"/>
      <c r="BJ2181" s="144"/>
      <c r="BK2181" s="144"/>
      <c r="BL2181" s="144"/>
      <c r="BM2181" s="144"/>
      <c r="BN2181" s="144"/>
      <c r="BO2181" s="144"/>
      <c r="BP2181" s="144"/>
    </row>
    <row r="2182" spans="1:68" ht="14.5" x14ac:dyDescent="0.3">
      <c r="A2182" s="143"/>
      <c r="B2182" s="143"/>
      <c r="C2182" s="327"/>
      <c r="D2182" s="144"/>
      <c r="E2182" s="144"/>
      <c r="F2182" s="144"/>
      <c r="G2182" s="144"/>
      <c r="H2182" s="144"/>
      <c r="I2182" s="144"/>
      <c r="J2182" s="144"/>
      <c r="K2182" s="144"/>
      <c r="L2182" s="144"/>
      <c r="M2182" s="144"/>
      <c r="N2182" s="144"/>
      <c r="O2182" s="144"/>
      <c r="P2182" s="144"/>
      <c r="Q2182" s="144"/>
      <c r="R2182" s="144"/>
      <c r="S2182" s="144"/>
      <c r="T2182" s="144"/>
      <c r="U2182" s="144"/>
      <c r="V2182" s="144"/>
      <c r="W2182" s="144"/>
      <c r="X2182" s="144"/>
      <c r="Y2182" s="144"/>
      <c r="Z2182" s="144"/>
      <c r="AA2182" s="144"/>
      <c r="AB2182" s="144"/>
      <c r="AC2182" s="144"/>
      <c r="AD2182" s="144"/>
      <c r="AE2182" s="144"/>
      <c r="AF2182" s="144"/>
      <c r="AG2182" s="144"/>
      <c r="AH2182" s="144"/>
      <c r="AI2182" s="144"/>
      <c r="AJ2182" s="144"/>
      <c r="AK2182" s="144"/>
      <c r="AL2182" s="144"/>
      <c r="AM2182" s="144"/>
      <c r="AN2182" s="144"/>
      <c r="AO2182" s="144"/>
      <c r="AP2182" s="144"/>
      <c r="AQ2182" s="144"/>
      <c r="AR2182" s="144"/>
      <c r="AS2182" s="144"/>
      <c r="AT2182" s="144"/>
      <c r="AU2182" s="144"/>
      <c r="AV2182" s="144"/>
      <c r="AW2182" s="144"/>
      <c r="AX2182" s="144"/>
      <c r="AY2182" s="144"/>
      <c r="AZ2182" s="144"/>
      <c r="BA2182" s="144"/>
      <c r="BB2182" s="144"/>
      <c r="BC2182" s="144"/>
      <c r="BD2182" s="144"/>
      <c r="BE2182" s="144"/>
      <c r="BF2182" s="144"/>
      <c r="BG2182" s="144"/>
      <c r="BH2182" s="144"/>
      <c r="BI2182" s="144"/>
      <c r="BJ2182" s="144"/>
      <c r="BK2182" s="144"/>
      <c r="BL2182" s="144"/>
      <c r="BM2182" s="144"/>
      <c r="BN2182" s="144"/>
      <c r="BO2182" s="144"/>
      <c r="BP2182" s="144"/>
    </row>
    <row r="2183" spans="1:68" ht="14.5" x14ac:dyDescent="0.3">
      <c r="A2183" s="143"/>
      <c r="B2183" s="143"/>
      <c r="C2183" s="327"/>
      <c r="D2183" s="144"/>
      <c r="E2183" s="144"/>
      <c r="F2183" s="144"/>
      <c r="G2183" s="144"/>
      <c r="H2183" s="144"/>
      <c r="I2183" s="144"/>
      <c r="J2183" s="144"/>
      <c r="K2183" s="144"/>
      <c r="L2183" s="144"/>
      <c r="M2183" s="144"/>
      <c r="N2183" s="144"/>
      <c r="O2183" s="144"/>
      <c r="P2183" s="144"/>
      <c r="Q2183" s="144"/>
      <c r="R2183" s="144"/>
      <c r="S2183" s="144"/>
      <c r="T2183" s="144"/>
      <c r="U2183" s="144"/>
      <c r="V2183" s="144"/>
      <c r="W2183" s="144"/>
      <c r="X2183" s="144"/>
      <c r="Y2183" s="144"/>
      <c r="Z2183" s="144"/>
      <c r="AA2183" s="144"/>
      <c r="AB2183" s="144"/>
      <c r="AC2183" s="144"/>
      <c r="AD2183" s="144"/>
      <c r="AE2183" s="144"/>
      <c r="AF2183" s="144"/>
      <c r="AG2183" s="144"/>
      <c r="AH2183" s="144"/>
      <c r="AI2183" s="144"/>
      <c r="AJ2183" s="144"/>
      <c r="AK2183" s="144"/>
      <c r="AL2183" s="144"/>
      <c r="AM2183" s="144"/>
      <c r="AN2183" s="144"/>
      <c r="AO2183" s="144"/>
      <c r="AP2183" s="144"/>
      <c r="AQ2183" s="144"/>
      <c r="AR2183" s="144"/>
      <c r="AS2183" s="144"/>
      <c r="AT2183" s="144"/>
      <c r="AU2183" s="144"/>
      <c r="AV2183" s="144"/>
      <c r="AW2183" s="144"/>
      <c r="AX2183" s="144"/>
      <c r="AY2183" s="144"/>
      <c r="AZ2183" s="144"/>
      <c r="BA2183" s="144"/>
      <c r="BB2183" s="144"/>
      <c r="BC2183" s="144"/>
      <c r="BD2183" s="144"/>
      <c r="BE2183" s="144"/>
      <c r="BF2183" s="144"/>
      <c r="BG2183" s="144"/>
      <c r="BH2183" s="144"/>
      <c r="BI2183" s="144"/>
      <c r="BJ2183" s="144"/>
      <c r="BK2183" s="144"/>
      <c r="BL2183" s="144"/>
      <c r="BM2183" s="144"/>
      <c r="BN2183" s="144"/>
      <c r="BO2183" s="144"/>
      <c r="BP2183" s="144"/>
    </row>
    <row r="2184" spans="1:68" ht="14.5" x14ac:dyDescent="0.3">
      <c r="A2184" s="143"/>
      <c r="B2184" s="143"/>
      <c r="C2184" s="327"/>
      <c r="D2184" s="144"/>
      <c r="E2184" s="144"/>
      <c r="F2184" s="144"/>
      <c r="G2184" s="144"/>
      <c r="H2184" s="144"/>
      <c r="I2184" s="144"/>
      <c r="J2184" s="144"/>
      <c r="K2184" s="144"/>
      <c r="L2184" s="144"/>
      <c r="M2184" s="144"/>
      <c r="N2184" s="144"/>
      <c r="O2184" s="144"/>
      <c r="P2184" s="144"/>
      <c r="Q2184" s="144"/>
      <c r="R2184" s="144"/>
      <c r="S2184" s="144"/>
      <c r="T2184" s="144"/>
      <c r="U2184" s="144"/>
      <c r="V2184" s="144"/>
      <c r="W2184" s="144"/>
      <c r="X2184" s="144"/>
      <c r="Y2184" s="144"/>
      <c r="Z2184" s="144"/>
      <c r="AA2184" s="144"/>
      <c r="AB2184" s="144"/>
      <c r="AC2184" s="144"/>
      <c r="AD2184" s="144"/>
      <c r="AE2184" s="144"/>
      <c r="AF2184" s="144"/>
      <c r="AG2184" s="144"/>
      <c r="AH2184" s="144"/>
      <c r="AI2184" s="144"/>
      <c r="AJ2184" s="144"/>
      <c r="AK2184" s="144"/>
      <c r="AL2184" s="144"/>
      <c r="AM2184" s="144"/>
      <c r="AN2184" s="144"/>
      <c r="AO2184" s="144"/>
      <c r="AP2184" s="144"/>
      <c r="AQ2184" s="144"/>
      <c r="AR2184" s="144"/>
      <c r="AS2184" s="144"/>
      <c r="AT2184" s="144"/>
      <c r="AU2184" s="144"/>
      <c r="AV2184" s="144"/>
      <c r="AW2184" s="144"/>
      <c r="AX2184" s="144"/>
      <c r="AY2184" s="144"/>
      <c r="AZ2184" s="144"/>
      <c r="BA2184" s="144"/>
      <c r="BB2184" s="144"/>
      <c r="BC2184" s="144"/>
      <c r="BD2184" s="144"/>
      <c r="BE2184" s="144"/>
      <c r="BF2184" s="144"/>
      <c r="BG2184" s="144"/>
      <c r="BH2184" s="144"/>
      <c r="BI2184" s="144"/>
      <c r="BJ2184" s="144"/>
      <c r="BK2184" s="144"/>
      <c r="BL2184" s="144"/>
      <c r="BM2184" s="144"/>
      <c r="BN2184" s="144"/>
      <c r="BO2184" s="144"/>
      <c r="BP2184" s="144"/>
    </row>
    <row r="2185" spans="1:68" ht="14.5" x14ac:dyDescent="0.3">
      <c r="A2185" s="143"/>
      <c r="B2185" s="143"/>
      <c r="C2185" s="327"/>
      <c r="D2185" s="144"/>
      <c r="E2185" s="144"/>
      <c r="F2185" s="144"/>
      <c r="G2185" s="144"/>
      <c r="H2185" s="144"/>
      <c r="I2185" s="144"/>
      <c r="J2185" s="144"/>
      <c r="K2185" s="144"/>
      <c r="L2185" s="144"/>
      <c r="M2185" s="144"/>
      <c r="N2185" s="144"/>
      <c r="O2185" s="144"/>
      <c r="P2185" s="144"/>
      <c r="Q2185" s="144"/>
      <c r="R2185" s="144"/>
      <c r="S2185" s="144"/>
      <c r="T2185" s="144"/>
      <c r="U2185" s="144"/>
      <c r="V2185" s="144"/>
      <c r="W2185" s="144"/>
      <c r="X2185" s="144"/>
      <c r="Y2185" s="144"/>
      <c r="Z2185" s="144"/>
      <c r="AA2185" s="144"/>
      <c r="AB2185" s="144"/>
      <c r="AC2185" s="144"/>
      <c r="AD2185" s="144"/>
      <c r="AE2185" s="144"/>
      <c r="AF2185" s="144"/>
      <c r="AG2185" s="144"/>
      <c r="AH2185" s="144"/>
      <c r="AI2185" s="144"/>
      <c r="AJ2185" s="144"/>
      <c r="AK2185" s="144"/>
      <c r="AL2185" s="144"/>
      <c r="AM2185" s="144"/>
      <c r="AN2185" s="144"/>
      <c r="AO2185" s="144"/>
      <c r="AP2185" s="144"/>
      <c r="AQ2185" s="144"/>
      <c r="AR2185" s="144"/>
      <c r="AS2185" s="144"/>
      <c r="AT2185" s="144"/>
      <c r="AU2185" s="144"/>
      <c r="AV2185" s="144"/>
      <c r="AW2185" s="144"/>
      <c r="AX2185" s="144"/>
      <c r="AY2185" s="144"/>
      <c r="AZ2185" s="144"/>
      <c r="BA2185" s="144"/>
      <c r="BB2185" s="144"/>
      <c r="BC2185" s="144"/>
      <c r="BD2185" s="144"/>
      <c r="BE2185" s="144"/>
      <c r="BF2185" s="144"/>
      <c r="BG2185" s="144"/>
      <c r="BH2185" s="144"/>
      <c r="BI2185" s="144"/>
      <c r="BJ2185" s="144"/>
      <c r="BK2185" s="144"/>
      <c r="BL2185" s="144"/>
      <c r="BM2185" s="144"/>
      <c r="BN2185" s="144"/>
      <c r="BO2185" s="144"/>
      <c r="BP2185" s="144"/>
    </row>
    <row r="2186" spans="1:68" ht="14.5" x14ac:dyDescent="0.3">
      <c r="A2186" s="143"/>
      <c r="B2186" s="143"/>
      <c r="C2186" s="327"/>
      <c r="D2186" s="144"/>
      <c r="E2186" s="144"/>
      <c r="F2186" s="144"/>
      <c r="G2186" s="144"/>
      <c r="H2186" s="144"/>
      <c r="I2186" s="144"/>
      <c r="J2186" s="144"/>
      <c r="K2186" s="144"/>
      <c r="L2186" s="144"/>
      <c r="M2186" s="144"/>
      <c r="N2186" s="144"/>
      <c r="O2186" s="144"/>
      <c r="P2186" s="144"/>
      <c r="Q2186" s="144"/>
      <c r="R2186" s="144"/>
      <c r="S2186" s="144"/>
      <c r="T2186" s="144"/>
      <c r="U2186" s="144"/>
      <c r="V2186" s="144"/>
      <c r="W2186" s="144"/>
      <c r="X2186" s="144"/>
      <c r="Y2186" s="144"/>
      <c r="Z2186" s="144"/>
      <c r="AA2186" s="144"/>
      <c r="AB2186" s="144"/>
      <c r="AC2186" s="144"/>
      <c r="AD2186" s="144"/>
      <c r="AE2186" s="144"/>
      <c r="AF2186" s="144"/>
      <c r="AG2186" s="144"/>
      <c r="AH2186" s="144"/>
      <c r="AI2186" s="144"/>
      <c r="AJ2186" s="144"/>
      <c r="AK2186" s="144"/>
      <c r="AL2186" s="144"/>
      <c r="AM2186" s="144"/>
      <c r="AN2186" s="144"/>
      <c r="AO2186" s="144"/>
      <c r="AP2186" s="144"/>
      <c r="AQ2186" s="144"/>
      <c r="AR2186" s="144"/>
      <c r="AS2186" s="144"/>
      <c r="AT2186" s="144"/>
      <c r="AU2186" s="144"/>
      <c r="AV2186" s="144"/>
      <c r="AW2186" s="144"/>
      <c r="AX2186" s="144"/>
      <c r="AY2186" s="144"/>
      <c r="AZ2186" s="144"/>
      <c r="BA2186" s="144"/>
      <c r="BB2186" s="144"/>
      <c r="BC2186" s="144"/>
      <c r="BD2186" s="144"/>
      <c r="BE2186" s="144"/>
      <c r="BF2186" s="144"/>
      <c r="BG2186" s="144"/>
      <c r="BH2186" s="144"/>
      <c r="BI2186" s="144"/>
      <c r="BJ2186" s="144"/>
      <c r="BK2186" s="144"/>
      <c r="BL2186" s="144"/>
      <c r="BM2186" s="144"/>
      <c r="BN2186" s="144"/>
      <c r="BO2186" s="144"/>
      <c r="BP2186" s="144"/>
    </row>
    <row r="2187" spans="1:68" ht="14.5" x14ac:dyDescent="0.3">
      <c r="A2187" s="143"/>
      <c r="B2187" s="143"/>
      <c r="C2187" s="327"/>
      <c r="D2187" s="144"/>
      <c r="E2187" s="144"/>
      <c r="F2187" s="144"/>
      <c r="G2187" s="144"/>
      <c r="H2187" s="144"/>
      <c r="I2187" s="144"/>
      <c r="J2187" s="144"/>
      <c r="K2187" s="144"/>
      <c r="L2187" s="144"/>
      <c r="M2187" s="144"/>
      <c r="N2187" s="144"/>
      <c r="O2187" s="144"/>
      <c r="P2187" s="144"/>
      <c r="Q2187" s="144"/>
      <c r="R2187" s="144"/>
      <c r="S2187" s="144"/>
      <c r="T2187" s="144"/>
      <c r="U2187" s="144"/>
      <c r="V2187" s="144"/>
      <c r="W2187" s="144"/>
      <c r="X2187" s="144"/>
      <c r="Y2187" s="144"/>
      <c r="Z2187" s="144"/>
      <c r="AA2187" s="144"/>
      <c r="AB2187" s="144"/>
      <c r="AC2187" s="144"/>
      <c r="AD2187" s="144"/>
      <c r="AE2187" s="144"/>
      <c r="AF2187" s="144"/>
      <c r="AG2187" s="144"/>
      <c r="AH2187" s="144"/>
      <c r="AI2187" s="144"/>
      <c r="AJ2187" s="144"/>
      <c r="AK2187" s="144"/>
      <c r="AL2187" s="144"/>
      <c r="AM2187" s="144"/>
      <c r="AN2187" s="144"/>
      <c r="AO2187" s="144"/>
      <c r="AP2187" s="144"/>
      <c r="AQ2187" s="144"/>
      <c r="AR2187" s="144"/>
      <c r="AS2187" s="144"/>
      <c r="AT2187" s="144"/>
      <c r="AU2187" s="144"/>
      <c r="AV2187" s="144"/>
      <c r="AW2187" s="144"/>
      <c r="AX2187" s="144"/>
      <c r="AY2187" s="144"/>
      <c r="AZ2187" s="144"/>
      <c r="BA2187" s="144"/>
      <c r="BB2187" s="144"/>
      <c r="BC2187" s="144"/>
      <c r="BD2187" s="144"/>
      <c r="BE2187" s="144"/>
      <c r="BF2187" s="144"/>
      <c r="BG2187" s="144"/>
      <c r="BH2187" s="144"/>
      <c r="BI2187" s="144"/>
      <c r="BJ2187" s="144"/>
      <c r="BK2187" s="144"/>
      <c r="BL2187" s="144"/>
      <c r="BM2187" s="144"/>
      <c r="BN2187" s="144"/>
      <c r="BO2187" s="144"/>
      <c r="BP2187" s="144"/>
    </row>
    <row r="2188" spans="1:68" ht="14.5" x14ac:dyDescent="0.3">
      <c r="A2188" s="143"/>
      <c r="B2188" s="143"/>
      <c r="C2188" s="327"/>
      <c r="D2188" s="144"/>
      <c r="E2188" s="144"/>
      <c r="F2188" s="144"/>
      <c r="G2188" s="144"/>
      <c r="H2188" s="144"/>
      <c r="I2188" s="144"/>
      <c r="J2188" s="144"/>
      <c r="K2188" s="144"/>
      <c r="L2188" s="144"/>
      <c r="M2188" s="144"/>
      <c r="N2188" s="144"/>
      <c r="O2188" s="144"/>
      <c r="P2188" s="144"/>
      <c r="Q2188" s="144"/>
      <c r="R2188" s="144"/>
      <c r="S2188" s="144"/>
      <c r="T2188" s="144"/>
      <c r="U2188" s="144"/>
      <c r="V2188" s="144"/>
      <c r="W2188" s="144"/>
      <c r="X2188" s="144"/>
      <c r="Y2188" s="144"/>
      <c r="Z2188" s="144"/>
      <c r="AA2188" s="144"/>
      <c r="AB2188" s="144"/>
      <c r="AC2188" s="144"/>
      <c r="AD2188" s="144"/>
      <c r="AE2188" s="144"/>
      <c r="AF2188" s="144"/>
      <c r="AG2188" s="144"/>
      <c r="AH2188" s="144"/>
      <c r="AI2188" s="144"/>
      <c r="AJ2188" s="144"/>
      <c r="AK2188" s="144"/>
      <c r="AL2188" s="144"/>
      <c r="AM2188" s="144"/>
      <c r="AN2188" s="144"/>
      <c r="AO2188" s="144"/>
      <c r="AP2188" s="144"/>
      <c r="AQ2188" s="144"/>
      <c r="AR2188" s="144"/>
      <c r="AS2188" s="144"/>
      <c r="AT2188" s="144"/>
      <c r="AU2188" s="144"/>
      <c r="AV2188" s="144"/>
      <c r="AW2188" s="144"/>
      <c r="AX2188" s="144"/>
      <c r="AY2188" s="144"/>
      <c r="AZ2188" s="144"/>
      <c r="BA2188" s="144"/>
      <c r="BB2188" s="144"/>
      <c r="BC2188" s="144"/>
      <c r="BD2188" s="144"/>
      <c r="BE2188" s="144"/>
      <c r="BF2188" s="144"/>
      <c r="BG2188" s="144"/>
      <c r="BH2188" s="144"/>
      <c r="BI2188" s="144"/>
      <c r="BJ2188" s="144"/>
      <c r="BK2188" s="144"/>
      <c r="BL2188" s="144"/>
      <c r="BM2188" s="144"/>
      <c r="BN2188" s="144"/>
      <c r="BO2188" s="144"/>
      <c r="BP2188" s="144"/>
    </row>
    <row r="2189" spans="1:68" ht="14.5" x14ac:dyDescent="0.3">
      <c r="A2189" s="143"/>
      <c r="B2189" s="143"/>
      <c r="C2189" s="327"/>
      <c r="D2189" s="144"/>
      <c r="E2189" s="144"/>
      <c r="F2189" s="144"/>
      <c r="G2189" s="144"/>
      <c r="H2189" s="144"/>
      <c r="I2189" s="144"/>
      <c r="J2189" s="144"/>
      <c r="K2189" s="144"/>
      <c r="L2189" s="144"/>
      <c r="M2189" s="144"/>
      <c r="N2189" s="144"/>
      <c r="O2189" s="144"/>
      <c r="P2189" s="144"/>
      <c r="Q2189" s="144"/>
      <c r="R2189" s="144"/>
      <c r="S2189" s="144"/>
      <c r="T2189" s="144"/>
      <c r="U2189" s="144"/>
      <c r="V2189" s="144"/>
      <c r="W2189" s="144"/>
      <c r="X2189" s="144"/>
      <c r="Y2189" s="144"/>
      <c r="Z2189" s="144"/>
      <c r="AA2189" s="144"/>
      <c r="AB2189" s="144"/>
      <c r="AC2189" s="144"/>
      <c r="AD2189" s="144"/>
      <c r="AE2189" s="144"/>
      <c r="AF2189" s="144"/>
      <c r="AG2189" s="144"/>
      <c r="AH2189" s="144"/>
      <c r="AI2189" s="144"/>
      <c r="AJ2189" s="144"/>
      <c r="AK2189" s="144"/>
      <c r="AL2189" s="144"/>
      <c r="AM2189" s="144"/>
      <c r="AN2189" s="144"/>
      <c r="AO2189" s="144"/>
      <c r="AP2189" s="144"/>
      <c r="AQ2189" s="144"/>
      <c r="AR2189" s="144"/>
      <c r="AS2189" s="144"/>
      <c r="AT2189" s="144"/>
      <c r="AU2189" s="144"/>
      <c r="AV2189" s="144"/>
      <c r="AW2189" s="144"/>
      <c r="AX2189" s="144"/>
      <c r="AY2189" s="144"/>
      <c r="AZ2189" s="144"/>
      <c r="BA2189" s="144"/>
      <c r="BB2189" s="144"/>
      <c r="BC2189" s="144"/>
      <c r="BD2189" s="144"/>
      <c r="BE2189" s="144"/>
      <c r="BF2189" s="144"/>
      <c r="BG2189" s="144"/>
      <c r="BH2189" s="144"/>
      <c r="BI2189" s="144"/>
      <c r="BJ2189" s="144"/>
      <c r="BK2189" s="144"/>
      <c r="BL2189" s="144"/>
      <c r="BM2189" s="144"/>
      <c r="BN2189" s="144"/>
      <c r="BO2189" s="144"/>
      <c r="BP2189" s="144"/>
    </row>
    <row r="2190" spans="1:68" ht="14.5" x14ac:dyDescent="0.3">
      <c r="A2190" s="143"/>
      <c r="B2190" s="143"/>
      <c r="C2190" s="327"/>
      <c r="D2190" s="144"/>
      <c r="E2190" s="144"/>
      <c r="F2190" s="144"/>
      <c r="G2190" s="144"/>
      <c r="H2190" s="144"/>
      <c r="I2190" s="144"/>
      <c r="J2190" s="144"/>
      <c r="K2190" s="144"/>
      <c r="L2190" s="144"/>
      <c r="M2190" s="144"/>
      <c r="N2190" s="144"/>
      <c r="O2190" s="144"/>
      <c r="P2190" s="144"/>
      <c r="Q2190" s="144"/>
      <c r="R2190" s="144"/>
      <c r="S2190" s="144"/>
      <c r="T2190" s="144"/>
      <c r="U2190" s="144"/>
      <c r="V2190" s="144"/>
      <c r="W2190" s="144"/>
      <c r="X2190" s="144"/>
      <c r="Y2190" s="144"/>
      <c r="Z2190" s="144"/>
      <c r="AA2190" s="144"/>
      <c r="AB2190" s="144"/>
      <c r="AC2190" s="144"/>
      <c r="AD2190" s="144"/>
      <c r="AE2190" s="144"/>
      <c r="AF2190" s="144"/>
      <c r="AG2190" s="144"/>
      <c r="AH2190" s="144"/>
      <c r="AI2190" s="144"/>
      <c r="AJ2190" s="144"/>
      <c r="AK2190" s="144"/>
      <c r="AL2190" s="144"/>
      <c r="AM2190" s="144"/>
      <c r="AN2190" s="144"/>
      <c r="AO2190" s="144"/>
      <c r="AP2190" s="144"/>
      <c r="AQ2190" s="144"/>
      <c r="AR2190" s="144"/>
      <c r="AS2190" s="144"/>
      <c r="AT2190" s="144"/>
      <c r="AU2190" s="144"/>
      <c r="AV2190" s="144"/>
      <c r="AW2190" s="144"/>
      <c r="AX2190" s="144"/>
      <c r="AY2190" s="144"/>
      <c r="AZ2190" s="144"/>
      <c r="BA2190" s="144"/>
      <c r="BB2190" s="144"/>
      <c r="BC2190" s="144"/>
      <c r="BD2190" s="144"/>
      <c r="BE2190" s="144"/>
      <c r="BF2190" s="144"/>
      <c r="BG2190" s="144"/>
      <c r="BH2190" s="144"/>
      <c r="BI2190" s="144"/>
      <c r="BJ2190" s="144"/>
      <c r="BK2190" s="144"/>
      <c r="BL2190" s="144"/>
      <c r="BM2190" s="144"/>
      <c r="BN2190" s="144"/>
      <c r="BO2190" s="144"/>
      <c r="BP2190" s="144"/>
    </row>
    <row r="2191" spans="1:68" ht="14.5" x14ac:dyDescent="0.3">
      <c r="A2191" s="143"/>
      <c r="B2191" s="143"/>
      <c r="C2191" s="327"/>
      <c r="D2191" s="144"/>
      <c r="E2191" s="144"/>
      <c r="F2191" s="144"/>
      <c r="G2191" s="144"/>
      <c r="H2191" s="144"/>
      <c r="I2191" s="144"/>
      <c r="J2191" s="144"/>
      <c r="K2191" s="144"/>
      <c r="L2191" s="144"/>
      <c r="M2191" s="144"/>
      <c r="N2191" s="144"/>
      <c r="O2191" s="144"/>
      <c r="P2191" s="144"/>
      <c r="Q2191" s="144"/>
      <c r="R2191" s="144"/>
      <c r="S2191" s="144"/>
      <c r="T2191" s="144"/>
      <c r="U2191" s="144"/>
      <c r="V2191" s="144"/>
      <c r="W2191" s="144"/>
      <c r="X2191" s="144"/>
      <c r="Y2191" s="144"/>
      <c r="Z2191" s="144"/>
      <c r="AA2191" s="144"/>
      <c r="AB2191" s="144"/>
      <c r="AC2191" s="144"/>
      <c r="AD2191" s="144"/>
      <c r="AE2191" s="144"/>
      <c r="AF2191" s="144"/>
      <c r="AG2191" s="144"/>
      <c r="AH2191" s="144"/>
      <c r="AI2191" s="144"/>
      <c r="AJ2191" s="144"/>
      <c r="AK2191" s="144"/>
      <c r="AL2191" s="144"/>
      <c r="AM2191" s="144"/>
      <c r="AN2191" s="144"/>
      <c r="AO2191" s="144"/>
      <c r="AP2191" s="144"/>
      <c r="AQ2191" s="144"/>
      <c r="AR2191" s="144"/>
      <c r="AS2191" s="144"/>
      <c r="AT2191" s="144"/>
      <c r="AU2191" s="144"/>
      <c r="AV2191" s="144"/>
      <c r="AW2191" s="144"/>
      <c r="AX2191" s="144"/>
      <c r="AY2191" s="144"/>
      <c r="AZ2191" s="144"/>
      <c r="BA2191" s="144"/>
      <c r="BB2191" s="144"/>
      <c r="BC2191" s="144"/>
      <c r="BD2191" s="144"/>
      <c r="BE2191" s="144"/>
      <c r="BF2191" s="144"/>
      <c r="BG2191" s="144"/>
      <c r="BH2191" s="144"/>
      <c r="BI2191" s="144"/>
      <c r="BJ2191" s="144"/>
      <c r="BK2191" s="144"/>
      <c r="BL2191" s="144"/>
      <c r="BM2191" s="144"/>
      <c r="BN2191" s="144"/>
      <c r="BO2191" s="144"/>
      <c r="BP2191" s="144"/>
    </row>
    <row r="2192" spans="1:68" ht="14.5" x14ac:dyDescent="0.3">
      <c r="A2192" s="143"/>
      <c r="B2192" s="143"/>
      <c r="C2192" s="327"/>
      <c r="D2192" s="144"/>
      <c r="E2192" s="144"/>
      <c r="F2192" s="144"/>
      <c r="G2192" s="144"/>
      <c r="H2192" s="144"/>
      <c r="I2192" s="144"/>
      <c r="J2192" s="144"/>
      <c r="K2192" s="144"/>
      <c r="L2192" s="144"/>
      <c r="M2192" s="144"/>
      <c r="N2192" s="144"/>
      <c r="O2192" s="144"/>
      <c r="P2192" s="144"/>
      <c r="Q2192" s="144"/>
      <c r="R2192" s="144"/>
      <c r="S2192" s="144"/>
      <c r="T2192" s="144"/>
      <c r="U2192" s="144"/>
      <c r="V2192" s="144"/>
      <c r="W2192" s="144"/>
      <c r="X2192" s="144"/>
      <c r="Y2192" s="144"/>
      <c r="Z2192" s="144"/>
      <c r="AA2192" s="144"/>
      <c r="AB2192" s="144"/>
      <c r="AC2192" s="144"/>
      <c r="AD2192" s="144"/>
      <c r="AE2192" s="144"/>
      <c r="AF2192" s="144"/>
      <c r="AG2192" s="144"/>
      <c r="AH2192" s="144"/>
      <c r="AI2192" s="144"/>
      <c r="AJ2192" s="144"/>
      <c r="AK2192" s="144"/>
      <c r="AL2192" s="144"/>
      <c r="AM2192" s="144"/>
      <c r="AN2192" s="144"/>
      <c r="AO2192" s="144"/>
      <c r="AP2192" s="144"/>
      <c r="AQ2192" s="144"/>
      <c r="AR2192" s="144"/>
      <c r="AS2192" s="144"/>
      <c r="AT2192" s="144"/>
      <c r="AU2192" s="144"/>
      <c r="AV2192" s="144"/>
      <c r="AW2192" s="144"/>
      <c r="AX2192" s="144"/>
      <c r="AY2192" s="144"/>
      <c r="AZ2192" s="144"/>
      <c r="BA2192" s="144"/>
      <c r="BB2192" s="144"/>
      <c r="BC2192" s="144"/>
      <c r="BD2192" s="144"/>
      <c r="BE2192" s="144"/>
      <c r="BF2192" s="144"/>
      <c r="BG2192" s="144"/>
      <c r="BH2192" s="144"/>
      <c r="BI2192" s="144"/>
      <c r="BJ2192" s="144"/>
      <c r="BK2192" s="144"/>
      <c r="BL2192" s="144"/>
      <c r="BM2192" s="144"/>
      <c r="BN2192" s="144"/>
      <c r="BO2192" s="144"/>
      <c r="BP2192" s="144"/>
    </row>
    <row r="2193" spans="1:68" ht="14.5" x14ac:dyDescent="0.3">
      <c r="A2193" s="143"/>
      <c r="B2193" s="143"/>
      <c r="C2193" s="327"/>
      <c r="D2193" s="144"/>
      <c r="E2193" s="144"/>
      <c r="F2193" s="144"/>
      <c r="G2193" s="144"/>
      <c r="H2193" s="144"/>
      <c r="I2193" s="144"/>
      <c r="J2193" s="144"/>
      <c r="K2193" s="144"/>
      <c r="L2193" s="144"/>
      <c r="M2193" s="144"/>
      <c r="N2193" s="144"/>
      <c r="O2193" s="144"/>
      <c r="P2193" s="144"/>
      <c r="Q2193" s="144"/>
      <c r="R2193" s="144"/>
      <c r="S2193" s="144"/>
      <c r="T2193" s="144"/>
      <c r="U2193" s="144"/>
      <c r="V2193" s="144"/>
      <c r="W2193" s="144"/>
      <c r="X2193" s="144"/>
      <c r="Y2193" s="144"/>
      <c r="Z2193" s="144"/>
      <c r="AA2193" s="144"/>
      <c r="AB2193" s="144"/>
      <c r="AC2193" s="144"/>
      <c r="AD2193" s="144"/>
      <c r="AE2193" s="144"/>
      <c r="AF2193" s="144"/>
      <c r="AG2193" s="144"/>
      <c r="AH2193" s="144"/>
      <c r="AI2193" s="144"/>
      <c r="AJ2193" s="144"/>
      <c r="AK2193" s="144"/>
      <c r="AL2193" s="144"/>
      <c r="AM2193" s="144"/>
      <c r="AN2193" s="144"/>
      <c r="AO2193" s="144"/>
      <c r="AP2193" s="144"/>
      <c r="AQ2193" s="144"/>
      <c r="AR2193" s="144"/>
      <c r="AS2193" s="144"/>
      <c r="AT2193" s="144"/>
      <c r="AU2193" s="144"/>
      <c r="AV2193" s="144"/>
      <c r="AW2193" s="144"/>
      <c r="AX2193" s="144"/>
      <c r="AY2193" s="144"/>
      <c r="AZ2193" s="144"/>
      <c r="BA2193" s="144"/>
      <c r="BB2193" s="144"/>
      <c r="BC2193" s="144"/>
      <c r="BD2193" s="144"/>
      <c r="BE2193" s="144"/>
      <c r="BF2193" s="144"/>
      <c r="BG2193" s="144"/>
      <c r="BH2193" s="144"/>
      <c r="BI2193" s="144"/>
      <c r="BJ2193" s="144"/>
      <c r="BK2193" s="144"/>
      <c r="BL2193" s="144"/>
      <c r="BM2193" s="144"/>
      <c r="BN2193" s="144"/>
      <c r="BO2193" s="144"/>
      <c r="BP2193" s="144"/>
    </row>
    <row r="2194" spans="1:68" ht="14.5" x14ac:dyDescent="0.3">
      <c r="A2194" s="143"/>
      <c r="B2194" s="143"/>
      <c r="C2194" s="327"/>
      <c r="D2194" s="144"/>
      <c r="E2194" s="144"/>
      <c r="F2194" s="144"/>
      <c r="G2194" s="144"/>
      <c r="H2194" s="144"/>
      <c r="I2194" s="144"/>
      <c r="J2194" s="144"/>
      <c r="K2194" s="144"/>
      <c r="L2194" s="144"/>
      <c r="M2194" s="144"/>
      <c r="N2194" s="144"/>
      <c r="O2194" s="144"/>
      <c r="P2194" s="144"/>
      <c r="Q2194" s="144"/>
      <c r="R2194" s="144"/>
      <c r="S2194" s="144"/>
      <c r="T2194" s="144"/>
      <c r="U2194" s="144"/>
      <c r="V2194" s="144"/>
      <c r="W2194" s="144"/>
      <c r="X2194" s="144"/>
      <c r="Y2194" s="144"/>
      <c r="Z2194" s="144"/>
      <c r="AA2194" s="144"/>
      <c r="AB2194" s="144"/>
      <c r="AC2194" s="144"/>
      <c r="AD2194" s="144"/>
      <c r="AE2194" s="144"/>
      <c r="AF2194" s="144"/>
      <c r="AG2194" s="144"/>
      <c r="AH2194" s="144"/>
      <c r="AI2194" s="144"/>
      <c r="AJ2194" s="144"/>
      <c r="AK2194" s="144"/>
      <c r="AL2194" s="144"/>
      <c r="AM2194" s="144"/>
      <c r="AN2194" s="144"/>
      <c r="AO2194" s="144"/>
      <c r="AP2194" s="144"/>
      <c r="AQ2194" s="144"/>
      <c r="AR2194" s="144"/>
      <c r="AS2194" s="144"/>
      <c r="AT2194" s="144"/>
      <c r="AU2194" s="144"/>
      <c r="AV2194" s="144"/>
      <c r="AW2194" s="144"/>
      <c r="AX2194" s="144"/>
      <c r="AY2194" s="144"/>
      <c r="AZ2194" s="144"/>
      <c r="BA2194" s="144"/>
      <c r="BB2194" s="144"/>
      <c r="BC2194" s="144"/>
      <c r="BD2194" s="144"/>
      <c r="BE2194" s="144"/>
      <c r="BF2194" s="144"/>
      <c r="BG2194" s="144"/>
      <c r="BH2194" s="144"/>
      <c r="BI2194" s="144"/>
      <c r="BJ2194" s="144"/>
      <c r="BK2194" s="144"/>
      <c r="BL2194" s="144"/>
      <c r="BM2194" s="144"/>
      <c r="BN2194" s="144"/>
      <c r="BO2194" s="144"/>
      <c r="BP2194" s="144"/>
    </row>
    <row r="2195" spans="1:68" ht="14.5" x14ac:dyDescent="0.3">
      <c r="A2195" s="143"/>
      <c r="B2195" s="143"/>
      <c r="C2195" s="327"/>
      <c r="D2195" s="144"/>
      <c r="E2195" s="144"/>
      <c r="F2195" s="144"/>
      <c r="G2195" s="144"/>
      <c r="H2195" s="144"/>
      <c r="I2195" s="144"/>
      <c r="J2195" s="144"/>
      <c r="K2195" s="144"/>
      <c r="L2195" s="144"/>
      <c r="M2195" s="144"/>
      <c r="N2195" s="144"/>
      <c r="O2195" s="144"/>
      <c r="P2195" s="144"/>
      <c r="Q2195" s="144"/>
      <c r="R2195" s="144"/>
      <c r="S2195" s="144"/>
      <c r="T2195" s="144"/>
      <c r="U2195" s="144"/>
      <c r="V2195" s="144"/>
      <c r="W2195" s="144"/>
      <c r="X2195" s="144"/>
      <c r="Y2195" s="144"/>
      <c r="Z2195" s="144"/>
      <c r="AA2195" s="144"/>
      <c r="AB2195" s="144"/>
      <c r="AC2195" s="144"/>
      <c r="AD2195" s="144"/>
      <c r="AE2195" s="144"/>
      <c r="AF2195" s="144"/>
      <c r="AG2195" s="144"/>
      <c r="AH2195" s="144"/>
      <c r="AI2195" s="144"/>
      <c r="AJ2195" s="144"/>
      <c r="AK2195" s="144"/>
      <c r="AL2195" s="144"/>
      <c r="AM2195" s="144"/>
      <c r="AN2195" s="144"/>
      <c r="AO2195" s="144"/>
      <c r="AP2195" s="144"/>
      <c r="AQ2195" s="144"/>
      <c r="AR2195" s="144"/>
      <c r="AS2195" s="144"/>
      <c r="AT2195" s="144"/>
      <c r="AU2195" s="144"/>
      <c r="AV2195" s="144"/>
      <c r="AW2195" s="144"/>
      <c r="AX2195" s="144"/>
      <c r="AY2195" s="144"/>
      <c r="AZ2195" s="144"/>
      <c r="BA2195" s="144"/>
      <c r="BB2195" s="144"/>
      <c r="BC2195" s="144"/>
      <c r="BD2195" s="144"/>
      <c r="BE2195" s="144"/>
      <c r="BF2195" s="144"/>
      <c r="BG2195" s="144"/>
      <c r="BH2195" s="144"/>
      <c r="BI2195" s="144"/>
      <c r="BJ2195" s="144"/>
      <c r="BK2195" s="144"/>
      <c r="BL2195" s="144"/>
      <c r="BM2195" s="144"/>
      <c r="BN2195" s="144"/>
      <c r="BO2195" s="144"/>
      <c r="BP2195" s="144"/>
    </row>
    <row r="2196" spans="1:68" ht="14.5" x14ac:dyDescent="0.3">
      <c r="A2196" s="143"/>
      <c r="B2196" s="143"/>
      <c r="C2196" s="327"/>
      <c r="D2196" s="144"/>
      <c r="E2196" s="144"/>
      <c r="F2196" s="144"/>
      <c r="G2196" s="144"/>
      <c r="H2196" s="144"/>
      <c r="I2196" s="144"/>
      <c r="J2196" s="144"/>
      <c r="K2196" s="144"/>
      <c r="L2196" s="144"/>
      <c r="M2196" s="144"/>
      <c r="N2196" s="144"/>
      <c r="O2196" s="144"/>
      <c r="P2196" s="144"/>
      <c r="Q2196" s="144"/>
      <c r="R2196" s="144"/>
      <c r="S2196" s="144"/>
      <c r="T2196" s="144"/>
      <c r="U2196" s="144"/>
      <c r="V2196" s="144"/>
      <c r="W2196" s="144"/>
      <c r="X2196" s="144"/>
      <c r="Y2196" s="144"/>
      <c r="Z2196" s="144"/>
      <c r="AA2196" s="144"/>
      <c r="AB2196" s="144"/>
      <c r="AC2196" s="144"/>
      <c r="AD2196" s="144"/>
      <c r="AE2196" s="144"/>
      <c r="AF2196" s="144"/>
      <c r="AG2196" s="144"/>
      <c r="AH2196" s="144"/>
      <c r="AI2196" s="144"/>
      <c r="AJ2196" s="144"/>
      <c r="AK2196" s="144"/>
      <c r="AL2196" s="144"/>
      <c r="AM2196" s="144"/>
      <c r="AN2196" s="144"/>
      <c r="AO2196" s="144"/>
      <c r="AP2196" s="144"/>
      <c r="AQ2196" s="144"/>
      <c r="AR2196" s="144"/>
      <c r="AS2196" s="144"/>
      <c r="AT2196" s="144"/>
      <c r="AU2196" s="144"/>
      <c r="AV2196" s="144"/>
      <c r="AW2196" s="144"/>
      <c r="AX2196" s="144"/>
      <c r="AY2196" s="144"/>
      <c r="AZ2196" s="144"/>
      <c r="BA2196" s="144"/>
      <c r="BB2196" s="144"/>
      <c r="BC2196" s="144"/>
      <c r="BD2196" s="144"/>
      <c r="BE2196" s="144"/>
      <c r="BF2196" s="144"/>
      <c r="BG2196" s="144"/>
      <c r="BH2196" s="144"/>
      <c r="BI2196" s="144"/>
      <c r="BJ2196" s="144"/>
      <c r="BK2196" s="144"/>
      <c r="BL2196" s="144"/>
      <c r="BM2196" s="144"/>
      <c r="BN2196" s="144"/>
      <c r="BO2196" s="144"/>
      <c r="BP2196" s="144"/>
    </row>
    <row r="2197" spans="1:68" ht="14.5" x14ac:dyDescent="0.3">
      <c r="A2197" s="143"/>
      <c r="B2197" s="143"/>
      <c r="C2197" s="327"/>
      <c r="D2197" s="144"/>
      <c r="E2197" s="144"/>
      <c r="F2197" s="144"/>
      <c r="G2197" s="144"/>
      <c r="H2197" s="144"/>
      <c r="I2197" s="144"/>
      <c r="J2197" s="144"/>
      <c r="K2197" s="144"/>
      <c r="L2197" s="144"/>
      <c r="M2197" s="144"/>
      <c r="N2197" s="144"/>
      <c r="O2197" s="144"/>
      <c r="P2197" s="144"/>
      <c r="Q2197" s="144"/>
      <c r="R2197" s="144"/>
      <c r="S2197" s="144"/>
      <c r="T2197" s="144"/>
      <c r="U2197" s="144"/>
      <c r="V2197" s="144"/>
      <c r="W2197" s="144"/>
      <c r="X2197" s="144"/>
      <c r="Y2197" s="144"/>
      <c r="Z2197" s="144"/>
      <c r="AA2197" s="144"/>
      <c r="AB2197" s="144"/>
      <c r="AC2197" s="144"/>
      <c r="AD2197" s="144"/>
      <c r="AE2197" s="144"/>
      <c r="AF2197" s="144"/>
      <c r="AG2197" s="144"/>
      <c r="AH2197" s="144"/>
      <c r="AI2197" s="144"/>
      <c r="AJ2197" s="144"/>
      <c r="AK2197" s="144"/>
      <c r="AL2197" s="144"/>
      <c r="AM2197" s="144"/>
      <c r="AN2197" s="144"/>
      <c r="AO2197" s="144"/>
      <c r="AP2197" s="144"/>
      <c r="AQ2197" s="144"/>
      <c r="AR2197" s="144"/>
      <c r="AS2197" s="144"/>
      <c r="AT2197" s="144"/>
      <c r="AU2197" s="144"/>
      <c r="AV2197" s="144"/>
      <c r="AW2197" s="144"/>
      <c r="AX2197" s="144"/>
      <c r="AY2197" s="144"/>
      <c r="AZ2197" s="144"/>
      <c r="BA2197" s="144"/>
      <c r="BB2197" s="144"/>
      <c r="BC2197" s="144"/>
      <c r="BD2197" s="144"/>
      <c r="BE2197" s="144"/>
      <c r="BF2197" s="144"/>
      <c r="BG2197" s="144"/>
      <c r="BH2197" s="144"/>
      <c r="BI2197" s="144"/>
      <c r="BJ2197" s="144"/>
      <c r="BK2197" s="144"/>
      <c r="BL2197" s="144"/>
      <c r="BM2197" s="144"/>
      <c r="BN2197" s="144"/>
      <c r="BO2197" s="144"/>
      <c r="BP2197" s="144"/>
    </row>
    <row r="2198" spans="1:68" ht="14.5" x14ac:dyDescent="0.3">
      <c r="A2198" s="143"/>
      <c r="B2198" s="143"/>
      <c r="C2198" s="327"/>
      <c r="D2198" s="144"/>
      <c r="E2198" s="144"/>
      <c r="F2198" s="144"/>
      <c r="G2198" s="144"/>
      <c r="H2198" s="144"/>
      <c r="I2198" s="144"/>
      <c r="J2198" s="144"/>
      <c r="K2198" s="144"/>
      <c r="L2198" s="144"/>
      <c r="M2198" s="144"/>
      <c r="N2198" s="144"/>
      <c r="O2198" s="144"/>
      <c r="P2198" s="144"/>
      <c r="Q2198" s="144"/>
      <c r="R2198" s="144"/>
      <c r="S2198" s="144"/>
      <c r="T2198" s="144"/>
      <c r="U2198" s="144"/>
      <c r="V2198" s="144"/>
      <c r="W2198" s="144"/>
      <c r="X2198" s="144"/>
      <c r="Y2198" s="144"/>
      <c r="Z2198" s="144"/>
      <c r="AA2198" s="144"/>
      <c r="AB2198" s="144"/>
      <c r="AC2198" s="144"/>
      <c r="AD2198" s="144"/>
      <c r="AE2198" s="144"/>
      <c r="AF2198" s="144"/>
      <c r="AG2198" s="144"/>
      <c r="AH2198" s="144"/>
      <c r="AI2198" s="144"/>
      <c r="AJ2198" s="144"/>
      <c r="AK2198" s="144"/>
      <c r="AL2198" s="144"/>
      <c r="AM2198" s="144"/>
      <c r="AN2198" s="144"/>
      <c r="AO2198" s="144"/>
      <c r="AP2198" s="144"/>
      <c r="AQ2198" s="144"/>
      <c r="AR2198" s="144"/>
      <c r="AS2198" s="144"/>
      <c r="AT2198" s="144"/>
      <c r="AU2198" s="144"/>
      <c r="AV2198" s="144"/>
      <c r="AW2198" s="144"/>
      <c r="AX2198" s="144"/>
      <c r="AY2198" s="144"/>
      <c r="AZ2198" s="144"/>
      <c r="BA2198" s="144"/>
      <c r="BB2198" s="144"/>
      <c r="BC2198" s="144"/>
      <c r="BD2198" s="144"/>
      <c r="BE2198" s="144"/>
      <c r="BF2198" s="144"/>
      <c r="BG2198" s="144"/>
      <c r="BH2198" s="144"/>
      <c r="BI2198" s="144"/>
      <c r="BJ2198" s="144"/>
      <c r="BK2198" s="144"/>
      <c r="BL2198" s="144"/>
      <c r="BM2198" s="144"/>
      <c r="BN2198" s="144"/>
      <c r="BO2198" s="144"/>
      <c r="BP2198" s="144"/>
    </row>
    <row r="2199" spans="1:68" ht="14.5" x14ac:dyDescent="0.3">
      <c r="A2199" s="143"/>
      <c r="B2199" s="143"/>
      <c r="C2199" s="327"/>
      <c r="D2199" s="144"/>
      <c r="E2199" s="144"/>
      <c r="F2199" s="144"/>
      <c r="G2199" s="144"/>
      <c r="H2199" s="144"/>
      <c r="I2199" s="144"/>
      <c r="J2199" s="144"/>
      <c r="K2199" s="144"/>
      <c r="L2199" s="144"/>
      <c r="M2199" s="144"/>
      <c r="N2199" s="144"/>
      <c r="O2199" s="144"/>
      <c r="P2199" s="144"/>
      <c r="Q2199" s="144"/>
      <c r="R2199" s="144"/>
      <c r="S2199" s="144"/>
      <c r="T2199" s="144"/>
      <c r="U2199" s="144"/>
      <c r="V2199" s="144"/>
      <c r="W2199" s="144"/>
      <c r="X2199" s="144"/>
      <c r="Y2199" s="144"/>
      <c r="Z2199" s="144"/>
      <c r="AA2199" s="144"/>
      <c r="AB2199" s="144"/>
      <c r="AC2199" s="144"/>
      <c r="AD2199" s="144"/>
      <c r="AE2199" s="144"/>
      <c r="AF2199" s="144"/>
      <c r="AG2199" s="144"/>
      <c r="AH2199" s="144"/>
      <c r="AI2199" s="144"/>
      <c r="AJ2199" s="144"/>
      <c r="AK2199" s="144"/>
      <c r="AL2199" s="144"/>
      <c r="AM2199" s="144"/>
      <c r="AN2199" s="144"/>
      <c r="AO2199" s="144"/>
      <c r="AP2199" s="144"/>
      <c r="AQ2199" s="144"/>
      <c r="AR2199" s="144"/>
      <c r="AS2199" s="144"/>
      <c r="AT2199" s="144"/>
      <c r="AU2199" s="144"/>
      <c r="AV2199" s="144"/>
      <c r="AW2199" s="144"/>
      <c r="AX2199" s="144"/>
      <c r="AY2199" s="144"/>
      <c r="AZ2199" s="144"/>
      <c r="BA2199" s="144"/>
      <c r="BB2199" s="144"/>
      <c r="BC2199" s="144"/>
      <c r="BD2199" s="144"/>
      <c r="BE2199" s="144"/>
      <c r="BF2199" s="144"/>
      <c r="BG2199" s="144"/>
      <c r="BH2199" s="144"/>
      <c r="BI2199" s="144"/>
      <c r="BJ2199" s="144"/>
      <c r="BK2199" s="144"/>
      <c r="BL2199" s="144"/>
      <c r="BM2199" s="144"/>
      <c r="BN2199" s="144"/>
      <c r="BO2199" s="144"/>
      <c r="BP2199" s="144"/>
    </row>
    <row r="2200" spans="1:68" ht="14.5" x14ac:dyDescent="0.3">
      <c r="A2200" s="143"/>
      <c r="B2200" s="143"/>
      <c r="C2200" s="327"/>
      <c r="D2200" s="144"/>
      <c r="E2200" s="144"/>
      <c r="F2200" s="144"/>
      <c r="G2200" s="144"/>
      <c r="H2200" s="144"/>
      <c r="I2200" s="144"/>
      <c r="J2200" s="144"/>
      <c r="K2200" s="144"/>
      <c r="L2200" s="144"/>
      <c r="M2200" s="144"/>
      <c r="N2200" s="144"/>
      <c r="O2200" s="144"/>
      <c r="P2200" s="144"/>
      <c r="Q2200" s="144"/>
      <c r="R2200" s="144"/>
      <c r="S2200" s="144"/>
      <c r="T2200" s="144"/>
      <c r="U2200" s="144"/>
      <c r="V2200" s="144"/>
      <c r="W2200" s="144"/>
      <c r="X2200" s="144"/>
      <c r="Y2200" s="144"/>
      <c r="Z2200" s="144"/>
      <c r="AA2200" s="144"/>
      <c r="AB2200" s="144"/>
      <c r="AC2200" s="144"/>
      <c r="AD2200" s="144"/>
      <c r="AE2200" s="144"/>
      <c r="AF2200" s="144"/>
      <c r="AG2200" s="144"/>
      <c r="AH2200" s="144"/>
      <c r="AI2200" s="144"/>
      <c r="AJ2200" s="144"/>
      <c r="AK2200" s="144"/>
      <c r="AL2200" s="144"/>
      <c r="AM2200" s="144"/>
      <c r="AN2200" s="144"/>
      <c r="AO2200" s="144"/>
      <c r="AP2200" s="144"/>
      <c r="AQ2200" s="144"/>
      <c r="AR2200" s="144"/>
      <c r="AS2200" s="144"/>
      <c r="AT2200" s="144"/>
      <c r="AU2200" s="144"/>
      <c r="AV2200" s="144"/>
      <c r="AW2200" s="144"/>
      <c r="AX2200" s="144"/>
      <c r="AY2200" s="144"/>
      <c r="AZ2200" s="144"/>
      <c r="BA2200" s="144"/>
      <c r="BB2200" s="144"/>
      <c r="BC2200" s="144"/>
      <c r="BD2200" s="144"/>
      <c r="BE2200" s="144"/>
      <c r="BF2200" s="144"/>
      <c r="BG2200" s="144"/>
      <c r="BH2200" s="144"/>
      <c r="BI2200" s="144"/>
      <c r="BJ2200" s="144"/>
      <c r="BK2200" s="144"/>
      <c r="BL2200" s="144"/>
      <c r="BM2200" s="144"/>
      <c r="BN2200" s="144"/>
      <c r="BO2200" s="144"/>
      <c r="BP2200" s="144"/>
    </row>
    <row r="2201" spans="1:68" ht="14.5" x14ac:dyDescent="0.3">
      <c r="A2201" s="143"/>
      <c r="B2201" s="143"/>
      <c r="C2201" s="327"/>
      <c r="D2201" s="144"/>
      <c r="E2201" s="144"/>
      <c r="F2201" s="144"/>
      <c r="G2201" s="144"/>
      <c r="H2201" s="144"/>
      <c r="I2201" s="144"/>
      <c r="J2201" s="144"/>
      <c r="K2201" s="144"/>
      <c r="L2201" s="144"/>
      <c r="M2201" s="144"/>
      <c r="N2201" s="144"/>
      <c r="O2201" s="144"/>
      <c r="P2201" s="144"/>
      <c r="Q2201" s="144"/>
      <c r="R2201" s="144"/>
      <c r="S2201" s="144"/>
      <c r="T2201" s="144"/>
      <c r="U2201" s="144"/>
      <c r="V2201" s="144"/>
      <c r="W2201" s="144"/>
      <c r="X2201" s="144"/>
      <c r="Y2201" s="144"/>
      <c r="Z2201" s="144"/>
      <c r="AA2201" s="144"/>
      <c r="AB2201" s="144"/>
      <c r="AC2201" s="144"/>
      <c r="AD2201" s="144"/>
      <c r="AE2201" s="144"/>
      <c r="AF2201" s="144"/>
      <c r="AG2201" s="144"/>
      <c r="AH2201" s="144"/>
      <c r="AI2201" s="144"/>
      <c r="AJ2201" s="144"/>
      <c r="AK2201" s="144"/>
      <c r="AL2201" s="144"/>
      <c r="AM2201" s="144"/>
      <c r="AN2201" s="144"/>
      <c r="AO2201" s="144"/>
      <c r="AP2201" s="144"/>
      <c r="AQ2201" s="144"/>
      <c r="AR2201" s="144"/>
      <c r="AS2201" s="144"/>
      <c r="AT2201" s="144"/>
      <c r="AU2201" s="144"/>
      <c r="AV2201" s="144"/>
      <c r="AW2201" s="144"/>
      <c r="AX2201" s="144"/>
      <c r="AY2201" s="144"/>
      <c r="AZ2201" s="144"/>
      <c r="BA2201" s="144"/>
      <c r="BB2201" s="144"/>
      <c r="BC2201" s="144"/>
      <c r="BD2201" s="144"/>
      <c r="BE2201" s="144"/>
      <c r="BF2201" s="144"/>
      <c r="BG2201" s="144"/>
      <c r="BH2201" s="144"/>
      <c r="BI2201" s="144"/>
      <c r="BJ2201" s="144"/>
      <c r="BK2201" s="144"/>
      <c r="BL2201" s="144"/>
      <c r="BM2201" s="144"/>
      <c r="BN2201" s="144"/>
      <c r="BO2201" s="144"/>
      <c r="BP2201" s="144"/>
    </row>
    <row r="2202" spans="1:68" ht="14.5" x14ac:dyDescent="0.3">
      <c r="A2202" s="143"/>
      <c r="B2202" s="143"/>
      <c r="C2202" s="327"/>
      <c r="D2202" s="144"/>
      <c r="E2202" s="144"/>
      <c r="F2202" s="144"/>
      <c r="G2202" s="144"/>
      <c r="H2202" s="144"/>
      <c r="I2202" s="144"/>
      <c r="J2202" s="144"/>
      <c r="K2202" s="144"/>
      <c r="L2202" s="144"/>
      <c r="M2202" s="144"/>
      <c r="N2202" s="144"/>
      <c r="O2202" s="144"/>
      <c r="P2202" s="144"/>
      <c r="Q2202" s="144"/>
      <c r="R2202" s="144"/>
      <c r="S2202" s="144"/>
      <c r="T2202" s="144"/>
      <c r="U2202" s="144"/>
      <c r="V2202" s="144"/>
      <c r="W2202" s="144"/>
      <c r="X2202" s="144"/>
      <c r="Y2202" s="144"/>
      <c r="Z2202" s="144"/>
      <c r="AA2202" s="144"/>
      <c r="AB2202" s="144"/>
      <c r="AC2202" s="144"/>
      <c r="AD2202" s="144"/>
      <c r="AE2202" s="144"/>
      <c r="AF2202" s="144"/>
      <c r="AG2202" s="144"/>
      <c r="AH2202" s="144"/>
      <c r="AI2202" s="144"/>
      <c r="AJ2202" s="144"/>
      <c r="AK2202" s="144"/>
      <c r="AL2202" s="144"/>
      <c r="AM2202" s="144"/>
      <c r="AN2202" s="144"/>
      <c r="AO2202" s="144"/>
      <c r="AP2202" s="144"/>
      <c r="AQ2202" s="144"/>
      <c r="AR2202" s="144"/>
      <c r="AS2202" s="144"/>
      <c r="AT2202" s="144"/>
      <c r="AU2202" s="144"/>
      <c r="AV2202" s="144"/>
      <c r="AW2202" s="144"/>
      <c r="AX2202" s="144"/>
      <c r="AY2202" s="144"/>
      <c r="AZ2202" s="144"/>
      <c r="BA2202" s="144"/>
      <c r="BB2202" s="144"/>
      <c r="BC2202" s="144"/>
      <c r="BD2202" s="144"/>
      <c r="BE2202" s="144"/>
      <c r="BF2202" s="144"/>
      <c r="BG2202" s="144"/>
      <c r="BH2202" s="144"/>
      <c r="BI2202" s="144"/>
      <c r="BJ2202" s="144"/>
      <c r="BK2202" s="144"/>
      <c r="BL2202" s="144"/>
      <c r="BM2202" s="144"/>
      <c r="BN2202" s="144"/>
      <c r="BO2202" s="144"/>
      <c r="BP2202" s="144"/>
    </row>
    <row r="2203" spans="1:68" ht="14.5" x14ac:dyDescent="0.3">
      <c r="A2203" s="143"/>
      <c r="B2203" s="143"/>
      <c r="C2203" s="327"/>
      <c r="D2203" s="144"/>
      <c r="E2203" s="144"/>
      <c r="F2203" s="144"/>
      <c r="G2203" s="144"/>
      <c r="H2203" s="144"/>
      <c r="I2203" s="144"/>
      <c r="J2203" s="144"/>
      <c r="K2203" s="144"/>
      <c r="L2203" s="144"/>
      <c r="M2203" s="144"/>
      <c r="N2203" s="144"/>
      <c r="O2203" s="144"/>
      <c r="P2203" s="144"/>
      <c r="Q2203" s="144"/>
      <c r="R2203" s="144"/>
      <c r="S2203" s="144"/>
      <c r="T2203" s="144"/>
      <c r="U2203" s="144"/>
      <c r="V2203" s="144"/>
      <c r="W2203" s="144"/>
      <c r="X2203" s="144"/>
      <c r="Y2203" s="144"/>
      <c r="Z2203" s="144"/>
      <c r="AA2203" s="144"/>
      <c r="AB2203" s="144"/>
      <c r="AC2203" s="144"/>
      <c r="AD2203" s="144"/>
      <c r="AE2203" s="144"/>
      <c r="AF2203" s="144"/>
      <c r="AG2203" s="144"/>
      <c r="AH2203" s="144"/>
      <c r="AI2203" s="144"/>
      <c r="AJ2203" s="144"/>
      <c r="AK2203" s="144"/>
      <c r="AL2203" s="144"/>
      <c r="AM2203" s="144"/>
      <c r="AN2203" s="144"/>
      <c r="AO2203" s="144"/>
      <c r="AP2203" s="144"/>
      <c r="AQ2203" s="144"/>
      <c r="AR2203" s="144"/>
      <c r="AS2203" s="144"/>
      <c r="AT2203" s="144"/>
      <c r="AU2203" s="144"/>
      <c r="AV2203" s="144"/>
      <c r="AW2203" s="144"/>
      <c r="AX2203" s="144"/>
      <c r="AY2203" s="144"/>
      <c r="AZ2203" s="144"/>
      <c r="BA2203" s="144"/>
      <c r="BB2203" s="144"/>
      <c r="BC2203" s="144"/>
      <c r="BD2203" s="144"/>
      <c r="BE2203" s="144"/>
      <c r="BF2203" s="144"/>
      <c r="BG2203" s="144"/>
      <c r="BH2203" s="144"/>
      <c r="BI2203" s="144"/>
      <c r="BJ2203" s="144"/>
      <c r="BK2203" s="144"/>
      <c r="BL2203" s="144"/>
      <c r="BM2203" s="144"/>
      <c r="BN2203" s="144"/>
      <c r="BO2203" s="144"/>
      <c r="BP2203" s="144"/>
    </row>
    <row r="2204" spans="1:68" ht="14.5" x14ac:dyDescent="0.3">
      <c r="A2204" s="143"/>
      <c r="B2204" s="143"/>
      <c r="C2204" s="327"/>
      <c r="D2204" s="144"/>
      <c r="E2204" s="144"/>
      <c r="F2204" s="144"/>
      <c r="G2204" s="144"/>
      <c r="H2204" s="144"/>
      <c r="I2204" s="144"/>
      <c r="J2204" s="144"/>
      <c r="K2204" s="144"/>
      <c r="L2204" s="144"/>
      <c r="M2204" s="144"/>
      <c r="N2204" s="144"/>
      <c r="O2204" s="144"/>
      <c r="P2204" s="144"/>
      <c r="Q2204" s="144"/>
      <c r="R2204" s="144"/>
      <c r="S2204" s="144"/>
      <c r="T2204" s="144"/>
      <c r="U2204" s="144"/>
      <c r="V2204" s="144"/>
      <c r="W2204" s="144"/>
      <c r="X2204" s="144"/>
      <c r="Y2204" s="144"/>
      <c r="Z2204" s="144"/>
      <c r="AA2204" s="144"/>
      <c r="AB2204" s="144"/>
      <c r="AC2204" s="144"/>
      <c r="AD2204" s="144"/>
      <c r="AE2204" s="144"/>
      <c r="AF2204" s="144"/>
      <c r="AG2204" s="144"/>
      <c r="AH2204" s="144"/>
      <c r="AI2204" s="144"/>
      <c r="AJ2204" s="144"/>
      <c r="AK2204" s="144"/>
      <c r="AL2204" s="144"/>
      <c r="AM2204" s="144"/>
      <c r="AN2204" s="144"/>
      <c r="AO2204" s="144"/>
      <c r="AP2204" s="144"/>
      <c r="AQ2204" s="144"/>
      <c r="AR2204" s="144"/>
      <c r="AS2204" s="144"/>
      <c r="AT2204" s="144"/>
      <c r="AU2204" s="144"/>
      <c r="AV2204" s="144"/>
      <c r="AW2204" s="144"/>
      <c r="AX2204" s="144"/>
      <c r="AY2204" s="144"/>
      <c r="AZ2204" s="144"/>
      <c r="BA2204" s="144"/>
      <c r="BB2204" s="144"/>
      <c r="BC2204" s="144"/>
      <c r="BD2204" s="144"/>
      <c r="BE2204" s="144"/>
      <c r="BF2204" s="144"/>
      <c r="BG2204" s="144"/>
      <c r="BH2204" s="144"/>
      <c r="BI2204" s="144"/>
      <c r="BJ2204" s="144"/>
      <c r="BK2204" s="144"/>
      <c r="BL2204" s="144"/>
      <c r="BM2204" s="144"/>
      <c r="BN2204" s="144"/>
      <c r="BO2204" s="144"/>
      <c r="BP2204" s="144"/>
    </row>
    <row r="2205" spans="1:68" ht="14.5" x14ac:dyDescent="0.3">
      <c r="A2205" s="143"/>
      <c r="B2205" s="143"/>
      <c r="C2205" s="327"/>
      <c r="D2205" s="144"/>
      <c r="E2205" s="144"/>
      <c r="F2205" s="144"/>
      <c r="G2205" s="144"/>
      <c r="H2205" s="144"/>
      <c r="I2205" s="144"/>
      <c r="J2205" s="144"/>
      <c r="K2205" s="144"/>
      <c r="L2205" s="144"/>
      <c r="M2205" s="144"/>
      <c r="N2205" s="144"/>
      <c r="O2205" s="144"/>
      <c r="P2205" s="144"/>
      <c r="Q2205" s="144"/>
      <c r="R2205" s="144"/>
      <c r="S2205" s="144"/>
      <c r="T2205" s="144"/>
      <c r="U2205" s="144"/>
      <c r="V2205" s="144"/>
      <c r="W2205" s="144"/>
      <c r="X2205" s="144"/>
      <c r="Y2205" s="144"/>
      <c r="Z2205" s="144"/>
      <c r="AA2205" s="144"/>
      <c r="AB2205" s="144"/>
      <c r="AC2205" s="144"/>
      <c r="AD2205" s="144"/>
      <c r="AE2205" s="144"/>
      <c r="AF2205" s="144"/>
      <c r="AG2205" s="144"/>
      <c r="AH2205" s="144"/>
      <c r="AI2205" s="144"/>
      <c r="AJ2205" s="144"/>
      <c r="AK2205" s="144"/>
      <c r="AL2205" s="144"/>
      <c r="AM2205" s="144"/>
      <c r="AN2205" s="144"/>
      <c r="AO2205" s="144"/>
      <c r="AP2205" s="144"/>
      <c r="AQ2205" s="144"/>
      <c r="AR2205" s="144"/>
      <c r="AS2205" s="144"/>
      <c r="AT2205" s="144"/>
      <c r="AU2205" s="144"/>
      <c r="AV2205" s="144"/>
      <c r="AW2205" s="144"/>
      <c r="AX2205" s="144"/>
      <c r="AY2205" s="144"/>
      <c r="AZ2205" s="144"/>
      <c r="BA2205" s="144"/>
      <c r="BB2205" s="144"/>
      <c r="BC2205" s="144"/>
      <c r="BD2205" s="144"/>
      <c r="BE2205" s="144"/>
      <c r="BF2205" s="144"/>
      <c r="BG2205" s="144"/>
      <c r="BH2205" s="144"/>
      <c r="BI2205" s="144"/>
      <c r="BJ2205" s="144"/>
      <c r="BK2205" s="144"/>
      <c r="BL2205" s="144"/>
      <c r="BM2205" s="144"/>
      <c r="BN2205" s="144"/>
      <c r="BO2205" s="144"/>
      <c r="BP2205" s="144"/>
    </row>
    <row r="2206" spans="1:68" ht="14.5" x14ac:dyDescent="0.3">
      <c r="A2206" s="143"/>
      <c r="B2206" s="143"/>
      <c r="C2206" s="327"/>
      <c r="D2206" s="144"/>
      <c r="E2206" s="144"/>
      <c r="F2206" s="144"/>
      <c r="G2206" s="144"/>
      <c r="H2206" s="144"/>
      <c r="I2206" s="144"/>
      <c r="J2206" s="144"/>
      <c r="K2206" s="144"/>
      <c r="L2206" s="144"/>
      <c r="M2206" s="144"/>
      <c r="N2206" s="144"/>
      <c r="O2206" s="144"/>
      <c r="P2206" s="144"/>
      <c r="Q2206" s="144"/>
      <c r="R2206" s="144"/>
      <c r="S2206" s="144"/>
      <c r="T2206" s="144"/>
      <c r="U2206" s="144"/>
      <c r="V2206" s="144"/>
      <c r="W2206" s="144"/>
      <c r="X2206" s="144"/>
      <c r="Y2206" s="144"/>
      <c r="Z2206" s="144"/>
      <c r="AA2206" s="144"/>
      <c r="AB2206" s="144"/>
      <c r="AC2206" s="144"/>
      <c r="AD2206" s="144"/>
      <c r="AE2206" s="144"/>
      <c r="AF2206" s="144"/>
      <c r="AG2206" s="144"/>
      <c r="AH2206" s="144"/>
      <c r="AI2206" s="144"/>
      <c r="AJ2206" s="144"/>
      <c r="AK2206" s="144"/>
      <c r="AL2206" s="144"/>
      <c r="AM2206" s="144"/>
      <c r="AN2206" s="144"/>
      <c r="AO2206" s="144"/>
      <c r="AP2206" s="144"/>
      <c r="AQ2206" s="144"/>
      <c r="AR2206" s="144"/>
      <c r="AS2206" s="144"/>
      <c r="AT2206" s="144"/>
      <c r="AU2206" s="144"/>
      <c r="AV2206" s="144"/>
      <c r="AW2206" s="144"/>
      <c r="AX2206" s="144"/>
      <c r="AY2206" s="144"/>
      <c r="AZ2206" s="144"/>
      <c r="BA2206" s="144"/>
      <c r="BB2206" s="144"/>
      <c r="BC2206" s="144"/>
      <c r="BD2206" s="144"/>
      <c r="BE2206" s="144"/>
      <c r="BF2206" s="144"/>
      <c r="BG2206" s="144"/>
      <c r="BH2206" s="144"/>
      <c r="BI2206" s="144"/>
      <c r="BJ2206" s="144"/>
      <c r="BK2206" s="144"/>
      <c r="BL2206" s="144"/>
      <c r="BM2206" s="144"/>
      <c r="BN2206" s="144"/>
      <c r="BO2206" s="144"/>
      <c r="BP2206" s="144"/>
    </row>
    <row r="2207" spans="1:68" ht="14.5" x14ac:dyDescent="0.3">
      <c r="A2207" s="143"/>
      <c r="B2207" s="143"/>
      <c r="C2207" s="327"/>
      <c r="D2207" s="144"/>
      <c r="E2207" s="144"/>
      <c r="F2207" s="144"/>
      <c r="G2207" s="144"/>
      <c r="H2207" s="144"/>
      <c r="I2207" s="144"/>
      <c r="J2207" s="144"/>
      <c r="K2207" s="144"/>
      <c r="L2207" s="144"/>
      <c r="M2207" s="144"/>
      <c r="N2207" s="144"/>
      <c r="O2207" s="144"/>
      <c r="P2207" s="144"/>
      <c r="Q2207" s="144"/>
      <c r="R2207" s="144"/>
      <c r="S2207" s="144"/>
      <c r="T2207" s="144"/>
      <c r="U2207" s="144"/>
      <c r="V2207" s="144"/>
      <c r="W2207" s="144"/>
      <c r="X2207" s="144"/>
      <c r="Y2207" s="144"/>
      <c r="Z2207" s="144"/>
      <c r="AA2207" s="144"/>
      <c r="AB2207" s="144"/>
      <c r="AC2207" s="144"/>
      <c r="AD2207" s="144"/>
      <c r="AE2207" s="144"/>
      <c r="AF2207" s="144"/>
      <c r="AG2207" s="144"/>
      <c r="AH2207" s="144"/>
      <c r="AI2207" s="144"/>
      <c r="AJ2207" s="144"/>
      <c r="AK2207" s="144"/>
      <c r="AL2207" s="144"/>
      <c r="AM2207" s="144"/>
      <c r="AN2207" s="144"/>
      <c r="AO2207" s="144"/>
      <c r="AP2207" s="144"/>
      <c r="AQ2207" s="144"/>
      <c r="AR2207" s="144"/>
      <c r="AS2207" s="144"/>
      <c r="AT2207" s="144"/>
      <c r="AU2207" s="144"/>
      <c r="AV2207" s="144"/>
      <c r="AW2207" s="144"/>
      <c r="AX2207" s="144"/>
      <c r="AY2207" s="144"/>
      <c r="AZ2207" s="144"/>
      <c r="BA2207" s="144"/>
      <c r="BB2207" s="144"/>
      <c r="BC2207" s="144"/>
      <c r="BD2207" s="144"/>
      <c r="BE2207" s="144"/>
      <c r="BF2207" s="144"/>
      <c r="BG2207" s="144"/>
      <c r="BH2207" s="144"/>
      <c r="BI2207" s="144"/>
      <c r="BJ2207" s="144"/>
      <c r="BK2207" s="144"/>
      <c r="BL2207" s="144"/>
      <c r="BM2207" s="144"/>
      <c r="BN2207" s="144"/>
      <c r="BO2207" s="144"/>
      <c r="BP2207" s="144"/>
    </row>
    <row r="2208" spans="1:68" ht="14.5" x14ac:dyDescent="0.3">
      <c r="A2208" s="143"/>
      <c r="B2208" s="143"/>
      <c r="C2208" s="327"/>
      <c r="D2208" s="144"/>
      <c r="E2208" s="144"/>
      <c r="F2208" s="144"/>
      <c r="G2208" s="144"/>
      <c r="H2208" s="144"/>
      <c r="I2208" s="144"/>
      <c r="J2208" s="144"/>
      <c r="K2208" s="144"/>
      <c r="L2208" s="144"/>
      <c r="M2208" s="144"/>
      <c r="N2208" s="144"/>
      <c r="O2208" s="144"/>
      <c r="P2208" s="144"/>
      <c r="Q2208" s="144"/>
      <c r="R2208" s="144"/>
      <c r="S2208" s="144"/>
      <c r="T2208" s="144"/>
      <c r="U2208" s="144"/>
      <c r="V2208" s="144"/>
      <c r="W2208" s="144"/>
      <c r="X2208" s="144"/>
      <c r="Y2208" s="144"/>
      <c r="Z2208" s="144"/>
      <c r="AA2208" s="144"/>
      <c r="AB2208" s="144"/>
      <c r="AC2208" s="144"/>
      <c r="AD2208" s="144"/>
      <c r="AE2208" s="144"/>
      <c r="AF2208" s="144"/>
      <c r="AG2208" s="144"/>
      <c r="AH2208" s="144"/>
      <c r="AI2208" s="144"/>
      <c r="AJ2208" s="144"/>
      <c r="AK2208" s="144"/>
      <c r="AL2208" s="144"/>
      <c r="AM2208" s="144"/>
      <c r="AN2208" s="144"/>
      <c r="AO2208" s="144"/>
      <c r="AP2208" s="144"/>
      <c r="AQ2208" s="144"/>
      <c r="AR2208" s="144"/>
      <c r="AS2208" s="144"/>
      <c r="AT2208" s="144"/>
      <c r="AU2208" s="144"/>
      <c r="AV2208" s="144"/>
      <c r="AW2208" s="144"/>
      <c r="AX2208" s="144"/>
      <c r="AY2208" s="144"/>
      <c r="AZ2208" s="144"/>
      <c r="BA2208" s="144"/>
      <c r="BB2208" s="144"/>
      <c r="BC2208" s="144"/>
      <c r="BD2208" s="144"/>
      <c r="BE2208" s="144"/>
      <c r="BF2208" s="144"/>
      <c r="BG2208" s="144"/>
      <c r="BH2208" s="144"/>
      <c r="BI2208" s="144"/>
      <c r="BJ2208" s="144"/>
      <c r="BK2208" s="144"/>
      <c r="BL2208" s="144"/>
      <c r="BM2208" s="144"/>
      <c r="BN2208" s="144"/>
      <c r="BO2208" s="144"/>
      <c r="BP2208" s="144"/>
    </row>
    <row r="2209" spans="1:68" ht="14.5" x14ac:dyDescent="0.3">
      <c r="A2209" s="143"/>
      <c r="B2209" s="143"/>
      <c r="C2209" s="327"/>
      <c r="D2209" s="144"/>
      <c r="E2209" s="144"/>
      <c r="F2209" s="144"/>
      <c r="G2209" s="144"/>
      <c r="H2209" s="144"/>
      <c r="I2209" s="144"/>
      <c r="J2209" s="144"/>
      <c r="K2209" s="144"/>
      <c r="L2209" s="144"/>
      <c r="M2209" s="144"/>
      <c r="N2209" s="144"/>
      <c r="O2209" s="144"/>
      <c r="P2209" s="144"/>
      <c r="Q2209" s="144"/>
      <c r="R2209" s="144"/>
      <c r="S2209" s="144"/>
      <c r="T2209" s="144"/>
      <c r="U2209" s="144"/>
      <c r="V2209" s="144"/>
      <c r="W2209" s="144"/>
      <c r="X2209" s="144"/>
      <c r="Y2209" s="144"/>
      <c r="Z2209" s="144"/>
      <c r="AA2209" s="144"/>
      <c r="AB2209" s="144"/>
      <c r="AC2209" s="144"/>
      <c r="AD2209" s="144"/>
      <c r="AE2209" s="144"/>
      <c r="AF2209" s="144"/>
      <c r="AG2209" s="144"/>
      <c r="AH2209" s="144"/>
      <c r="AI2209" s="144"/>
      <c r="AJ2209" s="144"/>
      <c r="AK2209" s="144"/>
      <c r="AL2209" s="144"/>
      <c r="AM2209" s="144"/>
      <c r="AN2209" s="144"/>
      <c r="AO2209" s="144"/>
      <c r="AP2209" s="144"/>
      <c r="AQ2209" s="144"/>
      <c r="AR2209" s="144"/>
      <c r="AS2209" s="144"/>
      <c r="AT2209" s="144"/>
      <c r="AU2209" s="144"/>
      <c r="AV2209" s="144"/>
      <c r="AW2209" s="144"/>
      <c r="AX2209" s="144"/>
      <c r="AY2209" s="144"/>
      <c r="AZ2209" s="144"/>
      <c r="BA2209" s="144"/>
      <c r="BB2209" s="144"/>
      <c r="BC2209" s="144"/>
      <c r="BD2209" s="144"/>
      <c r="BE2209" s="144"/>
      <c r="BF2209" s="144"/>
      <c r="BG2209" s="144"/>
      <c r="BH2209" s="144"/>
      <c r="BI2209" s="144"/>
      <c r="BJ2209" s="144"/>
      <c r="BK2209" s="144"/>
      <c r="BL2209" s="144"/>
      <c r="BM2209" s="144"/>
      <c r="BN2209" s="144"/>
      <c r="BO2209" s="144"/>
      <c r="BP2209" s="144"/>
    </row>
    <row r="2210" spans="1:68" ht="14.5" x14ac:dyDescent="0.3">
      <c r="A2210" s="143"/>
      <c r="B2210" s="143"/>
      <c r="C2210" s="327"/>
      <c r="D2210" s="144"/>
      <c r="E2210" s="144"/>
      <c r="F2210" s="144"/>
      <c r="G2210" s="144"/>
      <c r="H2210" s="144"/>
      <c r="I2210" s="144"/>
      <c r="J2210" s="144"/>
      <c r="K2210" s="144"/>
      <c r="L2210" s="144"/>
      <c r="M2210" s="144"/>
      <c r="N2210" s="144"/>
      <c r="O2210" s="144"/>
      <c r="P2210" s="144"/>
      <c r="Q2210" s="144"/>
      <c r="R2210" s="144"/>
      <c r="S2210" s="144"/>
      <c r="T2210" s="144"/>
      <c r="U2210" s="144"/>
      <c r="V2210" s="144"/>
      <c r="W2210" s="144"/>
      <c r="X2210" s="144"/>
      <c r="Y2210" s="144"/>
      <c r="Z2210" s="144"/>
      <c r="AA2210" s="144"/>
      <c r="AB2210" s="144"/>
      <c r="AC2210" s="144"/>
      <c r="AD2210" s="144"/>
      <c r="AE2210" s="144"/>
      <c r="AF2210" s="144"/>
      <c r="AG2210" s="144"/>
      <c r="AH2210" s="144"/>
      <c r="AI2210" s="144"/>
      <c r="AJ2210" s="144"/>
      <c r="AK2210" s="144"/>
      <c r="AL2210" s="144"/>
      <c r="AM2210" s="144"/>
      <c r="AN2210" s="144"/>
      <c r="AO2210" s="144"/>
      <c r="AP2210" s="144"/>
      <c r="AQ2210" s="144"/>
      <c r="AR2210" s="144"/>
      <c r="AS2210" s="144"/>
      <c r="AT2210" s="144"/>
      <c r="AU2210" s="144"/>
      <c r="AV2210" s="144"/>
      <c r="AW2210" s="144"/>
      <c r="AX2210" s="144"/>
      <c r="AY2210" s="144"/>
      <c r="AZ2210" s="144"/>
      <c r="BA2210" s="144"/>
      <c r="BB2210" s="144"/>
      <c r="BC2210" s="144"/>
      <c r="BD2210" s="144"/>
      <c r="BE2210" s="144"/>
      <c r="BF2210" s="144"/>
      <c r="BG2210" s="144"/>
      <c r="BH2210" s="144"/>
      <c r="BI2210" s="144"/>
      <c r="BJ2210" s="144"/>
      <c r="BK2210" s="144"/>
      <c r="BL2210" s="144"/>
      <c r="BM2210" s="144"/>
      <c r="BN2210" s="144"/>
      <c r="BO2210" s="144"/>
      <c r="BP2210" s="144"/>
    </row>
    <row r="2211" spans="1:68" ht="14.5" x14ac:dyDescent="0.3">
      <c r="A2211" s="143"/>
      <c r="B2211" s="143"/>
      <c r="C2211" s="327"/>
      <c r="D2211" s="144"/>
      <c r="E2211" s="144"/>
      <c r="F2211" s="144"/>
      <c r="G2211" s="144"/>
      <c r="H2211" s="144"/>
      <c r="I2211" s="144"/>
      <c r="J2211" s="144"/>
      <c r="K2211" s="144"/>
      <c r="L2211" s="144"/>
      <c r="M2211" s="144"/>
      <c r="N2211" s="144"/>
      <c r="O2211" s="144"/>
      <c r="P2211" s="144"/>
      <c r="Q2211" s="144"/>
      <c r="R2211" s="144"/>
      <c r="S2211" s="144"/>
      <c r="T2211" s="144"/>
      <c r="U2211" s="144"/>
      <c r="V2211" s="144"/>
      <c r="W2211" s="144"/>
      <c r="X2211" s="144"/>
      <c r="Y2211" s="144"/>
      <c r="Z2211" s="144"/>
      <c r="AA2211" s="144"/>
      <c r="AB2211" s="144"/>
      <c r="AC2211" s="144"/>
      <c r="AD2211" s="144"/>
      <c r="AE2211" s="144"/>
      <c r="AF2211" s="144"/>
      <c r="AG2211" s="144"/>
      <c r="AH2211" s="144"/>
      <c r="AI2211" s="144"/>
      <c r="AJ2211" s="144"/>
      <c r="AK2211" s="144"/>
      <c r="AL2211" s="144"/>
      <c r="AM2211" s="144"/>
      <c r="AN2211" s="144"/>
      <c r="AO2211" s="144"/>
      <c r="AP2211" s="144"/>
      <c r="AQ2211" s="144"/>
      <c r="AR2211" s="144"/>
      <c r="AS2211" s="144"/>
      <c r="AT2211" s="144"/>
      <c r="AU2211" s="144"/>
      <c r="AV2211" s="144"/>
      <c r="AW2211" s="144"/>
      <c r="AX2211" s="144"/>
      <c r="AY2211" s="144"/>
      <c r="AZ2211" s="144"/>
      <c r="BA2211" s="144"/>
      <c r="BB2211" s="144"/>
      <c r="BC2211" s="144"/>
      <c r="BD2211" s="144"/>
      <c r="BE2211" s="144"/>
      <c r="BF2211" s="144"/>
      <c r="BG2211" s="144"/>
      <c r="BH2211" s="144"/>
      <c r="BI2211" s="144"/>
      <c r="BJ2211" s="144"/>
      <c r="BK2211" s="144"/>
      <c r="BL2211" s="144"/>
      <c r="BM2211" s="144"/>
      <c r="BN2211" s="144"/>
      <c r="BO2211" s="144"/>
      <c r="BP2211" s="144"/>
    </row>
    <row r="2212" spans="1:68" ht="14.5" x14ac:dyDescent="0.3">
      <c r="A2212" s="143"/>
      <c r="B2212" s="143"/>
      <c r="C2212" s="327"/>
      <c r="D2212" s="144"/>
      <c r="E2212" s="144"/>
      <c r="F2212" s="144"/>
      <c r="G2212" s="144"/>
      <c r="H2212" s="144"/>
      <c r="I2212" s="144"/>
      <c r="J2212" s="144"/>
      <c r="K2212" s="144"/>
      <c r="L2212" s="144"/>
      <c r="M2212" s="144"/>
      <c r="N2212" s="144"/>
      <c r="O2212" s="144"/>
      <c r="P2212" s="144"/>
      <c r="Q2212" s="144"/>
      <c r="R2212" s="144"/>
      <c r="S2212" s="144"/>
      <c r="T2212" s="144"/>
      <c r="U2212" s="144"/>
      <c r="V2212" s="144"/>
      <c r="W2212" s="144"/>
      <c r="X2212" s="144"/>
      <c r="Y2212" s="144"/>
      <c r="Z2212" s="144"/>
      <c r="AA2212" s="144"/>
      <c r="AB2212" s="144"/>
      <c r="AC2212" s="144"/>
      <c r="AD2212" s="144"/>
      <c r="AE2212" s="144"/>
      <c r="AF2212" s="144"/>
      <c r="AG2212" s="144"/>
      <c r="AH2212" s="144"/>
      <c r="AI2212" s="144"/>
      <c r="AJ2212" s="144"/>
      <c r="AK2212" s="144"/>
      <c r="AL2212" s="144"/>
      <c r="AM2212" s="144"/>
      <c r="AN2212" s="144"/>
      <c r="AO2212" s="144"/>
      <c r="AP2212" s="144"/>
      <c r="AQ2212" s="144"/>
      <c r="AR2212" s="144"/>
      <c r="AS2212" s="144"/>
      <c r="AT2212" s="144"/>
      <c r="AU2212" s="144"/>
      <c r="AV2212" s="144"/>
      <c r="AW2212" s="144"/>
      <c r="AX2212" s="144"/>
      <c r="AY2212" s="144"/>
      <c r="AZ2212" s="144"/>
      <c r="BA2212" s="144"/>
      <c r="BB2212" s="144"/>
      <c r="BC2212" s="144"/>
      <c r="BD2212" s="144"/>
      <c r="BE2212" s="144"/>
      <c r="BF2212" s="144"/>
      <c r="BG2212" s="144"/>
      <c r="BH2212" s="144"/>
      <c r="BI2212" s="144"/>
      <c r="BJ2212" s="144"/>
      <c r="BK2212" s="144"/>
      <c r="BL2212" s="144"/>
      <c r="BM2212" s="144"/>
      <c r="BN2212" s="144"/>
      <c r="BO2212" s="144"/>
      <c r="BP2212" s="144"/>
    </row>
    <row r="2213" spans="1:68" ht="14.5" x14ac:dyDescent="0.3">
      <c r="A2213" s="143"/>
      <c r="B2213" s="143"/>
      <c r="C2213" s="327"/>
      <c r="D2213" s="144"/>
      <c r="E2213" s="144"/>
      <c r="F2213" s="144"/>
      <c r="G2213" s="144"/>
      <c r="H2213" s="144"/>
      <c r="I2213" s="144"/>
      <c r="J2213" s="144"/>
      <c r="K2213" s="144"/>
      <c r="L2213" s="144"/>
      <c r="M2213" s="144"/>
      <c r="N2213" s="144"/>
      <c r="O2213" s="144"/>
      <c r="P2213" s="144"/>
      <c r="Q2213" s="144"/>
      <c r="R2213" s="144"/>
      <c r="S2213" s="144"/>
      <c r="T2213" s="144"/>
      <c r="U2213" s="144"/>
      <c r="V2213" s="144"/>
      <c r="W2213" s="144"/>
      <c r="X2213" s="144"/>
      <c r="Y2213" s="144"/>
      <c r="Z2213" s="144"/>
      <c r="AA2213" s="144"/>
      <c r="AB2213" s="144"/>
      <c r="AC2213" s="144"/>
      <c r="AD2213" s="144"/>
      <c r="AE2213" s="144"/>
      <c r="AF2213" s="144"/>
      <c r="AG2213" s="144"/>
      <c r="AH2213" s="144"/>
      <c r="AI2213" s="144"/>
      <c r="AJ2213" s="144"/>
      <c r="AK2213" s="144"/>
      <c r="AL2213" s="144"/>
      <c r="AM2213" s="144"/>
      <c r="AN2213" s="144"/>
      <c r="AO2213" s="144"/>
      <c r="AP2213" s="144"/>
      <c r="AQ2213" s="144"/>
      <c r="AR2213" s="144"/>
      <c r="AS2213" s="144"/>
      <c r="AT2213" s="144"/>
      <c r="AU2213" s="144"/>
      <c r="AV2213" s="144"/>
      <c r="AW2213" s="144"/>
      <c r="AX2213" s="144"/>
      <c r="AY2213" s="144"/>
      <c r="AZ2213" s="144"/>
      <c r="BA2213" s="144"/>
      <c r="BB2213" s="144"/>
      <c r="BC2213" s="144"/>
      <c r="BD2213" s="144"/>
      <c r="BE2213" s="144"/>
      <c r="BF2213" s="144"/>
      <c r="BG2213" s="144"/>
      <c r="BH2213" s="144"/>
      <c r="BI2213" s="144"/>
      <c r="BJ2213" s="144"/>
      <c r="BK2213" s="144"/>
      <c r="BL2213" s="144"/>
      <c r="BM2213" s="144"/>
      <c r="BN2213" s="144"/>
      <c r="BO2213" s="144"/>
      <c r="BP2213" s="144"/>
    </row>
    <row r="2214" spans="1:68" ht="14.5" x14ac:dyDescent="0.3">
      <c r="A2214" s="143"/>
      <c r="B2214" s="143"/>
      <c r="C2214" s="327"/>
      <c r="D2214" s="144"/>
      <c r="E2214" s="144"/>
      <c r="F2214" s="144"/>
      <c r="G2214" s="144"/>
      <c r="H2214" s="144"/>
      <c r="I2214" s="144"/>
      <c r="J2214" s="144"/>
      <c r="K2214" s="144"/>
      <c r="L2214" s="144"/>
      <c r="M2214" s="144"/>
      <c r="N2214" s="144"/>
      <c r="O2214" s="144"/>
      <c r="P2214" s="144"/>
      <c r="Q2214" s="144"/>
      <c r="R2214" s="144"/>
      <c r="S2214" s="144"/>
      <c r="T2214" s="144"/>
      <c r="U2214" s="144"/>
      <c r="V2214" s="144"/>
      <c r="W2214" s="144"/>
      <c r="X2214" s="144"/>
      <c r="Y2214" s="144"/>
      <c r="Z2214" s="144"/>
      <c r="AA2214" s="144"/>
      <c r="AB2214" s="144"/>
      <c r="AC2214" s="144"/>
      <c r="AD2214" s="144"/>
      <c r="AE2214" s="144"/>
      <c r="AF2214" s="144"/>
      <c r="AG2214" s="144"/>
      <c r="AH2214" s="144"/>
      <c r="AI2214" s="144"/>
      <c r="AJ2214" s="144"/>
      <c r="AK2214" s="144"/>
      <c r="AL2214" s="144"/>
      <c r="AM2214" s="144"/>
      <c r="AN2214" s="144"/>
      <c r="AO2214" s="144"/>
      <c r="AP2214" s="144"/>
      <c r="AQ2214" s="144"/>
      <c r="AR2214" s="144"/>
      <c r="AS2214" s="144"/>
      <c r="AT2214" s="144"/>
      <c r="AU2214" s="144"/>
      <c r="AV2214" s="144"/>
      <c r="AW2214" s="144"/>
      <c r="AX2214" s="144"/>
      <c r="AY2214" s="144"/>
      <c r="AZ2214" s="144"/>
      <c r="BA2214" s="144"/>
      <c r="BB2214" s="144"/>
      <c r="BC2214" s="144"/>
      <c r="BD2214" s="144"/>
      <c r="BE2214" s="144"/>
      <c r="BF2214" s="144"/>
      <c r="BG2214" s="144"/>
      <c r="BH2214" s="144"/>
      <c r="BI2214" s="144"/>
      <c r="BJ2214" s="144"/>
      <c r="BK2214" s="144"/>
      <c r="BL2214" s="144"/>
      <c r="BM2214" s="144"/>
      <c r="BN2214" s="144"/>
      <c r="BO2214" s="144"/>
      <c r="BP2214" s="144"/>
    </row>
    <row r="2215" spans="1:68" ht="14.5" x14ac:dyDescent="0.3">
      <c r="A2215" s="143"/>
      <c r="B2215" s="143"/>
      <c r="C2215" s="327"/>
      <c r="D2215" s="144"/>
      <c r="E2215" s="144"/>
      <c r="F2215" s="144"/>
      <c r="G2215" s="144"/>
      <c r="H2215" s="144"/>
      <c r="I2215" s="144"/>
      <c r="J2215" s="144"/>
      <c r="K2215" s="144"/>
      <c r="L2215" s="144"/>
      <c r="M2215" s="144"/>
      <c r="N2215" s="144"/>
      <c r="O2215" s="144"/>
      <c r="P2215" s="144"/>
      <c r="Q2215" s="144"/>
      <c r="R2215" s="144"/>
      <c r="S2215" s="144"/>
      <c r="T2215" s="144"/>
      <c r="U2215" s="144"/>
      <c r="V2215" s="144"/>
      <c r="W2215" s="144"/>
      <c r="X2215" s="144"/>
      <c r="Y2215" s="144"/>
      <c r="Z2215" s="144"/>
      <c r="AA2215" s="144"/>
      <c r="AB2215" s="144"/>
      <c r="AC2215" s="144"/>
      <c r="AD2215" s="144"/>
      <c r="AE2215" s="144"/>
      <c r="AF2215" s="144"/>
      <c r="AG2215" s="144"/>
      <c r="AH2215" s="144"/>
      <c r="AI2215" s="144"/>
      <c r="AJ2215" s="144"/>
      <c r="AK2215" s="144"/>
      <c r="AL2215" s="144"/>
      <c r="AM2215" s="144"/>
      <c r="AN2215" s="144"/>
      <c r="AO2215" s="144"/>
      <c r="AP2215" s="144"/>
      <c r="AQ2215" s="144"/>
      <c r="AR2215" s="144"/>
      <c r="AS2215" s="144"/>
      <c r="AT2215" s="144"/>
      <c r="AU2215" s="144"/>
      <c r="AV2215" s="144"/>
      <c r="AW2215" s="144"/>
      <c r="AX2215" s="144"/>
      <c r="AY2215" s="144"/>
      <c r="AZ2215" s="144"/>
      <c r="BA2215" s="144"/>
      <c r="BB2215" s="144"/>
      <c r="BC2215" s="144"/>
      <c r="BD2215" s="144"/>
      <c r="BE2215" s="144"/>
      <c r="BF2215" s="144"/>
      <c r="BG2215" s="144"/>
      <c r="BH2215" s="144"/>
      <c r="BI2215" s="144"/>
      <c r="BJ2215" s="144"/>
      <c r="BK2215" s="144"/>
      <c r="BL2215" s="144"/>
      <c r="BM2215" s="144"/>
      <c r="BN2215" s="144"/>
      <c r="BO2215" s="144"/>
      <c r="BP2215" s="144"/>
    </row>
    <row r="2216" spans="1:68" ht="14.5" x14ac:dyDescent="0.3">
      <c r="A2216" s="143"/>
      <c r="B2216" s="143"/>
      <c r="C2216" s="327"/>
      <c r="D2216" s="144"/>
      <c r="E2216" s="144"/>
      <c r="F2216" s="144"/>
      <c r="G2216" s="144"/>
      <c r="H2216" s="144"/>
      <c r="I2216" s="144"/>
      <c r="J2216" s="144"/>
      <c r="K2216" s="144"/>
      <c r="L2216" s="144"/>
      <c r="M2216" s="144"/>
      <c r="N2216" s="144"/>
      <c r="O2216" s="144"/>
      <c r="P2216" s="144"/>
      <c r="Q2216" s="144"/>
      <c r="R2216" s="144"/>
      <c r="S2216" s="144"/>
      <c r="T2216" s="144"/>
      <c r="U2216" s="144"/>
      <c r="V2216" s="144"/>
      <c r="W2216" s="144"/>
      <c r="X2216" s="144"/>
      <c r="Y2216" s="144"/>
      <c r="Z2216" s="144"/>
      <c r="AA2216" s="144"/>
      <c r="AB2216" s="144"/>
      <c r="AC2216" s="144"/>
      <c r="AD2216" s="144"/>
      <c r="AE2216" s="144"/>
      <c r="AF2216" s="144"/>
      <c r="AG2216" s="144"/>
      <c r="AH2216" s="144"/>
      <c r="AI2216" s="144"/>
      <c r="AJ2216" s="144"/>
      <c r="AK2216" s="144"/>
      <c r="AL2216" s="144"/>
      <c r="AM2216" s="144"/>
      <c r="AN2216" s="144"/>
      <c r="AO2216" s="144"/>
      <c r="AP2216" s="144"/>
      <c r="AQ2216" s="144"/>
      <c r="AR2216" s="144"/>
      <c r="AS2216" s="144"/>
      <c r="AT2216" s="144"/>
      <c r="AU2216" s="144"/>
      <c r="AV2216" s="144"/>
      <c r="AW2216" s="144"/>
      <c r="AX2216" s="144"/>
      <c r="AY2216" s="144"/>
      <c r="AZ2216" s="144"/>
      <c r="BA2216" s="144"/>
      <c r="BB2216" s="144"/>
      <c r="BC2216" s="144"/>
      <c r="BD2216" s="144"/>
      <c r="BE2216" s="144"/>
      <c r="BF2216" s="144"/>
      <c r="BG2216" s="144"/>
      <c r="BH2216" s="144"/>
      <c r="BI2216" s="144"/>
      <c r="BJ2216" s="144"/>
      <c r="BK2216" s="144"/>
      <c r="BL2216" s="144"/>
      <c r="BM2216" s="144"/>
      <c r="BN2216" s="144"/>
      <c r="BO2216" s="144"/>
      <c r="BP2216" s="144"/>
    </row>
    <row r="2217" spans="1:68" ht="14.5" x14ac:dyDescent="0.3">
      <c r="A2217" s="143"/>
      <c r="B2217" s="143"/>
      <c r="C2217" s="327"/>
      <c r="D2217" s="144"/>
      <c r="E2217" s="144"/>
      <c r="F2217" s="144"/>
      <c r="G2217" s="144"/>
      <c r="H2217" s="144"/>
      <c r="I2217" s="144"/>
      <c r="J2217" s="144"/>
      <c r="K2217" s="144"/>
      <c r="L2217" s="144"/>
      <c r="M2217" s="144"/>
      <c r="N2217" s="144"/>
      <c r="O2217" s="144"/>
      <c r="P2217" s="144"/>
      <c r="Q2217" s="144"/>
      <c r="R2217" s="144"/>
      <c r="S2217" s="144"/>
      <c r="T2217" s="144"/>
      <c r="U2217" s="144"/>
      <c r="V2217" s="144"/>
      <c r="W2217" s="144"/>
      <c r="X2217" s="144"/>
      <c r="Y2217" s="144"/>
      <c r="Z2217" s="144"/>
      <c r="AA2217" s="144"/>
      <c r="AB2217" s="144"/>
      <c r="AC2217" s="144"/>
      <c r="AD2217" s="144"/>
      <c r="AE2217" s="144"/>
      <c r="AF2217" s="144"/>
      <c r="AG2217" s="144"/>
      <c r="AH2217" s="144"/>
      <c r="AI2217" s="144"/>
      <c r="AJ2217" s="144"/>
      <c r="AK2217" s="144"/>
      <c r="AL2217" s="144"/>
      <c r="AM2217" s="144"/>
      <c r="AN2217" s="144"/>
      <c r="AO2217" s="144"/>
      <c r="AP2217" s="144"/>
      <c r="AQ2217" s="144"/>
      <c r="AR2217" s="144"/>
      <c r="AS2217" s="144"/>
      <c r="AT2217" s="144"/>
      <c r="AU2217" s="144"/>
      <c r="AV2217" s="144"/>
      <c r="AW2217" s="144"/>
      <c r="AX2217" s="144"/>
      <c r="AY2217" s="144"/>
      <c r="AZ2217" s="144"/>
      <c r="BA2217" s="144"/>
      <c r="BB2217" s="144"/>
      <c r="BC2217" s="144"/>
      <c r="BD2217" s="144"/>
      <c r="BE2217" s="144"/>
      <c r="BF2217" s="144"/>
      <c r="BG2217" s="144"/>
      <c r="BH2217" s="144"/>
      <c r="BI2217" s="144"/>
      <c r="BJ2217" s="144"/>
      <c r="BK2217" s="144"/>
      <c r="BL2217" s="144"/>
      <c r="BM2217" s="144"/>
      <c r="BN2217" s="144"/>
      <c r="BO2217" s="144"/>
      <c r="BP2217" s="144"/>
    </row>
    <row r="2218" spans="1:68" ht="14.5" x14ac:dyDescent="0.3">
      <c r="A2218" s="143"/>
      <c r="B2218" s="143"/>
      <c r="C2218" s="327"/>
      <c r="D2218" s="144"/>
      <c r="E2218" s="144"/>
      <c r="F2218" s="144"/>
      <c r="G2218" s="144"/>
      <c r="H2218" s="144"/>
      <c r="I2218" s="144"/>
      <c r="J2218" s="144"/>
      <c r="K2218" s="144"/>
      <c r="L2218" s="144"/>
      <c r="M2218" s="144"/>
      <c r="N2218" s="144"/>
      <c r="O2218" s="144"/>
      <c r="P2218" s="144"/>
      <c r="Q2218" s="144"/>
      <c r="R2218" s="144"/>
      <c r="S2218" s="144"/>
      <c r="T2218" s="144"/>
      <c r="U2218" s="144"/>
      <c r="V2218" s="144"/>
      <c r="W2218" s="144"/>
      <c r="X2218" s="144"/>
      <c r="Y2218" s="144"/>
      <c r="Z2218" s="144"/>
      <c r="AA2218" s="144"/>
      <c r="AB2218" s="144"/>
      <c r="AC2218" s="144"/>
      <c r="AD2218" s="144"/>
      <c r="AE2218" s="144"/>
      <c r="AF2218" s="144"/>
      <c r="AG2218" s="144"/>
      <c r="AH2218" s="144"/>
      <c r="AI2218" s="144"/>
      <c r="AJ2218" s="144"/>
      <c r="AK2218" s="144"/>
      <c r="AL2218" s="144"/>
      <c r="AM2218" s="144"/>
      <c r="AN2218" s="144"/>
      <c r="AO2218" s="144"/>
      <c r="AP2218" s="144"/>
      <c r="AQ2218" s="144"/>
      <c r="AR2218" s="144"/>
      <c r="AS2218" s="144"/>
      <c r="AT2218" s="144"/>
      <c r="AU2218" s="144"/>
      <c r="AV2218" s="144"/>
      <c r="AW2218" s="144"/>
      <c r="AX2218" s="144"/>
      <c r="AY2218" s="144"/>
      <c r="AZ2218" s="144"/>
      <c r="BA2218" s="144"/>
      <c r="BB2218" s="144"/>
      <c r="BC2218" s="144"/>
      <c r="BD2218" s="144"/>
      <c r="BE2218" s="144"/>
      <c r="BF2218" s="144"/>
      <c r="BG2218" s="144"/>
      <c r="BH2218" s="144"/>
      <c r="BI2218" s="144"/>
      <c r="BJ2218" s="144"/>
      <c r="BK2218" s="144"/>
      <c r="BL2218" s="144"/>
      <c r="BM2218" s="144"/>
      <c r="BN2218" s="144"/>
      <c r="BO2218" s="144"/>
      <c r="BP2218" s="144"/>
    </row>
    <row r="2219" spans="1:68" ht="14.5" x14ac:dyDescent="0.3">
      <c r="A2219" s="143"/>
      <c r="B2219" s="143"/>
      <c r="C2219" s="327"/>
      <c r="D2219" s="144"/>
      <c r="E2219" s="144"/>
      <c r="F2219" s="144"/>
      <c r="G2219" s="144"/>
      <c r="H2219" s="144"/>
      <c r="I2219" s="144"/>
      <c r="J2219" s="144"/>
      <c r="K2219" s="144"/>
      <c r="L2219" s="144"/>
      <c r="M2219" s="144"/>
      <c r="N2219" s="144"/>
      <c r="O2219" s="144"/>
      <c r="P2219" s="144"/>
      <c r="Q2219" s="144"/>
      <c r="R2219" s="144"/>
      <c r="S2219" s="144"/>
      <c r="T2219" s="144"/>
      <c r="U2219" s="144"/>
      <c r="V2219" s="144"/>
      <c r="W2219" s="144"/>
      <c r="X2219" s="144"/>
      <c r="Y2219" s="144"/>
      <c r="Z2219" s="144"/>
      <c r="AA2219" s="144"/>
      <c r="AB2219" s="144"/>
      <c r="AC2219" s="144"/>
      <c r="AD2219" s="144"/>
      <c r="AE2219" s="144"/>
      <c r="AF2219" s="144"/>
      <c r="AG2219" s="144"/>
      <c r="AH2219" s="144"/>
      <c r="AI2219" s="144"/>
      <c r="AJ2219" s="144"/>
      <c r="AK2219" s="144"/>
      <c r="AL2219" s="144"/>
      <c r="AM2219" s="144"/>
      <c r="AN2219" s="144"/>
      <c r="AO2219" s="144"/>
      <c r="AP2219" s="144"/>
      <c r="AQ2219" s="144"/>
      <c r="AR2219" s="144"/>
      <c r="AS2219" s="144"/>
      <c r="AT2219" s="144"/>
      <c r="AU2219" s="144"/>
      <c r="AV2219" s="144"/>
      <c r="AW2219" s="144"/>
      <c r="AX2219" s="144"/>
      <c r="AY2219" s="144"/>
      <c r="AZ2219" s="144"/>
      <c r="BA2219" s="144"/>
      <c r="BB2219" s="144"/>
      <c r="BC2219" s="144"/>
      <c r="BD2219" s="144"/>
      <c r="BE2219" s="144"/>
      <c r="BF2219" s="144"/>
      <c r="BG2219" s="144"/>
      <c r="BH2219" s="144"/>
      <c r="BI2219" s="144"/>
      <c r="BJ2219" s="144"/>
      <c r="BK2219" s="144"/>
      <c r="BL2219" s="144"/>
      <c r="BM2219" s="144"/>
      <c r="BN2219" s="144"/>
      <c r="BO2219" s="144"/>
      <c r="BP2219" s="144"/>
    </row>
    <row r="2220" spans="1:68" ht="14.5" x14ac:dyDescent="0.3">
      <c r="A2220" s="143"/>
      <c r="B2220" s="143"/>
      <c r="C2220" s="327"/>
      <c r="D2220" s="144"/>
      <c r="E2220" s="144"/>
      <c r="F2220" s="144"/>
      <c r="G2220" s="144"/>
      <c r="H2220" s="144"/>
      <c r="I2220" s="144"/>
      <c r="J2220" s="144"/>
      <c r="K2220" s="144"/>
      <c r="L2220" s="144"/>
      <c r="M2220" s="144"/>
      <c r="N2220" s="144"/>
      <c r="O2220" s="144"/>
      <c r="P2220" s="144"/>
      <c r="Q2220" s="144"/>
      <c r="R2220" s="144"/>
      <c r="S2220" s="144"/>
      <c r="T2220" s="144"/>
      <c r="U2220" s="144"/>
      <c r="V2220" s="144"/>
      <c r="W2220" s="144"/>
      <c r="X2220" s="144"/>
      <c r="Y2220" s="144"/>
      <c r="Z2220" s="144"/>
      <c r="AA2220" s="144"/>
      <c r="AB2220" s="144"/>
      <c r="AC2220" s="144"/>
      <c r="AD2220" s="144"/>
      <c r="AE2220" s="144"/>
      <c r="AF2220" s="144"/>
      <c r="AG2220" s="144"/>
      <c r="AH2220" s="144"/>
      <c r="AI2220" s="144"/>
      <c r="AJ2220" s="144"/>
      <c r="AK2220" s="144"/>
      <c r="AL2220" s="144"/>
      <c r="AM2220" s="144"/>
      <c r="AN2220" s="144"/>
      <c r="AO2220" s="144"/>
      <c r="AP2220" s="144"/>
      <c r="AQ2220" s="144"/>
      <c r="AR2220" s="144"/>
      <c r="AS2220" s="144"/>
      <c r="AT2220" s="144"/>
      <c r="AU2220" s="144"/>
      <c r="AV2220" s="144"/>
      <c r="AW2220" s="144"/>
      <c r="AX2220" s="144"/>
      <c r="AY2220" s="144"/>
      <c r="AZ2220" s="144"/>
      <c r="BA2220" s="144"/>
      <c r="BB2220" s="144"/>
      <c r="BC2220" s="144"/>
      <c r="BD2220" s="144"/>
      <c r="BE2220" s="144"/>
      <c r="BF2220" s="144"/>
      <c r="BG2220" s="144"/>
      <c r="BH2220" s="144"/>
      <c r="BI2220" s="144"/>
      <c r="BJ2220" s="144"/>
      <c r="BK2220" s="144"/>
      <c r="BL2220" s="144"/>
      <c r="BM2220" s="144"/>
      <c r="BN2220" s="144"/>
      <c r="BO2220" s="144"/>
      <c r="BP2220" s="144"/>
    </row>
    <row r="2221" spans="1:68" ht="14.5" x14ac:dyDescent="0.3">
      <c r="A2221" s="143"/>
      <c r="B2221" s="143"/>
      <c r="C2221" s="327"/>
      <c r="D2221" s="144"/>
      <c r="E2221" s="144"/>
      <c r="F2221" s="144"/>
      <c r="G2221" s="144"/>
      <c r="H2221" s="144"/>
      <c r="I2221" s="144"/>
      <c r="J2221" s="144"/>
      <c r="K2221" s="144"/>
      <c r="L2221" s="144"/>
      <c r="M2221" s="144"/>
      <c r="N2221" s="144"/>
      <c r="O2221" s="144"/>
      <c r="P2221" s="144"/>
      <c r="Q2221" s="144"/>
      <c r="R2221" s="144"/>
      <c r="S2221" s="144"/>
      <c r="T2221" s="144"/>
      <c r="U2221" s="144"/>
      <c r="V2221" s="144"/>
      <c r="W2221" s="144"/>
      <c r="X2221" s="144"/>
      <c r="Y2221" s="144"/>
      <c r="Z2221" s="144"/>
      <c r="AA2221" s="144"/>
      <c r="AB2221" s="144"/>
      <c r="AC2221" s="144"/>
      <c r="AD2221" s="144"/>
      <c r="AE2221" s="144"/>
      <c r="AF2221" s="144"/>
      <c r="AG2221" s="144"/>
      <c r="AH2221" s="144"/>
      <c r="AI2221" s="144"/>
      <c r="AJ2221" s="144"/>
      <c r="AK2221" s="144"/>
      <c r="AL2221" s="144"/>
      <c r="AM2221" s="144"/>
      <c r="AN2221" s="144"/>
      <c r="AO2221" s="144"/>
      <c r="AP2221" s="144"/>
      <c r="AQ2221" s="144"/>
      <c r="AR2221" s="144"/>
      <c r="AS2221" s="144"/>
      <c r="AT2221" s="144"/>
      <c r="AU2221" s="144"/>
      <c r="AV2221" s="144"/>
      <c r="AW2221" s="144"/>
      <c r="AX2221" s="144"/>
      <c r="AY2221" s="144"/>
      <c r="AZ2221" s="144"/>
      <c r="BA2221" s="144"/>
      <c r="BB2221" s="144"/>
      <c r="BC2221" s="144"/>
      <c r="BD2221" s="144"/>
      <c r="BE2221" s="144"/>
      <c r="BF2221" s="144"/>
      <c r="BG2221" s="144"/>
      <c r="BH2221" s="144"/>
      <c r="BI2221" s="144"/>
      <c r="BJ2221" s="144"/>
      <c r="BK2221" s="144"/>
      <c r="BL2221" s="144"/>
      <c r="BM2221" s="144"/>
      <c r="BN2221" s="144"/>
      <c r="BO2221" s="144"/>
      <c r="BP2221" s="144"/>
    </row>
    <row r="2222" spans="1:68" ht="14.5" x14ac:dyDescent="0.3">
      <c r="A2222" s="143"/>
      <c r="B2222" s="143"/>
      <c r="C2222" s="327"/>
      <c r="D2222" s="144"/>
      <c r="E2222" s="144"/>
      <c r="F2222" s="144"/>
      <c r="G2222" s="144"/>
      <c r="H2222" s="144"/>
      <c r="I2222" s="144"/>
      <c r="J2222" s="144"/>
      <c r="K2222" s="144"/>
      <c r="L2222" s="144"/>
      <c r="M2222" s="144"/>
      <c r="N2222" s="144"/>
      <c r="O2222" s="144"/>
      <c r="P2222" s="144"/>
      <c r="Q2222" s="144"/>
      <c r="R2222" s="144"/>
      <c r="S2222" s="144"/>
      <c r="T2222" s="144"/>
      <c r="U2222" s="144"/>
      <c r="V2222" s="144"/>
      <c r="W2222" s="144"/>
      <c r="X2222" s="144"/>
      <c r="Y2222" s="144"/>
      <c r="Z2222" s="144"/>
      <c r="AA2222" s="144"/>
      <c r="AB2222" s="144"/>
      <c r="AC2222" s="144"/>
      <c r="AD2222" s="144"/>
      <c r="AE2222" s="144"/>
      <c r="AF2222" s="144"/>
      <c r="AG2222" s="144"/>
      <c r="AH2222" s="144"/>
      <c r="AI2222" s="144"/>
      <c r="AJ2222" s="144"/>
      <c r="AK2222" s="144"/>
      <c r="AL2222" s="144"/>
      <c r="AM2222" s="144"/>
      <c r="AN2222" s="144"/>
      <c r="AO2222" s="144"/>
      <c r="AP2222" s="144"/>
      <c r="AQ2222" s="144"/>
      <c r="AR2222" s="144"/>
      <c r="AS2222" s="144"/>
      <c r="AT2222" s="144"/>
      <c r="AU2222" s="144"/>
      <c r="AV2222" s="144"/>
      <c r="AW2222" s="144"/>
      <c r="AX2222" s="144"/>
      <c r="AY2222" s="144"/>
      <c r="AZ2222" s="144"/>
      <c r="BA2222" s="144"/>
      <c r="BB2222" s="144"/>
      <c r="BC2222" s="144"/>
      <c r="BD2222" s="144"/>
      <c r="BE2222" s="144"/>
      <c r="BF2222" s="144"/>
      <c r="BG2222" s="144"/>
      <c r="BH2222" s="144"/>
      <c r="BI2222" s="144"/>
      <c r="BJ2222" s="144"/>
      <c r="BK2222" s="144"/>
      <c r="BL2222" s="144"/>
      <c r="BM2222" s="144"/>
      <c r="BN2222" s="144"/>
      <c r="BO2222" s="144"/>
      <c r="BP2222" s="144"/>
    </row>
    <row r="2223" spans="1:68" ht="14.5" x14ac:dyDescent="0.3">
      <c r="A2223" s="143"/>
      <c r="B2223" s="143"/>
      <c r="C2223" s="327"/>
      <c r="D2223" s="144"/>
      <c r="E2223" s="144"/>
      <c r="F2223" s="144"/>
      <c r="G2223" s="144"/>
      <c r="H2223" s="144"/>
      <c r="I2223" s="144"/>
      <c r="J2223" s="144"/>
      <c r="K2223" s="144"/>
      <c r="L2223" s="144"/>
      <c r="M2223" s="144"/>
      <c r="N2223" s="144"/>
      <c r="O2223" s="144"/>
      <c r="P2223" s="144"/>
      <c r="Q2223" s="144"/>
      <c r="R2223" s="144"/>
      <c r="S2223" s="144"/>
      <c r="T2223" s="144"/>
      <c r="U2223" s="144"/>
      <c r="V2223" s="144"/>
      <c r="W2223" s="144"/>
      <c r="X2223" s="144"/>
      <c r="Y2223" s="144"/>
      <c r="Z2223" s="144"/>
      <c r="AA2223" s="144"/>
      <c r="AB2223" s="144"/>
      <c r="AC2223" s="144"/>
      <c r="AD2223" s="144"/>
      <c r="AE2223" s="144"/>
      <c r="AF2223" s="144"/>
      <c r="AG2223" s="144"/>
      <c r="AH2223" s="144"/>
      <c r="AI2223" s="144"/>
      <c r="AJ2223" s="144"/>
      <c r="AK2223" s="144"/>
      <c r="AL2223" s="144"/>
      <c r="AM2223" s="144"/>
      <c r="AN2223" s="144"/>
      <c r="AO2223" s="144"/>
      <c r="AP2223" s="144"/>
      <c r="AQ2223" s="144"/>
      <c r="AR2223" s="144"/>
      <c r="AS2223" s="144"/>
      <c r="AT2223" s="144"/>
      <c r="AU2223" s="144"/>
      <c r="AV2223" s="144"/>
      <c r="AW2223" s="144"/>
      <c r="AX2223" s="144"/>
      <c r="AY2223" s="144"/>
      <c r="AZ2223" s="144"/>
      <c r="BA2223" s="144"/>
      <c r="BB2223" s="144"/>
      <c r="BC2223" s="144"/>
      <c r="BD2223" s="144"/>
      <c r="BE2223" s="144"/>
      <c r="BF2223" s="144"/>
      <c r="BG2223" s="144"/>
      <c r="BH2223" s="144"/>
      <c r="BI2223" s="144"/>
      <c r="BJ2223" s="144"/>
      <c r="BK2223" s="144"/>
      <c r="BL2223" s="144"/>
      <c r="BM2223" s="144"/>
      <c r="BN2223" s="144"/>
      <c r="BO2223" s="144"/>
      <c r="BP2223" s="144"/>
    </row>
    <row r="2224" spans="1:68" ht="14.5" x14ac:dyDescent="0.3">
      <c r="A2224" s="143"/>
      <c r="B2224" s="143"/>
      <c r="C2224" s="327"/>
      <c r="D2224" s="144"/>
      <c r="E2224" s="144"/>
      <c r="F2224" s="144"/>
      <c r="G2224" s="144"/>
      <c r="H2224" s="144"/>
      <c r="I2224" s="144"/>
      <c r="J2224" s="144"/>
      <c r="K2224" s="144"/>
      <c r="L2224" s="144"/>
      <c r="M2224" s="144"/>
      <c r="N2224" s="144"/>
      <c r="O2224" s="144"/>
      <c r="P2224" s="144"/>
      <c r="Q2224" s="144"/>
      <c r="R2224" s="144"/>
      <c r="S2224" s="144"/>
      <c r="T2224" s="144"/>
      <c r="U2224" s="144"/>
      <c r="V2224" s="144"/>
      <c r="W2224" s="144"/>
      <c r="X2224" s="144"/>
      <c r="Y2224" s="144"/>
      <c r="Z2224" s="144"/>
      <c r="AA2224" s="144"/>
      <c r="AB2224" s="144"/>
      <c r="AC2224" s="144"/>
      <c r="AD2224" s="144"/>
      <c r="AE2224" s="144"/>
      <c r="AF2224" s="144"/>
      <c r="AG2224" s="144"/>
      <c r="AH2224" s="144"/>
      <c r="AI2224" s="144"/>
      <c r="AJ2224" s="144"/>
      <c r="AK2224" s="144"/>
      <c r="AL2224" s="144"/>
      <c r="AM2224" s="144"/>
      <c r="AN2224" s="144"/>
      <c r="AO2224" s="144"/>
      <c r="AP2224" s="144"/>
      <c r="AQ2224" s="144"/>
      <c r="AR2224" s="144"/>
      <c r="AS2224" s="144"/>
      <c r="AT2224" s="144"/>
      <c r="AU2224" s="144"/>
      <c r="AV2224" s="144"/>
      <c r="AW2224" s="144"/>
      <c r="AX2224" s="144"/>
      <c r="AY2224" s="144"/>
      <c r="AZ2224" s="144"/>
      <c r="BA2224" s="144"/>
      <c r="BB2224" s="144"/>
      <c r="BC2224" s="144"/>
      <c r="BD2224" s="144"/>
      <c r="BE2224" s="144"/>
      <c r="BF2224" s="144"/>
      <c r="BG2224" s="144"/>
      <c r="BH2224" s="144"/>
      <c r="BI2224" s="144"/>
      <c r="BJ2224" s="144"/>
      <c r="BK2224" s="144"/>
      <c r="BL2224" s="144"/>
      <c r="BM2224" s="144"/>
      <c r="BN2224" s="144"/>
      <c r="BO2224" s="144"/>
      <c r="BP2224" s="144"/>
    </row>
    <row r="2225" spans="1:68" ht="14.5" x14ac:dyDescent="0.3">
      <c r="A2225" s="143"/>
      <c r="B2225" s="143"/>
      <c r="C2225" s="327"/>
      <c r="D2225" s="144"/>
      <c r="E2225" s="144"/>
      <c r="F2225" s="144"/>
      <c r="G2225" s="144"/>
      <c r="H2225" s="144"/>
      <c r="I2225" s="144"/>
      <c r="J2225" s="144"/>
      <c r="K2225" s="144"/>
      <c r="L2225" s="144"/>
      <c r="M2225" s="144"/>
      <c r="N2225" s="144"/>
      <c r="O2225" s="144"/>
      <c r="P2225" s="144"/>
      <c r="Q2225" s="144"/>
      <c r="R2225" s="144"/>
      <c r="S2225" s="144"/>
      <c r="T2225" s="144"/>
      <c r="U2225" s="144"/>
      <c r="V2225" s="144"/>
      <c r="W2225" s="144"/>
      <c r="X2225" s="144"/>
      <c r="Y2225" s="144"/>
      <c r="Z2225" s="144"/>
      <c r="AA2225" s="144"/>
      <c r="AB2225" s="144"/>
      <c r="AC2225" s="144"/>
      <c r="AD2225" s="144"/>
      <c r="AE2225" s="144"/>
      <c r="AF2225" s="144"/>
      <c r="AG2225" s="144"/>
      <c r="AH2225" s="144"/>
      <c r="AI2225" s="144"/>
      <c r="AJ2225" s="144"/>
      <c r="AK2225" s="144"/>
      <c r="AL2225" s="144"/>
      <c r="AM2225" s="144"/>
      <c r="AN2225" s="144"/>
      <c r="AO2225" s="144"/>
      <c r="AP2225" s="144"/>
      <c r="AQ2225" s="144"/>
      <c r="AR2225" s="144"/>
      <c r="AS2225" s="144"/>
      <c r="AT2225" s="144"/>
      <c r="AU2225" s="144"/>
      <c r="AV2225" s="144"/>
      <c r="AW2225" s="144"/>
      <c r="AX2225" s="144"/>
      <c r="AY2225" s="144"/>
      <c r="AZ2225" s="144"/>
      <c r="BA2225" s="144"/>
      <c r="BB2225" s="144"/>
      <c r="BC2225" s="144"/>
      <c r="BD2225" s="144"/>
      <c r="BE2225" s="144"/>
      <c r="BF2225" s="144"/>
      <c r="BG2225" s="144"/>
      <c r="BH2225" s="144"/>
      <c r="BI2225" s="144"/>
      <c r="BJ2225" s="144"/>
      <c r="BK2225" s="144"/>
      <c r="BL2225" s="144"/>
      <c r="BM2225" s="144"/>
      <c r="BN2225" s="144"/>
      <c r="BO2225" s="144"/>
      <c r="BP2225" s="144"/>
    </row>
    <row r="2226" spans="1:68" ht="14.5" x14ac:dyDescent="0.3">
      <c r="A2226" s="143"/>
      <c r="B2226" s="143"/>
      <c r="C2226" s="327"/>
      <c r="D2226" s="144"/>
      <c r="E2226" s="144"/>
      <c r="F2226" s="144"/>
      <c r="G2226" s="144"/>
      <c r="H2226" s="144"/>
      <c r="I2226" s="144"/>
      <c r="J2226" s="144"/>
      <c r="K2226" s="144"/>
      <c r="L2226" s="144"/>
      <c r="M2226" s="144"/>
      <c r="N2226" s="144"/>
      <c r="O2226" s="144"/>
      <c r="P2226" s="144"/>
      <c r="Q2226" s="144"/>
      <c r="R2226" s="144"/>
      <c r="S2226" s="144"/>
      <c r="T2226" s="144"/>
      <c r="U2226" s="144"/>
      <c r="V2226" s="144"/>
      <c r="W2226" s="144"/>
      <c r="X2226" s="144"/>
      <c r="Y2226" s="144"/>
      <c r="Z2226" s="144"/>
      <c r="AA2226" s="144"/>
      <c r="AB2226" s="144"/>
      <c r="AC2226" s="144"/>
      <c r="AD2226" s="144"/>
      <c r="AE2226" s="144"/>
      <c r="AF2226" s="144"/>
      <c r="AG2226" s="144"/>
      <c r="AH2226" s="144"/>
      <c r="AI2226" s="144"/>
      <c r="AJ2226" s="144"/>
      <c r="AK2226" s="144"/>
      <c r="AL2226" s="144"/>
      <c r="AM2226" s="144"/>
      <c r="AN2226" s="144"/>
      <c r="AO2226" s="144"/>
      <c r="AP2226" s="144"/>
      <c r="AQ2226" s="144"/>
      <c r="AR2226" s="144"/>
      <c r="AS2226" s="144"/>
      <c r="AT2226" s="144"/>
      <c r="AU2226" s="144"/>
      <c r="AV2226" s="144"/>
      <c r="AW2226" s="144"/>
      <c r="AX2226" s="144"/>
      <c r="AY2226" s="144"/>
      <c r="AZ2226" s="144"/>
      <c r="BA2226" s="144"/>
      <c r="BB2226" s="144"/>
      <c r="BC2226" s="144"/>
      <c r="BD2226" s="144"/>
      <c r="BE2226" s="144"/>
      <c r="BF2226" s="144"/>
      <c r="BG2226" s="144"/>
      <c r="BH2226" s="144"/>
      <c r="BI2226" s="144"/>
      <c r="BJ2226" s="144"/>
      <c r="BK2226" s="144"/>
      <c r="BL2226" s="144"/>
      <c r="BM2226" s="144"/>
      <c r="BN2226" s="144"/>
      <c r="BO2226" s="144"/>
      <c r="BP2226" s="144"/>
    </row>
    <row r="2227" spans="1:68" ht="14.5" x14ac:dyDescent="0.3">
      <c r="A2227" s="143"/>
      <c r="B2227" s="143"/>
      <c r="C2227" s="327"/>
      <c r="D2227" s="144"/>
      <c r="E2227" s="144"/>
      <c r="F2227" s="144"/>
      <c r="G2227" s="144"/>
      <c r="H2227" s="144"/>
      <c r="I2227" s="144"/>
      <c r="J2227" s="144"/>
      <c r="K2227" s="144"/>
      <c r="L2227" s="144"/>
      <c r="M2227" s="144"/>
      <c r="N2227" s="144"/>
      <c r="O2227" s="144"/>
      <c r="P2227" s="144"/>
      <c r="Q2227" s="144"/>
      <c r="R2227" s="144"/>
      <c r="S2227" s="144"/>
      <c r="T2227" s="144"/>
      <c r="U2227" s="144"/>
      <c r="V2227" s="144"/>
      <c r="W2227" s="144"/>
      <c r="X2227" s="144"/>
      <c r="Y2227" s="144"/>
      <c r="Z2227" s="144"/>
      <c r="AA2227" s="144"/>
      <c r="AB2227" s="144"/>
      <c r="AC2227" s="144"/>
      <c r="AD2227" s="144"/>
      <c r="AE2227" s="144"/>
      <c r="AF2227" s="144"/>
      <c r="AG2227" s="144"/>
      <c r="AH2227" s="144"/>
      <c r="AI2227" s="144"/>
      <c r="AJ2227" s="144"/>
      <c r="AK2227" s="144"/>
      <c r="AL2227" s="144"/>
      <c r="AM2227" s="144"/>
      <c r="AN2227" s="144"/>
      <c r="AO2227" s="144"/>
      <c r="AP2227" s="144"/>
      <c r="AQ2227" s="144"/>
      <c r="AR2227" s="144"/>
      <c r="AS2227" s="144"/>
      <c r="AT2227" s="144"/>
      <c r="AU2227" s="144"/>
      <c r="AV2227" s="144"/>
      <c r="AW2227" s="144"/>
      <c r="AX2227" s="144"/>
      <c r="AY2227" s="144"/>
      <c r="AZ2227" s="144"/>
      <c r="BA2227" s="144"/>
      <c r="BB2227" s="144"/>
      <c r="BC2227" s="144"/>
      <c r="BD2227" s="144"/>
      <c r="BE2227" s="144"/>
      <c r="BF2227" s="144"/>
      <c r="BG2227" s="144"/>
      <c r="BH2227" s="144"/>
      <c r="BI2227" s="144"/>
      <c r="BJ2227" s="144"/>
      <c r="BK2227" s="144"/>
      <c r="BL2227" s="144"/>
      <c r="BM2227" s="144"/>
      <c r="BN2227" s="144"/>
      <c r="BO2227" s="144"/>
      <c r="BP2227" s="144"/>
    </row>
    <row r="2228" spans="1:68" ht="14.5" x14ac:dyDescent="0.3">
      <c r="A2228" s="143"/>
      <c r="B2228" s="143"/>
      <c r="C2228" s="327"/>
      <c r="D2228" s="144"/>
      <c r="E2228" s="144"/>
      <c r="F2228" s="144"/>
      <c r="G2228" s="144"/>
      <c r="H2228" s="144"/>
      <c r="I2228" s="144"/>
      <c r="J2228" s="144"/>
      <c r="K2228" s="144"/>
      <c r="L2228" s="144"/>
      <c r="M2228" s="144"/>
      <c r="N2228" s="144"/>
      <c r="O2228" s="144"/>
      <c r="P2228" s="144"/>
      <c r="Q2228" s="144"/>
      <c r="R2228" s="144"/>
      <c r="S2228" s="144"/>
      <c r="T2228" s="144"/>
      <c r="U2228" s="144"/>
      <c r="V2228" s="144"/>
      <c r="W2228" s="144"/>
      <c r="X2228" s="144"/>
      <c r="Y2228" s="144"/>
      <c r="Z2228" s="144"/>
      <c r="AA2228" s="144"/>
      <c r="AB2228" s="144"/>
      <c r="AC2228" s="144"/>
      <c r="AD2228" s="144"/>
      <c r="AE2228" s="144"/>
      <c r="AF2228" s="144"/>
      <c r="AG2228" s="144"/>
      <c r="AH2228" s="144"/>
      <c r="AI2228" s="144"/>
      <c r="AJ2228" s="144"/>
      <c r="AK2228" s="144"/>
      <c r="AL2228" s="144"/>
      <c r="AM2228" s="144"/>
      <c r="AN2228" s="144"/>
      <c r="AO2228" s="144"/>
      <c r="AP2228" s="144"/>
      <c r="AQ2228" s="144"/>
      <c r="AR2228" s="144"/>
      <c r="AS2228" s="144"/>
      <c r="AT2228" s="144"/>
      <c r="AU2228" s="144"/>
      <c r="AV2228" s="144"/>
      <c r="AW2228" s="144"/>
      <c r="AX2228" s="144"/>
      <c r="AY2228" s="144"/>
      <c r="AZ2228" s="144"/>
      <c r="BA2228" s="144"/>
      <c r="BB2228" s="144"/>
      <c r="BC2228" s="144"/>
      <c r="BD2228" s="144"/>
      <c r="BE2228" s="144"/>
      <c r="BF2228" s="144"/>
      <c r="BG2228" s="144"/>
      <c r="BH2228" s="144"/>
      <c r="BI2228" s="144"/>
      <c r="BJ2228" s="144"/>
      <c r="BK2228" s="144"/>
      <c r="BL2228" s="144"/>
      <c r="BM2228" s="144"/>
      <c r="BN2228" s="144"/>
      <c r="BO2228" s="144"/>
      <c r="BP2228" s="144"/>
    </row>
    <row r="2229" spans="1:68" ht="14.5" x14ac:dyDescent="0.3">
      <c r="A2229" s="143"/>
      <c r="B2229" s="143"/>
      <c r="C2229" s="327"/>
      <c r="D2229" s="144"/>
      <c r="E2229" s="144"/>
      <c r="F2229" s="144"/>
      <c r="G2229" s="144"/>
      <c r="H2229" s="144"/>
      <c r="I2229" s="144"/>
      <c r="J2229" s="144"/>
      <c r="K2229" s="144"/>
      <c r="L2229" s="144"/>
      <c r="M2229" s="144"/>
      <c r="N2229" s="144"/>
      <c r="O2229" s="144"/>
      <c r="P2229" s="144"/>
      <c r="Q2229" s="144"/>
      <c r="R2229" s="144"/>
      <c r="S2229" s="144"/>
      <c r="T2229" s="144"/>
      <c r="U2229" s="144"/>
      <c r="V2229" s="144"/>
      <c r="W2229" s="144"/>
      <c r="X2229" s="144"/>
      <c r="Y2229" s="144"/>
      <c r="Z2229" s="144"/>
      <c r="AA2229" s="144"/>
      <c r="AB2229" s="144"/>
      <c r="AC2229" s="144"/>
      <c r="AD2229" s="144"/>
      <c r="AE2229" s="144"/>
      <c r="AF2229" s="144"/>
      <c r="AG2229" s="144"/>
      <c r="AH2229" s="144"/>
      <c r="AI2229" s="144"/>
      <c r="AJ2229" s="144"/>
      <c r="AK2229" s="144"/>
      <c r="AL2229" s="144"/>
      <c r="AM2229" s="144"/>
      <c r="AN2229" s="144"/>
      <c r="AO2229" s="144"/>
      <c r="AP2229" s="144"/>
      <c r="AQ2229" s="144"/>
      <c r="AR2229" s="144"/>
      <c r="AS2229" s="144"/>
      <c r="AT2229" s="144"/>
      <c r="AU2229" s="144"/>
      <c r="AV2229" s="144"/>
      <c r="AW2229" s="144"/>
      <c r="AX2229" s="144"/>
      <c r="AY2229" s="144"/>
      <c r="AZ2229" s="144"/>
      <c r="BA2229" s="144"/>
      <c r="BB2229" s="144"/>
      <c r="BC2229" s="144"/>
      <c r="BD2229" s="144"/>
      <c r="BE2229" s="144"/>
      <c r="BF2229" s="144"/>
      <c r="BG2229" s="144"/>
      <c r="BH2229" s="144"/>
      <c r="BI2229" s="144"/>
      <c r="BJ2229" s="144"/>
      <c r="BK2229" s="144"/>
      <c r="BL2229" s="144"/>
      <c r="BM2229" s="144"/>
      <c r="BN2229" s="144"/>
      <c r="BO2229" s="144"/>
      <c r="BP2229" s="144"/>
    </row>
    <row r="2230" spans="1:68" ht="14.5" x14ac:dyDescent="0.3">
      <c r="A2230" s="143"/>
      <c r="B2230" s="143"/>
      <c r="C2230" s="327"/>
      <c r="D2230" s="144"/>
      <c r="E2230" s="144"/>
      <c r="F2230" s="144"/>
      <c r="G2230" s="144"/>
      <c r="H2230" s="144"/>
      <c r="I2230" s="144"/>
      <c r="J2230" s="144"/>
      <c r="K2230" s="144"/>
      <c r="L2230" s="144"/>
      <c r="M2230" s="144"/>
      <c r="N2230" s="144"/>
      <c r="O2230" s="144"/>
      <c r="P2230" s="144"/>
      <c r="Q2230" s="144"/>
      <c r="R2230" s="144"/>
      <c r="S2230" s="144"/>
      <c r="T2230" s="144"/>
      <c r="U2230" s="144"/>
      <c r="V2230" s="144"/>
      <c r="W2230" s="144"/>
      <c r="X2230" s="144"/>
      <c r="Y2230" s="144"/>
      <c r="Z2230" s="144"/>
      <c r="AA2230" s="144"/>
      <c r="AB2230" s="144"/>
      <c r="AC2230" s="144"/>
      <c r="AD2230" s="144"/>
      <c r="AE2230" s="144"/>
      <c r="AF2230" s="144"/>
      <c r="AG2230" s="144"/>
      <c r="AH2230" s="144"/>
      <c r="AI2230" s="144"/>
      <c r="AJ2230" s="144"/>
      <c r="AK2230" s="144"/>
      <c r="AL2230" s="144"/>
      <c r="AM2230" s="144"/>
      <c r="AN2230" s="144"/>
      <c r="AO2230" s="144"/>
      <c r="AP2230" s="144"/>
      <c r="AQ2230" s="144"/>
      <c r="AR2230" s="144"/>
      <c r="AS2230" s="144"/>
      <c r="AT2230" s="144"/>
      <c r="AU2230" s="144"/>
      <c r="AV2230" s="144"/>
      <c r="AW2230" s="144"/>
      <c r="AX2230" s="144"/>
      <c r="AY2230" s="144"/>
      <c r="AZ2230" s="144"/>
      <c r="BA2230" s="144"/>
      <c r="BB2230" s="144"/>
      <c r="BC2230" s="144"/>
      <c r="BD2230" s="144"/>
      <c r="BE2230" s="144"/>
      <c r="BF2230" s="144"/>
      <c r="BG2230" s="144"/>
      <c r="BH2230" s="144"/>
      <c r="BI2230" s="144"/>
      <c r="BJ2230" s="144"/>
      <c r="BK2230" s="144"/>
      <c r="BL2230" s="144"/>
      <c r="BM2230" s="144"/>
      <c r="BN2230" s="144"/>
      <c r="BO2230" s="144"/>
      <c r="BP2230" s="144"/>
    </row>
    <row r="2231" spans="1:68" ht="14.5" x14ac:dyDescent="0.3">
      <c r="A2231" s="143"/>
      <c r="B2231" s="143"/>
      <c r="C2231" s="327"/>
      <c r="D2231" s="144"/>
      <c r="E2231" s="144"/>
      <c r="F2231" s="144"/>
      <c r="G2231" s="144"/>
      <c r="H2231" s="144"/>
      <c r="I2231" s="144"/>
      <c r="J2231" s="144"/>
      <c r="K2231" s="144"/>
      <c r="L2231" s="144"/>
      <c r="M2231" s="144"/>
      <c r="N2231" s="144"/>
      <c r="O2231" s="144"/>
      <c r="P2231" s="144"/>
      <c r="Q2231" s="144"/>
      <c r="R2231" s="144"/>
      <c r="S2231" s="144"/>
      <c r="T2231" s="144"/>
      <c r="U2231" s="144"/>
      <c r="V2231" s="144"/>
      <c r="W2231" s="144"/>
      <c r="X2231" s="144"/>
      <c r="Y2231" s="144"/>
      <c r="Z2231" s="144"/>
      <c r="AA2231" s="144"/>
      <c r="AB2231" s="144"/>
      <c r="AC2231" s="144"/>
      <c r="AD2231" s="144"/>
      <c r="AE2231" s="144"/>
      <c r="AF2231" s="144"/>
      <c r="AG2231" s="144"/>
      <c r="AH2231" s="144"/>
      <c r="AI2231" s="144"/>
      <c r="AJ2231" s="144"/>
      <c r="AK2231" s="144"/>
      <c r="AL2231" s="144"/>
      <c r="AM2231" s="144"/>
      <c r="AN2231" s="144"/>
      <c r="AO2231" s="144"/>
      <c r="AP2231" s="144"/>
      <c r="AQ2231" s="144"/>
      <c r="AR2231" s="144"/>
      <c r="AS2231" s="144"/>
      <c r="AT2231" s="144"/>
      <c r="AU2231" s="144"/>
      <c r="AV2231" s="144"/>
      <c r="AW2231" s="144"/>
      <c r="AX2231" s="144"/>
      <c r="AY2231" s="144"/>
      <c r="AZ2231" s="144"/>
      <c r="BA2231" s="144"/>
      <c r="BB2231" s="144"/>
      <c r="BC2231" s="144"/>
      <c r="BD2231" s="144"/>
      <c r="BE2231" s="144"/>
      <c r="BF2231" s="144"/>
      <c r="BG2231" s="144"/>
      <c r="BH2231" s="144"/>
      <c r="BI2231" s="144"/>
      <c r="BJ2231" s="144"/>
      <c r="BK2231" s="144"/>
      <c r="BL2231" s="144"/>
      <c r="BM2231" s="144"/>
      <c r="BN2231" s="144"/>
      <c r="BO2231" s="144"/>
      <c r="BP2231" s="144"/>
    </row>
    <row r="2232" spans="1:68" ht="14.5" x14ac:dyDescent="0.3">
      <c r="A2232" s="143"/>
      <c r="B2232" s="143"/>
      <c r="C2232" s="327"/>
      <c r="D2232" s="144"/>
      <c r="E2232" s="144"/>
      <c r="F2232" s="144"/>
      <c r="G2232" s="144"/>
      <c r="H2232" s="144"/>
      <c r="I2232" s="144"/>
      <c r="J2232" s="144"/>
      <c r="K2232" s="144"/>
      <c r="L2232" s="144"/>
      <c r="M2232" s="144"/>
      <c r="N2232" s="144"/>
      <c r="O2232" s="144"/>
      <c r="P2232" s="144"/>
      <c r="Q2232" s="144"/>
      <c r="R2232" s="144"/>
      <c r="S2232" s="144"/>
      <c r="T2232" s="144"/>
      <c r="U2232" s="144"/>
      <c r="V2232" s="144"/>
      <c r="W2232" s="144"/>
      <c r="X2232" s="144"/>
      <c r="Y2232" s="144"/>
      <c r="Z2232" s="144"/>
      <c r="AA2232" s="144"/>
      <c r="AB2232" s="144"/>
      <c r="AC2232" s="144"/>
      <c r="AD2232" s="144"/>
      <c r="AE2232" s="144"/>
      <c r="AF2232" s="144"/>
      <c r="AG2232" s="144"/>
      <c r="AH2232" s="144"/>
      <c r="AI2232" s="144"/>
      <c r="AJ2232" s="144"/>
      <c r="AK2232" s="144"/>
      <c r="AL2232" s="144"/>
      <c r="AM2232" s="144"/>
      <c r="AN2232" s="144"/>
      <c r="AO2232" s="144"/>
      <c r="AP2232" s="144"/>
      <c r="AQ2232" s="144"/>
      <c r="AR2232" s="144"/>
      <c r="AS2232" s="144"/>
      <c r="AT2232" s="144"/>
      <c r="AU2232" s="144"/>
      <c r="AV2232" s="144"/>
      <c r="AW2232" s="144"/>
      <c r="AX2232" s="144"/>
      <c r="AY2232" s="144"/>
      <c r="AZ2232" s="144"/>
      <c r="BA2232" s="144"/>
      <c r="BB2232" s="144"/>
      <c r="BC2232" s="144"/>
      <c r="BD2232" s="144"/>
      <c r="BE2232" s="144"/>
      <c r="BF2232" s="144"/>
      <c r="BG2232" s="144"/>
      <c r="BH2232" s="144"/>
      <c r="BI2232" s="144"/>
      <c r="BJ2232" s="144"/>
      <c r="BK2232" s="144"/>
      <c r="BL2232" s="144"/>
      <c r="BM2232" s="144"/>
      <c r="BN2232" s="144"/>
      <c r="BO2232" s="144"/>
      <c r="BP2232" s="144"/>
    </row>
    <row r="2233" spans="1:68" ht="14.5" x14ac:dyDescent="0.3">
      <c r="A2233" s="143"/>
      <c r="B2233" s="143"/>
      <c r="C2233" s="327"/>
      <c r="D2233" s="144"/>
      <c r="E2233" s="144"/>
      <c r="F2233" s="144"/>
      <c r="G2233" s="144"/>
      <c r="H2233" s="144"/>
      <c r="I2233" s="144"/>
      <c r="J2233" s="144"/>
      <c r="K2233" s="144"/>
      <c r="L2233" s="144"/>
      <c r="M2233" s="144"/>
      <c r="N2233" s="144"/>
      <c r="O2233" s="144"/>
      <c r="P2233" s="144"/>
      <c r="Q2233" s="144"/>
      <c r="R2233" s="144"/>
      <c r="S2233" s="144"/>
      <c r="T2233" s="144"/>
      <c r="U2233" s="144"/>
      <c r="V2233" s="144"/>
      <c r="W2233" s="144"/>
      <c r="X2233" s="144"/>
      <c r="Y2233" s="144"/>
      <c r="Z2233" s="144"/>
      <c r="AA2233" s="144"/>
      <c r="AB2233" s="144"/>
      <c r="AC2233" s="144"/>
      <c r="AD2233" s="144"/>
      <c r="AE2233" s="144"/>
      <c r="AF2233" s="144"/>
      <c r="AG2233" s="144"/>
      <c r="AH2233" s="144"/>
      <c r="AI2233" s="144"/>
      <c r="AJ2233" s="144"/>
      <c r="AK2233" s="144"/>
      <c r="AL2233" s="144"/>
      <c r="AM2233" s="144"/>
      <c r="AN2233" s="144"/>
      <c r="AO2233" s="144"/>
      <c r="AP2233" s="144"/>
      <c r="AQ2233" s="144"/>
      <c r="AR2233" s="144"/>
      <c r="AS2233" s="144"/>
      <c r="AT2233" s="144"/>
      <c r="AU2233" s="144"/>
      <c r="AV2233" s="144"/>
      <c r="AW2233" s="144"/>
      <c r="AX2233" s="144"/>
      <c r="AY2233" s="144"/>
      <c r="AZ2233" s="144"/>
      <c r="BA2233" s="144"/>
      <c r="BB2233" s="144"/>
      <c r="BC2233" s="144"/>
      <c r="BD2233" s="144"/>
      <c r="BE2233" s="144"/>
      <c r="BF2233" s="144"/>
      <c r="BG2233" s="144"/>
      <c r="BH2233" s="144"/>
      <c r="BI2233" s="144"/>
      <c r="BJ2233" s="144"/>
      <c r="BK2233" s="144"/>
      <c r="BL2233" s="144"/>
      <c r="BM2233" s="144"/>
      <c r="BN2233" s="144"/>
      <c r="BO2233" s="144"/>
      <c r="BP2233" s="144"/>
    </row>
    <row r="2234" spans="1:68" ht="14.5" x14ac:dyDescent="0.3">
      <c r="A2234" s="143"/>
      <c r="B2234" s="143"/>
      <c r="C2234" s="327"/>
      <c r="D2234" s="144"/>
      <c r="E2234" s="144"/>
      <c r="F2234" s="144"/>
      <c r="G2234" s="144"/>
      <c r="H2234" s="144"/>
      <c r="I2234" s="144"/>
      <c r="J2234" s="144"/>
      <c r="K2234" s="144"/>
      <c r="L2234" s="144"/>
      <c r="M2234" s="144"/>
      <c r="N2234" s="144"/>
      <c r="O2234" s="144"/>
      <c r="P2234" s="144"/>
      <c r="Q2234" s="144"/>
      <c r="R2234" s="144"/>
      <c r="S2234" s="144"/>
      <c r="T2234" s="144"/>
      <c r="U2234" s="144"/>
      <c r="V2234" s="144"/>
      <c r="W2234" s="144"/>
      <c r="X2234" s="144"/>
      <c r="Y2234" s="144"/>
      <c r="Z2234" s="144"/>
      <c r="AA2234" s="144"/>
      <c r="AB2234" s="144"/>
      <c r="AC2234" s="144"/>
      <c r="AD2234" s="144"/>
      <c r="AE2234" s="144"/>
      <c r="AF2234" s="144"/>
      <c r="AG2234" s="144"/>
      <c r="AH2234" s="144"/>
      <c r="AI2234" s="144"/>
      <c r="AJ2234" s="144"/>
      <c r="AK2234" s="144"/>
      <c r="AL2234" s="144"/>
      <c r="AM2234" s="144"/>
      <c r="AN2234" s="144"/>
      <c r="AO2234" s="144"/>
      <c r="AP2234" s="144"/>
      <c r="AQ2234" s="144"/>
      <c r="AR2234" s="144"/>
      <c r="AS2234" s="144"/>
      <c r="AT2234" s="144"/>
      <c r="AU2234" s="144"/>
      <c r="AV2234" s="144"/>
      <c r="AW2234" s="144"/>
      <c r="AX2234" s="144"/>
      <c r="AY2234" s="144"/>
      <c r="AZ2234" s="144"/>
      <c r="BA2234" s="144"/>
      <c r="BB2234" s="144"/>
      <c r="BC2234" s="144"/>
      <c r="BD2234" s="144"/>
      <c r="BE2234" s="144"/>
      <c r="BF2234" s="144"/>
      <c r="BG2234" s="144"/>
      <c r="BH2234" s="144"/>
      <c r="BI2234" s="144"/>
      <c r="BJ2234" s="144"/>
      <c r="BK2234" s="144"/>
      <c r="BL2234" s="144"/>
      <c r="BM2234" s="144"/>
      <c r="BN2234" s="144"/>
      <c r="BO2234" s="144"/>
      <c r="BP2234" s="144"/>
    </row>
    <row r="2235" spans="1:68" ht="14.5" x14ac:dyDescent="0.3">
      <c r="A2235" s="143"/>
      <c r="B2235" s="143"/>
      <c r="C2235" s="327"/>
      <c r="D2235" s="144"/>
      <c r="E2235" s="144"/>
      <c r="F2235" s="144"/>
      <c r="G2235" s="144"/>
      <c r="H2235" s="144"/>
      <c r="I2235" s="144"/>
      <c r="J2235" s="144"/>
      <c r="K2235" s="144"/>
      <c r="L2235" s="144"/>
      <c r="M2235" s="144"/>
      <c r="N2235" s="144"/>
      <c r="O2235" s="144"/>
      <c r="P2235" s="144"/>
      <c r="Q2235" s="144"/>
      <c r="R2235" s="144"/>
      <c r="S2235" s="144"/>
      <c r="T2235" s="144"/>
      <c r="U2235" s="144"/>
      <c r="V2235" s="144"/>
      <c r="W2235" s="144"/>
      <c r="X2235" s="144"/>
      <c r="Y2235" s="144"/>
      <c r="Z2235" s="144"/>
      <c r="AA2235" s="144"/>
      <c r="AB2235" s="144"/>
      <c r="AC2235" s="144"/>
      <c r="AD2235" s="144"/>
      <c r="AE2235" s="144"/>
      <c r="AF2235" s="144"/>
      <c r="AG2235" s="144"/>
      <c r="AH2235" s="144"/>
      <c r="AI2235" s="144"/>
      <c r="AJ2235" s="144"/>
      <c r="AK2235" s="144"/>
      <c r="AL2235" s="144"/>
      <c r="AM2235" s="144"/>
      <c r="AN2235" s="144"/>
      <c r="AO2235" s="144"/>
      <c r="AP2235" s="144"/>
      <c r="AQ2235" s="144"/>
      <c r="AR2235" s="144"/>
      <c r="AS2235" s="144"/>
      <c r="AT2235" s="144"/>
      <c r="AU2235" s="144"/>
      <c r="AV2235" s="144"/>
      <c r="AW2235" s="144"/>
      <c r="AX2235" s="144"/>
      <c r="AY2235" s="144"/>
      <c r="AZ2235" s="144"/>
      <c r="BA2235" s="144"/>
      <c r="BB2235" s="144"/>
      <c r="BC2235" s="144"/>
      <c r="BD2235" s="144"/>
      <c r="BE2235" s="144"/>
      <c r="BF2235" s="144"/>
      <c r="BG2235" s="144"/>
      <c r="BH2235" s="144"/>
      <c r="BI2235" s="144"/>
      <c r="BJ2235" s="144"/>
      <c r="BK2235" s="144"/>
      <c r="BL2235" s="144"/>
      <c r="BM2235" s="144"/>
      <c r="BN2235" s="144"/>
      <c r="BO2235" s="144"/>
      <c r="BP2235" s="144"/>
    </row>
    <row r="2236" spans="1:68" ht="14.5" x14ac:dyDescent="0.3">
      <c r="A2236" s="143"/>
      <c r="B2236" s="143"/>
      <c r="C2236" s="327"/>
      <c r="D2236" s="144"/>
      <c r="E2236" s="144"/>
      <c r="F2236" s="144"/>
      <c r="G2236" s="144"/>
      <c r="H2236" s="144"/>
      <c r="I2236" s="144"/>
      <c r="J2236" s="144"/>
      <c r="K2236" s="144"/>
      <c r="L2236" s="144"/>
      <c r="M2236" s="144"/>
      <c r="N2236" s="144"/>
      <c r="O2236" s="144"/>
      <c r="P2236" s="144"/>
      <c r="Q2236" s="144"/>
      <c r="R2236" s="144"/>
      <c r="S2236" s="144"/>
      <c r="T2236" s="144"/>
      <c r="U2236" s="144"/>
      <c r="V2236" s="144"/>
      <c r="W2236" s="144"/>
      <c r="X2236" s="144"/>
      <c r="Y2236" s="144"/>
      <c r="Z2236" s="144"/>
      <c r="AA2236" s="144"/>
      <c r="AB2236" s="144"/>
      <c r="AC2236" s="144"/>
      <c r="AD2236" s="144"/>
      <c r="AE2236" s="144"/>
      <c r="AF2236" s="144"/>
      <c r="AG2236" s="144"/>
      <c r="AH2236" s="144"/>
      <c r="AI2236" s="144"/>
      <c r="AJ2236" s="144"/>
      <c r="AK2236" s="144"/>
      <c r="AL2236" s="144"/>
      <c r="AM2236" s="144"/>
      <c r="AN2236" s="144"/>
      <c r="AO2236" s="144"/>
      <c r="AP2236" s="144"/>
      <c r="AQ2236" s="144"/>
      <c r="AR2236" s="144"/>
      <c r="AS2236" s="144"/>
      <c r="AT2236" s="144"/>
      <c r="AU2236" s="144"/>
      <c r="AV2236" s="144"/>
      <c r="AW2236" s="144"/>
      <c r="AX2236" s="144"/>
      <c r="AY2236" s="144"/>
      <c r="AZ2236" s="144"/>
      <c r="BA2236" s="144"/>
      <c r="BB2236" s="144"/>
      <c r="BC2236" s="144"/>
      <c r="BD2236" s="144"/>
      <c r="BE2236" s="144"/>
      <c r="BF2236" s="144"/>
      <c r="BG2236" s="144"/>
      <c r="BH2236" s="144"/>
      <c r="BI2236" s="144"/>
      <c r="BJ2236" s="144"/>
      <c r="BK2236" s="144"/>
      <c r="BL2236" s="144"/>
      <c r="BM2236" s="144"/>
      <c r="BN2236" s="144"/>
      <c r="BO2236" s="144"/>
      <c r="BP2236" s="144"/>
    </row>
    <row r="2237" spans="1:68" ht="14.5" x14ac:dyDescent="0.3">
      <c r="A2237" s="143"/>
      <c r="B2237" s="143"/>
      <c r="C2237" s="327"/>
      <c r="D2237" s="144"/>
      <c r="E2237" s="144"/>
      <c r="F2237" s="144"/>
      <c r="G2237" s="144"/>
      <c r="H2237" s="144"/>
      <c r="I2237" s="144"/>
      <c r="J2237" s="144"/>
      <c r="K2237" s="144"/>
      <c r="L2237" s="144"/>
      <c r="M2237" s="144"/>
      <c r="N2237" s="144"/>
      <c r="O2237" s="144"/>
      <c r="P2237" s="144"/>
      <c r="Q2237" s="144"/>
      <c r="R2237" s="144"/>
      <c r="S2237" s="144"/>
      <c r="T2237" s="144"/>
      <c r="U2237" s="144"/>
      <c r="V2237" s="144"/>
      <c r="W2237" s="144"/>
      <c r="X2237" s="144"/>
      <c r="Y2237" s="144"/>
      <c r="Z2237" s="144"/>
      <c r="AA2237" s="144"/>
      <c r="AB2237" s="144"/>
      <c r="AC2237" s="144"/>
      <c r="AD2237" s="144"/>
      <c r="AE2237" s="144"/>
      <c r="AF2237" s="144"/>
      <c r="AG2237" s="144"/>
      <c r="AH2237" s="144"/>
      <c r="AI2237" s="144"/>
      <c r="AJ2237" s="144"/>
      <c r="AK2237" s="144"/>
      <c r="AL2237" s="144"/>
      <c r="AM2237" s="144"/>
      <c r="AN2237" s="144"/>
      <c r="AO2237" s="144"/>
      <c r="AP2237" s="144"/>
      <c r="AQ2237" s="144"/>
      <c r="AR2237" s="144"/>
      <c r="AS2237" s="144"/>
      <c r="AT2237" s="144"/>
      <c r="AU2237" s="144"/>
      <c r="AV2237" s="144"/>
      <c r="AW2237" s="144"/>
      <c r="AX2237" s="144"/>
      <c r="AY2237" s="144"/>
      <c r="AZ2237" s="144"/>
      <c r="BA2237" s="144"/>
      <c r="BB2237" s="144"/>
      <c r="BC2237" s="144"/>
      <c r="BD2237" s="144"/>
      <c r="BE2237" s="144"/>
      <c r="BF2237" s="144"/>
      <c r="BG2237" s="144"/>
      <c r="BH2237" s="144"/>
      <c r="BI2237" s="144"/>
      <c r="BJ2237" s="144"/>
      <c r="BK2237" s="144"/>
      <c r="BL2237" s="144"/>
      <c r="BM2237" s="144"/>
      <c r="BN2237" s="144"/>
      <c r="BO2237" s="144"/>
      <c r="BP2237" s="144"/>
    </row>
    <row r="2238" spans="1:68" ht="14.5" x14ac:dyDescent="0.3">
      <c r="A2238" s="143"/>
      <c r="B2238" s="143"/>
      <c r="C2238" s="327"/>
      <c r="D2238" s="144"/>
      <c r="E2238" s="144"/>
      <c r="F2238" s="144"/>
      <c r="G2238" s="144"/>
      <c r="H2238" s="144"/>
      <c r="I2238" s="144"/>
      <c r="J2238" s="144"/>
      <c r="K2238" s="144"/>
      <c r="L2238" s="144"/>
      <c r="M2238" s="144"/>
      <c r="N2238" s="144"/>
      <c r="O2238" s="144"/>
      <c r="P2238" s="144"/>
      <c r="Q2238" s="144"/>
      <c r="R2238" s="144"/>
      <c r="S2238" s="144"/>
      <c r="T2238" s="144"/>
      <c r="U2238" s="144"/>
      <c r="V2238" s="144"/>
      <c r="W2238" s="144"/>
      <c r="X2238" s="144"/>
      <c r="Y2238" s="144"/>
      <c r="Z2238" s="144"/>
      <c r="AA2238" s="144"/>
      <c r="AB2238" s="144"/>
      <c r="AC2238" s="144"/>
      <c r="AD2238" s="144"/>
      <c r="AE2238" s="144"/>
      <c r="AF2238" s="144"/>
      <c r="AG2238" s="144"/>
      <c r="AH2238" s="144"/>
      <c r="AI2238" s="144"/>
      <c r="AJ2238" s="144"/>
      <c r="AK2238" s="144"/>
      <c r="AL2238" s="144"/>
      <c r="AM2238" s="144"/>
      <c r="AN2238" s="144"/>
      <c r="AO2238" s="144"/>
      <c r="AP2238" s="144"/>
      <c r="AQ2238" s="144"/>
      <c r="AR2238" s="144"/>
      <c r="AS2238" s="144"/>
      <c r="AT2238" s="144"/>
      <c r="AU2238" s="144"/>
      <c r="AV2238" s="144"/>
      <c r="AW2238" s="144"/>
      <c r="AX2238" s="144"/>
      <c r="AY2238" s="144"/>
      <c r="AZ2238" s="144"/>
      <c r="BA2238" s="144"/>
      <c r="BB2238" s="144"/>
      <c r="BC2238" s="144"/>
      <c r="BD2238" s="144"/>
      <c r="BE2238" s="144"/>
      <c r="BF2238" s="144"/>
      <c r="BG2238" s="144"/>
      <c r="BH2238" s="144"/>
      <c r="BI2238" s="144"/>
      <c r="BJ2238" s="144"/>
      <c r="BK2238" s="144"/>
      <c r="BL2238" s="144"/>
      <c r="BM2238" s="144"/>
      <c r="BN2238" s="144"/>
      <c r="BO2238" s="144"/>
      <c r="BP2238" s="144"/>
    </row>
    <row r="2239" spans="1:68" ht="14.5" x14ac:dyDescent="0.3">
      <c r="A2239" s="143"/>
      <c r="B2239" s="143"/>
      <c r="C2239" s="327"/>
      <c r="D2239" s="144"/>
      <c r="E2239" s="144"/>
      <c r="F2239" s="144"/>
      <c r="G2239" s="144"/>
      <c r="H2239" s="144"/>
      <c r="I2239" s="144"/>
      <c r="J2239" s="144"/>
      <c r="K2239" s="144"/>
      <c r="L2239" s="144"/>
      <c r="M2239" s="144"/>
      <c r="N2239" s="144"/>
      <c r="O2239" s="144"/>
      <c r="P2239" s="144"/>
      <c r="Q2239" s="144"/>
      <c r="R2239" s="144"/>
      <c r="S2239" s="144"/>
      <c r="T2239" s="144"/>
      <c r="U2239" s="144"/>
      <c r="V2239" s="144"/>
      <c r="W2239" s="144"/>
      <c r="X2239" s="144"/>
      <c r="Y2239" s="144"/>
      <c r="Z2239" s="144"/>
      <c r="AA2239" s="144"/>
      <c r="AB2239" s="144"/>
      <c r="AC2239" s="144"/>
      <c r="AD2239" s="144"/>
      <c r="AE2239" s="144"/>
      <c r="AF2239" s="144"/>
      <c r="AG2239" s="144"/>
      <c r="AH2239" s="144"/>
      <c r="AI2239" s="144"/>
      <c r="AJ2239" s="144"/>
      <c r="AK2239" s="144"/>
      <c r="AL2239" s="144"/>
      <c r="AM2239" s="144"/>
      <c r="AN2239" s="144"/>
      <c r="AO2239" s="144"/>
      <c r="AP2239" s="144"/>
      <c r="AQ2239" s="144"/>
      <c r="AR2239" s="144"/>
      <c r="AS2239" s="144"/>
      <c r="AT2239" s="144"/>
      <c r="AU2239" s="144"/>
      <c r="AV2239" s="144"/>
      <c r="AW2239" s="144"/>
      <c r="AX2239" s="144"/>
      <c r="AY2239" s="144"/>
      <c r="AZ2239" s="144"/>
      <c r="BA2239" s="144"/>
      <c r="BB2239" s="144"/>
      <c r="BC2239" s="144"/>
      <c r="BD2239" s="144"/>
      <c r="BE2239" s="144"/>
      <c r="BF2239" s="144"/>
      <c r="BG2239" s="144"/>
      <c r="BH2239" s="144"/>
      <c r="BI2239" s="144"/>
      <c r="BJ2239" s="144"/>
      <c r="BK2239" s="144"/>
      <c r="BL2239" s="144"/>
      <c r="BM2239" s="144"/>
      <c r="BN2239" s="144"/>
      <c r="BO2239" s="144"/>
      <c r="BP2239" s="144"/>
    </row>
    <row r="2240" spans="1:68" ht="14.5" x14ac:dyDescent="0.3">
      <c r="A2240" s="143"/>
      <c r="B2240" s="143"/>
      <c r="C2240" s="327"/>
      <c r="D2240" s="144"/>
      <c r="E2240" s="144"/>
      <c r="F2240" s="144"/>
      <c r="G2240" s="144"/>
      <c r="H2240" s="144"/>
      <c r="I2240" s="144"/>
      <c r="J2240" s="144"/>
      <c r="K2240" s="144"/>
      <c r="L2240" s="144"/>
      <c r="M2240" s="144"/>
      <c r="N2240" s="144"/>
      <c r="O2240" s="144"/>
      <c r="P2240" s="144"/>
      <c r="Q2240" s="144"/>
      <c r="R2240" s="144"/>
      <c r="S2240" s="144"/>
      <c r="T2240" s="144"/>
      <c r="U2240" s="144"/>
      <c r="V2240" s="144"/>
      <c r="W2240" s="144"/>
      <c r="X2240" s="144"/>
      <c r="Y2240" s="144"/>
      <c r="Z2240" s="144"/>
      <c r="AA2240" s="144"/>
      <c r="AB2240" s="144"/>
      <c r="AC2240" s="144"/>
      <c r="AD2240" s="144"/>
      <c r="AE2240" s="144"/>
      <c r="AF2240" s="144"/>
      <c r="AG2240" s="144"/>
      <c r="AH2240" s="144"/>
      <c r="AI2240" s="144"/>
      <c r="AJ2240" s="144"/>
      <c r="AK2240" s="144"/>
      <c r="AL2240" s="144"/>
      <c r="AM2240" s="144"/>
      <c r="AN2240" s="144"/>
      <c r="AO2240" s="144"/>
      <c r="AP2240" s="144"/>
      <c r="AQ2240" s="144"/>
      <c r="AR2240" s="144"/>
      <c r="AS2240" s="144"/>
      <c r="AT2240" s="144"/>
      <c r="AU2240" s="144"/>
      <c r="AV2240" s="144"/>
      <c r="AW2240" s="144"/>
      <c r="AX2240" s="144"/>
      <c r="AY2240" s="144"/>
      <c r="AZ2240" s="144"/>
      <c r="BA2240" s="144"/>
      <c r="BB2240" s="144"/>
      <c r="BC2240" s="144"/>
      <c r="BD2240" s="144"/>
      <c r="BE2240" s="144"/>
      <c r="BF2240" s="144"/>
      <c r="BG2240" s="144"/>
      <c r="BH2240" s="144"/>
      <c r="BI2240" s="144"/>
      <c r="BJ2240" s="144"/>
      <c r="BK2240" s="144"/>
      <c r="BL2240" s="144"/>
      <c r="BM2240" s="144"/>
      <c r="BN2240" s="144"/>
      <c r="BO2240" s="144"/>
      <c r="BP2240" s="144"/>
    </row>
    <row r="2241" spans="1:68" ht="14.5" x14ac:dyDescent="0.3">
      <c r="A2241" s="143"/>
      <c r="B2241" s="143"/>
      <c r="C2241" s="327"/>
      <c r="D2241" s="144"/>
      <c r="E2241" s="144"/>
      <c r="F2241" s="144"/>
      <c r="G2241" s="144"/>
      <c r="H2241" s="144"/>
      <c r="I2241" s="144"/>
      <c r="J2241" s="144"/>
      <c r="K2241" s="144"/>
      <c r="L2241" s="144"/>
      <c r="M2241" s="144"/>
      <c r="N2241" s="144"/>
      <c r="O2241" s="144"/>
      <c r="P2241" s="144"/>
      <c r="Q2241" s="144"/>
      <c r="R2241" s="144"/>
      <c r="S2241" s="144"/>
      <c r="T2241" s="144"/>
      <c r="U2241" s="144"/>
      <c r="V2241" s="144"/>
      <c r="W2241" s="144"/>
      <c r="X2241" s="144"/>
      <c r="Y2241" s="144"/>
      <c r="Z2241" s="144"/>
      <c r="AA2241" s="144"/>
      <c r="AB2241" s="144"/>
      <c r="AC2241" s="144"/>
      <c r="AD2241" s="144"/>
      <c r="AE2241" s="144"/>
      <c r="AF2241" s="144"/>
      <c r="AG2241" s="144"/>
      <c r="AH2241" s="144"/>
      <c r="AI2241" s="144"/>
      <c r="AJ2241" s="144"/>
      <c r="AK2241" s="144"/>
      <c r="AL2241" s="144"/>
      <c r="AM2241" s="144"/>
      <c r="AN2241" s="144"/>
      <c r="AO2241" s="144"/>
      <c r="AP2241" s="144"/>
      <c r="AQ2241" s="144"/>
      <c r="AR2241" s="144"/>
      <c r="AS2241" s="144"/>
      <c r="AT2241" s="144"/>
      <c r="AU2241" s="144"/>
      <c r="AV2241" s="144"/>
      <c r="AW2241" s="144"/>
      <c r="AX2241" s="144"/>
      <c r="AY2241" s="144"/>
      <c r="AZ2241" s="144"/>
      <c r="BA2241" s="144"/>
      <c r="BB2241" s="144"/>
      <c r="BC2241" s="144"/>
      <c r="BD2241" s="144"/>
      <c r="BE2241" s="144"/>
      <c r="BF2241" s="144"/>
      <c r="BG2241" s="144"/>
      <c r="BH2241" s="144"/>
      <c r="BI2241" s="144"/>
      <c r="BJ2241" s="144"/>
      <c r="BK2241" s="144"/>
      <c r="BL2241" s="144"/>
      <c r="BM2241" s="144"/>
      <c r="BN2241" s="144"/>
      <c r="BO2241" s="144"/>
      <c r="BP2241" s="144"/>
    </row>
    <row r="2242" spans="1:68" ht="14.5" x14ac:dyDescent="0.3">
      <c r="A2242" s="143"/>
      <c r="B2242" s="143"/>
      <c r="C2242" s="327"/>
      <c r="D2242" s="144"/>
      <c r="E2242" s="144"/>
      <c r="F2242" s="144"/>
      <c r="G2242" s="144"/>
      <c r="H2242" s="144"/>
      <c r="I2242" s="144"/>
      <c r="J2242" s="144"/>
      <c r="K2242" s="144"/>
      <c r="L2242" s="144"/>
      <c r="M2242" s="144"/>
      <c r="N2242" s="144"/>
      <c r="O2242" s="144"/>
      <c r="P2242" s="144"/>
      <c r="Q2242" s="144"/>
      <c r="R2242" s="144"/>
      <c r="S2242" s="144"/>
      <c r="T2242" s="144"/>
      <c r="U2242" s="144"/>
      <c r="V2242" s="144"/>
      <c r="W2242" s="144"/>
      <c r="X2242" s="144"/>
      <c r="Y2242" s="144"/>
      <c r="Z2242" s="144"/>
      <c r="AA2242" s="144"/>
      <c r="AB2242" s="144"/>
      <c r="AC2242" s="144"/>
      <c r="AD2242" s="144"/>
      <c r="AE2242" s="144"/>
      <c r="AF2242" s="144"/>
      <c r="AG2242" s="144"/>
      <c r="AH2242" s="144"/>
      <c r="AI2242" s="144"/>
      <c r="AJ2242" s="144"/>
      <c r="AK2242" s="144"/>
      <c r="AL2242" s="144"/>
      <c r="AM2242" s="144"/>
      <c r="AN2242" s="144"/>
      <c r="AO2242" s="144"/>
      <c r="AP2242" s="144"/>
      <c r="AQ2242" s="144"/>
      <c r="AR2242" s="144"/>
      <c r="AS2242" s="144"/>
      <c r="AT2242" s="144"/>
      <c r="AU2242" s="144"/>
      <c r="AV2242" s="144"/>
      <c r="AW2242" s="144"/>
      <c r="AX2242" s="144"/>
      <c r="AY2242" s="144"/>
      <c r="AZ2242" s="144"/>
      <c r="BA2242" s="144"/>
      <c r="BB2242" s="144"/>
      <c r="BC2242" s="144"/>
      <c r="BD2242" s="144"/>
      <c r="BE2242" s="144"/>
      <c r="BF2242" s="144"/>
      <c r="BG2242" s="144"/>
      <c r="BH2242" s="144"/>
      <c r="BI2242" s="144"/>
      <c r="BJ2242" s="144"/>
      <c r="BK2242" s="144"/>
      <c r="BL2242" s="144"/>
      <c r="BM2242" s="144"/>
      <c r="BN2242" s="144"/>
      <c r="BO2242" s="144"/>
      <c r="BP2242" s="144"/>
    </row>
    <row r="2243" spans="1:68" ht="14.5" x14ac:dyDescent="0.3">
      <c r="A2243" s="143"/>
      <c r="B2243" s="143"/>
      <c r="C2243" s="327"/>
      <c r="D2243" s="144"/>
      <c r="E2243" s="144"/>
      <c r="F2243" s="144"/>
      <c r="G2243" s="144"/>
      <c r="H2243" s="144"/>
      <c r="I2243" s="144"/>
      <c r="J2243" s="144"/>
      <c r="K2243" s="144"/>
      <c r="L2243" s="144"/>
      <c r="M2243" s="144"/>
      <c r="N2243" s="144"/>
      <c r="O2243" s="144"/>
      <c r="P2243" s="144"/>
      <c r="Q2243" s="144"/>
      <c r="R2243" s="144"/>
      <c r="S2243" s="144"/>
      <c r="T2243" s="144"/>
      <c r="U2243" s="144"/>
      <c r="V2243" s="144"/>
      <c r="W2243" s="144"/>
      <c r="X2243" s="144"/>
      <c r="Y2243" s="144"/>
      <c r="Z2243" s="144"/>
      <c r="AA2243" s="144"/>
      <c r="AB2243" s="144"/>
      <c r="AC2243" s="144"/>
      <c r="AD2243" s="144"/>
      <c r="AE2243" s="144"/>
      <c r="AF2243" s="144"/>
      <c r="AG2243" s="144"/>
      <c r="AH2243" s="144"/>
      <c r="AI2243" s="144"/>
      <c r="AJ2243" s="144"/>
      <c r="AK2243" s="144"/>
      <c r="AL2243" s="144"/>
      <c r="AM2243" s="144"/>
      <c r="AN2243" s="144"/>
      <c r="AO2243" s="144"/>
      <c r="AP2243" s="144"/>
      <c r="AQ2243" s="144"/>
      <c r="AR2243" s="144"/>
      <c r="AS2243" s="144"/>
      <c r="AT2243" s="144"/>
      <c r="AU2243" s="144"/>
      <c r="AV2243" s="144"/>
      <c r="AW2243" s="144"/>
      <c r="AX2243" s="144"/>
      <c r="AY2243" s="144"/>
      <c r="AZ2243" s="144"/>
      <c r="BA2243" s="144"/>
      <c r="BB2243" s="144"/>
      <c r="BC2243" s="144"/>
      <c r="BD2243" s="144"/>
      <c r="BE2243" s="144"/>
      <c r="BF2243" s="144"/>
      <c r="BG2243" s="144"/>
      <c r="BH2243" s="144"/>
      <c r="BI2243" s="144"/>
      <c r="BJ2243" s="144"/>
      <c r="BK2243" s="144"/>
      <c r="BL2243" s="144"/>
      <c r="BM2243" s="144"/>
      <c r="BN2243" s="144"/>
      <c r="BO2243" s="144"/>
      <c r="BP2243" s="144"/>
    </row>
    <row r="2244" spans="1:68" ht="14.5" x14ac:dyDescent="0.3">
      <c r="A2244" s="143"/>
      <c r="B2244" s="143"/>
      <c r="C2244" s="327"/>
      <c r="D2244" s="144"/>
      <c r="E2244" s="144"/>
      <c r="F2244" s="144"/>
      <c r="G2244" s="144"/>
      <c r="H2244" s="144"/>
      <c r="I2244" s="144"/>
      <c r="J2244" s="144"/>
      <c r="K2244" s="144"/>
      <c r="L2244" s="144"/>
      <c r="M2244" s="144"/>
      <c r="N2244" s="144"/>
      <c r="O2244" s="144"/>
      <c r="P2244" s="144"/>
      <c r="Q2244" s="144"/>
      <c r="R2244" s="144"/>
      <c r="S2244" s="144"/>
      <c r="T2244" s="144"/>
      <c r="U2244" s="144"/>
      <c r="V2244" s="144"/>
      <c r="W2244" s="144"/>
      <c r="X2244" s="144"/>
      <c r="Y2244" s="144"/>
      <c r="Z2244" s="144"/>
      <c r="AA2244" s="144"/>
      <c r="AB2244" s="144"/>
      <c r="AC2244" s="144"/>
      <c r="AD2244" s="144"/>
      <c r="AE2244" s="144"/>
      <c r="AF2244" s="144"/>
      <c r="AG2244" s="144"/>
      <c r="AH2244" s="144"/>
      <c r="AI2244" s="144"/>
      <c r="AJ2244" s="144"/>
      <c r="AK2244" s="144"/>
      <c r="AL2244" s="144"/>
      <c r="AM2244" s="144"/>
      <c r="AN2244" s="144"/>
      <c r="AO2244" s="144"/>
      <c r="AP2244" s="144"/>
      <c r="AQ2244" s="144"/>
      <c r="AR2244" s="144"/>
      <c r="AS2244" s="144"/>
      <c r="AT2244" s="144"/>
      <c r="AU2244" s="144"/>
      <c r="AV2244" s="144"/>
      <c r="AW2244" s="144"/>
      <c r="AX2244" s="144"/>
      <c r="AY2244" s="144"/>
      <c r="AZ2244" s="144"/>
      <c r="BA2244" s="144"/>
      <c r="BB2244" s="144"/>
      <c r="BC2244" s="144"/>
      <c r="BD2244" s="144"/>
      <c r="BE2244" s="144"/>
      <c r="BF2244" s="144"/>
      <c r="BG2244" s="144"/>
      <c r="BH2244" s="144"/>
      <c r="BI2244" s="144"/>
      <c r="BJ2244" s="144"/>
      <c r="BK2244" s="144"/>
      <c r="BL2244" s="144"/>
      <c r="BM2244" s="144"/>
      <c r="BN2244" s="144"/>
      <c r="BO2244" s="144"/>
      <c r="BP2244" s="144"/>
    </row>
    <row r="2245" spans="1:68" ht="14.5" x14ac:dyDescent="0.3">
      <c r="A2245" s="143"/>
      <c r="B2245" s="143"/>
      <c r="C2245" s="327"/>
      <c r="D2245" s="144"/>
      <c r="E2245" s="144"/>
      <c r="F2245" s="144"/>
      <c r="G2245" s="144"/>
      <c r="H2245" s="144"/>
      <c r="I2245" s="144"/>
      <c r="J2245" s="144"/>
      <c r="K2245" s="144"/>
      <c r="L2245" s="144"/>
      <c r="M2245" s="144"/>
      <c r="N2245" s="144"/>
      <c r="O2245" s="144"/>
      <c r="P2245" s="144"/>
      <c r="Q2245" s="144"/>
      <c r="R2245" s="144"/>
      <c r="S2245" s="144"/>
      <c r="T2245" s="144"/>
      <c r="U2245" s="144"/>
      <c r="V2245" s="144"/>
      <c r="W2245" s="144"/>
      <c r="X2245" s="144"/>
      <c r="Y2245" s="144"/>
      <c r="Z2245" s="144"/>
      <c r="AA2245" s="144"/>
      <c r="AB2245" s="144"/>
      <c r="AC2245" s="144"/>
      <c r="AD2245" s="144"/>
      <c r="AE2245" s="144"/>
      <c r="AF2245" s="144"/>
      <c r="AG2245" s="144"/>
      <c r="AH2245" s="144"/>
      <c r="AI2245" s="144"/>
      <c r="AJ2245" s="144"/>
      <c r="AK2245" s="144"/>
      <c r="AL2245" s="144"/>
      <c r="AM2245" s="144"/>
      <c r="AN2245" s="144"/>
      <c r="AO2245" s="144"/>
      <c r="AP2245" s="144"/>
      <c r="AQ2245" s="144"/>
      <c r="AR2245" s="144"/>
      <c r="AS2245" s="144"/>
      <c r="AT2245" s="144"/>
      <c r="AU2245" s="144"/>
      <c r="AV2245" s="144"/>
      <c r="AW2245" s="144"/>
      <c r="AX2245" s="144"/>
      <c r="AY2245" s="144"/>
      <c r="AZ2245" s="144"/>
      <c r="BA2245" s="144"/>
      <c r="BB2245" s="144"/>
      <c r="BC2245" s="144"/>
      <c r="BD2245" s="144"/>
      <c r="BE2245" s="144"/>
      <c r="BF2245" s="144"/>
      <c r="BG2245" s="144"/>
      <c r="BH2245" s="144"/>
      <c r="BI2245" s="144"/>
      <c r="BJ2245" s="144"/>
      <c r="BK2245" s="144"/>
      <c r="BL2245" s="144"/>
      <c r="BM2245" s="144"/>
      <c r="BN2245" s="144"/>
      <c r="BO2245" s="144"/>
      <c r="BP2245" s="144"/>
    </row>
    <row r="2246" spans="1:68" ht="14.5" x14ac:dyDescent="0.3">
      <c r="A2246" s="143"/>
      <c r="B2246" s="143"/>
      <c r="C2246" s="327"/>
      <c r="D2246" s="144"/>
      <c r="E2246" s="144"/>
      <c r="F2246" s="144"/>
      <c r="G2246" s="144"/>
      <c r="H2246" s="144"/>
      <c r="I2246" s="144"/>
      <c r="J2246" s="144"/>
      <c r="K2246" s="144"/>
      <c r="L2246" s="144"/>
      <c r="M2246" s="144"/>
      <c r="N2246" s="144"/>
      <c r="O2246" s="144"/>
      <c r="P2246" s="144"/>
      <c r="Q2246" s="144"/>
      <c r="R2246" s="144"/>
      <c r="S2246" s="144"/>
      <c r="T2246" s="144"/>
      <c r="U2246" s="144"/>
      <c r="V2246" s="144"/>
      <c r="W2246" s="144"/>
      <c r="X2246" s="144"/>
      <c r="Y2246" s="144"/>
      <c r="Z2246" s="144"/>
      <c r="AA2246" s="144"/>
      <c r="AB2246" s="144"/>
      <c r="AC2246" s="144"/>
      <c r="AD2246" s="144"/>
      <c r="AE2246" s="144"/>
      <c r="AF2246" s="144"/>
      <c r="AG2246" s="144"/>
      <c r="AH2246" s="144"/>
      <c r="AI2246" s="144"/>
      <c r="AJ2246" s="144"/>
      <c r="AK2246" s="144"/>
      <c r="AL2246" s="144"/>
      <c r="AM2246" s="144"/>
      <c r="AN2246" s="144"/>
      <c r="AO2246" s="144"/>
      <c r="AP2246" s="144"/>
      <c r="AQ2246" s="144"/>
      <c r="AR2246" s="144"/>
      <c r="AS2246" s="144"/>
      <c r="AT2246" s="144"/>
      <c r="AU2246" s="144"/>
      <c r="AV2246" s="144"/>
      <c r="AW2246" s="144"/>
      <c r="AX2246" s="144"/>
      <c r="AY2246" s="144"/>
      <c r="AZ2246" s="144"/>
      <c r="BA2246" s="144"/>
      <c r="BB2246" s="144"/>
      <c r="BC2246" s="144"/>
      <c r="BD2246" s="144"/>
      <c r="BE2246" s="144"/>
      <c r="BF2246" s="144"/>
      <c r="BG2246" s="144"/>
      <c r="BH2246" s="144"/>
      <c r="BI2246" s="144"/>
      <c r="BJ2246" s="144"/>
      <c r="BK2246" s="144"/>
      <c r="BL2246" s="144"/>
      <c r="BM2246" s="144"/>
      <c r="BN2246" s="144"/>
      <c r="BO2246" s="144"/>
      <c r="BP2246" s="144"/>
    </row>
    <row r="2247" spans="1:68" ht="14.5" x14ac:dyDescent="0.3">
      <c r="A2247" s="143"/>
      <c r="B2247" s="143"/>
      <c r="C2247" s="327"/>
      <c r="D2247" s="144"/>
      <c r="E2247" s="144"/>
      <c r="F2247" s="144"/>
      <c r="G2247" s="144"/>
      <c r="H2247" s="144"/>
      <c r="I2247" s="144"/>
      <c r="J2247" s="144"/>
      <c r="K2247" s="144"/>
      <c r="L2247" s="144"/>
      <c r="M2247" s="144"/>
      <c r="N2247" s="144"/>
      <c r="O2247" s="144"/>
      <c r="P2247" s="144"/>
      <c r="Q2247" s="144"/>
      <c r="R2247" s="144"/>
      <c r="S2247" s="144"/>
      <c r="T2247" s="144"/>
      <c r="U2247" s="144"/>
      <c r="V2247" s="144"/>
      <c r="W2247" s="144"/>
      <c r="X2247" s="144"/>
      <c r="Y2247" s="144"/>
      <c r="Z2247" s="144"/>
      <c r="AA2247" s="144"/>
      <c r="AB2247" s="144"/>
      <c r="AC2247" s="144"/>
      <c r="AD2247" s="144"/>
      <c r="AE2247" s="144"/>
      <c r="AF2247" s="144"/>
      <c r="AG2247" s="144"/>
      <c r="AH2247" s="144"/>
      <c r="AI2247" s="144"/>
      <c r="AJ2247" s="144"/>
      <c r="AK2247" s="144"/>
      <c r="AL2247" s="144"/>
      <c r="AM2247" s="144"/>
      <c r="AN2247" s="144"/>
      <c r="AO2247" s="144"/>
      <c r="AP2247" s="144"/>
      <c r="AQ2247" s="144"/>
      <c r="AR2247" s="144"/>
      <c r="AS2247" s="144"/>
      <c r="AT2247" s="144"/>
      <c r="AU2247" s="144"/>
      <c r="AV2247" s="144"/>
      <c r="AW2247" s="144"/>
      <c r="AX2247" s="144"/>
      <c r="AY2247" s="144"/>
      <c r="AZ2247" s="144"/>
      <c r="BA2247" s="144"/>
      <c r="BB2247" s="144"/>
      <c r="BC2247" s="144"/>
      <c r="BD2247" s="144"/>
      <c r="BE2247" s="144"/>
      <c r="BF2247" s="144"/>
      <c r="BG2247" s="144"/>
      <c r="BH2247" s="144"/>
      <c r="BI2247" s="144"/>
      <c r="BJ2247" s="144"/>
      <c r="BK2247" s="144"/>
      <c r="BL2247" s="144"/>
      <c r="BM2247" s="144"/>
      <c r="BN2247" s="144"/>
      <c r="BO2247" s="144"/>
      <c r="BP2247" s="144"/>
    </row>
    <row r="2248" spans="1:68" ht="14.5" x14ac:dyDescent="0.3">
      <c r="A2248" s="143"/>
      <c r="B2248" s="143"/>
      <c r="C2248" s="327"/>
      <c r="D2248" s="144"/>
      <c r="E2248" s="144"/>
      <c r="F2248" s="144"/>
      <c r="G2248" s="144"/>
      <c r="H2248" s="144"/>
      <c r="I2248" s="144"/>
      <c r="J2248" s="144"/>
      <c r="K2248" s="144"/>
      <c r="L2248" s="144"/>
      <c r="M2248" s="144"/>
      <c r="N2248" s="144"/>
      <c r="O2248" s="144"/>
      <c r="P2248" s="144"/>
      <c r="Q2248" s="144"/>
      <c r="R2248" s="144"/>
      <c r="S2248" s="144"/>
      <c r="T2248" s="144"/>
      <c r="U2248" s="144"/>
      <c r="V2248" s="144"/>
      <c r="W2248" s="144"/>
      <c r="X2248" s="144"/>
      <c r="Y2248" s="144"/>
      <c r="Z2248" s="144"/>
      <c r="AA2248" s="144"/>
      <c r="AB2248" s="144"/>
      <c r="AC2248" s="144"/>
      <c r="AD2248" s="144"/>
      <c r="AE2248" s="144"/>
      <c r="AF2248" s="144"/>
      <c r="AG2248" s="144"/>
      <c r="AH2248" s="144"/>
      <c r="AI2248" s="144"/>
      <c r="AJ2248" s="144"/>
      <c r="AK2248" s="144"/>
      <c r="AL2248" s="144"/>
      <c r="AM2248" s="144"/>
      <c r="AN2248" s="144"/>
      <c r="AO2248" s="144"/>
      <c r="AP2248" s="144"/>
      <c r="AQ2248" s="144"/>
      <c r="AR2248" s="144"/>
      <c r="AS2248" s="144"/>
      <c r="AT2248" s="144"/>
      <c r="AU2248" s="144"/>
      <c r="AV2248" s="144"/>
      <c r="AW2248" s="144"/>
      <c r="AX2248" s="144"/>
      <c r="AY2248" s="144"/>
      <c r="AZ2248" s="144"/>
      <c r="BA2248" s="144"/>
      <c r="BB2248" s="144"/>
      <c r="BC2248" s="144"/>
      <c r="BD2248" s="144"/>
      <c r="BE2248" s="144"/>
      <c r="BF2248" s="144"/>
      <c r="BG2248" s="144"/>
      <c r="BH2248" s="144"/>
      <c r="BI2248" s="144"/>
      <c r="BJ2248" s="144"/>
      <c r="BK2248" s="144"/>
      <c r="BL2248" s="144"/>
      <c r="BM2248" s="144"/>
      <c r="BN2248" s="144"/>
      <c r="BO2248" s="144"/>
      <c r="BP2248" s="144"/>
    </row>
    <row r="2249" spans="1:68" ht="14.5" x14ac:dyDescent="0.3">
      <c r="A2249" s="143"/>
      <c r="B2249" s="143"/>
      <c r="C2249" s="327"/>
      <c r="D2249" s="144"/>
      <c r="E2249" s="144"/>
      <c r="F2249" s="144"/>
      <c r="G2249" s="144"/>
      <c r="H2249" s="144"/>
      <c r="I2249" s="144"/>
      <c r="J2249" s="144"/>
      <c r="K2249" s="144"/>
      <c r="L2249" s="144"/>
      <c r="M2249" s="144"/>
      <c r="N2249" s="144"/>
      <c r="O2249" s="144"/>
      <c r="P2249" s="144"/>
      <c r="Q2249" s="144"/>
      <c r="R2249" s="144"/>
      <c r="S2249" s="144"/>
      <c r="T2249" s="144"/>
      <c r="U2249" s="144"/>
      <c r="V2249" s="144"/>
      <c r="W2249" s="144"/>
      <c r="X2249" s="144"/>
      <c r="Y2249" s="144"/>
      <c r="Z2249" s="144"/>
      <c r="AA2249" s="144"/>
      <c r="AB2249" s="144"/>
      <c r="AC2249" s="144"/>
      <c r="AD2249" s="144"/>
      <c r="AE2249" s="144"/>
      <c r="AF2249" s="144"/>
      <c r="AG2249" s="144"/>
      <c r="AH2249" s="144"/>
      <c r="AI2249" s="144"/>
      <c r="AJ2249" s="144"/>
      <c r="AK2249" s="144"/>
      <c r="AL2249" s="144"/>
      <c r="AM2249" s="144"/>
      <c r="AN2249" s="144"/>
      <c r="AO2249" s="144"/>
      <c r="AP2249" s="144"/>
      <c r="AQ2249" s="144"/>
      <c r="AR2249" s="144"/>
      <c r="AS2249" s="144"/>
      <c r="AT2249" s="144"/>
      <c r="AU2249" s="144"/>
      <c r="AV2249" s="144"/>
      <c r="AW2249" s="144"/>
      <c r="AX2249" s="144"/>
      <c r="AY2249" s="144"/>
      <c r="AZ2249" s="144"/>
      <c r="BA2249" s="144"/>
      <c r="BB2249" s="144"/>
      <c r="BC2249" s="144"/>
      <c r="BD2249" s="144"/>
      <c r="BE2249" s="144"/>
      <c r="BF2249" s="144"/>
      <c r="BG2249" s="144"/>
      <c r="BH2249" s="144"/>
      <c r="BI2249" s="144"/>
      <c r="BJ2249" s="144"/>
      <c r="BK2249" s="144"/>
      <c r="BL2249" s="144"/>
      <c r="BM2249" s="144"/>
      <c r="BN2249" s="144"/>
      <c r="BO2249" s="144"/>
      <c r="BP2249" s="144"/>
    </row>
    <row r="2250" spans="1:68" ht="14.5" x14ac:dyDescent="0.3">
      <c r="A2250" s="143"/>
      <c r="B2250" s="143"/>
      <c r="C2250" s="327"/>
      <c r="D2250" s="144"/>
      <c r="E2250" s="144"/>
      <c r="F2250" s="144"/>
      <c r="G2250" s="144"/>
      <c r="H2250" s="144"/>
      <c r="I2250" s="144"/>
      <c r="J2250" s="144"/>
      <c r="K2250" s="144"/>
      <c r="L2250" s="144"/>
      <c r="M2250" s="144"/>
      <c r="N2250" s="144"/>
      <c r="O2250" s="144"/>
      <c r="P2250" s="144"/>
      <c r="Q2250" s="144"/>
      <c r="R2250" s="144"/>
      <c r="S2250" s="144"/>
      <c r="T2250" s="144"/>
      <c r="U2250" s="144"/>
      <c r="V2250" s="144"/>
      <c r="W2250" s="144"/>
      <c r="X2250" s="144"/>
      <c r="Y2250" s="144"/>
      <c r="Z2250" s="144"/>
      <c r="AA2250" s="144"/>
      <c r="AB2250" s="144"/>
      <c r="AC2250" s="144"/>
      <c r="AD2250" s="144"/>
      <c r="AE2250" s="144"/>
      <c r="AF2250" s="144"/>
      <c r="AG2250" s="144"/>
      <c r="AH2250" s="144"/>
      <c r="AI2250" s="144"/>
      <c r="AJ2250" s="144"/>
      <c r="AK2250" s="144"/>
      <c r="AL2250" s="144"/>
      <c r="AM2250" s="144"/>
      <c r="AN2250" s="144"/>
      <c r="AO2250" s="144"/>
      <c r="AP2250" s="144"/>
      <c r="AQ2250" s="144"/>
      <c r="AR2250" s="144"/>
      <c r="AS2250" s="144"/>
      <c r="AT2250" s="144"/>
      <c r="AU2250" s="144"/>
      <c r="AV2250" s="144"/>
      <c r="AW2250" s="144"/>
      <c r="AX2250" s="144"/>
      <c r="AY2250" s="144"/>
      <c r="AZ2250" s="144"/>
      <c r="BA2250" s="144"/>
      <c r="BB2250" s="144"/>
      <c r="BC2250" s="144"/>
      <c r="BD2250" s="144"/>
      <c r="BE2250" s="144"/>
      <c r="BF2250" s="144"/>
      <c r="BG2250" s="144"/>
      <c r="BH2250" s="144"/>
      <c r="BI2250" s="144"/>
      <c r="BJ2250" s="144"/>
      <c r="BK2250" s="144"/>
      <c r="BL2250" s="144"/>
      <c r="BM2250" s="144"/>
      <c r="BN2250" s="144"/>
      <c r="BO2250" s="144"/>
      <c r="BP2250" s="144"/>
    </row>
    <row r="2251" spans="1:68" ht="14.5" x14ac:dyDescent="0.3">
      <c r="A2251" s="143"/>
      <c r="B2251" s="143"/>
      <c r="C2251" s="327"/>
      <c r="D2251" s="144"/>
      <c r="E2251" s="144"/>
      <c r="F2251" s="144"/>
      <c r="G2251" s="144"/>
      <c r="H2251" s="144"/>
      <c r="I2251" s="144"/>
      <c r="J2251" s="144"/>
      <c r="K2251" s="144"/>
      <c r="L2251" s="144"/>
      <c r="M2251" s="144"/>
      <c r="N2251" s="144"/>
      <c r="O2251" s="144"/>
      <c r="P2251" s="144"/>
      <c r="Q2251" s="144"/>
      <c r="R2251" s="144"/>
      <c r="S2251" s="144"/>
      <c r="T2251" s="144"/>
      <c r="U2251" s="144"/>
      <c r="V2251" s="144"/>
      <c r="W2251" s="144"/>
      <c r="X2251" s="144"/>
      <c r="Y2251" s="144"/>
      <c r="Z2251" s="144"/>
      <c r="AA2251" s="144"/>
      <c r="AB2251" s="144"/>
      <c r="AC2251" s="144"/>
      <c r="AD2251" s="144"/>
      <c r="AE2251" s="144"/>
      <c r="AF2251" s="144"/>
      <c r="AG2251" s="144"/>
      <c r="AH2251" s="144"/>
      <c r="AI2251" s="144"/>
      <c r="AJ2251" s="144"/>
      <c r="AK2251" s="144"/>
      <c r="AL2251" s="144"/>
      <c r="AM2251" s="144"/>
      <c r="AN2251" s="144"/>
      <c r="AO2251" s="144"/>
      <c r="AP2251" s="144"/>
      <c r="AQ2251" s="144"/>
      <c r="AR2251" s="144"/>
      <c r="AS2251" s="144"/>
      <c r="AT2251" s="144"/>
      <c r="AU2251" s="144"/>
      <c r="AV2251" s="144"/>
      <c r="AW2251" s="144"/>
      <c r="AX2251" s="144"/>
      <c r="AY2251" s="144"/>
      <c r="AZ2251" s="144"/>
      <c r="BA2251" s="144"/>
      <c r="BB2251" s="144"/>
      <c r="BC2251" s="144"/>
      <c r="BD2251" s="144"/>
      <c r="BE2251" s="144"/>
      <c r="BF2251" s="144"/>
      <c r="BG2251" s="144"/>
      <c r="BH2251" s="144"/>
      <c r="BI2251" s="144"/>
      <c r="BJ2251" s="144"/>
      <c r="BK2251" s="144"/>
      <c r="BL2251" s="144"/>
      <c r="BM2251" s="144"/>
      <c r="BN2251" s="144"/>
      <c r="BO2251" s="144"/>
      <c r="BP2251" s="144"/>
    </row>
    <row r="2252" spans="1:68" ht="14.5" x14ac:dyDescent="0.3">
      <c r="A2252" s="143"/>
      <c r="B2252" s="143"/>
      <c r="C2252" s="327"/>
      <c r="D2252" s="144"/>
      <c r="E2252" s="144"/>
      <c r="F2252" s="144"/>
      <c r="G2252" s="144"/>
      <c r="H2252" s="144"/>
      <c r="I2252" s="144"/>
      <c r="J2252" s="144"/>
      <c r="K2252" s="144"/>
      <c r="L2252" s="144"/>
      <c r="M2252" s="144"/>
      <c r="N2252" s="144"/>
      <c r="O2252" s="144"/>
      <c r="P2252" s="144"/>
      <c r="Q2252" s="144"/>
      <c r="R2252" s="144"/>
      <c r="S2252" s="144"/>
      <c r="T2252" s="144"/>
      <c r="U2252" s="144"/>
      <c r="V2252" s="144"/>
      <c r="W2252" s="144"/>
      <c r="X2252" s="144"/>
      <c r="Y2252" s="144"/>
      <c r="Z2252" s="144"/>
      <c r="AA2252" s="144"/>
      <c r="AB2252" s="144"/>
      <c r="AC2252" s="144"/>
      <c r="AD2252" s="144"/>
      <c r="AE2252" s="144"/>
      <c r="AF2252" s="144"/>
      <c r="AG2252" s="144"/>
      <c r="AH2252" s="144"/>
      <c r="AI2252" s="144"/>
      <c r="AJ2252" s="144"/>
      <c r="AK2252" s="144"/>
      <c r="AL2252" s="144"/>
      <c r="AM2252" s="144"/>
      <c r="AN2252" s="144"/>
      <c r="AO2252" s="144"/>
      <c r="AP2252" s="144"/>
      <c r="AQ2252" s="144"/>
      <c r="AR2252" s="144"/>
      <c r="AS2252" s="144"/>
      <c r="AT2252" s="144"/>
      <c r="AU2252" s="144"/>
      <c r="AV2252" s="144"/>
      <c r="AW2252" s="144"/>
      <c r="AX2252" s="144"/>
      <c r="AY2252" s="144"/>
      <c r="AZ2252" s="144"/>
      <c r="BA2252" s="144"/>
      <c r="BB2252" s="144"/>
      <c r="BC2252" s="144"/>
      <c r="BD2252" s="144"/>
      <c r="BE2252" s="144"/>
      <c r="BF2252" s="144"/>
      <c r="BG2252" s="144"/>
      <c r="BH2252" s="144"/>
      <c r="BI2252" s="144"/>
      <c r="BJ2252" s="144"/>
      <c r="BK2252" s="144"/>
      <c r="BL2252" s="144"/>
      <c r="BM2252" s="144"/>
      <c r="BN2252" s="144"/>
      <c r="BO2252" s="144"/>
      <c r="BP2252" s="144"/>
    </row>
    <row r="2253" spans="1:68" ht="14.5" x14ac:dyDescent="0.3">
      <c r="A2253" s="143"/>
      <c r="B2253" s="143"/>
      <c r="C2253" s="327"/>
      <c r="D2253" s="144"/>
      <c r="E2253" s="144"/>
      <c r="F2253" s="144"/>
      <c r="G2253" s="144"/>
      <c r="H2253" s="144"/>
      <c r="I2253" s="144"/>
      <c r="J2253" s="144"/>
      <c r="K2253" s="144"/>
      <c r="L2253" s="144"/>
      <c r="M2253" s="144"/>
      <c r="N2253" s="144"/>
      <c r="O2253" s="144"/>
      <c r="P2253" s="144"/>
      <c r="Q2253" s="144"/>
      <c r="R2253" s="144"/>
      <c r="S2253" s="144"/>
      <c r="T2253" s="144"/>
      <c r="U2253" s="144"/>
      <c r="V2253" s="144"/>
      <c r="W2253" s="144"/>
      <c r="X2253" s="144"/>
      <c r="Y2253" s="144"/>
      <c r="Z2253" s="144"/>
      <c r="AA2253" s="144"/>
      <c r="AB2253" s="144"/>
      <c r="AC2253" s="144"/>
      <c r="AD2253" s="144"/>
      <c r="AE2253" s="144"/>
      <c r="AF2253" s="144"/>
      <c r="AG2253" s="144"/>
      <c r="AH2253" s="144"/>
      <c r="AI2253" s="144"/>
      <c r="AJ2253" s="144"/>
      <c r="AK2253" s="144"/>
      <c r="AL2253" s="144"/>
      <c r="AM2253" s="144"/>
      <c r="AN2253" s="144"/>
      <c r="AO2253" s="144"/>
      <c r="AP2253" s="144"/>
      <c r="AQ2253" s="144"/>
      <c r="AR2253" s="144"/>
      <c r="AS2253" s="144"/>
      <c r="AT2253" s="144"/>
      <c r="AU2253" s="144"/>
      <c r="AV2253" s="144"/>
      <c r="AW2253" s="144"/>
      <c r="AX2253" s="144"/>
      <c r="AY2253" s="144"/>
      <c r="AZ2253" s="144"/>
      <c r="BA2253" s="144"/>
      <c r="BB2253" s="144"/>
      <c r="BC2253" s="144"/>
      <c r="BD2253" s="144"/>
      <c r="BE2253" s="144"/>
      <c r="BF2253" s="144"/>
      <c r="BG2253" s="144"/>
      <c r="BH2253" s="144"/>
      <c r="BI2253" s="144"/>
      <c r="BJ2253" s="144"/>
      <c r="BK2253" s="144"/>
      <c r="BL2253" s="144"/>
      <c r="BM2253" s="144"/>
      <c r="BN2253" s="144"/>
      <c r="BO2253" s="144"/>
      <c r="BP2253" s="144"/>
    </row>
    <row r="2254" spans="1:68" ht="14.5" x14ac:dyDescent="0.3">
      <c r="A2254" s="143"/>
      <c r="B2254" s="143"/>
      <c r="C2254" s="327"/>
      <c r="D2254" s="144"/>
      <c r="E2254" s="144"/>
      <c r="F2254" s="144"/>
      <c r="G2254" s="144"/>
      <c r="H2254" s="144"/>
      <c r="I2254" s="144"/>
      <c r="J2254" s="144"/>
      <c r="K2254" s="144"/>
      <c r="L2254" s="144"/>
      <c r="M2254" s="144"/>
      <c r="N2254" s="144"/>
      <c r="O2254" s="144"/>
      <c r="P2254" s="144"/>
      <c r="Q2254" s="144"/>
      <c r="R2254" s="144"/>
      <c r="S2254" s="144"/>
      <c r="T2254" s="144"/>
      <c r="U2254" s="144"/>
      <c r="V2254" s="144"/>
      <c r="W2254" s="144"/>
      <c r="X2254" s="144"/>
      <c r="Y2254" s="144"/>
      <c r="Z2254" s="144"/>
      <c r="AA2254" s="144"/>
      <c r="AB2254" s="144"/>
      <c r="AC2254" s="144"/>
      <c r="AD2254" s="144"/>
      <c r="AE2254" s="144"/>
      <c r="AF2254" s="144"/>
      <c r="AG2254" s="144"/>
      <c r="AH2254" s="144"/>
      <c r="AI2254" s="144"/>
      <c r="AJ2254" s="144"/>
      <c r="AK2254" s="144"/>
      <c r="AL2254" s="144"/>
      <c r="AM2254" s="144"/>
      <c r="AN2254" s="144"/>
      <c r="AO2254" s="144"/>
      <c r="AP2254" s="144"/>
      <c r="AQ2254" s="144"/>
      <c r="AR2254" s="144"/>
      <c r="AS2254" s="144"/>
      <c r="AT2254" s="144"/>
      <c r="AU2254" s="144"/>
      <c r="AV2254" s="144"/>
      <c r="AW2254" s="144"/>
      <c r="AX2254" s="144"/>
      <c r="AY2254" s="144"/>
      <c r="AZ2254" s="144"/>
      <c r="BA2254" s="144"/>
      <c r="BB2254" s="144"/>
      <c r="BC2254" s="144"/>
      <c r="BD2254" s="144"/>
      <c r="BE2254" s="144"/>
      <c r="BF2254" s="144"/>
      <c r="BG2254" s="144"/>
      <c r="BH2254" s="144"/>
      <c r="BI2254" s="144"/>
      <c r="BJ2254" s="144"/>
      <c r="BK2254" s="144"/>
      <c r="BL2254" s="144"/>
      <c r="BM2254" s="144"/>
      <c r="BN2254" s="144"/>
      <c r="BO2254" s="144"/>
      <c r="BP2254" s="144"/>
    </row>
    <row r="2255" spans="1:68" ht="14.5" x14ac:dyDescent="0.3">
      <c r="A2255" s="143"/>
      <c r="B2255" s="143"/>
      <c r="C2255" s="327"/>
      <c r="D2255" s="144"/>
      <c r="E2255" s="144"/>
      <c r="F2255" s="144"/>
      <c r="G2255" s="144"/>
      <c r="H2255" s="144"/>
      <c r="I2255" s="144"/>
      <c r="J2255" s="144"/>
      <c r="K2255" s="144"/>
      <c r="L2255" s="144"/>
      <c r="M2255" s="144"/>
      <c r="N2255" s="144"/>
      <c r="O2255" s="144"/>
      <c r="P2255" s="144"/>
      <c r="Q2255" s="144"/>
      <c r="R2255" s="144"/>
      <c r="S2255" s="144"/>
      <c r="T2255" s="144"/>
      <c r="U2255" s="144"/>
      <c r="V2255" s="144"/>
      <c r="W2255" s="144"/>
      <c r="X2255" s="144"/>
      <c r="Y2255" s="144"/>
      <c r="Z2255" s="144"/>
      <c r="AA2255" s="144"/>
      <c r="AB2255" s="144"/>
      <c r="AC2255" s="144"/>
      <c r="AD2255" s="144"/>
      <c r="AE2255" s="144"/>
      <c r="AF2255" s="144"/>
      <c r="AG2255" s="144"/>
      <c r="AH2255" s="144"/>
      <c r="AI2255" s="144"/>
      <c r="AJ2255" s="144"/>
      <c r="AK2255" s="144"/>
      <c r="AL2255" s="144"/>
      <c r="AM2255" s="144"/>
      <c r="AN2255" s="144"/>
      <c r="AO2255" s="144"/>
      <c r="AP2255" s="144"/>
      <c r="AQ2255" s="144"/>
      <c r="AR2255" s="144"/>
      <c r="AS2255" s="144"/>
      <c r="AT2255" s="144"/>
      <c r="AU2255" s="144"/>
      <c r="AV2255" s="144"/>
      <c r="AW2255" s="144"/>
      <c r="AX2255" s="144"/>
      <c r="AY2255" s="144"/>
      <c r="AZ2255" s="144"/>
      <c r="BA2255" s="144"/>
      <c r="BB2255" s="144"/>
      <c r="BC2255" s="144"/>
      <c r="BD2255" s="144"/>
      <c r="BE2255" s="144"/>
      <c r="BF2255" s="144"/>
      <c r="BG2255" s="144"/>
      <c r="BH2255" s="144"/>
      <c r="BI2255" s="144"/>
      <c r="BJ2255" s="144"/>
      <c r="BK2255" s="144"/>
      <c r="BL2255" s="144"/>
      <c r="BM2255" s="144"/>
      <c r="BN2255" s="144"/>
      <c r="BO2255" s="144"/>
      <c r="BP2255" s="144"/>
    </row>
    <row r="2256" spans="1:68" ht="14.5" x14ac:dyDescent="0.3">
      <c r="A2256" s="143"/>
      <c r="B2256" s="143"/>
      <c r="C2256" s="327"/>
      <c r="D2256" s="144"/>
      <c r="E2256" s="144"/>
      <c r="F2256" s="144"/>
      <c r="G2256" s="144"/>
      <c r="H2256" s="144"/>
      <c r="I2256" s="144"/>
      <c r="J2256" s="144"/>
      <c r="K2256" s="144"/>
      <c r="L2256" s="144"/>
      <c r="M2256" s="144"/>
      <c r="N2256" s="144"/>
      <c r="O2256" s="144"/>
      <c r="P2256" s="144"/>
      <c r="Q2256" s="144"/>
      <c r="R2256" s="144"/>
      <c r="S2256" s="144"/>
      <c r="T2256" s="144"/>
      <c r="U2256" s="144"/>
      <c r="V2256" s="144"/>
      <c r="W2256" s="144"/>
      <c r="X2256" s="144"/>
      <c r="Y2256" s="144"/>
      <c r="Z2256" s="144"/>
      <c r="AA2256" s="144"/>
      <c r="AB2256" s="144"/>
      <c r="AC2256" s="144"/>
      <c r="AD2256" s="144"/>
      <c r="AE2256" s="144"/>
      <c r="AF2256" s="144"/>
      <c r="AG2256" s="144"/>
      <c r="AH2256" s="144"/>
      <c r="AI2256" s="144"/>
      <c r="AJ2256" s="144"/>
      <c r="AK2256" s="144"/>
      <c r="AL2256" s="144"/>
      <c r="AM2256" s="144"/>
      <c r="AN2256" s="144"/>
      <c r="AO2256" s="144"/>
      <c r="AP2256" s="144"/>
      <c r="AQ2256" s="144"/>
      <c r="AR2256" s="144"/>
      <c r="AS2256" s="144"/>
      <c r="AT2256" s="144"/>
      <c r="AU2256" s="144"/>
      <c r="AV2256" s="144"/>
      <c r="AW2256" s="144"/>
      <c r="AX2256" s="144"/>
      <c r="AY2256" s="144"/>
      <c r="AZ2256" s="144"/>
      <c r="BA2256" s="144"/>
      <c r="BB2256" s="144"/>
      <c r="BC2256" s="144"/>
      <c r="BD2256" s="144"/>
      <c r="BE2256" s="144"/>
      <c r="BF2256" s="144"/>
      <c r="BG2256" s="144"/>
      <c r="BH2256" s="144"/>
      <c r="BI2256" s="144"/>
      <c r="BJ2256" s="144"/>
      <c r="BK2256" s="144"/>
      <c r="BL2256" s="144"/>
      <c r="BM2256" s="144"/>
      <c r="BN2256" s="144"/>
      <c r="BO2256" s="144"/>
      <c r="BP2256" s="144"/>
    </row>
    <row r="2257" spans="1:68" ht="14.5" x14ac:dyDescent="0.3">
      <c r="A2257" s="143"/>
      <c r="B2257" s="143"/>
      <c r="C2257" s="327"/>
      <c r="D2257" s="144"/>
      <c r="E2257" s="144"/>
      <c r="F2257" s="144"/>
      <c r="G2257" s="144"/>
      <c r="H2257" s="144"/>
      <c r="I2257" s="144"/>
      <c r="J2257" s="144"/>
      <c r="K2257" s="144"/>
      <c r="L2257" s="144"/>
      <c r="M2257" s="144"/>
      <c r="N2257" s="144"/>
      <c r="O2257" s="144"/>
      <c r="P2257" s="144"/>
      <c r="Q2257" s="144"/>
      <c r="R2257" s="144"/>
      <c r="S2257" s="144"/>
      <c r="T2257" s="144"/>
      <c r="U2257" s="144"/>
      <c r="V2257" s="144"/>
      <c r="W2257" s="144"/>
      <c r="X2257" s="144"/>
      <c r="Y2257" s="144"/>
      <c r="Z2257" s="144"/>
      <c r="AA2257" s="144"/>
      <c r="AB2257" s="144"/>
      <c r="AC2257" s="144"/>
      <c r="AD2257" s="144"/>
      <c r="AE2257" s="144"/>
      <c r="AF2257" s="144"/>
      <c r="AG2257" s="144"/>
      <c r="AH2257" s="144"/>
      <c r="AI2257" s="144"/>
      <c r="AJ2257" s="144"/>
      <c r="AK2257" s="144"/>
      <c r="AL2257" s="144"/>
      <c r="AM2257" s="144"/>
      <c r="AN2257" s="144"/>
      <c r="AO2257" s="144"/>
      <c r="AP2257" s="144"/>
      <c r="AQ2257" s="144"/>
      <c r="AR2257" s="144"/>
      <c r="AS2257" s="144"/>
      <c r="AT2257" s="144"/>
      <c r="AU2257" s="144"/>
      <c r="AV2257" s="144"/>
      <c r="AW2257" s="144"/>
      <c r="AX2257" s="144"/>
      <c r="AY2257" s="144"/>
      <c r="AZ2257" s="144"/>
      <c r="BA2257" s="144"/>
      <c r="BB2257" s="144"/>
      <c r="BC2257" s="144"/>
      <c r="BD2257" s="144"/>
      <c r="BE2257" s="144"/>
      <c r="BF2257" s="144"/>
      <c r="BG2257" s="144"/>
      <c r="BH2257" s="144"/>
      <c r="BI2257" s="144"/>
      <c r="BJ2257" s="144"/>
      <c r="BK2257" s="144"/>
      <c r="BL2257" s="144"/>
      <c r="BM2257" s="144"/>
      <c r="BN2257" s="144"/>
      <c r="BO2257" s="144"/>
      <c r="BP2257" s="144"/>
    </row>
    <row r="2258" spans="1:68" ht="14.5" x14ac:dyDescent="0.3">
      <c r="A2258" s="143"/>
      <c r="B2258" s="143"/>
      <c r="C2258" s="327"/>
      <c r="D2258" s="144"/>
      <c r="E2258" s="144"/>
      <c r="F2258" s="144"/>
      <c r="G2258" s="144"/>
      <c r="H2258" s="144"/>
      <c r="I2258" s="144"/>
      <c r="J2258" s="144"/>
      <c r="K2258" s="144"/>
      <c r="L2258" s="144"/>
      <c r="M2258" s="144"/>
      <c r="N2258" s="144"/>
      <c r="O2258" s="144"/>
      <c r="P2258" s="144"/>
      <c r="Q2258" s="144"/>
      <c r="R2258" s="144"/>
      <c r="S2258" s="144"/>
      <c r="T2258" s="144"/>
      <c r="U2258" s="144"/>
      <c r="V2258" s="144"/>
      <c r="W2258" s="144"/>
      <c r="X2258" s="144"/>
      <c r="Y2258" s="144"/>
      <c r="Z2258" s="144"/>
      <c r="AA2258" s="144"/>
      <c r="AB2258" s="144"/>
      <c r="AC2258" s="144"/>
      <c r="AD2258" s="144"/>
      <c r="AE2258" s="144"/>
      <c r="AF2258" s="144"/>
      <c r="AG2258" s="144"/>
      <c r="AH2258" s="144"/>
      <c r="AI2258" s="144"/>
      <c r="AJ2258" s="144"/>
      <c r="AK2258" s="144"/>
      <c r="AL2258" s="144"/>
      <c r="AM2258" s="144"/>
      <c r="AN2258" s="144"/>
      <c r="AO2258" s="144"/>
      <c r="AP2258" s="144"/>
      <c r="AQ2258" s="144"/>
      <c r="AR2258" s="144"/>
      <c r="AS2258" s="144"/>
      <c r="AT2258" s="144"/>
      <c r="AU2258" s="144"/>
      <c r="AV2258" s="144"/>
      <c r="AW2258" s="144"/>
      <c r="AX2258" s="144"/>
      <c r="AY2258" s="144"/>
      <c r="AZ2258" s="144"/>
      <c r="BA2258" s="144"/>
      <c r="BB2258" s="144"/>
      <c r="BC2258" s="144"/>
      <c r="BD2258" s="144"/>
      <c r="BE2258" s="144"/>
      <c r="BF2258" s="144"/>
      <c r="BG2258" s="144"/>
      <c r="BH2258" s="144"/>
      <c r="BI2258" s="144"/>
      <c r="BJ2258" s="144"/>
      <c r="BK2258" s="144"/>
      <c r="BL2258" s="144"/>
      <c r="BM2258" s="144"/>
      <c r="BN2258" s="144"/>
      <c r="BO2258" s="144"/>
      <c r="BP2258" s="144"/>
    </row>
    <row r="2259" spans="1:68" ht="14.5" x14ac:dyDescent="0.3">
      <c r="A2259" s="143"/>
      <c r="B2259" s="143"/>
      <c r="C2259" s="327"/>
      <c r="D2259" s="144"/>
      <c r="E2259" s="144"/>
      <c r="F2259" s="144"/>
      <c r="G2259" s="144"/>
      <c r="H2259" s="144"/>
      <c r="I2259" s="144"/>
      <c r="J2259" s="144"/>
      <c r="K2259" s="144"/>
      <c r="L2259" s="144"/>
      <c r="M2259" s="144"/>
      <c r="N2259" s="144"/>
      <c r="O2259" s="144"/>
      <c r="P2259" s="144"/>
      <c r="Q2259" s="144"/>
      <c r="R2259" s="144"/>
      <c r="S2259" s="144"/>
      <c r="T2259" s="144"/>
      <c r="U2259" s="144"/>
      <c r="V2259" s="144"/>
      <c r="W2259" s="144"/>
      <c r="X2259" s="144"/>
      <c r="Y2259" s="144"/>
      <c r="Z2259" s="144"/>
      <c r="AA2259" s="144"/>
      <c r="AB2259" s="144"/>
      <c r="AC2259" s="144"/>
      <c r="AD2259" s="144"/>
      <c r="AE2259" s="144"/>
      <c r="AF2259" s="144"/>
      <c r="AG2259" s="144"/>
      <c r="AH2259" s="144"/>
      <c r="AI2259" s="144"/>
      <c r="AJ2259" s="144"/>
      <c r="AK2259" s="144"/>
      <c r="AL2259" s="144"/>
      <c r="AM2259" s="144"/>
      <c r="AN2259" s="144"/>
      <c r="AO2259" s="144"/>
      <c r="AP2259" s="144"/>
      <c r="AQ2259" s="144"/>
      <c r="AR2259" s="144"/>
      <c r="AS2259" s="144"/>
      <c r="AT2259" s="144"/>
      <c r="AU2259" s="144"/>
      <c r="AV2259" s="144"/>
      <c r="AW2259" s="144"/>
      <c r="AX2259" s="144"/>
      <c r="AY2259" s="144"/>
      <c r="AZ2259" s="144"/>
      <c r="BA2259" s="144"/>
      <c r="BB2259" s="144"/>
      <c r="BC2259" s="144"/>
      <c r="BD2259" s="144"/>
      <c r="BE2259" s="144"/>
      <c r="BF2259" s="144"/>
      <c r="BG2259" s="144"/>
      <c r="BH2259" s="144"/>
      <c r="BI2259" s="144"/>
      <c r="BJ2259" s="144"/>
      <c r="BK2259" s="144"/>
      <c r="BL2259" s="144"/>
      <c r="BM2259" s="144"/>
      <c r="BN2259" s="144"/>
      <c r="BO2259" s="144"/>
      <c r="BP2259" s="144"/>
    </row>
    <row r="2260" spans="1:68" ht="14.5" x14ac:dyDescent="0.3">
      <c r="A2260" s="143"/>
      <c r="B2260" s="143"/>
      <c r="C2260" s="327"/>
      <c r="D2260" s="144"/>
      <c r="E2260" s="144"/>
      <c r="F2260" s="144"/>
      <c r="G2260" s="144"/>
      <c r="H2260" s="144"/>
      <c r="I2260" s="144"/>
      <c r="J2260" s="144"/>
      <c r="K2260" s="144"/>
      <c r="L2260" s="144"/>
      <c r="M2260" s="144"/>
      <c r="N2260" s="144"/>
      <c r="O2260" s="144"/>
      <c r="P2260" s="144"/>
      <c r="Q2260" s="144"/>
      <c r="R2260" s="144"/>
      <c r="S2260" s="144"/>
      <c r="T2260" s="144"/>
      <c r="U2260" s="144"/>
      <c r="V2260" s="144"/>
      <c r="W2260" s="144"/>
      <c r="X2260" s="144"/>
      <c r="Y2260" s="144"/>
      <c r="Z2260" s="144"/>
      <c r="AA2260" s="144"/>
      <c r="AB2260" s="144"/>
      <c r="AC2260" s="144"/>
      <c r="AD2260" s="144"/>
      <c r="AE2260" s="144"/>
      <c r="AF2260" s="144"/>
      <c r="AG2260" s="144"/>
      <c r="AH2260" s="144"/>
      <c r="AI2260" s="144"/>
      <c r="AJ2260" s="144"/>
      <c r="AK2260" s="144"/>
      <c r="AL2260" s="144"/>
      <c r="AM2260" s="144"/>
      <c r="AN2260" s="144"/>
      <c r="AO2260" s="144"/>
      <c r="AP2260" s="144"/>
      <c r="AQ2260" s="144"/>
      <c r="AR2260" s="144"/>
      <c r="AS2260" s="144"/>
      <c r="AT2260" s="144"/>
      <c r="AU2260" s="144"/>
      <c r="AV2260" s="144"/>
      <c r="AW2260" s="144"/>
      <c r="AX2260" s="144"/>
      <c r="AY2260" s="144"/>
      <c r="AZ2260" s="144"/>
      <c r="BA2260" s="144"/>
      <c r="BB2260" s="144"/>
      <c r="BC2260" s="144"/>
      <c r="BD2260" s="144"/>
      <c r="BE2260" s="144"/>
      <c r="BF2260" s="144"/>
      <c r="BG2260" s="144"/>
      <c r="BH2260" s="144"/>
      <c r="BI2260" s="144"/>
      <c r="BJ2260" s="144"/>
      <c r="BK2260" s="144"/>
      <c r="BL2260" s="144"/>
      <c r="BM2260" s="144"/>
      <c r="BN2260" s="144"/>
      <c r="BO2260" s="144"/>
      <c r="BP2260" s="144"/>
    </row>
    <row r="2261" spans="1:68" ht="14.5" x14ac:dyDescent="0.3">
      <c r="A2261" s="143"/>
      <c r="B2261" s="143"/>
      <c r="C2261" s="327"/>
      <c r="D2261" s="144"/>
      <c r="E2261" s="144"/>
      <c r="F2261" s="144"/>
      <c r="G2261" s="144"/>
      <c r="H2261" s="144"/>
      <c r="I2261" s="144"/>
      <c r="J2261" s="144"/>
      <c r="K2261" s="144"/>
      <c r="L2261" s="144"/>
      <c r="M2261" s="144"/>
      <c r="N2261" s="144"/>
      <c r="O2261" s="144"/>
      <c r="P2261" s="144"/>
      <c r="Q2261" s="144"/>
      <c r="R2261" s="144"/>
      <c r="S2261" s="144"/>
      <c r="T2261" s="144"/>
      <c r="U2261" s="144"/>
      <c r="V2261" s="144"/>
      <c r="W2261" s="144"/>
      <c r="X2261" s="144"/>
      <c r="Y2261" s="144"/>
      <c r="Z2261" s="144"/>
      <c r="AA2261" s="144"/>
      <c r="AB2261" s="144"/>
      <c r="AC2261" s="144"/>
      <c r="AD2261" s="144"/>
      <c r="AE2261" s="144"/>
      <c r="AF2261" s="144"/>
      <c r="AG2261" s="144"/>
      <c r="AH2261" s="144"/>
      <c r="AI2261" s="144"/>
      <c r="AJ2261" s="144"/>
      <c r="AK2261" s="144"/>
      <c r="AL2261" s="144"/>
      <c r="AM2261" s="144"/>
      <c r="AN2261" s="144"/>
      <c r="AO2261" s="144"/>
      <c r="AP2261" s="144"/>
      <c r="AQ2261" s="144"/>
      <c r="AR2261" s="144"/>
      <c r="AS2261" s="144"/>
      <c r="AT2261" s="144"/>
      <c r="AU2261" s="144"/>
      <c r="AV2261" s="144"/>
      <c r="AW2261" s="144"/>
      <c r="AX2261" s="144"/>
      <c r="AY2261" s="144"/>
      <c r="AZ2261" s="144"/>
      <c r="BA2261" s="144"/>
      <c r="BB2261" s="144"/>
      <c r="BC2261" s="144"/>
      <c r="BD2261" s="144"/>
      <c r="BE2261" s="144"/>
      <c r="BF2261" s="144"/>
      <c r="BG2261" s="144"/>
      <c r="BH2261" s="144"/>
      <c r="BI2261" s="144"/>
      <c r="BJ2261" s="144"/>
      <c r="BK2261" s="144"/>
      <c r="BL2261" s="144"/>
      <c r="BM2261" s="144"/>
      <c r="BN2261" s="144"/>
      <c r="BO2261" s="144"/>
      <c r="BP2261" s="144"/>
    </row>
    <row r="2262" spans="1:68" ht="14.5" x14ac:dyDescent="0.3">
      <c r="A2262" s="143"/>
      <c r="B2262" s="143"/>
      <c r="C2262" s="327"/>
      <c r="D2262" s="144"/>
      <c r="E2262" s="144"/>
      <c r="F2262" s="144"/>
      <c r="G2262" s="144"/>
      <c r="H2262" s="144"/>
      <c r="I2262" s="144"/>
      <c r="J2262" s="144"/>
      <c r="K2262" s="144"/>
      <c r="L2262" s="144"/>
      <c r="M2262" s="144"/>
      <c r="N2262" s="144"/>
      <c r="O2262" s="144"/>
      <c r="P2262" s="144"/>
      <c r="Q2262" s="144"/>
      <c r="R2262" s="144"/>
      <c r="S2262" s="144"/>
      <c r="T2262" s="144"/>
      <c r="U2262" s="144"/>
      <c r="V2262" s="144"/>
      <c r="W2262" s="144"/>
      <c r="X2262" s="144"/>
      <c r="Y2262" s="144"/>
      <c r="Z2262" s="144"/>
      <c r="AA2262" s="144"/>
      <c r="AB2262" s="144"/>
      <c r="AC2262" s="144"/>
      <c r="AD2262" s="144"/>
      <c r="AE2262" s="144"/>
      <c r="AF2262" s="144"/>
      <c r="AG2262" s="144"/>
      <c r="AH2262" s="144"/>
      <c r="AI2262" s="144"/>
      <c r="AJ2262" s="144"/>
      <c r="AK2262" s="144"/>
      <c r="AL2262" s="144"/>
      <c r="AM2262" s="144"/>
      <c r="AN2262" s="144"/>
      <c r="AO2262" s="144"/>
      <c r="AP2262" s="144"/>
      <c r="AQ2262" s="144"/>
      <c r="AR2262" s="144"/>
      <c r="AS2262" s="144"/>
      <c r="AT2262" s="144"/>
      <c r="AU2262" s="144"/>
      <c r="AV2262" s="144"/>
      <c r="AW2262" s="144"/>
      <c r="AX2262" s="144"/>
      <c r="AY2262" s="144"/>
      <c r="AZ2262" s="144"/>
      <c r="BA2262" s="144"/>
      <c r="BB2262" s="144"/>
      <c r="BC2262" s="144"/>
      <c r="BD2262" s="144"/>
      <c r="BE2262" s="144"/>
      <c r="BF2262" s="144"/>
      <c r="BG2262" s="144"/>
      <c r="BH2262" s="144"/>
      <c r="BI2262" s="144"/>
      <c r="BJ2262" s="144"/>
      <c r="BK2262" s="144"/>
      <c r="BL2262" s="144"/>
      <c r="BM2262" s="144"/>
      <c r="BN2262" s="144"/>
      <c r="BO2262" s="144"/>
      <c r="BP2262" s="144"/>
    </row>
    <row r="2263" spans="1:68" ht="14.5" x14ac:dyDescent="0.3">
      <c r="A2263" s="143"/>
      <c r="B2263" s="143"/>
      <c r="C2263" s="327"/>
      <c r="D2263" s="144"/>
      <c r="E2263" s="144"/>
      <c r="F2263" s="144"/>
      <c r="G2263" s="144"/>
      <c r="H2263" s="144"/>
      <c r="I2263" s="144"/>
      <c r="J2263" s="144"/>
      <c r="K2263" s="144"/>
      <c r="L2263" s="144"/>
      <c r="M2263" s="144"/>
      <c r="N2263" s="144"/>
      <c r="O2263" s="144"/>
      <c r="P2263" s="144"/>
      <c r="Q2263" s="144"/>
      <c r="R2263" s="144"/>
      <c r="S2263" s="144"/>
      <c r="T2263" s="144"/>
      <c r="U2263" s="144"/>
      <c r="V2263" s="144"/>
      <c r="W2263" s="144"/>
      <c r="X2263" s="144"/>
      <c r="Y2263" s="144"/>
      <c r="Z2263" s="144"/>
      <c r="AA2263" s="144"/>
      <c r="AB2263" s="144"/>
      <c r="AC2263" s="144"/>
      <c r="AD2263" s="144"/>
      <c r="AE2263" s="144"/>
      <c r="AF2263" s="144"/>
      <c r="AG2263" s="144"/>
      <c r="AH2263" s="144"/>
      <c r="AI2263" s="144"/>
      <c r="AJ2263" s="144"/>
      <c r="AK2263" s="144"/>
      <c r="AL2263" s="144"/>
      <c r="AM2263" s="144"/>
      <c r="AN2263" s="144"/>
      <c r="AO2263" s="144"/>
      <c r="AP2263" s="144"/>
      <c r="AQ2263" s="144"/>
      <c r="AR2263" s="144"/>
      <c r="AS2263" s="144"/>
      <c r="AT2263" s="144"/>
      <c r="AU2263" s="144"/>
      <c r="AV2263" s="144"/>
      <c r="AW2263" s="144"/>
      <c r="AX2263" s="144"/>
      <c r="AY2263" s="144"/>
      <c r="AZ2263" s="144"/>
      <c r="BA2263" s="144"/>
      <c r="BB2263" s="144"/>
      <c r="BC2263" s="144"/>
      <c r="BD2263" s="144"/>
      <c r="BE2263" s="144"/>
      <c r="BF2263" s="144"/>
      <c r="BG2263" s="144"/>
      <c r="BH2263" s="144"/>
      <c r="BI2263" s="144"/>
      <c r="BJ2263" s="144"/>
      <c r="BK2263" s="144"/>
      <c r="BL2263" s="144"/>
      <c r="BM2263" s="144"/>
      <c r="BN2263" s="144"/>
      <c r="BO2263" s="144"/>
      <c r="BP2263" s="144"/>
    </row>
    <row r="2264" spans="1:68" ht="14.5" x14ac:dyDescent="0.3">
      <c r="A2264" s="143"/>
      <c r="B2264" s="143"/>
      <c r="C2264" s="327"/>
      <c r="D2264" s="144"/>
      <c r="E2264" s="144"/>
      <c r="F2264" s="144"/>
      <c r="G2264" s="144"/>
      <c r="H2264" s="144"/>
      <c r="I2264" s="144"/>
      <c r="J2264" s="144"/>
      <c r="K2264" s="144"/>
      <c r="L2264" s="144"/>
      <c r="M2264" s="144"/>
      <c r="N2264" s="144"/>
      <c r="O2264" s="144"/>
      <c r="P2264" s="144"/>
      <c r="Q2264" s="144"/>
      <c r="R2264" s="144"/>
      <c r="S2264" s="144"/>
      <c r="T2264" s="144"/>
      <c r="U2264" s="144"/>
      <c r="V2264" s="144"/>
      <c r="W2264" s="144"/>
      <c r="X2264" s="144"/>
      <c r="Y2264" s="144"/>
      <c r="Z2264" s="144"/>
      <c r="AA2264" s="144"/>
      <c r="AB2264" s="144"/>
      <c r="AC2264" s="144"/>
      <c r="AD2264" s="144"/>
      <c r="AE2264" s="144"/>
      <c r="AF2264" s="144"/>
      <c r="AG2264" s="144"/>
      <c r="AH2264" s="144"/>
      <c r="AI2264" s="144"/>
      <c r="AJ2264" s="144"/>
      <c r="AK2264" s="144"/>
      <c r="AL2264" s="144"/>
      <c r="AM2264" s="144"/>
      <c r="AN2264" s="144"/>
      <c r="AO2264" s="144"/>
      <c r="AP2264" s="144"/>
      <c r="AQ2264" s="144"/>
      <c r="AR2264" s="144"/>
      <c r="AS2264" s="144"/>
      <c r="AT2264" s="144"/>
      <c r="AU2264" s="144"/>
      <c r="AV2264" s="144"/>
      <c r="AW2264" s="144"/>
      <c r="AX2264" s="144"/>
      <c r="AY2264" s="144"/>
      <c r="AZ2264" s="144"/>
      <c r="BA2264" s="144"/>
      <c r="BB2264" s="144"/>
      <c r="BC2264" s="144"/>
      <c r="BD2264" s="144"/>
      <c r="BE2264" s="144"/>
      <c r="BF2264" s="144"/>
      <c r="BG2264" s="144"/>
      <c r="BH2264" s="144"/>
      <c r="BI2264" s="144"/>
      <c r="BJ2264" s="144"/>
      <c r="BK2264" s="144"/>
      <c r="BL2264" s="144"/>
      <c r="BM2264" s="144"/>
      <c r="BN2264" s="144"/>
      <c r="BO2264" s="144"/>
      <c r="BP2264" s="144"/>
    </row>
    <row r="2265" spans="1:68" ht="14.5" x14ac:dyDescent="0.3">
      <c r="A2265" s="143"/>
      <c r="B2265" s="143"/>
      <c r="C2265" s="327"/>
      <c r="D2265" s="144"/>
      <c r="E2265" s="144"/>
      <c r="F2265" s="144"/>
      <c r="G2265" s="144"/>
      <c r="H2265" s="144"/>
      <c r="I2265" s="144"/>
      <c r="J2265" s="144"/>
      <c r="K2265" s="144"/>
      <c r="L2265" s="144"/>
      <c r="M2265" s="144"/>
      <c r="N2265" s="144"/>
      <c r="O2265" s="144"/>
      <c r="P2265" s="144"/>
      <c r="Q2265" s="144"/>
      <c r="R2265" s="144"/>
      <c r="S2265" s="144"/>
      <c r="T2265" s="144"/>
      <c r="U2265" s="144"/>
      <c r="V2265" s="144"/>
      <c r="W2265" s="144"/>
      <c r="X2265" s="144"/>
      <c r="Y2265" s="144"/>
      <c r="Z2265" s="144"/>
      <c r="AA2265" s="144"/>
      <c r="AB2265" s="144"/>
      <c r="AC2265" s="144"/>
      <c r="AD2265" s="144"/>
      <c r="AE2265" s="144"/>
      <c r="AF2265" s="144"/>
      <c r="AG2265" s="144"/>
      <c r="AH2265" s="144"/>
      <c r="AI2265" s="144"/>
      <c r="AJ2265" s="144"/>
      <c r="AK2265" s="144"/>
      <c r="AL2265" s="144"/>
      <c r="AM2265" s="144"/>
      <c r="AN2265" s="144"/>
      <c r="AO2265" s="144"/>
      <c r="AP2265" s="144"/>
      <c r="AQ2265" s="144"/>
      <c r="AR2265" s="144"/>
      <c r="AS2265" s="144"/>
      <c r="AT2265" s="144"/>
      <c r="AU2265" s="144"/>
      <c r="AV2265" s="144"/>
      <c r="AW2265" s="144"/>
      <c r="AX2265" s="144"/>
      <c r="AY2265" s="144"/>
      <c r="AZ2265" s="144"/>
      <c r="BA2265" s="144"/>
      <c r="BB2265" s="144"/>
      <c r="BC2265" s="144"/>
      <c r="BD2265" s="144"/>
      <c r="BE2265" s="144"/>
      <c r="BF2265" s="144"/>
      <c r="BG2265" s="144"/>
      <c r="BH2265" s="144"/>
      <c r="BI2265" s="144"/>
      <c r="BJ2265" s="144"/>
      <c r="BK2265" s="144"/>
      <c r="BL2265" s="144"/>
      <c r="BM2265" s="144"/>
      <c r="BN2265" s="144"/>
      <c r="BO2265" s="144"/>
      <c r="BP2265" s="144"/>
    </row>
    <row r="2266" spans="1:68" ht="14.5" x14ac:dyDescent="0.3">
      <c r="A2266" s="143"/>
      <c r="B2266" s="143"/>
      <c r="C2266" s="327"/>
      <c r="D2266" s="144"/>
      <c r="E2266" s="144"/>
      <c r="F2266" s="144"/>
      <c r="G2266" s="144"/>
      <c r="H2266" s="144"/>
      <c r="I2266" s="144"/>
      <c r="J2266" s="144"/>
      <c r="K2266" s="144"/>
      <c r="L2266" s="144"/>
      <c r="M2266" s="144"/>
      <c r="N2266" s="144"/>
      <c r="O2266" s="144"/>
      <c r="P2266" s="144"/>
      <c r="Q2266" s="144"/>
      <c r="R2266" s="144"/>
      <c r="S2266" s="144"/>
      <c r="T2266" s="144"/>
      <c r="U2266" s="144"/>
      <c r="V2266" s="144"/>
      <c r="W2266" s="144"/>
      <c r="X2266" s="144"/>
      <c r="Y2266" s="144"/>
      <c r="Z2266" s="144"/>
      <c r="AA2266" s="144"/>
      <c r="AB2266" s="144"/>
      <c r="AC2266" s="144"/>
      <c r="AD2266" s="144"/>
      <c r="AE2266" s="144"/>
      <c r="AF2266" s="144"/>
      <c r="AG2266" s="144"/>
      <c r="AH2266" s="144"/>
      <c r="AI2266" s="144"/>
      <c r="AJ2266" s="144"/>
      <c r="AK2266" s="144"/>
      <c r="AL2266" s="144"/>
      <c r="AM2266" s="144"/>
      <c r="AN2266" s="144"/>
      <c r="AO2266" s="144"/>
      <c r="AP2266" s="144"/>
      <c r="AQ2266" s="144"/>
      <c r="AR2266" s="144"/>
      <c r="AS2266" s="144"/>
      <c r="AT2266" s="144"/>
      <c r="AU2266" s="144"/>
      <c r="AV2266" s="144"/>
      <c r="AW2266" s="144"/>
      <c r="AX2266" s="144"/>
      <c r="AY2266" s="144"/>
      <c r="AZ2266" s="144"/>
      <c r="BA2266" s="144"/>
      <c r="BB2266" s="144"/>
      <c r="BC2266" s="144"/>
      <c r="BD2266" s="144"/>
      <c r="BE2266" s="144"/>
      <c r="BF2266" s="144"/>
      <c r="BG2266" s="144"/>
      <c r="BH2266" s="144"/>
      <c r="BI2266" s="144"/>
      <c r="BJ2266" s="144"/>
      <c r="BK2266" s="144"/>
      <c r="BL2266" s="144"/>
      <c r="BM2266" s="144"/>
      <c r="BN2266" s="144"/>
      <c r="BO2266" s="144"/>
      <c r="BP2266" s="144"/>
    </row>
    <row r="2267" spans="1:68" ht="14.5" x14ac:dyDescent="0.3">
      <c r="A2267" s="143"/>
      <c r="B2267" s="143"/>
      <c r="C2267" s="327"/>
      <c r="D2267" s="144"/>
      <c r="E2267" s="144"/>
      <c r="F2267" s="144"/>
      <c r="G2267" s="144"/>
      <c r="H2267" s="144"/>
      <c r="I2267" s="144"/>
      <c r="J2267" s="144"/>
      <c r="K2267" s="144"/>
      <c r="L2267" s="144"/>
      <c r="M2267" s="144"/>
      <c r="N2267" s="144"/>
      <c r="O2267" s="144"/>
      <c r="P2267" s="144"/>
      <c r="Q2267" s="144"/>
      <c r="R2267" s="144"/>
      <c r="S2267" s="144"/>
      <c r="T2267" s="144"/>
      <c r="U2267" s="144"/>
      <c r="V2267" s="144"/>
      <c r="W2267" s="144"/>
      <c r="X2267" s="144"/>
      <c r="Y2267" s="144"/>
      <c r="Z2267" s="144"/>
      <c r="AA2267" s="144"/>
      <c r="AB2267" s="144"/>
      <c r="AC2267" s="144"/>
      <c r="AD2267" s="144"/>
      <c r="AE2267" s="144"/>
      <c r="AF2267" s="144"/>
      <c r="AG2267" s="144"/>
      <c r="AH2267" s="144"/>
      <c r="AI2267" s="144"/>
      <c r="AJ2267" s="144"/>
      <c r="AK2267" s="144"/>
      <c r="AL2267" s="144"/>
      <c r="AM2267" s="144"/>
      <c r="AN2267" s="144"/>
      <c r="AO2267" s="144"/>
      <c r="AP2267" s="144"/>
      <c r="AQ2267" s="144"/>
      <c r="AR2267" s="144"/>
      <c r="AS2267" s="144"/>
      <c r="AT2267" s="144"/>
      <c r="AU2267" s="144"/>
      <c r="AV2267" s="144"/>
      <c r="AW2267" s="144"/>
      <c r="AX2267" s="144"/>
      <c r="AY2267" s="144"/>
      <c r="AZ2267" s="144"/>
      <c r="BA2267" s="144"/>
      <c r="BB2267" s="144"/>
      <c r="BC2267" s="144"/>
      <c r="BD2267" s="144"/>
      <c r="BE2267" s="144"/>
      <c r="BF2267" s="144"/>
      <c r="BG2267" s="144"/>
      <c r="BH2267" s="144"/>
      <c r="BI2267" s="144"/>
      <c r="BJ2267" s="144"/>
      <c r="BK2267" s="144"/>
      <c r="BL2267" s="144"/>
      <c r="BM2267" s="144"/>
      <c r="BN2267" s="144"/>
      <c r="BO2267" s="144"/>
      <c r="BP2267" s="144"/>
    </row>
    <row r="2268" spans="1:68" ht="14.5" x14ac:dyDescent="0.3">
      <c r="A2268" s="143"/>
      <c r="B2268" s="143"/>
      <c r="C2268" s="327"/>
      <c r="D2268" s="144"/>
      <c r="E2268" s="144"/>
      <c r="F2268" s="144"/>
      <c r="G2268" s="144"/>
      <c r="H2268" s="144"/>
      <c r="I2268" s="144"/>
      <c r="J2268" s="144"/>
      <c r="K2268" s="144"/>
      <c r="L2268" s="144"/>
      <c r="M2268" s="144"/>
      <c r="N2268" s="144"/>
      <c r="O2268" s="144"/>
      <c r="P2268" s="144"/>
      <c r="Q2268" s="144"/>
      <c r="R2268" s="144"/>
      <c r="S2268" s="144"/>
      <c r="T2268" s="144"/>
      <c r="U2268" s="144"/>
      <c r="V2268" s="144"/>
      <c r="W2268" s="144"/>
      <c r="X2268" s="144"/>
      <c r="Y2268" s="144"/>
      <c r="Z2268" s="144"/>
      <c r="AA2268" s="144"/>
      <c r="AB2268" s="144"/>
      <c r="AC2268" s="144"/>
      <c r="AD2268" s="144"/>
      <c r="AE2268" s="144"/>
      <c r="AF2268" s="144"/>
      <c r="AG2268" s="144"/>
      <c r="AH2268" s="144"/>
      <c r="AI2268" s="144"/>
      <c r="AJ2268" s="144"/>
      <c r="AK2268" s="144"/>
      <c r="AL2268" s="144"/>
      <c r="AM2268" s="144"/>
      <c r="AN2268" s="144"/>
      <c r="AO2268" s="144"/>
      <c r="AP2268" s="144"/>
      <c r="AQ2268" s="144"/>
      <c r="AR2268" s="144"/>
      <c r="AS2268" s="144"/>
      <c r="AT2268" s="144"/>
      <c r="AU2268" s="144"/>
      <c r="AV2268" s="144"/>
      <c r="AW2268" s="144"/>
      <c r="AX2268" s="144"/>
      <c r="AY2268" s="144"/>
      <c r="AZ2268" s="144"/>
      <c r="BA2268" s="144"/>
      <c r="BB2268" s="144"/>
      <c r="BC2268" s="144"/>
      <c r="BD2268" s="144"/>
      <c r="BE2268" s="144"/>
      <c r="BF2268" s="144"/>
      <c r="BG2268" s="144"/>
      <c r="BH2268" s="144"/>
      <c r="BI2268" s="144"/>
      <c r="BJ2268" s="144"/>
      <c r="BK2268" s="144"/>
      <c r="BL2268" s="144"/>
      <c r="BM2268" s="144"/>
      <c r="BN2268" s="144"/>
      <c r="BO2268" s="144"/>
      <c r="BP2268" s="144"/>
    </row>
    <row r="2269" spans="1:68" ht="14.5" x14ac:dyDescent="0.3">
      <c r="A2269" s="143"/>
      <c r="B2269" s="143"/>
      <c r="C2269" s="327"/>
      <c r="D2269" s="144"/>
      <c r="E2269" s="144"/>
      <c r="F2269" s="144"/>
      <c r="G2269" s="144"/>
      <c r="H2269" s="144"/>
      <c r="I2269" s="144"/>
      <c r="J2269" s="144"/>
      <c r="K2269" s="144"/>
      <c r="L2269" s="144"/>
      <c r="M2269" s="144"/>
      <c r="N2269" s="144"/>
      <c r="O2269" s="144"/>
      <c r="P2269" s="144"/>
      <c r="Q2269" s="144"/>
      <c r="R2269" s="144"/>
      <c r="S2269" s="144"/>
      <c r="T2269" s="144"/>
      <c r="U2269" s="144"/>
      <c r="V2269" s="144"/>
      <c r="W2269" s="144"/>
      <c r="X2269" s="144"/>
      <c r="Y2269" s="144"/>
      <c r="Z2269" s="144"/>
      <c r="AA2269" s="144"/>
      <c r="AB2269" s="144"/>
      <c r="AC2269" s="144"/>
      <c r="AD2269" s="144"/>
      <c r="AE2269" s="144"/>
      <c r="AF2269" s="144"/>
      <c r="AG2269" s="144"/>
      <c r="AH2269" s="144"/>
      <c r="AI2269" s="144"/>
      <c r="AJ2269" s="144"/>
      <c r="AK2269" s="144"/>
      <c r="AL2269" s="144"/>
      <c r="AM2269" s="144"/>
      <c r="AN2269" s="144"/>
      <c r="AO2269" s="144"/>
      <c r="AP2269" s="144"/>
      <c r="AQ2269" s="144"/>
      <c r="AR2269" s="144"/>
      <c r="AS2269" s="144"/>
      <c r="AT2269" s="144"/>
      <c r="AU2269" s="144"/>
      <c r="AV2269" s="144"/>
      <c r="AW2269" s="144"/>
      <c r="AX2269" s="144"/>
      <c r="AY2269" s="144"/>
      <c r="AZ2269" s="144"/>
      <c r="BA2269" s="144"/>
      <c r="BB2269" s="144"/>
      <c r="BC2269" s="144"/>
      <c r="BD2269" s="144"/>
      <c r="BE2269" s="144"/>
      <c r="BF2269" s="144"/>
      <c r="BG2269" s="144"/>
      <c r="BH2269" s="144"/>
      <c r="BI2269" s="144"/>
      <c r="BJ2269" s="144"/>
      <c r="BK2269" s="144"/>
      <c r="BL2269" s="144"/>
      <c r="BM2269" s="144"/>
      <c r="BN2269" s="144"/>
      <c r="BO2269" s="144"/>
      <c r="BP2269" s="144"/>
    </row>
    <row r="2270" spans="1:68" ht="14.5" x14ac:dyDescent="0.3">
      <c r="A2270" s="143"/>
      <c r="B2270" s="143"/>
      <c r="C2270" s="327"/>
      <c r="D2270" s="144"/>
      <c r="E2270" s="144"/>
      <c r="F2270" s="144"/>
      <c r="G2270" s="144"/>
      <c r="H2270" s="144"/>
      <c r="I2270" s="144"/>
      <c r="J2270" s="144"/>
      <c r="K2270" s="144"/>
      <c r="L2270" s="144"/>
      <c r="M2270" s="144"/>
      <c r="N2270" s="144"/>
      <c r="O2270" s="144"/>
      <c r="P2270" s="144"/>
      <c r="Q2270" s="144"/>
      <c r="R2270" s="144"/>
      <c r="S2270" s="144"/>
      <c r="T2270" s="144"/>
      <c r="U2270" s="144"/>
      <c r="V2270" s="144"/>
      <c r="W2270" s="144"/>
      <c r="X2270" s="144"/>
      <c r="Y2270" s="144"/>
      <c r="Z2270" s="144"/>
      <c r="AA2270" s="144"/>
      <c r="AB2270" s="144"/>
      <c r="AC2270" s="144"/>
      <c r="AD2270" s="144"/>
      <c r="AE2270" s="144"/>
      <c r="AF2270" s="144"/>
      <c r="AG2270" s="144"/>
      <c r="AH2270" s="144"/>
      <c r="AI2270" s="144"/>
      <c r="AJ2270" s="144"/>
      <c r="AK2270" s="144"/>
      <c r="AL2270" s="144"/>
      <c r="AM2270" s="144"/>
      <c r="AN2270" s="144"/>
      <c r="AO2270" s="144"/>
      <c r="AP2270" s="144"/>
      <c r="AQ2270" s="144"/>
      <c r="AR2270" s="144"/>
      <c r="AS2270" s="144"/>
      <c r="AT2270" s="144"/>
      <c r="AU2270" s="144"/>
      <c r="AV2270" s="144"/>
      <c r="AW2270" s="144"/>
      <c r="AX2270" s="144"/>
      <c r="AY2270" s="144"/>
      <c r="AZ2270" s="144"/>
      <c r="BA2270" s="144"/>
      <c r="BB2270" s="144"/>
      <c r="BC2270" s="144"/>
      <c r="BD2270" s="144"/>
      <c r="BE2270" s="144"/>
      <c r="BF2270" s="144"/>
      <c r="BG2270" s="144"/>
      <c r="BH2270" s="144"/>
      <c r="BI2270" s="144"/>
      <c r="BJ2270" s="144"/>
      <c r="BK2270" s="144"/>
      <c r="BL2270" s="144"/>
      <c r="BM2270" s="144"/>
      <c r="BN2270" s="144"/>
      <c r="BO2270" s="144"/>
      <c r="BP2270" s="144"/>
    </row>
    <row r="2271" spans="1:68" ht="14.5" x14ac:dyDescent="0.3">
      <c r="A2271" s="143"/>
      <c r="B2271" s="143"/>
      <c r="C2271" s="327"/>
      <c r="D2271" s="144"/>
      <c r="E2271" s="144"/>
      <c r="F2271" s="144"/>
      <c r="G2271" s="144"/>
      <c r="H2271" s="144"/>
      <c r="I2271" s="144"/>
      <c r="J2271" s="144"/>
      <c r="K2271" s="144"/>
      <c r="L2271" s="144"/>
      <c r="M2271" s="144"/>
      <c r="N2271" s="144"/>
      <c r="O2271" s="144"/>
      <c r="P2271" s="144"/>
      <c r="Q2271" s="144"/>
      <c r="R2271" s="144"/>
      <c r="S2271" s="144"/>
      <c r="T2271" s="144"/>
      <c r="U2271" s="144"/>
      <c r="V2271" s="144"/>
      <c r="W2271" s="144"/>
      <c r="X2271" s="144"/>
      <c r="Y2271" s="144"/>
      <c r="Z2271" s="144"/>
      <c r="AA2271" s="144"/>
      <c r="AB2271" s="144"/>
      <c r="AC2271" s="144"/>
      <c r="AD2271" s="144"/>
      <c r="AE2271" s="144"/>
      <c r="AF2271" s="144"/>
      <c r="AG2271" s="144"/>
      <c r="AH2271" s="144"/>
      <c r="AI2271" s="144"/>
      <c r="AJ2271" s="144"/>
      <c r="AK2271" s="144"/>
      <c r="AL2271" s="144"/>
      <c r="AM2271" s="144"/>
      <c r="AN2271" s="144"/>
      <c r="AO2271" s="144"/>
      <c r="AP2271" s="144"/>
      <c r="AQ2271" s="144"/>
      <c r="AR2271" s="144"/>
      <c r="AS2271" s="144"/>
      <c r="AT2271" s="144"/>
      <c r="AU2271" s="144"/>
      <c r="AV2271" s="144"/>
      <c r="AW2271" s="144"/>
      <c r="AX2271" s="144"/>
      <c r="AY2271" s="144"/>
      <c r="AZ2271" s="144"/>
      <c r="BA2271" s="144"/>
      <c r="BB2271" s="144"/>
      <c r="BC2271" s="144"/>
      <c r="BD2271" s="144"/>
      <c r="BE2271" s="144"/>
      <c r="BF2271" s="144"/>
      <c r="BG2271" s="144"/>
      <c r="BH2271" s="144"/>
      <c r="BI2271" s="144"/>
      <c r="BJ2271" s="144"/>
      <c r="BK2271" s="144"/>
      <c r="BL2271" s="144"/>
      <c r="BM2271" s="144"/>
      <c r="BN2271" s="144"/>
      <c r="BO2271" s="144"/>
      <c r="BP2271" s="144"/>
    </row>
    <row r="2272" spans="1:68" ht="14.5" x14ac:dyDescent="0.3">
      <c r="A2272" s="143"/>
      <c r="B2272" s="143"/>
      <c r="C2272" s="327"/>
      <c r="D2272" s="144"/>
      <c r="E2272" s="144"/>
      <c r="F2272" s="144"/>
      <c r="G2272" s="144"/>
      <c r="H2272" s="144"/>
      <c r="I2272" s="144"/>
      <c r="J2272" s="144"/>
      <c r="K2272" s="144"/>
      <c r="L2272" s="144"/>
      <c r="M2272" s="144"/>
      <c r="N2272" s="144"/>
      <c r="O2272" s="144"/>
      <c r="P2272" s="144"/>
      <c r="Q2272" s="144"/>
      <c r="R2272" s="144"/>
      <c r="S2272" s="144"/>
      <c r="T2272" s="144"/>
      <c r="U2272" s="144"/>
      <c r="V2272" s="144"/>
      <c r="W2272" s="144"/>
      <c r="X2272" s="144"/>
      <c r="Y2272" s="144"/>
      <c r="Z2272" s="144"/>
      <c r="AA2272" s="144"/>
      <c r="AB2272" s="144"/>
      <c r="AC2272" s="144"/>
      <c r="AD2272" s="144"/>
      <c r="AE2272" s="144"/>
      <c r="AF2272" s="144"/>
      <c r="AG2272" s="144"/>
      <c r="AH2272" s="144"/>
      <c r="AI2272" s="144"/>
      <c r="AJ2272" s="144"/>
      <c r="AK2272" s="144"/>
      <c r="AL2272" s="144"/>
      <c r="AM2272" s="144"/>
      <c r="AN2272" s="144"/>
      <c r="AO2272" s="144"/>
      <c r="AP2272" s="144"/>
      <c r="AQ2272" s="144"/>
      <c r="AR2272" s="144"/>
      <c r="AS2272" s="144"/>
      <c r="AT2272" s="144"/>
      <c r="AU2272" s="144"/>
      <c r="AV2272" s="144"/>
      <c r="AW2272" s="144"/>
      <c r="AX2272" s="144"/>
      <c r="AY2272" s="144"/>
      <c r="AZ2272" s="144"/>
      <c r="BA2272" s="144"/>
      <c r="BB2272" s="144"/>
      <c r="BC2272" s="144"/>
      <c r="BD2272" s="144"/>
      <c r="BE2272" s="144"/>
      <c r="BF2272" s="144"/>
      <c r="BG2272" s="144"/>
      <c r="BH2272" s="144"/>
      <c r="BI2272" s="144"/>
      <c r="BJ2272" s="144"/>
      <c r="BK2272" s="144"/>
      <c r="BL2272" s="144"/>
      <c r="BM2272" s="144"/>
      <c r="BN2272" s="144"/>
      <c r="BO2272" s="144"/>
      <c r="BP2272" s="144"/>
    </row>
    <row r="2273" spans="1:68" ht="14.5" x14ac:dyDescent="0.3">
      <c r="A2273" s="143"/>
      <c r="B2273" s="143"/>
      <c r="C2273" s="327"/>
      <c r="D2273" s="144"/>
      <c r="E2273" s="144"/>
      <c r="F2273" s="144"/>
      <c r="G2273" s="144"/>
      <c r="H2273" s="144"/>
      <c r="I2273" s="144"/>
      <c r="J2273" s="144"/>
      <c r="K2273" s="144"/>
      <c r="L2273" s="144"/>
      <c r="M2273" s="144"/>
      <c r="N2273" s="144"/>
      <c r="O2273" s="144"/>
      <c r="P2273" s="144"/>
      <c r="Q2273" s="144"/>
      <c r="R2273" s="144"/>
      <c r="S2273" s="144"/>
      <c r="T2273" s="144"/>
      <c r="U2273" s="144"/>
      <c r="V2273" s="144"/>
      <c r="W2273" s="144"/>
      <c r="X2273" s="144"/>
      <c r="Y2273" s="144"/>
      <c r="Z2273" s="144"/>
      <c r="AA2273" s="144"/>
      <c r="AB2273" s="144"/>
      <c r="AC2273" s="144"/>
      <c r="AD2273" s="144"/>
      <c r="AE2273" s="144"/>
      <c r="AF2273" s="144"/>
      <c r="AG2273" s="144"/>
      <c r="AH2273" s="144"/>
      <c r="AI2273" s="144"/>
      <c r="AJ2273" s="144"/>
      <c r="AK2273" s="144"/>
      <c r="AL2273" s="144"/>
      <c r="AM2273" s="144"/>
      <c r="AN2273" s="144"/>
      <c r="AO2273" s="144"/>
      <c r="AP2273" s="144"/>
      <c r="AQ2273" s="144"/>
      <c r="AR2273" s="144"/>
      <c r="AS2273" s="144"/>
      <c r="AT2273" s="144"/>
      <c r="AU2273" s="144"/>
      <c r="AV2273" s="144"/>
      <c r="AW2273" s="144"/>
      <c r="AX2273" s="144"/>
      <c r="AY2273" s="144"/>
      <c r="AZ2273" s="144"/>
      <c r="BA2273" s="144"/>
      <c r="BB2273" s="144"/>
      <c r="BC2273" s="144"/>
      <c r="BD2273" s="144"/>
      <c r="BE2273" s="144"/>
      <c r="BF2273" s="144"/>
      <c r="BG2273" s="144"/>
      <c r="BH2273" s="144"/>
      <c r="BI2273" s="144"/>
      <c r="BJ2273" s="144"/>
      <c r="BK2273" s="144"/>
      <c r="BL2273" s="144"/>
      <c r="BM2273" s="144"/>
      <c r="BN2273" s="144"/>
      <c r="BO2273" s="144"/>
      <c r="BP2273" s="144"/>
    </row>
    <row r="2274" spans="1:68" ht="14.5" x14ac:dyDescent="0.3">
      <c r="A2274" s="143"/>
      <c r="B2274" s="143"/>
      <c r="C2274" s="327"/>
      <c r="D2274" s="144"/>
      <c r="E2274" s="144"/>
      <c r="F2274" s="144"/>
      <c r="G2274" s="144"/>
      <c r="H2274" s="144"/>
      <c r="I2274" s="144"/>
      <c r="J2274" s="144"/>
      <c r="K2274" s="144"/>
      <c r="L2274" s="144"/>
      <c r="M2274" s="144"/>
      <c r="N2274" s="144"/>
      <c r="O2274" s="144"/>
      <c r="P2274" s="144"/>
      <c r="Q2274" s="144"/>
      <c r="R2274" s="144"/>
      <c r="S2274" s="144"/>
      <c r="T2274" s="144"/>
      <c r="U2274" s="144"/>
      <c r="V2274" s="144"/>
      <c r="W2274" s="144"/>
      <c r="X2274" s="144"/>
      <c r="Y2274" s="144"/>
      <c r="Z2274" s="144"/>
      <c r="AA2274" s="144"/>
      <c r="AB2274" s="144"/>
      <c r="AC2274" s="144"/>
      <c r="AD2274" s="144"/>
      <c r="AE2274" s="144"/>
      <c r="AF2274" s="144"/>
      <c r="AG2274" s="144"/>
      <c r="AH2274" s="144"/>
      <c r="AI2274" s="144"/>
      <c r="AJ2274" s="144"/>
      <c r="AK2274" s="144"/>
      <c r="AL2274" s="144"/>
      <c r="AM2274" s="144"/>
      <c r="AN2274" s="144"/>
      <c r="AO2274" s="144"/>
      <c r="AP2274" s="144"/>
      <c r="AQ2274" s="144"/>
      <c r="AR2274" s="144"/>
      <c r="AS2274" s="144"/>
      <c r="AT2274" s="144"/>
      <c r="AU2274" s="144"/>
      <c r="AV2274" s="144"/>
      <c r="AW2274" s="144"/>
      <c r="AX2274" s="144"/>
      <c r="AY2274" s="144"/>
      <c r="AZ2274" s="144"/>
      <c r="BA2274" s="144"/>
      <c r="BB2274" s="144"/>
      <c r="BC2274" s="144"/>
      <c r="BD2274" s="144"/>
      <c r="BE2274" s="144"/>
      <c r="BF2274" s="144"/>
      <c r="BG2274" s="144"/>
      <c r="BH2274" s="144"/>
      <c r="BI2274" s="144"/>
      <c r="BJ2274" s="144"/>
      <c r="BK2274" s="144"/>
      <c r="BL2274" s="144"/>
      <c r="BM2274" s="144"/>
      <c r="BN2274" s="144"/>
      <c r="BO2274" s="144"/>
      <c r="BP2274" s="144"/>
    </row>
    <row r="2275" spans="1:68" ht="14.5" x14ac:dyDescent="0.3">
      <c r="A2275" s="143"/>
      <c r="B2275" s="143"/>
      <c r="C2275" s="327"/>
      <c r="D2275" s="144"/>
      <c r="E2275" s="144"/>
      <c r="F2275" s="144"/>
      <c r="G2275" s="144"/>
      <c r="H2275" s="144"/>
      <c r="I2275" s="144"/>
      <c r="J2275" s="144"/>
      <c r="K2275" s="144"/>
      <c r="L2275" s="144"/>
      <c r="M2275" s="144"/>
      <c r="N2275" s="144"/>
      <c r="O2275" s="144"/>
      <c r="P2275" s="144"/>
      <c r="Q2275" s="144"/>
      <c r="R2275" s="144"/>
      <c r="S2275" s="144"/>
      <c r="T2275" s="144"/>
      <c r="U2275" s="144"/>
      <c r="V2275" s="144"/>
      <c r="W2275" s="144"/>
      <c r="X2275" s="144"/>
      <c r="Y2275" s="144"/>
      <c r="Z2275" s="144"/>
      <c r="AA2275" s="144"/>
      <c r="AB2275" s="144"/>
      <c r="AC2275" s="144"/>
      <c r="AD2275" s="144"/>
      <c r="AE2275" s="144"/>
      <c r="AF2275" s="144"/>
      <c r="AG2275" s="144"/>
      <c r="AH2275" s="144"/>
      <c r="AI2275" s="144"/>
      <c r="AJ2275" s="144"/>
      <c r="AK2275" s="144"/>
      <c r="AL2275" s="144"/>
      <c r="AM2275" s="144"/>
      <c r="AN2275" s="144"/>
      <c r="AO2275" s="144"/>
      <c r="AP2275" s="144"/>
      <c r="AQ2275" s="144"/>
      <c r="AR2275" s="144"/>
      <c r="AS2275" s="144"/>
      <c r="AT2275" s="144"/>
      <c r="AU2275" s="144"/>
      <c r="AV2275" s="144"/>
      <c r="AW2275" s="144"/>
      <c r="AX2275" s="144"/>
      <c r="AY2275" s="144"/>
      <c r="AZ2275" s="144"/>
      <c r="BA2275" s="144"/>
      <c r="BB2275" s="144"/>
      <c r="BC2275" s="144"/>
      <c r="BD2275" s="144"/>
      <c r="BE2275" s="144"/>
      <c r="BF2275" s="144"/>
      <c r="BG2275" s="144"/>
      <c r="BH2275" s="144"/>
      <c r="BI2275" s="144"/>
      <c r="BJ2275" s="144"/>
      <c r="BK2275" s="144"/>
      <c r="BL2275" s="144"/>
      <c r="BM2275" s="144"/>
      <c r="BN2275" s="144"/>
      <c r="BO2275" s="144"/>
      <c r="BP2275" s="144"/>
    </row>
    <row r="2276" spans="1:68" ht="14.5" x14ac:dyDescent="0.3">
      <c r="A2276" s="143"/>
      <c r="B2276" s="143"/>
      <c r="C2276" s="327"/>
      <c r="D2276" s="144"/>
      <c r="E2276" s="144"/>
      <c r="F2276" s="144"/>
      <c r="G2276" s="144"/>
      <c r="H2276" s="144"/>
      <c r="I2276" s="144"/>
      <c r="J2276" s="144"/>
      <c r="K2276" s="144"/>
      <c r="L2276" s="144"/>
      <c r="M2276" s="144"/>
      <c r="N2276" s="144"/>
      <c r="O2276" s="144"/>
      <c r="P2276" s="144"/>
      <c r="Q2276" s="144"/>
      <c r="R2276" s="144"/>
      <c r="S2276" s="144"/>
      <c r="T2276" s="144"/>
      <c r="U2276" s="144"/>
      <c r="V2276" s="144"/>
      <c r="W2276" s="144"/>
      <c r="X2276" s="144"/>
      <c r="Y2276" s="144"/>
      <c r="Z2276" s="144"/>
      <c r="AA2276" s="144"/>
      <c r="AB2276" s="144"/>
      <c r="AC2276" s="144"/>
      <c r="AD2276" s="144"/>
      <c r="AE2276" s="144"/>
      <c r="AF2276" s="144"/>
      <c r="AG2276" s="144"/>
      <c r="AH2276" s="144"/>
      <c r="AI2276" s="144"/>
      <c r="AJ2276" s="144"/>
      <c r="AK2276" s="144"/>
      <c r="AL2276" s="144"/>
      <c r="AM2276" s="144"/>
      <c r="AN2276" s="144"/>
      <c r="AO2276" s="144"/>
      <c r="AP2276" s="144"/>
      <c r="AQ2276" s="144"/>
      <c r="AR2276" s="144"/>
      <c r="AS2276" s="144"/>
      <c r="AT2276" s="144"/>
      <c r="AU2276" s="144"/>
      <c r="AV2276" s="144"/>
      <c r="AW2276" s="144"/>
      <c r="AX2276" s="144"/>
      <c r="AY2276" s="144"/>
      <c r="AZ2276" s="144"/>
      <c r="BA2276" s="144"/>
      <c r="BB2276" s="144"/>
      <c r="BC2276" s="144"/>
      <c r="BD2276" s="144"/>
      <c r="BE2276" s="144"/>
      <c r="BF2276" s="144"/>
      <c r="BG2276" s="144"/>
      <c r="BH2276" s="144"/>
      <c r="BI2276" s="144"/>
      <c r="BJ2276" s="144"/>
      <c r="BK2276" s="144"/>
      <c r="BL2276" s="144"/>
      <c r="BM2276" s="144"/>
      <c r="BN2276" s="144"/>
      <c r="BO2276" s="144"/>
      <c r="BP2276" s="144"/>
    </row>
    <row r="2277" spans="1:68" ht="14.5" x14ac:dyDescent="0.3">
      <c r="A2277" s="143"/>
      <c r="B2277" s="143"/>
      <c r="C2277" s="327"/>
      <c r="D2277" s="144"/>
      <c r="E2277" s="144"/>
      <c r="F2277" s="144"/>
      <c r="G2277" s="144"/>
      <c r="H2277" s="144"/>
      <c r="I2277" s="144"/>
      <c r="J2277" s="144"/>
      <c r="K2277" s="144"/>
      <c r="L2277" s="144"/>
      <c r="M2277" s="144"/>
      <c r="N2277" s="144"/>
      <c r="O2277" s="144"/>
      <c r="P2277" s="144"/>
      <c r="Q2277" s="144"/>
      <c r="R2277" s="144"/>
      <c r="S2277" s="144"/>
      <c r="T2277" s="144"/>
      <c r="U2277" s="144"/>
      <c r="V2277" s="144"/>
      <c r="W2277" s="144"/>
      <c r="X2277" s="144"/>
      <c r="Y2277" s="144"/>
      <c r="Z2277" s="144"/>
      <c r="AA2277" s="144"/>
      <c r="AB2277" s="144"/>
      <c r="AC2277" s="144"/>
      <c r="AD2277" s="144"/>
      <c r="AE2277" s="144"/>
      <c r="AF2277" s="144"/>
      <c r="AG2277" s="144"/>
      <c r="AH2277" s="144"/>
      <c r="AI2277" s="144"/>
      <c r="AJ2277" s="144"/>
      <c r="AK2277" s="144"/>
      <c r="AL2277" s="144"/>
      <c r="AM2277" s="144"/>
      <c r="AN2277" s="144"/>
      <c r="AO2277" s="144"/>
      <c r="AP2277" s="144"/>
      <c r="AQ2277" s="144"/>
      <c r="AR2277" s="144"/>
      <c r="AS2277" s="144"/>
      <c r="AT2277" s="144"/>
      <c r="AU2277" s="144"/>
      <c r="AV2277" s="144"/>
      <c r="AW2277" s="144"/>
      <c r="AX2277" s="144"/>
      <c r="AY2277" s="144"/>
      <c r="AZ2277" s="144"/>
      <c r="BA2277" s="144"/>
      <c r="BB2277" s="144"/>
      <c r="BC2277" s="144"/>
      <c r="BD2277" s="144"/>
      <c r="BE2277" s="144"/>
      <c r="BF2277" s="144"/>
      <c r="BG2277" s="144"/>
      <c r="BH2277" s="144"/>
      <c r="BI2277" s="144"/>
      <c r="BJ2277" s="144"/>
      <c r="BK2277" s="144"/>
      <c r="BL2277" s="144"/>
      <c r="BM2277" s="144"/>
      <c r="BN2277" s="144"/>
      <c r="BO2277" s="144"/>
      <c r="BP2277" s="144"/>
    </row>
    <row r="2278" spans="1:68" ht="14.5" x14ac:dyDescent="0.3">
      <c r="A2278" s="143"/>
      <c r="B2278" s="143"/>
      <c r="C2278" s="327"/>
      <c r="D2278" s="144"/>
      <c r="E2278" s="144"/>
      <c r="F2278" s="144"/>
      <c r="G2278" s="144"/>
      <c r="H2278" s="144"/>
      <c r="I2278" s="144"/>
      <c r="J2278" s="144"/>
      <c r="K2278" s="144"/>
      <c r="L2278" s="144"/>
      <c r="M2278" s="144"/>
      <c r="N2278" s="144"/>
      <c r="O2278" s="144"/>
      <c r="P2278" s="144"/>
      <c r="Q2278" s="144"/>
      <c r="R2278" s="144"/>
      <c r="S2278" s="144"/>
      <c r="T2278" s="144"/>
      <c r="U2278" s="144"/>
      <c r="V2278" s="144"/>
      <c r="W2278" s="144"/>
      <c r="X2278" s="144"/>
      <c r="Y2278" s="144"/>
      <c r="Z2278" s="144"/>
      <c r="AA2278" s="144"/>
      <c r="AB2278" s="144"/>
      <c r="AC2278" s="144"/>
      <c r="AD2278" s="144"/>
      <c r="AE2278" s="144"/>
      <c r="AF2278" s="144"/>
      <c r="AG2278" s="144"/>
      <c r="AH2278" s="144"/>
      <c r="AI2278" s="144"/>
      <c r="AJ2278" s="144"/>
      <c r="AK2278" s="144"/>
      <c r="AL2278" s="144"/>
      <c r="AM2278" s="144"/>
      <c r="AN2278" s="144"/>
      <c r="AO2278" s="144"/>
      <c r="AP2278" s="144"/>
      <c r="AQ2278" s="144"/>
      <c r="AR2278" s="144"/>
      <c r="AS2278" s="144"/>
      <c r="AT2278" s="144"/>
      <c r="AU2278" s="144"/>
      <c r="AV2278" s="144"/>
      <c r="AW2278" s="144"/>
      <c r="AX2278" s="144"/>
      <c r="AY2278" s="144"/>
      <c r="AZ2278" s="144"/>
      <c r="BA2278" s="144"/>
      <c r="BB2278" s="144"/>
      <c r="BC2278" s="144"/>
      <c r="BD2278" s="144"/>
      <c r="BE2278" s="144"/>
      <c r="BF2278" s="144"/>
      <c r="BG2278" s="144"/>
      <c r="BH2278" s="144"/>
      <c r="BI2278" s="144"/>
      <c r="BJ2278" s="144"/>
      <c r="BK2278" s="144"/>
      <c r="BL2278" s="144"/>
      <c r="BM2278" s="144"/>
      <c r="BN2278" s="144"/>
      <c r="BO2278" s="144"/>
      <c r="BP2278" s="144"/>
    </row>
    <row r="2279" spans="1:68" ht="14.5" x14ac:dyDescent="0.3">
      <c r="A2279" s="143"/>
      <c r="B2279" s="143"/>
      <c r="C2279" s="327"/>
      <c r="D2279" s="144"/>
      <c r="E2279" s="144"/>
      <c r="F2279" s="144"/>
      <c r="G2279" s="144"/>
      <c r="H2279" s="144"/>
      <c r="I2279" s="144"/>
      <c r="J2279" s="144"/>
      <c r="K2279" s="144"/>
      <c r="L2279" s="144"/>
      <c r="M2279" s="144"/>
      <c r="N2279" s="144"/>
      <c r="O2279" s="144"/>
      <c r="P2279" s="144"/>
      <c r="Q2279" s="144"/>
      <c r="R2279" s="144"/>
      <c r="S2279" s="144"/>
      <c r="T2279" s="144"/>
      <c r="U2279" s="144"/>
      <c r="V2279" s="144"/>
      <c r="W2279" s="144"/>
      <c r="X2279" s="144"/>
      <c r="Y2279" s="144"/>
      <c r="Z2279" s="144"/>
      <c r="AA2279" s="144"/>
      <c r="AB2279" s="144"/>
      <c r="AC2279" s="144"/>
      <c r="AD2279" s="144"/>
      <c r="AE2279" s="144"/>
      <c r="AF2279" s="144"/>
      <c r="AG2279" s="144"/>
      <c r="AH2279" s="144"/>
      <c r="AI2279" s="144"/>
      <c r="AJ2279" s="144"/>
      <c r="AK2279" s="144"/>
      <c r="AL2279" s="144"/>
      <c r="AM2279" s="144"/>
      <c r="AN2279" s="144"/>
      <c r="AO2279" s="144"/>
      <c r="AP2279" s="144"/>
      <c r="AQ2279" s="144"/>
      <c r="AR2279" s="144"/>
      <c r="AS2279" s="144"/>
      <c r="AT2279" s="144"/>
      <c r="AU2279" s="144"/>
      <c r="AV2279" s="144"/>
      <c r="AW2279" s="144"/>
      <c r="AX2279" s="144"/>
      <c r="AY2279" s="144"/>
      <c r="AZ2279" s="144"/>
      <c r="BA2279" s="144"/>
      <c r="BB2279" s="144"/>
      <c r="BC2279" s="144"/>
      <c r="BD2279" s="144"/>
      <c r="BE2279" s="144"/>
      <c r="BF2279" s="144"/>
      <c r="BG2279" s="144"/>
      <c r="BH2279" s="144"/>
      <c r="BI2279" s="144"/>
      <c r="BJ2279" s="144"/>
      <c r="BK2279" s="144"/>
      <c r="BL2279" s="144"/>
      <c r="BM2279" s="144"/>
      <c r="BN2279" s="144"/>
      <c r="BO2279" s="144"/>
      <c r="BP2279" s="144"/>
    </row>
    <row r="2280" spans="1:68" ht="14.5" x14ac:dyDescent="0.3">
      <c r="A2280" s="143"/>
      <c r="B2280" s="143"/>
      <c r="C2280" s="327"/>
      <c r="D2280" s="144"/>
      <c r="E2280" s="144"/>
      <c r="F2280" s="144"/>
      <c r="G2280" s="144"/>
      <c r="H2280" s="144"/>
      <c r="I2280" s="144"/>
      <c r="J2280" s="144"/>
      <c r="K2280" s="144"/>
      <c r="L2280" s="144"/>
      <c r="M2280" s="144"/>
      <c r="N2280" s="144"/>
      <c r="O2280" s="144"/>
      <c r="P2280" s="144"/>
      <c r="Q2280" s="144"/>
      <c r="R2280" s="144"/>
      <c r="S2280" s="144"/>
      <c r="T2280" s="144"/>
      <c r="U2280" s="144"/>
      <c r="V2280" s="144"/>
      <c r="W2280" s="144"/>
      <c r="X2280" s="144"/>
      <c r="Y2280" s="144"/>
      <c r="Z2280" s="144"/>
      <c r="AA2280" s="144"/>
      <c r="AB2280" s="144"/>
      <c r="AC2280" s="144"/>
      <c r="AD2280" s="144"/>
      <c r="AE2280" s="144"/>
      <c r="AF2280" s="144"/>
      <c r="AG2280" s="144"/>
      <c r="AH2280" s="144"/>
      <c r="AI2280" s="144"/>
      <c r="AJ2280" s="144"/>
      <c r="AK2280" s="144"/>
      <c r="AL2280" s="144"/>
      <c r="AM2280" s="144"/>
      <c r="AN2280" s="144"/>
      <c r="AO2280" s="144"/>
      <c r="AP2280" s="144"/>
      <c r="AQ2280" s="144"/>
      <c r="AR2280" s="144"/>
      <c r="AS2280" s="144"/>
      <c r="AT2280" s="144"/>
      <c r="AU2280" s="144"/>
      <c r="AV2280" s="144"/>
      <c r="AW2280" s="144"/>
      <c r="AX2280" s="144"/>
      <c r="AY2280" s="144"/>
      <c r="AZ2280" s="144"/>
      <c r="BA2280" s="144"/>
      <c r="BB2280" s="144"/>
      <c r="BC2280" s="144"/>
      <c r="BD2280" s="144"/>
      <c r="BE2280" s="144"/>
      <c r="BF2280" s="144"/>
      <c r="BG2280" s="144"/>
      <c r="BH2280" s="144"/>
      <c r="BI2280" s="144"/>
      <c r="BJ2280" s="144"/>
      <c r="BK2280" s="144"/>
      <c r="BL2280" s="144"/>
      <c r="BM2280" s="144"/>
      <c r="BN2280" s="144"/>
      <c r="BO2280" s="144"/>
      <c r="BP2280" s="144"/>
    </row>
    <row r="2281" spans="1:68" ht="14.5" x14ac:dyDescent="0.3">
      <c r="A2281" s="143"/>
      <c r="B2281" s="143"/>
      <c r="C2281" s="327"/>
      <c r="D2281" s="144"/>
      <c r="E2281" s="144"/>
      <c r="F2281" s="144"/>
      <c r="G2281" s="144"/>
      <c r="H2281" s="144"/>
      <c r="I2281" s="144"/>
      <c r="J2281" s="144"/>
      <c r="K2281" s="144"/>
      <c r="L2281" s="144"/>
      <c r="M2281" s="144"/>
      <c r="N2281" s="144"/>
      <c r="O2281" s="144"/>
      <c r="P2281" s="144"/>
      <c r="Q2281" s="144"/>
      <c r="R2281" s="144"/>
      <c r="S2281" s="144"/>
      <c r="T2281" s="144"/>
      <c r="U2281" s="144"/>
      <c r="V2281" s="144"/>
      <c r="W2281" s="144"/>
      <c r="X2281" s="144"/>
      <c r="Y2281" s="144"/>
      <c r="Z2281" s="144"/>
      <c r="AA2281" s="144"/>
      <c r="AB2281" s="144"/>
      <c r="AC2281" s="144"/>
      <c r="AD2281" s="144"/>
      <c r="AE2281" s="144"/>
      <c r="AF2281" s="144"/>
      <c r="AG2281" s="144"/>
      <c r="AH2281" s="144"/>
      <c r="AI2281" s="144"/>
      <c r="AJ2281" s="144"/>
      <c r="AK2281" s="144"/>
      <c r="AL2281" s="144"/>
      <c r="AM2281" s="144"/>
      <c r="AN2281" s="144"/>
      <c r="AO2281" s="144"/>
      <c r="AP2281" s="144"/>
      <c r="AQ2281" s="144"/>
      <c r="AR2281" s="144"/>
      <c r="AS2281" s="144"/>
      <c r="AT2281" s="144"/>
      <c r="AU2281" s="144"/>
      <c r="AV2281" s="144"/>
      <c r="AW2281" s="144"/>
      <c r="AX2281" s="144"/>
      <c r="AY2281" s="144"/>
      <c r="AZ2281" s="144"/>
      <c r="BA2281" s="144"/>
      <c r="BB2281" s="144"/>
      <c r="BC2281" s="144"/>
      <c r="BD2281" s="144"/>
      <c r="BE2281" s="144"/>
      <c r="BF2281" s="144"/>
      <c r="BG2281" s="144"/>
      <c r="BH2281" s="144"/>
      <c r="BI2281" s="144"/>
      <c r="BJ2281" s="144"/>
      <c r="BK2281" s="144"/>
      <c r="BL2281" s="144"/>
      <c r="BM2281" s="144"/>
      <c r="BN2281" s="144"/>
      <c r="BO2281" s="144"/>
      <c r="BP2281" s="144"/>
    </row>
    <row r="2282" spans="1:68" ht="14.5" x14ac:dyDescent="0.3">
      <c r="A2282" s="143"/>
      <c r="B2282" s="143"/>
      <c r="C2282" s="327"/>
      <c r="D2282" s="144"/>
      <c r="E2282" s="144"/>
      <c r="F2282" s="144"/>
      <c r="G2282" s="144"/>
      <c r="H2282" s="144"/>
      <c r="I2282" s="144"/>
      <c r="J2282" s="144"/>
      <c r="K2282" s="144"/>
      <c r="L2282" s="144"/>
      <c r="M2282" s="144"/>
      <c r="N2282" s="144"/>
      <c r="O2282" s="144"/>
      <c r="P2282" s="144"/>
      <c r="Q2282" s="144"/>
      <c r="R2282" s="144"/>
      <c r="S2282" s="144"/>
      <c r="T2282" s="144"/>
      <c r="U2282" s="144"/>
      <c r="V2282" s="144"/>
      <c r="W2282" s="144"/>
      <c r="X2282" s="144"/>
      <c r="Y2282" s="144"/>
      <c r="Z2282" s="144"/>
      <c r="AA2282" s="144"/>
      <c r="AB2282" s="144"/>
      <c r="AC2282" s="144"/>
      <c r="AD2282" s="144"/>
      <c r="AE2282" s="144"/>
      <c r="AF2282" s="144"/>
      <c r="AG2282" s="144"/>
      <c r="AH2282" s="144"/>
      <c r="AI2282" s="144"/>
      <c r="AJ2282" s="144"/>
      <c r="AK2282" s="144"/>
      <c r="AL2282" s="144"/>
      <c r="AM2282" s="144"/>
      <c r="AN2282" s="144"/>
      <c r="AO2282" s="144"/>
      <c r="AP2282" s="144"/>
      <c r="AQ2282" s="144"/>
      <c r="AR2282" s="144"/>
      <c r="AS2282" s="144"/>
      <c r="AT2282" s="144"/>
      <c r="AU2282" s="144"/>
      <c r="AV2282" s="144"/>
      <c r="AW2282" s="144"/>
      <c r="AX2282" s="144"/>
      <c r="AY2282" s="144"/>
      <c r="AZ2282" s="144"/>
      <c r="BA2282" s="144"/>
      <c r="BB2282" s="144"/>
      <c r="BC2282" s="144"/>
      <c r="BD2282" s="144"/>
      <c r="BE2282" s="144"/>
      <c r="BF2282" s="144"/>
      <c r="BG2282" s="144"/>
      <c r="BH2282" s="144"/>
      <c r="BI2282" s="144"/>
      <c r="BJ2282" s="144"/>
      <c r="BK2282" s="144"/>
      <c r="BL2282" s="144"/>
      <c r="BM2282" s="144"/>
      <c r="BN2282" s="144"/>
      <c r="BO2282" s="144"/>
      <c r="BP2282" s="144"/>
    </row>
    <row r="2283" spans="1:68" ht="14.5" x14ac:dyDescent="0.3">
      <c r="A2283" s="143"/>
      <c r="B2283" s="143"/>
      <c r="C2283" s="327"/>
      <c r="D2283" s="144"/>
      <c r="E2283" s="144"/>
      <c r="F2283" s="144"/>
      <c r="G2283" s="144"/>
      <c r="H2283" s="144"/>
      <c r="I2283" s="144"/>
      <c r="J2283" s="144"/>
      <c r="K2283" s="144"/>
      <c r="L2283" s="144"/>
      <c r="M2283" s="144"/>
      <c r="N2283" s="144"/>
      <c r="O2283" s="144"/>
      <c r="P2283" s="144"/>
      <c r="Q2283" s="144"/>
      <c r="R2283" s="144"/>
      <c r="S2283" s="144"/>
      <c r="T2283" s="144"/>
      <c r="U2283" s="144"/>
      <c r="V2283" s="144"/>
      <c r="W2283" s="144"/>
      <c r="X2283" s="144"/>
      <c r="Y2283" s="144"/>
      <c r="Z2283" s="144"/>
      <c r="AA2283" s="144"/>
      <c r="AB2283" s="144"/>
      <c r="AC2283" s="144"/>
      <c r="AD2283" s="144"/>
      <c r="AE2283" s="144"/>
      <c r="AF2283" s="144"/>
      <c r="AG2283" s="144"/>
      <c r="AH2283" s="144"/>
      <c r="AI2283" s="144"/>
      <c r="AJ2283" s="144"/>
      <c r="AK2283" s="144"/>
      <c r="AL2283" s="144"/>
      <c r="AM2283" s="144"/>
      <c r="AN2283" s="144"/>
      <c r="AO2283" s="144"/>
      <c r="AP2283" s="144"/>
      <c r="AQ2283" s="144"/>
      <c r="AR2283" s="144"/>
      <c r="AS2283" s="144"/>
      <c r="AT2283" s="144"/>
      <c r="AU2283" s="144"/>
      <c r="AV2283" s="144"/>
      <c r="AW2283" s="144"/>
      <c r="AX2283" s="144"/>
      <c r="AY2283" s="144"/>
      <c r="AZ2283" s="144"/>
      <c r="BA2283" s="144"/>
      <c r="BB2283" s="144"/>
      <c r="BC2283" s="144"/>
      <c r="BD2283" s="144"/>
      <c r="BE2283" s="144"/>
      <c r="BF2283" s="144"/>
      <c r="BG2283" s="144"/>
      <c r="BH2283" s="144"/>
      <c r="BI2283" s="144"/>
      <c r="BJ2283" s="144"/>
      <c r="BK2283" s="144"/>
      <c r="BL2283" s="144"/>
      <c r="BM2283" s="144"/>
      <c r="BN2283" s="144"/>
      <c r="BO2283" s="144"/>
      <c r="BP2283" s="144"/>
    </row>
    <row r="2284" spans="1:68" ht="14.5" x14ac:dyDescent="0.3">
      <c r="A2284" s="143"/>
      <c r="B2284" s="143"/>
      <c r="C2284" s="327"/>
      <c r="D2284" s="144"/>
      <c r="E2284" s="144"/>
      <c r="F2284" s="144"/>
      <c r="G2284" s="144"/>
      <c r="H2284" s="144"/>
      <c r="I2284" s="144"/>
      <c r="J2284" s="144"/>
      <c r="K2284" s="144"/>
      <c r="L2284" s="144"/>
      <c r="M2284" s="144"/>
      <c r="N2284" s="144"/>
      <c r="O2284" s="144"/>
      <c r="P2284" s="144"/>
      <c r="Q2284" s="144"/>
      <c r="R2284" s="144"/>
      <c r="S2284" s="144"/>
      <c r="T2284" s="144"/>
      <c r="U2284" s="144"/>
      <c r="V2284" s="144"/>
      <c r="W2284" s="144"/>
      <c r="X2284" s="144"/>
      <c r="Y2284" s="144"/>
      <c r="Z2284" s="144"/>
      <c r="AA2284" s="144"/>
      <c r="AB2284" s="144"/>
      <c r="AC2284" s="144"/>
      <c r="AD2284" s="144"/>
      <c r="AE2284" s="144"/>
      <c r="AF2284" s="144"/>
      <c r="AG2284" s="144"/>
      <c r="AH2284" s="144"/>
      <c r="AI2284" s="144"/>
      <c r="AJ2284" s="144"/>
      <c r="AK2284" s="144"/>
      <c r="AL2284" s="144"/>
      <c r="AM2284" s="144"/>
      <c r="AN2284" s="144"/>
      <c r="AO2284" s="144"/>
      <c r="AP2284" s="144"/>
      <c r="AQ2284" s="144"/>
      <c r="AR2284" s="144"/>
      <c r="AS2284" s="144"/>
      <c r="AT2284" s="144"/>
      <c r="AU2284" s="144"/>
      <c r="AV2284" s="144"/>
      <c r="AW2284" s="144"/>
      <c r="AX2284" s="144"/>
      <c r="AY2284" s="144"/>
      <c r="AZ2284" s="144"/>
      <c r="BA2284" s="144"/>
      <c r="BB2284" s="144"/>
      <c r="BC2284" s="144"/>
      <c r="BD2284" s="144"/>
      <c r="BE2284" s="144"/>
      <c r="BF2284" s="144"/>
      <c r="BG2284" s="144"/>
      <c r="BH2284" s="144"/>
      <c r="BI2284" s="144"/>
      <c r="BJ2284" s="144"/>
      <c r="BK2284" s="144"/>
      <c r="BL2284" s="144"/>
      <c r="BM2284" s="144"/>
      <c r="BN2284" s="144"/>
      <c r="BO2284" s="144"/>
      <c r="BP2284" s="144"/>
    </row>
    <row r="2285" spans="1:68" ht="14.5" x14ac:dyDescent="0.3">
      <c r="A2285" s="143"/>
      <c r="B2285" s="143"/>
      <c r="C2285" s="327"/>
      <c r="D2285" s="144"/>
      <c r="E2285" s="144"/>
      <c r="F2285" s="144"/>
      <c r="G2285" s="144"/>
      <c r="H2285" s="144"/>
      <c r="I2285" s="144"/>
      <c r="J2285" s="144"/>
      <c r="K2285" s="144"/>
      <c r="L2285" s="144"/>
      <c r="M2285" s="144"/>
      <c r="N2285" s="144"/>
      <c r="O2285" s="144"/>
      <c r="P2285" s="144"/>
      <c r="Q2285" s="144"/>
      <c r="R2285" s="144"/>
      <c r="S2285" s="144"/>
      <c r="T2285" s="144"/>
      <c r="U2285" s="144"/>
      <c r="V2285" s="144"/>
      <c r="W2285" s="144"/>
      <c r="X2285" s="144"/>
      <c r="Y2285" s="144"/>
      <c r="Z2285" s="144"/>
      <c r="AA2285" s="144"/>
      <c r="AB2285" s="144"/>
      <c r="AC2285" s="144"/>
      <c r="AD2285" s="144"/>
      <c r="AE2285" s="144"/>
      <c r="AF2285" s="144"/>
      <c r="AG2285" s="144"/>
      <c r="AH2285" s="144"/>
      <c r="AI2285" s="144"/>
      <c r="AJ2285" s="144"/>
      <c r="AK2285" s="144"/>
      <c r="AL2285" s="144"/>
      <c r="AM2285" s="144"/>
      <c r="AN2285" s="144"/>
      <c r="AO2285" s="144"/>
      <c r="AP2285" s="144"/>
      <c r="AQ2285" s="144"/>
      <c r="AR2285" s="144"/>
      <c r="AS2285" s="144"/>
      <c r="AT2285" s="144"/>
      <c r="AU2285" s="144"/>
      <c r="AV2285" s="144"/>
      <c r="AW2285" s="144"/>
      <c r="AX2285" s="144"/>
      <c r="AY2285" s="144"/>
      <c r="AZ2285" s="144"/>
      <c r="BA2285" s="144"/>
      <c r="BB2285" s="144"/>
      <c r="BC2285" s="144"/>
      <c r="BD2285" s="144"/>
      <c r="BE2285" s="144"/>
      <c r="BF2285" s="144"/>
      <c r="BG2285" s="144"/>
      <c r="BH2285" s="144"/>
      <c r="BI2285" s="144"/>
      <c r="BJ2285" s="144"/>
      <c r="BK2285" s="144"/>
      <c r="BL2285" s="144"/>
      <c r="BM2285" s="144"/>
      <c r="BN2285" s="144"/>
      <c r="BO2285" s="144"/>
      <c r="BP2285" s="144"/>
    </row>
    <row r="2286" spans="1:68" ht="14.5" x14ac:dyDescent="0.3">
      <c r="A2286" s="143"/>
      <c r="B2286" s="143"/>
      <c r="C2286" s="327"/>
      <c r="D2286" s="144"/>
      <c r="E2286" s="144"/>
      <c r="F2286" s="144"/>
      <c r="G2286" s="144"/>
      <c r="H2286" s="144"/>
      <c r="I2286" s="144"/>
      <c r="J2286" s="144"/>
      <c r="K2286" s="144"/>
      <c r="L2286" s="144"/>
      <c r="M2286" s="144"/>
      <c r="N2286" s="144"/>
      <c r="O2286" s="144"/>
      <c r="P2286" s="144"/>
      <c r="Q2286" s="144"/>
      <c r="R2286" s="144"/>
      <c r="S2286" s="144"/>
      <c r="T2286" s="144"/>
      <c r="U2286" s="144"/>
      <c r="V2286" s="144"/>
      <c r="W2286" s="144"/>
      <c r="X2286" s="144"/>
      <c r="Y2286" s="144"/>
      <c r="Z2286" s="144"/>
      <c r="AA2286" s="144"/>
      <c r="AB2286" s="144"/>
      <c r="AC2286" s="144"/>
      <c r="AD2286" s="144"/>
      <c r="AE2286" s="144"/>
      <c r="AF2286" s="144"/>
      <c r="AG2286" s="144"/>
      <c r="AH2286" s="144"/>
      <c r="AI2286" s="144"/>
      <c r="AJ2286" s="144"/>
      <c r="AK2286" s="144"/>
      <c r="AL2286" s="144"/>
      <c r="AM2286" s="144"/>
      <c r="AN2286" s="144"/>
      <c r="AO2286" s="144"/>
      <c r="AP2286" s="144"/>
      <c r="AQ2286" s="144"/>
      <c r="AR2286" s="144"/>
      <c r="AS2286" s="144"/>
      <c r="AT2286" s="144"/>
      <c r="AU2286" s="144"/>
      <c r="AV2286" s="144"/>
      <c r="AW2286" s="144"/>
      <c r="AX2286" s="144"/>
      <c r="AY2286" s="144"/>
      <c r="AZ2286" s="144"/>
      <c r="BA2286" s="144"/>
      <c r="BB2286" s="144"/>
      <c r="BC2286" s="144"/>
      <c r="BD2286" s="144"/>
      <c r="BE2286" s="144"/>
      <c r="BF2286" s="144"/>
      <c r="BG2286" s="144"/>
      <c r="BH2286" s="144"/>
      <c r="BI2286" s="144"/>
      <c r="BJ2286" s="144"/>
      <c r="BK2286" s="144"/>
      <c r="BL2286" s="144"/>
      <c r="BM2286" s="144"/>
      <c r="BN2286" s="144"/>
      <c r="BO2286" s="144"/>
      <c r="BP2286" s="144"/>
    </row>
    <row r="2287" spans="1:68" ht="14.5" x14ac:dyDescent="0.3">
      <c r="A2287" s="143"/>
      <c r="B2287" s="143"/>
      <c r="C2287" s="327"/>
      <c r="D2287" s="144"/>
      <c r="E2287" s="144"/>
      <c r="F2287" s="144"/>
      <c r="G2287" s="144"/>
      <c r="H2287" s="144"/>
      <c r="I2287" s="144"/>
      <c r="J2287" s="144"/>
      <c r="K2287" s="144"/>
      <c r="L2287" s="144"/>
      <c r="M2287" s="144"/>
      <c r="N2287" s="144"/>
      <c r="O2287" s="144"/>
      <c r="P2287" s="144"/>
      <c r="Q2287" s="144"/>
      <c r="R2287" s="144"/>
      <c r="S2287" s="144"/>
      <c r="T2287" s="144"/>
      <c r="U2287" s="144"/>
      <c r="V2287" s="144"/>
      <c r="W2287" s="144"/>
      <c r="X2287" s="144"/>
      <c r="Y2287" s="144"/>
      <c r="Z2287" s="144"/>
      <c r="AA2287" s="144"/>
      <c r="AB2287" s="144"/>
      <c r="AC2287" s="144"/>
      <c r="AD2287" s="144"/>
      <c r="AE2287" s="144"/>
      <c r="AF2287" s="144"/>
      <c r="AG2287" s="144"/>
      <c r="AH2287" s="144"/>
      <c r="AI2287" s="144"/>
      <c r="AJ2287" s="144"/>
      <c r="AK2287" s="144"/>
      <c r="AL2287" s="144"/>
      <c r="AM2287" s="144"/>
      <c r="AN2287" s="144"/>
      <c r="AO2287" s="144"/>
      <c r="AP2287" s="144"/>
      <c r="AQ2287" s="144"/>
      <c r="AR2287" s="144"/>
      <c r="AS2287" s="144"/>
      <c r="AT2287" s="144"/>
      <c r="AU2287" s="144"/>
      <c r="AV2287" s="144"/>
      <c r="AW2287" s="144"/>
      <c r="AX2287" s="144"/>
      <c r="AY2287" s="144"/>
      <c r="AZ2287" s="144"/>
      <c r="BA2287" s="144"/>
      <c r="BB2287" s="144"/>
      <c r="BC2287" s="144"/>
      <c r="BD2287" s="144"/>
      <c r="BE2287" s="144"/>
      <c r="BF2287" s="144"/>
      <c r="BG2287" s="144"/>
      <c r="BH2287" s="144"/>
      <c r="BI2287" s="144"/>
      <c r="BJ2287" s="144"/>
      <c r="BK2287" s="144"/>
      <c r="BL2287" s="144"/>
      <c r="BM2287" s="144"/>
      <c r="BN2287" s="144"/>
      <c r="BO2287" s="144"/>
      <c r="BP2287" s="144"/>
    </row>
    <row r="2288" spans="1:68" ht="14.5" x14ac:dyDescent="0.3">
      <c r="A2288" s="143"/>
      <c r="B2288" s="143"/>
      <c r="C2288" s="327"/>
      <c r="D2288" s="144"/>
      <c r="E2288" s="144"/>
      <c r="F2288" s="144"/>
      <c r="G2288" s="144"/>
      <c r="H2288" s="144"/>
      <c r="I2288" s="144"/>
      <c r="J2288" s="144"/>
      <c r="K2288" s="144"/>
      <c r="L2288" s="144"/>
      <c r="M2288" s="144"/>
      <c r="N2288" s="144"/>
      <c r="O2288" s="144"/>
      <c r="P2288" s="144"/>
      <c r="Q2288" s="144"/>
      <c r="R2288" s="144"/>
      <c r="S2288" s="144"/>
      <c r="T2288" s="144"/>
      <c r="U2288" s="144"/>
      <c r="V2288" s="144"/>
      <c r="W2288" s="144"/>
      <c r="X2288" s="144"/>
      <c r="Y2288" s="144"/>
      <c r="Z2288" s="144"/>
      <c r="AA2288" s="144"/>
      <c r="AB2288" s="144"/>
      <c r="AC2288" s="144"/>
      <c r="AD2288" s="144"/>
      <c r="AE2288" s="144"/>
      <c r="AF2288" s="144"/>
      <c r="AG2288" s="144"/>
      <c r="AH2288" s="144"/>
      <c r="AI2288" s="144"/>
      <c r="AJ2288" s="144"/>
      <c r="AK2288" s="144"/>
      <c r="AL2288" s="144"/>
      <c r="AM2288" s="144"/>
      <c r="AN2288" s="144"/>
      <c r="AO2288" s="144"/>
      <c r="AP2288" s="144"/>
      <c r="AQ2288" s="144"/>
      <c r="AR2288" s="144"/>
      <c r="AS2288" s="144"/>
      <c r="AT2288" s="144"/>
      <c r="AU2288" s="144"/>
      <c r="AV2288" s="144"/>
      <c r="AW2288" s="144"/>
      <c r="AX2288" s="144"/>
      <c r="AY2288" s="144"/>
      <c r="AZ2288" s="144"/>
      <c r="BA2288" s="144"/>
      <c r="BB2288" s="144"/>
      <c r="BC2288" s="144"/>
      <c r="BD2288" s="144"/>
      <c r="BE2288" s="144"/>
      <c r="BF2288" s="144"/>
      <c r="BG2288" s="144"/>
      <c r="BH2288" s="144"/>
      <c r="BI2288" s="144"/>
      <c r="BJ2288" s="144"/>
      <c r="BK2288" s="144"/>
      <c r="BL2288" s="144"/>
      <c r="BM2288" s="144"/>
      <c r="BN2288" s="144"/>
      <c r="BO2288" s="144"/>
      <c r="BP2288" s="144"/>
    </row>
    <row r="2289" spans="1:68" ht="14.5" x14ac:dyDescent="0.3">
      <c r="A2289" s="143"/>
      <c r="B2289" s="143"/>
      <c r="C2289" s="327"/>
      <c r="D2289" s="144"/>
      <c r="E2289" s="144"/>
      <c r="F2289" s="144"/>
      <c r="G2289" s="144"/>
      <c r="H2289" s="144"/>
      <c r="I2289" s="144"/>
      <c r="J2289" s="144"/>
      <c r="K2289" s="144"/>
      <c r="L2289" s="144"/>
      <c r="M2289" s="144"/>
      <c r="N2289" s="144"/>
      <c r="O2289" s="144"/>
      <c r="P2289" s="144"/>
      <c r="Q2289" s="144"/>
      <c r="R2289" s="144"/>
      <c r="S2289" s="144"/>
      <c r="T2289" s="144"/>
      <c r="U2289" s="144"/>
      <c r="V2289" s="144"/>
      <c r="W2289" s="144"/>
      <c r="X2289" s="144"/>
      <c r="Y2289" s="144"/>
      <c r="Z2289" s="144"/>
      <c r="AA2289" s="144"/>
      <c r="AB2289" s="144"/>
      <c r="AC2289" s="144"/>
      <c r="AD2289" s="144"/>
      <c r="AE2289" s="144"/>
      <c r="AF2289" s="144"/>
      <c r="AG2289" s="144"/>
      <c r="AH2289" s="144"/>
      <c r="AI2289" s="144"/>
      <c r="AJ2289" s="144"/>
      <c r="AK2289" s="144"/>
      <c r="AL2289" s="144"/>
      <c r="AM2289" s="144"/>
      <c r="AN2289" s="144"/>
      <c r="AO2289" s="144"/>
      <c r="AP2289" s="144"/>
      <c r="AQ2289" s="144"/>
      <c r="AR2289" s="144"/>
      <c r="AS2289" s="144"/>
      <c r="AT2289" s="144"/>
      <c r="AU2289" s="144"/>
      <c r="AV2289" s="144"/>
      <c r="AW2289" s="144"/>
      <c r="AX2289" s="144"/>
      <c r="AY2289" s="144"/>
      <c r="AZ2289" s="144"/>
      <c r="BA2289" s="144"/>
      <c r="BB2289" s="144"/>
      <c r="BC2289" s="144"/>
      <c r="BD2289" s="144"/>
      <c r="BE2289" s="144"/>
      <c r="BF2289" s="144"/>
      <c r="BG2289" s="144"/>
      <c r="BH2289" s="144"/>
      <c r="BI2289" s="144"/>
      <c r="BJ2289" s="144"/>
      <c r="BK2289" s="144"/>
      <c r="BL2289" s="144"/>
      <c r="BM2289" s="144"/>
      <c r="BN2289" s="144"/>
      <c r="BO2289" s="144"/>
      <c r="BP2289" s="144"/>
    </row>
    <row r="2290" spans="1:68" ht="14.5" x14ac:dyDescent="0.3">
      <c r="A2290" s="143"/>
      <c r="B2290" s="143"/>
      <c r="C2290" s="327"/>
      <c r="D2290" s="144"/>
      <c r="E2290" s="144"/>
      <c r="F2290" s="144"/>
      <c r="G2290" s="144"/>
      <c r="H2290" s="144"/>
      <c r="I2290" s="144"/>
      <c r="J2290" s="144"/>
      <c r="K2290" s="144"/>
      <c r="L2290" s="144"/>
      <c r="M2290" s="144"/>
      <c r="N2290" s="144"/>
      <c r="O2290" s="144"/>
      <c r="P2290" s="144"/>
      <c r="Q2290" s="144"/>
      <c r="R2290" s="144"/>
      <c r="S2290" s="144"/>
      <c r="T2290" s="144"/>
      <c r="U2290" s="144"/>
      <c r="V2290" s="144"/>
      <c r="W2290" s="144"/>
      <c r="X2290" s="144"/>
      <c r="Y2290" s="144"/>
      <c r="Z2290" s="144"/>
      <c r="AA2290" s="144"/>
      <c r="AB2290" s="144"/>
      <c r="AC2290" s="144"/>
      <c r="AD2290" s="144"/>
      <c r="AE2290" s="144"/>
      <c r="AF2290" s="144"/>
      <c r="AG2290" s="144"/>
      <c r="AH2290" s="144"/>
      <c r="AI2290" s="144"/>
      <c r="AJ2290" s="144"/>
      <c r="AK2290" s="144"/>
      <c r="AL2290" s="144"/>
      <c r="AM2290" s="144"/>
      <c r="AN2290" s="144"/>
      <c r="AO2290" s="144"/>
      <c r="AP2290" s="144"/>
      <c r="AQ2290" s="144"/>
      <c r="AR2290" s="144"/>
      <c r="AS2290" s="144"/>
      <c r="AT2290" s="144"/>
      <c r="AU2290" s="144"/>
      <c r="AV2290" s="144"/>
      <c r="AW2290" s="144"/>
      <c r="AX2290" s="144"/>
      <c r="AY2290" s="144"/>
      <c r="AZ2290" s="144"/>
      <c r="BA2290" s="144"/>
      <c r="BB2290" s="144"/>
      <c r="BC2290" s="144"/>
      <c r="BD2290" s="144"/>
      <c r="BE2290" s="144"/>
      <c r="BF2290" s="144"/>
      <c r="BG2290" s="144"/>
      <c r="BH2290" s="144"/>
      <c r="BI2290" s="144"/>
      <c r="BJ2290" s="144"/>
      <c r="BK2290" s="144"/>
      <c r="BL2290" s="144"/>
      <c r="BM2290" s="144"/>
      <c r="BN2290" s="144"/>
      <c r="BO2290" s="144"/>
      <c r="BP2290" s="144"/>
    </row>
    <row r="2291" spans="1:68" ht="14.5" x14ac:dyDescent="0.3">
      <c r="A2291" s="143"/>
      <c r="B2291" s="143"/>
      <c r="C2291" s="327"/>
      <c r="D2291" s="144"/>
      <c r="E2291" s="144"/>
      <c r="F2291" s="144"/>
      <c r="G2291" s="144"/>
      <c r="H2291" s="144"/>
      <c r="I2291" s="144"/>
      <c r="J2291" s="144"/>
      <c r="K2291" s="144"/>
      <c r="L2291" s="144"/>
      <c r="M2291" s="144"/>
      <c r="N2291" s="144"/>
      <c r="O2291" s="144"/>
      <c r="P2291" s="144"/>
      <c r="Q2291" s="144"/>
      <c r="R2291" s="144"/>
      <c r="S2291" s="144"/>
      <c r="T2291" s="144"/>
      <c r="U2291" s="144"/>
      <c r="V2291" s="144"/>
      <c r="W2291" s="144"/>
      <c r="X2291" s="144"/>
      <c r="Y2291" s="144"/>
      <c r="Z2291" s="144"/>
      <c r="AA2291" s="144"/>
      <c r="AB2291" s="144"/>
      <c r="AC2291" s="144"/>
      <c r="AD2291" s="144"/>
      <c r="AE2291" s="144"/>
      <c r="AF2291" s="144"/>
      <c r="AG2291" s="144"/>
      <c r="AH2291" s="144"/>
      <c r="AI2291" s="144"/>
      <c r="AJ2291" s="144"/>
      <c r="AK2291" s="144"/>
      <c r="AL2291" s="144"/>
      <c r="AM2291" s="144"/>
      <c r="AN2291" s="144"/>
      <c r="AO2291" s="144"/>
      <c r="AP2291" s="144"/>
      <c r="AQ2291" s="144"/>
      <c r="AR2291" s="144"/>
      <c r="AS2291" s="144"/>
      <c r="AT2291" s="144"/>
      <c r="AU2291" s="144"/>
      <c r="AV2291" s="144"/>
      <c r="AW2291" s="144"/>
      <c r="AX2291" s="144"/>
      <c r="AY2291" s="144"/>
      <c r="AZ2291" s="144"/>
      <c r="BA2291" s="144"/>
      <c r="BB2291" s="144"/>
      <c r="BC2291" s="144"/>
      <c r="BD2291" s="144"/>
      <c r="BE2291" s="144"/>
      <c r="BF2291" s="144"/>
      <c r="BG2291" s="144"/>
      <c r="BH2291" s="144"/>
      <c r="BI2291" s="144"/>
      <c r="BJ2291" s="144"/>
      <c r="BK2291" s="144"/>
      <c r="BL2291" s="144"/>
      <c r="BM2291" s="144"/>
      <c r="BN2291" s="144"/>
      <c r="BO2291" s="144"/>
      <c r="BP2291" s="144"/>
    </row>
    <row r="2292" spans="1:68" ht="14.5" x14ac:dyDescent="0.3">
      <c r="A2292" s="143"/>
      <c r="B2292" s="143"/>
      <c r="C2292" s="327"/>
      <c r="D2292" s="144"/>
      <c r="E2292" s="144"/>
      <c r="F2292" s="144"/>
      <c r="G2292" s="144"/>
      <c r="H2292" s="144"/>
      <c r="I2292" s="144"/>
      <c r="J2292" s="144"/>
      <c r="K2292" s="144"/>
      <c r="L2292" s="144"/>
      <c r="M2292" s="144"/>
      <c r="N2292" s="144"/>
      <c r="O2292" s="144"/>
      <c r="P2292" s="144"/>
      <c r="Q2292" s="144"/>
      <c r="R2292" s="144"/>
      <c r="S2292" s="144"/>
      <c r="T2292" s="144"/>
      <c r="U2292" s="144"/>
      <c r="V2292" s="144"/>
      <c r="W2292" s="144"/>
      <c r="X2292" s="144"/>
      <c r="Y2292" s="144"/>
      <c r="Z2292" s="144"/>
      <c r="AA2292" s="144"/>
      <c r="AB2292" s="144"/>
      <c r="AC2292" s="144"/>
      <c r="AD2292" s="144"/>
      <c r="AE2292" s="144"/>
      <c r="AF2292" s="144"/>
      <c r="AG2292" s="144"/>
      <c r="AH2292" s="144"/>
      <c r="AI2292" s="144"/>
      <c r="AJ2292" s="144"/>
      <c r="AK2292" s="144"/>
      <c r="AL2292" s="144"/>
      <c r="AM2292" s="144"/>
      <c r="AN2292" s="144"/>
      <c r="AO2292" s="144"/>
      <c r="AP2292" s="144"/>
      <c r="AQ2292" s="144"/>
      <c r="AR2292" s="144"/>
      <c r="AS2292" s="144"/>
      <c r="AT2292" s="144"/>
      <c r="AU2292" s="144"/>
      <c r="AV2292" s="144"/>
      <c r="AW2292" s="144"/>
      <c r="AX2292" s="144"/>
      <c r="AY2292" s="144"/>
      <c r="AZ2292" s="144"/>
      <c r="BA2292" s="144"/>
      <c r="BB2292" s="144"/>
      <c r="BC2292" s="144"/>
      <c r="BD2292" s="144"/>
      <c r="BE2292" s="144"/>
      <c r="BF2292" s="144"/>
      <c r="BG2292" s="144"/>
      <c r="BH2292" s="144"/>
      <c r="BI2292" s="144"/>
      <c r="BJ2292" s="144"/>
      <c r="BK2292" s="144"/>
      <c r="BL2292" s="144"/>
      <c r="BM2292" s="144"/>
      <c r="BN2292" s="144"/>
      <c r="BO2292" s="144"/>
      <c r="BP2292" s="144"/>
    </row>
    <row r="2293" spans="1:68" ht="14.5" x14ac:dyDescent="0.3">
      <c r="A2293" s="143"/>
      <c r="B2293" s="143"/>
      <c r="C2293" s="327"/>
      <c r="D2293" s="144"/>
      <c r="E2293" s="144"/>
      <c r="F2293" s="144"/>
      <c r="G2293" s="144"/>
      <c r="H2293" s="144"/>
      <c r="I2293" s="144"/>
      <c r="J2293" s="144"/>
      <c r="K2293" s="144"/>
      <c r="L2293" s="144"/>
      <c r="M2293" s="144"/>
      <c r="N2293" s="144"/>
      <c r="O2293" s="144"/>
      <c r="P2293" s="144"/>
      <c r="Q2293" s="144"/>
      <c r="R2293" s="144"/>
      <c r="S2293" s="144"/>
      <c r="T2293" s="144"/>
      <c r="U2293" s="144"/>
      <c r="V2293" s="144"/>
      <c r="W2293" s="144"/>
      <c r="X2293" s="144"/>
      <c r="Y2293" s="144"/>
      <c r="Z2293" s="144"/>
      <c r="AA2293" s="144"/>
      <c r="AB2293" s="144"/>
      <c r="AC2293" s="144"/>
      <c r="AD2293" s="144"/>
      <c r="AE2293" s="144"/>
      <c r="AF2293" s="144"/>
      <c r="AG2293" s="144"/>
      <c r="AH2293" s="144"/>
      <c r="AI2293" s="144"/>
      <c r="AJ2293" s="144"/>
      <c r="AK2293" s="144"/>
      <c r="AL2293" s="144"/>
      <c r="AM2293" s="144"/>
      <c r="AN2293" s="144"/>
      <c r="AO2293" s="144"/>
      <c r="AP2293" s="144"/>
      <c r="AQ2293" s="144"/>
      <c r="AR2293" s="144"/>
      <c r="AS2293" s="144"/>
      <c r="AT2293" s="144"/>
      <c r="AU2293" s="144"/>
      <c r="AV2293" s="144"/>
      <c r="AW2293" s="144"/>
      <c r="AX2293" s="144"/>
      <c r="AY2293" s="144"/>
      <c r="AZ2293" s="144"/>
      <c r="BA2293" s="144"/>
      <c r="BB2293" s="144"/>
      <c r="BC2293" s="144"/>
      <c r="BD2293" s="144"/>
      <c r="BE2293" s="144"/>
      <c r="BF2293" s="144"/>
      <c r="BG2293" s="144"/>
      <c r="BH2293" s="144"/>
      <c r="BI2293" s="144"/>
      <c r="BJ2293" s="144"/>
      <c r="BK2293" s="144"/>
      <c r="BL2293" s="144"/>
      <c r="BM2293" s="144"/>
      <c r="BN2293" s="144"/>
      <c r="BO2293" s="144"/>
      <c r="BP2293" s="144"/>
    </row>
    <row r="2294" spans="1:68" ht="14.5" x14ac:dyDescent="0.3">
      <c r="A2294" s="143"/>
      <c r="B2294" s="143"/>
      <c r="C2294" s="327"/>
      <c r="D2294" s="144"/>
      <c r="E2294" s="144"/>
      <c r="F2294" s="144"/>
      <c r="G2294" s="144"/>
      <c r="H2294" s="144"/>
      <c r="I2294" s="144"/>
      <c r="J2294" s="144"/>
      <c r="K2294" s="144"/>
      <c r="L2294" s="144"/>
      <c r="M2294" s="144"/>
      <c r="N2294" s="144"/>
      <c r="O2294" s="144"/>
      <c r="P2294" s="144"/>
      <c r="Q2294" s="144"/>
      <c r="R2294" s="144"/>
      <c r="S2294" s="144"/>
      <c r="T2294" s="144"/>
      <c r="U2294" s="144"/>
      <c r="V2294" s="144"/>
      <c r="W2294" s="144"/>
      <c r="X2294" s="144"/>
      <c r="Y2294" s="144"/>
      <c r="Z2294" s="144"/>
      <c r="AA2294" s="144"/>
      <c r="AB2294" s="144"/>
      <c r="AC2294" s="144"/>
      <c r="AD2294" s="144"/>
      <c r="AE2294" s="144"/>
      <c r="AF2294" s="144"/>
      <c r="AG2294" s="144"/>
      <c r="AH2294" s="144"/>
      <c r="AI2294" s="144"/>
      <c r="AJ2294" s="144"/>
      <c r="AK2294" s="144"/>
      <c r="AL2294" s="144"/>
      <c r="AM2294" s="144"/>
      <c r="AN2294" s="144"/>
      <c r="AO2294" s="144"/>
      <c r="AP2294" s="144"/>
      <c r="AQ2294" s="144"/>
      <c r="AR2294" s="144"/>
      <c r="AS2294" s="144"/>
      <c r="AT2294" s="144"/>
      <c r="AU2294" s="144"/>
      <c r="AV2294" s="144"/>
      <c r="AW2294" s="144"/>
      <c r="AX2294" s="144"/>
      <c r="AY2294" s="144"/>
      <c r="AZ2294" s="144"/>
      <c r="BA2294" s="144"/>
      <c r="BB2294" s="144"/>
      <c r="BC2294" s="144"/>
      <c r="BD2294" s="144"/>
      <c r="BE2294" s="144"/>
      <c r="BF2294" s="144"/>
      <c r="BG2294" s="144"/>
      <c r="BH2294" s="144"/>
      <c r="BI2294" s="144"/>
      <c r="BJ2294" s="144"/>
      <c r="BK2294" s="144"/>
      <c r="BL2294" s="144"/>
      <c r="BM2294" s="144"/>
      <c r="BN2294" s="144"/>
      <c r="BO2294" s="144"/>
      <c r="BP2294" s="144"/>
    </row>
    <row r="2295" spans="1:68" ht="14.5" x14ac:dyDescent="0.3">
      <c r="A2295" s="143"/>
      <c r="B2295" s="143"/>
      <c r="C2295" s="327"/>
      <c r="D2295" s="144"/>
      <c r="E2295" s="144"/>
      <c r="F2295" s="144"/>
      <c r="G2295" s="144"/>
      <c r="H2295" s="144"/>
      <c r="I2295" s="144"/>
      <c r="J2295" s="144"/>
      <c r="K2295" s="144"/>
      <c r="L2295" s="144"/>
      <c r="M2295" s="144"/>
      <c r="N2295" s="144"/>
      <c r="O2295" s="144"/>
      <c r="P2295" s="144"/>
      <c r="Q2295" s="144"/>
      <c r="R2295" s="144"/>
      <c r="S2295" s="144"/>
      <c r="T2295" s="144"/>
      <c r="U2295" s="144"/>
      <c r="V2295" s="144"/>
      <c r="W2295" s="144"/>
      <c r="X2295" s="144"/>
      <c r="Y2295" s="144"/>
      <c r="Z2295" s="144"/>
      <c r="AA2295" s="144"/>
      <c r="AB2295" s="144"/>
      <c r="AC2295" s="144"/>
      <c r="AD2295" s="144"/>
      <c r="AE2295" s="144"/>
      <c r="AF2295" s="144"/>
      <c r="AG2295" s="144"/>
      <c r="AH2295" s="144"/>
      <c r="AI2295" s="144"/>
      <c r="AJ2295" s="144"/>
      <c r="AK2295" s="144"/>
      <c r="AL2295" s="144"/>
      <c r="AM2295" s="144"/>
      <c r="AN2295" s="144"/>
      <c r="AO2295" s="144"/>
      <c r="AP2295" s="144"/>
      <c r="AQ2295" s="144"/>
      <c r="AR2295" s="144"/>
      <c r="AS2295" s="144"/>
      <c r="AT2295" s="144"/>
      <c r="AU2295" s="144"/>
      <c r="AV2295" s="144"/>
      <c r="AW2295" s="144"/>
      <c r="AX2295" s="144"/>
      <c r="AY2295" s="144"/>
      <c r="AZ2295" s="144"/>
      <c r="BA2295" s="144"/>
      <c r="BB2295" s="144"/>
      <c r="BC2295" s="144"/>
      <c r="BD2295" s="144"/>
      <c r="BE2295" s="144"/>
      <c r="BF2295" s="144"/>
      <c r="BG2295" s="144"/>
      <c r="BH2295" s="144"/>
      <c r="BI2295" s="144"/>
      <c r="BJ2295" s="144"/>
      <c r="BK2295" s="144"/>
      <c r="BL2295" s="144"/>
      <c r="BM2295" s="144"/>
      <c r="BN2295" s="144"/>
      <c r="BO2295" s="144"/>
      <c r="BP2295" s="144"/>
    </row>
    <row r="2296" spans="1:68" ht="14.5" x14ac:dyDescent="0.3">
      <c r="A2296" s="143"/>
      <c r="B2296" s="143"/>
      <c r="C2296" s="327"/>
      <c r="D2296" s="144"/>
      <c r="E2296" s="144"/>
      <c r="F2296" s="144"/>
      <c r="G2296" s="144"/>
      <c r="H2296" s="144"/>
      <c r="I2296" s="144"/>
      <c r="J2296" s="144"/>
      <c r="K2296" s="144"/>
      <c r="L2296" s="144"/>
      <c r="M2296" s="144"/>
      <c r="N2296" s="144"/>
      <c r="O2296" s="144"/>
      <c r="P2296" s="144"/>
      <c r="Q2296" s="144"/>
      <c r="R2296" s="144"/>
      <c r="S2296" s="144"/>
      <c r="T2296" s="144"/>
      <c r="U2296" s="144"/>
      <c r="V2296" s="144"/>
      <c r="W2296" s="144"/>
      <c r="X2296" s="144"/>
      <c r="Y2296" s="144"/>
      <c r="Z2296" s="144"/>
      <c r="AA2296" s="144"/>
      <c r="AB2296" s="144"/>
      <c r="AC2296" s="144"/>
      <c r="AD2296" s="144"/>
      <c r="AE2296" s="144"/>
      <c r="AF2296" s="144"/>
      <c r="AG2296" s="144"/>
      <c r="AH2296" s="144"/>
      <c r="AI2296" s="144"/>
      <c r="AJ2296" s="144"/>
      <c r="AK2296" s="144"/>
      <c r="AL2296" s="144"/>
      <c r="AM2296" s="144"/>
      <c r="AN2296" s="144"/>
      <c r="AO2296" s="144"/>
      <c r="AP2296" s="144"/>
      <c r="AQ2296" s="144"/>
      <c r="AR2296" s="144"/>
      <c r="AS2296" s="144"/>
      <c r="AT2296" s="144"/>
      <c r="AU2296" s="144"/>
      <c r="AV2296" s="144"/>
      <c r="AW2296" s="144"/>
      <c r="AX2296" s="144"/>
      <c r="AY2296" s="144"/>
      <c r="AZ2296" s="144"/>
      <c r="BA2296" s="144"/>
      <c r="BB2296" s="144"/>
      <c r="BC2296" s="144"/>
      <c r="BD2296" s="144"/>
      <c r="BE2296" s="144"/>
      <c r="BF2296" s="144"/>
      <c r="BG2296" s="144"/>
      <c r="BH2296" s="144"/>
      <c r="BI2296" s="144"/>
      <c r="BJ2296" s="144"/>
      <c r="BK2296" s="144"/>
      <c r="BL2296" s="144"/>
      <c r="BM2296" s="144"/>
      <c r="BN2296" s="144"/>
      <c r="BO2296" s="144"/>
      <c r="BP2296" s="144"/>
    </row>
    <row r="2297" spans="1:68" ht="14.5" x14ac:dyDescent="0.3">
      <c r="A2297" s="143"/>
      <c r="B2297" s="143"/>
      <c r="C2297" s="327"/>
      <c r="D2297" s="144"/>
      <c r="E2297" s="144"/>
      <c r="F2297" s="144"/>
      <c r="G2297" s="144"/>
      <c r="H2297" s="144"/>
      <c r="I2297" s="144"/>
      <c r="J2297" s="144"/>
      <c r="K2297" s="144"/>
      <c r="L2297" s="144"/>
      <c r="M2297" s="144"/>
      <c r="N2297" s="144"/>
      <c r="O2297" s="144"/>
      <c r="P2297" s="144"/>
      <c r="Q2297" s="144"/>
      <c r="R2297" s="144"/>
      <c r="S2297" s="144"/>
      <c r="T2297" s="144"/>
      <c r="U2297" s="144"/>
      <c r="V2297" s="144"/>
      <c r="W2297" s="144"/>
      <c r="X2297" s="144"/>
      <c r="Y2297" s="144"/>
      <c r="Z2297" s="144"/>
      <c r="AA2297" s="144"/>
      <c r="AB2297" s="144"/>
      <c r="AC2297" s="144"/>
      <c r="AD2297" s="144"/>
      <c r="AE2297" s="144"/>
      <c r="AF2297" s="144"/>
      <c r="AG2297" s="144"/>
      <c r="AH2297" s="144"/>
      <c r="AI2297" s="144"/>
      <c r="AJ2297" s="144"/>
      <c r="AK2297" s="144"/>
      <c r="AL2297" s="144"/>
      <c r="AM2297" s="144"/>
      <c r="AN2297" s="144"/>
      <c r="AO2297" s="144"/>
      <c r="AP2297" s="144"/>
      <c r="AQ2297" s="144"/>
      <c r="AR2297" s="144"/>
      <c r="AS2297" s="144"/>
      <c r="AT2297" s="144"/>
      <c r="AU2297" s="144"/>
      <c r="AV2297" s="144"/>
      <c r="AW2297" s="144"/>
      <c r="AX2297" s="144"/>
      <c r="AY2297" s="144"/>
      <c r="AZ2297" s="144"/>
      <c r="BA2297" s="144"/>
      <c r="BB2297" s="144"/>
      <c r="BC2297" s="144"/>
      <c r="BD2297" s="144"/>
      <c r="BE2297" s="144"/>
      <c r="BF2297" s="144"/>
      <c r="BG2297" s="144"/>
      <c r="BH2297" s="144"/>
      <c r="BI2297" s="144"/>
      <c r="BJ2297" s="144"/>
      <c r="BK2297" s="144"/>
      <c r="BL2297" s="144"/>
      <c r="BM2297" s="144"/>
      <c r="BN2297" s="144"/>
      <c r="BO2297" s="144"/>
      <c r="BP2297" s="144"/>
    </row>
    <row r="2298" spans="1:68" ht="14.5" x14ac:dyDescent="0.3">
      <c r="A2298" s="143"/>
      <c r="B2298" s="143"/>
      <c r="C2298" s="327"/>
      <c r="D2298" s="144"/>
      <c r="E2298" s="144"/>
      <c r="F2298" s="144"/>
      <c r="G2298" s="144"/>
      <c r="H2298" s="144"/>
      <c r="I2298" s="144"/>
      <c r="J2298" s="144"/>
      <c r="K2298" s="144"/>
      <c r="L2298" s="144"/>
      <c r="M2298" s="144"/>
      <c r="N2298" s="144"/>
      <c r="O2298" s="144"/>
      <c r="P2298" s="144"/>
      <c r="Q2298" s="144"/>
      <c r="R2298" s="144"/>
      <c r="S2298" s="144"/>
      <c r="T2298" s="144"/>
      <c r="U2298" s="144"/>
      <c r="V2298" s="144"/>
      <c r="W2298" s="144"/>
      <c r="X2298" s="144"/>
      <c r="Y2298" s="144"/>
      <c r="Z2298" s="144"/>
      <c r="AA2298" s="144"/>
      <c r="AB2298" s="144"/>
      <c r="AC2298" s="144"/>
      <c r="AD2298" s="144"/>
      <c r="AE2298" s="144"/>
      <c r="AF2298" s="144"/>
      <c r="AG2298" s="144"/>
      <c r="AH2298" s="144"/>
      <c r="AI2298" s="144"/>
      <c r="AJ2298" s="144"/>
      <c r="AK2298" s="144"/>
      <c r="AL2298" s="144"/>
      <c r="AM2298" s="144"/>
      <c r="AN2298" s="144"/>
      <c r="AO2298" s="144"/>
      <c r="AP2298" s="144"/>
      <c r="AQ2298" s="144"/>
      <c r="AR2298" s="144"/>
      <c r="AS2298" s="144"/>
      <c r="AT2298" s="144"/>
      <c r="AU2298" s="144"/>
      <c r="AV2298" s="144"/>
      <c r="AW2298" s="144"/>
      <c r="AX2298" s="144"/>
      <c r="AY2298" s="144"/>
      <c r="AZ2298" s="144"/>
      <c r="BA2298" s="144"/>
      <c r="BB2298" s="144"/>
      <c r="BC2298" s="144"/>
      <c r="BD2298" s="144"/>
      <c r="BE2298" s="144"/>
      <c r="BF2298" s="144"/>
      <c r="BG2298" s="144"/>
      <c r="BH2298" s="144"/>
      <c r="BI2298" s="144"/>
      <c r="BJ2298" s="144"/>
      <c r="BK2298" s="144"/>
      <c r="BL2298" s="144"/>
      <c r="BM2298" s="144"/>
      <c r="BN2298" s="144"/>
      <c r="BO2298" s="144"/>
      <c r="BP2298" s="144"/>
    </row>
    <row r="2299" spans="1:68" ht="14.5" x14ac:dyDescent="0.3">
      <c r="A2299" s="143"/>
      <c r="B2299" s="143"/>
      <c r="C2299" s="327"/>
      <c r="D2299" s="144"/>
      <c r="E2299" s="144"/>
      <c r="F2299" s="144"/>
      <c r="G2299" s="144"/>
      <c r="H2299" s="144"/>
      <c r="I2299" s="144"/>
      <c r="J2299" s="144"/>
      <c r="K2299" s="144"/>
      <c r="L2299" s="144"/>
      <c r="M2299" s="144"/>
      <c r="N2299" s="144"/>
      <c r="O2299" s="144"/>
      <c r="P2299" s="144"/>
      <c r="Q2299" s="144"/>
      <c r="R2299" s="144"/>
      <c r="S2299" s="144"/>
      <c r="T2299" s="144"/>
      <c r="U2299" s="144"/>
      <c r="V2299" s="144"/>
      <c r="W2299" s="144"/>
      <c r="X2299" s="144"/>
      <c r="Y2299" s="144"/>
      <c r="Z2299" s="144"/>
      <c r="AA2299" s="144"/>
      <c r="AB2299" s="144"/>
      <c r="AC2299" s="144"/>
      <c r="AD2299" s="144"/>
      <c r="AE2299" s="144"/>
      <c r="AF2299" s="144"/>
      <c r="AG2299" s="144"/>
      <c r="AH2299" s="144"/>
      <c r="AI2299" s="144"/>
      <c r="AJ2299" s="144"/>
      <c r="AK2299" s="144"/>
      <c r="AL2299" s="144"/>
      <c r="AM2299" s="144"/>
      <c r="AN2299" s="144"/>
      <c r="AO2299" s="144"/>
      <c r="AP2299" s="144"/>
      <c r="AQ2299" s="144"/>
      <c r="AR2299" s="144"/>
      <c r="AS2299" s="144"/>
      <c r="AT2299" s="144"/>
      <c r="AU2299" s="144"/>
      <c r="AV2299" s="144"/>
      <c r="AW2299" s="144"/>
      <c r="AX2299" s="144"/>
      <c r="AY2299" s="144"/>
      <c r="AZ2299" s="144"/>
      <c r="BA2299" s="144"/>
      <c r="BB2299" s="144"/>
      <c r="BC2299" s="144"/>
      <c r="BD2299" s="144"/>
      <c r="BE2299" s="144"/>
      <c r="BF2299" s="144"/>
      <c r="BG2299" s="144"/>
      <c r="BH2299" s="144"/>
      <c r="BI2299" s="144"/>
      <c r="BJ2299" s="144"/>
      <c r="BK2299" s="144"/>
      <c r="BL2299" s="144"/>
      <c r="BM2299" s="144"/>
      <c r="BN2299" s="144"/>
      <c r="BO2299" s="144"/>
      <c r="BP2299" s="144"/>
    </row>
    <row r="2300" spans="1:68" ht="14.5" x14ac:dyDescent="0.3">
      <c r="A2300" s="143"/>
      <c r="B2300" s="143"/>
      <c r="C2300" s="327"/>
      <c r="D2300" s="144"/>
      <c r="E2300" s="144"/>
      <c r="F2300" s="144"/>
      <c r="G2300" s="144"/>
      <c r="H2300" s="144"/>
      <c r="I2300" s="144"/>
      <c r="J2300" s="144"/>
      <c r="K2300" s="144"/>
      <c r="L2300" s="144"/>
      <c r="M2300" s="144"/>
      <c r="N2300" s="144"/>
      <c r="O2300" s="144"/>
      <c r="P2300" s="144"/>
      <c r="Q2300" s="144"/>
      <c r="R2300" s="144"/>
      <c r="S2300" s="144"/>
      <c r="T2300" s="144"/>
      <c r="U2300" s="144"/>
      <c r="V2300" s="144"/>
      <c r="W2300" s="144"/>
      <c r="X2300" s="144"/>
      <c r="Y2300" s="144"/>
      <c r="Z2300" s="144"/>
      <c r="AA2300" s="144"/>
      <c r="AB2300" s="144"/>
      <c r="AC2300" s="144"/>
      <c r="AD2300" s="144"/>
      <c r="AE2300" s="144"/>
      <c r="AF2300" s="144"/>
      <c r="AG2300" s="144"/>
      <c r="AH2300" s="144"/>
      <c r="AI2300" s="144"/>
      <c r="AJ2300" s="144"/>
      <c r="AK2300" s="144"/>
      <c r="AL2300" s="144"/>
      <c r="AM2300" s="144"/>
      <c r="AN2300" s="144"/>
      <c r="AO2300" s="144"/>
      <c r="AP2300" s="144"/>
      <c r="AQ2300" s="144"/>
      <c r="AR2300" s="144"/>
      <c r="AS2300" s="144"/>
      <c r="AT2300" s="144"/>
      <c r="AU2300" s="144"/>
      <c r="AV2300" s="144"/>
      <c r="AW2300" s="144"/>
      <c r="AX2300" s="144"/>
      <c r="AY2300" s="144"/>
      <c r="AZ2300" s="144"/>
      <c r="BA2300" s="144"/>
      <c r="BB2300" s="144"/>
      <c r="BC2300" s="144"/>
      <c r="BD2300" s="144"/>
      <c r="BE2300" s="144"/>
      <c r="BF2300" s="144"/>
      <c r="BG2300" s="144"/>
      <c r="BH2300" s="144"/>
      <c r="BI2300" s="144"/>
      <c r="BJ2300" s="144"/>
      <c r="BK2300" s="144"/>
      <c r="BL2300" s="144"/>
      <c r="BM2300" s="144"/>
      <c r="BN2300" s="144"/>
      <c r="BO2300" s="144"/>
      <c r="BP2300" s="144"/>
    </row>
    <row r="2301" spans="1:68" ht="14.5" x14ac:dyDescent="0.3">
      <c r="A2301" s="143"/>
      <c r="B2301" s="143"/>
      <c r="C2301" s="327"/>
      <c r="D2301" s="144"/>
      <c r="E2301" s="144"/>
      <c r="F2301" s="144"/>
      <c r="G2301" s="144"/>
      <c r="H2301" s="144"/>
      <c r="I2301" s="144"/>
      <c r="J2301" s="144"/>
      <c r="K2301" s="144"/>
      <c r="L2301" s="144"/>
      <c r="M2301" s="144"/>
      <c r="N2301" s="144"/>
      <c r="O2301" s="144"/>
      <c r="P2301" s="144"/>
      <c r="Q2301" s="144"/>
      <c r="R2301" s="144"/>
      <c r="S2301" s="144"/>
      <c r="T2301" s="144"/>
      <c r="U2301" s="144"/>
      <c r="V2301" s="144"/>
      <c r="W2301" s="144"/>
      <c r="X2301" s="144"/>
      <c r="Y2301" s="144"/>
      <c r="Z2301" s="144"/>
      <c r="AA2301" s="144"/>
      <c r="AB2301" s="144"/>
      <c r="AC2301" s="144"/>
      <c r="AD2301" s="144"/>
      <c r="AE2301" s="144"/>
      <c r="AF2301" s="144"/>
      <c r="AG2301" s="144"/>
      <c r="AH2301" s="144"/>
      <c r="AI2301" s="144"/>
      <c r="AJ2301" s="144"/>
      <c r="AK2301" s="144"/>
      <c r="AL2301" s="144"/>
      <c r="AM2301" s="144"/>
      <c r="AN2301" s="144"/>
      <c r="AO2301" s="144"/>
      <c r="AP2301" s="144"/>
      <c r="AQ2301" s="144"/>
      <c r="AR2301" s="144"/>
      <c r="AS2301" s="144"/>
      <c r="AT2301" s="144"/>
      <c r="AU2301" s="144"/>
      <c r="AV2301" s="144"/>
      <c r="AW2301" s="144"/>
      <c r="AX2301" s="144"/>
      <c r="AY2301" s="144"/>
      <c r="AZ2301" s="144"/>
      <c r="BA2301" s="144"/>
      <c r="BB2301" s="144"/>
      <c r="BC2301" s="144"/>
      <c r="BD2301" s="144"/>
      <c r="BE2301" s="144"/>
      <c r="BF2301" s="144"/>
      <c r="BG2301" s="144"/>
      <c r="BH2301" s="144"/>
      <c r="BI2301" s="144"/>
      <c r="BJ2301" s="144"/>
      <c r="BK2301" s="144"/>
      <c r="BL2301" s="144"/>
      <c r="BM2301" s="144"/>
      <c r="BN2301" s="144"/>
      <c r="BO2301" s="144"/>
      <c r="BP2301" s="144"/>
    </row>
    <row r="2302" spans="1:68" ht="14.5" x14ac:dyDescent="0.3">
      <c r="A2302" s="143"/>
      <c r="B2302" s="143"/>
      <c r="C2302" s="327"/>
      <c r="D2302" s="144"/>
      <c r="E2302" s="144"/>
      <c r="F2302" s="144"/>
      <c r="G2302" s="144"/>
      <c r="H2302" s="144"/>
      <c r="I2302" s="144"/>
      <c r="J2302" s="144"/>
      <c r="K2302" s="144"/>
      <c r="L2302" s="144"/>
      <c r="M2302" s="144"/>
      <c r="N2302" s="144"/>
      <c r="O2302" s="144"/>
      <c r="P2302" s="144"/>
      <c r="Q2302" s="144"/>
      <c r="R2302" s="144"/>
      <c r="S2302" s="144"/>
      <c r="T2302" s="144"/>
      <c r="U2302" s="144"/>
      <c r="V2302" s="144"/>
      <c r="W2302" s="144"/>
      <c r="X2302" s="144"/>
      <c r="Y2302" s="144"/>
      <c r="Z2302" s="144"/>
      <c r="AA2302" s="144"/>
      <c r="AB2302" s="144"/>
      <c r="AC2302" s="144"/>
      <c r="AD2302" s="144"/>
      <c r="AE2302" s="144"/>
      <c r="AF2302" s="144"/>
      <c r="AG2302" s="144"/>
      <c r="AH2302" s="144"/>
      <c r="AI2302" s="144"/>
      <c r="AJ2302" s="144"/>
      <c r="AK2302" s="144"/>
      <c r="AL2302" s="144"/>
      <c r="AM2302" s="144"/>
      <c r="AN2302" s="144"/>
      <c r="AO2302" s="144"/>
      <c r="AP2302" s="144"/>
      <c r="AQ2302" s="144"/>
      <c r="AR2302" s="144"/>
      <c r="AS2302" s="144"/>
      <c r="AT2302" s="144"/>
      <c r="AU2302" s="144"/>
      <c r="AV2302" s="144"/>
      <c r="AW2302" s="144"/>
      <c r="AX2302" s="144"/>
      <c r="AY2302" s="144"/>
      <c r="AZ2302" s="144"/>
      <c r="BA2302" s="144"/>
      <c r="BB2302" s="144"/>
      <c r="BC2302" s="144"/>
      <c r="BD2302" s="144"/>
      <c r="BE2302" s="144"/>
      <c r="BF2302" s="144"/>
      <c r="BG2302" s="144"/>
      <c r="BH2302" s="144"/>
      <c r="BI2302" s="144"/>
      <c r="BJ2302" s="144"/>
      <c r="BK2302" s="144"/>
      <c r="BL2302" s="144"/>
      <c r="BM2302" s="144"/>
      <c r="BN2302" s="144"/>
      <c r="BO2302" s="144"/>
      <c r="BP2302" s="144"/>
    </row>
    <row r="2303" spans="1:68" ht="14.5" x14ac:dyDescent="0.3">
      <c r="A2303" s="143"/>
      <c r="B2303" s="143"/>
      <c r="C2303" s="327"/>
      <c r="D2303" s="144"/>
      <c r="E2303" s="144"/>
      <c r="F2303" s="144"/>
      <c r="G2303" s="144"/>
      <c r="H2303" s="144"/>
      <c r="I2303" s="144"/>
      <c r="J2303" s="144"/>
      <c r="K2303" s="144"/>
      <c r="L2303" s="144"/>
      <c r="M2303" s="144"/>
      <c r="N2303" s="144"/>
      <c r="O2303" s="144"/>
      <c r="P2303" s="144"/>
      <c r="Q2303" s="144"/>
      <c r="R2303" s="144"/>
      <c r="S2303" s="144"/>
      <c r="T2303" s="144"/>
      <c r="U2303" s="144"/>
      <c r="V2303" s="144"/>
      <c r="W2303" s="144"/>
      <c r="X2303" s="144"/>
      <c r="Y2303" s="144"/>
      <c r="Z2303" s="144"/>
      <c r="AA2303" s="144"/>
      <c r="AB2303" s="144"/>
      <c r="AC2303" s="144"/>
      <c r="AD2303" s="144"/>
      <c r="AE2303" s="144"/>
      <c r="AF2303" s="144"/>
      <c r="AG2303" s="144"/>
      <c r="AH2303" s="144"/>
      <c r="AI2303" s="144"/>
      <c r="AJ2303" s="144"/>
      <c r="AK2303" s="144"/>
      <c r="AL2303" s="144"/>
      <c r="AM2303" s="144"/>
      <c r="AN2303" s="144"/>
      <c r="AO2303" s="144"/>
      <c r="AP2303" s="144"/>
      <c r="AQ2303" s="144"/>
      <c r="AR2303" s="144"/>
      <c r="AS2303" s="144"/>
      <c r="AT2303" s="144"/>
      <c r="AU2303" s="144"/>
      <c r="AV2303" s="144"/>
      <c r="AW2303" s="144"/>
      <c r="AX2303" s="144"/>
      <c r="AY2303" s="144"/>
      <c r="AZ2303" s="144"/>
      <c r="BA2303" s="144"/>
      <c r="BB2303" s="144"/>
      <c r="BC2303" s="144"/>
      <c r="BD2303" s="144"/>
      <c r="BE2303" s="144"/>
      <c r="BF2303" s="144"/>
      <c r="BG2303" s="144"/>
      <c r="BH2303" s="144"/>
      <c r="BI2303" s="144"/>
      <c r="BJ2303" s="144"/>
      <c r="BK2303" s="144"/>
      <c r="BL2303" s="144"/>
      <c r="BM2303" s="144"/>
      <c r="BN2303" s="144"/>
      <c r="BO2303" s="144"/>
      <c r="BP2303" s="144"/>
    </row>
    <row r="2304" spans="1:68" ht="14.5" x14ac:dyDescent="0.3">
      <c r="A2304" s="143"/>
      <c r="B2304" s="143"/>
      <c r="C2304" s="327"/>
      <c r="D2304" s="144"/>
      <c r="E2304" s="144"/>
      <c r="F2304" s="144"/>
      <c r="G2304" s="144"/>
      <c r="H2304" s="144"/>
      <c r="I2304" s="144"/>
      <c r="J2304" s="144"/>
      <c r="K2304" s="144"/>
      <c r="L2304" s="144"/>
      <c r="M2304" s="144"/>
      <c r="N2304" s="144"/>
      <c r="O2304" s="144"/>
      <c r="P2304" s="144"/>
      <c r="Q2304" s="144"/>
      <c r="R2304" s="144"/>
      <c r="S2304" s="144"/>
      <c r="T2304" s="144"/>
      <c r="U2304" s="144"/>
      <c r="V2304" s="144"/>
      <c r="W2304" s="144"/>
      <c r="X2304" s="144"/>
      <c r="Y2304" s="144"/>
      <c r="Z2304" s="144"/>
      <c r="AA2304" s="144"/>
      <c r="AB2304" s="144"/>
      <c r="AC2304" s="144"/>
      <c r="AD2304" s="144"/>
      <c r="AE2304" s="144"/>
      <c r="AF2304" s="144"/>
      <c r="AG2304" s="144"/>
      <c r="AH2304" s="144"/>
      <c r="AI2304" s="144"/>
      <c r="AJ2304" s="144"/>
      <c r="AK2304" s="144"/>
      <c r="AL2304" s="144"/>
      <c r="AM2304" s="144"/>
      <c r="AN2304" s="144"/>
      <c r="AO2304" s="144"/>
      <c r="AP2304" s="144"/>
      <c r="AQ2304" s="144"/>
      <c r="AR2304" s="144"/>
      <c r="AS2304" s="144"/>
      <c r="AT2304" s="144"/>
      <c r="AU2304" s="144"/>
      <c r="AV2304" s="144"/>
      <c r="AW2304" s="144"/>
      <c r="AX2304" s="144"/>
      <c r="AY2304" s="144"/>
      <c r="AZ2304" s="144"/>
      <c r="BA2304" s="144"/>
      <c r="BB2304" s="144"/>
      <c r="BC2304" s="144"/>
      <c r="BD2304" s="144"/>
      <c r="BE2304" s="144"/>
      <c r="BF2304" s="144"/>
      <c r="BG2304" s="144"/>
      <c r="BH2304" s="144"/>
      <c r="BI2304" s="144"/>
      <c r="BJ2304" s="144"/>
      <c r="BK2304" s="144"/>
      <c r="BL2304" s="144"/>
      <c r="BM2304" s="144"/>
      <c r="BN2304" s="144"/>
      <c r="BO2304" s="144"/>
      <c r="BP2304" s="144"/>
    </row>
    <row r="2305" spans="1:68" ht="14.5" x14ac:dyDescent="0.3">
      <c r="A2305" s="143"/>
      <c r="B2305" s="143"/>
      <c r="C2305" s="327"/>
      <c r="D2305" s="144"/>
      <c r="E2305" s="144"/>
      <c r="F2305" s="144"/>
      <c r="G2305" s="144"/>
      <c r="H2305" s="144"/>
      <c r="I2305" s="144"/>
      <c r="J2305" s="144"/>
      <c r="K2305" s="144"/>
      <c r="L2305" s="144"/>
      <c r="M2305" s="144"/>
      <c r="N2305" s="144"/>
      <c r="O2305" s="144"/>
      <c r="P2305" s="144"/>
      <c r="Q2305" s="144"/>
      <c r="R2305" s="144"/>
      <c r="S2305" s="144"/>
      <c r="T2305" s="144"/>
      <c r="U2305" s="144"/>
      <c r="V2305" s="144"/>
      <c r="W2305" s="144"/>
      <c r="X2305" s="144"/>
      <c r="Y2305" s="144"/>
      <c r="Z2305" s="144"/>
      <c r="AA2305" s="144"/>
      <c r="AB2305" s="144"/>
      <c r="AC2305" s="144"/>
      <c r="AD2305" s="144"/>
      <c r="AE2305" s="144"/>
      <c r="AF2305" s="144"/>
      <c r="AG2305" s="144"/>
      <c r="AH2305" s="144"/>
      <c r="AI2305" s="144"/>
      <c r="AJ2305" s="144"/>
      <c r="AK2305" s="144"/>
      <c r="AL2305" s="144"/>
      <c r="AM2305" s="144"/>
      <c r="AN2305" s="144"/>
      <c r="AO2305" s="144"/>
      <c r="AP2305" s="144"/>
      <c r="AQ2305" s="144"/>
      <c r="AR2305" s="144"/>
      <c r="AS2305" s="144"/>
      <c r="AT2305" s="144"/>
      <c r="AU2305" s="144"/>
      <c r="AV2305" s="144"/>
      <c r="AW2305" s="144"/>
      <c r="AX2305" s="144"/>
      <c r="AY2305" s="144"/>
      <c r="AZ2305" s="144"/>
      <c r="BA2305" s="144"/>
      <c r="BB2305" s="144"/>
      <c r="BC2305" s="144"/>
      <c r="BD2305" s="144"/>
      <c r="BE2305" s="144"/>
      <c r="BF2305" s="144"/>
      <c r="BG2305" s="144"/>
      <c r="BH2305" s="144"/>
      <c r="BI2305" s="144"/>
      <c r="BJ2305" s="144"/>
      <c r="BK2305" s="144"/>
      <c r="BL2305" s="144"/>
      <c r="BM2305" s="144"/>
      <c r="BN2305" s="144"/>
      <c r="BO2305" s="144"/>
      <c r="BP2305" s="144"/>
    </row>
    <row r="2306" spans="1:68" ht="14.5" x14ac:dyDescent="0.3">
      <c r="A2306" s="143"/>
      <c r="B2306" s="143"/>
      <c r="C2306" s="327"/>
      <c r="D2306" s="144"/>
      <c r="E2306" s="144"/>
      <c r="F2306" s="144"/>
      <c r="G2306" s="144"/>
      <c r="H2306" s="144"/>
      <c r="I2306" s="144"/>
      <c r="J2306" s="144"/>
      <c r="K2306" s="144"/>
      <c r="L2306" s="144"/>
      <c r="M2306" s="144"/>
      <c r="N2306" s="144"/>
      <c r="O2306" s="144"/>
      <c r="P2306" s="144"/>
      <c r="Q2306" s="144"/>
      <c r="R2306" s="144"/>
      <c r="S2306" s="144"/>
      <c r="T2306" s="144"/>
      <c r="U2306" s="144"/>
      <c r="V2306" s="144"/>
      <c r="W2306" s="144"/>
      <c r="X2306" s="144"/>
      <c r="Y2306" s="144"/>
      <c r="Z2306" s="144"/>
      <c r="AA2306" s="144"/>
      <c r="AB2306" s="144"/>
      <c r="AC2306" s="144"/>
      <c r="AD2306" s="144"/>
      <c r="AE2306" s="144"/>
      <c r="AF2306" s="144"/>
      <c r="AG2306" s="144"/>
      <c r="AH2306" s="144"/>
      <c r="AI2306" s="144"/>
      <c r="AJ2306" s="144"/>
      <c r="AK2306" s="144"/>
      <c r="AL2306" s="144"/>
      <c r="AM2306" s="144"/>
      <c r="AN2306" s="144"/>
      <c r="AO2306" s="144"/>
      <c r="AP2306" s="144"/>
      <c r="AQ2306" s="144"/>
      <c r="AR2306" s="144"/>
      <c r="AS2306" s="144"/>
      <c r="AT2306" s="144"/>
      <c r="AU2306" s="144"/>
      <c r="AV2306" s="144"/>
      <c r="AW2306" s="144"/>
      <c r="AX2306" s="144"/>
      <c r="AY2306" s="144"/>
      <c r="AZ2306" s="144"/>
      <c r="BA2306" s="144"/>
      <c r="BB2306" s="144"/>
      <c r="BC2306" s="144"/>
      <c r="BD2306" s="144"/>
      <c r="BE2306" s="144"/>
      <c r="BF2306" s="144"/>
      <c r="BG2306" s="144"/>
      <c r="BH2306" s="144"/>
      <c r="BI2306" s="144"/>
      <c r="BJ2306" s="144"/>
      <c r="BK2306" s="144"/>
      <c r="BL2306" s="144"/>
      <c r="BM2306" s="144"/>
      <c r="BN2306" s="144"/>
      <c r="BO2306" s="144"/>
      <c r="BP2306" s="144"/>
    </row>
    <row r="2307" spans="1:68" ht="14.5" x14ac:dyDescent="0.3">
      <c r="A2307" s="143"/>
      <c r="B2307" s="143"/>
      <c r="C2307" s="327"/>
      <c r="D2307" s="144"/>
      <c r="E2307" s="144"/>
      <c r="F2307" s="144"/>
      <c r="G2307" s="144"/>
      <c r="H2307" s="144"/>
      <c r="I2307" s="144"/>
      <c r="J2307" s="144"/>
      <c r="K2307" s="144"/>
      <c r="L2307" s="144"/>
      <c r="M2307" s="144"/>
      <c r="N2307" s="144"/>
      <c r="O2307" s="144"/>
      <c r="P2307" s="144"/>
      <c r="Q2307" s="144"/>
      <c r="R2307" s="144"/>
      <c r="S2307" s="144"/>
      <c r="T2307" s="144"/>
      <c r="U2307" s="144"/>
      <c r="V2307" s="144"/>
      <c r="W2307" s="144"/>
      <c r="X2307" s="144"/>
      <c r="Y2307" s="144"/>
      <c r="Z2307" s="144"/>
      <c r="AA2307" s="144"/>
      <c r="AB2307" s="144"/>
      <c r="AC2307" s="144"/>
      <c r="AD2307" s="144"/>
      <c r="AE2307" s="144"/>
      <c r="AF2307" s="144"/>
      <c r="AG2307" s="144"/>
      <c r="AH2307" s="144"/>
      <c r="AI2307" s="144"/>
      <c r="AJ2307" s="144"/>
      <c r="AK2307" s="144"/>
      <c r="AL2307" s="144"/>
      <c r="AM2307" s="144"/>
      <c r="AN2307" s="144"/>
      <c r="AO2307" s="144"/>
      <c r="AP2307" s="144"/>
      <c r="AQ2307" s="144"/>
      <c r="AR2307" s="144"/>
      <c r="AS2307" s="144"/>
      <c r="AT2307" s="144"/>
      <c r="AU2307" s="144"/>
      <c r="AV2307" s="144"/>
      <c r="AW2307" s="144"/>
      <c r="AX2307" s="144"/>
      <c r="AY2307" s="144"/>
      <c r="AZ2307" s="144"/>
      <c r="BA2307" s="144"/>
      <c r="BB2307" s="144"/>
      <c r="BC2307" s="144"/>
      <c r="BD2307" s="144"/>
      <c r="BE2307" s="144"/>
      <c r="BF2307" s="144"/>
      <c r="BG2307" s="144"/>
      <c r="BH2307" s="144"/>
      <c r="BI2307" s="144"/>
      <c r="BJ2307" s="144"/>
      <c r="BK2307" s="144"/>
      <c r="BL2307" s="144"/>
      <c r="BM2307" s="144"/>
      <c r="BN2307" s="144"/>
      <c r="BO2307" s="144"/>
      <c r="BP2307" s="144"/>
    </row>
    <row r="2308" spans="1:68" ht="14.5" x14ac:dyDescent="0.3">
      <c r="A2308" s="143"/>
      <c r="B2308" s="143"/>
      <c r="C2308" s="327"/>
      <c r="D2308" s="144"/>
      <c r="E2308" s="144"/>
      <c r="F2308" s="144"/>
      <c r="G2308" s="144"/>
      <c r="H2308" s="144"/>
      <c r="I2308" s="144"/>
      <c r="J2308" s="144"/>
      <c r="K2308" s="144"/>
      <c r="L2308" s="144"/>
      <c r="M2308" s="144"/>
      <c r="N2308" s="144"/>
      <c r="O2308" s="144"/>
      <c r="P2308" s="144"/>
      <c r="Q2308" s="144"/>
      <c r="R2308" s="144"/>
      <c r="S2308" s="144"/>
      <c r="T2308" s="144"/>
      <c r="U2308" s="144"/>
      <c r="V2308" s="144"/>
      <c r="W2308" s="144"/>
      <c r="X2308" s="144"/>
      <c r="Y2308" s="144"/>
      <c r="Z2308" s="144"/>
      <c r="AA2308" s="144"/>
      <c r="AB2308" s="144"/>
      <c r="AC2308" s="144"/>
      <c r="AD2308" s="144"/>
      <c r="AE2308" s="144"/>
      <c r="AF2308" s="144"/>
      <c r="AG2308" s="144"/>
      <c r="AH2308" s="144"/>
      <c r="AI2308" s="144"/>
      <c r="AJ2308" s="144"/>
      <c r="AK2308" s="144"/>
      <c r="AL2308" s="144"/>
      <c r="AM2308" s="144"/>
      <c r="AN2308" s="144"/>
      <c r="AO2308" s="144"/>
      <c r="AP2308" s="144"/>
      <c r="AQ2308" s="144"/>
      <c r="AR2308" s="144"/>
      <c r="AS2308" s="144"/>
      <c r="AT2308" s="144"/>
      <c r="AU2308" s="144"/>
      <c r="AV2308" s="144"/>
      <c r="AW2308" s="144"/>
      <c r="AX2308" s="144"/>
      <c r="AY2308" s="144"/>
      <c r="AZ2308" s="144"/>
      <c r="BA2308" s="144"/>
      <c r="BB2308" s="144"/>
      <c r="BC2308" s="144"/>
      <c r="BD2308" s="144"/>
      <c r="BE2308" s="144"/>
      <c r="BF2308" s="144"/>
      <c r="BG2308" s="144"/>
      <c r="BH2308" s="144"/>
      <c r="BI2308" s="144"/>
      <c r="BJ2308" s="144"/>
      <c r="BK2308" s="144"/>
      <c r="BL2308" s="144"/>
      <c r="BM2308" s="144"/>
      <c r="BN2308" s="144"/>
      <c r="BO2308" s="144"/>
      <c r="BP2308" s="144"/>
    </row>
    <row r="2309" spans="1:68" ht="14.5" x14ac:dyDescent="0.3">
      <c r="A2309" s="143"/>
      <c r="B2309" s="143"/>
      <c r="C2309" s="327"/>
      <c r="D2309" s="144"/>
      <c r="E2309" s="144"/>
      <c r="F2309" s="144"/>
      <c r="G2309" s="144"/>
      <c r="H2309" s="144"/>
      <c r="I2309" s="144"/>
      <c r="J2309" s="144"/>
      <c r="K2309" s="144"/>
      <c r="L2309" s="144"/>
      <c r="M2309" s="144"/>
      <c r="N2309" s="144"/>
      <c r="O2309" s="144"/>
      <c r="P2309" s="144"/>
      <c r="Q2309" s="144"/>
      <c r="R2309" s="144"/>
      <c r="S2309" s="144"/>
      <c r="T2309" s="144"/>
      <c r="U2309" s="144"/>
      <c r="V2309" s="144"/>
      <c r="W2309" s="144"/>
      <c r="X2309" s="144"/>
      <c r="Y2309" s="144"/>
      <c r="Z2309" s="144"/>
      <c r="AA2309" s="144"/>
      <c r="AB2309" s="144"/>
      <c r="AC2309" s="144"/>
      <c r="AD2309" s="144"/>
      <c r="AE2309" s="144"/>
      <c r="AF2309" s="144"/>
      <c r="AG2309" s="144"/>
      <c r="AH2309" s="144"/>
      <c r="AI2309" s="144"/>
      <c r="AJ2309" s="144"/>
      <c r="AK2309" s="144"/>
      <c r="AL2309" s="144"/>
      <c r="AM2309" s="144"/>
      <c r="AN2309" s="144"/>
      <c r="AO2309" s="144"/>
      <c r="AP2309" s="144"/>
      <c r="AQ2309" s="144"/>
      <c r="AR2309" s="144"/>
      <c r="AS2309" s="144"/>
      <c r="AT2309" s="144"/>
      <c r="AU2309" s="144"/>
      <c r="AV2309" s="144"/>
      <c r="AW2309" s="144"/>
      <c r="AX2309" s="144"/>
      <c r="AY2309" s="144"/>
      <c r="AZ2309" s="144"/>
      <c r="BA2309" s="144"/>
      <c r="BB2309" s="144"/>
      <c r="BC2309" s="144"/>
      <c r="BD2309" s="144"/>
      <c r="BE2309" s="144"/>
      <c r="BF2309" s="144"/>
      <c r="BG2309" s="144"/>
      <c r="BH2309" s="144"/>
      <c r="BI2309" s="144"/>
      <c r="BJ2309" s="144"/>
      <c r="BK2309" s="144"/>
      <c r="BL2309" s="144"/>
      <c r="BM2309" s="144"/>
      <c r="BN2309" s="144"/>
      <c r="BO2309" s="144"/>
      <c r="BP2309" s="144"/>
    </row>
    <row r="2310" spans="1:68" ht="14.5" x14ac:dyDescent="0.3">
      <c r="A2310" s="143"/>
      <c r="B2310" s="143"/>
      <c r="C2310" s="327"/>
      <c r="D2310" s="144"/>
      <c r="E2310" s="144"/>
      <c r="F2310" s="144"/>
      <c r="G2310" s="144"/>
      <c r="H2310" s="144"/>
      <c r="I2310" s="144"/>
      <c r="J2310" s="144"/>
      <c r="K2310" s="144"/>
      <c r="L2310" s="144"/>
      <c r="M2310" s="144"/>
      <c r="N2310" s="144"/>
      <c r="O2310" s="144"/>
      <c r="P2310" s="144"/>
      <c r="Q2310" s="144"/>
      <c r="R2310" s="144"/>
      <c r="S2310" s="144"/>
      <c r="T2310" s="144"/>
      <c r="U2310" s="144"/>
      <c r="V2310" s="144"/>
      <c r="W2310" s="144"/>
      <c r="X2310" s="144"/>
      <c r="Y2310" s="144"/>
      <c r="Z2310" s="144"/>
      <c r="AA2310" s="144"/>
      <c r="AB2310" s="144"/>
      <c r="AC2310" s="144"/>
      <c r="AD2310" s="144"/>
      <c r="AE2310" s="144"/>
      <c r="AF2310" s="144"/>
      <c r="AG2310" s="144"/>
      <c r="AH2310" s="144"/>
      <c r="AI2310" s="144"/>
      <c r="AJ2310" s="144"/>
      <c r="AK2310" s="144"/>
      <c r="AL2310" s="144"/>
      <c r="AM2310" s="144"/>
      <c r="AN2310" s="144"/>
      <c r="AO2310" s="144"/>
      <c r="AP2310" s="144"/>
      <c r="AQ2310" s="144"/>
      <c r="AR2310" s="144"/>
      <c r="AS2310" s="144"/>
      <c r="AT2310" s="144"/>
      <c r="AU2310" s="144"/>
      <c r="AV2310" s="144"/>
      <c r="AW2310" s="144"/>
      <c r="AX2310" s="144"/>
      <c r="AY2310" s="144"/>
      <c r="AZ2310" s="144"/>
      <c r="BA2310" s="144"/>
      <c r="BB2310" s="144"/>
      <c r="BC2310" s="144"/>
      <c r="BD2310" s="144"/>
      <c r="BE2310" s="144"/>
      <c r="BF2310" s="144"/>
      <c r="BG2310" s="144"/>
      <c r="BH2310" s="144"/>
      <c r="BI2310" s="144"/>
      <c r="BJ2310" s="144"/>
      <c r="BK2310" s="144"/>
      <c r="BL2310" s="144"/>
      <c r="BM2310" s="144"/>
      <c r="BN2310" s="144"/>
      <c r="BO2310" s="144"/>
      <c r="BP2310" s="144"/>
    </row>
    <row r="2311" spans="1:68" ht="14.5" x14ac:dyDescent="0.3">
      <c r="A2311" s="143"/>
      <c r="B2311" s="143"/>
      <c r="C2311" s="327"/>
      <c r="D2311" s="144"/>
      <c r="E2311" s="144"/>
      <c r="F2311" s="144"/>
      <c r="G2311" s="144"/>
      <c r="H2311" s="144"/>
      <c r="I2311" s="144"/>
      <c r="J2311" s="144"/>
      <c r="K2311" s="144"/>
      <c r="L2311" s="144"/>
      <c r="M2311" s="144"/>
      <c r="N2311" s="144"/>
      <c r="O2311" s="144"/>
      <c r="P2311" s="144"/>
      <c r="Q2311" s="144"/>
      <c r="R2311" s="144"/>
      <c r="S2311" s="144"/>
      <c r="T2311" s="144"/>
      <c r="U2311" s="144"/>
      <c r="V2311" s="144"/>
      <c r="W2311" s="144"/>
      <c r="X2311" s="144"/>
      <c r="Y2311" s="144"/>
      <c r="Z2311" s="144"/>
      <c r="AA2311" s="144"/>
      <c r="AB2311" s="144"/>
      <c r="AC2311" s="144"/>
      <c r="AD2311" s="144"/>
      <c r="AE2311" s="144"/>
      <c r="AF2311" s="144"/>
      <c r="AG2311" s="144"/>
      <c r="AH2311" s="144"/>
      <c r="AI2311" s="144"/>
      <c r="AJ2311" s="144"/>
      <c r="AK2311" s="144"/>
      <c r="AL2311" s="144"/>
      <c r="AM2311" s="144"/>
      <c r="AN2311" s="144"/>
      <c r="AO2311" s="144"/>
      <c r="AP2311" s="144"/>
      <c r="AQ2311" s="144"/>
      <c r="AR2311" s="144"/>
      <c r="AS2311" s="144"/>
      <c r="AT2311" s="144"/>
      <c r="AU2311" s="144"/>
      <c r="AV2311" s="144"/>
      <c r="AW2311" s="144"/>
      <c r="AX2311" s="144"/>
      <c r="AY2311" s="144"/>
      <c r="AZ2311" s="144"/>
      <c r="BA2311" s="144"/>
      <c r="BB2311" s="144"/>
      <c r="BC2311" s="144"/>
      <c r="BD2311" s="144"/>
      <c r="BE2311" s="144"/>
      <c r="BF2311" s="144"/>
      <c r="BG2311" s="144"/>
      <c r="BH2311" s="144"/>
      <c r="BI2311" s="144"/>
      <c r="BJ2311" s="144"/>
      <c r="BK2311" s="144"/>
      <c r="BL2311" s="144"/>
      <c r="BM2311" s="144"/>
      <c r="BN2311" s="144"/>
      <c r="BO2311" s="144"/>
      <c r="BP2311" s="144"/>
    </row>
    <row r="2312" spans="1:68" ht="14.5" x14ac:dyDescent="0.3">
      <c r="A2312" s="143"/>
      <c r="B2312" s="143"/>
      <c r="C2312" s="327"/>
      <c r="D2312" s="144"/>
      <c r="E2312" s="144"/>
      <c r="F2312" s="144"/>
      <c r="G2312" s="144"/>
      <c r="H2312" s="144"/>
      <c r="I2312" s="144"/>
      <c r="J2312" s="144"/>
      <c r="K2312" s="144"/>
      <c r="L2312" s="144"/>
      <c r="M2312" s="144"/>
      <c r="N2312" s="144"/>
      <c r="O2312" s="144"/>
      <c r="P2312" s="144"/>
      <c r="Q2312" s="144"/>
      <c r="R2312" s="144"/>
      <c r="S2312" s="144"/>
      <c r="T2312" s="144"/>
      <c r="U2312" s="144"/>
      <c r="V2312" s="144"/>
      <c r="W2312" s="144"/>
      <c r="X2312" s="144"/>
      <c r="Y2312" s="144"/>
      <c r="Z2312" s="144"/>
      <c r="AA2312" s="144"/>
      <c r="AB2312" s="144"/>
      <c r="AC2312" s="144"/>
      <c r="AD2312" s="144"/>
      <c r="AE2312" s="144"/>
      <c r="AF2312" s="144"/>
      <c r="AG2312" s="144"/>
      <c r="AH2312" s="144"/>
      <c r="AI2312" s="144"/>
      <c r="AJ2312" s="144"/>
      <c r="AK2312" s="144"/>
      <c r="AL2312" s="144"/>
      <c r="AM2312" s="144"/>
      <c r="AN2312" s="144"/>
      <c r="AO2312" s="144"/>
      <c r="AP2312" s="144"/>
      <c r="AQ2312" s="144"/>
      <c r="AR2312" s="144"/>
      <c r="AS2312" s="144"/>
      <c r="AT2312" s="144"/>
      <c r="AU2312" s="144"/>
      <c r="AV2312" s="144"/>
      <c r="AW2312" s="144"/>
      <c r="AX2312" s="144"/>
      <c r="AY2312" s="144"/>
      <c r="AZ2312" s="144"/>
      <c r="BA2312" s="144"/>
      <c r="BB2312" s="144"/>
      <c r="BC2312" s="144"/>
      <c r="BD2312" s="144"/>
      <c r="BE2312" s="144"/>
      <c r="BF2312" s="144"/>
      <c r="BG2312" s="144"/>
      <c r="BH2312" s="144"/>
      <c r="BI2312" s="144"/>
      <c r="BJ2312" s="144"/>
      <c r="BK2312" s="144"/>
      <c r="BL2312" s="144"/>
      <c r="BM2312" s="144"/>
      <c r="BN2312" s="144"/>
      <c r="BO2312" s="144"/>
      <c r="BP2312" s="144"/>
    </row>
    <row r="2313" spans="1:68" ht="14.5" x14ac:dyDescent="0.3">
      <c r="A2313" s="143"/>
      <c r="B2313" s="143"/>
      <c r="C2313" s="327"/>
      <c r="D2313" s="144"/>
      <c r="E2313" s="144"/>
      <c r="F2313" s="144"/>
      <c r="G2313" s="144"/>
      <c r="H2313" s="144"/>
      <c r="I2313" s="144"/>
      <c r="J2313" s="144"/>
      <c r="K2313" s="144"/>
      <c r="L2313" s="144"/>
      <c r="M2313" s="144"/>
      <c r="N2313" s="144"/>
      <c r="O2313" s="144"/>
      <c r="P2313" s="144"/>
      <c r="Q2313" s="144"/>
      <c r="R2313" s="144"/>
      <c r="S2313" s="144"/>
      <c r="T2313" s="144"/>
      <c r="U2313" s="144"/>
      <c r="V2313" s="144"/>
      <c r="W2313" s="144"/>
      <c r="X2313" s="144"/>
      <c r="Y2313" s="144"/>
      <c r="Z2313" s="144"/>
      <c r="AA2313" s="144"/>
      <c r="AB2313" s="144"/>
      <c r="AC2313" s="144"/>
      <c r="AD2313" s="144"/>
      <c r="AE2313" s="144"/>
      <c r="AF2313" s="144"/>
      <c r="AG2313" s="144"/>
      <c r="AH2313" s="144"/>
      <c r="AI2313" s="144"/>
      <c r="AJ2313" s="144"/>
      <c r="AK2313" s="144"/>
      <c r="AL2313" s="144"/>
      <c r="AM2313" s="144"/>
      <c r="AN2313" s="144"/>
      <c r="AO2313" s="144"/>
      <c r="AP2313" s="144"/>
      <c r="AQ2313" s="144"/>
      <c r="AR2313" s="144"/>
      <c r="AS2313" s="144"/>
      <c r="AT2313" s="144"/>
      <c r="AU2313" s="144"/>
      <c r="AV2313" s="144"/>
      <c r="AW2313" s="144"/>
      <c r="AX2313" s="144"/>
      <c r="AY2313" s="144"/>
      <c r="AZ2313" s="144"/>
      <c r="BA2313" s="144"/>
      <c r="BB2313" s="144"/>
      <c r="BC2313" s="144"/>
      <c r="BD2313" s="144"/>
      <c r="BE2313" s="144"/>
      <c r="BF2313" s="144"/>
      <c r="BG2313" s="144"/>
      <c r="BH2313" s="144"/>
      <c r="BI2313" s="144"/>
      <c r="BJ2313" s="144"/>
      <c r="BK2313" s="144"/>
      <c r="BL2313" s="144"/>
      <c r="BM2313" s="144"/>
      <c r="BN2313" s="144"/>
      <c r="BO2313" s="144"/>
      <c r="BP2313" s="144"/>
    </row>
    <row r="2314" spans="1:68" ht="14.5" x14ac:dyDescent="0.3">
      <c r="A2314" s="143"/>
      <c r="B2314" s="143"/>
      <c r="C2314" s="327"/>
      <c r="D2314" s="144"/>
      <c r="E2314" s="144"/>
      <c r="F2314" s="144"/>
      <c r="G2314" s="144"/>
      <c r="H2314" s="144"/>
      <c r="I2314" s="144"/>
      <c r="J2314" s="144"/>
      <c r="K2314" s="144"/>
      <c r="L2314" s="144"/>
      <c r="M2314" s="144"/>
      <c r="N2314" s="144"/>
      <c r="O2314" s="144"/>
      <c r="P2314" s="144"/>
      <c r="Q2314" s="144"/>
      <c r="R2314" s="144"/>
      <c r="S2314" s="144"/>
      <c r="T2314" s="144"/>
      <c r="U2314" s="144"/>
      <c r="V2314" s="144"/>
      <c r="W2314" s="144"/>
      <c r="X2314" s="144"/>
      <c r="Y2314" s="144"/>
      <c r="Z2314" s="144"/>
      <c r="AA2314" s="144"/>
      <c r="AB2314" s="144"/>
      <c r="AC2314" s="144"/>
      <c r="AD2314" s="144"/>
      <c r="AE2314" s="144"/>
      <c r="AF2314" s="144"/>
      <c r="AG2314" s="144"/>
      <c r="AH2314" s="144"/>
      <c r="AI2314" s="144"/>
      <c r="AJ2314" s="144"/>
      <c r="AK2314" s="144"/>
      <c r="AL2314" s="144"/>
      <c r="AM2314" s="144"/>
      <c r="AN2314" s="144"/>
      <c r="AO2314" s="144"/>
      <c r="AP2314" s="144"/>
      <c r="AQ2314" s="144"/>
      <c r="AR2314" s="144"/>
      <c r="AS2314" s="144"/>
      <c r="AT2314" s="144"/>
      <c r="AU2314" s="144"/>
      <c r="AV2314" s="144"/>
      <c r="AW2314" s="144"/>
      <c r="AX2314" s="144"/>
      <c r="AY2314" s="144"/>
      <c r="AZ2314" s="144"/>
      <c r="BA2314" s="144"/>
      <c r="BB2314" s="144"/>
      <c r="BC2314" s="144"/>
      <c r="BD2314" s="144"/>
      <c r="BE2314" s="144"/>
      <c r="BF2314" s="144"/>
      <c r="BG2314" s="144"/>
      <c r="BH2314" s="144"/>
      <c r="BI2314" s="144"/>
      <c r="BJ2314" s="144"/>
      <c r="BK2314" s="144"/>
      <c r="BL2314" s="144"/>
      <c r="BM2314" s="144"/>
      <c r="BN2314" s="144"/>
      <c r="BO2314" s="144"/>
      <c r="BP2314" s="144"/>
    </row>
    <row r="2315" spans="1:68" ht="14.5" x14ac:dyDescent="0.3">
      <c r="A2315" s="143"/>
      <c r="B2315" s="143"/>
      <c r="C2315" s="327"/>
      <c r="D2315" s="144"/>
      <c r="E2315" s="144"/>
      <c r="F2315" s="144"/>
      <c r="G2315" s="144"/>
      <c r="H2315" s="144"/>
      <c r="I2315" s="144"/>
      <c r="J2315" s="144"/>
      <c r="K2315" s="144"/>
      <c r="L2315" s="144"/>
      <c r="M2315" s="144"/>
      <c r="N2315" s="144"/>
      <c r="O2315" s="144"/>
      <c r="P2315" s="144"/>
      <c r="Q2315" s="144"/>
      <c r="R2315" s="144"/>
      <c r="S2315" s="144"/>
      <c r="T2315" s="144"/>
      <c r="U2315" s="144"/>
      <c r="V2315" s="144"/>
      <c r="W2315" s="144"/>
      <c r="X2315" s="144"/>
      <c r="Y2315" s="144"/>
      <c r="Z2315" s="144"/>
      <c r="AA2315" s="144"/>
      <c r="AB2315" s="144"/>
      <c r="AC2315" s="144"/>
      <c r="AD2315" s="144"/>
      <c r="AE2315" s="144"/>
      <c r="AF2315" s="144"/>
      <c r="AG2315" s="144"/>
      <c r="AH2315" s="144"/>
      <c r="AI2315" s="144"/>
      <c r="AJ2315" s="144"/>
      <c r="AK2315" s="144"/>
      <c r="AL2315" s="144"/>
      <c r="AM2315" s="144"/>
      <c r="AN2315" s="144"/>
      <c r="AO2315" s="144"/>
      <c r="AP2315" s="144"/>
      <c r="AQ2315" s="144"/>
      <c r="AR2315" s="144"/>
      <c r="AS2315" s="144"/>
      <c r="AT2315" s="144"/>
      <c r="AU2315" s="144"/>
      <c r="AV2315" s="144"/>
      <c r="AW2315" s="144"/>
      <c r="AX2315" s="144"/>
      <c r="AY2315" s="144"/>
      <c r="AZ2315" s="144"/>
      <c r="BA2315" s="144"/>
      <c r="BB2315" s="144"/>
      <c r="BC2315" s="144"/>
      <c r="BD2315" s="144"/>
      <c r="BE2315" s="144"/>
      <c r="BF2315" s="144"/>
      <c r="BG2315" s="144"/>
      <c r="BH2315" s="144"/>
      <c r="BI2315" s="144"/>
      <c r="BJ2315" s="144"/>
      <c r="BK2315" s="144"/>
      <c r="BL2315" s="144"/>
      <c r="BM2315" s="144"/>
      <c r="BN2315" s="144"/>
      <c r="BO2315" s="144"/>
      <c r="BP2315" s="144"/>
    </row>
    <row r="2316" spans="1:68" ht="14.5" x14ac:dyDescent="0.3">
      <c r="A2316" s="143"/>
      <c r="B2316" s="143"/>
      <c r="C2316" s="327"/>
      <c r="D2316" s="144"/>
      <c r="E2316" s="144"/>
      <c r="F2316" s="144"/>
      <c r="G2316" s="144"/>
      <c r="H2316" s="144"/>
      <c r="I2316" s="144"/>
      <c r="J2316" s="144"/>
      <c r="K2316" s="144"/>
      <c r="L2316" s="144"/>
      <c r="M2316" s="144"/>
      <c r="N2316" s="144"/>
      <c r="O2316" s="144"/>
      <c r="P2316" s="144"/>
      <c r="Q2316" s="144"/>
      <c r="R2316" s="144"/>
      <c r="S2316" s="144"/>
      <c r="T2316" s="144"/>
      <c r="U2316" s="144"/>
      <c r="V2316" s="144"/>
      <c r="W2316" s="144"/>
      <c r="X2316" s="144"/>
      <c r="Y2316" s="144"/>
      <c r="Z2316" s="144"/>
      <c r="AA2316" s="144"/>
      <c r="AB2316" s="144"/>
      <c r="AC2316" s="144"/>
      <c r="AD2316" s="144"/>
      <c r="AE2316" s="144"/>
      <c r="AF2316" s="144"/>
      <c r="AG2316" s="144"/>
      <c r="AH2316" s="144"/>
      <c r="AI2316" s="144"/>
      <c r="AJ2316" s="144"/>
      <c r="AK2316" s="144"/>
      <c r="AL2316" s="144"/>
      <c r="AM2316" s="144"/>
      <c r="AN2316" s="144"/>
      <c r="AO2316" s="144"/>
      <c r="AP2316" s="144"/>
      <c r="AQ2316" s="144"/>
      <c r="AR2316" s="144"/>
      <c r="AS2316" s="144"/>
      <c r="AT2316" s="144"/>
      <c r="AU2316" s="144"/>
      <c r="AV2316" s="144"/>
      <c r="AW2316" s="144"/>
      <c r="AX2316" s="144"/>
      <c r="AY2316" s="144"/>
      <c r="AZ2316" s="144"/>
      <c r="BA2316" s="144"/>
      <c r="BB2316" s="144"/>
      <c r="BC2316" s="144"/>
      <c r="BD2316" s="144"/>
      <c r="BE2316" s="144"/>
      <c r="BF2316" s="144"/>
      <c r="BG2316" s="144"/>
      <c r="BH2316" s="144"/>
      <c r="BI2316" s="144"/>
      <c r="BJ2316" s="144"/>
      <c r="BK2316" s="144"/>
      <c r="BL2316" s="144"/>
      <c r="BM2316" s="144"/>
      <c r="BN2316" s="144"/>
      <c r="BO2316" s="144"/>
      <c r="BP2316" s="144"/>
    </row>
    <row r="2317" spans="1:68" ht="14.5" x14ac:dyDescent="0.3">
      <c r="A2317" s="143"/>
      <c r="B2317" s="143"/>
      <c r="C2317" s="327"/>
      <c r="D2317" s="144"/>
      <c r="E2317" s="144"/>
      <c r="F2317" s="144"/>
      <c r="G2317" s="144"/>
      <c r="H2317" s="144"/>
      <c r="I2317" s="144"/>
      <c r="J2317" s="144"/>
      <c r="K2317" s="144"/>
      <c r="L2317" s="144"/>
      <c r="M2317" s="144"/>
      <c r="N2317" s="144"/>
      <c r="O2317" s="144"/>
      <c r="P2317" s="144"/>
      <c r="Q2317" s="144"/>
      <c r="R2317" s="144"/>
      <c r="S2317" s="144"/>
      <c r="T2317" s="144"/>
      <c r="U2317" s="144"/>
      <c r="V2317" s="144"/>
      <c r="W2317" s="144"/>
      <c r="X2317" s="144"/>
      <c r="Y2317" s="144"/>
      <c r="Z2317" s="144"/>
      <c r="AA2317" s="144"/>
      <c r="AB2317" s="144"/>
      <c r="AC2317" s="144"/>
      <c r="AD2317" s="144"/>
      <c r="AE2317" s="144"/>
      <c r="AF2317" s="144"/>
      <c r="AG2317" s="144"/>
      <c r="AH2317" s="144"/>
      <c r="AI2317" s="144"/>
      <c r="AJ2317" s="144"/>
      <c r="AK2317" s="144"/>
      <c r="AL2317" s="144"/>
      <c r="AM2317" s="144"/>
      <c r="AN2317" s="144"/>
      <c r="AO2317" s="144"/>
      <c r="AP2317" s="144"/>
      <c r="AQ2317" s="144"/>
      <c r="AR2317" s="144"/>
      <c r="AS2317" s="144"/>
      <c r="AT2317" s="144"/>
      <c r="AU2317" s="144"/>
      <c r="AV2317" s="144"/>
      <c r="AW2317" s="144"/>
      <c r="AX2317" s="144"/>
      <c r="AY2317" s="144"/>
      <c r="AZ2317" s="144"/>
      <c r="BA2317" s="144"/>
      <c r="BB2317" s="144"/>
      <c r="BC2317" s="144"/>
      <c r="BD2317" s="144"/>
      <c r="BE2317" s="144"/>
      <c r="BF2317" s="144"/>
      <c r="BG2317" s="144"/>
      <c r="BH2317" s="144"/>
      <c r="BI2317" s="144"/>
      <c r="BJ2317" s="144"/>
      <c r="BK2317" s="144"/>
      <c r="BL2317" s="144"/>
      <c r="BM2317" s="144"/>
      <c r="BN2317" s="144"/>
      <c r="BO2317" s="144"/>
      <c r="BP2317" s="144"/>
    </row>
    <row r="2318" spans="1:68" ht="14.5" x14ac:dyDescent="0.3">
      <c r="A2318" s="143"/>
      <c r="B2318" s="143"/>
      <c r="C2318" s="327"/>
      <c r="D2318" s="144"/>
      <c r="E2318" s="144"/>
      <c r="F2318" s="144"/>
      <c r="G2318" s="144"/>
      <c r="H2318" s="144"/>
      <c r="I2318" s="144"/>
      <c r="J2318" s="144"/>
      <c r="K2318" s="144"/>
      <c r="L2318" s="144"/>
      <c r="M2318" s="144"/>
      <c r="N2318" s="144"/>
      <c r="O2318" s="144"/>
      <c r="P2318" s="144"/>
      <c r="Q2318" s="144"/>
      <c r="R2318" s="144"/>
      <c r="S2318" s="144"/>
      <c r="T2318" s="144"/>
      <c r="U2318" s="144"/>
      <c r="V2318" s="144"/>
      <c r="W2318" s="144"/>
      <c r="X2318" s="144"/>
      <c r="Y2318" s="144"/>
      <c r="Z2318" s="144"/>
      <c r="AA2318" s="144"/>
      <c r="AB2318" s="144"/>
      <c r="AC2318" s="144"/>
      <c r="AD2318" s="144"/>
      <c r="AE2318" s="144"/>
      <c r="AF2318" s="144"/>
      <c r="AG2318" s="144"/>
      <c r="AH2318" s="144"/>
      <c r="AI2318" s="144"/>
      <c r="AJ2318" s="144"/>
      <c r="AK2318" s="144"/>
      <c r="AL2318" s="144"/>
      <c r="AM2318" s="144"/>
      <c r="AN2318" s="144"/>
      <c r="AO2318" s="144"/>
      <c r="AP2318" s="144"/>
      <c r="AQ2318" s="144"/>
      <c r="AR2318" s="144"/>
      <c r="AS2318" s="144"/>
      <c r="AT2318" s="144"/>
      <c r="AU2318" s="144"/>
      <c r="AV2318" s="144"/>
      <c r="AW2318" s="144"/>
      <c r="AX2318" s="144"/>
      <c r="AY2318" s="144"/>
      <c r="AZ2318" s="144"/>
      <c r="BA2318" s="144"/>
      <c r="BB2318" s="144"/>
      <c r="BC2318" s="144"/>
      <c r="BD2318" s="144"/>
      <c r="BE2318" s="144"/>
      <c r="BF2318" s="144"/>
      <c r="BG2318" s="144"/>
      <c r="BH2318" s="144"/>
      <c r="BI2318" s="144"/>
      <c r="BJ2318" s="144"/>
      <c r="BK2318" s="144"/>
      <c r="BL2318" s="144"/>
      <c r="BM2318" s="144"/>
      <c r="BN2318" s="144"/>
      <c r="BO2318" s="144"/>
      <c r="BP2318" s="144"/>
    </row>
    <row r="2319" spans="1:68" ht="14.5" x14ac:dyDescent="0.3">
      <c r="A2319" s="143"/>
      <c r="B2319" s="143"/>
      <c r="C2319" s="327"/>
      <c r="D2319" s="144"/>
      <c r="E2319" s="144"/>
      <c r="F2319" s="144"/>
      <c r="G2319" s="144"/>
      <c r="H2319" s="144"/>
      <c r="I2319" s="144"/>
      <c r="J2319" s="144"/>
      <c r="K2319" s="144"/>
      <c r="L2319" s="144"/>
      <c r="M2319" s="144"/>
      <c r="N2319" s="144"/>
      <c r="O2319" s="144"/>
      <c r="P2319" s="144"/>
      <c r="Q2319" s="144"/>
      <c r="R2319" s="144"/>
      <c r="S2319" s="144"/>
      <c r="T2319" s="144"/>
      <c r="U2319" s="144"/>
      <c r="V2319" s="144"/>
      <c r="W2319" s="144"/>
      <c r="X2319" s="144"/>
      <c r="Y2319" s="144"/>
      <c r="Z2319" s="144"/>
      <c r="AA2319" s="144"/>
      <c r="AB2319" s="144"/>
      <c r="AC2319" s="144"/>
      <c r="AD2319" s="144"/>
      <c r="AE2319" s="144"/>
      <c r="AF2319" s="144"/>
      <c r="AG2319" s="144"/>
      <c r="AH2319" s="144"/>
      <c r="AI2319" s="144"/>
      <c r="AJ2319" s="144"/>
      <c r="AK2319" s="144"/>
      <c r="AL2319" s="144"/>
      <c r="AM2319" s="144"/>
      <c r="AN2319" s="144"/>
      <c r="AO2319" s="144"/>
      <c r="AP2319" s="144"/>
      <c r="AQ2319" s="144"/>
      <c r="AR2319" s="144"/>
      <c r="AS2319" s="144"/>
      <c r="AT2319" s="144"/>
      <c r="AU2319" s="144"/>
      <c r="AV2319" s="144"/>
      <c r="AW2319" s="144"/>
      <c r="AX2319" s="144"/>
      <c r="AY2319" s="144"/>
      <c r="AZ2319" s="144"/>
      <c r="BA2319" s="144"/>
      <c r="BB2319" s="144"/>
      <c r="BC2319" s="144"/>
      <c r="BD2319" s="144"/>
      <c r="BE2319" s="144"/>
      <c r="BF2319" s="144"/>
      <c r="BG2319" s="144"/>
      <c r="BH2319" s="144"/>
      <c r="BI2319" s="144"/>
      <c r="BJ2319" s="144"/>
      <c r="BK2319" s="144"/>
      <c r="BL2319" s="144"/>
      <c r="BM2319" s="144"/>
      <c r="BN2319" s="144"/>
      <c r="BO2319" s="144"/>
      <c r="BP2319" s="144"/>
    </row>
    <row r="2320" spans="1:68" ht="14.5" x14ac:dyDescent="0.3">
      <c r="A2320" s="143"/>
      <c r="B2320" s="143"/>
      <c r="C2320" s="327"/>
      <c r="D2320" s="144"/>
      <c r="E2320" s="144"/>
      <c r="F2320" s="144"/>
      <c r="G2320" s="144"/>
      <c r="H2320" s="144"/>
      <c r="I2320" s="144"/>
      <c r="J2320" s="144"/>
      <c r="K2320" s="144"/>
      <c r="L2320" s="144"/>
      <c r="M2320" s="144"/>
      <c r="N2320" s="144"/>
      <c r="O2320" s="144"/>
      <c r="P2320" s="144"/>
      <c r="Q2320" s="144"/>
      <c r="R2320" s="144"/>
      <c r="S2320" s="144"/>
      <c r="T2320" s="144"/>
      <c r="U2320" s="144"/>
      <c r="V2320" s="144"/>
      <c r="W2320" s="144"/>
      <c r="X2320" s="144"/>
      <c r="Y2320" s="144"/>
      <c r="Z2320" s="144"/>
      <c r="AA2320" s="144"/>
      <c r="AB2320" s="144"/>
      <c r="AC2320" s="144"/>
      <c r="AD2320" s="144"/>
      <c r="AE2320" s="144"/>
      <c r="AF2320" s="144"/>
      <c r="AG2320" s="144"/>
      <c r="AH2320" s="144"/>
      <c r="AI2320" s="144"/>
      <c r="AJ2320" s="144"/>
      <c r="AK2320" s="144"/>
      <c r="AL2320" s="144"/>
      <c r="AM2320" s="144"/>
      <c r="AN2320" s="144"/>
      <c r="AO2320" s="144"/>
      <c r="AP2320" s="144"/>
      <c r="AQ2320" s="144"/>
      <c r="AR2320" s="144"/>
      <c r="AS2320" s="144"/>
      <c r="AT2320" s="144"/>
      <c r="AU2320" s="144"/>
      <c r="AV2320" s="144"/>
      <c r="AW2320" s="144"/>
      <c r="AX2320" s="144"/>
      <c r="AY2320" s="144"/>
      <c r="AZ2320" s="144"/>
      <c r="BA2320" s="144"/>
      <c r="BB2320" s="144"/>
      <c r="BC2320" s="144"/>
      <c r="BD2320" s="144"/>
      <c r="BE2320" s="144"/>
      <c r="BF2320" s="144"/>
      <c r="BG2320" s="144"/>
      <c r="BH2320" s="144"/>
      <c r="BI2320" s="144"/>
      <c r="BJ2320" s="144"/>
      <c r="BK2320" s="144"/>
      <c r="BL2320" s="144"/>
      <c r="BM2320" s="144"/>
      <c r="BN2320" s="144"/>
      <c r="BO2320" s="144"/>
      <c r="BP2320" s="144"/>
    </row>
    <row r="2321" spans="1:68" ht="14.5" x14ac:dyDescent="0.3">
      <c r="A2321" s="143"/>
      <c r="B2321" s="143"/>
      <c r="C2321" s="327"/>
      <c r="D2321" s="144"/>
      <c r="E2321" s="144"/>
      <c r="F2321" s="144"/>
      <c r="G2321" s="144"/>
      <c r="H2321" s="144"/>
      <c r="I2321" s="144"/>
      <c r="J2321" s="144"/>
      <c r="K2321" s="144"/>
      <c r="L2321" s="144"/>
      <c r="M2321" s="144"/>
      <c r="N2321" s="144"/>
      <c r="O2321" s="144"/>
      <c r="P2321" s="144"/>
      <c r="Q2321" s="144"/>
      <c r="R2321" s="144"/>
      <c r="S2321" s="144"/>
      <c r="T2321" s="144"/>
      <c r="U2321" s="144"/>
      <c r="V2321" s="144"/>
      <c r="W2321" s="144"/>
      <c r="X2321" s="144"/>
      <c r="Y2321" s="144"/>
      <c r="Z2321" s="144"/>
      <c r="AA2321" s="144"/>
      <c r="AB2321" s="144"/>
      <c r="AC2321" s="144"/>
      <c r="AD2321" s="144"/>
      <c r="AE2321" s="144"/>
      <c r="AF2321" s="144"/>
      <c r="AG2321" s="144"/>
      <c r="AH2321" s="144"/>
      <c r="AI2321" s="144"/>
      <c r="AJ2321" s="144"/>
      <c r="AK2321" s="144"/>
      <c r="AL2321" s="144"/>
      <c r="AM2321" s="144"/>
      <c r="AN2321" s="144"/>
      <c r="AO2321" s="144"/>
      <c r="AP2321" s="144"/>
      <c r="AQ2321" s="144"/>
      <c r="AR2321" s="144"/>
      <c r="AS2321" s="144"/>
      <c r="AT2321" s="144"/>
      <c r="AU2321" s="144"/>
      <c r="AV2321" s="144"/>
      <c r="AW2321" s="144"/>
      <c r="AX2321" s="144"/>
      <c r="AY2321" s="144"/>
      <c r="AZ2321" s="144"/>
      <c r="BA2321" s="144"/>
      <c r="BB2321" s="144"/>
      <c r="BC2321" s="144"/>
      <c r="BD2321" s="144"/>
      <c r="BE2321" s="144"/>
      <c r="BF2321" s="144"/>
      <c r="BG2321" s="144"/>
      <c r="BH2321" s="144"/>
      <c r="BI2321" s="144"/>
      <c r="BJ2321" s="144"/>
      <c r="BK2321" s="144"/>
      <c r="BL2321" s="144"/>
      <c r="BM2321" s="144"/>
      <c r="BN2321" s="144"/>
      <c r="BO2321" s="144"/>
      <c r="BP2321" s="144"/>
    </row>
    <row r="2322" spans="1:68" ht="14.5" x14ac:dyDescent="0.3">
      <c r="A2322" s="143"/>
      <c r="B2322" s="143"/>
      <c r="C2322" s="327"/>
      <c r="D2322" s="144"/>
      <c r="E2322" s="144"/>
      <c r="F2322" s="144"/>
      <c r="G2322" s="144"/>
      <c r="H2322" s="144"/>
      <c r="I2322" s="144"/>
      <c r="J2322" s="144"/>
      <c r="K2322" s="144"/>
      <c r="L2322" s="144"/>
      <c r="M2322" s="144"/>
      <c r="N2322" s="144"/>
      <c r="O2322" s="144"/>
      <c r="P2322" s="144"/>
      <c r="Q2322" s="144"/>
      <c r="R2322" s="144"/>
      <c r="S2322" s="144"/>
      <c r="T2322" s="144"/>
      <c r="U2322" s="144"/>
      <c r="V2322" s="144"/>
      <c r="W2322" s="144"/>
      <c r="X2322" s="144"/>
      <c r="Y2322" s="144"/>
      <c r="Z2322" s="144"/>
      <c r="AA2322" s="144"/>
      <c r="AB2322" s="144"/>
      <c r="AC2322" s="144"/>
      <c r="AD2322" s="144"/>
      <c r="AE2322" s="144"/>
      <c r="AF2322" s="144"/>
      <c r="AG2322" s="144"/>
      <c r="AH2322" s="144"/>
      <c r="AI2322" s="144"/>
      <c r="AJ2322" s="144"/>
      <c r="AK2322" s="144"/>
      <c r="AL2322" s="144"/>
      <c r="AM2322" s="144"/>
      <c r="AN2322" s="144"/>
      <c r="AO2322" s="144"/>
      <c r="AP2322" s="144"/>
      <c r="AQ2322" s="144"/>
      <c r="AR2322" s="144"/>
      <c r="AS2322" s="144"/>
      <c r="AT2322" s="144"/>
      <c r="AU2322" s="144"/>
      <c r="AV2322" s="144"/>
      <c r="AW2322" s="144"/>
      <c r="AX2322" s="144"/>
      <c r="AY2322" s="144"/>
      <c r="AZ2322" s="144"/>
      <c r="BA2322" s="144"/>
      <c r="BB2322" s="144"/>
      <c r="BC2322" s="144"/>
      <c r="BD2322" s="144"/>
      <c r="BE2322" s="144"/>
      <c r="BF2322" s="144"/>
      <c r="BG2322" s="144"/>
      <c r="BH2322" s="144"/>
      <c r="BI2322" s="144"/>
      <c r="BJ2322" s="144"/>
      <c r="BK2322" s="144"/>
      <c r="BL2322" s="144"/>
      <c r="BM2322" s="144"/>
      <c r="BN2322" s="144"/>
      <c r="BO2322" s="144"/>
      <c r="BP2322" s="144"/>
    </row>
    <row r="2323" spans="1:68" ht="14.5" x14ac:dyDescent="0.3">
      <c r="A2323" s="143"/>
      <c r="B2323" s="143"/>
      <c r="C2323" s="327"/>
      <c r="D2323" s="144"/>
      <c r="E2323" s="144"/>
      <c r="F2323" s="144"/>
      <c r="G2323" s="144"/>
      <c r="H2323" s="144"/>
      <c r="I2323" s="144"/>
      <c r="J2323" s="144"/>
      <c r="K2323" s="144"/>
      <c r="L2323" s="144"/>
      <c r="M2323" s="144"/>
      <c r="N2323" s="144"/>
      <c r="O2323" s="144"/>
      <c r="P2323" s="144"/>
      <c r="Q2323" s="144"/>
      <c r="R2323" s="144"/>
      <c r="S2323" s="144"/>
      <c r="T2323" s="144"/>
      <c r="U2323" s="144"/>
      <c r="V2323" s="144"/>
      <c r="W2323" s="144"/>
      <c r="X2323" s="144"/>
      <c r="Y2323" s="144"/>
      <c r="Z2323" s="144"/>
      <c r="AA2323" s="144"/>
      <c r="AB2323" s="144"/>
      <c r="AC2323" s="144"/>
      <c r="AD2323" s="144"/>
      <c r="AE2323" s="144"/>
      <c r="AF2323" s="144"/>
      <c r="AG2323" s="144"/>
      <c r="AH2323" s="144"/>
      <c r="AI2323" s="144"/>
      <c r="AJ2323" s="144"/>
      <c r="AK2323" s="144"/>
      <c r="AL2323" s="144"/>
      <c r="AM2323" s="144"/>
      <c r="AN2323" s="144"/>
      <c r="AO2323" s="144"/>
      <c r="AP2323" s="144"/>
      <c r="AQ2323" s="144"/>
      <c r="AR2323" s="144"/>
      <c r="AS2323" s="144"/>
      <c r="AT2323" s="144"/>
      <c r="AU2323" s="144"/>
      <c r="AV2323" s="144"/>
      <c r="AW2323" s="144"/>
      <c r="AX2323" s="144"/>
      <c r="AY2323" s="144"/>
      <c r="AZ2323" s="144"/>
      <c r="BA2323" s="144"/>
      <c r="BB2323" s="144"/>
      <c r="BC2323" s="144"/>
      <c r="BD2323" s="144"/>
      <c r="BE2323" s="144"/>
      <c r="BF2323" s="144"/>
      <c r="BG2323" s="144"/>
      <c r="BH2323" s="144"/>
      <c r="BI2323" s="144"/>
      <c r="BJ2323" s="144"/>
      <c r="BK2323" s="144"/>
      <c r="BL2323" s="144"/>
      <c r="BM2323" s="144"/>
      <c r="BN2323" s="144"/>
      <c r="BO2323" s="144"/>
      <c r="BP2323" s="144"/>
    </row>
    <row r="2324" spans="1:68" ht="14.5" x14ac:dyDescent="0.3">
      <c r="A2324" s="143"/>
      <c r="B2324" s="143"/>
      <c r="C2324" s="327"/>
      <c r="D2324" s="144"/>
      <c r="E2324" s="144"/>
      <c r="F2324" s="144"/>
      <c r="G2324" s="144"/>
      <c r="H2324" s="144"/>
      <c r="I2324" s="144"/>
      <c r="J2324" s="144"/>
      <c r="K2324" s="144"/>
      <c r="L2324" s="144"/>
      <c r="M2324" s="144"/>
      <c r="N2324" s="144"/>
      <c r="O2324" s="144"/>
      <c r="P2324" s="144"/>
      <c r="Q2324" s="144"/>
      <c r="R2324" s="144"/>
      <c r="S2324" s="144"/>
      <c r="T2324" s="144"/>
      <c r="U2324" s="144"/>
      <c r="V2324" s="144"/>
      <c r="W2324" s="144"/>
      <c r="X2324" s="144"/>
      <c r="Y2324" s="144"/>
      <c r="Z2324" s="144"/>
      <c r="AA2324" s="144"/>
      <c r="AB2324" s="144"/>
      <c r="AC2324" s="144"/>
      <c r="AD2324" s="144"/>
      <c r="AE2324" s="144"/>
      <c r="AF2324" s="144"/>
      <c r="AG2324" s="144"/>
      <c r="AH2324" s="144"/>
      <c r="AI2324" s="144"/>
      <c r="AJ2324" s="144"/>
      <c r="AK2324" s="144"/>
      <c r="AL2324" s="144"/>
      <c r="AM2324" s="144"/>
      <c r="AN2324" s="144"/>
      <c r="AO2324" s="144"/>
      <c r="AP2324" s="144"/>
      <c r="AQ2324" s="144"/>
      <c r="AR2324" s="144"/>
      <c r="AS2324" s="144"/>
      <c r="AT2324" s="144"/>
      <c r="AU2324" s="144"/>
      <c r="AV2324" s="144"/>
      <c r="AW2324" s="144"/>
      <c r="AX2324" s="144"/>
      <c r="AY2324" s="144"/>
      <c r="AZ2324" s="144"/>
      <c r="BA2324" s="144"/>
      <c r="BB2324" s="144"/>
      <c r="BC2324" s="144"/>
      <c r="BD2324" s="144"/>
      <c r="BE2324" s="144"/>
      <c r="BF2324" s="144"/>
      <c r="BG2324" s="144"/>
      <c r="BH2324" s="144"/>
      <c r="BI2324" s="144"/>
      <c r="BJ2324" s="144"/>
      <c r="BK2324" s="144"/>
      <c r="BL2324" s="144"/>
      <c r="BM2324" s="144"/>
      <c r="BN2324" s="144"/>
      <c r="BO2324" s="144"/>
      <c r="BP2324" s="144"/>
    </row>
    <row r="2325" spans="1:68" ht="14.5" x14ac:dyDescent="0.3">
      <c r="A2325" s="143"/>
      <c r="B2325" s="143"/>
      <c r="C2325" s="327"/>
      <c r="D2325" s="144"/>
      <c r="E2325" s="144"/>
      <c r="F2325" s="144"/>
      <c r="G2325" s="144"/>
      <c r="H2325" s="144"/>
      <c r="I2325" s="144"/>
      <c r="J2325" s="144"/>
      <c r="K2325" s="144"/>
      <c r="L2325" s="144"/>
      <c r="M2325" s="144"/>
      <c r="N2325" s="144"/>
      <c r="O2325" s="144"/>
      <c r="P2325" s="144"/>
      <c r="Q2325" s="144"/>
      <c r="R2325" s="144"/>
      <c r="S2325" s="144"/>
      <c r="T2325" s="144"/>
      <c r="U2325" s="144"/>
      <c r="V2325" s="144"/>
      <c r="W2325" s="144"/>
      <c r="X2325" s="144"/>
      <c r="Y2325" s="144"/>
      <c r="Z2325" s="144"/>
      <c r="AA2325" s="144"/>
      <c r="AB2325" s="144"/>
      <c r="AC2325" s="144"/>
      <c r="AD2325" s="144"/>
      <c r="AE2325" s="144"/>
      <c r="AF2325" s="144"/>
      <c r="AG2325" s="144"/>
      <c r="AH2325" s="144"/>
      <c r="AI2325" s="144"/>
      <c r="AJ2325" s="144"/>
      <c r="AK2325" s="144"/>
      <c r="AL2325" s="144"/>
      <c r="AM2325" s="144"/>
      <c r="AN2325" s="144"/>
      <c r="AO2325" s="144"/>
      <c r="AP2325" s="144"/>
      <c r="AQ2325" s="144"/>
      <c r="AR2325" s="144"/>
      <c r="AS2325" s="144"/>
      <c r="AT2325" s="144"/>
      <c r="AU2325" s="144"/>
      <c r="AV2325" s="144"/>
      <c r="AW2325" s="144"/>
      <c r="AX2325" s="144"/>
      <c r="AY2325" s="144"/>
      <c r="AZ2325" s="144"/>
      <c r="BA2325" s="144"/>
      <c r="BB2325" s="144"/>
      <c r="BC2325" s="144"/>
      <c r="BD2325" s="144"/>
      <c r="BE2325" s="144"/>
      <c r="BF2325" s="144"/>
      <c r="BG2325" s="144"/>
      <c r="BH2325" s="144"/>
      <c r="BI2325" s="144"/>
      <c r="BJ2325" s="144"/>
      <c r="BK2325" s="144"/>
      <c r="BL2325" s="144"/>
      <c r="BM2325" s="144"/>
      <c r="BN2325" s="144"/>
      <c r="BO2325" s="144"/>
      <c r="BP2325" s="144"/>
    </row>
    <row r="2326" spans="1:68" ht="14.5" x14ac:dyDescent="0.3">
      <c r="A2326" s="143"/>
      <c r="B2326" s="143"/>
      <c r="C2326" s="327"/>
      <c r="D2326" s="144"/>
      <c r="E2326" s="144"/>
      <c r="F2326" s="144"/>
      <c r="G2326" s="144"/>
      <c r="H2326" s="144"/>
      <c r="I2326" s="144"/>
      <c r="J2326" s="144"/>
      <c r="K2326" s="144"/>
      <c r="L2326" s="144"/>
      <c r="M2326" s="144"/>
      <c r="N2326" s="144"/>
      <c r="O2326" s="144"/>
      <c r="P2326" s="144"/>
      <c r="Q2326" s="144"/>
      <c r="R2326" s="144"/>
      <c r="S2326" s="144"/>
      <c r="T2326" s="144"/>
      <c r="U2326" s="144"/>
      <c r="V2326" s="144"/>
      <c r="W2326" s="144"/>
      <c r="X2326" s="144"/>
      <c r="Y2326" s="144"/>
      <c r="Z2326" s="144"/>
      <c r="AA2326" s="144"/>
      <c r="AB2326" s="144"/>
      <c r="AC2326" s="144"/>
      <c r="AD2326" s="144"/>
      <c r="AE2326" s="144"/>
      <c r="AF2326" s="144"/>
      <c r="AG2326" s="144"/>
      <c r="AH2326" s="144"/>
      <c r="AI2326" s="144"/>
      <c r="AJ2326" s="144"/>
      <c r="AK2326" s="144"/>
      <c r="AL2326" s="144"/>
      <c r="AM2326" s="144"/>
      <c r="AN2326" s="144"/>
      <c r="AO2326" s="144"/>
      <c r="AP2326" s="144"/>
      <c r="AQ2326" s="144"/>
      <c r="AR2326" s="144"/>
      <c r="AS2326" s="144"/>
      <c r="AT2326" s="144"/>
      <c r="AU2326" s="144"/>
      <c r="AV2326" s="144"/>
      <c r="AW2326" s="144"/>
      <c r="AX2326" s="144"/>
      <c r="AY2326" s="144"/>
      <c r="AZ2326" s="144"/>
      <c r="BA2326" s="144"/>
      <c r="BB2326" s="144"/>
      <c r="BC2326" s="144"/>
      <c r="BD2326" s="144"/>
      <c r="BE2326" s="144"/>
      <c r="BF2326" s="144"/>
      <c r="BG2326" s="144"/>
      <c r="BH2326" s="144"/>
      <c r="BI2326" s="144"/>
      <c r="BJ2326" s="144"/>
      <c r="BK2326" s="144"/>
      <c r="BL2326" s="144"/>
      <c r="BM2326" s="144"/>
      <c r="BN2326" s="144"/>
      <c r="BO2326" s="144"/>
      <c r="BP2326" s="144"/>
    </row>
    <row r="2327" spans="1:68" ht="14.5" x14ac:dyDescent="0.3">
      <c r="A2327" s="143"/>
      <c r="B2327" s="143"/>
      <c r="C2327" s="327"/>
      <c r="D2327" s="144"/>
      <c r="E2327" s="144"/>
      <c r="F2327" s="144"/>
      <c r="G2327" s="144"/>
      <c r="H2327" s="144"/>
      <c r="I2327" s="144"/>
      <c r="J2327" s="144"/>
      <c r="K2327" s="144"/>
      <c r="L2327" s="144"/>
      <c r="M2327" s="144"/>
      <c r="N2327" s="144"/>
      <c r="O2327" s="144"/>
      <c r="P2327" s="144"/>
      <c r="Q2327" s="144"/>
      <c r="R2327" s="144"/>
      <c r="S2327" s="144"/>
      <c r="T2327" s="144"/>
      <c r="U2327" s="144"/>
      <c r="V2327" s="144"/>
      <c r="W2327" s="144"/>
      <c r="X2327" s="144"/>
      <c r="Y2327" s="144"/>
      <c r="Z2327" s="144"/>
      <c r="AA2327" s="144"/>
      <c r="AB2327" s="144"/>
      <c r="AC2327" s="144"/>
      <c r="AD2327" s="144"/>
      <c r="AE2327" s="144"/>
      <c r="AF2327" s="144"/>
      <c r="AG2327" s="144"/>
      <c r="AH2327" s="144"/>
      <c r="AI2327" s="144"/>
      <c r="AJ2327" s="144"/>
      <c r="AK2327" s="144"/>
      <c r="AL2327" s="144"/>
      <c r="AM2327" s="144"/>
      <c r="AN2327" s="144"/>
      <c r="AO2327" s="144"/>
      <c r="AP2327" s="144"/>
      <c r="AQ2327" s="144"/>
      <c r="AR2327" s="144"/>
      <c r="AS2327" s="144"/>
      <c r="AT2327" s="144"/>
      <c r="AU2327" s="144"/>
      <c r="AV2327" s="144"/>
      <c r="AW2327" s="144"/>
      <c r="AX2327" s="144"/>
      <c r="AY2327" s="144"/>
      <c r="AZ2327" s="144"/>
      <c r="BA2327" s="144"/>
      <c r="BB2327" s="144"/>
      <c r="BC2327" s="144"/>
      <c r="BD2327" s="144"/>
      <c r="BE2327" s="144"/>
      <c r="BF2327" s="144"/>
      <c r="BG2327" s="144"/>
      <c r="BH2327" s="144"/>
      <c r="BI2327" s="144"/>
      <c r="BJ2327" s="144"/>
      <c r="BK2327" s="144"/>
      <c r="BL2327" s="144"/>
      <c r="BM2327" s="144"/>
      <c r="BN2327" s="144"/>
      <c r="BO2327" s="144"/>
      <c r="BP2327" s="144"/>
    </row>
    <row r="2328" spans="1:68" ht="14.5" x14ac:dyDescent="0.3">
      <c r="A2328" s="143"/>
      <c r="B2328" s="143"/>
      <c r="C2328" s="327"/>
      <c r="D2328" s="144"/>
      <c r="E2328" s="144"/>
      <c r="F2328" s="144"/>
      <c r="G2328" s="144"/>
      <c r="H2328" s="144"/>
      <c r="I2328" s="144"/>
      <c r="J2328" s="144"/>
      <c r="K2328" s="144"/>
      <c r="L2328" s="144"/>
      <c r="M2328" s="144"/>
      <c r="N2328" s="144"/>
      <c r="O2328" s="144"/>
      <c r="P2328" s="144"/>
      <c r="Q2328" s="144"/>
      <c r="R2328" s="144"/>
      <c r="S2328" s="144"/>
      <c r="T2328" s="144"/>
      <c r="U2328" s="144"/>
      <c r="V2328" s="144"/>
      <c r="W2328" s="144"/>
      <c r="X2328" s="144"/>
      <c r="Y2328" s="144"/>
      <c r="Z2328" s="144"/>
      <c r="AA2328" s="144"/>
      <c r="AB2328" s="144"/>
      <c r="AC2328" s="144"/>
      <c r="AD2328" s="144"/>
      <c r="AE2328" s="144"/>
      <c r="AF2328" s="144"/>
      <c r="AG2328" s="144"/>
      <c r="AH2328" s="144"/>
      <c r="AI2328" s="144"/>
      <c r="AJ2328" s="144"/>
      <c r="AK2328" s="144"/>
      <c r="AL2328" s="144"/>
      <c r="AM2328" s="144"/>
      <c r="AN2328" s="144"/>
      <c r="AO2328" s="144"/>
      <c r="AP2328" s="144"/>
      <c r="AQ2328" s="144"/>
      <c r="AR2328" s="144"/>
      <c r="AS2328" s="144"/>
      <c r="AT2328" s="144"/>
      <c r="AU2328" s="144"/>
      <c r="AV2328" s="144"/>
      <c r="AW2328" s="144"/>
      <c r="AX2328" s="144"/>
      <c r="AY2328" s="144"/>
      <c r="AZ2328" s="144"/>
      <c r="BA2328" s="144"/>
      <c r="BB2328" s="144"/>
      <c r="BC2328" s="144"/>
      <c r="BD2328" s="144"/>
      <c r="BE2328" s="144"/>
      <c r="BF2328" s="144"/>
      <c r="BG2328" s="144"/>
      <c r="BH2328" s="144"/>
      <c r="BI2328" s="144"/>
      <c r="BJ2328" s="144"/>
      <c r="BK2328" s="144"/>
      <c r="BL2328" s="144"/>
      <c r="BM2328" s="144"/>
      <c r="BN2328" s="144"/>
      <c r="BO2328" s="144"/>
      <c r="BP2328" s="144"/>
    </row>
    <row r="2329" spans="1:68" ht="14.5" x14ac:dyDescent="0.3">
      <c r="A2329" s="143"/>
      <c r="B2329" s="143"/>
      <c r="C2329" s="327"/>
      <c r="D2329" s="144"/>
      <c r="E2329" s="144"/>
      <c r="F2329" s="144"/>
      <c r="G2329" s="144"/>
      <c r="H2329" s="144"/>
      <c r="I2329" s="144"/>
      <c r="J2329" s="144"/>
      <c r="K2329" s="144"/>
      <c r="L2329" s="144"/>
      <c r="M2329" s="144"/>
      <c r="N2329" s="144"/>
      <c r="O2329" s="144"/>
      <c r="P2329" s="144"/>
      <c r="Q2329" s="144"/>
      <c r="R2329" s="144"/>
      <c r="S2329" s="144"/>
      <c r="T2329" s="144"/>
      <c r="U2329" s="144"/>
      <c r="V2329" s="144"/>
      <c r="W2329" s="144"/>
      <c r="X2329" s="144"/>
      <c r="Y2329" s="144"/>
      <c r="Z2329" s="144"/>
      <c r="AA2329" s="144"/>
      <c r="AB2329" s="144"/>
      <c r="AC2329" s="144"/>
      <c r="AD2329" s="144"/>
      <c r="AE2329" s="144"/>
      <c r="AF2329" s="144"/>
      <c r="AG2329" s="144"/>
      <c r="AH2329" s="144"/>
      <c r="AI2329" s="144"/>
      <c r="AJ2329" s="144"/>
      <c r="AK2329" s="144"/>
      <c r="AL2329" s="144"/>
      <c r="AM2329" s="144"/>
      <c r="AN2329" s="144"/>
      <c r="AO2329" s="144"/>
      <c r="AP2329" s="144"/>
      <c r="AQ2329" s="144"/>
      <c r="AR2329" s="144"/>
      <c r="AS2329" s="144"/>
      <c r="AT2329" s="144"/>
      <c r="AU2329" s="144"/>
      <c r="AV2329" s="144"/>
      <c r="AW2329" s="144"/>
      <c r="AX2329" s="144"/>
      <c r="AY2329" s="144"/>
      <c r="AZ2329" s="144"/>
      <c r="BA2329" s="144"/>
      <c r="BB2329" s="144"/>
      <c r="BC2329" s="144"/>
      <c r="BD2329" s="144"/>
      <c r="BE2329" s="144"/>
      <c r="BF2329" s="144"/>
      <c r="BG2329" s="144"/>
      <c r="BH2329" s="144"/>
      <c r="BI2329" s="144"/>
      <c r="BJ2329" s="144"/>
      <c r="BK2329" s="144"/>
      <c r="BL2329" s="144"/>
      <c r="BM2329" s="144"/>
      <c r="BN2329" s="144"/>
      <c r="BO2329" s="144"/>
      <c r="BP2329" s="144"/>
    </row>
    <row r="2330" spans="1:68" ht="14.5" x14ac:dyDescent="0.3">
      <c r="A2330" s="143"/>
      <c r="B2330" s="143"/>
      <c r="C2330" s="327"/>
      <c r="D2330" s="144"/>
      <c r="E2330" s="144"/>
      <c r="F2330" s="144"/>
      <c r="G2330" s="144"/>
      <c r="H2330" s="144"/>
      <c r="I2330" s="144"/>
      <c r="J2330" s="144"/>
      <c r="K2330" s="144"/>
      <c r="L2330" s="144"/>
      <c r="M2330" s="144"/>
      <c r="N2330" s="144"/>
      <c r="O2330" s="144"/>
      <c r="P2330" s="144"/>
      <c r="Q2330" s="144"/>
      <c r="R2330" s="144"/>
      <c r="S2330" s="144"/>
      <c r="T2330" s="144"/>
      <c r="U2330" s="144"/>
      <c r="V2330" s="144"/>
      <c r="W2330" s="144"/>
      <c r="X2330" s="144"/>
      <c r="Y2330" s="144"/>
      <c r="Z2330" s="144"/>
      <c r="AA2330" s="144"/>
      <c r="AB2330" s="144"/>
      <c r="AC2330" s="144"/>
      <c r="AD2330" s="144"/>
      <c r="AE2330" s="144"/>
      <c r="AF2330" s="144"/>
      <c r="AG2330" s="144"/>
      <c r="AH2330" s="144"/>
      <c r="AI2330" s="144"/>
      <c r="AJ2330" s="144"/>
      <c r="AK2330" s="144"/>
      <c r="AL2330" s="144"/>
      <c r="AM2330" s="144"/>
      <c r="AN2330" s="144"/>
      <c r="AO2330" s="144"/>
      <c r="AP2330" s="144"/>
      <c r="AQ2330" s="144"/>
      <c r="AR2330" s="144"/>
      <c r="AS2330" s="144"/>
      <c r="AT2330" s="144"/>
      <c r="AU2330" s="144"/>
      <c r="AV2330" s="144"/>
      <c r="AW2330" s="144"/>
      <c r="AX2330" s="144"/>
      <c r="AY2330" s="144"/>
      <c r="AZ2330" s="144"/>
      <c r="BA2330" s="144"/>
      <c r="BB2330" s="144"/>
      <c r="BC2330" s="144"/>
      <c r="BD2330" s="144"/>
      <c r="BE2330" s="144"/>
      <c r="BF2330" s="144"/>
      <c r="BG2330" s="144"/>
      <c r="BH2330" s="144"/>
      <c r="BI2330" s="144"/>
      <c r="BJ2330" s="144"/>
      <c r="BK2330" s="144"/>
      <c r="BL2330" s="144"/>
      <c r="BM2330" s="144"/>
      <c r="BN2330" s="144"/>
      <c r="BO2330" s="144"/>
      <c r="BP2330" s="144"/>
    </row>
    <row r="2331" spans="1:68" ht="14.5" x14ac:dyDescent="0.3">
      <c r="A2331" s="143"/>
      <c r="B2331" s="143"/>
      <c r="C2331" s="327"/>
      <c r="D2331" s="144"/>
      <c r="E2331" s="144"/>
      <c r="F2331" s="144"/>
      <c r="G2331" s="144"/>
      <c r="H2331" s="144"/>
      <c r="I2331" s="144"/>
      <c r="J2331" s="144"/>
      <c r="K2331" s="144"/>
      <c r="L2331" s="144"/>
      <c r="M2331" s="144"/>
      <c r="N2331" s="144"/>
      <c r="O2331" s="144"/>
      <c r="P2331" s="144"/>
      <c r="Q2331" s="144"/>
      <c r="R2331" s="144"/>
      <c r="S2331" s="144"/>
      <c r="T2331" s="144"/>
      <c r="U2331" s="144"/>
      <c r="V2331" s="144"/>
      <c r="W2331" s="144"/>
      <c r="X2331" s="144"/>
      <c r="Y2331" s="144"/>
      <c r="Z2331" s="144"/>
      <c r="AA2331" s="144"/>
      <c r="AB2331" s="144"/>
      <c r="AC2331" s="144"/>
      <c r="AD2331" s="144"/>
      <c r="AE2331" s="144"/>
      <c r="AF2331" s="144"/>
      <c r="AG2331" s="144"/>
      <c r="AH2331" s="144"/>
      <c r="AI2331" s="144"/>
      <c r="AJ2331" s="144"/>
      <c r="AK2331" s="144"/>
      <c r="AL2331" s="144"/>
      <c r="AM2331" s="144"/>
      <c r="AN2331" s="144"/>
      <c r="AO2331" s="144"/>
      <c r="AP2331" s="144"/>
      <c r="AQ2331" s="144"/>
      <c r="AR2331" s="144"/>
      <c r="AS2331" s="144"/>
      <c r="AT2331" s="144"/>
      <c r="AU2331" s="144"/>
      <c r="AV2331" s="144"/>
      <c r="AW2331" s="144"/>
      <c r="AX2331" s="144"/>
      <c r="AY2331" s="144"/>
      <c r="AZ2331" s="144"/>
      <c r="BA2331" s="144"/>
      <c r="BB2331" s="144"/>
      <c r="BC2331" s="144"/>
      <c r="BD2331" s="144"/>
      <c r="BE2331" s="144"/>
      <c r="BF2331" s="144"/>
      <c r="BG2331" s="144"/>
      <c r="BH2331" s="144"/>
      <c r="BI2331" s="144"/>
      <c r="BJ2331" s="144"/>
      <c r="BK2331" s="144"/>
      <c r="BL2331" s="144"/>
      <c r="BM2331" s="144"/>
      <c r="BN2331" s="144"/>
      <c r="BO2331" s="144"/>
      <c r="BP2331" s="144"/>
    </row>
    <row r="2332" spans="1:68" ht="14.5" x14ac:dyDescent="0.3">
      <c r="A2332" s="143"/>
      <c r="B2332" s="143"/>
      <c r="C2332" s="327"/>
      <c r="D2332" s="144"/>
      <c r="E2332" s="144"/>
      <c r="F2332" s="144"/>
      <c r="G2332" s="144"/>
      <c r="H2332" s="144"/>
      <c r="I2332" s="144"/>
      <c r="J2332" s="144"/>
      <c r="K2332" s="144"/>
      <c r="L2332" s="144"/>
      <c r="M2332" s="144"/>
      <c r="N2332" s="144"/>
      <c r="O2332" s="144"/>
      <c r="P2332" s="144"/>
      <c r="Q2332" s="144"/>
      <c r="R2332" s="144"/>
      <c r="S2332" s="144"/>
      <c r="T2332" s="144"/>
      <c r="U2332" s="144"/>
      <c r="V2332" s="144"/>
      <c r="W2332" s="144"/>
      <c r="X2332" s="144"/>
      <c r="Y2332" s="144"/>
      <c r="Z2332" s="144"/>
      <c r="AA2332" s="144"/>
      <c r="AB2332" s="144"/>
      <c r="AC2332" s="144"/>
      <c r="AD2332" s="144"/>
      <c r="AE2332" s="144"/>
      <c r="AF2332" s="144"/>
      <c r="AG2332" s="144"/>
      <c r="AH2332" s="144"/>
      <c r="AI2332" s="144"/>
      <c r="AJ2332" s="144"/>
      <c r="AK2332" s="144"/>
      <c r="AL2332" s="144"/>
      <c r="AM2332" s="144"/>
      <c r="AN2332" s="144"/>
      <c r="AO2332" s="144"/>
      <c r="AP2332" s="144"/>
      <c r="AQ2332" s="144"/>
      <c r="AR2332" s="144"/>
      <c r="AS2332" s="144"/>
      <c r="AT2332" s="144"/>
      <c r="AU2332" s="144"/>
      <c r="AV2332" s="144"/>
      <c r="AW2332" s="144"/>
      <c r="AX2332" s="144"/>
      <c r="AY2332" s="144"/>
      <c r="AZ2332" s="144"/>
      <c r="BA2332" s="144"/>
      <c r="BB2332" s="144"/>
      <c r="BC2332" s="144"/>
      <c r="BD2332" s="144"/>
      <c r="BE2332" s="144"/>
      <c r="BF2332" s="144"/>
      <c r="BG2332" s="144"/>
      <c r="BH2332" s="144"/>
      <c r="BI2332" s="144"/>
      <c r="BJ2332" s="144"/>
      <c r="BK2332" s="144"/>
      <c r="BL2332" s="144"/>
      <c r="BM2332" s="144"/>
      <c r="BN2332" s="144"/>
      <c r="BO2332" s="144"/>
      <c r="BP2332" s="144"/>
    </row>
    <row r="2333" spans="1:68" ht="14.5" x14ac:dyDescent="0.3">
      <c r="A2333" s="143"/>
      <c r="B2333" s="143"/>
      <c r="C2333" s="327"/>
      <c r="D2333" s="144"/>
      <c r="E2333" s="144"/>
      <c r="F2333" s="144"/>
      <c r="G2333" s="144"/>
      <c r="H2333" s="144"/>
      <c r="I2333" s="144"/>
      <c r="J2333" s="144"/>
      <c r="K2333" s="144"/>
      <c r="L2333" s="144"/>
      <c r="M2333" s="144"/>
      <c r="N2333" s="144"/>
      <c r="O2333" s="144"/>
      <c r="P2333" s="144"/>
      <c r="Q2333" s="144"/>
      <c r="R2333" s="144"/>
      <c r="S2333" s="144"/>
      <c r="T2333" s="144"/>
      <c r="U2333" s="144"/>
      <c r="V2333" s="144"/>
      <c r="W2333" s="144"/>
      <c r="X2333" s="144"/>
      <c r="Y2333" s="144"/>
      <c r="Z2333" s="144"/>
      <c r="AA2333" s="144"/>
      <c r="AB2333" s="144"/>
      <c r="AC2333" s="144"/>
      <c r="AD2333" s="144"/>
      <c r="AE2333" s="144"/>
      <c r="AF2333" s="144"/>
      <c r="AG2333" s="144"/>
      <c r="AH2333" s="144"/>
      <c r="AI2333" s="144"/>
      <c r="AJ2333" s="144"/>
      <c r="AK2333" s="144"/>
      <c r="AL2333" s="144"/>
      <c r="AM2333" s="144"/>
      <c r="AN2333" s="144"/>
      <c r="AO2333" s="144"/>
      <c r="AP2333" s="144"/>
      <c r="AQ2333" s="144"/>
      <c r="AR2333" s="144"/>
      <c r="AS2333" s="144"/>
      <c r="AT2333" s="144"/>
      <c r="AU2333" s="144"/>
      <c r="AV2333" s="144"/>
      <c r="AW2333" s="144"/>
      <c r="AX2333" s="144"/>
      <c r="AY2333" s="144"/>
      <c r="AZ2333" s="144"/>
      <c r="BA2333" s="144"/>
      <c r="BB2333" s="144"/>
      <c r="BC2333" s="144"/>
      <c r="BD2333" s="144"/>
      <c r="BE2333" s="144"/>
      <c r="BF2333" s="144"/>
      <c r="BG2333" s="144"/>
      <c r="BH2333" s="144"/>
      <c r="BI2333" s="144"/>
      <c r="BJ2333" s="144"/>
      <c r="BK2333" s="144"/>
      <c r="BL2333" s="144"/>
      <c r="BM2333" s="144"/>
      <c r="BN2333" s="144"/>
      <c r="BO2333" s="144"/>
      <c r="BP2333" s="144"/>
    </row>
    <row r="2334" spans="1:68" ht="14.5" x14ac:dyDescent="0.3">
      <c r="A2334" s="143"/>
      <c r="B2334" s="143"/>
      <c r="C2334" s="327"/>
      <c r="D2334" s="144"/>
      <c r="E2334" s="144"/>
      <c r="F2334" s="144"/>
      <c r="G2334" s="144"/>
      <c r="H2334" s="144"/>
      <c r="I2334" s="144"/>
      <c r="J2334" s="144"/>
      <c r="K2334" s="144"/>
      <c r="L2334" s="144"/>
      <c r="M2334" s="144"/>
      <c r="N2334" s="144"/>
      <c r="O2334" s="144"/>
      <c r="P2334" s="144"/>
      <c r="Q2334" s="144"/>
      <c r="R2334" s="144"/>
      <c r="S2334" s="144"/>
      <c r="T2334" s="144"/>
      <c r="U2334" s="144"/>
      <c r="V2334" s="144"/>
      <c r="W2334" s="144"/>
      <c r="X2334" s="144"/>
      <c r="Y2334" s="144"/>
      <c r="Z2334" s="144"/>
      <c r="AA2334" s="144"/>
      <c r="AB2334" s="144"/>
      <c r="AC2334" s="144"/>
      <c r="AD2334" s="144"/>
      <c r="AE2334" s="144"/>
      <c r="AF2334" s="144"/>
      <c r="AG2334" s="144"/>
      <c r="AH2334" s="144"/>
      <c r="AI2334" s="144"/>
      <c r="AJ2334" s="144"/>
      <c r="AK2334" s="144"/>
      <c r="AL2334" s="144"/>
      <c r="AM2334" s="144"/>
      <c r="AN2334" s="144"/>
      <c r="AO2334" s="144"/>
      <c r="AP2334" s="144"/>
      <c r="AQ2334" s="144"/>
      <c r="AR2334" s="144"/>
      <c r="AS2334" s="144"/>
      <c r="AT2334" s="144"/>
      <c r="AU2334" s="144"/>
      <c r="AV2334" s="144"/>
      <c r="AW2334" s="144"/>
      <c r="AX2334" s="144"/>
      <c r="AY2334" s="144"/>
      <c r="AZ2334" s="144"/>
      <c r="BA2334" s="144"/>
      <c r="BB2334" s="144"/>
      <c r="BC2334" s="144"/>
      <c r="BD2334" s="144"/>
      <c r="BE2334" s="144"/>
      <c r="BF2334" s="144"/>
      <c r="BG2334" s="144"/>
      <c r="BH2334" s="144"/>
      <c r="BI2334" s="144"/>
      <c r="BJ2334" s="144"/>
      <c r="BK2334" s="144"/>
      <c r="BL2334" s="144"/>
      <c r="BM2334" s="144"/>
      <c r="BN2334" s="144"/>
      <c r="BO2334" s="144"/>
      <c r="BP2334" s="144"/>
    </row>
    <row r="2335" spans="1:68" ht="14.5" x14ac:dyDescent="0.3">
      <c r="A2335" s="143"/>
      <c r="B2335" s="143"/>
      <c r="C2335" s="327"/>
      <c r="D2335" s="144"/>
      <c r="E2335" s="144"/>
      <c r="F2335" s="144"/>
      <c r="G2335" s="144"/>
      <c r="H2335" s="144"/>
      <c r="I2335" s="144"/>
      <c r="J2335" s="144"/>
      <c r="K2335" s="144"/>
      <c r="L2335" s="144"/>
      <c r="M2335" s="144"/>
      <c r="N2335" s="144"/>
      <c r="O2335" s="144"/>
      <c r="P2335" s="144"/>
      <c r="Q2335" s="144"/>
      <c r="R2335" s="144"/>
      <c r="S2335" s="144"/>
      <c r="T2335" s="144"/>
      <c r="U2335" s="144"/>
      <c r="V2335" s="144"/>
      <c r="W2335" s="144"/>
      <c r="X2335" s="144"/>
      <c r="Y2335" s="144"/>
      <c r="Z2335" s="144"/>
      <c r="AA2335" s="144"/>
      <c r="AB2335" s="144"/>
      <c r="AC2335" s="144"/>
      <c r="AD2335" s="144"/>
      <c r="AE2335" s="144"/>
      <c r="AF2335" s="144"/>
      <c r="AG2335" s="144"/>
      <c r="AH2335" s="144"/>
      <c r="AI2335" s="144"/>
      <c r="AJ2335" s="144"/>
      <c r="AK2335" s="144"/>
      <c r="AL2335" s="144"/>
      <c r="AM2335" s="144"/>
      <c r="AN2335" s="144"/>
      <c r="AO2335" s="144"/>
      <c r="AP2335" s="144"/>
      <c r="AQ2335" s="144"/>
      <c r="AR2335" s="144"/>
      <c r="AS2335" s="144"/>
      <c r="AT2335" s="144"/>
      <c r="AU2335" s="144"/>
      <c r="AV2335" s="144"/>
      <c r="AW2335" s="144"/>
      <c r="AX2335" s="144"/>
      <c r="AY2335" s="144"/>
      <c r="AZ2335" s="144"/>
      <c r="BA2335" s="144"/>
      <c r="BB2335" s="144"/>
      <c r="BC2335" s="144"/>
      <c r="BD2335" s="144"/>
      <c r="BE2335" s="144"/>
      <c r="BF2335" s="144"/>
      <c r="BG2335" s="144"/>
      <c r="BH2335" s="144"/>
      <c r="BI2335" s="144"/>
      <c r="BJ2335" s="144"/>
      <c r="BK2335" s="144"/>
      <c r="BL2335" s="144"/>
      <c r="BM2335" s="144"/>
      <c r="BN2335" s="144"/>
      <c r="BO2335" s="144"/>
      <c r="BP2335" s="144"/>
    </row>
    <row r="2336" spans="1:68" ht="14.5" x14ac:dyDescent="0.3">
      <c r="A2336" s="143"/>
      <c r="B2336" s="143"/>
      <c r="C2336" s="327"/>
      <c r="D2336" s="144"/>
      <c r="E2336" s="144"/>
      <c r="F2336" s="144"/>
      <c r="G2336" s="144"/>
      <c r="H2336" s="144"/>
      <c r="I2336" s="144"/>
      <c r="J2336" s="144"/>
      <c r="K2336" s="144"/>
      <c r="L2336" s="144"/>
      <c r="M2336" s="144"/>
      <c r="N2336" s="144"/>
      <c r="O2336" s="144"/>
      <c r="P2336" s="144"/>
      <c r="Q2336" s="144"/>
      <c r="R2336" s="144"/>
      <c r="S2336" s="144"/>
      <c r="T2336" s="144"/>
      <c r="U2336" s="144"/>
      <c r="V2336" s="144"/>
      <c r="W2336" s="144"/>
      <c r="X2336" s="144"/>
      <c r="Y2336" s="144"/>
      <c r="Z2336" s="144"/>
      <c r="AA2336" s="144"/>
      <c r="AB2336" s="144"/>
      <c r="AC2336" s="144"/>
      <c r="AD2336" s="144"/>
      <c r="AE2336" s="144"/>
      <c r="AF2336" s="144"/>
      <c r="AG2336" s="144"/>
      <c r="AH2336" s="144"/>
      <c r="AI2336" s="144"/>
      <c r="AJ2336" s="144"/>
      <c r="AK2336" s="144"/>
      <c r="AL2336" s="144"/>
      <c r="AM2336" s="144"/>
      <c r="AN2336" s="144"/>
      <c r="AO2336" s="144"/>
      <c r="AP2336" s="144"/>
      <c r="AQ2336" s="144"/>
      <c r="AR2336" s="144"/>
      <c r="AS2336" s="144"/>
      <c r="AT2336" s="144"/>
      <c r="AU2336" s="144"/>
      <c r="AV2336" s="144"/>
      <c r="AW2336" s="144"/>
      <c r="AX2336" s="144"/>
      <c r="AY2336" s="144"/>
      <c r="AZ2336" s="144"/>
      <c r="BA2336" s="144"/>
      <c r="BB2336" s="144"/>
      <c r="BC2336" s="144"/>
      <c r="BD2336" s="144"/>
      <c r="BE2336" s="144"/>
      <c r="BF2336" s="144"/>
      <c r="BG2336" s="144"/>
      <c r="BH2336" s="144"/>
      <c r="BI2336" s="144"/>
      <c r="BJ2336" s="144"/>
      <c r="BK2336" s="144"/>
      <c r="BL2336" s="144"/>
      <c r="BM2336" s="144"/>
      <c r="BN2336" s="144"/>
      <c r="BO2336" s="144"/>
      <c r="BP2336" s="144"/>
    </row>
    <row r="2337" spans="1:68" ht="14.5" x14ac:dyDescent="0.3">
      <c r="A2337" s="143"/>
      <c r="B2337" s="143"/>
      <c r="C2337" s="327"/>
      <c r="D2337" s="144"/>
      <c r="E2337" s="144"/>
      <c r="F2337" s="144"/>
      <c r="G2337" s="144"/>
      <c r="H2337" s="144"/>
      <c r="I2337" s="144"/>
      <c r="J2337" s="144"/>
      <c r="K2337" s="144"/>
      <c r="L2337" s="144"/>
      <c r="M2337" s="144"/>
      <c r="N2337" s="144"/>
      <c r="O2337" s="144"/>
      <c r="P2337" s="144"/>
      <c r="Q2337" s="144"/>
      <c r="R2337" s="144"/>
      <c r="S2337" s="144"/>
      <c r="T2337" s="144"/>
      <c r="U2337" s="144"/>
      <c r="V2337" s="144"/>
      <c r="W2337" s="144"/>
      <c r="X2337" s="144"/>
      <c r="Y2337" s="144"/>
      <c r="Z2337" s="144"/>
      <c r="AA2337" s="144"/>
      <c r="AB2337" s="144"/>
      <c r="AC2337" s="144"/>
      <c r="AD2337" s="144"/>
      <c r="AE2337" s="144"/>
      <c r="AF2337" s="144"/>
      <c r="AG2337" s="144"/>
      <c r="AH2337" s="144"/>
      <c r="AI2337" s="144"/>
      <c r="AJ2337" s="144"/>
      <c r="AK2337" s="144"/>
      <c r="AL2337" s="144"/>
      <c r="AM2337" s="144"/>
      <c r="AN2337" s="144"/>
      <c r="AO2337" s="144"/>
      <c r="AP2337" s="144"/>
      <c r="AQ2337" s="144"/>
      <c r="AR2337" s="144"/>
      <c r="AS2337" s="144"/>
      <c r="AT2337" s="144"/>
      <c r="AU2337" s="144"/>
      <c r="AV2337" s="144"/>
      <c r="AW2337" s="144"/>
      <c r="AX2337" s="144"/>
      <c r="AY2337" s="144"/>
      <c r="AZ2337" s="144"/>
      <c r="BA2337" s="144"/>
      <c r="BB2337" s="144"/>
      <c r="BC2337" s="144"/>
      <c r="BD2337" s="144"/>
      <c r="BE2337" s="144"/>
      <c r="BF2337" s="144"/>
      <c r="BG2337" s="144"/>
      <c r="BH2337" s="144"/>
      <c r="BI2337" s="144"/>
      <c r="BJ2337" s="144"/>
      <c r="BK2337" s="144"/>
      <c r="BL2337" s="144"/>
      <c r="BM2337" s="144"/>
      <c r="BN2337" s="144"/>
      <c r="BO2337" s="144"/>
      <c r="BP2337" s="144"/>
    </row>
    <row r="2338" spans="1:68" ht="14.5" x14ac:dyDescent="0.3">
      <c r="A2338" s="143"/>
      <c r="B2338" s="143"/>
      <c r="C2338" s="327"/>
      <c r="D2338" s="144"/>
      <c r="E2338" s="144"/>
      <c r="F2338" s="144"/>
      <c r="G2338" s="144"/>
      <c r="H2338" s="144"/>
      <c r="I2338" s="144"/>
      <c r="J2338" s="144"/>
      <c r="K2338" s="144"/>
      <c r="L2338" s="144"/>
      <c r="M2338" s="144"/>
      <c r="N2338" s="144"/>
      <c r="O2338" s="144"/>
      <c r="P2338" s="144"/>
      <c r="Q2338" s="144"/>
      <c r="R2338" s="144"/>
      <c r="S2338" s="144"/>
      <c r="T2338" s="144"/>
      <c r="U2338" s="144"/>
      <c r="V2338" s="144"/>
      <c r="W2338" s="144"/>
      <c r="X2338" s="144"/>
      <c r="Y2338" s="144"/>
      <c r="Z2338" s="144"/>
      <c r="AA2338" s="144"/>
      <c r="AB2338" s="144"/>
      <c r="AC2338" s="144"/>
      <c r="AD2338" s="144"/>
      <c r="AE2338" s="144"/>
      <c r="AF2338" s="144"/>
      <c r="AG2338" s="144"/>
      <c r="AH2338" s="144"/>
      <c r="AI2338" s="144"/>
      <c r="AJ2338" s="144"/>
      <c r="AK2338" s="144"/>
      <c r="AL2338" s="144"/>
      <c r="AM2338" s="144"/>
      <c r="AN2338" s="144"/>
      <c r="AO2338" s="144"/>
      <c r="AP2338" s="144"/>
      <c r="AQ2338" s="144"/>
      <c r="AR2338" s="144"/>
      <c r="AS2338" s="144"/>
      <c r="AT2338" s="144"/>
      <c r="AU2338" s="144"/>
      <c r="AV2338" s="144"/>
      <c r="AW2338" s="144"/>
      <c r="AX2338" s="144"/>
      <c r="AY2338" s="144"/>
      <c r="AZ2338" s="144"/>
      <c r="BA2338" s="144"/>
      <c r="BB2338" s="144"/>
      <c r="BC2338" s="144"/>
      <c r="BD2338" s="144"/>
      <c r="BE2338" s="144"/>
      <c r="BF2338" s="144"/>
      <c r="BG2338" s="144"/>
      <c r="BH2338" s="144"/>
      <c r="BI2338" s="144"/>
      <c r="BJ2338" s="144"/>
      <c r="BK2338" s="144"/>
      <c r="BL2338" s="144"/>
      <c r="BM2338" s="144"/>
      <c r="BN2338" s="144"/>
      <c r="BO2338" s="144"/>
      <c r="BP2338" s="144"/>
    </row>
    <row r="2339" spans="1:68" ht="14.5" x14ac:dyDescent="0.3">
      <c r="A2339" s="143"/>
      <c r="B2339" s="143"/>
      <c r="C2339" s="327"/>
      <c r="D2339" s="144"/>
      <c r="E2339" s="144"/>
      <c r="F2339" s="144"/>
      <c r="G2339" s="144"/>
      <c r="H2339" s="144"/>
      <c r="I2339" s="144"/>
      <c r="J2339" s="144"/>
      <c r="K2339" s="144"/>
      <c r="L2339" s="144"/>
      <c r="M2339" s="144"/>
      <c r="N2339" s="144"/>
      <c r="O2339" s="144"/>
      <c r="P2339" s="144"/>
      <c r="Q2339" s="144"/>
      <c r="R2339" s="144"/>
      <c r="S2339" s="144"/>
      <c r="T2339" s="144"/>
      <c r="U2339" s="144"/>
      <c r="V2339" s="144"/>
      <c r="W2339" s="144"/>
      <c r="X2339" s="144"/>
      <c r="Y2339" s="144"/>
      <c r="Z2339" s="144"/>
      <c r="AA2339" s="144"/>
      <c r="AB2339" s="144"/>
      <c r="AC2339" s="144"/>
      <c r="AD2339" s="144"/>
      <c r="AE2339" s="144"/>
      <c r="AF2339" s="144"/>
      <c r="AG2339" s="144"/>
      <c r="AH2339" s="144"/>
      <c r="AI2339" s="144"/>
      <c r="AJ2339" s="144"/>
      <c r="AK2339" s="144"/>
      <c r="AL2339" s="144"/>
      <c r="AM2339" s="144"/>
      <c r="AN2339" s="144"/>
      <c r="AO2339" s="144"/>
      <c r="AP2339" s="144"/>
      <c r="AQ2339" s="144"/>
      <c r="AR2339" s="144"/>
      <c r="AS2339" s="144"/>
      <c r="AT2339" s="144"/>
      <c r="AU2339" s="144"/>
      <c r="AV2339" s="144"/>
      <c r="AW2339" s="144"/>
      <c r="AX2339" s="144"/>
      <c r="AY2339" s="144"/>
      <c r="AZ2339" s="144"/>
      <c r="BA2339" s="144"/>
      <c r="BB2339" s="144"/>
      <c r="BC2339" s="144"/>
      <c r="BD2339" s="144"/>
      <c r="BE2339" s="144"/>
      <c r="BF2339" s="144"/>
      <c r="BG2339" s="144"/>
      <c r="BH2339" s="144"/>
      <c r="BI2339" s="144"/>
      <c r="BJ2339" s="144"/>
      <c r="BK2339" s="144"/>
      <c r="BL2339" s="144"/>
      <c r="BM2339" s="144"/>
      <c r="BN2339" s="144"/>
      <c r="BO2339" s="144"/>
      <c r="BP2339" s="144"/>
    </row>
    <row r="2340" spans="1:68" ht="14.5" x14ac:dyDescent="0.3">
      <c r="A2340" s="143"/>
      <c r="B2340" s="143"/>
      <c r="C2340" s="327"/>
      <c r="D2340" s="144"/>
      <c r="E2340" s="144"/>
      <c r="F2340" s="144"/>
      <c r="G2340" s="144"/>
      <c r="H2340" s="144"/>
      <c r="I2340" s="144"/>
      <c r="J2340" s="144"/>
      <c r="K2340" s="144"/>
      <c r="L2340" s="144"/>
      <c r="M2340" s="144"/>
      <c r="N2340" s="144"/>
      <c r="O2340" s="144"/>
      <c r="P2340" s="144"/>
      <c r="Q2340" s="144"/>
      <c r="R2340" s="144"/>
      <c r="S2340" s="144"/>
      <c r="T2340" s="144"/>
      <c r="U2340" s="144"/>
      <c r="V2340" s="144"/>
      <c r="W2340" s="144"/>
      <c r="X2340" s="144"/>
      <c r="Y2340" s="144"/>
      <c r="Z2340" s="144"/>
      <c r="AA2340" s="144"/>
      <c r="AB2340" s="144"/>
      <c r="AC2340" s="144"/>
      <c r="AD2340" s="144"/>
      <c r="AE2340" s="144"/>
      <c r="AF2340" s="144"/>
      <c r="AG2340" s="144"/>
      <c r="AH2340" s="144"/>
      <c r="AI2340" s="144"/>
      <c r="AJ2340" s="144"/>
      <c r="AK2340" s="144"/>
      <c r="AL2340" s="144"/>
      <c r="AM2340" s="144"/>
      <c r="AN2340" s="144"/>
      <c r="AO2340" s="144"/>
      <c r="AP2340" s="144"/>
      <c r="AQ2340" s="144"/>
      <c r="AR2340" s="144"/>
      <c r="AS2340" s="144"/>
      <c r="AT2340" s="144"/>
      <c r="AU2340" s="144"/>
      <c r="AV2340" s="144"/>
      <c r="AW2340" s="144"/>
      <c r="AX2340" s="144"/>
      <c r="AY2340" s="144"/>
      <c r="AZ2340" s="144"/>
      <c r="BA2340" s="144"/>
      <c r="BB2340" s="144"/>
      <c r="BC2340" s="144"/>
      <c r="BD2340" s="144"/>
      <c r="BE2340" s="144"/>
      <c r="BF2340" s="144"/>
      <c r="BG2340" s="144"/>
      <c r="BH2340" s="144"/>
      <c r="BI2340" s="144"/>
      <c r="BJ2340" s="144"/>
      <c r="BK2340" s="144"/>
      <c r="BL2340" s="144"/>
      <c r="BM2340" s="144"/>
      <c r="BN2340" s="144"/>
      <c r="BO2340" s="144"/>
      <c r="BP2340" s="144"/>
    </row>
    <row r="2341" spans="1:68" ht="14.5" x14ac:dyDescent="0.3">
      <c r="A2341" s="143"/>
      <c r="B2341" s="143"/>
      <c r="C2341" s="327"/>
      <c r="D2341" s="144"/>
      <c r="E2341" s="144"/>
      <c r="F2341" s="144"/>
      <c r="G2341" s="144"/>
      <c r="H2341" s="144"/>
      <c r="I2341" s="144"/>
      <c r="J2341" s="144"/>
      <c r="K2341" s="144"/>
      <c r="L2341" s="144"/>
      <c r="M2341" s="144"/>
      <c r="N2341" s="144"/>
      <c r="O2341" s="144"/>
      <c r="P2341" s="144"/>
      <c r="Q2341" s="144"/>
      <c r="R2341" s="144"/>
      <c r="S2341" s="144"/>
      <c r="T2341" s="144"/>
      <c r="U2341" s="144"/>
      <c r="V2341" s="144"/>
      <c r="W2341" s="144"/>
      <c r="X2341" s="144"/>
      <c r="Y2341" s="144"/>
      <c r="Z2341" s="144"/>
      <c r="AA2341" s="144"/>
      <c r="AB2341" s="144"/>
      <c r="AC2341" s="144"/>
      <c r="AD2341" s="144"/>
      <c r="AE2341" s="144"/>
      <c r="AF2341" s="144"/>
      <c r="AG2341" s="144"/>
      <c r="AH2341" s="144"/>
      <c r="AI2341" s="144"/>
      <c r="AJ2341" s="144"/>
      <c r="AK2341" s="144"/>
      <c r="AL2341" s="144"/>
      <c r="AM2341" s="144"/>
      <c r="AN2341" s="144"/>
      <c r="AO2341" s="144"/>
      <c r="AP2341" s="144"/>
      <c r="AQ2341" s="144"/>
      <c r="AR2341" s="144"/>
      <c r="AS2341" s="144"/>
      <c r="AT2341" s="144"/>
      <c r="AU2341" s="144"/>
      <c r="AV2341" s="144"/>
      <c r="AW2341" s="144"/>
      <c r="AX2341" s="144"/>
      <c r="AY2341" s="144"/>
      <c r="AZ2341" s="144"/>
      <c r="BA2341" s="144"/>
      <c r="BB2341" s="144"/>
      <c r="BC2341" s="144"/>
      <c r="BD2341" s="144"/>
      <c r="BE2341" s="144"/>
      <c r="BF2341" s="144"/>
      <c r="BG2341" s="144"/>
      <c r="BH2341" s="144"/>
      <c r="BI2341" s="144"/>
      <c r="BJ2341" s="144"/>
      <c r="BK2341" s="144"/>
      <c r="BL2341" s="144"/>
      <c r="BM2341" s="144"/>
      <c r="BN2341" s="144"/>
      <c r="BO2341" s="144"/>
      <c r="BP2341" s="144"/>
    </row>
    <row r="2342" spans="1:68" ht="14.5" x14ac:dyDescent="0.3">
      <c r="A2342" s="143"/>
      <c r="B2342" s="143"/>
      <c r="C2342" s="327"/>
      <c r="D2342" s="144"/>
      <c r="E2342" s="144"/>
      <c r="F2342" s="144"/>
      <c r="G2342" s="144"/>
      <c r="H2342" s="144"/>
      <c r="I2342" s="144"/>
      <c r="J2342" s="144"/>
      <c r="K2342" s="144"/>
      <c r="L2342" s="144"/>
      <c r="M2342" s="144"/>
      <c r="N2342" s="144"/>
      <c r="O2342" s="144"/>
      <c r="P2342" s="144"/>
      <c r="Q2342" s="144"/>
      <c r="R2342" s="144"/>
      <c r="S2342" s="144"/>
      <c r="T2342" s="144"/>
      <c r="U2342" s="144"/>
      <c r="V2342" s="144"/>
      <c r="W2342" s="144"/>
      <c r="X2342" s="144"/>
      <c r="Y2342" s="144"/>
      <c r="Z2342" s="144"/>
      <c r="AA2342" s="144"/>
      <c r="AB2342" s="144"/>
      <c r="AC2342" s="144"/>
      <c r="AD2342" s="144"/>
      <c r="AE2342" s="144"/>
      <c r="AF2342" s="144"/>
      <c r="AG2342" s="144"/>
      <c r="AH2342" s="144"/>
      <c r="AI2342" s="144"/>
      <c r="AJ2342" s="144"/>
      <c r="AK2342" s="144"/>
      <c r="AL2342" s="144"/>
      <c r="AM2342" s="144"/>
      <c r="AN2342" s="144"/>
      <c r="AO2342" s="144"/>
      <c r="AP2342" s="144"/>
      <c r="AQ2342" s="144"/>
      <c r="AR2342" s="144"/>
      <c r="AS2342" s="144"/>
      <c r="AT2342" s="144"/>
      <c r="AU2342" s="144"/>
      <c r="AV2342" s="144"/>
      <c r="AW2342" s="144"/>
      <c r="AX2342" s="144"/>
      <c r="AY2342" s="144"/>
      <c r="AZ2342" s="144"/>
      <c r="BA2342" s="144"/>
      <c r="BB2342" s="144"/>
      <c r="BC2342" s="144"/>
      <c r="BD2342" s="144"/>
      <c r="BE2342" s="144"/>
      <c r="BF2342" s="144"/>
      <c r="BG2342" s="144"/>
      <c r="BH2342" s="144"/>
      <c r="BI2342" s="144"/>
      <c r="BJ2342" s="144"/>
      <c r="BK2342" s="144"/>
      <c r="BL2342" s="144"/>
      <c r="BM2342" s="144"/>
      <c r="BN2342" s="144"/>
      <c r="BO2342" s="144"/>
      <c r="BP2342" s="144"/>
    </row>
    <row r="2343" spans="1:68" ht="14.5" x14ac:dyDescent="0.3">
      <c r="A2343" s="143"/>
      <c r="B2343" s="143"/>
      <c r="C2343" s="327"/>
      <c r="D2343" s="144"/>
      <c r="E2343" s="144"/>
      <c r="F2343" s="144"/>
      <c r="G2343" s="144"/>
      <c r="H2343" s="144"/>
      <c r="I2343" s="144"/>
      <c r="J2343" s="144"/>
      <c r="K2343" s="144"/>
      <c r="L2343" s="144"/>
      <c r="M2343" s="144"/>
      <c r="N2343" s="144"/>
      <c r="O2343" s="144"/>
      <c r="P2343" s="144"/>
      <c r="Q2343" s="144"/>
      <c r="R2343" s="144"/>
      <c r="S2343" s="144"/>
      <c r="T2343" s="144"/>
      <c r="U2343" s="144"/>
      <c r="V2343" s="144"/>
      <c r="W2343" s="144"/>
      <c r="X2343" s="144"/>
      <c r="Y2343" s="144"/>
      <c r="Z2343" s="144"/>
      <c r="AA2343" s="144"/>
      <c r="AB2343" s="144"/>
      <c r="AC2343" s="144"/>
      <c r="AD2343" s="144"/>
      <c r="AE2343" s="144"/>
      <c r="AF2343" s="144"/>
      <c r="AG2343" s="144"/>
      <c r="AH2343" s="144"/>
      <c r="AI2343" s="144"/>
      <c r="AJ2343" s="144"/>
      <c r="AK2343" s="144"/>
      <c r="AL2343" s="144"/>
      <c r="AM2343" s="144"/>
      <c r="AN2343" s="144"/>
      <c r="AO2343" s="144"/>
      <c r="AP2343" s="144"/>
      <c r="AQ2343" s="144"/>
      <c r="AR2343" s="144"/>
      <c r="AS2343" s="144"/>
      <c r="AT2343" s="144"/>
      <c r="AU2343" s="144"/>
      <c r="AV2343" s="144"/>
      <c r="AW2343" s="144"/>
      <c r="AX2343" s="144"/>
      <c r="AY2343" s="144"/>
      <c r="AZ2343" s="144"/>
      <c r="BA2343" s="144"/>
      <c r="BB2343" s="144"/>
      <c r="BC2343" s="144"/>
      <c r="BD2343" s="144"/>
      <c r="BE2343" s="144"/>
      <c r="BF2343" s="144"/>
      <c r="BG2343" s="144"/>
      <c r="BH2343" s="144"/>
      <c r="BI2343" s="144"/>
      <c r="BJ2343" s="144"/>
      <c r="BK2343" s="144"/>
      <c r="BL2343" s="144"/>
      <c r="BM2343" s="144"/>
      <c r="BN2343" s="144"/>
      <c r="BO2343" s="144"/>
      <c r="BP2343" s="144"/>
    </row>
    <row r="2344" spans="1:68" ht="14.5" x14ac:dyDescent="0.3">
      <c r="A2344" s="143"/>
      <c r="B2344" s="143"/>
      <c r="C2344" s="327"/>
      <c r="D2344" s="144"/>
      <c r="E2344" s="144"/>
      <c r="F2344" s="144"/>
      <c r="G2344" s="144"/>
      <c r="H2344" s="144"/>
      <c r="I2344" s="144"/>
      <c r="J2344" s="144"/>
      <c r="K2344" s="144"/>
      <c r="L2344" s="144"/>
      <c r="M2344" s="144"/>
      <c r="N2344" s="144"/>
      <c r="O2344" s="144"/>
      <c r="P2344" s="144"/>
      <c r="Q2344" s="144"/>
      <c r="R2344" s="144"/>
      <c r="S2344" s="144"/>
      <c r="T2344" s="144"/>
      <c r="U2344" s="144"/>
      <c r="V2344" s="144"/>
      <c r="W2344" s="144"/>
      <c r="X2344" s="144"/>
      <c r="Y2344" s="144"/>
      <c r="Z2344" s="144"/>
      <c r="AA2344" s="144"/>
      <c r="AB2344" s="144"/>
      <c r="AC2344" s="144"/>
      <c r="AD2344" s="144"/>
      <c r="AE2344" s="144"/>
      <c r="AF2344" s="144"/>
      <c r="AG2344" s="144"/>
      <c r="AH2344" s="144"/>
      <c r="AI2344" s="144"/>
      <c r="AJ2344" s="144"/>
      <c r="AK2344" s="144"/>
      <c r="AL2344" s="144"/>
      <c r="AM2344" s="144"/>
      <c r="AN2344" s="144"/>
      <c r="AO2344" s="144"/>
      <c r="AP2344" s="144"/>
      <c r="AQ2344" s="144"/>
      <c r="AR2344" s="144"/>
      <c r="AS2344" s="144"/>
      <c r="AT2344" s="144"/>
      <c r="AU2344" s="144"/>
      <c r="AV2344" s="144"/>
      <c r="AW2344" s="144"/>
      <c r="AX2344" s="144"/>
      <c r="AY2344" s="144"/>
      <c r="AZ2344" s="144"/>
      <c r="BA2344" s="144"/>
      <c r="BB2344" s="144"/>
      <c r="BC2344" s="144"/>
      <c r="BD2344" s="144"/>
      <c r="BE2344" s="144"/>
      <c r="BF2344" s="144"/>
      <c r="BG2344" s="144"/>
      <c r="BH2344" s="144"/>
      <c r="BI2344" s="144"/>
      <c r="BJ2344" s="144"/>
      <c r="BK2344" s="144"/>
      <c r="BL2344" s="144"/>
      <c r="BM2344" s="144"/>
      <c r="BN2344" s="144"/>
      <c r="BO2344" s="144"/>
      <c r="BP2344" s="144"/>
    </row>
    <row r="2345" spans="1:68" ht="14.5" x14ac:dyDescent="0.3">
      <c r="A2345" s="143"/>
      <c r="B2345" s="143"/>
      <c r="C2345" s="327"/>
      <c r="D2345" s="144"/>
      <c r="E2345" s="144"/>
      <c r="F2345" s="144"/>
      <c r="G2345" s="144"/>
      <c r="H2345" s="144"/>
      <c r="I2345" s="144"/>
      <c r="J2345" s="144"/>
      <c r="K2345" s="144"/>
      <c r="L2345" s="144"/>
      <c r="M2345" s="144"/>
      <c r="N2345" s="144"/>
      <c r="O2345" s="144"/>
      <c r="P2345" s="144"/>
      <c r="Q2345" s="144"/>
      <c r="R2345" s="144"/>
      <c r="S2345" s="144"/>
      <c r="T2345" s="144"/>
      <c r="U2345" s="144"/>
      <c r="V2345" s="144"/>
      <c r="W2345" s="144"/>
      <c r="X2345" s="144"/>
      <c r="Y2345" s="144"/>
      <c r="Z2345" s="144"/>
      <c r="AA2345" s="144"/>
      <c r="AB2345" s="144"/>
      <c r="AC2345" s="144"/>
      <c r="AD2345" s="144"/>
      <c r="AE2345" s="144"/>
      <c r="AF2345" s="144"/>
      <c r="AG2345" s="144"/>
      <c r="AH2345" s="144"/>
      <c r="AI2345" s="144"/>
      <c r="AJ2345" s="144"/>
      <c r="AK2345" s="144"/>
      <c r="AL2345" s="144"/>
      <c r="AM2345" s="144"/>
      <c r="AN2345" s="144"/>
      <c r="AO2345" s="144"/>
      <c r="AP2345" s="144"/>
      <c r="AQ2345" s="144"/>
      <c r="AR2345" s="144"/>
      <c r="AS2345" s="144"/>
      <c r="AT2345" s="144"/>
      <c r="AU2345" s="144"/>
      <c r="AV2345" s="144"/>
      <c r="AW2345" s="144"/>
      <c r="AX2345" s="144"/>
      <c r="AY2345" s="144"/>
      <c r="AZ2345" s="144"/>
      <c r="BA2345" s="144"/>
      <c r="BB2345" s="144"/>
      <c r="BC2345" s="144"/>
      <c r="BD2345" s="144"/>
      <c r="BE2345" s="144"/>
      <c r="BF2345" s="144"/>
      <c r="BG2345" s="144"/>
      <c r="BH2345" s="144"/>
      <c r="BI2345" s="144"/>
      <c r="BJ2345" s="144"/>
      <c r="BK2345" s="144"/>
      <c r="BL2345" s="144"/>
      <c r="BM2345" s="144"/>
      <c r="BN2345" s="144"/>
      <c r="BO2345" s="144"/>
      <c r="BP2345" s="144"/>
    </row>
    <row r="2346" spans="1:68" ht="14.5" x14ac:dyDescent="0.3">
      <c r="A2346" s="143"/>
      <c r="B2346" s="143"/>
      <c r="C2346" s="327"/>
      <c r="D2346" s="144"/>
      <c r="E2346" s="144"/>
      <c r="F2346" s="144"/>
      <c r="G2346" s="144"/>
      <c r="H2346" s="144"/>
      <c r="I2346" s="144"/>
      <c r="J2346" s="144"/>
      <c r="K2346" s="144"/>
      <c r="L2346" s="144"/>
      <c r="M2346" s="144"/>
      <c r="N2346" s="144"/>
      <c r="O2346" s="144"/>
      <c r="P2346" s="144"/>
      <c r="Q2346" s="144"/>
      <c r="R2346" s="144"/>
      <c r="S2346" s="144"/>
      <c r="T2346" s="144"/>
      <c r="U2346" s="144"/>
      <c r="V2346" s="144"/>
      <c r="W2346" s="144"/>
      <c r="X2346" s="144"/>
      <c r="Y2346" s="144"/>
      <c r="Z2346" s="144"/>
      <c r="AA2346" s="144"/>
      <c r="AB2346" s="144"/>
      <c r="AC2346" s="144"/>
      <c r="AD2346" s="144"/>
      <c r="AE2346" s="144"/>
      <c r="AF2346" s="144"/>
      <c r="AG2346" s="144"/>
      <c r="AH2346" s="144"/>
      <c r="AI2346" s="144"/>
      <c r="AJ2346" s="144"/>
      <c r="AK2346" s="144"/>
      <c r="AL2346" s="144"/>
      <c r="AM2346" s="144"/>
      <c r="AN2346" s="144"/>
      <c r="AO2346" s="144"/>
      <c r="AP2346" s="144"/>
      <c r="AQ2346" s="144"/>
      <c r="AR2346" s="144"/>
      <c r="AS2346" s="144"/>
      <c r="AT2346" s="144"/>
      <c r="AU2346" s="144"/>
      <c r="AV2346" s="144"/>
      <c r="AW2346" s="144"/>
      <c r="AX2346" s="144"/>
      <c r="AY2346" s="144"/>
      <c r="AZ2346" s="144"/>
      <c r="BA2346" s="144"/>
      <c r="BB2346" s="144"/>
      <c r="BC2346" s="144"/>
      <c r="BD2346" s="144"/>
      <c r="BE2346" s="144"/>
      <c r="BF2346" s="144"/>
      <c r="BG2346" s="144"/>
      <c r="BH2346" s="144"/>
      <c r="BI2346" s="144"/>
      <c r="BJ2346" s="144"/>
      <c r="BK2346" s="144"/>
      <c r="BL2346" s="144"/>
      <c r="BM2346" s="144"/>
      <c r="BN2346" s="144"/>
      <c r="BO2346" s="144"/>
      <c r="BP2346" s="144"/>
    </row>
    <row r="2347" spans="1:68" ht="14.5" x14ac:dyDescent="0.3">
      <c r="A2347" s="143"/>
      <c r="B2347" s="143"/>
      <c r="C2347" s="327"/>
      <c r="D2347" s="144"/>
      <c r="E2347" s="144"/>
      <c r="F2347" s="144"/>
      <c r="G2347" s="144"/>
      <c r="H2347" s="144"/>
      <c r="I2347" s="144"/>
      <c r="J2347" s="144"/>
      <c r="K2347" s="144"/>
      <c r="L2347" s="144"/>
      <c r="M2347" s="144"/>
      <c r="N2347" s="144"/>
      <c r="O2347" s="144"/>
      <c r="P2347" s="144"/>
      <c r="Q2347" s="144"/>
      <c r="R2347" s="144"/>
      <c r="S2347" s="144"/>
      <c r="T2347" s="144"/>
      <c r="U2347" s="144"/>
      <c r="V2347" s="144"/>
      <c r="W2347" s="144"/>
      <c r="X2347" s="144"/>
      <c r="Y2347" s="144"/>
      <c r="Z2347" s="144"/>
      <c r="AA2347" s="144"/>
      <c r="AB2347" s="144"/>
      <c r="AC2347" s="144"/>
      <c r="AD2347" s="144"/>
      <c r="AE2347" s="144"/>
      <c r="AF2347" s="144"/>
      <c r="AG2347" s="144"/>
      <c r="AH2347" s="144"/>
      <c r="AI2347" s="144"/>
      <c r="AJ2347" s="144"/>
      <c r="AK2347" s="144"/>
      <c r="AL2347" s="144"/>
      <c r="AM2347" s="144"/>
      <c r="AN2347" s="144"/>
      <c r="AO2347" s="144"/>
      <c r="AP2347" s="144"/>
      <c r="AQ2347" s="144"/>
      <c r="AR2347" s="144"/>
      <c r="AS2347" s="144"/>
      <c r="AT2347" s="144"/>
      <c r="AU2347" s="144"/>
      <c r="AV2347" s="144"/>
      <c r="AW2347" s="144"/>
      <c r="AX2347" s="144"/>
      <c r="AY2347" s="144"/>
      <c r="AZ2347" s="144"/>
      <c r="BA2347" s="144"/>
      <c r="BB2347" s="144"/>
      <c r="BC2347" s="144"/>
      <c r="BD2347" s="144"/>
      <c r="BE2347" s="144"/>
      <c r="BF2347" s="144"/>
      <c r="BG2347" s="144"/>
      <c r="BH2347" s="144"/>
      <c r="BI2347" s="144"/>
      <c r="BJ2347" s="144"/>
      <c r="BK2347" s="144"/>
      <c r="BL2347" s="144"/>
      <c r="BM2347" s="144"/>
      <c r="BN2347" s="144"/>
      <c r="BO2347" s="144"/>
      <c r="BP2347" s="144"/>
    </row>
    <row r="2348" spans="1:68" ht="14.5" x14ac:dyDescent="0.3">
      <c r="A2348" s="143"/>
      <c r="B2348" s="143"/>
      <c r="C2348" s="327"/>
      <c r="D2348" s="144"/>
      <c r="E2348" s="144"/>
      <c r="F2348" s="144"/>
      <c r="G2348" s="144"/>
      <c r="H2348" s="144"/>
      <c r="I2348" s="144"/>
      <c r="J2348" s="144"/>
      <c r="K2348" s="144"/>
      <c r="L2348" s="144"/>
      <c r="M2348" s="144"/>
      <c r="N2348" s="144"/>
      <c r="O2348" s="144"/>
      <c r="P2348" s="144"/>
      <c r="Q2348" s="144"/>
      <c r="R2348" s="144"/>
      <c r="S2348" s="144"/>
      <c r="T2348" s="144"/>
      <c r="U2348" s="144"/>
      <c r="V2348" s="144"/>
      <c r="W2348" s="144"/>
      <c r="X2348" s="144"/>
      <c r="Y2348" s="144"/>
      <c r="Z2348" s="144"/>
      <c r="AA2348" s="144"/>
      <c r="AB2348" s="144"/>
      <c r="AC2348" s="144"/>
      <c r="AD2348" s="144"/>
      <c r="AE2348" s="144"/>
      <c r="AF2348" s="144"/>
      <c r="AG2348" s="144"/>
      <c r="AH2348" s="144"/>
      <c r="AI2348" s="144"/>
      <c r="AJ2348" s="144"/>
      <c r="AK2348" s="144"/>
      <c r="AL2348" s="144"/>
      <c r="AM2348" s="144"/>
      <c r="AN2348" s="144"/>
      <c r="AO2348" s="144"/>
      <c r="AP2348" s="144"/>
      <c r="AQ2348" s="144"/>
      <c r="AR2348" s="144"/>
      <c r="AS2348" s="144"/>
      <c r="AT2348" s="144"/>
      <c r="AU2348" s="144"/>
      <c r="AV2348" s="144"/>
      <c r="AW2348" s="144"/>
      <c r="AX2348" s="144"/>
      <c r="AY2348" s="144"/>
      <c r="AZ2348" s="144"/>
      <c r="BA2348" s="144"/>
      <c r="BB2348" s="144"/>
      <c r="BC2348" s="144"/>
      <c r="BD2348" s="144"/>
      <c r="BE2348" s="144"/>
      <c r="BF2348" s="144"/>
      <c r="BG2348" s="144"/>
      <c r="BH2348" s="144"/>
      <c r="BI2348" s="144"/>
      <c r="BJ2348" s="144"/>
      <c r="BK2348" s="144"/>
      <c r="BL2348" s="144"/>
      <c r="BM2348" s="144"/>
      <c r="BN2348" s="144"/>
      <c r="BO2348" s="144"/>
      <c r="BP2348" s="144"/>
    </row>
    <row r="2349" spans="1:68" ht="14.5" x14ac:dyDescent="0.3">
      <c r="A2349" s="143"/>
      <c r="B2349" s="143"/>
      <c r="C2349" s="327"/>
      <c r="D2349" s="144"/>
      <c r="E2349" s="144"/>
      <c r="F2349" s="144"/>
      <c r="G2349" s="144"/>
      <c r="H2349" s="144"/>
      <c r="I2349" s="144"/>
      <c r="J2349" s="144"/>
      <c r="K2349" s="144"/>
      <c r="L2349" s="144"/>
      <c r="M2349" s="144"/>
      <c r="N2349" s="144"/>
      <c r="O2349" s="144"/>
      <c r="P2349" s="144"/>
      <c r="Q2349" s="144"/>
      <c r="R2349" s="144"/>
      <c r="S2349" s="144"/>
      <c r="T2349" s="144"/>
      <c r="U2349" s="144"/>
      <c r="V2349" s="144"/>
      <c r="W2349" s="144"/>
      <c r="X2349" s="144"/>
      <c r="Y2349" s="144"/>
      <c r="Z2349" s="144"/>
      <c r="AA2349" s="144"/>
      <c r="AB2349" s="144"/>
      <c r="AC2349" s="144"/>
      <c r="AD2349" s="144"/>
      <c r="AE2349" s="144"/>
      <c r="AF2349" s="144"/>
      <c r="AG2349" s="144"/>
      <c r="AH2349" s="144"/>
      <c r="AI2349" s="144"/>
      <c r="AJ2349" s="144"/>
      <c r="AK2349" s="144"/>
      <c r="AL2349" s="144"/>
      <c r="AM2349" s="144"/>
      <c r="AN2349" s="144"/>
      <c r="AO2349" s="144"/>
      <c r="AP2349" s="144"/>
      <c r="AQ2349" s="144"/>
      <c r="AR2349" s="144"/>
      <c r="AS2349" s="144"/>
      <c r="AT2349" s="144"/>
      <c r="AU2349" s="144"/>
      <c r="AV2349" s="144"/>
      <c r="AW2349" s="144"/>
      <c r="AX2349" s="144"/>
      <c r="AY2349" s="144"/>
      <c r="AZ2349" s="144"/>
      <c r="BA2349" s="144"/>
      <c r="BB2349" s="144"/>
      <c r="BC2349" s="144"/>
      <c r="BD2349" s="144"/>
      <c r="BE2349" s="144"/>
      <c r="BF2349" s="144"/>
      <c r="BG2349" s="144"/>
      <c r="BH2349" s="144"/>
      <c r="BI2349" s="144"/>
      <c r="BJ2349" s="144"/>
      <c r="BK2349" s="144"/>
      <c r="BL2349" s="144"/>
      <c r="BM2349" s="144"/>
      <c r="BN2349" s="144"/>
      <c r="BO2349" s="144"/>
      <c r="BP2349" s="144"/>
    </row>
    <row r="2350" spans="1:68" ht="14.5" x14ac:dyDescent="0.3">
      <c r="A2350" s="143"/>
      <c r="B2350" s="143"/>
      <c r="C2350" s="327"/>
      <c r="D2350" s="144"/>
      <c r="E2350" s="144"/>
      <c r="F2350" s="144"/>
      <c r="G2350" s="144"/>
      <c r="H2350" s="144"/>
      <c r="I2350" s="144"/>
      <c r="J2350" s="144"/>
      <c r="K2350" s="144"/>
      <c r="L2350" s="144"/>
      <c r="M2350" s="144"/>
      <c r="N2350" s="144"/>
      <c r="O2350" s="144"/>
      <c r="P2350" s="144"/>
      <c r="Q2350" s="144"/>
      <c r="R2350" s="144"/>
      <c r="S2350" s="144"/>
      <c r="T2350" s="144"/>
      <c r="U2350" s="144"/>
      <c r="V2350" s="144"/>
      <c r="W2350" s="144"/>
      <c r="X2350" s="144"/>
      <c r="Y2350" s="144"/>
      <c r="Z2350" s="144"/>
      <c r="AA2350" s="144"/>
      <c r="AB2350" s="144"/>
      <c r="AC2350" s="144"/>
      <c r="AD2350" s="144"/>
      <c r="AE2350" s="144"/>
      <c r="AF2350" s="144"/>
      <c r="AG2350" s="144"/>
      <c r="AH2350" s="144"/>
      <c r="AI2350" s="144"/>
      <c r="AJ2350" s="144"/>
      <c r="AK2350" s="144"/>
      <c r="AL2350" s="144"/>
      <c r="AM2350" s="144"/>
      <c r="AN2350" s="144"/>
      <c r="AO2350" s="144"/>
      <c r="AP2350" s="144"/>
      <c r="AQ2350" s="144"/>
      <c r="AR2350" s="144"/>
      <c r="AS2350" s="144"/>
      <c r="AT2350" s="144"/>
      <c r="AU2350" s="144"/>
      <c r="AV2350" s="144"/>
      <c r="AW2350" s="144"/>
      <c r="AX2350" s="144"/>
      <c r="AY2350" s="144"/>
      <c r="AZ2350" s="144"/>
      <c r="BA2350" s="144"/>
      <c r="BB2350" s="144"/>
      <c r="BC2350" s="144"/>
      <c r="BD2350" s="144"/>
      <c r="BE2350" s="144"/>
      <c r="BF2350" s="144"/>
      <c r="BG2350" s="144"/>
      <c r="BH2350" s="144"/>
      <c r="BI2350" s="144"/>
      <c r="BJ2350" s="144"/>
      <c r="BK2350" s="144"/>
      <c r="BL2350" s="144"/>
      <c r="BM2350" s="144"/>
      <c r="BN2350" s="144"/>
      <c r="BO2350" s="144"/>
      <c r="BP2350" s="144"/>
    </row>
    <row r="2351" spans="1:68" ht="14.5" x14ac:dyDescent="0.3">
      <c r="A2351" s="143"/>
      <c r="B2351" s="143"/>
      <c r="C2351" s="327"/>
      <c r="D2351" s="144"/>
      <c r="E2351" s="144"/>
      <c r="F2351" s="144"/>
      <c r="G2351" s="144"/>
      <c r="H2351" s="144"/>
      <c r="I2351" s="144"/>
      <c r="J2351" s="144"/>
      <c r="K2351" s="144"/>
      <c r="L2351" s="144"/>
      <c r="M2351" s="144"/>
      <c r="N2351" s="144"/>
      <c r="O2351" s="144"/>
      <c r="P2351" s="144"/>
      <c r="Q2351" s="144"/>
      <c r="R2351" s="144"/>
      <c r="S2351" s="144"/>
      <c r="T2351" s="144"/>
      <c r="U2351" s="144"/>
      <c r="V2351" s="144"/>
      <c r="W2351" s="144"/>
      <c r="X2351" s="144"/>
      <c r="Y2351" s="144"/>
      <c r="Z2351" s="144"/>
      <c r="AA2351" s="144"/>
      <c r="AB2351" s="144"/>
      <c r="AC2351" s="144"/>
      <c r="AD2351" s="144"/>
      <c r="AE2351" s="144"/>
      <c r="AF2351" s="144"/>
      <c r="AG2351" s="144"/>
      <c r="AH2351" s="144"/>
      <c r="AI2351" s="144"/>
      <c r="AJ2351" s="144"/>
      <c r="AK2351" s="144"/>
      <c r="AL2351" s="144"/>
      <c r="AM2351" s="144"/>
      <c r="AN2351" s="144"/>
      <c r="AO2351" s="144"/>
      <c r="AP2351" s="144"/>
      <c r="AQ2351" s="144"/>
      <c r="AR2351" s="144"/>
      <c r="AS2351" s="144"/>
      <c r="AT2351" s="144"/>
      <c r="AU2351" s="144"/>
      <c r="AV2351" s="144"/>
      <c r="AW2351" s="144"/>
      <c r="AX2351" s="144"/>
      <c r="AY2351" s="144"/>
      <c r="AZ2351" s="144"/>
      <c r="BA2351" s="144"/>
      <c r="BB2351" s="144"/>
      <c r="BC2351" s="144"/>
      <c r="BD2351" s="144"/>
      <c r="BE2351" s="144"/>
      <c r="BF2351" s="144"/>
      <c r="BG2351" s="144"/>
      <c r="BH2351" s="144"/>
      <c r="BI2351" s="144"/>
      <c r="BJ2351" s="144"/>
      <c r="BK2351" s="144"/>
      <c r="BL2351" s="144"/>
      <c r="BM2351" s="144"/>
      <c r="BN2351" s="144"/>
      <c r="BO2351" s="144"/>
      <c r="BP2351" s="144"/>
    </row>
    <row r="2352" spans="1:68" ht="14.5" x14ac:dyDescent="0.3">
      <c r="A2352" s="143"/>
      <c r="B2352" s="143"/>
      <c r="C2352" s="327"/>
      <c r="D2352" s="144"/>
      <c r="E2352" s="144"/>
      <c r="F2352" s="144"/>
      <c r="G2352" s="144"/>
      <c r="H2352" s="144"/>
      <c r="I2352" s="144"/>
      <c r="J2352" s="144"/>
      <c r="K2352" s="144"/>
      <c r="L2352" s="144"/>
      <c r="M2352" s="144"/>
      <c r="N2352" s="144"/>
      <c r="O2352" s="144"/>
      <c r="P2352" s="144"/>
      <c r="Q2352" s="144"/>
      <c r="R2352" s="144"/>
      <c r="S2352" s="144"/>
      <c r="T2352" s="144"/>
      <c r="U2352" s="144"/>
      <c r="V2352" s="144"/>
      <c r="W2352" s="144"/>
      <c r="X2352" s="144"/>
      <c r="Y2352" s="144"/>
      <c r="Z2352" s="144"/>
      <c r="AA2352" s="144"/>
      <c r="AB2352" s="144"/>
      <c r="AC2352" s="144"/>
      <c r="AD2352" s="144"/>
      <c r="AE2352" s="144"/>
      <c r="AF2352" s="144"/>
      <c r="AG2352" s="144"/>
      <c r="AH2352" s="144"/>
      <c r="AI2352" s="144"/>
      <c r="AJ2352" s="144"/>
      <c r="AK2352" s="144"/>
      <c r="AL2352" s="144"/>
      <c r="AM2352" s="144"/>
      <c r="AN2352" s="144"/>
      <c r="AO2352" s="144"/>
      <c r="AP2352" s="144"/>
      <c r="AQ2352" s="144"/>
      <c r="AR2352" s="144"/>
      <c r="AS2352" s="144"/>
      <c r="AT2352" s="144"/>
      <c r="AU2352" s="144"/>
      <c r="AV2352" s="144"/>
      <c r="AW2352" s="144"/>
      <c r="AX2352" s="144"/>
      <c r="AY2352" s="144"/>
      <c r="AZ2352" s="144"/>
      <c r="BA2352" s="144"/>
      <c r="BB2352" s="144"/>
      <c r="BC2352" s="144"/>
      <c r="BD2352" s="144"/>
      <c r="BE2352" s="144"/>
      <c r="BF2352" s="144"/>
      <c r="BG2352" s="144"/>
      <c r="BH2352" s="144"/>
      <c r="BI2352" s="144"/>
      <c r="BJ2352" s="144"/>
      <c r="BK2352" s="144"/>
      <c r="BL2352" s="144"/>
      <c r="BM2352" s="144"/>
      <c r="BN2352" s="144"/>
      <c r="BO2352" s="144"/>
      <c r="BP2352" s="144"/>
    </row>
    <row r="2353" spans="1:68" ht="14.5" x14ac:dyDescent="0.3">
      <c r="A2353" s="143"/>
      <c r="B2353" s="143"/>
      <c r="C2353" s="327"/>
      <c r="D2353" s="144"/>
      <c r="E2353" s="144"/>
      <c r="F2353" s="144"/>
      <c r="G2353" s="144"/>
      <c r="H2353" s="144"/>
      <c r="I2353" s="144"/>
      <c r="J2353" s="144"/>
      <c r="K2353" s="144"/>
      <c r="L2353" s="144"/>
      <c r="M2353" s="144"/>
      <c r="N2353" s="144"/>
      <c r="O2353" s="144"/>
      <c r="P2353" s="144"/>
      <c r="Q2353" s="144"/>
      <c r="R2353" s="144"/>
      <c r="S2353" s="144"/>
      <c r="T2353" s="144"/>
      <c r="U2353" s="144"/>
      <c r="V2353" s="144"/>
      <c r="W2353" s="144"/>
      <c r="X2353" s="144"/>
      <c r="Y2353" s="144"/>
      <c r="Z2353" s="144"/>
      <c r="AA2353" s="144"/>
      <c r="AB2353" s="144"/>
      <c r="AC2353" s="144"/>
      <c r="AD2353" s="144"/>
      <c r="AE2353" s="144"/>
      <c r="AF2353" s="144"/>
      <c r="AG2353" s="144"/>
      <c r="AH2353" s="144"/>
      <c r="AI2353" s="144"/>
      <c r="AJ2353" s="144"/>
      <c r="AK2353" s="144"/>
      <c r="AL2353" s="144"/>
      <c r="AM2353" s="144"/>
      <c r="AN2353" s="144"/>
      <c r="AO2353" s="144"/>
      <c r="AP2353" s="144"/>
      <c r="AQ2353" s="144"/>
      <c r="AR2353" s="144"/>
      <c r="AS2353" s="144"/>
      <c r="AT2353" s="144"/>
      <c r="AU2353" s="144"/>
      <c r="AV2353" s="144"/>
      <c r="AW2353" s="144"/>
      <c r="AX2353" s="144"/>
      <c r="AY2353" s="144"/>
      <c r="AZ2353" s="144"/>
      <c r="BA2353" s="144"/>
      <c r="BB2353" s="144"/>
      <c r="BC2353" s="144"/>
      <c r="BD2353" s="144"/>
      <c r="BE2353" s="144"/>
      <c r="BF2353" s="144"/>
      <c r="BG2353" s="144"/>
      <c r="BH2353" s="144"/>
      <c r="BI2353" s="144"/>
      <c r="BJ2353" s="144"/>
      <c r="BK2353" s="144"/>
      <c r="BL2353" s="144"/>
      <c r="BM2353" s="144"/>
      <c r="BN2353" s="144"/>
      <c r="BO2353" s="144"/>
      <c r="BP2353" s="144"/>
    </row>
    <row r="2354" spans="1:68" ht="14.5" x14ac:dyDescent="0.3">
      <c r="A2354" s="143"/>
      <c r="B2354" s="143"/>
      <c r="C2354" s="327"/>
      <c r="D2354" s="144"/>
      <c r="E2354" s="144"/>
      <c r="F2354" s="144"/>
      <c r="G2354" s="144"/>
      <c r="H2354" s="144"/>
      <c r="I2354" s="144"/>
      <c r="J2354" s="144"/>
      <c r="K2354" s="144"/>
      <c r="L2354" s="144"/>
      <c r="M2354" s="144"/>
      <c r="N2354" s="144"/>
      <c r="O2354" s="144"/>
      <c r="P2354" s="144"/>
      <c r="Q2354" s="144"/>
      <c r="R2354" s="144"/>
      <c r="S2354" s="144"/>
      <c r="T2354" s="144"/>
      <c r="U2354" s="144"/>
      <c r="V2354" s="144"/>
      <c r="W2354" s="144"/>
      <c r="X2354" s="144"/>
      <c r="Y2354" s="144"/>
      <c r="Z2354" s="144"/>
      <c r="AA2354" s="144"/>
      <c r="AB2354" s="144"/>
      <c r="AC2354" s="144"/>
      <c r="AD2354" s="144"/>
      <c r="AE2354" s="144"/>
      <c r="AF2354" s="144"/>
      <c r="AG2354" s="144"/>
      <c r="AH2354" s="144"/>
      <c r="AI2354" s="144"/>
      <c r="AJ2354" s="144"/>
      <c r="AK2354" s="144"/>
      <c r="AL2354" s="144"/>
      <c r="AM2354" s="144"/>
      <c r="AN2354" s="144"/>
      <c r="AO2354" s="144"/>
      <c r="AP2354" s="144"/>
      <c r="AQ2354" s="144"/>
      <c r="AR2354" s="144"/>
      <c r="AS2354" s="144"/>
      <c r="AT2354" s="144"/>
      <c r="AU2354" s="144"/>
      <c r="AV2354" s="144"/>
      <c r="AW2354" s="144"/>
      <c r="AX2354" s="144"/>
      <c r="AY2354" s="144"/>
      <c r="AZ2354" s="144"/>
      <c r="BA2354" s="144"/>
      <c r="BB2354" s="144"/>
      <c r="BC2354" s="144"/>
      <c r="BD2354" s="144"/>
      <c r="BE2354" s="144"/>
      <c r="BF2354" s="144"/>
      <c r="BG2354" s="144"/>
      <c r="BH2354" s="144"/>
      <c r="BI2354" s="144"/>
      <c r="BJ2354" s="144"/>
      <c r="BK2354" s="144"/>
      <c r="BL2354" s="144"/>
      <c r="BM2354" s="144"/>
      <c r="BN2354" s="144"/>
      <c r="BO2354" s="144"/>
      <c r="BP2354" s="144"/>
    </row>
    <row r="2355" spans="1:68" ht="14.5" x14ac:dyDescent="0.3">
      <c r="A2355" s="143"/>
      <c r="B2355" s="143"/>
      <c r="C2355" s="327"/>
      <c r="D2355" s="144"/>
      <c r="E2355" s="144"/>
      <c r="F2355" s="144"/>
      <c r="G2355" s="144"/>
      <c r="H2355" s="144"/>
      <c r="I2355" s="144"/>
      <c r="J2355" s="144"/>
      <c r="K2355" s="144"/>
      <c r="L2355" s="144"/>
      <c r="M2355" s="144"/>
      <c r="N2355" s="144"/>
      <c r="O2355" s="144"/>
      <c r="P2355" s="144"/>
      <c r="Q2355" s="144"/>
      <c r="R2355" s="144"/>
      <c r="S2355" s="144"/>
      <c r="T2355" s="144"/>
      <c r="U2355" s="144"/>
      <c r="V2355" s="144"/>
      <c r="W2355" s="144"/>
      <c r="X2355" s="144"/>
      <c r="Y2355" s="144"/>
      <c r="Z2355" s="144"/>
      <c r="AA2355" s="144"/>
      <c r="AB2355" s="144"/>
      <c r="AC2355" s="144"/>
      <c r="AD2355" s="144"/>
      <c r="AE2355" s="144"/>
      <c r="AF2355" s="144"/>
      <c r="AG2355" s="144"/>
      <c r="AH2355" s="144"/>
      <c r="AI2355" s="144"/>
      <c r="AJ2355" s="144"/>
      <c r="AK2355" s="144"/>
      <c r="AL2355" s="144"/>
      <c r="AM2355" s="144"/>
      <c r="AN2355" s="144"/>
      <c r="AO2355" s="144"/>
      <c r="AP2355" s="144"/>
      <c r="AQ2355" s="144"/>
      <c r="AR2355" s="144"/>
      <c r="AS2355" s="144"/>
      <c r="AT2355" s="144"/>
      <c r="AU2355" s="144"/>
      <c r="AV2355" s="144"/>
      <c r="AW2355" s="144"/>
      <c r="AX2355" s="144"/>
      <c r="AY2355" s="144"/>
      <c r="AZ2355" s="144"/>
      <c r="BA2355" s="144"/>
      <c r="BB2355" s="144"/>
      <c r="BC2355" s="144"/>
      <c r="BD2355" s="144"/>
      <c r="BE2355" s="144"/>
      <c r="BF2355" s="144"/>
      <c r="BG2355" s="144"/>
      <c r="BH2355" s="144"/>
      <c r="BI2355" s="144"/>
      <c r="BJ2355" s="144"/>
      <c r="BK2355" s="144"/>
      <c r="BL2355" s="144"/>
      <c r="BM2355" s="144"/>
      <c r="BN2355" s="144"/>
      <c r="BO2355" s="144"/>
      <c r="BP2355" s="144"/>
    </row>
    <row r="2356" spans="1:68" ht="14.5" x14ac:dyDescent="0.3">
      <c r="A2356" s="143"/>
      <c r="B2356" s="143"/>
      <c r="C2356" s="327"/>
      <c r="D2356" s="144"/>
      <c r="E2356" s="144"/>
      <c r="F2356" s="144"/>
      <c r="G2356" s="144"/>
      <c r="H2356" s="144"/>
      <c r="I2356" s="144"/>
      <c r="J2356" s="144"/>
      <c r="K2356" s="144"/>
      <c r="L2356" s="144"/>
      <c r="M2356" s="144"/>
      <c r="N2356" s="144"/>
      <c r="O2356" s="144"/>
      <c r="P2356" s="144"/>
      <c r="Q2356" s="144"/>
      <c r="R2356" s="144"/>
      <c r="S2356" s="144"/>
      <c r="T2356" s="144"/>
      <c r="U2356" s="144"/>
      <c r="V2356" s="144"/>
      <c r="W2356" s="144"/>
      <c r="X2356" s="144"/>
      <c r="Y2356" s="144"/>
      <c r="Z2356" s="144"/>
      <c r="AA2356" s="144"/>
      <c r="AB2356" s="144"/>
      <c r="AC2356" s="144"/>
      <c r="AD2356" s="144"/>
      <c r="AE2356" s="144"/>
      <c r="AF2356" s="144"/>
      <c r="AG2356" s="144"/>
      <c r="AH2356" s="144"/>
      <c r="AI2356" s="144"/>
      <c r="AJ2356" s="144"/>
      <c r="AK2356" s="144"/>
      <c r="AL2356" s="144"/>
      <c r="AM2356" s="144"/>
      <c r="AN2356" s="144"/>
      <c r="AO2356" s="144"/>
      <c r="AP2356" s="144"/>
      <c r="AQ2356" s="144"/>
      <c r="AR2356" s="144"/>
      <c r="AS2356" s="144"/>
      <c r="AT2356" s="144"/>
      <c r="AU2356" s="144"/>
      <c r="AV2356" s="144"/>
      <c r="AW2356" s="144"/>
      <c r="AX2356" s="144"/>
      <c r="AY2356" s="144"/>
      <c r="AZ2356" s="144"/>
      <c r="BA2356" s="144"/>
      <c r="BB2356" s="144"/>
      <c r="BC2356" s="144"/>
      <c r="BD2356" s="144"/>
      <c r="BE2356" s="144"/>
      <c r="BF2356" s="144"/>
      <c r="BG2356" s="144"/>
      <c r="BH2356" s="144"/>
      <c r="BI2356" s="144"/>
      <c r="BJ2356" s="144"/>
      <c r="BK2356" s="144"/>
      <c r="BL2356" s="144"/>
      <c r="BM2356" s="144"/>
      <c r="BN2356" s="144"/>
      <c r="BO2356" s="144"/>
      <c r="BP2356" s="144"/>
    </row>
    <row r="2357" spans="1:68" ht="14.5" x14ac:dyDescent="0.3">
      <c r="A2357" s="143"/>
      <c r="B2357" s="143"/>
      <c r="C2357" s="327"/>
      <c r="D2357" s="144"/>
      <c r="E2357" s="144"/>
      <c r="F2357" s="144"/>
      <c r="G2357" s="144"/>
      <c r="H2357" s="144"/>
      <c r="I2357" s="144"/>
      <c r="J2357" s="144"/>
      <c r="K2357" s="144"/>
      <c r="L2357" s="144"/>
      <c r="M2357" s="144"/>
      <c r="N2357" s="144"/>
      <c r="O2357" s="144"/>
      <c r="P2357" s="144"/>
      <c r="Q2357" s="144"/>
      <c r="R2357" s="144"/>
      <c r="S2357" s="144"/>
      <c r="T2357" s="144"/>
      <c r="U2357" s="144"/>
      <c r="V2357" s="144"/>
      <c r="W2357" s="144"/>
      <c r="X2357" s="144"/>
      <c r="Y2357" s="144"/>
      <c r="Z2357" s="144"/>
      <c r="AA2357" s="144"/>
      <c r="AB2357" s="144"/>
      <c r="AC2357" s="144"/>
      <c r="AD2357" s="144"/>
      <c r="AE2357" s="144"/>
      <c r="AF2357" s="144"/>
      <c r="AG2357" s="144"/>
      <c r="AH2357" s="144"/>
      <c r="AI2357" s="144"/>
      <c r="AJ2357" s="144"/>
      <c r="AK2357" s="144"/>
      <c r="AL2357" s="144"/>
      <c r="AM2357" s="144"/>
      <c r="AN2357" s="144"/>
      <c r="AO2357" s="144"/>
      <c r="AP2357" s="144"/>
      <c r="AQ2357" s="144"/>
      <c r="AR2357" s="144"/>
      <c r="AS2357" s="144"/>
      <c r="AT2357" s="144"/>
      <c r="AU2357" s="144"/>
      <c r="AV2357" s="144"/>
      <c r="AW2357" s="144"/>
      <c r="AX2357" s="144"/>
      <c r="AY2357" s="144"/>
      <c r="AZ2357" s="144"/>
      <c r="BA2357" s="144"/>
      <c r="BB2357" s="144"/>
      <c r="BC2357" s="144"/>
      <c r="BD2357" s="144"/>
      <c r="BE2357" s="144"/>
      <c r="BF2357" s="144"/>
      <c r="BG2357" s="144"/>
      <c r="BH2357" s="144"/>
      <c r="BI2357" s="144"/>
      <c r="BJ2357" s="144"/>
      <c r="BK2357" s="144"/>
      <c r="BL2357" s="144"/>
      <c r="BM2357" s="144"/>
      <c r="BN2357" s="144"/>
      <c r="BO2357" s="144"/>
      <c r="BP2357" s="144"/>
    </row>
    <row r="2358" spans="1:68" ht="14.5" x14ac:dyDescent="0.3">
      <c r="A2358" s="143"/>
      <c r="B2358" s="143"/>
      <c r="C2358" s="327"/>
      <c r="D2358" s="144"/>
      <c r="E2358" s="144"/>
      <c r="F2358" s="144"/>
      <c r="G2358" s="144"/>
      <c r="H2358" s="144"/>
      <c r="I2358" s="144"/>
      <c r="J2358" s="144"/>
      <c r="K2358" s="144"/>
      <c r="L2358" s="144"/>
      <c r="M2358" s="144"/>
      <c r="N2358" s="144"/>
      <c r="O2358" s="144"/>
      <c r="P2358" s="144"/>
      <c r="Q2358" s="144"/>
      <c r="R2358" s="144"/>
      <c r="S2358" s="144"/>
      <c r="T2358" s="144"/>
      <c r="U2358" s="144"/>
      <c r="V2358" s="144"/>
      <c r="W2358" s="144"/>
      <c r="X2358" s="144"/>
      <c r="Y2358" s="144"/>
      <c r="Z2358" s="144"/>
      <c r="AA2358" s="144"/>
      <c r="AB2358" s="144"/>
      <c r="AC2358" s="144"/>
      <c r="AD2358" s="144"/>
      <c r="AE2358" s="144"/>
      <c r="AF2358" s="144"/>
      <c r="AG2358" s="144"/>
      <c r="AH2358" s="144"/>
      <c r="AI2358" s="144"/>
      <c r="AJ2358" s="144"/>
      <c r="AK2358" s="144"/>
      <c r="AL2358" s="144"/>
      <c r="AM2358" s="144"/>
      <c r="AN2358" s="144"/>
      <c r="AO2358" s="144"/>
      <c r="AP2358" s="144"/>
      <c r="AQ2358" s="144"/>
      <c r="AR2358" s="144"/>
      <c r="AS2358" s="144"/>
      <c r="AT2358" s="144"/>
      <c r="AU2358" s="144"/>
      <c r="AV2358" s="144"/>
      <c r="AW2358" s="144"/>
      <c r="AX2358" s="144"/>
      <c r="AY2358" s="144"/>
      <c r="AZ2358" s="144"/>
      <c r="BA2358" s="144"/>
      <c r="BB2358" s="144"/>
      <c r="BC2358" s="144"/>
      <c r="BD2358" s="144"/>
      <c r="BE2358" s="144"/>
      <c r="BF2358" s="144"/>
      <c r="BG2358" s="144"/>
      <c r="BH2358" s="144"/>
      <c r="BI2358" s="144"/>
      <c r="BJ2358" s="144"/>
      <c r="BK2358" s="144"/>
      <c r="BL2358" s="144"/>
      <c r="BM2358" s="144"/>
      <c r="BN2358" s="144"/>
      <c r="BO2358" s="144"/>
      <c r="BP2358" s="144"/>
    </row>
    <row r="2359" spans="1:68" ht="14.5" x14ac:dyDescent="0.3">
      <c r="A2359" s="143"/>
      <c r="B2359" s="143"/>
      <c r="C2359" s="327"/>
      <c r="D2359" s="144"/>
      <c r="E2359" s="144"/>
      <c r="F2359" s="144"/>
      <c r="G2359" s="144"/>
      <c r="H2359" s="144"/>
      <c r="I2359" s="144"/>
      <c r="J2359" s="144"/>
      <c r="K2359" s="144"/>
      <c r="L2359" s="144"/>
      <c r="M2359" s="144"/>
      <c r="N2359" s="144"/>
      <c r="O2359" s="144"/>
      <c r="P2359" s="144"/>
      <c r="Q2359" s="144"/>
      <c r="R2359" s="144"/>
      <c r="S2359" s="144"/>
      <c r="T2359" s="144"/>
      <c r="U2359" s="144"/>
      <c r="V2359" s="144"/>
      <c r="W2359" s="144"/>
      <c r="X2359" s="144"/>
      <c r="Y2359" s="144"/>
      <c r="Z2359" s="144"/>
      <c r="AA2359" s="144"/>
      <c r="AB2359" s="144"/>
      <c r="AC2359" s="144"/>
      <c r="AD2359" s="144"/>
      <c r="AE2359" s="144"/>
      <c r="AF2359" s="144"/>
      <c r="AG2359" s="144"/>
      <c r="AH2359" s="144"/>
      <c r="AI2359" s="144"/>
      <c r="AJ2359" s="144"/>
      <c r="AK2359" s="144"/>
      <c r="AL2359" s="144"/>
      <c r="AM2359" s="144"/>
      <c r="AN2359" s="144"/>
      <c r="AO2359" s="144"/>
      <c r="AP2359" s="144"/>
      <c r="AQ2359" s="144"/>
      <c r="AR2359" s="144"/>
      <c r="AS2359" s="144"/>
      <c r="AT2359" s="144"/>
      <c r="AU2359" s="144"/>
      <c r="AV2359" s="144"/>
      <c r="AW2359" s="144"/>
      <c r="AX2359" s="144"/>
      <c r="AY2359" s="144"/>
      <c r="AZ2359" s="144"/>
      <c r="BA2359" s="144"/>
      <c r="BB2359" s="144"/>
      <c r="BC2359" s="144"/>
      <c r="BD2359" s="144"/>
      <c r="BE2359" s="144"/>
      <c r="BF2359" s="144"/>
      <c r="BG2359" s="144"/>
      <c r="BH2359" s="144"/>
      <c r="BI2359" s="144"/>
      <c r="BJ2359" s="144"/>
      <c r="BK2359" s="144"/>
      <c r="BL2359" s="144"/>
      <c r="BM2359" s="144"/>
      <c r="BN2359" s="144"/>
      <c r="BO2359" s="144"/>
      <c r="BP2359" s="144"/>
    </row>
    <row r="2360" spans="1:68" ht="14.5" x14ac:dyDescent="0.3">
      <c r="A2360" s="143"/>
      <c r="B2360" s="143"/>
      <c r="C2360" s="327"/>
      <c r="D2360" s="144"/>
      <c r="E2360" s="144"/>
      <c r="F2360" s="144"/>
      <c r="G2360" s="144"/>
      <c r="H2360" s="144"/>
      <c r="I2360" s="144"/>
      <c r="J2360" s="144"/>
      <c r="K2360" s="144"/>
      <c r="L2360" s="144"/>
      <c r="M2360" s="144"/>
      <c r="N2360" s="144"/>
      <c r="O2360" s="144"/>
      <c r="P2360" s="144"/>
      <c r="Q2360" s="144"/>
      <c r="R2360" s="144"/>
      <c r="S2360" s="144"/>
      <c r="T2360" s="144"/>
      <c r="U2360" s="144"/>
      <c r="V2360" s="144"/>
      <c r="W2360" s="144"/>
      <c r="X2360" s="144"/>
      <c r="Y2360" s="144"/>
      <c r="Z2360" s="144"/>
      <c r="AA2360" s="144"/>
      <c r="AB2360" s="144"/>
      <c r="AC2360" s="144"/>
      <c r="AD2360" s="144"/>
      <c r="AE2360" s="144"/>
      <c r="AF2360" s="144"/>
      <c r="AG2360" s="144"/>
      <c r="AH2360" s="144"/>
      <c r="AI2360" s="144"/>
      <c r="AJ2360" s="144"/>
      <c r="AK2360" s="144"/>
      <c r="AL2360" s="144"/>
      <c r="AM2360" s="144"/>
      <c r="AN2360" s="144"/>
      <c r="AO2360" s="144"/>
      <c r="AP2360" s="144"/>
      <c r="AQ2360" s="144"/>
      <c r="AR2360" s="144"/>
      <c r="AS2360" s="144"/>
      <c r="AT2360" s="144"/>
      <c r="AU2360" s="144"/>
      <c r="AV2360" s="144"/>
      <c r="AW2360" s="144"/>
      <c r="AX2360" s="144"/>
      <c r="AY2360" s="144"/>
      <c r="AZ2360" s="144"/>
      <c r="BA2360" s="144"/>
      <c r="BB2360" s="144"/>
      <c r="BC2360" s="144"/>
      <c r="BD2360" s="144"/>
      <c r="BE2360" s="144"/>
      <c r="BF2360" s="144"/>
      <c r="BG2360" s="144"/>
      <c r="BH2360" s="144"/>
      <c r="BI2360" s="144"/>
      <c r="BJ2360" s="144"/>
      <c r="BK2360" s="144"/>
      <c r="BL2360" s="144"/>
      <c r="BM2360" s="144"/>
      <c r="BN2360" s="144"/>
      <c r="BO2360" s="144"/>
      <c r="BP2360" s="144"/>
    </row>
    <row r="2361" spans="1:68" ht="14.5" x14ac:dyDescent="0.3">
      <c r="A2361" s="143"/>
      <c r="B2361" s="143"/>
      <c r="C2361" s="327"/>
      <c r="D2361" s="144"/>
      <c r="E2361" s="144"/>
      <c r="F2361" s="144"/>
      <c r="G2361" s="144"/>
      <c r="H2361" s="144"/>
      <c r="I2361" s="144"/>
      <c r="J2361" s="144"/>
      <c r="K2361" s="144"/>
      <c r="L2361" s="144"/>
      <c r="M2361" s="144"/>
      <c r="N2361" s="144"/>
      <c r="O2361" s="144"/>
      <c r="P2361" s="144"/>
      <c r="Q2361" s="144"/>
      <c r="R2361" s="144"/>
      <c r="S2361" s="144"/>
      <c r="T2361" s="144"/>
      <c r="U2361" s="144"/>
      <c r="V2361" s="144"/>
      <c r="W2361" s="144"/>
      <c r="X2361" s="144"/>
      <c r="Y2361" s="144"/>
      <c r="Z2361" s="144"/>
      <c r="AA2361" s="144"/>
      <c r="AB2361" s="144"/>
      <c r="AC2361" s="144"/>
      <c r="AD2361" s="144"/>
      <c r="AE2361" s="144"/>
      <c r="AF2361" s="144"/>
      <c r="AG2361" s="144"/>
      <c r="AH2361" s="144"/>
      <c r="AI2361" s="144"/>
      <c r="AJ2361" s="144"/>
      <c r="AK2361" s="144"/>
      <c r="AL2361" s="144"/>
      <c r="AM2361" s="144"/>
      <c r="AN2361" s="144"/>
      <c r="AO2361" s="144"/>
      <c r="AP2361" s="144"/>
      <c r="AQ2361" s="144"/>
      <c r="AR2361" s="144"/>
      <c r="AS2361" s="144"/>
      <c r="AT2361" s="144"/>
      <c r="AU2361" s="144"/>
      <c r="AV2361" s="144"/>
      <c r="AW2361" s="144"/>
      <c r="AX2361" s="144"/>
      <c r="AY2361" s="144"/>
      <c r="AZ2361" s="144"/>
      <c r="BA2361" s="144"/>
      <c r="BB2361" s="144"/>
      <c r="BC2361" s="144"/>
      <c r="BD2361" s="144"/>
      <c r="BE2361" s="144"/>
      <c r="BF2361" s="144"/>
      <c r="BG2361" s="144"/>
      <c r="BH2361" s="144"/>
      <c r="BI2361" s="144"/>
      <c r="BJ2361" s="144"/>
      <c r="BK2361" s="144"/>
      <c r="BL2361" s="144"/>
      <c r="BM2361" s="144"/>
      <c r="BN2361" s="144"/>
      <c r="BO2361" s="144"/>
      <c r="BP2361" s="144"/>
    </row>
    <row r="2362" spans="1:68" ht="14.5" x14ac:dyDescent="0.3">
      <c r="A2362" s="143"/>
      <c r="B2362" s="143"/>
      <c r="C2362" s="327"/>
      <c r="D2362" s="144"/>
      <c r="E2362" s="144"/>
      <c r="F2362" s="144"/>
      <c r="G2362" s="144"/>
      <c r="H2362" s="144"/>
      <c r="I2362" s="144"/>
      <c r="J2362" s="144"/>
      <c r="K2362" s="144"/>
      <c r="L2362" s="144"/>
      <c r="M2362" s="144"/>
      <c r="N2362" s="144"/>
      <c r="O2362" s="144"/>
      <c r="P2362" s="144"/>
      <c r="Q2362" s="144"/>
      <c r="R2362" s="144"/>
      <c r="S2362" s="144"/>
      <c r="T2362" s="144"/>
      <c r="U2362" s="144"/>
      <c r="V2362" s="144"/>
      <c r="W2362" s="144"/>
      <c r="X2362" s="144"/>
      <c r="Y2362" s="144"/>
      <c r="Z2362" s="144"/>
      <c r="AA2362" s="144"/>
      <c r="AB2362" s="144"/>
      <c r="AC2362" s="144"/>
      <c r="AD2362" s="144"/>
      <c r="AE2362" s="144"/>
      <c r="AF2362" s="144"/>
      <c r="AG2362" s="144"/>
      <c r="AH2362" s="144"/>
      <c r="AI2362" s="144"/>
      <c r="AJ2362" s="144"/>
      <c r="AK2362" s="144"/>
      <c r="AL2362" s="144"/>
      <c r="AM2362" s="144"/>
      <c r="AN2362" s="144"/>
      <c r="AO2362" s="144"/>
      <c r="AP2362" s="144"/>
      <c r="AQ2362" s="144"/>
      <c r="AR2362" s="144"/>
      <c r="AS2362" s="144"/>
      <c r="AT2362" s="144"/>
      <c r="AU2362" s="144"/>
      <c r="AV2362" s="144"/>
      <c r="AW2362" s="144"/>
      <c r="AX2362" s="144"/>
      <c r="AY2362" s="144"/>
      <c r="AZ2362" s="144"/>
      <c r="BA2362" s="144"/>
      <c r="BB2362" s="144"/>
      <c r="BC2362" s="144"/>
      <c r="BD2362" s="144"/>
      <c r="BE2362" s="144"/>
      <c r="BF2362" s="144"/>
      <c r="BG2362" s="144"/>
      <c r="BH2362" s="144"/>
      <c r="BI2362" s="144"/>
      <c r="BJ2362" s="144"/>
      <c r="BK2362" s="144"/>
      <c r="BL2362" s="144"/>
      <c r="BM2362" s="144"/>
      <c r="BN2362" s="144"/>
      <c r="BO2362" s="144"/>
      <c r="BP2362" s="144"/>
    </row>
    <row r="2363" spans="1:68" ht="14.5" x14ac:dyDescent="0.3">
      <c r="A2363" s="143"/>
      <c r="B2363" s="143"/>
      <c r="C2363" s="327"/>
      <c r="D2363" s="144"/>
      <c r="E2363" s="144"/>
      <c r="F2363" s="144"/>
      <c r="G2363" s="144"/>
      <c r="H2363" s="144"/>
      <c r="I2363" s="144"/>
      <c r="J2363" s="144"/>
      <c r="K2363" s="144"/>
      <c r="L2363" s="144"/>
      <c r="M2363" s="144"/>
      <c r="N2363" s="144"/>
      <c r="O2363" s="144"/>
      <c r="P2363" s="144"/>
      <c r="Q2363" s="144"/>
      <c r="R2363" s="144"/>
      <c r="S2363" s="144"/>
      <c r="T2363" s="144"/>
      <c r="U2363" s="144"/>
      <c r="V2363" s="144"/>
      <c r="W2363" s="144"/>
      <c r="X2363" s="144"/>
      <c r="Y2363" s="144"/>
      <c r="Z2363" s="144"/>
      <c r="AA2363" s="144"/>
      <c r="AB2363" s="144"/>
      <c r="AC2363" s="144"/>
      <c r="AD2363" s="144"/>
      <c r="AE2363" s="144"/>
      <c r="AF2363" s="144"/>
      <c r="AG2363" s="144"/>
      <c r="AH2363" s="144"/>
      <c r="AI2363" s="144"/>
      <c r="AJ2363" s="144"/>
      <c r="AK2363" s="144"/>
      <c r="AL2363" s="144"/>
      <c r="AM2363" s="144"/>
      <c r="AN2363" s="144"/>
      <c r="AO2363" s="144"/>
      <c r="AP2363" s="144"/>
      <c r="AQ2363" s="144"/>
      <c r="AR2363" s="144"/>
      <c r="AS2363" s="144"/>
      <c r="AT2363" s="144"/>
      <c r="AU2363" s="144"/>
      <c r="AV2363" s="144"/>
      <c r="AW2363" s="144"/>
      <c r="AX2363" s="144"/>
      <c r="AY2363" s="144"/>
      <c r="AZ2363" s="144"/>
      <c r="BA2363" s="144"/>
      <c r="BB2363" s="144"/>
      <c r="BC2363" s="144"/>
      <c r="BD2363" s="144"/>
      <c r="BE2363" s="144"/>
      <c r="BF2363" s="144"/>
      <c r="BG2363" s="144"/>
      <c r="BH2363" s="144"/>
      <c r="BI2363" s="144"/>
      <c r="BJ2363" s="144"/>
      <c r="BK2363" s="144"/>
      <c r="BL2363" s="144"/>
      <c r="BM2363" s="144"/>
      <c r="BN2363" s="144"/>
      <c r="BO2363" s="144"/>
      <c r="BP2363" s="144"/>
    </row>
    <row r="2364" spans="1:68" ht="14.5" x14ac:dyDescent="0.3">
      <c r="A2364" s="143"/>
      <c r="B2364" s="143"/>
      <c r="C2364" s="327"/>
      <c r="D2364" s="144"/>
      <c r="E2364" s="144"/>
      <c r="F2364" s="144"/>
      <c r="G2364" s="144"/>
      <c r="H2364" s="144"/>
      <c r="I2364" s="144"/>
      <c r="J2364" s="144"/>
      <c r="K2364" s="144"/>
      <c r="L2364" s="144"/>
      <c r="M2364" s="144"/>
      <c r="N2364" s="144"/>
      <c r="O2364" s="144"/>
      <c r="P2364" s="144"/>
      <c r="Q2364" s="144"/>
      <c r="R2364" s="144"/>
      <c r="S2364" s="144"/>
      <c r="T2364" s="144"/>
      <c r="U2364" s="144"/>
      <c r="V2364" s="144"/>
      <c r="W2364" s="144"/>
      <c r="X2364" s="144"/>
      <c r="Y2364" s="144"/>
      <c r="Z2364" s="144"/>
      <c r="AA2364" s="144"/>
      <c r="AB2364" s="144"/>
      <c r="AC2364" s="144"/>
      <c r="AD2364" s="144"/>
      <c r="AE2364" s="144"/>
      <c r="AF2364" s="144"/>
      <c r="AG2364" s="144"/>
      <c r="AH2364" s="144"/>
      <c r="AI2364" s="144"/>
      <c r="AJ2364" s="144"/>
      <c r="AK2364" s="144"/>
      <c r="AL2364" s="144"/>
      <c r="AM2364" s="144"/>
      <c r="AN2364" s="144"/>
      <c r="AO2364" s="144"/>
      <c r="AP2364" s="144"/>
      <c r="AQ2364" s="144"/>
      <c r="AR2364" s="144"/>
      <c r="AS2364" s="144"/>
      <c r="AT2364" s="144"/>
      <c r="AU2364" s="144"/>
      <c r="AV2364" s="144"/>
      <c r="AW2364" s="144"/>
      <c r="AX2364" s="144"/>
      <c r="AY2364" s="144"/>
      <c r="AZ2364" s="144"/>
      <c r="BA2364" s="144"/>
      <c r="BB2364" s="144"/>
      <c r="BC2364" s="144"/>
      <c r="BD2364" s="144"/>
      <c r="BE2364" s="144"/>
      <c r="BF2364" s="144"/>
      <c r="BG2364" s="144"/>
      <c r="BH2364" s="144"/>
      <c r="BI2364" s="144"/>
      <c r="BJ2364" s="144"/>
      <c r="BK2364" s="144"/>
      <c r="BL2364" s="144"/>
      <c r="BM2364" s="144"/>
      <c r="BN2364" s="144"/>
      <c r="BO2364" s="144"/>
      <c r="BP2364" s="144"/>
    </row>
    <row r="2365" spans="1:68" ht="14.5" x14ac:dyDescent="0.3">
      <c r="A2365" s="143"/>
      <c r="B2365" s="143"/>
      <c r="C2365" s="327"/>
      <c r="D2365" s="144"/>
      <c r="E2365" s="144"/>
      <c r="F2365" s="144"/>
      <c r="G2365" s="144"/>
      <c r="H2365" s="144"/>
      <c r="I2365" s="144"/>
      <c r="J2365" s="144"/>
      <c r="K2365" s="144"/>
      <c r="L2365" s="144"/>
      <c r="M2365" s="144"/>
      <c r="N2365" s="144"/>
      <c r="O2365" s="144"/>
      <c r="P2365" s="144"/>
      <c r="Q2365" s="144"/>
      <c r="R2365" s="144"/>
      <c r="S2365" s="144"/>
      <c r="T2365" s="144"/>
      <c r="U2365" s="144"/>
      <c r="V2365" s="144"/>
      <c r="W2365" s="144"/>
      <c r="X2365" s="144"/>
      <c r="Y2365" s="144"/>
      <c r="Z2365" s="144"/>
      <c r="AA2365" s="144"/>
      <c r="AB2365" s="144"/>
      <c r="AC2365" s="144"/>
      <c r="AD2365" s="144"/>
      <c r="AE2365" s="144"/>
      <c r="AF2365" s="144"/>
      <c r="AG2365" s="144"/>
      <c r="AH2365" s="144"/>
      <c r="AI2365" s="144"/>
      <c r="AJ2365" s="144"/>
      <c r="AK2365" s="144"/>
      <c r="AL2365" s="144"/>
      <c r="AM2365" s="144"/>
      <c r="AN2365" s="144"/>
      <c r="AO2365" s="144"/>
      <c r="AP2365" s="144"/>
      <c r="AQ2365" s="144"/>
      <c r="AR2365" s="144"/>
      <c r="AS2365" s="144"/>
      <c r="AT2365" s="144"/>
      <c r="AU2365" s="144"/>
      <c r="AV2365" s="144"/>
      <c r="AW2365" s="144"/>
      <c r="AX2365" s="144"/>
      <c r="AY2365" s="144"/>
      <c r="AZ2365" s="144"/>
      <c r="BA2365" s="144"/>
      <c r="BB2365" s="144"/>
      <c r="BC2365" s="144"/>
      <c r="BD2365" s="144"/>
      <c r="BE2365" s="144"/>
      <c r="BF2365" s="144"/>
      <c r="BG2365" s="144"/>
      <c r="BH2365" s="144"/>
      <c r="BI2365" s="144"/>
      <c r="BJ2365" s="144"/>
      <c r="BK2365" s="144"/>
      <c r="BL2365" s="144"/>
      <c r="BM2365" s="144"/>
      <c r="BN2365" s="144"/>
      <c r="BO2365" s="144"/>
      <c r="BP2365" s="144"/>
    </row>
    <row r="2366" spans="1:68" ht="14.5" x14ac:dyDescent="0.3">
      <c r="A2366" s="143"/>
      <c r="B2366" s="143"/>
      <c r="C2366" s="327"/>
      <c r="D2366" s="144"/>
      <c r="E2366" s="144"/>
      <c r="F2366" s="144"/>
      <c r="G2366" s="144"/>
      <c r="H2366" s="144"/>
      <c r="I2366" s="144"/>
      <c r="J2366" s="144"/>
      <c r="K2366" s="144"/>
      <c r="L2366" s="144"/>
      <c r="M2366" s="144"/>
      <c r="N2366" s="144"/>
      <c r="O2366" s="144"/>
      <c r="P2366" s="144"/>
      <c r="Q2366" s="144"/>
      <c r="R2366" s="144"/>
      <c r="S2366" s="144"/>
      <c r="T2366" s="144"/>
      <c r="U2366" s="144"/>
      <c r="V2366" s="144"/>
      <c r="W2366" s="144"/>
      <c r="X2366" s="144"/>
      <c r="Y2366" s="144"/>
      <c r="Z2366" s="144"/>
      <c r="AA2366" s="144"/>
      <c r="AB2366" s="144"/>
      <c r="AC2366" s="144"/>
      <c r="AD2366" s="144"/>
      <c r="AE2366" s="144"/>
      <c r="AF2366" s="144"/>
      <c r="AG2366" s="144"/>
      <c r="AH2366" s="144"/>
      <c r="AI2366" s="144"/>
      <c r="AJ2366" s="144"/>
      <c r="AK2366" s="144"/>
      <c r="AL2366" s="144"/>
      <c r="AM2366" s="144"/>
      <c r="AN2366" s="144"/>
      <c r="AO2366" s="144"/>
      <c r="AP2366" s="144"/>
      <c r="AQ2366" s="144"/>
      <c r="AR2366" s="144"/>
      <c r="AS2366" s="144"/>
      <c r="AT2366" s="144"/>
      <c r="AU2366" s="144"/>
      <c r="AV2366" s="144"/>
      <c r="AW2366" s="144"/>
      <c r="AX2366" s="144"/>
      <c r="AY2366" s="144"/>
      <c r="AZ2366" s="144"/>
      <c r="BA2366" s="144"/>
      <c r="BB2366" s="144"/>
      <c r="BC2366" s="144"/>
      <c r="BD2366" s="144"/>
      <c r="BE2366" s="144"/>
      <c r="BF2366" s="144"/>
      <c r="BG2366" s="144"/>
      <c r="BH2366" s="144"/>
      <c r="BI2366" s="144"/>
      <c r="BJ2366" s="144"/>
      <c r="BK2366" s="144"/>
      <c r="BL2366" s="144"/>
      <c r="BM2366" s="144"/>
      <c r="BN2366" s="144"/>
      <c r="BO2366" s="144"/>
      <c r="BP2366" s="144"/>
    </row>
    <row r="2367" spans="1:68" ht="14.5" x14ac:dyDescent="0.3">
      <c r="A2367" s="143"/>
      <c r="B2367" s="143"/>
      <c r="C2367" s="327"/>
      <c r="D2367" s="144"/>
      <c r="E2367" s="144"/>
      <c r="F2367" s="144"/>
      <c r="G2367" s="144"/>
      <c r="H2367" s="144"/>
      <c r="I2367" s="144"/>
      <c r="J2367" s="144"/>
      <c r="K2367" s="144"/>
      <c r="L2367" s="144"/>
      <c r="M2367" s="144"/>
      <c r="N2367" s="144"/>
      <c r="O2367" s="144"/>
      <c r="P2367" s="144"/>
      <c r="Q2367" s="144"/>
      <c r="R2367" s="144"/>
      <c r="S2367" s="144"/>
      <c r="T2367" s="144"/>
      <c r="U2367" s="144"/>
      <c r="V2367" s="144"/>
      <c r="W2367" s="144"/>
      <c r="X2367" s="144"/>
      <c r="Y2367" s="144"/>
      <c r="Z2367" s="144"/>
      <c r="AA2367" s="144"/>
      <c r="AB2367" s="144"/>
      <c r="AC2367" s="144"/>
      <c r="AD2367" s="144"/>
      <c r="AE2367" s="144"/>
      <c r="AF2367" s="144"/>
      <c r="AG2367" s="144"/>
      <c r="AH2367" s="144"/>
      <c r="AI2367" s="144"/>
      <c r="AJ2367" s="144"/>
      <c r="AK2367" s="144"/>
      <c r="AL2367" s="144"/>
      <c r="AM2367" s="144"/>
      <c r="AN2367" s="144"/>
      <c r="AO2367" s="144"/>
      <c r="AP2367" s="144"/>
      <c r="AQ2367" s="144"/>
      <c r="AR2367" s="144"/>
      <c r="AS2367" s="144"/>
      <c r="AT2367" s="144"/>
      <c r="AU2367" s="144"/>
      <c r="AV2367" s="144"/>
      <c r="AW2367" s="144"/>
      <c r="AX2367" s="144"/>
      <c r="AY2367" s="144"/>
      <c r="AZ2367" s="144"/>
      <c r="BA2367" s="144"/>
      <c r="BB2367" s="144"/>
      <c r="BC2367" s="144"/>
      <c r="BD2367" s="144"/>
      <c r="BE2367" s="144"/>
      <c r="BF2367" s="144"/>
      <c r="BG2367" s="144"/>
      <c r="BH2367" s="144"/>
      <c r="BI2367" s="144"/>
      <c r="BJ2367" s="144"/>
      <c r="BK2367" s="144"/>
      <c r="BL2367" s="144"/>
      <c r="BM2367" s="144"/>
      <c r="BN2367" s="144"/>
      <c r="BO2367" s="144"/>
      <c r="BP2367" s="144"/>
    </row>
    <row r="2368" spans="1:68" ht="14.5" x14ac:dyDescent="0.3">
      <c r="A2368" s="143"/>
      <c r="B2368" s="143"/>
      <c r="C2368" s="327"/>
      <c r="D2368" s="144"/>
      <c r="E2368" s="144"/>
      <c r="F2368" s="144"/>
      <c r="G2368" s="144"/>
      <c r="H2368" s="144"/>
      <c r="I2368" s="144"/>
      <c r="J2368" s="144"/>
      <c r="K2368" s="144"/>
      <c r="L2368" s="144"/>
      <c r="M2368" s="144"/>
      <c r="N2368" s="144"/>
      <c r="O2368" s="144"/>
      <c r="P2368" s="144"/>
      <c r="Q2368" s="144"/>
      <c r="R2368" s="144"/>
      <c r="S2368" s="144"/>
      <c r="T2368" s="144"/>
      <c r="U2368" s="144"/>
      <c r="V2368" s="144"/>
      <c r="W2368" s="144"/>
      <c r="X2368" s="144"/>
      <c r="Y2368" s="144"/>
      <c r="Z2368" s="144"/>
      <c r="AA2368" s="144"/>
      <c r="AB2368" s="144"/>
      <c r="AC2368" s="144"/>
      <c r="AD2368" s="144"/>
      <c r="AE2368" s="144"/>
      <c r="AF2368" s="144"/>
      <c r="AG2368" s="144"/>
      <c r="AH2368" s="144"/>
      <c r="AI2368" s="144"/>
      <c r="AJ2368" s="144"/>
      <c r="AK2368" s="144"/>
      <c r="AL2368" s="144"/>
      <c r="AM2368" s="144"/>
      <c r="AN2368" s="144"/>
      <c r="AO2368" s="144"/>
      <c r="AP2368" s="144"/>
      <c r="AQ2368" s="144"/>
      <c r="AR2368" s="144"/>
      <c r="AS2368" s="144"/>
      <c r="AT2368" s="144"/>
      <c r="AU2368" s="144"/>
      <c r="AV2368" s="144"/>
      <c r="AW2368" s="144"/>
      <c r="AX2368" s="144"/>
      <c r="AY2368" s="144"/>
      <c r="AZ2368" s="144"/>
      <c r="BA2368" s="144"/>
      <c r="BB2368" s="144"/>
      <c r="BC2368" s="144"/>
      <c r="BD2368" s="144"/>
      <c r="BE2368" s="144"/>
      <c r="BF2368" s="144"/>
      <c r="BG2368" s="144"/>
      <c r="BH2368" s="144"/>
      <c r="BI2368" s="144"/>
      <c r="BJ2368" s="144"/>
      <c r="BK2368" s="144"/>
      <c r="BL2368" s="144"/>
      <c r="BM2368" s="144"/>
      <c r="BN2368" s="144"/>
      <c r="BO2368" s="144"/>
      <c r="BP2368" s="144"/>
    </row>
    <row r="2369" spans="1:68" ht="14.5" x14ac:dyDescent="0.3">
      <c r="A2369" s="143"/>
      <c r="B2369" s="143"/>
      <c r="C2369" s="327"/>
      <c r="D2369" s="144"/>
      <c r="E2369" s="144"/>
      <c r="F2369" s="144"/>
      <c r="G2369" s="144"/>
      <c r="H2369" s="144"/>
      <c r="I2369" s="144"/>
      <c r="J2369" s="144"/>
      <c r="K2369" s="144"/>
      <c r="L2369" s="144"/>
      <c r="M2369" s="144"/>
      <c r="N2369" s="144"/>
      <c r="O2369" s="144"/>
      <c r="P2369" s="144"/>
      <c r="Q2369" s="144"/>
      <c r="R2369" s="144"/>
      <c r="S2369" s="144"/>
      <c r="T2369" s="144"/>
      <c r="U2369" s="144"/>
      <c r="V2369" s="144"/>
      <c r="W2369" s="144"/>
      <c r="X2369" s="144"/>
      <c r="Y2369" s="144"/>
      <c r="Z2369" s="144"/>
      <c r="AA2369" s="144"/>
      <c r="AB2369" s="144"/>
      <c r="AC2369" s="144"/>
      <c r="AD2369" s="144"/>
      <c r="AE2369" s="144"/>
      <c r="AF2369" s="144"/>
      <c r="AG2369" s="144"/>
      <c r="AH2369" s="144"/>
      <c r="AI2369" s="144"/>
      <c r="AJ2369" s="144"/>
      <c r="AK2369" s="144"/>
      <c r="AL2369" s="144"/>
      <c r="AM2369" s="144"/>
      <c r="AN2369" s="144"/>
      <c r="AO2369" s="144"/>
      <c r="AP2369" s="144"/>
      <c r="AQ2369" s="144"/>
      <c r="AR2369" s="144"/>
      <c r="AS2369" s="144"/>
      <c r="AT2369" s="144"/>
      <c r="AU2369" s="144"/>
      <c r="AV2369" s="144"/>
      <c r="AW2369" s="144"/>
      <c r="AX2369" s="144"/>
      <c r="AY2369" s="144"/>
      <c r="AZ2369" s="144"/>
      <c r="BA2369" s="144"/>
      <c r="BB2369" s="144"/>
      <c r="BC2369" s="144"/>
      <c r="BD2369" s="144"/>
      <c r="BE2369" s="144"/>
      <c r="BF2369" s="144"/>
      <c r="BG2369" s="144"/>
      <c r="BH2369" s="144"/>
      <c r="BI2369" s="144"/>
      <c r="BJ2369" s="144"/>
      <c r="BK2369" s="144"/>
      <c r="BL2369" s="144"/>
      <c r="BM2369" s="144"/>
      <c r="BN2369" s="144"/>
      <c r="BO2369" s="144"/>
      <c r="BP2369" s="144"/>
    </row>
    <row r="2370" spans="1:68" ht="14.5" x14ac:dyDescent="0.3">
      <c r="A2370" s="143"/>
      <c r="B2370" s="143"/>
      <c r="C2370" s="327"/>
      <c r="D2370" s="144"/>
      <c r="E2370" s="144"/>
      <c r="F2370" s="144"/>
      <c r="G2370" s="144"/>
      <c r="H2370" s="144"/>
      <c r="I2370" s="144"/>
      <c r="J2370" s="144"/>
      <c r="K2370" s="144"/>
      <c r="L2370" s="144"/>
      <c r="M2370" s="144"/>
      <c r="N2370" s="144"/>
      <c r="O2370" s="144"/>
      <c r="P2370" s="144"/>
      <c r="Q2370" s="144"/>
      <c r="R2370" s="144"/>
      <c r="S2370" s="144"/>
      <c r="T2370" s="144"/>
      <c r="U2370" s="144"/>
      <c r="V2370" s="144"/>
      <c r="W2370" s="144"/>
      <c r="X2370" s="144"/>
      <c r="Y2370" s="144"/>
      <c r="Z2370" s="144"/>
      <c r="AA2370" s="144"/>
      <c r="AB2370" s="144"/>
      <c r="AC2370" s="144"/>
      <c r="AD2370" s="144"/>
      <c r="AE2370" s="144"/>
      <c r="AF2370" s="144"/>
      <c r="AG2370" s="144"/>
      <c r="AH2370" s="144"/>
      <c r="AI2370" s="144"/>
      <c r="AJ2370" s="144"/>
      <c r="AK2370" s="144"/>
      <c r="AL2370" s="144"/>
      <c r="AM2370" s="144"/>
      <c r="AN2370" s="144"/>
      <c r="AO2370" s="144"/>
      <c r="AP2370" s="144"/>
      <c r="AQ2370" s="144"/>
      <c r="AR2370" s="144"/>
      <c r="AS2370" s="144"/>
      <c r="AT2370" s="144"/>
      <c r="AU2370" s="144"/>
      <c r="AV2370" s="144"/>
      <c r="AW2370" s="144"/>
      <c r="AX2370" s="144"/>
      <c r="AY2370" s="144"/>
      <c r="AZ2370" s="144"/>
      <c r="BA2370" s="144"/>
      <c r="BB2370" s="144"/>
      <c r="BC2370" s="144"/>
      <c r="BD2370" s="144"/>
      <c r="BE2370" s="144"/>
      <c r="BF2370" s="144"/>
      <c r="BG2370" s="144"/>
      <c r="BH2370" s="144"/>
      <c r="BI2370" s="144"/>
      <c r="BJ2370" s="144"/>
      <c r="BK2370" s="144"/>
      <c r="BL2370" s="144"/>
      <c r="BM2370" s="144"/>
      <c r="BN2370" s="144"/>
      <c r="BO2370" s="144"/>
      <c r="BP2370" s="144"/>
    </row>
    <row r="2371" spans="1:68" ht="14.5" x14ac:dyDescent="0.3">
      <c r="A2371" s="143"/>
      <c r="B2371" s="143"/>
      <c r="C2371" s="327"/>
      <c r="D2371" s="144"/>
      <c r="E2371" s="144"/>
      <c r="F2371" s="144"/>
      <c r="G2371" s="144"/>
      <c r="H2371" s="144"/>
      <c r="I2371" s="144"/>
      <c r="J2371" s="144"/>
      <c r="K2371" s="144"/>
      <c r="L2371" s="144"/>
      <c r="M2371" s="144"/>
      <c r="N2371" s="144"/>
      <c r="O2371" s="144"/>
      <c r="P2371" s="144"/>
      <c r="Q2371" s="144"/>
      <c r="R2371" s="144"/>
      <c r="S2371" s="144"/>
      <c r="T2371" s="144"/>
      <c r="U2371" s="144"/>
      <c r="V2371" s="144"/>
      <c r="W2371" s="144"/>
      <c r="X2371" s="144"/>
      <c r="Y2371" s="144"/>
      <c r="Z2371" s="144"/>
      <c r="AA2371" s="144"/>
      <c r="AB2371" s="144"/>
      <c r="AC2371" s="144"/>
      <c r="AD2371" s="144"/>
      <c r="AE2371" s="144"/>
      <c r="AF2371" s="144"/>
      <c r="AG2371" s="144"/>
      <c r="AH2371" s="144"/>
      <c r="AI2371" s="144"/>
      <c r="AJ2371" s="144"/>
      <c r="AK2371" s="144"/>
      <c r="AL2371" s="144"/>
      <c r="AM2371" s="144"/>
      <c r="AN2371" s="144"/>
      <c r="AO2371" s="144"/>
      <c r="AP2371" s="144"/>
      <c r="AQ2371" s="144"/>
      <c r="AR2371" s="144"/>
      <c r="AS2371" s="144"/>
      <c r="AT2371" s="144"/>
      <c r="AU2371" s="144"/>
      <c r="AV2371" s="144"/>
      <c r="AW2371" s="144"/>
      <c r="AX2371" s="144"/>
      <c r="AY2371" s="144"/>
      <c r="AZ2371" s="144"/>
      <c r="BA2371" s="144"/>
      <c r="BB2371" s="144"/>
      <c r="BC2371" s="144"/>
      <c r="BD2371" s="144"/>
      <c r="BE2371" s="144"/>
      <c r="BF2371" s="144"/>
      <c r="BG2371" s="144"/>
      <c r="BH2371" s="144"/>
      <c r="BI2371" s="144"/>
      <c r="BJ2371" s="144"/>
      <c r="BK2371" s="144"/>
      <c r="BL2371" s="144"/>
      <c r="BM2371" s="144"/>
      <c r="BN2371" s="144"/>
      <c r="BO2371" s="144"/>
      <c r="BP2371" s="144"/>
    </row>
    <row r="2372" spans="1:68" ht="14.5" x14ac:dyDescent="0.3">
      <c r="A2372" s="143"/>
      <c r="B2372" s="143"/>
      <c r="C2372" s="327"/>
      <c r="D2372" s="144"/>
      <c r="E2372" s="144"/>
      <c r="F2372" s="144"/>
      <c r="G2372" s="144"/>
      <c r="H2372" s="144"/>
      <c r="I2372" s="144"/>
      <c r="J2372" s="144"/>
      <c r="K2372" s="144"/>
      <c r="L2372" s="144"/>
      <c r="M2372" s="144"/>
      <c r="N2372" s="144"/>
      <c r="O2372" s="144"/>
      <c r="P2372" s="144"/>
      <c r="Q2372" s="144"/>
      <c r="R2372" s="144"/>
      <c r="S2372" s="144"/>
      <c r="T2372" s="144"/>
      <c r="U2372" s="144"/>
      <c r="V2372" s="144"/>
      <c r="W2372" s="144"/>
      <c r="X2372" s="144"/>
      <c r="Y2372" s="144"/>
      <c r="Z2372" s="144"/>
      <c r="AA2372" s="144"/>
      <c r="AB2372" s="144"/>
      <c r="AC2372" s="144"/>
      <c r="AD2372" s="144"/>
      <c r="AE2372" s="144"/>
      <c r="AF2372" s="144"/>
      <c r="AG2372" s="144"/>
      <c r="AH2372" s="144"/>
      <c r="AI2372" s="144"/>
      <c r="AJ2372" s="144"/>
      <c r="AK2372" s="144"/>
      <c r="AL2372" s="144"/>
      <c r="AM2372" s="144"/>
      <c r="AN2372" s="144"/>
      <c r="AO2372" s="144"/>
      <c r="AP2372" s="144"/>
      <c r="AQ2372" s="144"/>
      <c r="AR2372" s="144"/>
      <c r="AS2372" s="144"/>
      <c r="AT2372" s="144"/>
      <c r="AU2372" s="144"/>
      <c r="AV2372" s="144"/>
      <c r="AW2372" s="144"/>
      <c r="AX2372" s="144"/>
      <c r="AY2372" s="144"/>
      <c r="AZ2372" s="144"/>
      <c r="BA2372" s="144"/>
      <c r="BB2372" s="144"/>
      <c r="BC2372" s="144"/>
      <c r="BD2372" s="144"/>
      <c r="BE2372" s="144"/>
      <c r="BF2372" s="144"/>
      <c r="BG2372" s="144"/>
      <c r="BH2372" s="144"/>
      <c r="BI2372" s="144"/>
      <c r="BJ2372" s="144"/>
      <c r="BK2372" s="144"/>
      <c r="BL2372" s="144"/>
      <c r="BM2372" s="144"/>
      <c r="BN2372" s="144"/>
      <c r="BO2372" s="144"/>
      <c r="BP2372" s="144"/>
    </row>
    <row r="2373" spans="1:68" ht="14.5" x14ac:dyDescent="0.3">
      <c r="A2373" s="143"/>
      <c r="B2373" s="143"/>
      <c r="C2373" s="327"/>
      <c r="D2373" s="144"/>
      <c r="E2373" s="144"/>
      <c r="F2373" s="144"/>
      <c r="G2373" s="144"/>
      <c r="H2373" s="144"/>
      <c r="I2373" s="144"/>
      <c r="J2373" s="144"/>
      <c r="K2373" s="144"/>
      <c r="L2373" s="144"/>
      <c r="M2373" s="144"/>
      <c r="N2373" s="144"/>
      <c r="O2373" s="144"/>
      <c r="P2373" s="144"/>
      <c r="Q2373" s="144"/>
      <c r="R2373" s="144"/>
      <c r="S2373" s="144"/>
      <c r="T2373" s="144"/>
      <c r="U2373" s="144"/>
      <c r="V2373" s="144"/>
      <c r="W2373" s="144"/>
      <c r="X2373" s="144"/>
      <c r="Y2373" s="144"/>
      <c r="Z2373" s="144"/>
      <c r="AA2373" s="144"/>
      <c r="AB2373" s="144"/>
      <c r="AC2373" s="144"/>
      <c r="AD2373" s="144"/>
      <c r="AE2373" s="144"/>
      <c r="AF2373" s="144"/>
      <c r="AG2373" s="144"/>
      <c r="AH2373" s="144"/>
      <c r="AI2373" s="144"/>
      <c r="AJ2373" s="144"/>
      <c r="AK2373" s="144"/>
      <c r="AL2373" s="144"/>
      <c r="AM2373" s="144"/>
      <c r="AN2373" s="144"/>
      <c r="AO2373" s="144"/>
      <c r="AP2373" s="144"/>
      <c r="AQ2373" s="144"/>
      <c r="AR2373" s="144"/>
      <c r="AS2373" s="144"/>
      <c r="AT2373" s="144"/>
      <c r="AU2373" s="144"/>
      <c r="AV2373" s="144"/>
      <c r="AW2373" s="144"/>
      <c r="AX2373" s="144"/>
      <c r="AY2373" s="144"/>
      <c r="AZ2373" s="144"/>
      <c r="BA2373" s="144"/>
      <c r="BB2373" s="144"/>
      <c r="BC2373" s="144"/>
      <c r="BD2373" s="144"/>
      <c r="BE2373" s="144"/>
      <c r="BF2373" s="144"/>
      <c r="BG2373" s="144"/>
      <c r="BH2373" s="144"/>
      <c r="BI2373" s="144"/>
      <c r="BJ2373" s="144"/>
      <c r="BK2373" s="144"/>
      <c r="BL2373" s="144"/>
      <c r="BM2373" s="144"/>
      <c r="BN2373" s="144"/>
      <c r="BO2373" s="144"/>
      <c r="BP2373" s="144"/>
    </row>
    <row r="2374" spans="1:68" ht="14.5" x14ac:dyDescent="0.3">
      <c r="A2374" s="143"/>
      <c r="B2374" s="143"/>
      <c r="C2374" s="327"/>
      <c r="D2374" s="144"/>
      <c r="E2374" s="144"/>
      <c r="F2374" s="144"/>
      <c r="G2374" s="144"/>
      <c r="H2374" s="144"/>
      <c r="I2374" s="144"/>
      <c r="J2374" s="144"/>
      <c r="K2374" s="144"/>
      <c r="L2374" s="144"/>
      <c r="M2374" s="144"/>
      <c r="N2374" s="144"/>
      <c r="O2374" s="144"/>
      <c r="P2374" s="144"/>
      <c r="Q2374" s="144"/>
      <c r="R2374" s="144"/>
      <c r="S2374" s="144"/>
      <c r="T2374" s="144"/>
      <c r="U2374" s="144"/>
      <c r="V2374" s="144"/>
      <c r="W2374" s="144"/>
      <c r="X2374" s="144"/>
      <c r="Y2374" s="144"/>
      <c r="Z2374" s="144"/>
      <c r="AA2374" s="144"/>
      <c r="AB2374" s="144"/>
      <c r="AC2374" s="144"/>
      <c r="AD2374" s="144"/>
      <c r="AE2374" s="144"/>
      <c r="AF2374" s="144"/>
      <c r="AG2374" s="144"/>
      <c r="AH2374" s="144"/>
      <c r="AI2374" s="144"/>
      <c r="AJ2374" s="144"/>
      <c r="AK2374" s="144"/>
      <c r="AL2374" s="144"/>
      <c r="AM2374" s="144"/>
      <c r="AN2374" s="144"/>
      <c r="AO2374" s="144"/>
      <c r="AP2374" s="144"/>
      <c r="AQ2374" s="144"/>
      <c r="AR2374" s="144"/>
      <c r="AS2374" s="144"/>
      <c r="AT2374" s="144"/>
      <c r="AU2374" s="144"/>
      <c r="AV2374" s="144"/>
      <c r="AW2374" s="144"/>
      <c r="AX2374" s="144"/>
      <c r="AY2374" s="144"/>
      <c r="AZ2374" s="144"/>
      <c r="BA2374" s="144"/>
      <c r="BB2374" s="144"/>
      <c r="BC2374" s="144"/>
      <c r="BD2374" s="144"/>
      <c r="BE2374" s="144"/>
      <c r="BF2374" s="144"/>
      <c r="BG2374" s="144"/>
      <c r="BH2374" s="144"/>
      <c r="BI2374" s="144"/>
      <c r="BJ2374" s="144"/>
      <c r="BK2374" s="144"/>
      <c r="BL2374" s="144"/>
      <c r="BM2374" s="144"/>
      <c r="BN2374" s="144"/>
      <c r="BO2374" s="144"/>
      <c r="BP2374" s="144"/>
    </row>
    <row r="2375" spans="1:68" ht="14.5" x14ac:dyDescent="0.3">
      <c r="A2375" s="143"/>
      <c r="B2375" s="143"/>
      <c r="C2375" s="327"/>
      <c r="D2375" s="144"/>
      <c r="E2375" s="144"/>
      <c r="F2375" s="144"/>
      <c r="G2375" s="144"/>
      <c r="H2375" s="144"/>
      <c r="I2375" s="144"/>
      <c r="J2375" s="144"/>
      <c r="K2375" s="144"/>
      <c r="L2375" s="144"/>
      <c r="M2375" s="144"/>
      <c r="N2375" s="144"/>
      <c r="O2375" s="144"/>
      <c r="P2375" s="144"/>
      <c r="Q2375" s="144"/>
      <c r="R2375" s="144"/>
      <c r="S2375" s="144"/>
      <c r="T2375" s="144"/>
      <c r="U2375" s="144"/>
      <c r="V2375" s="144"/>
      <c r="W2375" s="144"/>
      <c r="X2375" s="144"/>
      <c r="Y2375" s="144"/>
      <c r="Z2375" s="144"/>
      <c r="AA2375" s="144"/>
      <c r="AB2375" s="144"/>
      <c r="AC2375" s="144"/>
      <c r="AD2375" s="144"/>
      <c r="AE2375" s="144"/>
      <c r="AF2375" s="144"/>
      <c r="AG2375" s="144"/>
      <c r="AH2375" s="144"/>
      <c r="AI2375" s="144"/>
      <c r="AJ2375" s="144"/>
      <c r="AK2375" s="144"/>
      <c r="AL2375" s="144"/>
      <c r="AM2375" s="144"/>
      <c r="AN2375" s="144"/>
      <c r="AO2375" s="144"/>
      <c r="AP2375" s="144"/>
      <c r="AQ2375" s="144"/>
      <c r="AR2375" s="144"/>
      <c r="AS2375" s="144"/>
      <c r="AT2375" s="144"/>
      <c r="AU2375" s="144"/>
      <c r="AV2375" s="144"/>
      <c r="AW2375" s="144"/>
      <c r="AX2375" s="144"/>
      <c r="AY2375" s="144"/>
      <c r="AZ2375" s="144"/>
      <c r="BA2375" s="144"/>
      <c r="BB2375" s="144"/>
      <c r="BC2375" s="144"/>
      <c r="BD2375" s="144"/>
      <c r="BE2375" s="144"/>
      <c r="BF2375" s="144"/>
      <c r="BG2375" s="144"/>
      <c r="BH2375" s="144"/>
      <c r="BI2375" s="144"/>
      <c r="BJ2375" s="144"/>
      <c r="BK2375" s="144"/>
      <c r="BL2375" s="144"/>
      <c r="BM2375" s="144"/>
      <c r="BN2375" s="144"/>
      <c r="BO2375" s="144"/>
      <c r="BP2375" s="144"/>
    </row>
    <row r="2376" spans="1:68" ht="14.5" x14ac:dyDescent="0.3">
      <c r="A2376" s="143"/>
      <c r="B2376" s="143"/>
      <c r="C2376" s="327"/>
      <c r="D2376" s="144"/>
      <c r="E2376" s="144"/>
      <c r="F2376" s="144"/>
      <c r="G2376" s="144"/>
      <c r="H2376" s="144"/>
      <c r="I2376" s="144"/>
      <c r="J2376" s="144"/>
      <c r="K2376" s="144"/>
      <c r="L2376" s="144"/>
      <c r="M2376" s="144"/>
      <c r="N2376" s="144"/>
      <c r="O2376" s="144"/>
      <c r="P2376" s="144"/>
      <c r="Q2376" s="144"/>
      <c r="R2376" s="144"/>
      <c r="S2376" s="144"/>
      <c r="T2376" s="144"/>
      <c r="U2376" s="144"/>
      <c r="V2376" s="144"/>
      <c r="W2376" s="144"/>
      <c r="X2376" s="144"/>
      <c r="Y2376" s="144"/>
      <c r="Z2376" s="144"/>
      <c r="AA2376" s="144"/>
      <c r="AB2376" s="144"/>
      <c r="AC2376" s="144"/>
      <c r="AD2376" s="144"/>
      <c r="AE2376" s="144"/>
      <c r="AF2376" s="144"/>
      <c r="AG2376" s="144"/>
      <c r="AH2376" s="144"/>
      <c r="AI2376" s="144"/>
      <c r="AJ2376" s="144"/>
      <c r="AK2376" s="144"/>
      <c r="AL2376" s="144"/>
      <c r="AM2376" s="144"/>
      <c r="AN2376" s="144"/>
      <c r="AO2376" s="144"/>
      <c r="AP2376" s="144"/>
      <c r="AQ2376" s="144"/>
      <c r="AR2376" s="144"/>
      <c r="AS2376" s="144"/>
      <c r="AT2376" s="144"/>
      <c r="AU2376" s="144"/>
      <c r="AV2376" s="144"/>
      <c r="AW2376" s="144"/>
      <c r="AX2376" s="144"/>
      <c r="AY2376" s="144"/>
      <c r="AZ2376" s="144"/>
      <c r="BA2376" s="144"/>
      <c r="BB2376" s="144"/>
      <c r="BC2376" s="144"/>
      <c r="BD2376" s="144"/>
      <c r="BE2376" s="144"/>
      <c r="BF2376" s="144"/>
      <c r="BG2376" s="144"/>
      <c r="BH2376" s="144"/>
      <c r="BI2376" s="144"/>
      <c r="BJ2376" s="144"/>
      <c r="BK2376" s="144"/>
      <c r="BL2376" s="144"/>
      <c r="BM2376" s="144"/>
      <c r="BN2376" s="144"/>
      <c r="BO2376" s="144"/>
      <c r="BP2376" s="144"/>
    </row>
    <row r="2377" spans="1:68" ht="14.5" x14ac:dyDescent="0.3">
      <c r="A2377" s="143"/>
      <c r="B2377" s="143"/>
      <c r="C2377" s="327"/>
      <c r="D2377" s="144"/>
      <c r="E2377" s="144"/>
      <c r="F2377" s="144"/>
      <c r="G2377" s="144"/>
      <c r="H2377" s="144"/>
      <c r="I2377" s="144"/>
      <c r="J2377" s="144"/>
      <c r="K2377" s="144"/>
      <c r="L2377" s="144"/>
      <c r="M2377" s="144"/>
      <c r="N2377" s="144"/>
      <c r="O2377" s="144"/>
      <c r="P2377" s="144"/>
      <c r="Q2377" s="144"/>
      <c r="R2377" s="144"/>
      <c r="S2377" s="144"/>
      <c r="T2377" s="144"/>
      <c r="U2377" s="144"/>
      <c r="V2377" s="144"/>
      <c r="W2377" s="144"/>
      <c r="X2377" s="144"/>
      <c r="Y2377" s="144"/>
      <c r="Z2377" s="144"/>
      <c r="AA2377" s="144"/>
      <c r="AB2377" s="144"/>
      <c r="AC2377" s="144"/>
      <c r="AD2377" s="144"/>
      <c r="AE2377" s="144"/>
      <c r="AF2377" s="144"/>
      <c r="AG2377" s="144"/>
      <c r="AH2377" s="144"/>
      <c r="AI2377" s="144"/>
      <c r="AJ2377" s="144"/>
      <c r="AK2377" s="144"/>
      <c r="AL2377" s="144"/>
      <c r="AM2377" s="144"/>
      <c r="AN2377" s="144"/>
      <c r="AO2377" s="144"/>
      <c r="AP2377" s="144"/>
      <c r="AQ2377" s="144"/>
      <c r="AR2377" s="144"/>
      <c r="AS2377" s="144"/>
      <c r="AT2377" s="144"/>
      <c r="AU2377" s="144"/>
      <c r="AV2377" s="144"/>
      <c r="AW2377" s="144"/>
      <c r="AX2377" s="144"/>
      <c r="AY2377" s="144"/>
      <c r="AZ2377" s="144"/>
      <c r="BA2377" s="144"/>
      <c r="BB2377" s="144"/>
      <c r="BC2377" s="144"/>
      <c r="BD2377" s="144"/>
      <c r="BE2377" s="144"/>
      <c r="BF2377" s="144"/>
      <c r="BG2377" s="144"/>
      <c r="BH2377" s="144"/>
      <c r="BI2377" s="144"/>
      <c r="BJ2377" s="144"/>
      <c r="BK2377" s="144"/>
      <c r="BL2377" s="144"/>
      <c r="BM2377" s="144"/>
      <c r="BN2377" s="144"/>
      <c r="BO2377" s="144"/>
      <c r="BP2377" s="144"/>
    </row>
    <row r="2378" spans="1:68" ht="14.5" x14ac:dyDescent="0.3">
      <c r="A2378" s="143"/>
      <c r="B2378" s="143"/>
      <c r="C2378" s="327"/>
      <c r="D2378" s="144"/>
      <c r="E2378" s="144"/>
      <c r="F2378" s="144"/>
      <c r="G2378" s="144"/>
      <c r="H2378" s="144"/>
      <c r="I2378" s="144"/>
      <c r="J2378" s="144"/>
      <c r="K2378" s="144"/>
      <c r="L2378" s="144"/>
      <c r="M2378" s="144"/>
      <c r="N2378" s="144"/>
      <c r="O2378" s="144"/>
      <c r="P2378" s="144"/>
      <c r="Q2378" s="144"/>
      <c r="R2378" s="144"/>
      <c r="S2378" s="144"/>
      <c r="T2378" s="144"/>
      <c r="U2378" s="144"/>
      <c r="V2378" s="144"/>
      <c r="W2378" s="144"/>
      <c r="X2378" s="144"/>
      <c r="Y2378" s="144"/>
      <c r="Z2378" s="144"/>
      <c r="AA2378" s="144"/>
      <c r="AB2378" s="144"/>
      <c r="AC2378" s="144"/>
      <c r="AD2378" s="144"/>
      <c r="AE2378" s="144"/>
      <c r="AF2378" s="144"/>
      <c r="AG2378" s="144"/>
      <c r="AH2378" s="144"/>
      <c r="AI2378" s="144"/>
      <c r="AJ2378" s="144"/>
      <c r="AK2378" s="144"/>
      <c r="AL2378" s="144"/>
      <c r="AM2378" s="144"/>
      <c r="AN2378" s="144"/>
      <c r="AO2378" s="144"/>
      <c r="AP2378" s="144"/>
      <c r="AQ2378" s="144"/>
      <c r="AR2378" s="144"/>
      <c r="AS2378" s="144"/>
      <c r="AT2378" s="144"/>
      <c r="AU2378" s="144"/>
      <c r="AV2378" s="144"/>
      <c r="AW2378" s="144"/>
      <c r="AX2378" s="144"/>
      <c r="AY2378" s="144"/>
      <c r="AZ2378" s="144"/>
      <c r="BA2378" s="144"/>
      <c r="BB2378" s="144"/>
      <c r="BC2378" s="144"/>
      <c r="BD2378" s="144"/>
      <c r="BE2378" s="144"/>
      <c r="BF2378" s="144"/>
      <c r="BG2378" s="144"/>
      <c r="BH2378" s="144"/>
      <c r="BI2378" s="144"/>
      <c r="BJ2378" s="144"/>
      <c r="BK2378" s="144"/>
      <c r="BL2378" s="144"/>
      <c r="BM2378" s="144"/>
      <c r="BN2378" s="144"/>
      <c r="BO2378" s="144"/>
      <c r="BP2378" s="144"/>
    </row>
    <row r="2379" spans="1:68" ht="14.5" x14ac:dyDescent="0.3">
      <c r="A2379" s="143"/>
      <c r="B2379" s="143"/>
      <c r="C2379" s="327"/>
      <c r="D2379" s="144"/>
      <c r="E2379" s="144"/>
      <c r="F2379" s="144"/>
      <c r="G2379" s="144"/>
      <c r="H2379" s="144"/>
      <c r="I2379" s="144"/>
      <c r="J2379" s="144"/>
      <c r="K2379" s="144"/>
      <c r="L2379" s="144"/>
      <c r="M2379" s="144"/>
      <c r="N2379" s="144"/>
      <c r="O2379" s="144"/>
      <c r="P2379" s="144"/>
      <c r="Q2379" s="144"/>
      <c r="R2379" s="144"/>
      <c r="S2379" s="144"/>
      <c r="T2379" s="144"/>
      <c r="U2379" s="144"/>
      <c r="V2379" s="144"/>
      <c r="W2379" s="144"/>
      <c r="X2379" s="144"/>
      <c r="Y2379" s="144"/>
      <c r="Z2379" s="144"/>
      <c r="AA2379" s="144"/>
      <c r="AB2379" s="144"/>
      <c r="AC2379" s="144"/>
      <c r="AD2379" s="144"/>
      <c r="AE2379" s="144"/>
      <c r="AF2379" s="144"/>
      <c r="AG2379" s="144"/>
      <c r="AH2379" s="144"/>
      <c r="AI2379" s="144"/>
      <c r="AJ2379" s="144"/>
      <c r="AK2379" s="144"/>
      <c r="AL2379" s="144"/>
      <c r="AM2379" s="144"/>
      <c r="AN2379" s="144"/>
      <c r="AO2379" s="144"/>
      <c r="AP2379" s="144"/>
      <c r="AQ2379" s="144"/>
      <c r="AR2379" s="144"/>
      <c r="AS2379" s="144"/>
      <c r="AT2379" s="144"/>
      <c r="AU2379" s="144"/>
      <c r="AV2379" s="144"/>
      <c r="AW2379" s="144"/>
      <c r="AX2379" s="144"/>
      <c r="AY2379" s="144"/>
      <c r="AZ2379" s="144"/>
      <c r="BA2379" s="144"/>
      <c r="BB2379" s="144"/>
      <c r="BC2379" s="144"/>
      <c r="BD2379" s="144"/>
      <c r="BE2379" s="144"/>
      <c r="BF2379" s="144"/>
      <c r="BG2379" s="144"/>
      <c r="BH2379" s="144"/>
      <c r="BI2379" s="144"/>
      <c r="BJ2379" s="144"/>
      <c r="BK2379" s="144"/>
      <c r="BL2379" s="144"/>
      <c r="BM2379" s="144"/>
      <c r="BN2379" s="144"/>
      <c r="BO2379" s="144"/>
      <c r="BP2379" s="144"/>
    </row>
    <row r="2380" spans="1:68" ht="14.5" x14ac:dyDescent="0.3">
      <c r="A2380" s="143"/>
      <c r="B2380" s="143"/>
      <c r="C2380" s="327"/>
      <c r="D2380" s="144"/>
      <c r="E2380" s="144"/>
      <c r="F2380" s="144"/>
      <c r="G2380" s="144"/>
      <c r="H2380" s="144"/>
      <c r="I2380" s="144"/>
      <c r="J2380" s="144"/>
      <c r="K2380" s="144"/>
      <c r="L2380" s="144"/>
      <c r="M2380" s="144"/>
      <c r="N2380" s="144"/>
      <c r="O2380" s="144"/>
      <c r="P2380" s="144"/>
      <c r="Q2380" s="144"/>
      <c r="R2380" s="144"/>
      <c r="S2380" s="144"/>
      <c r="T2380" s="144"/>
      <c r="U2380" s="144"/>
      <c r="V2380" s="144"/>
      <c r="W2380" s="144"/>
      <c r="X2380" s="144"/>
      <c r="Y2380" s="144"/>
      <c r="Z2380" s="144"/>
      <c r="AA2380" s="144"/>
      <c r="AB2380" s="144"/>
      <c r="AC2380" s="144"/>
      <c r="AD2380" s="144"/>
      <c r="AE2380" s="144"/>
      <c r="AF2380" s="144"/>
      <c r="AG2380" s="144"/>
      <c r="AH2380" s="144"/>
      <c r="AI2380" s="144"/>
      <c r="AJ2380" s="144"/>
      <c r="AK2380" s="144"/>
      <c r="AL2380" s="144"/>
      <c r="AM2380" s="144"/>
      <c r="AN2380" s="144"/>
      <c r="AO2380" s="144"/>
      <c r="AP2380" s="144"/>
      <c r="AQ2380" s="144"/>
      <c r="AR2380" s="144"/>
      <c r="AS2380" s="144"/>
      <c r="AT2380" s="144"/>
      <c r="AU2380" s="144"/>
      <c r="AV2380" s="144"/>
      <c r="AW2380" s="144"/>
      <c r="AX2380" s="144"/>
      <c r="AY2380" s="144"/>
      <c r="AZ2380" s="144"/>
      <c r="BA2380" s="144"/>
      <c r="BB2380" s="144"/>
      <c r="BC2380" s="144"/>
      <c r="BD2380" s="144"/>
      <c r="BE2380" s="144"/>
      <c r="BF2380" s="144"/>
      <c r="BG2380" s="144"/>
      <c r="BH2380" s="144"/>
      <c r="BI2380" s="144"/>
      <c r="BJ2380" s="144"/>
      <c r="BK2380" s="144"/>
      <c r="BL2380" s="144"/>
      <c r="BM2380" s="144"/>
      <c r="BN2380" s="144"/>
      <c r="BO2380" s="144"/>
      <c r="BP2380" s="144"/>
    </row>
    <row r="2381" spans="1:68" ht="14.5" x14ac:dyDescent="0.3">
      <c r="A2381" s="143"/>
      <c r="B2381" s="143"/>
      <c r="C2381" s="327"/>
      <c r="D2381" s="144"/>
      <c r="E2381" s="144"/>
      <c r="F2381" s="144"/>
      <c r="G2381" s="144"/>
      <c r="H2381" s="144"/>
      <c r="I2381" s="144"/>
      <c r="J2381" s="144"/>
      <c r="K2381" s="144"/>
      <c r="L2381" s="144"/>
      <c r="M2381" s="144"/>
      <c r="N2381" s="144"/>
      <c r="O2381" s="144"/>
      <c r="P2381" s="144"/>
      <c r="Q2381" s="144"/>
      <c r="R2381" s="144"/>
      <c r="S2381" s="144"/>
      <c r="T2381" s="144"/>
      <c r="U2381" s="144"/>
      <c r="V2381" s="144"/>
      <c r="W2381" s="144"/>
      <c r="X2381" s="144"/>
      <c r="Y2381" s="144"/>
      <c r="Z2381" s="144"/>
      <c r="AA2381" s="144"/>
      <c r="AB2381" s="144"/>
      <c r="AC2381" s="144"/>
      <c r="AD2381" s="144"/>
      <c r="AE2381" s="144"/>
      <c r="AF2381" s="144"/>
      <c r="AG2381" s="144"/>
      <c r="AH2381" s="144"/>
      <c r="AI2381" s="144"/>
      <c r="AJ2381" s="144"/>
      <c r="AK2381" s="144"/>
      <c r="AL2381" s="144"/>
      <c r="AM2381" s="144"/>
      <c r="AN2381" s="144"/>
      <c r="AO2381" s="144"/>
      <c r="AP2381" s="144"/>
      <c r="AQ2381" s="144"/>
      <c r="AR2381" s="144"/>
      <c r="AS2381" s="144"/>
      <c r="AT2381" s="144"/>
      <c r="AU2381" s="144"/>
      <c r="AV2381" s="144"/>
      <c r="AW2381" s="144"/>
      <c r="AX2381" s="144"/>
      <c r="AY2381" s="144"/>
      <c r="AZ2381" s="144"/>
      <c r="BA2381" s="144"/>
      <c r="BB2381" s="144"/>
      <c r="BC2381" s="144"/>
      <c r="BD2381" s="144"/>
      <c r="BE2381" s="144"/>
      <c r="BF2381" s="144"/>
      <c r="BG2381" s="144"/>
      <c r="BH2381" s="144"/>
      <c r="BI2381" s="144"/>
      <c r="BJ2381" s="144"/>
      <c r="BK2381" s="144"/>
      <c r="BL2381" s="144"/>
      <c r="BM2381" s="144"/>
      <c r="BN2381" s="144"/>
      <c r="BO2381" s="144"/>
      <c r="BP2381" s="144"/>
    </row>
    <row r="2382" spans="1:68" ht="14.5" x14ac:dyDescent="0.3">
      <c r="A2382" s="143"/>
      <c r="B2382" s="143"/>
      <c r="C2382" s="327"/>
      <c r="D2382" s="144"/>
      <c r="E2382" s="144"/>
      <c r="F2382" s="144"/>
      <c r="G2382" s="144"/>
      <c r="H2382" s="144"/>
      <c r="I2382" s="144"/>
      <c r="J2382" s="144"/>
      <c r="K2382" s="144"/>
      <c r="L2382" s="144"/>
      <c r="M2382" s="144"/>
      <c r="N2382" s="144"/>
      <c r="O2382" s="144"/>
      <c r="P2382" s="144"/>
      <c r="Q2382" s="144"/>
      <c r="R2382" s="144"/>
      <c r="S2382" s="144"/>
      <c r="T2382" s="144"/>
      <c r="U2382" s="144"/>
      <c r="V2382" s="144"/>
      <c r="W2382" s="144"/>
      <c r="X2382" s="144"/>
      <c r="Y2382" s="144"/>
      <c r="Z2382" s="144"/>
      <c r="AA2382" s="144"/>
      <c r="AB2382" s="144"/>
      <c r="AC2382" s="144"/>
      <c r="AD2382" s="144"/>
      <c r="AE2382" s="144"/>
      <c r="AF2382" s="144"/>
      <c r="AG2382" s="144"/>
      <c r="AH2382" s="144"/>
      <c r="AI2382" s="144"/>
      <c r="AJ2382" s="144"/>
      <c r="AK2382" s="144"/>
      <c r="AL2382" s="144"/>
      <c r="AM2382" s="144"/>
      <c r="AN2382" s="144"/>
      <c r="AO2382" s="144"/>
      <c r="AP2382" s="144"/>
      <c r="AQ2382" s="144"/>
      <c r="AR2382" s="144"/>
      <c r="AS2382" s="144"/>
      <c r="AT2382" s="144"/>
      <c r="AU2382" s="144"/>
      <c r="AV2382" s="144"/>
      <c r="AW2382" s="144"/>
      <c r="AX2382" s="144"/>
      <c r="AY2382" s="144"/>
      <c r="AZ2382" s="144"/>
      <c r="BA2382" s="144"/>
      <c r="BB2382" s="144"/>
      <c r="BC2382" s="144"/>
      <c r="BD2382" s="144"/>
      <c r="BE2382" s="144"/>
      <c r="BF2382" s="144"/>
      <c r="BG2382" s="144"/>
      <c r="BH2382" s="144"/>
      <c r="BI2382" s="144"/>
      <c r="BJ2382" s="144"/>
      <c r="BK2382" s="144"/>
      <c r="BL2382" s="144"/>
      <c r="BM2382" s="144"/>
      <c r="BN2382" s="144"/>
      <c r="BO2382" s="144"/>
      <c r="BP2382" s="144"/>
    </row>
    <row r="2383" spans="1:68" ht="14.5" x14ac:dyDescent="0.3">
      <c r="A2383" s="143"/>
      <c r="B2383" s="143"/>
      <c r="C2383" s="327"/>
      <c r="D2383" s="144"/>
      <c r="E2383" s="144"/>
      <c r="F2383" s="144"/>
      <c r="G2383" s="144"/>
      <c r="H2383" s="144"/>
      <c r="I2383" s="144"/>
      <c r="J2383" s="144"/>
      <c r="K2383" s="144"/>
      <c r="L2383" s="144"/>
      <c r="M2383" s="144"/>
      <c r="N2383" s="144"/>
      <c r="O2383" s="144"/>
      <c r="P2383" s="144"/>
      <c r="Q2383" s="144"/>
      <c r="R2383" s="144"/>
      <c r="S2383" s="144"/>
      <c r="T2383" s="144"/>
      <c r="U2383" s="144"/>
      <c r="V2383" s="144"/>
      <c r="W2383" s="144"/>
      <c r="X2383" s="144"/>
      <c r="Y2383" s="144"/>
      <c r="Z2383" s="144"/>
      <c r="AA2383" s="144"/>
      <c r="AB2383" s="144"/>
      <c r="AC2383" s="144"/>
      <c r="AD2383" s="144"/>
      <c r="AE2383" s="144"/>
      <c r="AF2383" s="144"/>
      <c r="AG2383" s="144"/>
      <c r="AH2383" s="144"/>
      <c r="AI2383" s="144"/>
      <c r="AJ2383" s="144"/>
      <c r="AK2383" s="144"/>
      <c r="AL2383" s="144"/>
      <c r="AM2383" s="144"/>
      <c r="AN2383" s="144"/>
      <c r="AO2383" s="144"/>
      <c r="AP2383" s="144"/>
      <c r="AQ2383" s="144"/>
      <c r="AR2383" s="144"/>
      <c r="AS2383" s="144"/>
      <c r="AT2383" s="144"/>
      <c r="AU2383" s="144"/>
      <c r="AV2383" s="144"/>
      <c r="AW2383" s="144"/>
      <c r="AX2383" s="144"/>
      <c r="AY2383" s="144"/>
      <c r="AZ2383" s="144"/>
      <c r="BA2383" s="144"/>
      <c r="BB2383" s="144"/>
      <c r="BC2383" s="144"/>
      <c r="BD2383" s="144"/>
      <c r="BE2383" s="144"/>
      <c r="BF2383" s="144"/>
      <c r="BG2383" s="144"/>
      <c r="BH2383" s="144"/>
      <c r="BI2383" s="144"/>
      <c r="BJ2383" s="144"/>
      <c r="BK2383" s="144"/>
      <c r="BL2383" s="144"/>
      <c r="BM2383" s="144"/>
      <c r="BN2383" s="144"/>
      <c r="BO2383" s="144"/>
      <c r="BP2383" s="144"/>
    </row>
    <row r="2384" spans="1:68" ht="14.5" x14ac:dyDescent="0.3">
      <c r="A2384" s="143"/>
      <c r="B2384" s="143"/>
      <c r="C2384" s="327"/>
      <c r="D2384" s="144"/>
      <c r="E2384" s="144"/>
      <c r="F2384" s="144"/>
      <c r="G2384" s="144"/>
      <c r="H2384" s="144"/>
      <c r="I2384" s="144"/>
      <c r="J2384" s="144"/>
      <c r="K2384" s="144"/>
      <c r="L2384" s="144"/>
      <c r="M2384" s="144"/>
      <c r="N2384" s="144"/>
      <c r="O2384" s="144"/>
      <c r="P2384" s="144"/>
      <c r="Q2384" s="144"/>
      <c r="R2384" s="144"/>
      <c r="S2384" s="144"/>
      <c r="T2384" s="144"/>
      <c r="U2384" s="144"/>
      <c r="V2384" s="144"/>
      <c r="W2384" s="144"/>
      <c r="X2384" s="144"/>
      <c r="Y2384" s="144"/>
      <c r="Z2384" s="144"/>
      <c r="AA2384" s="144"/>
      <c r="AB2384" s="144"/>
      <c r="AC2384" s="144"/>
      <c r="AD2384" s="144"/>
      <c r="AE2384" s="144"/>
      <c r="AF2384" s="144"/>
      <c r="AG2384" s="144"/>
      <c r="AH2384" s="144"/>
      <c r="AI2384" s="144"/>
      <c r="AJ2384" s="144"/>
      <c r="AK2384" s="144"/>
      <c r="AL2384" s="144"/>
      <c r="AM2384" s="144"/>
      <c r="AN2384" s="144"/>
      <c r="AO2384" s="144"/>
      <c r="AP2384" s="144"/>
      <c r="AQ2384" s="144"/>
      <c r="AR2384" s="144"/>
      <c r="AS2384" s="144"/>
      <c r="AT2384" s="144"/>
      <c r="AU2384" s="144"/>
      <c r="AV2384" s="144"/>
      <c r="AW2384" s="144"/>
      <c r="AX2384" s="144"/>
      <c r="AY2384" s="144"/>
      <c r="AZ2384" s="144"/>
      <c r="BA2384" s="144"/>
      <c r="BB2384" s="144"/>
      <c r="BC2384" s="144"/>
      <c r="BD2384" s="144"/>
      <c r="BE2384" s="144"/>
      <c r="BF2384" s="144"/>
      <c r="BG2384" s="144"/>
      <c r="BH2384" s="144"/>
      <c r="BI2384" s="144"/>
      <c r="BJ2384" s="144"/>
      <c r="BK2384" s="144"/>
      <c r="BL2384" s="144"/>
      <c r="BM2384" s="144"/>
      <c r="BN2384" s="144"/>
      <c r="BO2384" s="144"/>
      <c r="BP2384" s="144"/>
    </row>
    <row r="2385" spans="1:68" ht="14.5" x14ac:dyDescent="0.3">
      <c r="A2385" s="143"/>
      <c r="B2385" s="143"/>
      <c r="C2385" s="327"/>
      <c r="D2385" s="144"/>
      <c r="E2385" s="144"/>
      <c r="F2385" s="144"/>
      <c r="G2385" s="144"/>
      <c r="H2385" s="144"/>
      <c r="I2385" s="144"/>
      <c r="J2385" s="144"/>
      <c r="K2385" s="144"/>
      <c r="L2385" s="144"/>
      <c r="M2385" s="144"/>
      <c r="N2385" s="144"/>
      <c r="O2385" s="144"/>
      <c r="P2385" s="144"/>
      <c r="Q2385" s="144"/>
      <c r="R2385" s="144"/>
      <c r="S2385" s="144"/>
      <c r="T2385" s="144"/>
      <c r="U2385" s="144"/>
      <c r="V2385" s="144"/>
      <c r="W2385" s="144"/>
      <c r="X2385" s="144"/>
      <c r="Y2385" s="144"/>
      <c r="Z2385" s="144"/>
      <c r="AA2385" s="144"/>
      <c r="AB2385" s="144"/>
      <c r="AC2385" s="144"/>
      <c r="AD2385" s="144"/>
      <c r="AE2385" s="144"/>
      <c r="AF2385" s="144"/>
      <c r="AG2385" s="144"/>
      <c r="AH2385" s="144"/>
      <c r="AI2385" s="144"/>
      <c r="AJ2385" s="144"/>
      <c r="AK2385" s="144"/>
      <c r="AL2385" s="144"/>
      <c r="AM2385" s="144"/>
      <c r="AN2385" s="144"/>
      <c r="AO2385" s="144"/>
      <c r="AP2385" s="144"/>
      <c r="AQ2385" s="144"/>
      <c r="AR2385" s="144"/>
      <c r="AS2385" s="144"/>
      <c r="AT2385" s="144"/>
      <c r="AU2385" s="144"/>
      <c r="AV2385" s="144"/>
      <c r="AW2385" s="144"/>
      <c r="AX2385" s="144"/>
      <c r="AY2385" s="144"/>
      <c r="AZ2385" s="144"/>
      <c r="BA2385" s="144"/>
      <c r="BB2385" s="144"/>
      <c r="BC2385" s="144"/>
      <c r="BD2385" s="144"/>
      <c r="BE2385" s="144"/>
      <c r="BF2385" s="144"/>
      <c r="BG2385" s="144"/>
      <c r="BH2385" s="144"/>
      <c r="BI2385" s="144"/>
      <c r="BJ2385" s="144"/>
      <c r="BK2385" s="144"/>
      <c r="BL2385" s="144"/>
      <c r="BM2385" s="144"/>
      <c r="BN2385" s="144"/>
      <c r="BO2385" s="144"/>
      <c r="BP2385" s="144"/>
    </row>
    <row r="2386" spans="1:68" ht="14.5" x14ac:dyDescent="0.3">
      <c r="A2386" s="143"/>
      <c r="B2386" s="143"/>
      <c r="C2386" s="327"/>
      <c r="D2386" s="144"/>
      <c r="E2386" s="144"/>
      <c r="F2386" s="144"/>
      <c r="G2386" s="144"/>
      <c r="H2386" s="144"/>
      <c r="I2386" s="144"/>
      <c r="J2386" s="144"/>
      <c r="K2386" s="144"/>
      <c r="L2386" s="144"/>
      <c r="M2386" s="144"/>
      <c r="N2386" s="144"/>
      <c r="O2386" s="144"/>
      <c r="P2386" s="144"/>
      <c r="Q2386" s="144"/>
      <c r="R2386" s="144"/>
      <c r="S2386" s="144"/>
      <c r="T2386" s="144"/>
      <c r="U2386" s="144"/>
      <c r="V2386" s="144"/>
      <c r="W2386" s="144"/>
      <c r="X2386" s="144"/>
      <c r="Y2386" s="144"/>
      <c r="Z2386" s="144"/>
      <c r="AA2386" s="144"/>
      <c r="AB2386" s="144"/>
      <c r="AC2386" s="144"/>
      <c r="AD2386" s="144"/>
      <c r="AE2386" s="144"/>
      <c r="AF2386" s="144"/>
      <c r="AG2386" s="144"/>
      <c r="AH2386" s="144"/>
      <c r="AI2386" s="144"/>
      <c r="AJ2386" s="144"/>
      <c r="AK2386" s="144"/>
      <c r="AL2386" s="144"/>
      <c r="AM2386" s="144"/>
      <c r="AN2386" s="144"/>
      <c r="AO2386" s="144"/>
      <c r="AP2386" s="144"/>
      <c r="AQ2386" s="144"/>
      <c r="AR2386" s="144"/>
      <c r="AS2386" s="144"/>
      <c r="AT2386" s="144"/>
      <c r="AU2386" s="144"/>
      <c r="AV2386" s="144"/>
      <c r="AW2386" s="144"/>
      <c r="AX2386" s="144"/>
      <c r="AY2386" s="144"/>
      <c r="AZ2386" s="144"/>
      <c r="BA2386" s="144"/>
      <c r="BB2386" s="144"/>
      <c r="BC2386" s="144"/>
      <c r="BD2386" s="144"/>
      <c r="BE2386" s="144"/>
      <c r="BF2386" s="144"/>
      <c r="BG2386" s="144"/>
      <c r="BH2386" s="144"/>
      <c r="BI2386" s="144"/>
      <c r="BJ2386" s="144"/>
      <c r="BK2386" s="144"/>
      <c r="BL2386" s="144"/>
      <c r="BM2386" s="144"/>
      <c r="BN2386" s="144"/>
      <c r="BO2386" s="144"/>
      <c r="BP2386" s="144"/>
    </row>
    <row r="2387" spans="1:68" ht="14.5" x14ac:dyDescent="0.3">
      <c r="A2387" s="143"/>
      <c r="B2387" s="143"/>
      <c r="C2387" s="327"/>
      <c r="D2387" s="144"/>
      <c r="E2387" s="144"/>
      <c r="F2387" s="144"/>
      <c r="G2387" s="144"/>
      <c r="H2387" s="144"/>
      <c r="I2387" s="144"/>
      <c r="J2387" s="144"/>
      <c r="K2387" s="144"/>
      <c r="L2387" s="144"/>
      <c r="M2387" s="144"/>
      <c r="N2387" s="144"/>
      <c r="O2387" s="144"/>
      <c r="P2387" s="144"/>
      <c r="Q2387" s="144"/>
      <c r="R2387" s="144"/>
      <c r="S2387" s="144"/>
      <c r="T2387" s="144"/>
      <c r="U2387" s="144"/>
      <c r="V2387" s="144"/>
      <c r="W2387" s="144"/>
      <c r="X2387" s="144"/>
      <c r="Y2387" s="144"/>
      <c r="Z2387" s="144"/>
      <c r="AA2387" s="144"/>
      <c r="AB2387" s="144"/>
      <c r="AC2387" s="144"/>
      <c r="AD2387" s="144"/>
      <c r="AE2387" s="144"/>
      <c r="AF2387" s="144"/>
      <c r="AG2387" s="144"/>
      <c r="AH2387" s="144"/>
      <c r="AI2387" s="144"/>
      <c r="AJ2387" s="144"/>
      <c r="AK2387" s="144"/>
      <c r="AL2387" s="144"/>
      <c r="AM2387" s="144"/>
      <c r="AN2387" s="144"/>
      <c r="AO2387" s="144"/>
      <c r="AP2387" s="144"/>
      <c r="AQ2387" s="144"/>
      <c r="AR2387" s="144"/>
      <c r="AS2387" s="144"/>
      <c r="AT2387" s="144"/>
      <c r="AU2387" s="144"/>
      <c r="AV2387" s="144"/>
      <c r="AW2387" s="144"/>
      <c r="AX2387" s="144"/>
      <c r="AY2387" s="144"/>
      <c r="AZ2387" s="144"/>
      <c r="BA2387" s="144"/>
      <c r="BB2387" s="144"/>
      <c r="BC2387" s="144"/>
      <c r="BD2387" s="144"/>
      <c r="BE2387" s="144"/>
      <c r="BF2387" s="144"/>
      <c r="BG2387" s="144"/>
      <c r="BH2387" s="144"/>
      <c r="BI2387" s="144"/>
      <c r="BJ2387" s="144"/>
      <c r="BK2387" s="144"/>
      <c r="BL2387" s="144"/>
      <c r="BM2387" s="144"/>
      <c r="BN2387" s="144"/>
      <c r="BO2387" s="144"/>
      <c r="BP2387" s="144"/>
    </row>
    <row r="2388" spans="1:68" ht="14.5" x14ac:dyDescent="0.3">
      <c r="A2388" s="143"/>
      <c r="B2388" s="143"/>
      <c r="C2388" s="327"/>
      <c r="D2388" s="144"/>
      <c r="E2388" s="144"/>
      <c r="F2388" s="144"/>
      <c r="G2388" s="144"/>
      <c r="H2388" s="144"/>
      <c r="I2388" s="144"/>
      <c r="J2388" s="144"/>
      <c r="K2388" s="144"/>
      <c r="L2388" s="144"/>
      <c r="M2388" s="144"/>
      <c r="N2388" s="144"/>
      <c r="O2388" s="144"/>
      <c r="P2388" s="144"/>
      <c r="Q2388" s="144"/>
      <c r="R2388" s="144"/>
      <c r="S2388" s="144"/>
      <c r="T2388" s="144"/>
      <c r="U2388" s="144"/>
      <c r="V2388" s="144"/>
      <c r="W2388" s="144"/>
      <c r="X2388" s="144"/>
      <c r="Y2388" s="144"/>
      <c r="Z2388" s="144"/>
      <c r="AA2388" s="144"/>
      <c r="AB2388" s="144"/>
      <c r="AC2388" s="144"/>
      <c r="AD2388" s="144"/>
      <c r="AE2388" s="144"/>
      <c r="AF2388" s="144"/>
      <c r="AG2388" s="144"/>
      <c r="AH2388" s="144"/>
      <c r="AI2388" s="144"/>
      <c r="AJ2388" s="144"/>
      <c r="AK2388" s="144"/>
      <c r="AL2388" s="144"/>
      <c r="AM2388" s="144"/>
      <c r="AN2388" s="144"/>
      <c r="AO2388" s="144"/>
      <c r="AP2388" s="144"/>
      <c r="AQ2388" s="144"/>
      <c r="AR2388" s="144"/>
      <c r="AS2388" s="144"/>
      <c r="AT2388" s="144"/>
      <c r="AU2388" s="144"/>
      <c r="AV2388" s="144"/>
      <c r="AW2388" s="144"/>
      <c r="AX2388" s="144"/>
      <c r="AY2388" s="144"/>
      <c r="AZ2388" s="144"/>
      <c r="BA2388" s="144"/>
      <c r="BB2388" s="144"/>
      <c r="BC2388" s="144"/>
      <c r="BD2388" s="144"/>
      <c r="BE2388" s="144"/>
      <c r="BF2388" s="144"/>
      <c r="BG2388" s="144"/>
      <c r="BH2388" s="144"/>
      <c r="BI2388" s="144"/>
      <c r="BJ2388" s="144"/>
      <c r="BK2388" s="144"/>
      <c r="BL2388" s="144"/>
      <c r="BM2388" s="144"/>
      <c r="BN2388" s="144"/>
      <c r="BO2388" s="144"/>
      <c r="BP2388" s="144"/>
    </row>
    <row r="2389" spans="1:68" ht="14.5" x14ac:dyDescent="0.3">
      <c r="A2389" s="143"/>
      <c r="B2389" s="143"/>
      <c r="C2389" s="327"/>
      <c r="D2389" s="144"/>
      <c r="E2389" s="144"/>
      <c r="F2389" s="144"/>
      <c r="G2389" s="144"/>
      <c r="H2389" s="144"/>
      <c r="I2389" s="144"/>
      <c r="J2389" s="144"/>
      <c r="K2389" s="144"/>
      <c r="L2389" s="144"/>
      <c r="M2389" s="144"/>
      <c r="N2389" s="144"/>
      <c r="O2389" s="144"/>
      <c r="P2389" s="144"/>
      <c r="Q2389" s="144"/>
      <c r="R2389" s="144"/>
      <c r="S2389" s="144"/>
      <c r="T2389" s="144"/>
      <c r="U2389" s="144"/>
      <c r="V2389" s="144"/>
      <c r="W2389" s="144"/>
      <c r="X2389" s="144"/>
      <c r="Y2389" s="144"/>
      <c r="Z2389" s="144"/>
      <c r="AA2389" s="144"/>
      <c r="AB2389" s="144"/>
      <c r="AC2389" s="144"/>
      <c r="AD2389" s="144"/>
      <c r="AE2389" s="144"/>
      <c r="AF2389" s="144"/>
      <c r="AG2389" s="144"/>
      <c r="AH2389" s="144"/>
      <c r="AI2389" s="144"/>
      <c r="AJ2389" s="144"/>
      <c r="AK2389" s="144"/>
      <c r="AL2389" s="144"/>
      <c r="AM2389" s="144"/>
      <c r="AN2389" s="144"/>
      <c r="AO2389" s="144"/>
      <c r="AP2389" s="144"/>
      <c r="AQ2389" s="144"/>
      <c r="AR2389" s="144"/>
      <c r="AS2389" s="144"/>
      <c r="AT2389" s="144"/>
      <c r="AU2389" s="144"/>
      <c r="AV2389" s="144"/>
      <c r="AW2389" s="144"/>
      <c r="AX2389" s="144"/>
      <c r="AY2389" s="144"/>
      <c r="AZ2389" s="144"/>
      <c r="BA2389" s="144"/>
      <c r="BB2389" s="144"/>
      <c r="BC2389" s="144"/>
      <c r="BD2389" s="144"/>
      <c r="BE2389" s="144"/>
      <c r="BF2389" s="144"/>
      <c r="BG2389" s="144"/>
      <c r="BH2389" s="144"/>
      <c r="BI2389" s="144"/>
      <c r="BJ2389" s="144"/>
      <c r="BK2389" s="144"/>
      <c r="BL2389" s="144"/>
      <c r="BM2389" s="144"/>
      <c r="BN2389" s="144"/>
      <c r="BO2389" s="144"/>
      <c r="BP2389" s="144"/>
    </row>
    <row r="2390" spans="1:68" ht="14.5" x14ac:dyDescent="0.3">
      <c r="A2390" s="143"/>
      <c r="B2390" s="143"/>
      <c r="C2390" s="327"/>
      <c r="D2390" s="144"/>
      <c r="E2390" s="144"/>
      <c r="F2390" s="144"/>
      <c r="G2390" s="144"/>
      <c r="H2390" s="144"/>
      <c r="I2390" s="144"/>
      <c r="J2390" s="144"/>
      <c r="K2390" s="144"/>
      <c r="L2390" s="144"/>
      <c r="M2390" s="144"/>
      <c r="N2390" s="144"/>
      <c r="O2390" s="144"/>
      <c r="P2390" s="144"/>
      <c r="Q2390" s="144"/>
      <c r="R2390" s="144"/>
      <c r="S2390" s="144"/>
      <c r="T2390" s="144"/>
      <c r="U2390" s="144"/>
      <c r="V2390" s="144"/>
      <c r="W2390" s="144"/>
      <c r="X2390" s="144"/>
      <c r="Y2390" s="144"/>
      <c r="Z2390" s="144"/>
      <c r="AA2390" s="144"/>
      <c r="AB2390" s="144"/>
      <c r="AC2390" s="144"/>
      <c r="AD2390" s="144"/>
      <c r="AE2390" s="144"/>
      <c r="AF2390" s="144"/>
      <c r="AG2390" s="144"/>
      <c r="AH2390" s="144"/>
      <c r="AI2390" s="144"/>
      <c r="AJ2390" s="144"/>
      <c r="AK2390" s="144"/>
      <c r="AL2390" s="144"/>
      <c r="AM2390" s="144"/>
      <c r="AN2390" s="144"/>
      <c r="AO2390" s="144"/>
      <c r="AP2390" s="144"/>
      <c r="AQ2390" s="144"/>
      <c r="AR2390" s="144"/>
      <c r="AS2390" s="144"/>
      <c r="AT2390" s="144"/>
      <c r="AU2390" s="144"/>
      <c r="AV2390" s="144"/>
      <c r="AW2390" s="144"/>
      <c r="AX2390" s="144"/>
      <c r="AY2390" s="144"/>
      <c r="AZ2390" s="144"/>
      <c r="BA2390" s="144"/>
      <c r="BB2390" s="144"/>
      <c r="BC2390" s="144"/>
      <c r="BD2390" s="144"/>
      <c r="BE2390" s="144"/>
      <c r="BF2390" s="144"/>
      <c r="BG2390" s="144"/>
      <c r="BH2390" s="144"/>
      <c r="BI2390" s="144"/>
      <c r="BJ2390" s="144"/>
      <c r="BK2390" s="144"/>
      <c r="BL2390" s="144"/>
      <c r="BM2390" s="144"/>
      <c r="BN2390" s="144"/>
      <c r="BO2390" s="144"/>
      <c r="BP2390" s="144"/>
    </row>
    <row r="2391" spans="1:68" ht="14.5" x14ac:dyDescent="0.3">
      <c r="A2391" s="143"/>
      <c r="B2391" s="143"/>
      <c r="C2391" s="327"/>
      <c r="D2391" s="144"/>
      <c r="E2391" s="144"/>
      <c r="F2391" s="144"/>
      <c r="G2391" s="144"/>
      <c r="H2391" s="144"/>
      <c r="I2391" s="144"/>
      <c r="J2391" s="144"/>
      <c r="K2391" s="144"/>
      <c r="L2391" s="144"/>
      <c r="M2391" s="144"/>
      <c r="N2391" s="144"/>
      <c r="O2391" s="144"/>
      <c r="P2391" s="144"/>
      <c r="Q2391" s="144"/>
      <c r="R2391" s="144"/>
      <c r="S2391" s="144"/>
      <c r="T2391" s="144"/>
      <c r="U2391" s="144"/>
      <c r="V2391" s="144"/>
      <c r="W2391" s="144"/>
      <c r="X2391" s="144"/>
      <c r="Y2391" s="144"/>
      <c r="Z2391" s="144"/>
      <c r="AA2391" s="144"/>
      <c r="AB2391" s="144"/>
      <c r="AC2391" s="144"/>
      <c r="AD2391" s="144"/>
      <c r="AE2391" s="144"/>
      <c r="AF2391" s="144"/>
      <c r="AG2391" s="144"/>
      <c r="AH2391" s="144"/>
      <c r="AI2391" s="144"/>
      <c r="AJ2391" s="144"/>
      <c r="AK2391" s="144"/>
      <c r="AL2391" s="144"/>
      <c r="AM2391" s="144"/>
      <c r="AN2391" s="144"/>
      <c r="AO2391" s="144"/>
      <c r="AP2391" s="144"/>
      <c r="AQ2391" s="144"/>
      <c r="AR2391" s="144"/>
      <c r="AS2391" s="144"/>
      <c r="AT2391" s="144"/>
      <c r="AU2391" s="144"/>
      <c r="AV2391" s="144"/>
      <c r="AW2391" s="144"/>
      <c r="AX2391" s="144"/>
      <c r="AY2391" s="144"/>
      <c r="AZ2391" s="144"/>
      <c r="BA2391" s="144"/>
      <c r="BB2391" s="144"/>
      <c r="BC2391" s="144"/>
      <c r="BD2391" s="144"/>
      <c r="BE2391" s="144"/>
      <c r="BF2391" s="144"/>
      <c r="BG2391" s="144"/>
      <c r="BH2391" s="144"/>
      <c r="BI2391" s="144"/>
      <c r="BJ2391" s="144"/>
      <c r="BK2391" s="144"/>
      <c r="BL2391" s="144"/>
      <c r="BM2391" s="144"/>
      <c r="BN2391" s="144"/>
      <c r="BO2391" s="144"/>
      <c r="BP2391" s="144"/>
    </row>
    <row r="2392" spans="1:68" ht="14.5" x14ac:dyDescent="0.3">
      <c r="A2392" s="143"/>
      <c r="B2392" s="143"/>
      <c r="C2392" s="327"/>
      <c r="D2392" s="144"/>
      <c r="E2392" s="144"/>
      <c r="F2392" s="144"/>
      <c r="G2392" s="144"/>
      <c r="H2392" s="144"/>
      <c r="I2392" s="144"/>
      <c r="J2392" s="144"/>
      <c r="K2392" s="144"/>
      <c r="L2392" s="144"/>
      <c r="M2392" s="144"/>
      <c r="N2392" s="144"/>
      <c r="O2392" s="144"/>
      <c r="P2392" s="144"/>
      <c r="Q2392" s="144"/>
      <c r="R2392" s="144"/>
      <c r="S2392" s="144"/>
      <c r="T2392" s="144"/>
      <c r="U2392" s="144"/>
      <c r="V2392" s="144"/>
      <c r="W2392" s="144"/>
      <c r="X2392" s="144"/>
      <c r="Y2392" s="144"/>
      <c r="Z2392" s="144"/>
      <c r="AA2392" s="144"/>
      <c r="AB2392" s="144"/>
      <c r="AC2392" s="144"/>
      <c r="AD2392" s="144"/>
      <c r="AE2392" s="144"/>
      <c r="AF2392" s="144"/>
      <c r="AG2392" s="144"/>
      <c r="AH2392" s="144"/>
      <c r="AI2392" s="144"/>
      <c r="AJ2392" s="144"/>
      <c r="AK2392" s="144"/>
      <c r="AL2392" s="144"/>
      <c r="AM2392" s="144"/>
      <c r="AN2392" s="144"/>
      <c r="AO2392" s="144"/>
      <c r="AP2392" s="144"/>
      <c r="AQ2392" s="144"/>
      <c r="AR2392" s="144"/>
      <c r="AS2392" s="144"/>
      <c r="AT2392" s="144"/>
      <c r="AU2392" s="144"/>
      <c r="AV2392" s="144"/>
      <c r="AW2392" s="144"/>
      <c r="AX2392" s="144"/>
      <c r="AY2392" s="144"/>
      <c r="AZ2392" s="144"/>
      <c r="BA2392" s="144"/>
      <c r="BB2392" s="144"/>
      <c r="BC2392" s="144"/>
      <c r="BD2392" s="144"/>
      <c r="BE2392" s="144"/>
      <c r="BF2392" s="144"/>
      <c r="BG2392" s="144"/>
      <c r="BH2392" s="144"/>
      <c r="BI2392" s="144"/>
      <c r="BJ2392" s="144"/>
      <c r="BK2392" s="144"/>
      <c r="BL2392" s="144"/>
      <c r="BM2392" s="144"/>
      <c r="BN2392" s="144"/>
      <c r="BO2392" s="144"/>
      <c r="BP2392" s="144"/>
    </row>
    <row r="2393" spans="1:68" ht="14.5" x14ac:dyDescent="0.3">
      <c r="A2393" s="143"/>
      <c r="B2393" s="143"/>
      <c r="C2393" s="327"/>
      <c r="D2393" s="144"/>
      <c r="E2393" s="144"/>
      <c r="F2393" s="144"/>
      <c r="G2393" s="144"/>
      <c r="H2393" s="144"/>
      <c r="I2393" s="144"/>
      <c r="J2393" s="144"/>
      <c r="K2393" s="144"/>
      <c r="L2393" s="144"/>
      <c r="M2393" s="144"/>
      <c r="N2393" s="144"/>
      <c r="O2393" s="144"/>
      <c r="P2393" s="144"/>
      <c r="Q2393" s="144"/>
      <c r="R2393" s="144"/>
      <c r="S2393" s="144"/>
      <c r="T2393" s="144"/>
      <c r="U2393" s="144"/>
      <c r="V2393" s="144"/>
      <c r="W2393" s="144"/>
      <c r="X2393" s="144"/>
      <c r="Y2393" s="144"/>
      <c r="Z2393" s="144"/>
      <c r="AA2393" s="144"/>
      <c r="AB2393" s="144"/>
      <c r="AC2393" s="144"/>
      <c r="AD2393" s="144"/>
      <c r="AE2393" s="144"/>
      <c r="AF2393" s="144"/>
      <c r="AG2393" s="144"/>
      <c r="AH2393" s="144"/>
      <c r="AI2393" s="144"/>
      <c r="AJ2393" s="144"/>
      <c r="AK2393" s="144"/>
      <c r="AL2393" s="144"/>
      <c r="AM2393" s="144"/>
      <c r="AN2393" s="144"/>
      <c r="AO2393" s="144"/>
      <c r="AP2393" s="144"/>
      <c r="AQ2393" s="144"/>
      <c r="AR2393" s="144"/>
      <c r="AS2393" s="144"/>
      <c r="AT2393" s="144"/>
      <c r="AU2393" s="144"/>
      <c r="AV2393" s="144"/>
      <c r="AW2393" s="144"/>
      <c r="AX2393" s="144"/>
      <c r="AY2393" s="144"/>
      <c r="AZ2393" s="144"/>
      <c r="BA2393" s="144"/>
      <c r="BB2393" s="144"/>
      <c r="BC2393" s="144"/>
      <c r="BD2393" s="144"/>
      <c r="BE2393" s="144"/>
      <c r="BF2393" s="144"/>
      <c r="BG2393" s="144"/>
      <c r="BH2393" s="144"/>
      <c r="BI2393" s="144"/>
      <c r="BJ2393" s="144"/>
      <c r="BK2393" s="144"/>
      <c r="BL2393" s="144"/>
      <c r="BM2393" s="144"/>
      <c r="BN2393" s="144"/>
      <c r="BO2393" s="144"/>
      <c r="BP2393" s="144"/>
    </row>
    <row r="2394" spans="1:68" ht="14.5" x14ac:dyDescent="0.3">
      <c r="A2394" s="143"/>
      <c r="B2394" s="143"/>
      <c r="C2394" s="327"/>
      <c r="D2394" s="144"/>
      <c r="E2394" s="144"/>
      <c r="F2394" s="144"/>
      <c r="G2394" s="144"/>
      <c r="H2394" s="144"/>
      <c r="I2394" s="144"/>
      <c r="J2394" s="144"/>
      <c r="K2394" s="144"/>
      <c r="L2394" s="144"/>
      <c r="M2394" s="144"/>
      <c r="N2394" s="144"/>
      <c r="O2394" s="144"/>
      <c r="P2394" s="144"/>
      <c r="Q2394" s="144"/>
      <c r="R2394" s="144"/>
      <c r="S2394" s="144"/>
      <c r="T2394" s="144"/>
      <c r="U2394" s="144"/>
      <c r="V2394" s="144"/>
      <c r="W2394" s="144"/>
      <c r="X2394" s="144"/>
      <c r="Y2394" s="144"/>
      <c r="Z2394" s="144"/>
      <c r="AA2394" s="144"/>
      <c r="AB2394" s="144"/>
      <c r="AC2394" s="144"/>
      <c r="AD2394" s="144"/>
      <c r="AE2394" s="144"/>
      <c r="AF2394" s="144"/>
      <c r="AG2394" s="144"/>
      <c r="AH2394" s="144"/>
      <c r="AI2394" s="144"/>
      <c r="AJ2394" s="144"/>
      <c r="AK2394" s="144"/>
      <c r="AL2394" s="144"/>
      <c r="AM2394" s="144"/>
      <c r="AN2394" s="144"/>
      <c r="AO2394" s="144"/>
      <c r="AP2394" s="144"/>
      <c r="AQ2394" s="144"/>
      <c r="AR2394" s="144"/>
      <c r="AS2394" s="144"/>
      <c r="AT2394" s="144"/>
      <c r="AU2394" s="144"/>
      <c r="AV2394" s="144"/>
      <c r="AW2394" s="144"/>
      <c r="AX2394" s="144"/>
      <c r="AY2394" s="144"/>
      <c r="AZ2394" s="144"/>
      <c r="BA2394" s="144"/>
      <c r="BB2394" s="144"/>
      <c r="BC2394" s="144"/>
      <c r="BD2394" s="144"/>
      <c r="BE2394" s="144"/>
      <c r="BF2394" s="144"/>
      <c r="BG2394" s="144"/>
      <c r="BH2394" s="144"/>
      <c r="BI2394" s="144"/>
      <c r="BJ2394" s="144"/>
      <c r="BK2394" s="144"/>
      <c r="BL2394" s="144"/>
      <c r="BM2394" s="144"/>
      <c r="BN2394" s="144"/>
      <c r="BO2394" s="144"/>
      <c r="BP2394" s="144"/>
    </row>
    <row r="2395" spans="1:68" ht="14.5" x14ac:dyDescent="0.3">
      <c r="A2395" s="143"/>
      <c r="B2395" s="143"/>
      <c r="C2395" s="327"/>
      <c r="D2395" s="144"/>
      <c r="E2395" s="144"/>
      <c r="F2395" s="144"/>
      <c r="G2395" s="144"/>
      <c r="H2395" s="144"/>
      <c r="I2395" s="144"/>
      <c r="J2395" s="144"/>
      <c r="K2395" s="144"/>
      <c r="L2395" s="144"/>
      <c r="M2395" s="144"/>
      <c r="N2395" s="144"/>
      <c r="O2395" s="144"/>
      <c r="P2395" s="144"/>
      <c r="Q2395" s="144"/>
      <c r="R2395" s="144"/>
      <c r="S2395" s="144"/>
      <c r="T2395" s="144"/>
      <c r="U2395" s="144"/>
      <c r="V2395" s="144"/>
      <c r="W2395" s="144"/>
      <c r="X2395" s="144"/>
      <c r="Y2395" s="144"/>
      <c r="Z2395" s="144"/>
      <c r="AA2395" s="144"/>
      <c r="AB2395" s="144"/>
      <c r="AC2395" s="144"/>
      <c r="AD2395" s="144"/>
      <c r="AE2395" s="144"/>
      <c r="AF2395" s="144"/>
      <c r="AG2395" s="144"/>
      <c r="AH2395" s="144"/>
      <c r="AI2395" s="144"/>
      <c r="AJ2395" s="144"/>
      <c r="AK2395" s="144"/>
      <c r="AL2395" s="144"/>
      <c r="AM2395" s="144"/>
      <c r="AN2395" s="144"/>
      <c r="AO2395" s="144"/>
      <c r="AP2395" s="144"/>
      <c r="AQ2395" s="144"/>
      <c r="AR2395" s="144"/>
      <c r="AS2395" s="144"/>
      <c r="AT2395" s="144"/>
      <c r="AU2395" s="144"/>
      <c r="AV2395" s="144"/>
      <c r="AW2395" s="144"/>
      <c r="AX2395" s="144"/>
      <c r="AY2395" s="144"/>
      <c r="AZ2395" s="144"/>
      <c r="BA2395" s="144"/>
      <c r="BB2395" s="144"/>
      <c r="BC2395" s="144"/>
      <c r="BD2395" s="144"/>
      <c r="BE2395" s="144"/>
      <c r="BF2395" s="144"/>
      <c r="BG2395" s="144"/>
      <c r="BH2395" s="144"/>
      <c r="BI2395" s="144"/>
      <c r="BJ2395" s="144"/>
      <c r="BK2395" s="144"/>
      <c r="BL2395" s="144"/>
      <c r="BM2395" s="144"/>
      <c r="BN2395" s="144"/>
      <c r="BO2395" s="144"/>
      <c r="BP2395" s="144"/>
    </row>
    <row r="2396" spans="1:68" ht="14.5" x14ac:dyDescent="0.3">
      <c r="A2396" s="143"/>
      <c r="B2396" s="143"/>
      <c r="C2396" s="327"/>
      <c r="D2396" s="144"/>
      <c r="E2396" s="144"/>
      <c r="F2396" s="144"/>
      <c r="G2396" s="144"/>
      <c r="H2396" s="144"/>
      <c r="I2396" s="144"/>
      <c r="J2396" s="144"/>
      <c r="K2396" s="144"/>
      <c r="L2396" s="144"/>
      <c r="M2396" s="144"/>
      <c r="N2396" s="144"/>
      <c r="O2396" s="144"/>
      <c r="P2396" s="144"/>
      <c r="Q2396" s="144"/>
      <c r="R2396" s="144"/>
      <c r="S2396" s="144"/>
      <c r="T2396" s="144"/>
      <c r="U2396" s="144"/>
      <c r="V2396" s="144"/>
      <c r="W2396" s="144"/>
      <c r="X2396" s="144"/>
      <c r="Y2396" s="144"/>
      <c r="Z2396" s="144"/>
      <c r="AA2396" s="144"/>
      <c r="AB2396" s="144"/>
      <c r="AC2396" s="144"/>
      <c r="AD2396" s="144"/>
      <c r="AE2396" s="144"/>
      <c r="AF2396" s="144"/>
      <c r="AG2396" s="144"/>
      <c r="AH2396" s="144"/>
      <c r="AI2396" s="144"/>
      <c r="AJ2396" s="144"/>
      <c r="AK2396" s="144"/>
      <c r="AL2396" s="144"/>
      <c r="AM2396" s="144"/>
      <c r="AN2396" s="144"/>
      <c r="AO2396" s="144"/>
      <c r="AP2396" s="144"/>
      <c r="AQ2396" s="144"/>
      <c r="AR2396" s="144"/>
      <c r="AS2396" s="144"/>
      <c r="AT2396" s="144"/>
      <c r="AU2396" s="144"/>
      <c r="AV2396" s="144"/>
      <c r="AW2396" s="144"/>
      <c r="AX2396" s="144"/>
      <c r="AY2396" s="144"/>
      <c r="AZ2396" s="144"/>
      <c r="BA2396" s="144"/>
      <c r="BB2396" s="144"/>
      <c r="BC2396" s="144"/>
      <c r="BD2396" s="144"/>
      <c r="BE2396" s="144"/>
      <c r="BF2396" s="144"/>
      <c r="BG2396" s="144"/>
      <c r="BH2396" s="144"/>
      <c r="BI2396" s="144"/>
      <c r="BJ2396" s="144"/>
      <c r="BK2396" s="144"/>
      <c r="BL2396" s="144"/>
      <c r="BM2396" s="144"/>
      <c r="BN2396" s="144"/>
      <c r="BO2396" s="144"/>
      <c r="BP2396" s="144"/>
    </row>
    <row r="2397" spans="1:68" ht="14.5" x14ac:dyDescent="0.3">
      <c r="A2397" s="143"/>
      <c r="B2397" s="143"/>
      <c r="C2397" s="327"/>
      <c r="D2397" s="144"/>
      <c r="E2397" s="144"/>
      <c r="F2397" s="144"/>
      <c r="G2397" s="144"/>
      <c r="H2397" s="144"/>
      <c r="I2397" s="144"/>
      <c r="J2397" s="144"/>
      <c r="K2397" s="144"/>
      <c r="L2397" s="144"/>
      <c r="M2397" s="144"/>
      <c r="N2397" s="144"/>
      <c r="O2397" s="144"/>
      <c r="P2397" s="144"/>
      <c r="Q2397" s="144"/>
      <c r="R2397" s="144"/>
      <c r="S2397" s="144"/>
      <c r="T2397" s="144"/>
      <c r="U2397" s="144"/>
      <c r="V2397" s="144"/>
      <c r="W2397" s="144"/>
      <c r="X2397" s="144"/>
      <c r="Y2397" s="144"/>
      <c r="Z2397" s="144"/>
      <c r="AA2397" s="144"/>
      <c r="AB2397" s="144"/>
      <c r="AC2397" s="144"/>
      <c r="AD2397" s="144"/>
      <c r="AE2397" s="144"/>
      <c r="AF2397" s="144"/>
      <c r="AG2397" s="144"/>
      <c r="AH2397" s="144"/>
      <c r="AI2397" s="144"/>
      <c r="AJ2397" s="144"/>
      <c r="AK2397" s="144"/>
      <c r="AL2397" s="144"/>
      <c r="AM2397" s="144"/>
      <c r="AN2397" s="144"/>
      <c r="AO2397" s="144"/>
      <c r="AP2397" s="144"/>
      <c r="AQ2397" s="144"/>
      <c r="AR2397" s="144"/>
      <c r="AS2397" s="144"/>
      <c r="AT2397" s="144"/>
      <c r="AU2397" s="144"/>
      <c r="AV2397" s="144"/>
      <c r="AW2397" s="144"/>
      <c r="AX2397" s="144"/>
      <c r="AY2397" s="144"/>
      <c r="AZ2397" s="144"/>
      <c r="BA2397" s="144"/>
      <c r="BB2397" s="144"/>
      <c r="BC2397" s="144"/>
      <c r="BD2397" s="144"/>
      <c r="BE2397" s="144"/>
      <c r="BF2397" s="144"/>
      <c r="BG2397" s="144"/>
      <c r="BH2397" s="144"/>
      <c r="BI2397" s="144"/>
      <c r="BJ2397" s="144"/>
      <c r="BK2397" s="144"/>
      <c r="BL2397" s="144"/>
      <c r="BM2397" s="144"/>
      <c r="BN2397" s="144"/>
      <c r="BO2397" s="144"/>
      <c r="BP2397" s="144"/>
    </row>
    <row r="2398" spans="1:68" ht="14.5" x14ac:dyDescent="0.3">
      <c r="A2398" s="143"/>
      <c r="B2398" s="143"/>
      <c r="C2398" s="327"/>
      <c r="D2398" s="144"/>
      <c r="E2398" s="144"/>
      <c r="F2398" s="144"/>
      <c r="G2398" s="144"/>
      <c r="H2398" s="144"/>
      <c r="I2398" s="144"/>
      <c r="J2398" s="144"/>
      <c r="K2398" s="144"/>
      <c r="L2398" s="144"/>
      <c r="M2398" s="144"/>
      <c r="N2398" s="144"/>
      <c r="O2398" s="144"/>
      <c r="P2398" s="144"/>
      <c r="Q2398" s="144"/>
      <c r="R2398" s="144"/>
      <c r="S2398" s="144"/>
      <c r="T2398" s="144"/>
      <c r="U2398" s="144"/>
      <c r="V2398" s="144"/>
      <c r="W2398" s="144"/>
      <c r="X2398" s="144"/>
      <c r="Y2398" s="144"/>
      <c r="Z2398" s="144"/>
      <c r="AA2398" s="144"/>
      <c r="AB2398" s="144"/>
      <c r="AC2398" s="144"/>
      <c r="AD2398" s="144"/>
      <c r="AE2398" s="144"/>
      <c r="AF2398" s="144"/>
      <c r="AG2398" s="144"/>
      <c r="AH2398" s="144"/>
      <c r="AI2398" s="144"/>
      <c r="AJ2398" s="144"/>
      <c r="AK2398" s="144"/>
      <c r="AL2398" s="144"/>
      <c r="AM2398" s="144"/>
      <c r="AN2398" s="144"/>
      <c r="AO2398" s="144"/>
      <c r="AP2398" s="144"/>
      <c r="AQ2398" s="144"/>
      <c r="AR2398" s="144"/>
      <c r="AS2398" s="144"/>
      <c r="AT2398" s="144"/>
      <c r="AU2398" s="144"/>
      <c r="AV2398" s="144"/>
      <c r="AW2398" s="144"/>
      <c r="AX2398" s="144"/>
      <c r="AY2398" s="144"/>
      <c r="AZ2398" s="144"/>
      <c r="BA2398" s="144"/>
      <c r="BB2398" s="144"/>
      <c r="BC2398" s="144"/>
      <c r="BD2398" s="144"/>
      <c r="BE2398" s="144"/>
      <c r="BF2398" s="144"/>
      <c r="BG2398" s="144"/>
      <c r="BH2398" s="144"/>
      <c r="BI2398" s="144"/>
      <c r="BJ2398" s="144"/>
      <c r="BK2398" s="144"/>
      <c r="BL2398" s="144"/>
      <c r="BM2398" s="144"/>
      <c r="BN2398" s="144"/>
      <c r="BO2398" s="144"/>
      <c r="BP2398" s="144"/>
    </row>
    <row r="2399" spans="1:68" ht="14.5" x14ac:dyDescent="0.3">
      <c r="A2399" s="143"/>
      <c r="B2399" s="143"/>
      <c r="C2399" s="327"/>
      <c r="D2399" s="144"/>
      <c r="E2399" s="144"/>
      <c r="F2399" s="144"/>
      <c r="G2399" s="144"/>
      <c r="H2399" s="144"/>
      <c r="I2399" s="144"/>
      <c r="J2399" s="144"/>
      <c r="K2399" s="144"/>
      <c r="L2399" s="144"/>
      <c r="M2399" s="144"/>
      <c r="N2399" s="144"/>
      <c r="O2399" s="144"/>
      <c r="P2399" s="144"/>
      <c r="Q2399" s="144"/>
      <c r="R2399" s="144"/>
      <c r="S2399" s="144"/>
      <c r="T2399" s="144"/>
      <c r="U2399" s="144"/>
      <c r="V2399" s="144"/>
      <c r="W2399" s="144"/>
      <c r="X2399" s="144"/>
      <c r="Y2399" s="144"/>
      <c r="Z2399" s="144"/>
      <c r="AA2399" s="144"/>
      <c r="AB2399" s="144"/>
      <c r="AC2399" s="144"/>
      <c r="AD2399" s="144"/>
      <c r="AE2399" s="144"/>
      <c r="AF2399" s="144"/>
      <c r="AG2399" s="144"/>
      <c r="AH2399" s="144"/>
      <c r="AI2399" s="144"/>
      <c r="AJ2399" s="144"/>
      <c r="AK2399" s="144"/>
      <c r="AL2399" s="144"/>
      <c r="AM2399" s="144"/>
      <c r="AN2399" s="144"/>
      <c r="AO2399" s="144"/>
      <c r="AP2399" s="144"/>
      <c r="AQ2399" s="144"/>
      <c r="AR2399" s="144"/>
      <c r="AS2399" s="144"/>
      <c r="AT2399" s="144"/>
      <c r="AU2399" s="144"/>
      <c r="AV2399" s="144"/>
      <c r="AW2399" s="144"/>
      <c r="AX2399" s="144"/>
      <c r="AY2399" s="144"/>
      <c r="AZ2399" s="144"/>
      <c r="BA2399" s="144"/>
      <c r="BB2399" s="144"/>
      <c r="BC2399" s="144"/>
      <c r="BD2399" s="144"/>
      <c r="BE2399" s="144"/>
      <c r="BF2399" s="144"/>
      <c r="BG2399" s="144"/>
      <c r="BH2399" s="144"/>
      <c r="BI2399" s="144"/>
      <c r="BJ2399" s="144"/>
      <c r="BK2399" s="144"/>
      <c r="BL2399" s="144"/>
      <c r="BM2399" s="144"/>
      <c r="BN2399" s="144"/>
      <c r="BO2399" s="144"/>
      <c r="BP2399" s="144"/>
    </row>
    <row r="2400" spans="1:68" ht="14.5" x14ac:dyDescent="0.3">
      <c r="A2400" s="143"/>
      <c r="B2400" s="143"/>
      <c r="C2400" s="327"/>
      <c r="D2400" s="144"/>
      <c r="E2400" s="144"/>
      <c r="F2400" s="144"/>
      <c r="G2400" s="144"/>
      <c r="H2400" s="144"/>
      <c r="I2400" s="144"/>
      <c r="J2400" s="144"/>
      <c r="K2400" s="144"/>
      <c r="L2400" s="144"/>
      <c r="M2400" s="144"/>
      <c r="N2400" s="144"/>
      <c r="O2400" s="144"/>
      <c r="P2400" s="144"/>
      <c r="Q2400" s="144"/>
      <c r="R2400" s="144"/>
      <c r="S2400" s="144"/>
      <c r="T2400" s="144"/>
      <c r="U2400" s="144"/>
      <c r="V2400" s="144"/>
      <c r="W2400" s="144"/>
      <c r="X2400" s="144"/>
      <c r="Y2400" s="144"/>
      <c r="Z2400" s="144"/>
      <c r="AA2400" s="144"/>
      <c r="AB2400" s="144"/>
      <c r="AC2400" s="144"/>
      <c r="AD2400" s="144"/>
      <c r="AE2400" s="144"/>
      <c r="AF2400" s="144"/>
      <c r="AG2400" s="144"/>
      <c r="AH2400" s="144"/>
      <c r="AI2400" s="144"/>
      <c r="AJ2400" s="144"/>
      <c r="AK2400" s="144"/>
      <c r="AL2400" s="144"/>
      <c r="AM2400" s="144"/>
      <c r="AN2400" s="144"/>
      <c r="AO2400" s="144"/>
      <c r="AP2400" s="144"/>
      <c r="AQ2400" s="144"/>
      <c r="AR2400" s="144"/>
      <c r="AS2400" s="144"/>
      <c r="AT2400" s="144"/>
      <c r="AU2400" s="144"/>
      <c r="AV2400" s="144"/>
      <c r="AW2400" s="144"/>
      <c r="AX2400" s="144"/>
      <c r="AY2400" s="144"/>
      <c r="AZ2400" s="144"/>
      <c r="BA2400" s="144"/>
      <c r="BB2400" s="144"/>
      <c r="BC2400" s="144"/>
      <c r="BD2400" s="144"/>
      <c r="BE2400" s="144"/>
      <c r="BF2400" s="144"/>
      <c r="BG2400" s="144"/>
      <c r="BH2400" s="144"/>
      <c r="BI2400" s="144"/>
      <c r="BJ2400" s="144"/>
      <c r="BK2400" s="144"/>
      <c r="BL2400" s="144"/>
      <c r="BM2400" s="144"/>
      <c r="BN2400" s="144"/>
      <c r="BO2400" s="144"/>
      <c r="BP2400" s="144"/>
    </row>
    <row r="2401" spans="1:68" ht="14.5" x14ac:dyDescent="0.3">
      <c r="A2401" s="143"/>
      <c r="B2401" s="143"/>
      <c r="C2401" s="327"/>
      <c r="D2401" s="144"/>
      <c r="E2401" s="144"/>
      <c r="F2401" s="144"/>
      <c r="G2401" s="144"/>
      <c r="H2401" s="144"/>
      <c r="I2401" s="144"/>
      <c r="J2401" s="144"/>
      <c r="K2401" s="144"/>
      <c r="L2401" s="144"/>
      <c r="M2401" s="144"/>
      <c r="N2401" s="144"/>
      <c r="O2401" s="144"/>
      <c r="P2401" s="144"/>
      <c r="Q2401" s="144"/>
      <c r="R2401" s="144"/>
      <c r="S2401" s="144"/>
      <c r="T2401" s="144"/>
      <c r="U2401" s="144"/>
      <c r="V2401" s="144"/>
      <c r="W2401" s="144"/>
      <c r="X2401" s="144"/>
      <c r="Y2401" s="144"/>
      <c r="Z2401" s="144"/>
      <c r="AA2401" s="144"/>
      <c r="AB2401" s="144"/>
      <c r="AC2401" s="144"/>
      <c r="AD2401" s="144"/>
      <c r="AE2401" s="144"/>
      <c r="AF2401" s="144"/>
      <c r="AG2401" s="144"/>
      <c r="AH2401" s="144"/>
      <c r="AI2401" s="144"/>
      <c r="AJ2401" s="144"/>
      <c r="AK2401" s="144"/>
      <c r="AL2401" s="144"/>
      <c r="AM2401" s="144"/>
      <c r="AN2401" s="144"/>
      <c r="AO2401" s="144"/>
      <c r="AP2401" s="144"/>
      <c r="AQ2401" s="144"/>
      <c r="AR2401" s="144"/>
      <c r="AS2401" s="144"/>
      <c r="AT2401" s="144"/>
      <c r="AU2401" s="144"/>
      <c r="AV2401" s="144"/>
      <c r="AW2401" s="144"/>
      <c r="AX2401" s="144"/>
      <c r="AY2401" s="144"/>
      <c r="AZ2401" s="144"/>
      <c r="BA2401" s="144"/>
      <c r="BB2401" s="144"/>
      <c r="BC2401" s="144"/>
      <c r="BD2401" s="144"/>
      <c r="BE2401" s="144"/>
      <c r="BF2401" s="144"/>
      <c r="BG2401" s="144"/>
      <c r="BH2401" s="144"/>
      <c r="BI2401" s="144"/>
      <c r="BJ2401" s="144"/>
      <c r="BK2401" s="144"/>
      <c r="BL2401" s="144"/>
      <c r="BM2401" s="144"/>
      <c r="BN2401" s="144"/>
      <c r="BO2401" s="144"/>
      <c r="BP2401" s="144"/>
    </row>
    <row r="2402" spans="1:68" ht="14.5" x14ac:dyDescent="0.3">
      <c r="A2402" s="143"/>
      <c r="B2402" s="143"/>
      <c r="C2402" s="327"/>
      <c r="D2402" s="144"/>
      <c r="E2402" s="144"/>
      <c r="F2402" s="144"/>
      <c r="G2402" s="144"/>
      <c r="H2402" s="144"/>
      <c r="I2402" s="144"/>
      <c r="J2402" s="144"/>
      <c r="K2402" s="144"/>
      <c r="L2402" s="144"/>
      <c r="M2402" s="144"/>
      <c r="N2402" s="144"/>
      <c r="O2402" s="144"/>
      <c r="P2402" s="144"/>
      <c r="Q2402" s="144"/>
      <c r="R2402" s="144"/>
      <c r="S2402" s="144"/>
      <c r="T2402" s="144"/>
      <c r="U2402" s="144"/>
      <c r="V2402" s="144"/>
      <c r="W2402" s="144"/>
      <c r="X2402" s="144"/>
      <c r="Y2402" s="144"/>
      <c r="Z2402" s="144"/>
      <c r="AA2402" s="144"/>
      <c r="AB2402" s="144"/>
      <c r="AC2402" s="144"/>
      <c r="AD2402" s="144"/>
      <c r="AE2402" s="144"/>
      <c r="AF2402" s="144"/>
      <c r="AG2402" s="144"/>
      <c r="AH2402" s="144"/>
      <c r="AI2402" s="144"/>
      <c r="AJ2402" s="144"/>
      <c r="AK2402" s="144"/>
      <c r="AL2402" s="144"/>
      <c r="AM2402" s="144"/>
      <c r="AN2402" s="144"/>
      <c r="AO2402" s="144"/>
      <c r="AP2402" s="144"/>
      <c r="AQ2402" s="144"/>
      <c r="AR2402" s="144"/>
      <c r="AS2402" s="144"/>
      <c r="AT2402" s="144"/>
      <c r="AU2402" s="144"/>
      <c r="AV2402" s="144"/>
      <c r="AW2402" s="144"/>
      <c r="AX2402" s="144"/>
      <c r="AY2402" s="144"/>
      <c r="AZ2402" s="144"/>
      <c r="BA2402" s="144"/>
      <c r="BB2402" s="144"/>
      <c r="BC2402" s="144"/>
      <c r="BD2402" s="144"/>
      <c r="BE2402" s="144"/>
      <c r="BF2402" s="144"/>
      <c r="BG2402" s="144"/>
      <c r="BH2402" s="144"/>
      <c r="BI2402" s="144"/>
      <c r="BJ2402" s="144"/>
      <c r="BK2402" s="144"/>
      <c r="BL2402" s="144"/>
      <c r="BM2402" s="144"/>
      <c r="BN2402" s="144"/>
      <c r="BO2402" s="144"/>
      <c r="BP2402" s="144"/>
    </row>
    <row r="2403" spans="1:68" ht="14.5" x14ac:dyDescent="0.3">
      <c r="A2403" s="143"/>
      <c r="B2403" s="143"/>
      <c r="C2403" s="327"/>
      <c r="D2403" s="144"/>
      <c r="E2403" s="144"/>
      <c r="F2403" s="144"/>
      <c r="G2403" s="144"/>
      <c r="H2403" s="144"/>
      <c r="I2403" s="144"/>
      <c r="J2403" s="144"/>
      <c r="K2403" s="144"/>
      <c r="L2403" s="144"/>
      <c r="M2403" s="144"/>
      <c r="N2403" s="144"/>
      <c r="O2403" s="144"/>
      <c r="P2403" s="144"/>
      <c r="Q2403" s="144"/>
      <c r="R2403" s="144"/>
      <c r="S2403" s="144"/>
      <c r="T2403" s="144"/>
      <c r="U2403" s="144"/>
      <c r="V2403" s="144"/>
      <c r="W2403" s="144"/>
      <c r="X2403" s="144"/>
      <c r="Y2403" s="144"/>
      <c r="Z2403" s="144"/>
      <c r="AA2403" s="144"/>
      <c r="AB2403" s="144"/>
      <c r="AC2403" s="144"/>
      <c r="AD2403" s="144"/>
      <c r="AE2403" s="144"/>
      <c r="AF2403" s="144"/>
      <c r="AG2403" s="144"/>
      <c r="AH2403" s="144"/>
      <c r="AI2403" s="144"/>
      <c r="AJ2403" s="144"/>
      <c r="AK2403" s="144"/>
      <c r="AL2403" s="144"/>
      <c r="AM2403" s="144"/>
      <c r="AN2403" s="144"/>
      <c r="AO2403" s="144"/>
      <c r="AP2403" s="144"/>
      <c r="AQ2403" s="144"/>
      <c r="AR2403" s="144"/>
      <c r="AS2403" s="144"/>
      <c r="AT2403" s="144"/>
      <c r="AU2403" s="144"/>
      <c r="AV2403" s="144"/>
      <c r="AW2403" s="144"/>
      <c r="AX2403" s="144"/>
      <c r="AY2403" s="144"/>
      <c r="AZ2403" s="144"/>
      <c r="BA2403" s="144"/>
      <c r="BB2403" s="144"/>
      <c r="BC2403" s="144"/>
      <c r="BD2403" s="144"/>
      <c r="BE2403" s="144"/>
      <c r="BF2403" s="144"/>
      <c r="BG2403" s="144"/>
      <c r="BH2403" s="144"/>
      <c r="BI2403" s="144"/>
      <c r="BJ2403" s="144"/>
      <c r="BK2403" s="144"/>
      <c r="BL2403" s="144"/>
      <c r="BM2403" s="144"/>
      <c r="BN2403" s="144"/>
      <c r="BO2403" s="144"/>
      <c r="BP2403" s="144"/>
    </row>
    <row r="2404" spans="1:68" ht="14.5" x14ac:dyDescent="0.3">
      <c r="A2404" s="143"/>
      <c r="B2404" s="143"/>
      <c r="C2404" s="327"/>
      <c r="D2404" s="144"/>
      <c r="E2404" s="144"/>
      <c r="F2404" s="144"/>
      <c r="G2404" s="144"/>
      <c r="H2404" s="144"/>
      <c r="I2404" s="144"/>
      <c r="J2404" s="144"/>
      <c r="K2404" s="144"/>
      <c r="L2404" s="144"/>
      <c r="M2404" s="144"/>
      <c r="N2404" s="144"/>
      <c r="O2404" s="144"/>
      <c r="P2404" s="144"/>
      <c r="Q2404" s="144"/>
      <c r="R2404" s="144"/>
      <c r="S2404" s="144"/>
      <c r="T2404" s="144"/>
      <c r="U2404" s="144"/>
      <c r="V2404" s="144"/>
      <c r="W2404" s="144"/>
      <c r="X2404" s="144"/>
      <c r="Y2404" s="144"/>
      <c r="Z2404" s="144"/>
      <c r="AA2404" s="144"/>
      <c r="AB2404" s="144"/>
      <c r="AC2404" s="144"/>
      <c r="AD2404" s="144"/>
      <c r="AE2404" s="144"/>
      <c r="AF2404" s="144"/>
      <c r="AG2404" s="144"/>
      <c r="AH2404" s="144"/>
      <c r="AI2404" s="144"/>
      <c r="AJ2404" s="144"/>
      <c r="AK2404" s="144"/>
      <c r="AL2404" s="144"/>
      <c r="AM2404" s="144"/>
      <c r="AN2404" s="144"/>
      <c r="AO2404" s="144"/>
      <c r="AP2404" s="144"/>
      <c r="AQ2404" s="144"/>
      <c r="AR2404" s="144"/>
      <c r="AS2404" s="144"/>
      <c r="AT2404" s="144"/>
      <c r="AU2404" s="144"/>
      <c r="AV2404" s="144"/>
      <c r="AW2404" s="144"/>
      <c r="AX2404" s="144"/>
      <c r="AY2404" s="144"/>
      <c r="AZ2404" s="144"/>
      <c r="BA2404" s="144"/>
      <c r="BB2404" s="144"/>
      <c r="BC2404" s="144"/>
      <c r="BD2404" s="144"/>
      <c r="BE2404" s="144"/>
      <c r="BF2404" s="144"/>
      <c r="BG2404" s="144"/>
      <c r="BH2404" s="144"/>
      <c r="BI2404" s="144"/>
      <c r="BJ2404" s="144"/>
      <c r="BK2404" s="144"/>
      <c r="BL2404" s="144"/>
      <c r="BM2404" s="144"/>
      <c r="BN2404" s="144"/>
      <c r="BO2404" s="144"/>
      <c r="BP2404" s="144"/>
    </row>
    <row r="2405" spans="1:68" ht="14.5" x14ac:dyDescent="0.3">
      <c r="A2405" s="143"/>
      <c r="B2405" s="143"/>
      <c r="C2405" s="327"/>
      <c r="D2405" s="144"/>
      <c r="E2405" s="144"/>
      <c r="F2405" s="144"/>
      <c r="G2405" s="144"/>
      <c r="H2405" s="144"/>
      <c r="I2405" s="144"/>
      <c r="J2405" s="144"/>
      <c r="K2405" s="144"/>
      <c r="L2405" s="144"/>
      <c r="M2405" s="144"/>
      <c r="N2405" s="144"/>
      <c r="O2405" s="144"/>
      <c r="P2405" s="144"/>
      <c r="Q2405" s="144"/>
      <c r="R2405" s="144"/>
      <c r="S2405" s="144"/>
      <c r="T2405" s="144"/>
      <c r="U2405" s="144"/>
      <c r="V2405" s="144"/>
      <c r="W2405" s="144"/>
      <c r="X2405" s="144"/>
      <c r="Y2405" s="144"/>
      <c r="Z2405" s="144"/>
      <c r="AA2405" s="144"/>
      <c r="AB2405" s="144"/>
      <c r="AC2405" s="144"/>
      <c r="AD2405" s="144"/>
      <c r="AE2405" s="144"/>
      <c r="AF2405" s="144"/>
      <c r="AG2405" s="144"/>
      <c r="AH2405" s="144"/>
      <c r="AI2405" s="144"/>
      <c r="AJ2405" s="144"/>
      <c r="AK2405" s="144"/>
      <c r="AL2405" s="144"/>
      <c r="AM2405" s="144"/>
      <c r="AN2405" s="144"/>
      <c r="AO2405" s="144"/>
      <c r="AP2405" s="144"/>
      <c r="AQ2405" s="144"/>
      <c r="AR2405" s="144"/>
      <c r="AS2405" s="144"/>
      <c r="AT2405" s="144"/>
      <c r="AU2405" s="144"/>
      <c r="AV2405" s="144"/>
      <c r="AW2405" s="144"/>
      <c r="AX2405" s="144"/>
      <c r="AY2405" s="144"/>
      <c r="AZ2405" s="144"/>
      <c r="BA2405" s="144"/>
      <c r="BB2405" s="144"/>
      <c r="BC2405" s="144"/>
      <c r="BD2405" s="144"/>
      <c r="BE2405" s="144"/>
      <c r="BF2405" s="144"/>
      <c r="BG2405" s="144"/>
      <c r="BH2405" s="144"/>
      <c r="BI2405" s="144"/>
      <c r="BJ2405" s="144"/>
      <c r="BK2405" s="144"/>
      <c r="BL2405" s="144"/>
      <c r="BM2405" s="144"/>
      <c r="BN2405" s="144"/>
      <c r="BO2405" s="144"/>
      <c r="BP2405" s="144"/>
    </row>
    <row r="2406" spans="1:68" ht="14.5" x14ac:dyDescent="0.3">
      <c r="A2406" s="143"/>
      <c r="B2406" s="143"/>
      <c r="C2406" s="327"/>
      <c r="D2406" s="144"/>
      <c r="E2406" s="144"/>
      <c r="F2406" s="144"/>
      <c r="G2406" s="144"/>
      <c r="H2406" s="144"/>
      <c r="I2406" s="144"/>
      <c r="J2406" s="144"/>
      <c r="K2406" s="144"/>
      <c r="L2406" s="144"/>
      <c r="M2406" s="144"/>
      <c r="N2406" s="144"/>
      <c r="O2406" s="144"/>
      <c r="P2406" s="144"/>
      <c r="Q2406" s="144"/>
      <c r="R2406" s="144"/>
      <c r="S2406" s="144"/>
      <c r="T2406" s="144"/>
      <c r="U2406" s="144"/>
      <c r="V2406" s="144"/>
      <c r="W2406" s="144"/>
      <c r="X2406" s="144"/>
      <c r="Y2406" s="144"/>
      <c r="Z2406" s="144"/>
      <c r="AA2406" s="144"/>
      <c r="AB2406" s="144"/>
      <c r="AC2406" s="144"/>
      <c r="AD2406" s="144"/>
      <c r="AE2406" s="144"/>
      <c r="AF2406" s="144"/>
      <c r="AG2406" s="144"/>
      <c r="AH2406" s="144"/>
      <c r="AI2406" s="144"/>
      <c r="AJ2406" s="144"/>
      <c r="AK2406" s="144"/>
      <c r="AL2406" s="144"/>
      <c r="AM2406" s="144"/>
      <c r="AN2406" s="144"/>
      <c r="AO2406" s="144"/>
      <c r="AP2406" s="144"/>
      <c r="AQ2406" s="144"/>
      <c r="AR2406" s="144"/>
      <c r="AS2406" s="144"/>
      <c r="AT2406" s="144"/>
      <c r="AU2406" s="144"/>
      <c r="AV2406" s="144"/>
      <c r="AW2406" s="144"/>
      <c r="AX2406" s="144"/>
      <c r="AY2406" s="144"/>
      <c r="AZ2406" s="144"/>
      <c r="BA2406" s="144"/>
      <c r="BB2406" s="144"/>
      <c r="BC2406" s="144"/>
      <c r="BD2406" s="144"/>
      <c r="BE2406" s="144"/>
      <c r="BF2406" s="144"/>
      <c r="BG2406" s="144"/>
      <c r="BH2406" s="144"/>
      <c r="BI2406" s="144"/>
      <c r="BJ2406" s="144"/>
      <c r="BK2406" s="144"/>
      <c r="BL2406" s="144"/>
      <c r="BM2406" s="144"/>
      <c r="BN2406" s="144"/>
      <c r="BO2406" s="144"/>
      <c r="BP2406" s="144"/>
    </row>
    <row r="2407" spans="1:68" ht="14.5" x14ac:dyDescent="0.3">
      <c r="A2407" s="143"/>
      <c r="B2407" s="143"/>
      <c r="C2407" s="327"/>
      <c r="D2407" s="144"/>
      <c r="E2407" s="144"/>
      <c r="F2407" s="144"/>
      <c r="G2407" s="144"/>
      <c r="H2407" s="144"/>
      <c r="I2407" s="144"/>
      <c r="J2407" s="144"/>
      <c r="K2407" s="144"/>
      <c r="L2407" s="144"/>
      <c r="M2407" s="144"/>
      <c r="N2407" s="144"/>
      <c r="O2407" s="144"/>
      <c r="P2407" s="144"/>
      <c r="Q2407" s="144"/>
      <c r="R2407" s="144"/>
      <c r="S2407" s="144"/>
      <c r="T2407" s="144"/>
      <c r="U2407" s="144"/>
      <c r="V2407" s="144"/>
      <c r="W2407" s="144"/>
      <c r="X2407" s="144"/>
      <c r="Y2407" s="144"/>
      <c r="Z2407" s="144"/>
      <c r="AA2407" s="144"/>
      <c r="AB2407" s="144"/>
      <c r="AC2407" s="144"/>
      <c r="AD2407" s="144"/>
      <c r="AE2407" s="144"/>
      <c r="AF2407" s="144"/>
      <c r="AG2407" s="144"/>
      <c r="AH2407" s="144"/>
      <c r="AI2407" s="144"/>
      <c r="AJ2407" s="144"/>
      <c r="AK2407" s="144"/>
      <c r="AL2407" s="144"/>
      <c r="AM2407" s="144"/>
      <c r="AN2407" s="144"/>
      <c r="AO2407" s="144"/>
      <c r="AP2407" s="144"/>
      <c r="AQ2407" s="144"/>
      <c r="AR2407" s="144"/>
      <c r="AS2407" s="144"/>
      <c r="AT2407" s="144"/>
      <c r="AU2407" s="144"/>
      <c r="AV2407" s="144"/>
      <c r="AW2407" s="144"/>
      <c r="AX2407" s="144"/>
      <c r="AY2407" s="144"/>
      <c r="AZ2407" s="144"/>
      <c r="BA2407" s="144"/>
      <c r="BB2407" s="144"/>
      <c r="BC2407" s="144"/>
      <c r="BD2407" s="144"/>
      <c r="BE2407" s="144"/>
      <c r="BF2407" s="144"/>
      <c r="BG2407" s="144"/>
      <c r="BH2407" s="144"/>
      <c r="BI2407" s="144"/>
      <c r="BJ2407" s="144"/>
      <c r="BK2407" s="144"/>
      <c r="BL2407" s="144"/>
      <c r="BM2407" s="144"/>
      <c r="BN2407" s="144"/>
      <c r="BO2407" s="144"/>
      <c r="BP2407" s="144"/>
    </row>
    <row r="2408" spans="1:68" ht="14.5" x14ac:dyDescent="0.3">
      <c r="A2408" s="143"/>
      <c r="B2408" s="143"/>
      <c r="C2408" s="327"/>
      <c r="D2408" s="144"/>
      <c r="E2408" s="144"/>
      <c r="F2408" s="144"/>
      <c r="G2408" s="144"/>
      <c r="H2408" s="144"/>
      <c r="I2408" s="144"/>
      <c r="J2408" s="144"/>
      <c r="K2408" s="144"/>
      <c r="L2408" s="144"/>
      <c r="M2408" s="144"/>
      <c r="N2408" s="144"/>
      <c r="O2408" s="144"/>
      <c r="P2408" s="144"/>
      <c r="Q2408" s="144"/>
      <c r="R2408" s="144"/>
      <c r="S2408" s="144"/>
      <c r="T2408" s="144"/>
      <c r="U2408" s="144"/>
      <c r="V2408" s="144"/>
      <c r="W2408" s="144"/>
      <c r="X2408" s="144"/>
      <c r="Y2408" s="144"/>
      <c r="Z2408" s="144"/>
      <c r="AA2408" s="144"/>
      <c r="AB2408" s="144"/>
      <c r="AC2408" s="144"/>
      <c r="AD2408" s="144"/>
      <c r="AE2408" s="144"/>
      <c r="AF2408" s="144"/>
      <c r="AG2408" s="144"/>
      <c r="AH2408" s="144"/>
      <c r="AI2408" s="144"/>
      <c r="AJ2408" s="144"/>
      <c r="AK2408" s="144"/>
      <c r="AL2408" s="144"/>
      <c r="AM2408" s="144"/>
      <c r="AN2408" s="144"/>
      <c r="AO2408" s="144"/>
      <c r="AP2408" s="144"/>
      <c r="AQ2408" s="144"/>
      <c r="AR2408" s="144"/>
      <c r="AS2408" s="144"/>
      <c r="AT2408" s="144"/>
      <c r="AU2408" s="144"/>
      <c r="AV2408" s="144"/>
      <c r="AW2408" s="144"/>
      <c r="AX2408" s="144"/>
      <c r="AY2408" s="144"/>
      <c r="AZ2408" s="144"/>
      <c r="BA2408" s="144"/>
      <c r="BB2408" s="144"/>
      <c r="BC2408" s="144"/>
      <c r="BD2408" s="144"/>
      <c r="BE2408" s="144"/>
      <c r="BF2408" s="144"/>
      <c r="BG2408" s="144"/>
      <c r="BH2408" s="144"/>
      <c r="BI2408" s="144"/>
      <c r="BJ2408" s="144"/>
      <c r="BK2408" s="144"/>
      <c r="BL2408" s="144"/>
      <c r="BM2408" s="144"/>
      <c r="BN2408" s="144"/>
      <c r="BO2408" s="144"/>
      <c r="BP2408" s="144"/>
    </row>
    <row r="2409" spans="1:68" ht="14.5" x14ac:dyDescent="0.3">
      <c r="A2409" s="143"/>
      <c r="B2409" s="143"/>
      <c r="C2409" s="327"/>
      <c r="D2409" s="144"/>
      <c r="E2409" s="144"/>
      <c r="F2409" s="144"/>
      <c r="G2409" s="144"/>
      <c r="H2409" s="144"/>
      <c r="I2409" s="144"/>
      <c r="J2409" s="144"/>
      <c r="K2409" s="144"/>
      <c r="L2409" s="144"/>
      <c r="M2409" s="144"/>
      <c r="N2409" s="144"/>
      <c r="O2409" s="144"/>
      <c r="P2409" s="144"/>
      <c r="Q2409" s="144"/>
      <c r="R2409" s="144"/>
      <c r="S2409" s="144"/>
      <c r="T2409" s="144"/>
      <c r="U2409" s="144"/>
      <c r="V2409" s="144"/>
      <c r="W2409" s="144"/>
      <c r="X2409" s="144"/>
      <c r="Y2409" s="144"/>
      <c r="Z2409" s="144"/>
      <c r="AA2409" s="144"/>
      <c r="AB2409" s="144"/>
      <c r="AC2409" s="144"/>
      <c r="AD2409" s="144"/>
      <c r="AE2409" s="144"/>
      <c r="AF2409" s="144"/>
      <c r="AG2409" s="144"/>
      <c r="AH2409" s="144"/>
      <c r="AI2409" s="144"/>
      <c r="AJ2409" s="144"/>
      <c r="AK2409" s="144"/>
      <c r="AL2409" s="144"/>
      <c r="AM2409" s="144"/>
      <c r="AN2409" s="144"/>
      <c r="AO2409" s="144"/>
      <c r="AP2409" s="144"/>
      <c r="AQ2409" s="144"/>
      <c r="AR2409" s="144"/>
      <c r="AS2409" s="144"/>
      <c r="AT2409" s="144"/>
      <c r="AU2409" s="144"/>
      <c r="AV2409" s="144"/>
      <c r="AW2409" s="144"/>
      <c r="AX2409" s="144"/>
      <c r="AY2409" s="144"/>
      <c r="AZ2409" s="144"/>
      <c r="BA2409" s="144"/>
      <c r="BB2409" s="144"/>
      <c r="BC2409" s="144"/>
      <c r="BD2409" s="144"/>
      <c r="BE2409" s="144"/>
      <c r="BF2409" s="144"/>
      <c r="BG2409" s="144"/>
      <c r="BH2409" s="144"/>
      <c r="BI2409" s="144"/>
      <c r="BJ2409" s="144"/>
      <c r="BK2409" s="144"/>
      <c r="BL2409" s="144"/>
      <c r="BM2409" s="144"/>
      <c r="BN2409" s="144"/>
      <c r="BO2409" s="144"/>
      <c r="BP2409" s="144"/>
    </row>
    <row r="2410" spans="1:68" ht="14.5" x14ac:dyDescent="0.3">
      <c r="A2410" s="143"/>
      <c r="B2410" s="143"/>
      <c r="C2410" s="327"/>
      <c r="D2410" s="144"/>
      <c r="E2410" s="144"/>
      <c r="F2410" s="144"/>
      <c r="G2410" s="144"/>
      <c r="H2410" s="144"/>
      <c r="I2410" s="144"/>
      <c r="J2410" s="144"/>
      <c r="K2410" s="144"/>
      <c r="L2410" s="144"/>
      <c r="M2410" s="144"/>
      <c r="N2410" s="144"/>
      <c r="O2410" s="144"/>
      <c r="P2410" s="144"/>
      <c r="Q2410" s="144"/>
      <c r="R2410" s="144"/>
      <c r="S2410" s="144"/>
      <c r="T2410" s="144"/>
      <c r="U2410" s="144"/>
      <c r="V2410" s="144"/>
      <c r="W2410" s="144"/>
      <c r="X2410" s="144"/>
      <c r="Y2410" s="144"/>
      <c r="Z2410" s="144"/>
      <c r="AA2410" s="144"/>
      <c r="AB2410" s="144"/>
      <c r="AC2410" s="144"/>
      <c r="AD2410" s="144"/>
      <c r="AE2410" s="144"/>
      <c r="AF2410" s="144"/>
      <c r="AG2410" s="144"/>
      <c r="AH2410" s="144"/>
      <c r="AI2410" s="144"/>
      <c r="AJ2410" s="144"/>
      <c r="AK2410" s="144"/>
      <c r="AL2410" s="144"/>
      <c r="AM2410" s="144"/>
      <c r="AN2410" s="144"/>
      <c r="AO2410" s="144"/>
      <c r="AP2410" s="144"/>
      <c r="AQ2410" s="144"/>
      <c r="AR2410" s="144"/>
      <c r="AS2410" s="144"/>
      <c r="AT2410" s="144"/>
      <c r="AU2410" s="144"/>
      <c r="AV2410" s="144"/>
      <c r="AW2410" s="144"/>
      <c r="AX2410" s="144"/>
      <c r="AY2410" s="144"/>
      <c r="AZ2410" s="144"/>
      <c r="BA2410" s="144"/>
      <c r="BB2410" s="144"/>
      <c r="BC2410" s="144"/>
      <c r="BD2410" s="144"/>
      <c r="BE2410" s="144"/>
      <c r="BF2410" s="144"/>
      <c r="BG2410" s="144"/>
      <c r="BH2410" s="144"/>
      <c r="BI2410" s="144"/>
      <c r="BJ2410" s="144"/>
      <c r="BK2410" s="144"/>
      <c r="BL2410" s="144"/>
      <c r="BM2410" s="144"/>
      <c r="BN2410" s="144"/>
      <c r="BO2410" s="144"/>
      <c r="BP2410" s="144"/>
    </row>
    <row r="2411" spans="1:68" ht="14.5" x14ac:dyDescent="0.3">
      <c r="A2411" s="143"/>
      <c r="B2411" s="143"/>
      <c r="C2411" s="327"/>
      <c r="D2411" s="144"/>
      <c r="E2411" s="144"/>
      <c r="F2411" s="144"/>
      <c r="G2411" s="144"/>
      <c r="H2411" s="144"/>
      <c r="I2411" s="144"/>
      <c r="J2411" s="144"/>
      <c r="K2411" s="144"/>
      <c r="L2411" s="144"/>
      <c r="M2411" s="144"/>
      <c r="N2411" s="144"/>
      <c r="O2411" s="144"/>
      <c r="P2411" s="144"/>
      <c r="Q2411" s="144"/>
      <c r="R2411" s="144"/>
      <c r="S2411" s="144"/>
      <c r="T2411" s="144"/>
      <c r="U2411" s="144"/>
      <c r="V2411" s="144"/>
      <c r="W2411" s="144"/>
      <c r="X2411" s="144"/>
      <c r="Y2411" s="144"/>
      <c r="Z2411" s="144"/>
      <c r="AA2411" s="144"/>
      <c r="AB2411" s="144"/>
      <c r="AC2411" s="144"/>
      <c r="AD2411" s="144"/>
      <c r="AE2411" s="144"/>
      <c r="AF2411" s="144"/>
      <c r="AG2411" s="144"/>
      <c r="AH2411" s="144"/>
      <c r="AI2411" s="144"/>
      <c r="AJ2411" s="144"/>
      <c r="AK2411" s="144"/>
      <c r="AL2411" s="144"/>
      <c r="AM2411" s="144"/>
      <c r="AN2411" s="144"/>
      <c r="AO2411" s="144"/>
      <c r="AP2411" s="144"/>
      <c r="AQ2411" s="144"/>
      <c r="AR2411" s="144"/>
      <c r="AS2411" s="144"/>
      <c r="AT2411" s="144"/>
      <c r="AU2411" s="144"/>
      <c r="AV2411" s="144"/>
      <c r="AW2411" s="144"/>
      <c r="AX2411" s="144"/>
      <c r="AY2411" s="144"/>
      <c r="AZ2411" s="144"/>
      <c r="BA2411" s="144"/>
      <c r="BB2411" s="144"/>
      <c r="BC2411" s="144"/>
      <c r="BD2411" s="144"/>
      <c r="BE2411" s="144"/>
      <c r="BF2411" s="144"/>
      <c r="BG2411" s="144"/>
      <c r="BH2411" s="144"/>
      <c r="BI2411" s="144"/>
      <c r="BJ2411" s="144"/>
      <c r="BK2411" s="144"/>
      <c r="BL2411" s="144"/>
      <c r="BM2411" s="144"/>
      <c r="BN2411" s="144"/>
      <c r="BO2411" s="144"/>
      <c r="BP2411" s="144"/>
    </row>
    <row r="2412" spans="1:68" ht="14.5" x14ac:dyDescent="0.3">
      <c r="A2412" s="143"/>
      <c r="B2412" s="143"/>
      <c r="C2412" s="327"/>
      <c r="D2412" s="144"/>
      <c r="E2412" s="144"/>
      <c r="F2412" s="144"/>
      <c r="G2412" s="144"/>
      <c r="H2412" s="144"/>
      <c r="I2412" s="144"/>
      <c r="J2412" s="144"/>
      <c r="K2412" s="144"/>
      <c r="L2412" s="144"/>
      <c r="M2412" s="144"/>
      <c r="N2412" s="144"/>
      <c r="O2412" s="144"/>
      <c r="P2412" s="144"/>
      <c r="Q2412" s="144"/>
      <c r="R2412" s="144"/>
      <c r="S2412" s="144"/>
      <c r="T2412" s="144"/>
      <c r="U2412" s="144"/>
      <c r="V2412" s="144"/>
      <c r="W2412" s="144"/>
      <c r="X2412" s="144"/>
      <c r="Y2412" s="144"/>
      <c r="Z2412" s="144"/>
      <c r="AA2412" s="144"/>
      <c r="AB2412" s="144"/>
      <c r="AC2412" s="144"/>
      <c r="AD2412" s="144"/>
      <c r="AE2412" s="144"/>
      <c r="AF2412" s="144"/>
      <c r="AG2412" s="144"/>
      <c r="AH2412" s="144"/>
      <c r="AI2412" s="144"/>
      <c r="AJ2412" s="144"/>
      <c r="AK2412" s="144"/>
      <c r="AL2412" s="144"/>
      <c r="AM2412" s="144"/>
      <c r="AN2412" s="144"/>
      <c r="AO2412" s="144"/>
      <c r="AP2412" s="144"/>
      <c r="AQ2412" s="144"/>
      <c r="AR2412" s="144"/>
      <c r="AS2412" s="144"/>
      <c r="AT2412" s="144"/>
      <c r="AU2412" s="144"/>
      <c r="AV2412" s="144"/>
      <c r="AW2412" s="144"/>
      <c r="AX2412" s="144"/>
      <c r="AY2412" s="144"/>
      <c r="AZ2412" s="144"/>
      <c r="BA2412" s="144"/>
      <c r="BB2412" s="144"/>
      <c r="BC2412" s="144"/>
      <c r="BD2412" s="144"/>
      <c r="BE2412" s="144"/>
      <c r="BF2412" s="144"/>
      <c r="BG2412" s="144"/>
      <c r="BH2412" s="144"/>
      <c r="BI2412" s="144"/>
      <c r="BJ2412" s="144"/>
      <c r="BK2412" s="144"/>
      <c r="BL2412" s="144"/>
      <c r="BM2412" s="144"/>
      <c r="BN2412" s="144"/>
      <c r="BO2412" s="144"/>
      <c r="BP2412" s="144"/>
    </row>
    <row r="2413" spans="1:68" ht="14.5" x14ac:dyDescent="0.3">
      <c r="A2413" s="143"/>
      <c r="B2413" s="143"/>
      <c r="C2413" s="327"/>
      <c r="D2413" s="144"/>
      <c r="E2413" s="144"/>
      <c r="F2413" s="144"/>
      <c r="G2413" s="144"/>
      <c r="H2413" s="144"/>
      <c r="I2413" s="144"/>
      <c r="J2413" s="144"/>
      <c r="K2413" s="144"/>
      <c r="L2413" s="144"/>
      <c r="M2413" s="144"/>
      <c r="N2413" s="144"/>
      <c r="O2413" s="144"/>
      <c r="P2413" s="144"/>
      <c r="Q2413" s="144"/>
      <c r="R2413" s="144"/>
      <c r="S2413" s="144"/>
      <c r="T2413" s="144"/>
      <c r="U2413" s="144"/>
      <c r="V2413" s="144"/>
      <c r="W2413" s="144"/>
      <c r="X2413" s="144"/>
      <c r="Y2413" s="144"/>
      <c r="Z2413" s="144"/>
      <c r="AA2413" s="144"/>
      <c r="AB2413" s="144"/>
      <c r="AC2413" s="144"/>
      <c r="AD2413" s="144"/>
      <c r="AE2413" s="144"/>
      <c r="AF2413" s="144"/>
      <c r="AG2413" s="144"/>
      <c r="AH2413" s="144"/>
      <c r="AI2413" s="144"/>
      <c r="AJ2413" s="144"/>
      <c r="AK2413" s="144"/>
      <c r="AL2413" s="144"/>
      <c r="AM2413" s="144"/>
      <c r="AN2413" s="144"/>
      <c r="AO2413" s="144"/>
      <c r="AP2413" s="144"/>
      <c r="AQ2413" s="144"/>
      <c r="AR2413" s="144"/>
      <c r="AS2413" s="144"/>
      <c r="AT2413" s="144"/>
      <c r="AU2413" s="144"/>
      <c r="AV2413" s="144"/>
      <c r="AW2413" s="144"/>
      <c r="AX2413" s="144"/>
      <c r="AY2413" s="144"/>
      <c r="AZ2413" s="144"/>
      <c r="BA2413" s="144"/>
      <c r="BB2413" s="144"/>
      <c r="BC2413" s="144"/>
      <c r="BD2413" s="144"/>
      <c r="BE2413" s="144"/>
      <c r="BF2413" s="144"/>
      <c r="BG2413" s="144"/>
      <c r="BH2413" s="144"/>
      <c r="BI2413" s="144"/>
      <c r="BJ2413" s="144"/>
      <c r="BK2413" s="144"/>
      <c r="BL2413" s="144"/>
      <c r="BM2413" s="144"/>
      <c r="BN2413" s="144"/>
      <c r="BO2413" s="144"/>
      <c r="BP2413" s="144"/>
    </row>
    <row r="2414" spans="1:68" ht="14.5" x14ac:dyDescent="0.3">
      <c r="A2414" s="143"/>
      <c r="B2414" s="143"/>
      <c r="C2414" s="327"/>
      <c r="D2414" s="144"/>
      <c r="E2414" s="144"/>
      <c r="F2414" s="144"/>
      <c r="G2414" s="144"/>
      <c r="H2414" s="144"/>
      <c r="I2414" s="144"/>
      <c r="J2414" s="144"/>
      <c r="K2414" s="144"/>
      <c r="L2414" s="144"/>
      <c r="M2414" s="144"/>
      <c r="N2414" s="144"/>
      <c r="O2414" s="144"/>
      <c r="P2414" s="144"/>
      <c r="Q2414" s="144"/>
      <c r="R2414" s="144"/>
      <c r="S2414" s="144"/>
      <c r="T2414" s="144"/>
      <c r="U2414" s="144"/>
      <c r="V2414" s="144"/>
      <c r="W2414" s="144"/>
      <c r="X2414" s="144"/>
      <c r="Y2414" s="144"/>
      <c r="Z2414" s="144"/>
      <c r="AA2414" s="144"/>
      <c r="AB2414" s="144"/>
      <c r="AC2414" s="144"/>
      <c r="AD2414" s="144"/>
      <c r="AE2414" s="144"/>
      <c r="AF2414" s="144"/>
      <c r="AG2414" s="144"/>
      <c r="AH2414" s="144"/>
      <c r="AI2414" s="144"/>
      <c r="AJ2414" s="144"/>
      <c r="AK2414" s="144"/>
      <c r="AL2414" s="144"/>
      <c r="AM2414" s="144"/>
      <c r="AN2414" s="144"/>
      <c r="AO2414" s="144"/>
      <c r="AP2414" s="144"/>
      <c r="AQ2414" s="144"/>
      <c r="AR2414" s="144"/>
      <c r="AS2414" s="144"/>
      <c r="AT2414" s="144"/>
      <c r="AU2414" s="144"/>
      <c r="AV2414" s="144"/>
      <c r="AW2414" s="144"/>
      <c r="AX2414" s="144"/>
      <c r="AY2414" s="144"/>
      <c r="AZ2414" s="144"/>
      <c r="BA2414" s="144"/>
      <c r="BB2414" s="144"/>
      <c r="BC2414" s="144"/>
      <c r="BD2414" s="144"/>
      <c r="BE2414" s="144"/>
      <c r="BF2414" s="144"/>
      <c r="BG2414" s="144"/>
      <c r="BH2414" s="144"/>
      <c r="BI2414" s="144"/>
      <c r="BJ2414" s="144"/>
      <c r="BK2414" s="144"/>
      <c r="BL2414" s="144"/>
      <c r="BM2414" s="144"/>
      <c r="BN2414" s="144"/>
      <c r="BO2414" s="144"/>
      <c r="BP2414" s="144"/>
    </row>
    <row r="2415" spans="1:68" ht="14.5" x14ac:dyDescent="0.3">
      <c r="A2415" s="143"/>
      <c r="B2415" s="143"/>
      <c r="C2415" s="327"/>
      <c r="D2415" s="144"/>
      <c r="E2415" s="144"/>
      <c r="F2415" s="144"/>
      <c r="G2415" s="144"/>
      <c r="H2415" s="144"/>
      <c r="I2415" s="144"/>
      <c r="J2415" s="144"/>
      <c r="K2415" s="144"/>
      <c r="L2415" s="144"/>
      <c r="M2415" s="144"/>
      <c r="N2415" s="144"/>
      <c r="O2415" s="144"/>
      <c r="P2415" s="144"/>
      <c r="Q2415" s="144"/>
      <c r="R2415" s="144"/>
      <c r="S2415" s="144"/>
      <c r="T2415" s="144"/>
      <c r="U2415" s="144"/>
      <c r="V2415" s="144"/>
      <c r="W2415" s="144"/>
      <c r="X2415" s="144"/>
      <c r="Y2415" s="144"/>
      <c r="Z2415" s="144"/>
      <c r="AA2415" s="144"/>
      <c r="AB2415" s="144"/>
      <c r="AC2415" s="144"/>
      <c r="AD2415" s="144"/>
      <c r="AE2415" s="144"/>
      <c r="AF2415" s="144"/>
      <c r="AG2415" s="144"/>
      <c r="AH2415" s="144"/>
      <c r="AI2415" s="144"/>
      <c r="AJ2415" s="144"/>
      <c r="AK2415" s="144"/>
      <c r="AL2415" s="144"/>
      <c r="AM2415" s="144"/>
      <c r="AN2415" s="144"/>
      <c r="AO2415" s="144"/>
      <c r="AP2415" s="144"/>
      <c r="AQ2415" s="144"/>
      <c r="AR2415" s="144"/>
      <c r="AS2415" s="144"/>
      <c r="AT2415" s="144"/>
      <c r="AU2415" s="144"/>
      <c r="AV2415" s="144"/>
      <c r="AW2415" s="144"/>
      <c r="AX2415" s="144"/>
      <c r="AY2415" s="144"/>
      <c r="AZ2415" s="144"/>
      <c r="BA2415" s="144"/>
      <c r="BB2415" s="144"/>
      <c r="BC2415" s="144"/>
      <c r="BD2415" s="144"/>
      <c r="BE2415" s="144"/>
      <c r="BF2415" s="144"/>
      <c r="BG2415" s="144"/>
      <c r="BH2415" s="144"/>
      <c r="BI2415" s="144"/>
      <c r="BJ2415" s="144"/>
      <c r="BK2415" s="144"/>
      <c r="BL2415" s="144"/>
      <c r="BM2415" s="144"/>
      <c r="BN2415" s="144"/>
      <c r="BO2415" s="144"/>
      <c r="BP2415" s="144"/>
    </row>
    <row r="2416" spans="1:68" ht="14.5" x14ac:dyDescent="0.3">
      <c r="A2416" s="143"/>
      <c r="B2416" s="143"/>
      <c r="C2416" s="327"/>
      <c r="D2416" s="144"/>
      <c r="E2416" s="144"/>
      <c r="F2416" s="144"/>
      <c r="G2416" s="144"/>
      <c r="H2416" s="144"/>
      <c r="I2416" s="144"/>
      <c r="J2416" s="144"/>
      <c r="K2416" s="144"/>
      <c r="L2416" s="144"/>
      <c r="M2416" s="144"/>
      <c r="N2416" s="144"/>
      <c r="O2416" s="144"/>
      <c r="P2416" s="144"/>
      <c r="Q2416" s="144"/>
      <c r="R2416" s="144"/>
      <c r="S2416" s="144"/>
      <c r="T2416" s="144"/>
      <c r="U2416" s="144"/>
      <c r="V2416" s="144"/>
      <c r="W2416" s="144"/>
      <c r="X2416" s="144"/>
      <c r="Y2416" s="144"/>
      <c r="Z2416" s="144"/>
      <c r="AA2416" s="144"/>
      <c r="AB2416" s="144"/>
      <c r="AC2416" s="144"/>
      <c r="AD2416" s="144"/>
      <c r="AE2416" s="144"/>
      <c r="AF2416" s="144"/>
      <c r="AG2416" s="144"/>
      <c r="AH2416" s="144"/>
      <c r="AI2416" s="144"/>
      <c r="AJ2416" s="144"/>
      <c r="AK2416" s="144"/>
      <c r="AL2416" s="144"/>
      <c r="AM2416" s="144"/>
      <c r="AN2416" s="144"/>
      <c r="AO2416" s="144"/>
      <c r="AP2416" s="144"/>
      <c r="AQ2416" s="144"/>
      <c r="AR2416" s="144"/>
      <c r="AS2416" s="144"/>
      <c r="AT2416" s="144"/>
      <c r="AU2416" s="144"/>
      <c r="AV2416" s="144"/>
      <c r="AW2416" s="144"/>
      <c r="AX2416" s="144"/>
      <c r="AY2416" s="144"/>
      <c r="AZ2416" s="144"/>
      <c r="BA2416" s="144"/>
      <c r="BB2416" s="144"/>
      <c r="BC2416" s="144"/>
      <c r="BD2416" s="144"/>
      <c r="BE2416" s="144"/>
      <c r="BF2416" s="144"/>
      <c r="BG2416" s="144"/>
      <c r="BH2416" s="144"/>
      <c r="BI2416" s="144"/>
      <c r="BJ2416" s="144"/>
      <c r="BK2416" s="144"/>
      <c r="BL2416" s="144"/>
      <c r="BM2416" s="144"/>
      <c r="BN2416" s="144"/>
      <c r="BO2416" s="144"/>
      <c r="BP2416" s="144"/>
    </row>
    <row r="2417" spans="1:68" ht="14.5" x14ac:dyDescent="0.3">
      <c r="A2417" s="143"/>
      <c r="B2417" s="143"/>
      <c r="C2417" s="327"/>
      <c r="D2417" s="144"/>
      <c r="E2417" s="144"/>
      <c r="F2417" s="144"/>
      <c r="G2417" s="144"/>
      <c r="H2417" s="144"/>
      <c r="I2417" s="144"/>
      <c r="J2417" s="144"/>
      <c r="K2417" s="144"/>
      <c r="L2417" s="144"/>
      <c r="M2417" s="144"/>
      <c r="N2417" s="144"/>
      <c r="O2417" s="144"/>
      <c r="P2417" s="144"/>
      <c r="Q2417" s="144"/>
      <c r="R2417" s="144"/>
      <c r="S2417" s="144"/>
      <c r="T2417" s="144"/>
      <c r="U2417" s="144"/>
      <c r="V2417" s="144"/>
      <c r="W2417" s="144"/>
      <c r="X2417" s="144"/>
      <c r="Y2417" s="144"/>
      <c r="Z2417" s="144"/>
      <c r="AA2417" s="144"/>
      <c r="AB2417" s="144"/>
      <c r="AC2417" s="144"/>
      <c r="AD2417" s="144"/>
      <c r="AE2417" s="144"/>
      <c r="AF2417" s="144"/>
      <c r="AG2417" s="144"/>
      <c r="AH2417" s="144"/>
      <c r="AI2417" s="144"/>
      <c r="AJ2417" s="144"/>
      <c r="AK2417" s="144"/>
      <c r="AL2417" s="144"/>
      <c r="AM2417" s="144"/>
      <c r="AN2417" s="144"/>
      <c r="AO2417" s="144"/>
      <c r="AP2417" s="144"/>
      <c r="AQ2417" s="144"/>
      <c r="AR2417" s="144"/>
      <c r="AS2417" s="144"/>
      <c r="AT2417" s="144"/>
      <c r="AU2417" s="144"/>
      <c r="AV2417" s="144"/>
      <c r="AW2417" s="144"/>
      <c r="AX2417" s="144"/>
      <c r="AY2417" s="144"/>
      <c r="AZ2417" s="144"/>
      <c r="BA2417" s="144"/>
      <c r="BB2417" s="144"/>
      <c r="BC2417" s="144"/>
      <c r="BD2417" s="144"/>
      <c r="BE2417" s="144"/>
      <c r="BF2417" s="144"/>
      <c r="BG2417" s="144"/>
      <c r="BH2417" s="144"/>
      <c r="BI2417" s="144"/>
      <c r="BJ2417" s="144"/>
      <c r="BK2417" s="144"/>
      <c r="BL2417" s="144"/>
      <c r="BM2417" s="144"/>
      <c r="BN2417" s="144"/>
      <c r="BO2417" s="144"/>
      <c r="BP2417" s="144"/>
    </row>
    <row r="2418" spans="1:68" ht="14.5" x14ac:dyDescent="0.3">
      <c r="A2418" s="143"/>
      <c r="B2418" s="143"/>
      <c r="C2418" s="327"/>
      <c r="D2418" s="144"/>
      <c r="E2418" s="144"/>
      <c r="F2418" s="144"/>
      <c r="G2418" s="144"/>
      <c r="H2418" s="144"/>
      <c r="I2418" s="144"/>
      <c r="J2418" s="144"/>
      <c r="K2418" s="144"/>
      <c r="L2418" s="144"/>
      <c r="M2418" s="144"/>
      <c r="N2418" s="144"/>
      <c r="O2418" s="144"/>
      <c r="P2418" s="144"/>
      <c r="Q2418" s="144"/>
      <c r="R2418" s="144"/>
      <c r="S2418" s="144"/>
      <c r="T2418" s="144"/>
      <c r="U2418" s="144"/>
      <c r="V2418" s="144"/>
      <c r="W2418" s="144"/>
      <c r="X2418" s="144"/>
      <c r="Y2418" s="144"/>
      <c r="Z2418" s="144"/>
      <c r="AA2418" s="144"/>
      <c r="AB2418" s="144"/>
      <c r="AC2418" s="144"/>
      <c r="AD2418" s="144"/>
      <c r="AE2418" s="144"/>
      <c r="AF2418" s="144"/>
      <c r="AG2418" s="144"/>
      <c r="AH2418" s="144"/>
      <c r="AI2418" s="144"/>
      <c r="AJ2418" s="144"/>
      <c r="AK2418" s="144"/>
      <c r="AL2418" s="144"/>
      <c r="AM2418" s="144"/>
      <c r="AN2418" s="144"/>
      <c r="AO2418" s="144"/>
      <c r="AP2418" s="144"/>
      <c r="AQ2418" s="144"/>
      <c r="AR2418" s="144"/>
      <c r="AS2418" s="144"/>
      <c r="AT2418" s="144"/>
      <c r="AU2418" s="144"/>
      <c r="AV2418" s="144"/>
      <c r="AW2418" s="144"/>
      <c r="AX2418" s="144"/>
      <c r="AY2418" s="144"/>
      <c r="AZ2418" s="144"/>
      <c r="BA2418" s="144"/>
      <c r="BB2418" s="144"/>
      <c r="BC2418" s="144"/>
      <c r="BD2418" s="144"/>
      <c r="BE2418" s="144"/>
      <c r="BF2418" s="144"/>
      <c r="BG2418" s="144"/>
      <c r="BH2418" s="144"/>
      <c r="BI2418" s="144"/>
      <c r="BJ2418" s="144"/>
      <c r="BK2418" s="144"/>
      <c r="BL2418" s="144"/>
      <c r="BM2418" s="144"/>
      <c r="BN2418" s="144"/>
      <c r="BO2418" s="144"/>
      <c r="BP2418" s="144"/>
    </row>
    <row r="2419" spans="1:68" ht="14.5" x14ac:dyDescent="0.3">
      <c r="A2419" s="143"/>
      <c r="B2419" s="143"/>
      <c r="C2419" s="327"/>
      <c r="D2419" s="144"/>
      <c r="E2419" s="144"/>
      <c r="F2419" s="144"/>
      <c r="G2419" s="144"/>
      <c r="H2419" s="144"/>
      <c r="I2419" s="144"/>
      <c r="J2419" s="144"/>
      <c r="K2419" s="144"/>
      <c r="L2419" s="144"/>
      <c r="M2419" s="144"/>
      <c r="N2419" s="144"/>
      <c r="O2419" s="144"/>
      <c r="P2419" s="144"/>
      <c r="Q2419" s="144"/>
      <c r="R2419" s="144"/>
      <c r="S2419" s="144"/>
      <c r="T2419" s="144"/>
      <c r="U2419" s="144"/>
      <c r="V2419" s="144"/>
      <c r="W2419" s="144"/>
      <c r="X2419" s="144"/>
      <c r="Y2419" s="144"/>
      <c r="Z2419" s="144"/>
      <c r="AA2419" s="144"/>
      <c r="AB2419" s="144"/>
      <c r="AC2419" s="144"/>
      <c r="AD2419" s="144"/>
      <c r="AE2419" s="144"/>
      <c r="AF2419" s="144"/>
      <c r="AG2419" s="144"/>
      <c r="AH2419" s="144"/>
      <c r="AI2419" s="144"/>
      <c r="AJ2419" s="144"/>
      <c r="AK2419" s="144"/>
      <c r="AL2419" s="144"/>
      <c r="AM2419" s="144"/>
      <c r="AN2419" s="144"/>
      <c r="AO2419" s="144"/>
      <c r="AP2419" s="144"/>
      <c r="AQ2419" s="144"/>
      <c r="AR2419" s="144"/>
      <c r="AS2419" s="144"/>
      <c r="AT2419" s="144"/>
      <c r="AU2419" s="144"/>
      <c r="AV2419" s="144"/>
      <c r="AW2419" s="144"/>
      <c r="AX2419" s="144"/>
      <c r="AY2419" s="144"/>
      <c r="AZ2419" s="144"/>
      <c r="BA2419" s="144"/>
      <c r="BB2419" s="144"/>
      <c r="BC2419" s="144"/>
      <c r="BD2419" s="144"/>
      <c r="BE2419" s="144"/>
      <c r="BF2419" s="144"/>
      <c r="BG2419" s="144"/>
      <c r="BH2419" s="144"/>
      <c r="BI2419" s="144"/>
      <c r="BJ2419" s="144"/>
      <c r="BK2419" s="144"/>
      <c r="BL2419" s="144"/>
      <c r="BM2419" s="144"/>
      <c r="BN2419" s="144"/>
      <c r="BO2419" s="144"/>
      <c r="BP2419" s="144"/>
    </row>
    <row r="2420" spans="1:68" ht="14.5" x14ac:dyDescent="0.3">
      <c r="A2420" s="143"/>
      <c r="B2420" s="143"/>
      <c r="C2420" s="327"/>
      <c r="D2420" s="144"/>
      <c r="E2420" s="144"/>
      <c r="F2420" s="144"/>
      <c r="G2420" s="144"/>
      <c r="H2420" s="144"/>
      <c r="I2420" s="144"/>
      <c r="J2420" s="144"/>
      <c r="K2420" s="144"/>
      <c r="L2420" s="144"/>
      <c r="M2420" s="144"/>
      <c r="N2420" s="144"/>
      <c r="O2420" s="144"/>
      <c r="P2420" s="144"/>
      <c r="Q2420" s="144"/>
      <c r="R2420" s="144"/>
      <c r="S2420" s="144"/>
      <c r="T2420" s="144"/>
      <c r="U2420" s="144"/>
      <c r="V2420" s="144"/>
      <c r="W2420" s="144"/>
      <c r="X2420" s="144"/>
      <c r="Y2420" s="144"/>
      <c r="Z2420" s="144"/>
      <c r="AA2420" s="144"/>
      <c r="AB2420" s="144"/>
      <c r="AC2420" s="144"/>
      <c r="AD2420" s="144"/>
      <c r="AE2420" s="144"/>
      <c r="AF2420" s="144"/>
      <c r="AG2420" s="144"/>
      <c r="AH2420" s="144"/>
      <c r="AI2420" s="144"/>
      <c r="AJ2420" s="144"/>
      <c r="AK2420" s="144"/>
      <c r="AL2420" s="144"/>
      <c r="AM2420" s="144"/>
      <c r="AN2420" s="144"/>
      <c r="AO2420" s="144"/>
      <c r="AP2420" s="144"/>
      <c r="AQ2420" s="144"/>
      <c r="AR2420" s="144"/>
      <c r="AS2420" s="144"/>
      <c r="AT2420" s="144"/>
      <c r="AU2420" s="144"/>
      <c r="AV2420" s="144"/>
      <c r="AW2420" s="144"/>
      <c r="AX2420" s="144"/>
      <c r="AY2420" s="144"/>
      <c r="AZ2420" s="144"/>
      <c r="BA2420" s="144"/>
      <c r="BB2420" s="144"/>
      <c r="BC2420" s="144"/>
      <c r="BD2420" s="144"/>
      <c r="BE2420" s="144"/>
      <c r="BF2420" s="144"/>
      <c r="BG2420" s="144"/>
      <c r="BH2420" s="144"/>
      <c r="BI2420" s="144"/>
      <c r="BJ2420" s="144"/>
      <c r="BK2420" s="144"/>
      <c r="BL2420" s="144"/>
      <c r="BM2420" s="144"/>
      <c r="BN2420" s="144"/>
      <c r="BO2420" s="144"/>
      <c r="BP2420" s="144"/>
    </row>
    <row r="2421" spans="1:68" ht="14.5" x14ac:dyDescent="0.3">
      <c r="A2421" s="143"/>
      <c r="B2421" s="143"/>
      <c r="C2421" s="327"/>
      <c r="D2421" s="144"/>
      <c r="E2421" s="144"/>
      <c r="F2421" s="144"/>
      <c r="G2421" s="144"/>
      <c r="H2421" s="144"/>
      <c r="I2421" s="144"/>
      <c r="J2421" s="144"/>
      <c r="K2421" s="144"/>
      <c r="L2421" s="144"/>
      <c r="M2421" s="144"/>
      <c r="N2421" s="144"/>
      <c r="O2421" s="144"/>
      <c r="P2421" s="144"/>
      <c r="Q2421" s="144"/>
      <c r="R2421" s="144"/>
      <c r="S2421" s="144"/>
      <c r="T2421" s="144"/>
      <c r="U2421" s="144"/>
      <c r="V2421" s="144"/>
      <c r="W2421" s="144"/>
      <c r="X2421" s="144"/>
      <c r="Y2421" s="144"/>
      <c r="Z2421" s="144"/>
      <c r="AA2421" s="144"/>
      <c r="AB2421" s="144"/>
      <c r="AC2421" s="144"/>
      <c r="AD2421" s="144"/>
      <c r="AE2421" s="144"/>
      <c r="AF2421" s="144"/>
      <c r="AG2421" s="144"/>
      <c r="AH2421" s="144"/>
      <c r="AI2421" s="144"/>
      <c r="AJ2421" s="144"/>
      <c r="AK2421" s="144"/>
      <c r="AL2421" s="144"/>
      <c r="AM2421" s="144"/>
      <c r="AN2421" s="144"/>
      <c r="AO2421" s="144"/>
      <c r="AP2421" s="144"/>
      <c r="AQ2421" s="144"/>
      <c r="AR2421" s="144"/>
      <c r="AS2421" s="144"/>
      <c r="AT2421" s="144"/>
      <c r="AU2421" s="144"/>
      <c r="AV2421" s="144"/>
      <c r="AW2421" s="144"/>
      <c r="AX2421" s="144"/>
      <c r="AY2421" s="144"/>
      <c r="AZ2421" s="144"/>
      <c r="BA2421" s="144"/>
      <c r="BB2421" s="144"/>
      <c r="BC2421" s="144"/>
      <c r="BD2421" s="144"/>
      <c r="BE2421" s="144"/>
      <c r="BF2421" s="144"/>
      <c r="BG2421" s="144"/>
      <c r="BH2421" s="144"/>
      <c r="BI2421" s="144"/>
      <c r="BJ2421" s="144"/>
      <c r="BK2421" s="144"/>
      <c r="BL2421" s="144"/>
      <c r="BM2421" s="144"/>
      <c r="BN2421" s="144"/>
      <c r="BO2421" s="144"/>
      <c r="BP2421" s="144"/>
    </row>
    <row r="2422" spans="1:68" ht="14.5" x14ac:dyDescent="0.3">
      <c r="A2422" s="143"/>
      <c r="B2422" s="143"/>
      <c r="C2422" s="327"/>
      <c r="D2422" s="144"/>
      <c r="E2422" s="144"/>
      <c r="F2422" s="144"/>
      <c r="G2422" s="144"/>
      <c r="H2422" s="144"/>
      <c r="I2422" s="144"/>
      <c r="J2422" s="144"/>
      <c r="K2422" s="144"/>
      <c r="L2422" s="144"/>
      <c r="M2422" s="144"/>
      <c r="N2422" s="144"/>
      <c r="O2422" s="144"/>
      <c r="P2422" s="144"/>
      <c r="Q2422" s="144"/>
      <c r="R2422" s="144"/>
      <c r="S2422" s="144"/>
      <c r="T2422" s="144"/>
      <c r="U2422" s="144"/>
      <c r="V2422" s="144"/>
      <c r="W2422" s="144"/>
      <c r="X2422" s="144"/>
      <c r="Y2422" s="144"/>
      <c r="Z2422" s="144"/>
      <c r="AA2422" s="144"/>
      <c r="AB2422" s="144"/>
      <c r="AC2422" s="144"/>
      <c r="AD2422" s="144"/>
      <c r="AE2422" s="144"/>
      <c r="AF2422" s="144"/>
      <c r="AG2422" s="144"/>
      <c r="AH2422" s="144"/>
      <c r="AI2422" s="144"/>
      <c r="AJ2422" s="144"/>
      <c r="AK2422" s="144"/>
      <c r="AL2422" s="144"/>
      <c r="AM2422" s="144"/>
      <c r="AN2422" s="144"/>
      <c r="AO2422" s="144"/>
      <c r="AP2422" s="144"/>
      <c r="AQ2422" s="144"/>
      <c r="AR2422" s="144"/>
      <c r="AS2422" s="144"/>
      <c r="AT2422" s="144"/>
      <c r="AU2422" s="144"/>
      <c r="AV2422" s="144"/>
      <c r="AW2422" s="144"/>
      <c r="AX2422" s="144"/>
      <c r="AY2422" s="144"/>
      <c r="AZ2422" s="144"/>
      <c r="BA2422" s="144"/>
      <c r="BB2422" s="144"/>
      <c r="BC2422" s="144"/>
      <c r="BD2422" s="144"/>
      <c r="BE2422" s="144"/>
      <c r="BF2422" s="144"/>
      <c r="BG2422" s="144"/>
      <c r="BH2422" s="144"/>
      <c r="BI2422" s="144"/>
      <c r="BJ2422" s="144"/>
      <c r="BK2422" s="144"/>
      <c r="BL2422" s="144"/>
      <c r="BM2422" s="144"/>
      <c r="BN2422" s="144"/>
      <c r="BO2422" s="144"/>
      <c r="BP2422" s="144"/>
    </row>
    <row r="2423" spans="1:68" ht="14.5" x14ac:dyDescent="0.3">
      <c r="A2423" s="143"/>
      <c r="B2423" s="143"/>
      <c r="C2423" s="327"/>
      <c r="D2423" s="144"/>
      <c r="E2423" s="144"/>
      <c r="F2423" s="144"/>
      <c r="G2423" s="144"/>
      <c r="H2423" s="144"/>
      <c r="I2423" s="144"/>
      <c r="J2423" s="144"/>
      <c r="K2423" s="144"/>
      <c r="L2423" s="144"/>
      <c r="M2423" s="144"/>
      <c r="N2423" s="144"/>
      <c r="O2423" s="144"/>
      <c r="P2423" s="144"/>
      <c r="Q2423" s="144"/>
      <c r="R2423" s="144"/>
      <c r="S2423" s="144"/>
      <c r="T2423" s="144"/>
      <c r="U2423" s="144"/>
      <c r="V2423" s="144"/>
      <c r="W2423" s="144"/>
      <c r="X2423" s="144"/>
      <c r="Y2423" s="144"/>
      <c r="Z2423" s="144"/>
      <c r="AA2423" s="144"/>
      <c r="AB2423" s="144"/>
      <c r="AC2423" s="144"/>
      <c r="AD2423" s="144"/>
      <c r="AE2423" s="144"/>
      <c r="AF2423" s="144"/>
      <c r="AG2423" s="144"/>
      <c r="AH2423" s="144"/>
      <c r="AI2423" s="144"/>
      <c r="AJ2423" s="144"/>
      <c r="AK2423" s="144"/>
      <c r="AL2423" s="144"/>
      <c r="AM2423" s="144"/>
      <c r="AN2423" s="144"/>
      <c r="AO2423" s="144"/>
      <c r="AP2423" s="144"/>
      <c r="AQ2423" s="144"/>
      <c r="AR2423" s="144"/>
      <c r="AS2423" s="144"/>
      <c r="AT2423" s="144"/>
      <c r="AU2423" s="144"/>
      <c r="AV2423" s="144"/>
      <c r="AW2423" s="144"/>
      <c r="AX2423" s="144"/>
      <c r="AY2423" s="144"/>
      <c r="AZ2423" s="144"/>
      <c r="BA2423" s="144"/>
      <c r="BB2423" s="144"/>
      <c r="BC2423" s="144"/>
      <c r="BD2423" s="144"/>
      <c r="BE2423" s="144"/>
      <c r="BF2423" s="144"/>
      <c r="BG2423" s="144"/>
      <c r="BH2423" s="144"/>
      <c r="BI2423" s="144"/>
      <c r="BJ2423" s="144"/>
      <c r="BK2423" s="144"/>
      <c r="BL2423" s="144"/>
      <c r="BM2423" s="144"/>
      <c r="BN2423" s="144"/>
      <c r="BO2423" s="144"/>
      <c r="BP2423" s="144"/>
    </row>
    <row r="2424" spans="1:68" ht="14.5" x14ac:dyDescent="0.3">
      <c r="A2424" s="143"/>
      <c r="B2424" s="143"/>
      <c r="C2424" s="327"/>
      <c r="D2424" s="144"/>
      <c r="E2424" s="144"/>
      <c r="F2424" s="144"/>
      <c r="G2424" s="144"/>
      <c r="H2424" s="144"/>
      <c r="I2424" s="144"/>
      <c r="J2424" s="144"/>
      <c r="K2424" s="144"/>
      <c r="L2424" s="144"/>
      <c r="M2424" s="144"/>
      <c r="N2424" s="144"/>
      <c r="O2424" s="144"/>
      <c r="P2424" s="144"/>
      <c r="Q2424" s="144"/>
      <c r="R2424" s="144"/>
      <c r="S2424" s="144"/>
      <c r="T2424" s="144"/>
      <c r="U2424" s="144"/>
      <c r="V2424" s="144"/>
      <c r="W2424" s="144"/>
      <c r="X2424" s="144"/>
      <c r="Y2424" s="144"/>
      <c r="Z2424" s="144"/>
      <c r="AA2424" s="144"/>
      <c r="AB2424" s="144"/>
      <c r="AC2424" s="144"/>
      <c r="AD2424" s="144"/>
      <c r="AE2424" s="144"/>
      <c r="AF2424" s="144"/>
      <c r="AG2424" s="144"/>
      <c r="AH2424" s="144"/>
      <c r="AI2424" s="144"/>
      <c r="AJ2424" s="144"/>
      <c r="AK2424" s="144"/>
      <c r="AL2424" s="144"/>
      <c r="AM2424" s="144"/>
      <c r="AN2424" s="144"/>
      <c r="AO2424" s="144"/>
      <c r="AP2424" s="144"/>
      <c r="AQ2424" s="144"/>
      <c r="AR2424" s="144"/>
      <c r="AS2424" s="144"/>
      <c r="AT2424" s="144"/>
      <c r="AU2424" s="144"/>
      <c r="AV2424" s="144"/>
      <c r="AW2424" s="144"/>
      <c r="AX2424" s="144"/>
      <c r="AY2424" s="144"/>
      <c r="AZ2424" s="144"/>
      <c r="BA2424" s="144"/>
      <c r="BB2424" s="144"/>
      <c r="BC2424" s="144"/>
      <c r="BD2424" s="144"/>
      <c r="BE2424" s="144"/>
      <c r="BF2424" s="144"/>
      <c r="BG2424" s="144"/>
      <c r="BH2424" s="144"/>
      <c r="BI2424" s="144"/>
      <c r="BJ2424" s="144"/>
      <c r="BK2424" s="144"/>
      <c r="BL2424" s="144"/>
      <c r="BM2424" s="144"/>
      <c r="BN2424" s="144"/>
      <c r="BO2424" s="144"/>
      <c r="BP2424" s="144"/>
    </row>
    <row r="2425" spans="1:68" ht="14.5" x14ac:dyDescent="0.3">
      <c r="A2425" s="143"/>
      <c r="B2425" s="143"/>
      <c r="C2425" s="327"/>
      <c r="D2425" s="144"/>
      <c r="E2425" s="144"/>
      <c r="F2425" s="144"/>
      <c r="G2425" s="144"/>
      <c r="H2425" s="144"/>
      <c r="I2425" s="144"/>
      <c r="J2425" s="144"/>
      <c r="K2425" s="144"/>
      <c r="L2425" s="144"/>
      <c r="M2425" s="144"/>
      <c r="N2425" s="144"/>
      <c r="O2425" s="144"/>
      <c r="P2425" s="144"/>
      <c r="Q2425" s="144"/>
      <c r="R2425" s="144"/>
      <c r="S2425" s="144"/>
      <c r="T2425" s="144"/>
      <c r="U2425" s="144"/>
      <c r="V2425" s="144"/>
      <c r="W2425" s="144"/>
      <c r="X2425" s="144"/>
      <c r="Y2425" s="144"/>
      <c r="Z2425" s="144"/>
      <c r="AA2425" s="144"/>
      <c r="AB2425" s="144"/>
      <c r="AC2425" s="144"/>
      <c r="AD2425" s="144"/>
      <c r="AE2425" s="144"/>
      <c r="AF2425" s="144"/>
      <c r="AG2425" s="144"/>
      <c r="AH2425" s="144"/>
      <c r="AI2425" s="144"/>
      <c r="AJ2425" s="144"/>
      <c r="AK2425" s="144"/>
      <c r="AL2425" s="144"/>
      <c r="AM2425" s="144"/>
      <c r="AN2425" s="144"/>
      <c r="AO2425" s="144"/>
      <c r="AP2425" s="144"/>
      <c r="AQ2425" s="144"/>
      <c r="AR2425" s="144"/>
      <c r="AS2425" s="144"/>
      <c r="AT2425" s="144"/>
      <c r="AU2425" s="144"/>
      <c r="AV2425" s="144"/>
      <c r="AW2425" s="144"/>
      <c r="AX2425" s="144"/>
      <c r="AY2425" s="144"/>
      <c r="AZ2425" s="144"/>
      <c r="BA2425" s="144"/>
      <c r="BB2425" s="144"/>
      <c r="BC2425" s="144"/>
      <c r="BD2425" s="144"/>
      <c r="BE2425" s="144"/>
      <c r="BF2425" s="144"/>
      <c r="BG2425" s="144"/>
      <c r="BH2425" s="144"/>
      <c r="BI2425" s="144"/>
      <c r="BJ2425" s="144"/>
      <c r="BK2425" s="144"/>
      <c r="BL2425" s="144"/>
      <c r="BM2425" s="144"/>
      <c r="BN2425" s="144"/>
      <c r="BO2425" s="144"/>
      <c r="BP2425" s="144"/>
    </row>
    <row r="2426" spans="1:68" ht="14.5" x14ac:dyDescent="0.3">
      <c r="A2426" s="143"/>
      <c r="B2426" s="143"/>
      <c r="C2426" s="327"/>
      <c r="D2426" s="144"/>
      <c r="E2426" s="144"/>
      <c r="F2426" s="144"/>
      <c r="G2426" s="144"/>
      <c r="H2426" s="144"/>
      <c r="I2426" s="144"/>
      <c r="J2426" s="144"/>
      <c r="K2426" s="144"/>
      <c r="L2426" s="144"/>
      <c r="M2426" s="144"/>
      <c r="N2426" s="144"/>
      <c r="O2426" s="144"/>
      <c r="P2426" s="144"/>
      <c r="Q2426" s="144"/>
      <c r="R2426" s="144"/>
      <c r="S2426" s="144"/>
      <c r="T2426" s="144"/>
      <c r="U2426" s="144"/>
      <c r="V2426" s="144"/>
      <c r="W2426" s="144"/>
      <c r="X2426" s="144"/>
      <c r="Y2426" s="144"/>
      <c r="Z2426" s="144"/>
      <c r="AA2426" s="144"/>
      <c r="AB2426" s="144"/>
      <c r="AC2426" s="144"/>
      <c r="AD2426" s="144"/>
      <c r="AE2426" s="144"/>
      <c r="AF2426" s="144"/>
      <c r="AG2426" s="144"/>
      <c r="AH2426" s="144"/>
      <c r="AI2426" s="144"/>
      <c r="AJ2426" s="144"/>
      <c r="AK2426" s="144"/>
      <c r="AL2426" s="144"/>
      <c r="AM2426" s="144"/>
      <c r="AN2426" s="144"/>
      <c r="AO2426" s="144"/>
      <c r="AP2426" s="144"/>
      <c r="AQ2426" s="144"/>
      <c r="AR2426" s="144"/>
      <c r="AS2426" s="144"/>
      <c r="AT2426" s="144"/>
      <c r="AU2426" s="144"/>
      <c r="AV2426" s="144"/>
      <c r="AW2426" s="144"/>
      <c r="AX2426" s="144"/>
      <c r="AY2426" s="144"/>
      <c r="AZ2426" s="144"/>
      <c r="BA2426" s="144"/>
      <c r="BB2426" s="144"/>
      <c r="BC2426" s="144"/>
      <c r="BD2426" s="144"/>
      <c r="BE2426" s="144"/>
      <c r="BF2426" s="144"/>
      <c r="BG2426" s="144"/>
      <c r="BH2426" s="144"/>
      <c r="BI2426" s="144"/>
      <c r="BJ2426" s="144"/>
      <c r="BK2426" s="144"/>
      <c r="BL2426" s="144"/>
      <c r="BM2426" s="144"/>
      <c r="BN2426" s="144"/>
      <c r="BO2426" s="144"/>
      <c r="BP2426" s="144"/>
    </row>
    <row r="2427" spans="1:68" ht="14.5" x14ac:dyDescent="0.3">
      <c r="A2427" s="143"/>
      <c r="B2427" s="143"/>
      <c r="C2427" s="327"/>
      <c r="D2427" s="144"/>
      <c r="E2427" s="144"/>
      <c r="F2427" s="144"/>
      <c r="G2427" s="144"/>
      <c r="H2427" s="144"/>
      <c r="I2427" s="144"/>
      <c r="J2427" s="144"/>
      <c r="K2427" s="144"/>
      <c r="L2427" s="144"/>
      <c r="M2427" s="144"/>
      <c r="N2427" s="144"/>
      <c r="O2427" s="144"/>
      <c r="P2427" s="144"/>
      <c r="Q2427" s="144"/>
      <c r="R2427" s="144"/>
      <c r="S2427" s="144"/>
      <c r="T2427" s="144"/>
      <c r="U2427" s="144"/>
      <c r="V2427" s="144"/>
      <c r="W2427" s="144"/>
      <c r="X2427" s="144"/>
      <c r="Y2427" s="144"/>
      <c r="Z2427" s="144"/>
      <c r="AA2427" s="144"/>
      <c r="AB2427" s="144"/>
      <c r="AC2427" s="144"/>
      <c r="AD2427" s="144"/>
      <c r="AE2427" s="144"/>
      <c r="AF2427" s="144"/>
      <c r="AG2427" s="144"/>
      <c r="AH2427" s="144"/>
      <c r="AI2427" s="144"/>
      <c r="AJ2427" s="144"/>
      <c r="AK2427" s="144"/>
      <c r="AL2427" s="144"/>
      <c r="AM2427" s="144"/>
      <c r="AN2427" s="144"/>
      <c r="AO2427" s="144"/>
      <c r="AP2427" s="144"/>
      <c r="AQ2427" s="144"/>
      <c r="AR2427" s="144"/>
      <c r="AS2427" s="144"/>
      <c r="AT2427" s="144"/>
      <c r="AU2427" s="144"/>
      <c r="AV2427" s="144"/>
      <c r="AW2427" s="144"/>
      <c r="AX2427" s="144"/>
      <c r="AY2427" s="144"/>
      <c r="AZ2427" s="144"/>
      <c r="BA2427" s="144"/>
      <c r="BB2427" s="144"/>
      <c r="BC2427" s="144"/>
      <c r="BD2427" s="144"/>
      <c r="BE2427" s="144"/>
      <c r="BF2427" s="144"/>
      <c r="BG2427" s="144"/>
      <c r="BH2427" s="144"/>
      <c r="BI2427" s="144"/>
      <c r="BJ2427" s="144"/>
      <c r="BK2427" s="144"/>
      <c r="BL2427" s="144"/>
      <c r="BM2427" s="144"/>
      <c r="BN2427" s="144"/>
      <c r="BO2427" s="144"/>
      <c r="BP2427" s="144"/>
    </row>
    <row r="2428" spans="1:68" ht="14.5" x14ac:dyDescent="0.3">
      <c r="A2428" s="143"/>
      <c r="B2428" s="143"/>
      <c r="C2428" s="327"/>
      <c r="D2428" s="144"/>
      <c r="E2428" s="144"/>
      <c r="F2428" s="144"/>
      <c r="G2428" s="144"/>
      <c r="H2428" s="144"/>
      <c r="I2428" s="144"/>
      <c r="J2428" s="144"/>
      <c r="K2428" s="144"/>
      <c r="L2428" s="144"/>
      <c r="M2428" s="144"/>
      <c r="N2428" s="144"/>
      <c r="O2428" s="144"/>
      <c r="P2428" s="144"/>
      <c r="Q2428" s="144"/>
      <c r="R2428" s="144"/>
      <c r="S2428" s="144"/>
      <c r="T2428" s="144"/>
      <c r="U2428" s="144"/>
      <c r="V2428" s="144"/>
      <c r="W2428" s="144"/>
      <c r="X2428" s="144"/>
      <c r="Y2428" s="144"/>
      <c r="Z2428" s="144"/>
      <c r="AA2428" s="144"/>
      <c r="AB2428" s="144"/>
      <c r="AC2428" s="144"/>
      <c r="AD2428" s="144"/>
      <c r="AE2428" s="144"/>
      <c r="AF2428" s="144"/>
      <c r="AG2428" s="144"/>
      <c r="AH2428" s="144"/>
      <c r="AI2428" s="144"/>
      <c r="AJ2428" s="144"/>
      <c r="AK2428" s="144"/>
      <c r="AL2428" s="144"/>
      <c r="AM2428" s="144"/>
      <c r="AN2428" s="144"/>
      <c r="AO2428" s="144"/>
      <c r="AP2428" s="144"/>
      <c r="AQ2428" s="144"/>
      <c r="AR2428" s="144"/>
      <c r="AS2428" s="144"/>
      <c r="AT2428" s="144"/>
      <c r="AU2428" s="144"/>
      <c r="AV2428" s="144"/>
      <c r="AW2428" s="144"/>
      <c r="AX2428" s="144"/>
      <c r="AY2428" s="144"/>
      <c r="AZ2428" s="144"/>
      <c r="BA2428" s="144"/>
      <c r="BB2428" s="144"/>
      <c r="BC2428" s="144"/>
      <c r="BD2428" s="144"/>
      <c r="BE2428" s="144"/>
      <c r="BF2428" s="144"/>
      <c r="BG2428" s="144"/>
      <c r="BH2428" s="144"/>
      <c r="BI2428" s="144"/>
      <c r="BJ2428" s="144"/>
      <c r="BK2428" s="144"/>
      <c r="BL2428" s="144"/>
      <c r="BM2428" s="144"/>
      <c r="BN2428" s="144"/>
      <c r="BO2428" s="144"/>
      <c r="BP2428" s="144"/>
    </row>
    <row r="2429" spans="1:68" ht="14.5" x14ac:dyDescent="0.3">
      <c r="A2429" s="143"/>
      <c r="B2429" s="143"/>
      <c r="C2429" s="327"/>
      <c r="D2429" s="144"/>
      <c r="E2429" s="144"/>
      <c r="F2429" s="144"/>
      <c r="G2429" s="144"/>
      <c r="H2429" s="144"/>
      <c r="I2429" s="144"/>
      <c r="J2429" s="144"/>
      <c r="K2429" s="144"/>
      <c r="L2429" s="144"/>
      <c r="M2429" s="144"/>
      <c r="N2429" s="144"/>
      <c r="O2429" s="144"/>
      <c r="P2429" s="144"/>
      <c r="Q2429" s="144"/>
      <c r="R2429" s="144"/>
      <c r="S2429" s="144"/>
      <c r="T2429" s="144"/>
      <c r="U2429" s="144"/>
      <c r="V2429" s="144"/>
      <c r="W2429" s="144"/>
      <c r="X2429" s="144"/>
      <c r="Y2429" s="144"/>
      <c r="Z2429" s="144"/>
      <c r="AA2429" s="144"/>
      <c r="AB2429" s="144"/>
      <c r="AC2429" s="144"/>
      <c r="AD2429" s="144"/>
      <c r="AE2429" s="144"/>
      <c r="AF2429" s="144"/>
      <c r="AG2429" s="144"/>
      <c r="AH2429" s="144"/>
      <c r="AI2429" s="144"/>
      <c r="AJ2429" s="144"/>
      <c r="AK2429" s="144"/>
      <c r="AL2429" s="144"/>
      <c r="AM2429" s="144"/>
      <c r="AN2429" s="144"/>
      <c r="AO2429" s="144"/>
      <c r="AP2429" s="144"/>
      <c r="AQ2429" s="144"/>
      <c r="AR2429" s="144"/>
      <c r="AS2429" s="144"/>
      <c r="AT2429" s="144"/>
      <c r="AU2429" s="144"/>
      <c r="AV2429" s="144"/>
      <c r="AW2429" s="144"/>
      <c r="AX2429" s="144"/>
      <c r="AY2429" s="144"/>
      <c r="AZ2429" s="144"/>
      <c r="BA2429" s="144"/>
      <c r="BB2429" s="144"/>
      <c r="BC2429" s="144"/>
      <c r="BD2429" s="144"/>
      <c r="BE2429" s="144"/>
      <c r="BF2429" s="144"/>
      <c r="BG2429" s="144"/>
      <c r="BH2429" s="144"/>
      <c r="BI2429" s="144"/>
      <c r="BJ2429" s="144"/>
      <c r="BK2429" s="144"/>
      <c r="BL2429" s="144"/>
      <c r="BM2429" s="144"/>
      <c r="BN2429" s="144"/>
      <c r="BO2429" s="144"/>
      <c r="BP2429" s="144"/>
    </row>
    <row r="2430" spans="1:68" ht="14.5" x14ac:dyDescent="0.3">
      <c r="A2430" s="143"/>
      <c r="B2430" s="143"/>
      <c r="C2430" s="327"/>
      <c r="D2430" s="144"/>
      <c r="E2430" s="144"/>
      <c r="F2430" s="144"/>
      <c r="G2430" s="144"/>
      <c r="H2430" s="144"/>
      <c r="I2430" s="144"/>
      <c r="J2430" s="144"/>
      <c r="K2430" s="144"/>
      <c r="L2430" s="144"/>
      <c r="M2430" s="144"/>
      <c r="N2430" s="144"/>
      <c r="O2430" s="144"/>
      <c r="P2430" s="144"/>
      <c r="Q2430" s="144"/>
      <c r="R2430" s="144"/>
      <c r="S2430" s="144"/>
      <c r="T2430" s="144"/>
      <c r="U2430" s="144"/>
      <c r="V2430" s="144"/>
      <c r="W2430" s="144"/>
      <c r="X2430" s="144"/>
      <c r="Y2430" s="144"/>
      <c r="Z2430" s="144"/>
      <c r="AA2430" s="144"/>
      <c r="AB2430" s="144"/>
      <c r="AC2430" s="144"/>
      <c r="AD2430" s="144"/>
      <c r="AE2430" s="144"/>
      <c r="AF2430" s="144"/>
      <c r="AG2430" s="144"/>
      <c r="AH2430" s="144"/>
      <c r="AI2430" s="144"/>
      <c r="AJ2430" s="144"/>
      <c r="AK2430" s="144"/>
      <c r="AL2430" s="144"/>
      <c r="AM2430" s="144"/>
      <c r="AN2430" s="144"/>
      <c r="AO2430" s="144"/>
      <c r="AP2430" s="144"/>
      <c r="AQ2430" s="144"/>
      <c r="AR2430" s="144"/>
      <c r="AS2430" s="144"/>
      <c r="AT2430" s="144"/>
      <c r="AU2430" s="144"/>
      <c r="AV2430" s="144"/>
      <c r="AW2430" s="144"/>
      <c r="AX2430" s="144"/>
      <c r="AY2430" s="144"/>
      <c r="AZ2430" s="144"/>
      <c r="BA2430" s="144"/>
      <c r="BB2430" s="144"/>
      <c r="BC2430" s="144"/>
      <c r="BD2430" s="144"/>
      <c r="BE2430" s="144"/>
      <c r="BF2430" s="144"/>
      <c r="BG2430" s="144"/>
      <c r="BH2430" s="144"/>
      <c r="BI2430" s="144"/>
      <c r="BJ2430" s="144"/>
      <c r="BK2430" s="144"/>
      <c r="BL2430" s="144"/>
      <c r="BM2430" s="144"/>
      <c r="BN2430" s="144"/>
      <c r="BO2430" s="144"/>
      <c r="BP2430" s="144"/>
    </row>
    <row r="2431" spans="1:68" ht="14.5" x14ac:dyDescent="0.3">
      <c r="A2431" s="143"/>
      <c r="B2431" s="143"/>
      <c r="C2431" s="327"/>
      <c r="D2431" s="144"/>
      <c r="E2431" s="144"/>
      <c r="F2431" s="144"/>
      <c r="G2431" s="144"/>
      <c r="H2431" s="144"/>
      <c r="I2431" s="144"/>
      <c r="J2431" s="144"/>
      <c r="K2431" s="144"/>
      <c r="L2431" s="144"/>
      <c r="M2431" s="144"/>
      <c r="N2431" s="144"/>
      <c r="O2431" s="144"/>
      <c r="P2431" s="144"/>
      <c r="Q2431" s="144"/>
      <c r="R2431" s="144"/>
      <c r="S2431" s="144"/>
      <c r="T2431" s="144"/>
      <c r="U2431" s="144"/>
      <c r="V2431" s="144"/>
      <c r="W2431" s="144"/>
      <c r="X2431" s="144"/>
      <c r="Y2431" s="144"/>
      <c r="Z2431" s="144"/>
      <c r="AA2431" s="144"/>
      <c r="AB2431" s="144"/>
      <c r="AC2431" s="144"/>
      <c r="AD2431" s="144"/>
      <c r="AE2431" s="144"/>
      <c r="AF2431" s="144"/>
      <c r="AG2431" s="144"/>
      <c r="AH2431" s="144"/>
      <c r="AI2431" s="144"/>
      <c r="AJ2431" s="144"/>
      <c r="AK2431" s="144"/>
      <c r="AL2431" s="144"/>
      <c r="AM2431" s="144"/>
      <c r="AN2431" s="144"/>
      <c r="AO2431" s="144"/>
      <c r="AP2431" s="144"/>
      <c r="AQ2431" s="144"/>
      <c r="AR2431" s="144"/>
      <c r="AS2431" s="144"/>
      <c r="AT2431" s="144"/>
      <c r="AU2431" s="144"/>
      <c r="AV2431" s="144"/>
      <c r="AW2431" s="144"/>
      <c r="AX2431" s="144"/>
      <c r="AY2431" s="144"/>
      <c r="AZ2431" s="144"/>
      <c r="BA2431" s="144"/>
      <c r="BB2431" s="144"/>
      <c r="BC2431" s="144"/>
      <c r="BD2431" s="144"/>
      <c r="BE2431" s="144"/>
      <c r="BF2431" s="144"/>
      <c r="BG2431" s="144"/>
      <c r="BH2431" s="144"/>
      <c r="BI2431" s="144"/>
      <c r="BJ2431" s="144"/>
      <c r="BK2431" s="144"/>
      <c r="BL2431" s="144"/>
      <c r="BM2431" s="144"/>
      <c r="BN2431" s="144"/>
      <c r="BO2431" s="144"/>
      <c r="BP2431" s="144"/>
    </row>
    <row r="2432" spans="1:68" ht="14.5" x14ac:dyDescent="0.3">
      <c r="A2432" s="143"/>
      <c r="B2432" s="143"/>
      <c r="C2432" s="327"/>
      <c r="D2432" s="144"/>
      <c r="E2432" s="144"/>
      <c r="F2432" s="144"/>
      <c r="G2432" s="144"/>
      <c r="H2432" s="144"/>
      <c r="I2432" s="144"/>
      <c r="J2432" s="144"/>
      <c r="K2432" s="144"/>
      <c r="L2432" s="144"/>
      <c r="M2432" s="144"/>
      <c r="N2432" s="144"/>
      <c r="O2432" s="144"/>
      <c r="P2432" s="144"/>
      <c r="Q2432" s="144"/>
      <c r="R2432" s="144"/>
      <c r="S2432" s="144"/>
      <c r="T2432" s="144"/>
      <c r="U2432" s="144"/>
      <c r="V2432" s="144"/>
      <c r="W2432" s="144"/>
      <c r="X2432" s="144"/>
      <c r="Y2432" s="144"/>
      <c r="Z2432" s="144"/>
      <c r="AA2432" s="144"/>
      <c r="AB2432" s="144"/>
      <c r="AC2432" s="144"/>
      <c r="AD2432" s="144"/>
      <c r="AE2432" s="144"/>
      <c r="AF2432" s="144"/>
      <c r="AG2432" s="144"/>
      <c r="AH2432" s="144"/>
      <c r="AI2432" s="144"/>
      <c r="AJ2432" s="144"/>
      <c r="AK2432" s="144"/>
      <c r="AL2432" s="144"/>
      <c r="AM2432" s="144"/>
      <c r="AN2432" s="144"/>
      <c r="AO2432" s="144"/>
      <c r="AP2432" s="144"/>
      <c r="AQ2432" s="144"/>
      <c r="AR2432" s="144"/>
      <c r="AS2432" s="144"/>
      <c r="AT2432" s="144"/>
      <c r="AU2432" s="144"/>
      <c r="AV2432" s="144"/>
      <c r="AW2432" s="144"/>
      <c r="AX2432" s="144"/>
      <c r="AY2432" s="144"/>
      <c r="AZ2432" s="144"/>
      <c r="BA2432" s="144"/>
      <c r="BB2432" s="144"/>
      <c r="BC2432" s="144"/>
      <c r="BD2432" s="144"/>
      <c r="BE2432" s="144"/>
      <c r="BF2432" s="144"/>
      <c r="BG2432" s="144"/>
      <c r="BH2432" s="144"/>
      <c r="BI2432" s="144"/>
      <c r="BJ2432" s="144"/>
      <c r="BK2432" s="144"/>
      <c r="BL2432" s="144"/>
      <c r="BM2432" s="144"/>
      <c r="BN2432" s="144"/>
      <c r="BO2432" s="144"/>
      <c r="BP2432" s="144"/>
    </row>
    <row r="2433" spans="1:68" ht="14.5" x14ac:dyDescent="0.3">
      <c r="A2433" s="143"/>
      <c r="B2433" s="143"/>
      <c r="C2433" s="327"/>
      <c r="D2433" s="144"/>
      <c r="E2433" s="144"/>
      <c r="F2433" s="144"/>
      <c r="G2433" s="144"/>
      <c r="H2433" s="144"/>
      <c r="I2433" s="144"/>
      <c r="J2433" s="144"/>
      <c r="K2433" s="144"/>
      <c r="L2433" s="144"/>
      <c r="M2433" s="144"/>
      <c r="N2433" s="144"/>
      <c r="O2433" s="144"/>
      <c r="P2433" s="144"/>
      <c r="Q2433" s="144"/>
      <c r="R2433" s="144"/>
      <c r="S2433" s="144"/>
      <c r="T2433" s="144"/>
      <c r="U2433" s="144"/>
      <c r="V2433" s="144"/>
      <c r="W2433" s="144"/>
      <c r="X2433" s="144"/>
      <c r="Y2433" s="144"/>
      <c r="Z2433" s="144"/>
      <c r="AA2433" s="144"/>
      <c r="AB2433" s="144"/>
      <c r="AC2433" s="144"/>
      <c r="AD2433" s="144"/>
      <c r="AE2433" s="144"/>
      <c r="AF2433" s="144"/>
      <c r="AG2433" s="144"/>
      <c r="AH2433" s="144"/>
      <c r="AI2433" s="144"/>
      <c r="AJ2433" s="144"/>
      <c r="AK2433" s="144"/>
      <c r="AL2433" s="144"/>
      <c r="AM2433" s="144"/>
      <c r="AN2433" s="144"/>
      <c r="AO2433" s="144"/>
      <c r="AP2433" s="144"/>
      <c r="AQ2433" s="144"/>
      <c r="AR2433" s="144"/>
      <c r="AS2433" s="144"/>
      <c r="AT2433" s="144"/>
      <c r="AU2433" s="144"/>
      <c r="AV2433" s="144"/>
      <c r="AW2433" s="144"/>
      <c r="AX2433" s="144"/>
      <c r="AY2433" s="144"/>
      <c r="AZ2433" s="144"/>
      <c r="BA2433" s="144"/>
      <c r="BB2433" s="144"/>
      <c r="BC2433" s="144"/>
      <c r="BD2433" s="144"/>
      <c r="BE2433" s="144"/>
      <c r="BF2433" s="144"/>
      <c r="BG2433" s="144"/>
      <c r="BH2433" s="144"/>
      <c r="BI2433" s="144"/>
      <c r="BJ2433" s="144"/>
      <c r="BK2433" s="144"/>
      <c r="BL2433" s="144"/>
      <c r="BM2433" s="144"/>
      <c r="BN2433" s="144"/>
      <c r="BO2433" s="144"/>
      <c r="BP2433" s="144"/>
    </row>
    <row r="2434" spans="1:68" ht="14.5" x14ac:dyDescent="0.3">
      <c r="A2434" s="143"/>
      <c r="B2434" s="143"/>
      <c r="C2434" s="327"/>
      <c r="D2434" s="144"/>
      <c r="E2434" s="144"/>
      <c r="F2434" s="144"/>
      <c r="G2434" s="144"/>
      <c r="H2434" s="144"/>
      <c r="I2434" s="144"/>
      <c r="J2434" s="144"/>
      <c r="K2434" s="144"/>
      <c r="L2434" s="144"/>
      <c r="M2434" s="144"/>
      <c r="N2434" s="144"/>
      <c r="O2434" s="144"/>
      <c r="P2434" s="144"/>
      <c r="Q2434" s="144"/>
      <c r="R2434" s="144"/>
      <c r="S2434" s="144"/>
      <c r="T2434" s="144"/>
      <c r="U2434" s="144"/>
      <c r="V2434" s="144"/>
      <c r="W2434" s="144"/>
      <c r="X2434" s="144"/>
      <c r="Y2434" s="144"/>
      <c r="Z2434" s="144"/>
      <c r="AA2434" s="144"/>
      <c r="AB2434" s="144"/>
      <c r="AC2434" s="144"/>
      <c r="AD2434" s="144"/>
      <c r="AE2434" s="144"/>
      <c r="AF2434" s="144"/>
      <c r="AG2434" s="144"/>
      <c r="AH2434" s="144"/>
      <c r="AI2434" s="144"/>
      <c r="AJ2434" s="144"/>
      <c r="AK2434" s="144"/>
      <c r="AL2434" s="144"/>
      <c r="AM2434" s="144"/>
      <c r="AN2434" s="144"/>
      <c r="AO2434" s="144"/>
      <c r="AP2434" s="144"/>
      <c r="AQ2434" s="144"/>
      <c r="AR2434" s="144"/>
      <c r="AS2434" s="144"/>
      <c r="AT2434" s="144"/>
      <c r="AU2434" s="144"/>
      <c r="AV2434" s="144"/>
      <c r="AW2434" s="144"/>
      <c r="AX2434" s="144"/>
      <c r="AY2434" s="144"/>
      <c r="AZ2434" s="144"/>
      <c r="BA2434" s="144"/>
      <c r="BB2434" s="144"/>
      <c r="BC2434" s="144"/>
      <c r="BD2434" s="144"/>
      <c r="BE2434" s="144"/>
      <c r="BF2434" s="144"/>
      <c r="BG2434" s="144"/>
      <c r="BH2434" s="144"/>
      <c r="BI2434" s="144"/>
      <c r="BJ2434" s="144"/>
      <c r="BK2434" s="144"/>
      <c r="BL2434" s="144"/>
      <c r="BM2434" s="144"/>
      <c r="BN2434" s="144"/>
      <c r="BO2434" s="144"/>
      <c r="BP2434" s="144"/>
    </row>
    <row r="2435" spans="1:68" ht="14.5" x14ac:dyDescent="0.3">
      <c r="A2435" s="143"/>
      <c r="B2435" s="143"/>
      <c r="C2435" s="327"/>
      <c r="D2435" s="144"/>
      <c r="E2435" s="144"/>
      <c r="F2435" s="144"/>
      <c r="G2435" s="144"/>
      <c r="H2435" s="144"/>
      <c r="I2435" s="144"/>
      <c r="J2435" s="144"/>
      <c r="K2435" s="144"/>
      <c r="L2435" s="144"/>
      <c r="M2435" s="144"/>
      <c r="N2435" s="144"/>
      <c r="O2435" s="144"/>
      <c r="P2435" s="144"/>
      <c r="Q2435" s="144"/>
      <c r="R2435" s="144"/>
      <c r="S2435" s="144"/>
      <c r="T2435" s="144"/>
      <c r="U2435" s="144"/>
      <c r="V2435" s="144"/>
      <c r="W2435" s="144"/>
      <c r="X2435" s="144"/>
      <c r="Y2435" s="144"/>
      <c r="Z2435" s="144"/>
      <c r="AA2435" s="144"/>
      <c r="AB2435" s="144"/>
      <c r="AC2435" s="144"/>
      <c r="AD2435" s="144"/>
      <c r="AE2435" s="144"/>
      <c r="AF2435" s="144"/>
      <c r="AG2435" s="144"/>
      <c r="AH2435" s="144"/>
      <c r="AI2435" s="144"/>
      <c r="AJ2435" s="144"/>
      <c r="AK2435" s="144"/>
      <c r="AL2435" s="144"/>
      <c r="AM2435" s="144"/>
      <c r="AN2435" s="144"/>
      <c r="AO2435" s="144"/>
      <c r="AP2435" s="144"/>
      <c r="AQ2435" s="144"/>
      <c r="AR2435" s="144"/>
      <c r="AS2435" s="144"/>
      <c r="AT2435" s="144"/>
      <c r="AU2435" s="144"/>
      <c r="AV2435" s="144"/>
      <c r="AW2435" s="144"/>
      <c r="AX2435" s="144"/>
      <c r="AY2435" s="144"/>
      <c r="AZ2435" s="144"/>
      <c r="BA2435" s="144"/>
      <c r="BB2435" s="144"/>
      <c r="BC2435" s="144"/>
      <c r="BD2435" s="144"/>
      <c r="BE2435" s="144"/>
      <c r="BF2435" s="144"/>
      <c r="BG2435" s="144"/>
      <c r="BH2435" s="144"/>
      <c r="BI2435" s="144"/>
      <c r="BJ2435" s="144"/>
      <c r="BK2435" s="144"/>
      <c r="BL2435" s="144"/>
      <c r="BM2435" s="144"/>
      <c r="BN2435" s="144"/>
      <c r="BO2435" s="144"/>
      <c r="BP2435" s="144"/>
    </row>
    <row r="2436" spans="1:68" ht="14.5" x14ac:dyDescent="0.3">
      <c r="A2436" s="143"/>
      <c r="B2436" s="143"/>
      <c r="C2436" s="327"/>
      <c r="D2436" s="144"/>
      <c r="E2436" s="144"/>
      <c r="F2436" s="144"/>
      <c r="G2436" s="144"/>
      <c r="H2436" s="144"/>
      <c r="I2436" s="144"/>
      <c r="J2436" s="144"/>
      <c r="K2436" s="144"/>
      <c r="L2436" s="144"/>
      <c r="M2436" s="144"/>
      <c r="N2436" s="144"/>
      <c r="O2436" s="144"/>
      <c r="P2436" s="144"/>
      <c r="Q2436" s="144"/>
      <c r="R2436" s="144"/>
      <c r="S2436" s="144"/>
      <c r="T2436" s="144"/>
      <c r="U2436" s="144"/>
      <c r="V2436" s="144"/>
      <c r="W2436" s="144"/>
      <c r="X2436" s="144"/>
      <c r="Y2436" s="144"/>
      <c r="Z2436" s="144"/>
      <c r="AA2436" s="144"/>
      <c r="AB2436" s="144"/>
      <c r="AC2436" s="144"/>
      <c r="AD2436" s="144"/>
      <c r="AE2436" s="144"/>
      <c r="AF2436" s="144"/>
      <c r="AG2436" s="144"/>
      <c r="AH2436" s="144"/>
      <c r="AI2436" s="144"/>
      <c r="AJ2436" s="144"/>
      <c r="AK2436" s="144"/>
      <c r="AL2436" s="144"/>
      <c r="AM2436" s="144"/>
      <c r="AN2436" s="144"/>
      <c r="AO2436" s="144"/>
      <c r="AP2436" s="144"/>
      <c r="AQ2436" s="144"/>
      <c r="AR2436" s="144"/>
      <c r="AS2436" s="144"/>
      <c r="AT2436" s="144"/>
      <c r="AU2436" s="144"/>
      <c r="AV2436" s="144"/>
      <c r="AW2436" s="144"/>
      <c r="AX2436" s="144"/>
      <c r="AY2436" s="144"/>
      <c r="AZ2436" s="144"/>
      <c r="BA2436" s="144"/>
      <c r="BB2436" s="144"/>
      <c r="BC2436" s="144"/>
      <c r="BD2436" s="144"/>
      <c r="BE2436" s="144"/>
      <c r="BF2436" s="144"/>
      <c r="BG2436" s="144"/>
      <c r="BH2436" s="144"/>
      <c r="BI2436" s="144"/>
      <c r="BJ2436" s="144"/>
      <c r="BK2436" s="144"/>
      <c r="BL2436" s="144"/>
      <c r="BM2436" s="144"/>
      <c r="BN2436" s="144"/>
      <c r="BO2436" s="144"/>
      <c r="BP2436" s="144"/>
    </row>
    <row r="2437" spans="1:68" ht="14.5" x14ac:dyDescent="0.3">
      <c r="A2437" s="143"/>
      <c r="B2437" s="143"/>
      <c r="C2437" s="327"/>
      <c r="D2437" s="144"/>
      <c r="E2437" s="144"/>
      <c r="F2437" s="144"/>
      <c r="G2437" s="144"/>
      <c r="H2437" s="144"/>
      <c r="I2437" s="144"/>
      <c r="J2437" s="144"/>
      <c r="K2437" s="144"/>
      <c r="L2437" s="144"/>
      <c r="M2437" s="144"/>
      <c r="N2437" s="144"/>
      <c r="O2437" s="144"/>
      <c r="P2437" s="144"/>
      <c r="Q2437" s="144"/>
      <c r="R2437" s="144"/>
      <c r="S2437" s="144"/>
      <c r="T2437" s="144"/>
      <c r="U2437" s="144"/>
      <c r="V2437" s="144"/>
      <c r="W2437" s="144"/>
      <c r="X2437" s="144"/>
      <c r="Y2437" s="144"/>
      <c r="Z2437" s="144"/>
      <c r="AA2437" s="144"/>
      <c r="AB2437" s="144"/>
      <c r="AC2437" s="144"/>
      <c r="AD2437" s="144"/>
      <c r="AE2437" s="144"/>
      <c r="AF2437" s="144"/>
      <c r="AG2437" s="144"/>
      <c r="AH2437" s="144"/>
      <c r="AI2437" s="144"/>
      <c r="AJ2437" s="144"/>
      <c r="AK2437" s="144"/>
      <c r="AL2437" s="144"/>
      <c r="AM2437" s="144"/>
      <c r="AN2437" s="144"/>
      <c r="AO2437" s="144"/>
      <c r="AP2437" s="144"/>
      <c r="AQ2437" s="144"/>
      <c r="AR2437" s="144"/>
      <c r="AS2437" s="144"/>
      <c r="AT2437" s="144"/>
      <c r="AU2437" s="144"/>
      <c r="AV2437" s="144"/>
      <c r="AW2437" s="144"/>
      <c r="AX2437" s="144"/>
      <c r="AY2437" s="144"/>
      <c r="AZ2437" s="144"/>
      <c r="BA2437" s="144"/>
      <c r="BB2437" s="144"/>
      <c r="BC2437" s="144"/>
      <c r="BD2437" s="144"/>
      <c r="BE2437" s="144"/>
      <c r="BF2437" s="144"/>
      <c r="BG2437" s="144"/>
      <c r="BH2437" s="144"/>
      <c r="BI2437" s="144"/>
      <c r="BJ2437" s="144"/>
      <c r="BK2437" s="144"/>
      <c r="BL2437" s="144"/>
      <c r="BM2437" s="144"/>
      <c r="BN2437" s="144"/>
      <c r="BO2437" s="144"/>
      <c r="BP2437" s="144"/>
    </row>
    <row r="2438" spans="1:68" ht="14.5" x14ac:dyDescent="0.3">
      <c r="A2438" s="143"/>
      <c r="B2438" s="143"/>
      <c r="C2438" s="327"/>
      <c r="D2438" s="144"/>
      <c r="E2438" s="144"/>
      <c r="F2438" s="144"/>
      <c r="G2438" s="144"/>
      <c r="H2438" s="144"/>
      <c r="I2438" s="144"/>
      <c r="J2438" s="144"/>
      <c r="K2438" s="144"/>
      <c r="L2438" s="144"/>
      <c r="M2438" s="144"/>
      <c r="N2438" s="144"/>
      <c r="O2438" s="144"/>
      <c r="P2438" s="144"/>
      <c r="Q2438" s="144"/>
      <c r="R2438" s="144"/>
      <c r="S2438" s="144"/>
      <c r="T2438" s="144"/>
      <c r="U2438" s="144"/>
      <c r="V2438" s="144"/>
      <c r="W2438" s="144"/>
      <c r="X2438" s="144"/>
      <c r="Y2438" s="144"/>
      <c r="Z2438" s="144"/>
      <c r="AA2438" s="144"/>
      <c r="AB2438" s="144"/>
      <c r="AC2438" s="144"/>
      <c r="AD2438" s="144"/>
      <c r="AE2438" s="144"/>
      <c r="AF2438" s="144"/>
      <c r="AG2438" s="144"/>
      <c r="AH2438" s="144"/>
      <c r="AI2438" s="144"/>
      <c r="AJ2438" s="144"/>
      <c r="AK2438" s="144"/>
      <c r="AL2438" s="144"/>
      <c r="AM2438" s="144"/>
      <c r="AN2438" s="144"/>
      <c r="AO2438" s="144"/>
      <c r="AP2438" s="144"/>
      <c r="AQ2438" s="144"/>
      <c r="AR2438" s="144"/>
      <c r="AS2438" s="144"/>
      <c r="AT2438" s="144"/>
      <c r="AU2438" s="144"/>
      <c r="AV2438" s="144"/>
      <c r="AW2438" s="144"/>
      <c r="AX2438" s="144"/>
      <c r="AY2438" s="144"/>
      <c r="AZ2438" s="144"/>
      <c r="BA2438" s="144"/>
      <c r="BB2438" s="144"/>
      <c r="BC2438" s="144"/>
      <c r="BD2438" s="144"/>
      <c r="BE2438" s="144"/>
      <c r="BF2438" s="144"/>
      <c r="BG2438" s="144"/>
      <c r="BH2438" s="144"/>
      <c r="BI2438" s="144"/>
      <c r="BJ2438" s="144"/>
      <c r="BK2438" s="144"/>
      <c r="BL2438" s="144"/>
      <c r="BM2438" s="144"/>
      <c r="BN2438" s="144"/>
      <c r="BO2438" s="144"/>
      <c r="BP2438" s="144"/>
    </row>
    <row r="2439" spans="1:68" ht="14.5" x14ac:dyDescent="0.3">
      <c r="A2439" s="143"/>
      <c r="B2439" s="143"/>
      <c r="C2439" s="327"/>
      <c r="D2439" s="144"/>
      <c r="E2439" s="144"/>
      <c r="F2439" s="144"/>
      <c r="G2439" s="144"/>
      <c r="H2439" s="144"/>
      <c r="I2439" s="144"/>
      <c r="J2439" s="144"/>
      <c r="K2439" s="144"/>
      <c r="L2439" s="144"/>
      <c r="M2439" s="144"/>
      <c r="N2439" s="144"/>
      <c r="O2439" s="144"/>
      <c r="P2439" s="144"/>
      <c r="Q2439" s="144"/>
      <c r="R2439" s="144"/>
      <c r="S2439" s="144"/>
      <c r="T2439" s="144"/>
      <c r="U2439" s="144"/>
      <c r="V2439" s="144"/>
      <c r="W2439" s="144"/>
      <c r="X2439" s="144"/>
      <c r="Y2439" s="144"/>
      <c r="Z2439" s="144"/>
      <c r="AA2439" s="144"/>
      <c r="AB2439" s="144"/>
      <c r="AC2439" s="144"/>
      <c r="AD2439" s="144"/>
      <c r="AE2439" s="144"/>
      <c r="AF2439" s="144"/>
      <c r="AG2439" s="144"/>
      <c r="AH2439" s="144"/>
      <c r="AI2439" s="144"/>
      <c r="AJ2439" s="144"/>
      <c r="AK2439" s="144"/>
      <c r="AL2439" s="144"/>
      <c r="AM2439" s="144"/>
      <c r="AN2439" s="144"/>
      <c r="AO2439" s="144"/>
      <c r="AP2439" s="144"/>
      <c r="AQ2439" s="144"/>
      <c r="AR2439" s="144"/>
      <c r="AS2439" s="144"/>
      <c r="AT2439" s="144"/>
      <c r="AU2439" s="144"/>
      <c r="AV2439" s="144"/>
      <c r="AW2439" s="144"/>
      <c r="AX2439" s="144"/>
      <c r="AY2439" s="144"/>
      <c r="AZ2439" s="144"/>
      <c r="BA2439" s="144"/>
      <c r="BB2439" s="144"/>
      <c r="BC2439" s="144"/>
      <c r="BD2439" s="144"/>
      <c r="BE2439" s="144"/>
      <c r="BF2439" s="144"/>
      <c r="BG2439" s="144"/>
      <c r="BH2439" s="144"/>
      <c r="BI2439" s="144"/>
      <c r="BJ2439" s="144"/>
      <c r="BK2439" s="144"/>
      <c r="BL2439" s="144"/>
      <c r="BM2439" s="144"/>
      <c r="BN2439" s="144"/>
      <c r="BO2439" s="144"/>
      <c r="BP2439" s="144"/>
    </row>
    <row r="2440" spans="1:68" ht="14.5" x14ac:dyDescent="0.3">
      <c r="A2440" s="143"/>
      <c r="B2440" s="143"/>
      <c r="C2440" s="327"/>
      <c r="D2440" s="144"/>
      <c r="E2440" s="144"/>
      <c r="F2440" s="144"/>
      <c r="G2440" s="144"/>
      <c r="H2440" s="144"/>
      <c r="I2440" s="144"/>
      <c r="J2440" s="144"/>
      <c r="K2440" s="144"/>
      <c r="L2440" s="144"/>
      <c r="M2440" s="144"/>
      <c r="N2440" s="144"/>
      <c r="O2440" s="144"/>
      <c r="P2440" s="144"/>
      <c r="Q2440" s="144"/>
      <c r="R2440" s="144"/>
      <c r="S2440" s="144"/>
      <c r="T2440" s="144"/>
      <c r="U2440" s="144"/>
      <c r="V2440" s="144"/>
      <c r="W2440" s="144"/>
      <c r="X2440" s="144"/>
      <c r="Y2440" s="144"/>
      <c r="Z2440" s="144"/>
      <c r="AA2440" s="144"/>
      <c r="AB2440" s="144"/>
      <c r="AC2440" s="144"/>
      <c r="AD2440" s="144"/>
      <c r="AE2440" s="144"/>
      <c r="AF2440" s="144"/>
      <c r="AG2440" s="144"/>
      <c r="AH2440" s="144"/>
      <c r="AI2440" s="144"/>
      <c r="AJ2440" s="144"/>
      <c r="AK2440" s="144"/>
      <c r="AL2440" s="144"/>
      <c r="AM2440" s="144"/>
      <c r="AN2440" s="144"/>
      <c r="AO2440" s="144"/>
      <c r="AP2440" s="144"/>
      <c r="AQ2440" s="144"/>
      <c r="AR2440" s="144"/>
      <c r="AS2440" s="144"/>
      <c r="AT2440" s="144"/>
      <c r="AU2440" s="144"/>
      <c r="AV2440" s="144"/>
      <c r="AW2440" s="144"/>
      <c r="AX2440" s="144"/>
      <c r="AY2440" s="144"/>
      <c r="AZ2440" s="144"/>
      <c r="BA2440" s="144"/>
      <c r="BB2440" s="144"/>
      <c r="BC2440" s="144"/>
      <c r="BD2440" s="144"/>
      <c r="BE2440" s="144"/>
      <c r="BF2440" s="144"/>
      <c r="BG2440" s="144"/>
      <c r="BH2440" s="144"/>
      <c r="BI2440" s="144"/>
      <c r="BJ2440" s="144"/>
      <c r="BK2440" s="144"/>
      <c r="BL2440" s="144"/>
      <c r="BM2440" s="144"/>
      <c r="BN2440" s="144"/>
      <c r="BO2440" s="144"/>
      <c r="BP2440" s="144"/>
    </row>
    <row r="2441" spans="1:68" ht="14.5" x14ac:dyDescent="0.3">
      <c r="A2441" s="143"/>
      <c r="B2441" s="143"/>
      <c r="C2441" s="327"/>
      <c r="D2441" s="144"/>
      <c r="E2441" s="144"/>
      <c r="F2441" s="144"/>
      <c r="G2441" s="144"/>
      <c r="H2441" s="144"/>
      <c r="I2441" s="144"/>
      <c r="J2441" s="144"/>
      <c r="K2441" s="144"/>
      <c r="L2441" s="144"/>
      <c r="M2441" s="144"/>
      <c r="N2441" s="144"/>
      <c r="O2441" s="144"/>
      <c r="P2441" s="144"/>
      <c r="Q2441" s="144"/>
      <c r="R2441" s="144"/>
      <c r="S2441" s="144"/>
      <c r="T2441" s="144"/>
      <c r="U2441" s="144"/>
      <c r="V2441" s="144"/>
      <c r="W2441" s="144"/>
      <c r="X2441" s="144"/>
      <c r="Y2441" s="144"/>
      <c r="Z2441" s="144"/>
      <c r="AA2441" s="144"/>
      <c r="AB2441" s="144"/>
      <c r="AC2441" s="144"/>
      <c r="AD2441" s="144"/>
      <c r="AE2441" s="144"/>
      <c r="AF2441" s="144"/>
      <c r="AG2441" s="144"/>
      <c r="AH2441" s="144"/>
      <c r="AI2441" s="144"/>
      <c r="AJ2441" s="144"/>
      <c r="AK2441" s="144"/>
      <c r="AL2441" s="144"/>
      <c r="AM2441" s="144"/>
      <c r="AN2441" s="144"/>
      <c r="AO2441" s="144"/>
      <c r="AP2441" s="144"/>
      <c r="AQ2441" s="144"/>
      <c r="AR2441" s="144"/>
      <c r="AS2441" s="144"/>
      <c r="AT2441" s="144"/>
      <c r="AU2441" s="144"/>
      <c r="AV2441" s="144"/>
      <c r="AW2441" s="144"/>
      <c r="AX2441" s="144"/>
      <c r="AY2441" s="144"/>
      <c r="AZ2441" s="144"/>
      <c r="BA2441" s="144"/>
      <c r="BB2441" s="144"/>
      <c r="BC2441" s="144"/>
      <c r="BD2441" s="144"/>
      <c r="BE2441" s="144"/>
      <c r="BF2441" s="144"/>
      <c r="BG2441" s="144"/>
      <c r="BH2441" s="144"/>
      <c r="BI2441" s="144"/>
      <c r="BJ2441" s="144"/>
      <c r="BK2441" s="144"/>
      <c r="BL2441" s="144"/>
      <c r="BM2441" s="144"/>
      <c r="BN2441" s="144"/>
      <c r="BO2441" s="144"/>
      <c r="BP2441" s="144"/>
    </row>
    <row r="2442" spans="1:68" ht="14.5" x14ac:dyDescent="0.3">
      <c r="A2442" s="143"/>
      <c r="B2442" s="143"/>
      <c r="C2442" s="327"/>
      <c r="D2442" s="144"/>
      <c r="E2442" s="144"/>
      <c r="F2442" s="144"/>
      <c r="G2442" s="144"/>
      <c r="H2442" s="144"/>
      <c r="I2442" s="144"/>
      <c r="J2442" s="144"/>
      <c r="K2442" s="144"/>
      <c r="L2442" s="144"/>
      <c r="M2442" s="144"/>
      <c r="N2442" s="144"/>
      <c r="O2442" s="144"/>
      <c r="P2442" s="144"/>
      <c r="Q2442" s="144"/>
      <c r="R2442" s="144"/>
      <c r="S2442" s="144"/>
      <c r="T2442" s="144"/>
      <c r="U2442" s="144"/>
      <c r="V2442" s="144"/>
      <c r="W2442" s="144"/>
      <c r="X2442" s="144"/>
      <c r="Y2442" s="144"/>
      <c r="Z2442" s="144"/>
      <c r="AA2442" s="144"/>
      <c r="AB2442" s="144"/>
      <c r="AC2442" s="144"/>
      <c r="AD2442" s="144"/>
      <c r="AE2442" s="144"/>
      <c r="AF2442" s="144"/>
      <c r="AG2442" s="144"/>
      <c r="AH2442" s="144"/>
      <c r="AI2442" s="144"/>
      <c r="AJ2442" s="144"/>
      <c r="AK2442" s="144"/>
      <c r="AL2442" s="144"/>
      <c r="AM2442" s="144"/>
      <c r="AN2442" s="144"/>
      <c r="AO2442" s="144"/>
      <c r="AP2442" s="144"/>
      <c r="AQ2442" s="144"/>
      <c r="AR2442" s="144"/>
      <c r="AS2442" s="144"/>
      <c r="AT2442" s="144"/>
      <c r="AU2442" s="144"/>
      <c r="AV2442" s="144"/>
      <c r="AW2442" s="144"/>
      <c r="AX2442" s="144"/>
      <c r="AY2442" s="144"/>
      <c r="AZ2442" s="144"/>
      <c r="BA2442" s="144"/>
      <c r="BB2442" s="144"/>
      <c r="BC2442" s="144"/>
      <c r="BD2442" s="144"/>
      <c r="BE2442" s="144"/>
      <c r="BF2442" s="144"/>
      <c r="BG2442" s="144"/>
      <c r="BH2442" s="144"/>
      <c r="BI2442" s="144"/>
      <c r="BJ2442" s="144"/>
      <c r="BK2442" s="144"/>
      <c r="BL2442" s="144"/>
      <c r="BM2442" s="144"/>
      <c r="BN2442" s="144"/>
      <c r="BO2442" s="144"/>
      <c r="BP2442" s="144"/>
    </row>
    <row r="2443" spans="1:68" ht="14.5" x14ac:dyDescent="0.3">
      <c r="A2443" s="143"/>
      <c r="B2443" s="143"/>
      <c r="C2443" s="327"/>
      <c r="D2443" s="144"/>
      <c r="E2443" s="144"/>
      <c r="F2443" s="144"/>
      <c r="G2443" s="144"/>
      <c r="H2443" s="144"/>
      <c r="I2443" s="144"/>
      <c r="J2443" s="144"/>
      <c r="K2443" s="144"/>
      <c r="L2443" s="144"/>
      <c r="M2443" s="144"/>
      <c r="N2443" s="144"/>
      <c r="O2443" s="144"/>
      <c r="P2443" s="144"/>
      <c r="Q2443" s="144"/>
      <c r="R2443" s="144"/>
      <c r="S2443" s="144"/>
      <c r="T2443" s="144"/>
      <c r="U2443" s="144"/>
      <c r="V2443" s="144"/>
      <c r="W2443" s="144"/>
      <c r="X2443" s="144"/>
      <c r="Y2443" s="144"/>
      <c r="Z2443" s="144"/>
      <c r="AA2443" s="144"/>
      <c r="AB2443" s="144"/>
      <c r="AC2443" s="144"/>
      <c r="AD2443" s="144"/>
      <c r="AE2443" s="144"/>
      <c r="AF2443" s="144"/>
      <c r="AG2443" s="144"/>
      <c r="AH2443" s="144"/>
      <c r="AI2443" s="144"/>
      <c r="AJ2443" s="144"/>
      <c r="AK2443" s="144"/>
      <c r="AL2443" s="144"/>
      <c r="AM2443" s="144"/>
      <c r="AN2443" s="144"/>
      <c r="AO2443" s="144"/>
      <c r="AP2443" s="144"/>
      <c r="AQ2443" s="144"/>
      <c r="AR2443" s="144"/>
      <c r="AS2443" s="144"/>
      <c r="AT2443" s="144"/>
      <c r="AU2443" s="144"/>
      <c r="AV2443" s="144"/>
      <c r="AW2443" s="144"/>
      <c r="AX2443" s="144"/>
      <c r="AY2443" s="144"/>
      <c r="AZ2443" s="144"/>
      <c r="BA2443" s="144"/>
      <c r="BB2443" s="144"/>
      <c r="BC2443" s="144"/>
      <c r="BD2443" s="144"/>
      <c r="BE2443" s="144"/>
      <c r="BF2443" s="144"/>
      <c r="BG2443" s="144"/>
      <c r="BH2443" s="144"/>
      <c r="BI2443" s="144"/>
      <c r="BJ2443" s="144"/>
      <c r="BK2443" s="144"/>
      <c r="BL2443" s="144"/>
      <c r="BM2443" s="144"/>
      <c r="BN2443" s="144"/>
      <c r="BO2443" s="144"/>
      <c r="BP2443" s="144"/>
    </row>
    <row r="2444" spans="1:68" ht="14.5" x14ac:dyDescent="0.3">
      <c r="A2444" s="143"/>
      <c r="B2444" s="143"/>
      <c r="C2444" s="327"/>
      <c r="D2444" s="144"/>
      <c r="E2444" s="144"/>
      <c r="F2444" s="144"/>
      <c r="G2444" s="144"/>
      <c r="H2444" s="144"/>
      <c r="I2444" s="144"/>
      <c r="J2444" s="144"/>
      <c r="K2444" s="144"/>
      <c r="L2444" s="144"/>
      <c r="M2444" s="144"/>
      <c r="N2444" s="144"/>
      <c r="O2444" s="144"/>
      <c r="P2444" s="144"/>
      <c r="Q2444" s="144"/>
      <c r="R2444" s="144"/>
      <c r="S2444" s="144"/>
      <c r="T2444" s="144"/>
      <c r="U2444" s="144"/>
      <c r="V2444" s="144"/>
      <c r="W2444" s="144"/>
      <c r="X2444" s="144"/>
      <c r="Y2444" s="144"/>
      <c r="Z2444" s="144"/>
      <c r="AA2444" s="144"/>
      <c r="AB2444" s="144"/>
      <c r="AC2444" s="144"/>
      <c r="AD2444" s="144"/>
      <c r="AE2444" s="144"/>
      <c r="AF2444" s="144"/>
      <c r="AG2444" s="144"/>
      <c r="AH2444" s="144"/>
      <c r="AI2444" s="144"/>
      <c r="AJ2444" s="144"/>
      <c r="AK2444" s="144"/>
      <c r="AL2444" s="144"/>
      <c r="AM2444" s="144"/>
      <c r="AN2444" s="144"/>
      <c r="AO2444" s="144"/>
      <c r="AP2444" s="144"/>
      <c r="AQ2444" s="144"/>
      <c r="AR2444" s="144"/>
      <c r="AS2444" s="144"/>
      <c r="AT2444" s="144"/>
      <c r="AU2444" s="144"/>
      <c r="AV2444" s="144"/>
      <c r="AW2444" s="144"/>
      <c r="AX2444" s="144"/>
      <c r="AY2444" s="144"/>
      <c r="AZ2444" s="144"/>
      <c r="BA2444" s="144"/>
      <c r="BB2444" s="144"/>
      <c r="BC2444" s="144"/>
      <c r="BD2444" s="144"/>
      <c r="BE2444" s="144"/>
      <c r="BF2444" s="144"/>
      <c r="BG2444" s="144"/>
      <c r="BH2444" s="144"/>
      <c r="BI2444" s="144"/>
      <c r="BJ2444" s="144"/>
      <c r="BK2444" s="144"/>
      <c r="BL2444" s="144"/>
      <c r="BM2444" s="144"/>
      <c r="BN2444" s="144"/>
      <c r="BO2444" s="144"/>
      <c r="BP2444" s="144"/>
    </row>
    <row r="2445" spans="1:68" ht="14.5" x14ac:dyDescent="0.3">
      <c r="A2445" s="143"/>
      <c r="B2445" s="143"/>
      <c r="C2445" s="327"/>
      <c r="D2445" s="144"/>
      <c r="E2445" s="144"/>
      <c r="F2445" s="144"/>
      <c r="G2445" s="144"/>
      <c r="H2445" s="144"/>
      <c r="I2445" s="144"/>
      <c r="J2445" s="144"/>
      <c r="K2445" s="144"/>
      <c r="L2445" s="144"/>
      <c r="M2445" s="144"/>
      <c r="N2445" s="144"/>
      <c r="O2445" s="144"/>
      <c r="P2445" s="144"/>
      <c r="Q2445" s="144"/>
      <c r="R2445" s="144"/>
      <c r="S2445" s="144"/>
      <c r="T2445" s="144"/>
      <c r="U2445" s="144"/>
      <c r="V2445" s="144"/>
      <c r="W2445" s="144"/>
      <c r="X2445" s="144"/>
      <c r="Y2445" s="144"/>
      <c r="Z2445" s="144"/>
      <c r="AA2445" s="144"/>
      <c r="AB2445" s="144"/>
      <c r="AC2445" s="144"/>
      <c r="AD2445" s="144"/>
      <c r="AE2445" s="144"/>
      <c r="AF2445" s="144"/>
      <c r="AG2445" s="144"/>
      <c r="AH2445" s="144"/>
      <c r="AI2445" s="144"/>
      <c r="AJ2445" s="144"/>
      <c r="AK2445" s="144"/>
      <c r="AL2445" s="144"/>
      <c r="AM2445" s="144"/>
      <c r="AN2445" s="144"/>
      <c r="AO2445" s="144"/>
      <c r="AP2445" s="144"/>
      <c r="AQ2445" s="144"/>
      <c r="AR2445" s="144"/>
      <c r="AS2445" s="144"/>
      <c r="AT2445" s="144"/>
      <c r="AU2445" s="144"/>
      <c r="AV2445" s="144"/>
      <c r="AW2445" s="144"/>
      <c r="AX2445" s="144"/>
      <c r="AY2445" s="144"/>
      <c r="AZ2445" s="144"/>
      <c r="BA2445" s="144"/>
      <c r="BB2445" s="144"/>
      <c r="BC2445" s="144"/>
      <c r="BD2445" s="144"/>
      <c r="BE2445" s="144"/>
      <c r="BF2445" s="144"/>
      <c r="BG2445" s="144"/>
      <c r="BH2445" s="144"/>
      <c r="BI2445" s="144"/>
      <c r="BJ2445" s="144"/>
      <c r="BK2445" s="144"/>
      <c r="BL2445" s="144"/>
      <c r="BM2445" s="144"/>
      <c r="BN2445" s="144"/>
      <c r="BO2445" s="144"/>
      <c r="BP2445" s="144"/>
    </row>
    <row r="2446" spans="1:68" ht="14.5" x14ac:dyDescent="0.3">
      <c r="A2446" s="143"/>
      <c r="B2446" s="143"/>
      <c r="C2446" s="327"/>
      <c r="D2446" s="144"/>
      <c r="E2446" s="144"/>
      <c r="F2446" s="144"/>
      <c r="G2446" s="144"/>
      <c r="H2446" s="144"/>
      <c r="I2446" s="144"/>
      <c r="J2446" s="144"/>
      <c r="K2446" s="144"/>
      <c r="L2446" s="144"/>
      <c r="M2446" s="144"/>
      <c r="N2446" s="144"/>
      <c r="O2446" s="144"/>
      <c r="P2446" s="144"/>
      <c r="Q2446" s="144"/>
      <c r="R2446" s="144"/>
      <c r="S2446" s="144"/>
      <c r="T2446" s="144"/>
      <c r="U2446" s="144"/>
      <c r="V2446" s="144"/>
      <c r="W2446" s="144"/>
      <c r="X2446" s="144"/>
      <c r="Y2446" s="144"/>
      <c r="Z2446" s="144"/>
      <c r="AA2446" s="144"/>
      <c r="AB2446" s="144"/>
      <c r="AC2446" s="144"/>
      <c r="AD2446" s="144"/>
      <c r="AE2446" s="144"/>
      <c r="AF2446" s="144"/>
      <c r="AG2446" s="144"/>
      <c r="AH2446" s="144"/>
      <c r="AI2446" s="144"/>
      <c r="AJ2446" s="144"/>
      <c r="AK2446" s="144"/>
      <c r="AL2446" s="144"/>
      <c r="AM2446" s="144"/>
      <c r="AN2446" s="144"/>
      <c r="AO2446" s="144"/>
      <c r="AP2446" s="144"/>
      <c r="AQ2446" s="144"/>
      <c r="AR2446" s="144"/>
      <c r="AS2446" s="144"/>
      <c r="AT2446" s="144"/>
      <c r="AU2446" s="144"/>
      <c r="AV2446" s="144"/>
      <c r="AW2446" s="144"/>
      <c r="AX2446" s="144"/>
      <c r="AY2446" s="144"/>
      <c r="AZ2446" s="144"/>
      <c r="BA2446" s="144"/>
      <c r="BB2446" s="144"/>
      <c r="BC2446" s="144"/>
      <c r="BD2446" s="144"/>
      <c r="BE2446" s="144"/>
      <c r="BF2446" s="144"/>
      <c r="BG2446" s="144"/>
      <c r="BH2446" s="144"/>
      <c r="BI2446" s="144"/>
      <c r="BJ2446" s="144"/>
      <c r="BK2446" s="144"/>
      <c r="BL2446" s="144"/>
      <c r="BM2446" s="144"/>
      <c r="BN2446" s="144"/>
      <c r="BO2446" s="144"/>
      <c r="BP2446" s="144"/>
    </row>
    <row r="2447" spans="1:68" ht="14.5" x14ac:dyDescent="0.3">
      <c r="A2447" s="143"/>
      <c r="B2447" s="143"/>
      <c r="C2447" s="327"/>
      <c r="D2447" s="144"/>
      <c r="E2447" s="144"/>
      <c r="F2447" s="144"/>
      <c r="G2447" s="144"/>
      <c r="H2447" s="144"/>
      <c r="I2447" s="144"/>
      <c r="J2447" s="144"/>
      <c r="K2447" s="144"/>
      <c r="L2447" s="144"/>
      <c r="M2447" s="144"/>
      <c r="N2447" s="144"/>
      <c r="O2447" s="144"/>
      <c r="P2447" s="144"/>
      <c r="Q2447" s="144"/>
      <c r="R2447" s="144"/>
      <c r="S2447" s="144"/>
      <c r="T2447" s="144"/>
      <c r="U2447" s="144"/>
      <c r="V2447" s="144"/>
      <c r="W2447" s="144"/>
      <c r="X2447" s="144"/>
      <c r="Y2447" s="144"/>
      <c r="Z2447" s="144"/>
      <c r="AA2447" s="144"/>
      <c r="AB2447" s="144"/>
      <c r="AC2447" s="144"/>
      <c r="AD2447" s="144"/>
      <c r="AE2447" s="144"/>
      <c r="AF2447" s="144"/>
      <c r="AG2447" s="144"/>
      <c r="AH2447" s="144"/>
      <c r="AI2447" s="144"/>
      <c r="AJ2447" s="144"/>
      <c r="AK2447" s="144"/>
      <c r="AL2447" s="144"/>
      <c r="AM2447" s="144"/>
      <c r="AN2447" s="144"/>
      <c r="AO2447" s="144"/>
      <c r="AP2447" s="144"/>
      <c r="AQ2447" s="144"/>
      <c r="AR2447" s="144"/>
      <c r="AS2447" s="144"/>
      <c r="AT2447" s="144"/>
      <c r="AU2447" s="144"/>
      <c r="AV2447" s="144"/>
      <c r="AW2447" s="144"/>
      <c r="AX2447" s="144"/>
      <c r="AY2447" s="144"/>
      <c r="AZ2447" s="144"/>
      <c r="BA2447" s="144"/>
      <c r="BB2447" s="144"/>
      <c r="BC2447" s="144"/>
      <c r="BD2447" s="144"/>
      <c r="BE2447" s="144"/>
      <c r="BF2447" s="144"/>
      <c r="BG2447" s="144"/>
      <c r="BH2447" s="144"/>
      <c r="BI2447" s="144"/>
      <c r="BJ2447" s="144"/>
      <c r="BK2447" s="144"/>
      <c r="BL2447" s="144"/>
      <c r="BM2447" s="144"/>
      <c r="BN2447" s="144"/>
      <c r="BO2447" s="144"/>
      <c r="BP2447" s="144"/>
    </row>
    <row r="2448" spans="1:68" ht="14.5" x14ac:dyDescent="0.3">
      <c r="A2448" s="143"/>
      <c r="B2448" s="143"/>
      <c r="C2448" s="327"/>
      <c r="D2448" s="144"/>
      <c r="E2448" s="144"/>
      <c r="F2448" s="144"/>
      <c r="G2448" s="144"/>
      <c r="H2448" s="144"/>
      <c r="I2448" s="144"/>
      <c r="J2448" s="144"/>
      <c r="K2448" s="144"/>
      <c r="L2448" s="144"/>
      <c r="M2448" s="144"/>
      <c r="N2448" s="144"/>
      <c r="O2448" s="144"/>
      <c r="P2448" s="144"/>
      <c r="Q2448" s="144"/>
      <c r="R2448" s="144"/>
      <c r="S2448" s="144"/>
      <c r="T2448" s="144"/>
      <c r="U2448" s="144"/>
      <c r="V2448" s="144"/>
      <c r="W2448" s="144"/>
      <c r="X2448" s="144"/>
      <c r="Y2448" s="144"/>
      <c r="Z2448" s="144"/>
      <c r="AA2448" s="144"/>
      <c r="AB2448" s="144"/>
      <c r="AC2448" s="144"/>
      <c r="AD2448" s="144"/>
      <c r="AE2448" s="144"/>
      <c r="AF2448" s="144"/>
      <c r="AG2448" s="144"/>
      <c r="AH2448" s="144"/>
      <c r="AI2448" s="144"/>
      <c r="AJ2448" s="144"/>
      <c r="AK2448" s="144"/>
      <c r="AL2448" s="144"/>
      <c r="AM2448" s="144"/>
      <c r="AN2448" s="144"/>
      <c r="AO2448" s="144"/>
      <c r="AP2448" s="144"/>
      <c r="AQ2448" s="144"/>
      <c r="AR2448" s="144"/>
      <c r="AS2448" s="144"/>
      <c r="AT2448" s="144"/>
      <c r="AU2448" s="144"/>
      <c r="AV2448" s="144"/>
      <c r="AW2448" s="144"/>
      <c r="AX2448" s="144"/>
      <c r="AY2448" s="144"/>
      <c r="AZ2448" s="144"/>
      <c r="BA2448" s="144"/>
      <c r="BB2448" s="144"/>
      <c r="BC2448" s="144"/>
      <c r="BD2448" s="144"/>
      <c r="BE2448" s="144"/>
      <c r="BF2448" s="144"/>
      <c r="BG2448" s="144"/>
      <c r="BH2448" s="144"/>
      <c r="BI2448" s="144"/>
      <c r="BJ2448" s="144"/>
      <c r="BK2448" s="144"/>
      <c r="BL2448" s="144"/>
      <c r="BM2448" s="144"/>
      <c r="BN2448" s="144"/>
      <c r="BO2448" s="144"/>
      <c r="BP2448" s="144"/>
    </row>
    <row r="2449" spans="1:68" ht="14.5" x14ac:dyDescent="0.3">
      <c r="A2449" s="143"/>
      <c r="B2449" s="143"/>
      <c r="C2449" s="327"/>
      <c r="D2449" s="144"/>
      <c r="E2449" s="144"/>
      <c r="F2449" s="144"/>
      <c r="G2449" s="144"/>
      <c r="H2449" s="144"/>
      <c r="I2449" s="144"/>
      <c r="J2449" s="144"/>
      <c r="K2449" s="144"/>
      <c r="L2449" s="144"/>
      <c r="M2449" s="144"/>
      <c r="N2449" s="144"/>
      <c r="O2449" s="144"/>
      <c r="P2449" s="144"/>
      <c r="Q2449" s="144"/>
      <c r="R2449" s="144"/>
      <c r="S2449" s="144"/>
      <c r="T2449" s="144"/>
      <c r="U2449" s="144"/>
      <c r="V2449" s="144"/>
      <c r="W2449" s="144"/>
      <c r="X2449" s="144"/>
      <c r="Y2449" s="144"/>
      <c r="Z2449" s="144"/>
      <c r="AA2449" s="144"/>
      <c r="AB2449" s="144"/>
      <c r="AC2449" s="144"/>
      <c r="AD2449" s="144"/>
      <c r="AE2449" s="144"/>
      <c r="AF2449" s="144"/>
      <c r="AG2449" s="144"/>
      <c r="AH2449" s="144"/>
      <c r="AI2449" s="144"/>
      <c r="AJ2449" s="144"/>
      <c r="AK2449" s="144"/>
      <c r="AL2449" s="144"/>
      <c r="AM2449" s="144"/>
      <c r="AN2449" s="144"/>
      <c r="AO2449" s="144"/>
      <c r="AP2449" s="144"/>
      <c r="AQ2449" s="144"/>
      <c r="AR2449" s="144"/>
      <c r="AS2449" s="144"/>
      <c r="AT2449" s="144"/>
      <c r="AU2449" s="144"/>
      <c r="AV2449" s="144"/>
      <c r="AW2449" s="144"/>
      <c r="AX2449" s="144"/>
      <c r="AY2449" s="144"/>
      <c r="AZ2449" s="144"/>
      <c r="BA2449" s="144"/>
      <c r="BB2449" s="144"/>
      <c r="BC2449" s="144"/>
      <c r="BD2449" s="144"/>
      <c r="BE2449" s="144"/>
      <c r="BF2449" s="144"/>
      <c r="BG2449" s="144"/>
      <c r="BH2449" s="144"/>
      <c r="BI2449" s="144"/>
      <c r="BJ2449" s="144"/>
      <c r="BK2449" s="144"/>
      <c r="BL2449" s="144"/>
      <c r="BM2449" s="144"/>
      <c r="BN2449" s="144"/>
      <c r="BO2449" s="144"/>
      <c r="BP2449" s="144"/>
    </row>
    <row r="2450" spans="1:68" ht="14.5" x14ac:dyDescent="0.3">
      <c r="A2450" s="143"/>
      <c r="B2450" s="143"/>
      <c r="C2450" s="327"/>
      <c r="D2450" s="144"/>
      <c r="E2450" s="144"/>
      <c r="F2450" s="144"/>
      <c r="G2450" s="144"/>
      <c r="H2450" s="144"/>
      <c r="I2450" s="144"/>
      <c r="J2450" s="144"/>
      <c r="K2450" s="144"/>
      <c r="L2450" s="144"/>
      <c r="M2450" s="144"/>
      <c r="N2450" s="144"/>
      <c r="O2450" s="144"/>
      <c r="P2450" s="144"/>
      <c r="Q2450" s="144"/>
      <c r="R2450" s="144"/>
      <c r="S2450" s="144"/>
      <c r="T2450" s="144"/>
      <c r="U2450" s="144"/>
      <c r="V2450" s="144"/>
      <c r="W2450" s="144"/>
      <c r="X2450" s="144"/>
      <c r="Y2450" s="144"/>
      <c r="Z2450" s="144"/>
      <c r="AA2450" s="144"/>
      <c r="AB2450" s="144"/>
      <c r="AC2450" s="144"/>
      <c r="AD2450" s="144"/>
      <c r="AE2450" s="144"/>
      <c r="AF2450" s="144"/>
      <c r="AG2450" s="144"/>
      <c r="AH2450" s="144"/>
      <c r="AI2450" s="144"/>
      <c r="AJ2450" s="144"/>
      <c r="AK2450" s="144"/>
      <c r="AL2450" s="144"/>
      <c r="AM2450" s="144"/>
      <c r="AN2450" s="144"/>
      <c r="AO2450" s="144"/>
      <c r="AP2450" s="144"/>
      <c r="AQ2450" s="144"/>
      <c r="AR2450" s="144"/>
      <c r="AS2450" s="144"/>
      <c r="AT2450" s="144"/>
      <c r="AU2450" s="144"/>
      <c r="AV2450" s="144"/>
      <c r="AW2450" s="144"/>
      <c r="AX2450" s="144"/>
      <c r="AY2450" s="144"/>
      <c r="AZ2450" s="144"/>
      <c r="BA2450" s="144"/>
      <c r="BB2450" s="144"/>
      <c r="BC2450" s="144"/>
      <c r="BD2450" s="144"/>
      <c r="BE2450" s="144"/>
      <c r="BF2450" s="144"/>
      <c r="BG2450" s="144"/>
      <c r="BH2450" s="144"/>
      <c r="BI2450" s="144"/>
      <c r="BJ2450" s="144"/>
      <c r="BK2450" s="144"/>
      <c r="BL2450" s="144"/>
      <c r="BM2450" s="144"/>
      <c r="BN2450" s="144"/>
      <c r="BO2450" s="144"/>
      <c r="BP2450" s="144"/>
    </row>
    <row r="2451" spans="1:68" ht="14.5" x14ac:dyDescent="0.3">
      <c r="A2451" s="143"/>
      <c r="B2451" s="143"/>
      <c r="C2451" s="327"/>
      <c r="D2451" s="144"/>
      <c r="E2451" s="144"/>
      <c r="F2451" s="144"/>
      <c r="G2451" s="144"/>
      <c r="H2451" s="144"/>
      <c r="I2451" s="144"/>
      <c r="J2451" s="144"/>
      <c r="K2451" s="144"/>
      <c r="L2451" s="144"/>
      <c r="M2451" s="144"/>
      <c r="N2451" s="144"/>
      <c r="O2451" s="144"/>
      <c r="P2451" s="144"/>
      <c r="Q2451" s="144"/>
      <c r="R2451" s="144"/>
      <c r="S2451" s="144"/>
      <c r="T2451" s="144"/>
      <c r="U2451" s="144"/>
      <c r="V2451" s="144"/>
      <c r="W2451" s="144"/>
      <c r="X2451" s="144"/>
      <c r="Y2451" s="144"/>
      <c r="Z2451" s="144"/>
      <c r="AA2451" s="144"/>
      <c r="AB2451" s="144"/>
      <c r="AC2451" s="144"/>
      <c r="AD2451" s="144"/>
      <c r="AE2451" s="144"/>
      <c r="AF2451" s="144"/>
      <c r="AG2451" s="144"/>
      <c r="AH2451" s="144"/>
      <c r="AI2451" s="144"/>
      <c r="AJ2451" s="144"/>
      <c r="AK2451" s="144"/>
      <c r="AL2451" s="144"/>
      <c r="AM2451" s="144"/>
      <c r="AN2451" s="144"/>
      <c r="AO2451" s="144"/>
      <c r="AP2451" s="144"/>
      <c r="AQ2451" s="144"/>
      <c r="AR2451" s="144"/>
      <c r="AS2451" s="144"/>
      <c r="AT2451" s="144"/>
      <c r="AU2451" s="144"/>
      <c r="AV2451" s="144"/>
      <c r="AW2451" s="144"/>
      <c r="AX2451" s="144"/>
      <c r="AY2451" s="144"/>
      <c r="AZ2451" s="144"/>
      <c r="BA2451" s="144"/>
      <c r="BB2451" s="144"/>
      <c r="BC2451" s="144"/>
      <c r="BD2451" s="144"/>
      <c r="BE2451" s="144"/>
      <c r="BF2451" s="144"/>
      <c r="BG2451" s="144"/>
      <c r="BH2451" s="144"/>
      <c r="BI2451" s="144"/>
      <c r="BJ2451" s="144"/>
      <c r="BK2451" s="144"/>
      <c r="BL2451" s="144"/>
      <c r="BM2451" s="144"/>
      <c r="BN2451" s="144"/>
      <c r="BO2451" s="144"/>
      <c r="BP2451" s="144"/>
    </row>
    <row r="2452" spans="1:68" ht="14.5" x14ac:dyDescent="0.3">
      <c r="A2452" s="143"/>
      <c r="B2452" s="143"/>
      <c r="C2452" s="327"/>
      <c r="D2452" s="144"/>
      <c r="E2452" s="144"/>
      <c r="F2452" s="144"/>
      <c r="G2452" s="144"/>
      <c r="H2452" s="144"/>
      <c r="I2452" s="144"/>
      <c r="J2452" s="144"/>
      <c r="K2452" s="144"/>
      <c r="L2452" s="144"/>
      <c r="M2452" s="144"/>
      <c r="N2452" s="144"/>
      <c r="O2452" s="144"/>
      <c r="P2452" s="144"/>
      <c r="Q2452" s="144"/>
      <c r="R2452" s="144"/>
      <c r="S2452" s="144"/>
      <c r="T2452" s="144"/>
      <c r="U2452" s="144"/>
      <c r="V2452" s="144"/>
      <c r="W2452" s="144"/>
      <c r="X2452" s="144"/>
      <c r="Y2452" s="144"/>
      <c r="Z2452" s="144"/>
      <c r="AA2452" s="144"/>
      <c r="AB2452" s="144"/>
      <c r="AC2452" s="144"/>
      <c r="AD2452" s="144"/>
      <c r="AE2452" s="144"/>
      <c r="AF2452" s="144"/>
      <c r="AG2452" s="144"/>
      <c r="AH2452" s="144"/>
      <c r="AI2452" s="144"/>
      <c r="AJ2452" s="144"/>
      <c r="AK2452" s="144"/>
      <c r="AL2452" s="144"/>
      <c r="AM2452" s="144"/>
      <c r="AN2452" s="144"/>
      <c r="AO2452" s="144"/>
      <c r="AP2452" s="144"/>
      <c r="AQ2452" s="144"/>
      <c r="AR2452" s="144"/>
      <c r="AS2452" s="144"/>
      <c r="AT2452" s="144"/>
      <c r="AU2452" s="144"/>
      <c r="AV2452" s="144"/>
      <c r="AW2452" s="144"/>
      <c r="AX2452" s="144"/>
      <c r="AY2452" s="144"/>
      <c r="AZ2452" s="144"/>
      <c r="BA2452" s="144"/>
      <c r="BB2452" s="144"/>
      <c r="BC2452" s="144"/>
      <c r="BD2452" s="144"/>
      <c r="BE2452" s="144"/>
      <c r="BF2452" s="144"/>
      <c r="BG2452" s="144"/>
      <c r="BH2452" s="144"/>
      <c r="BI2452" s="144"/>
      <c r="BJ2452" s="144"/>
      <c r="BK2452" s="144"/>
      <c r="BL2452" s="144"/>
      <c r="BM2452" s="144"/>
      <c r="BN2452" s="144"/>
      <c r="BO2452" s="144"/>
      <c r="BP2452" s="144"/>
    </row>
    <row r="2453" spans="1:68" ht="14.5" x14ac:dyDescent="0.3">
      <c r="A2453" s="143"/>
      <c r="B2453" s="143"/>
      <c r="C2453" s="327"/>
      <c r="D2453" s="144"/>
      <c r="E2453" s="144"/>
      <c r="F2453" s="144"/>
      <c r="G2453" s="144"/>
      <c r="H2453" s="144"/>
      <c r="I2453" s="144"/>
      <c r="J2453" s="144"/>
      <c r="K2453" s="144"/>
      <c r="L2453" s="144"/>
      <c r="M2453" s="144"/>
      <c r="N2453" s="144"/>
      <c r="O2453" s="144"/>
      <c r="P2453" s="144"/>
      <c r="Q2453" s="144"/>
      <c r="R2453" s="144"/>
      <c r="S2453" s="144"/>
      <c r="T2453" s="144"/>
      <c r="U2453" s="144"/>
      <c r="V2453" s="144"/>
      <c r="W2453" s="144"/>
      <c r="X2453" s="144"/>
      <c r="Y2453" s="144"/>
      <c r="Z2453" s="144"/>
      <c r="AA2453" s="144"/>
      <c r="AB2453" s="144"/>
      <c r="AC2453" s="144"/>
      <c r="AD2453" s="144"/>
      <c r="AE2453" s="144"/>
      <c r="AF2453" s="144"/>
      <c r="AG2453" s="144"/>
      <c r="AH2453" s="144"/>
      <c r="AI2453" s="144"/>
      <c r="AJ2453" s="144"/>
      <c r="AK2453" s="144"/>
      <c r="AL2453" s="144"/>
      <c r="AM2453" s="144"/>
      <c r="AN2453" s="144"/>
      <c r="AO2453" s="144"/>
      <c r="AP2453" s="144"/>
      <c r="AQ2453" s="144"/>
      <c r="AR2453" s="144"/>
      <c r="AS2453" s="144"/>
      <c r="AT2453" s="144"/>
      <c r="AU2453" s="144"/>
      <c r="AV2453" s="144"/>
      <c r="AW2453" s="144"/>
      <c r="AX2453" s="144"/>
      <c r="AY2453" s="144"/>
      <c r="AZ2453" s="144"/>
      <c r="BA2453" s="144"/>
      <c r="BB2453" s="144"/>
      <c r="BC2453" s="144"/>
      <c r="BD2453" s="144"/>
      <c r="BE2453" s="144"/>
      <c r="BF2453" s="144"/>
      <c r="BG2453" s="144"/>
      <c r="BH2453" s="144"/>
      <c r="BI2453" s="144"/>
      <c r="BJ2453" s="144"/>
      <c r="BK2453" s="144"/>
      <c r="BL2453" s="144"/>
      <c r="BM2453" s="144"/>
      <c r="BN2453" s="144"/>
      <c r="BO2453" s="144"/>
      <c r="BP2453" s="144"/>
    </row>
    <row r="2454" spans="1:68" ht="14.5" x14ac:dyDescent="0.3">
      <c r="A2454" s="143"/>
      <c r="B2454" s="143"/>
      <c r="C2454" s="327"/>
      <c r="D2454" s="144"/>
      <c r="E2454" s="144"/>
      <c r="F2454" s="144"/>
      <c r="G2454" s="144"/>
      <c r="H2454" s="144"/>
      <c r="I2454" s="144"/>
      <c r="J2454" s="144"/>
      <c r="K2454" s="144"/>
      <c r="L2454" s="144"/>
      <c r="M2454" s="144"/>
      <c r="N2454" s="144"/>
      <c r="O2454" s="144"/>
      <c r="P2454" s="144"/>
      <c r="Q2454" s="144"/>
      <c r="R2454" s="144"/>
      <c r="S2454" s="144"/>
      <c r="T2454" s="144"/>
      <c r="U2454" s="144"/>
      <c r="V2454" s="144"/>
      <c r="W2454" s="144"/>
      <c r="X2454" s="144"/>
      <c r="Y2454" s="144"/>
      <c r="Z2454" s="144"/>
      <c r="AA2454" s="144"/>
      <c r="AB2454" s="144"/>
      <c r="AC2454" s="144"/>
      <c r="AD2454" s="144"/>
      <c r="AE2454" s="144"/>
      <c r="AF2454" s="144"/>
      <c r="AG2454" s="144"/>
      <c r="AH2454" s="144"/>
      <c r="AI2454" s="144"/>
      <c r="AJ2454" s="144"/>
      <c r="AK2454" s="144"/>
      <c r="AL2454" s="144"/>
      <c r="AM2454" s="144"/>
      <c r="AN2454" s="144"/>
      <c r="AO2454" s="144"/>
      <c r="AP2454" s="144"/>
      <c r="AQ2454" s="144"/>
      <c r="AR2454" s="144"/>
      <c r="AS2454" s="144"/>
      <c r="AT2454" s="144"/>
      <c r="AU2454" s="144"/>
      <c r="AV2454" s="144"/>
      <c r="AW2454" s="144"/>
      <c r="AX2454" s="144"/>
      <c r="AY2454" s="144"/>
      <c r="AZ2454" s="144"/>
      <c r="BA2454" s="144"/>
      <c r="BB2454" s="144"/>
      <c r="BC2454" s="144"/>
      <c r="BD2454" s="144"/>
      <c r="BE2454" s="144"/>
      <c r="BF2454" s="144"/>
      <c r="BG2454" s="144"/>
      <c r="BH2454" s="144"/>
      <c r="BI2454" s="144"/>
      <c r="BJ2454" s="144"/>
      <c r="BK2454" s="144"/>
      <c r="BL2454" s="144"/>
      <c r="BM2454" s="144"/>
      <c r="BN2454" s="144"/>
      <c r="BO2454" s="144"/>
      <c r="BP2454" s="144"/>
    </row>
    <row r="2455" spans="1:68" ht="14.5" x14ac:dyDescent="0.3">
      <c r="A2455" s="143"/>
      <c r="B2455" s="143"/>
      <c r="C2455" s="327"/>
      <c r="D2455" s="144"/>
      <c r="E2455" s="144"/>
      <c r="F2455" s="144"/>
      <c r="G2455" s="144"/>
      <c r="H2455" s="144"/>
      <c r="I2455" s="144"/>
      <c r="J2455" s="144"/>
      <c r="K2455" s="144"/>
      <c r="L2455" s="144"/>
      <c r="M2455" s="144"/>
      <c r="N2455" s="144"/>
      <c r="O2455" s="144"/>
      <c r="P2455" s="144"/>
      <c r="Q2455" s="144"/>
      <c r="R2455" s="144"/>
      <c r="S2455" s="144"/>
      <c r="T2455" s="144"/>
      <c r="U2455" s="144"/>
      <c r="V2455" s="144"/>
      <c r="W2455" s="144"/>
      <c r="X2455" s="144"/>
      <c r="Y2455" s="144"/>
      <c r="Z2455" s="144"/>
      <c r="AA2455" s="144"/>
      <c r="AB2455" s="144"/>
      <c r="AC2455" s="144"/>
      <c r="AD2455" s="144"/>
      <c r="AE2455" s="144"/>
      <c r="AF2455" s="144"/>
      <c r="AG2455" s="144"/>
      <c r="AH2455" s="144"/>
      <c r="AI2455" s="144"/>
      <c r="AJ2455" s="144"/>
      <c r="AK2455" s="144"/>
      <c r="AL2455" s="144"/>
      <c r="AM2455" s="144"/>
      <c r="AN2455" s="144"/>
      <c r="AO2455" s="144"/>
      <c r="AP2455" s="144"/>
      <c r="AQ2455" s="144"/>
      <c r="AR2455" s="144"/>
      <c r="AS2455" s="144"/>
      <c r="AT2455" s="144"/>
      <c r="AU2455" s="144"/>
      <c r="AV2455" s="144"/>
      <c r="AW2455" s="144"/>
      <c r="AX2455" s="144"/>
      <c r="AY2455" s="144"/>
      <c r="AZ2455" s="144"/>
      <c r="BA2455" s="144"/>
      <c r="BB2455" s="144"/>
      <c r="BC2455" s="144"/>
      <c r="BD2455" s="144"/>
      <c r="BE2455" s="144"/>
      <c r="BF2455" s="144"/>
      <c r="BG2455" s="144"/>
      <c r="BH2455" s="144"/>
      <c r="BI2455" s="144"/>
      <c r="BJ2455" s="144"/>
      <c r="BK2455" s="144"/>
      <c r="BL2455" s="144"/>
      <c r="BM2455" s="144"/>
      <c r="BN2455" s="144"/>
      <c r="BO2455" s="144"/>
      <c r="BP2455" s="144"/>
    </row>
    <row r="2456" spans="1:68" ht="14.5" x14ac:dyDescent="0.3">
      <c r="A2456" s="143"/>
      <c r="B2456" s="143"/>
      <c r="C2456" s="327"/>
      <c r="D2456" s="144"/>
      <c r="E2456" s="144"/>
      <c r="F2456" s="144"/>
      <c r="G2456" s="144"/>
      <c r="H2456" s="144"/>
      <c r="I2456" s="144"/>
      <c r="J2456" s="144"/>
      <c r="K2456" s="144"/>
      <c r="L2456" s="144"/>
      <c r="M2456" s="144"/>
      <c r="N2456" s="144"/>
      <c r="O2456" s="144"/>
      <c r="P2456" s="144"/>
      <c r="Q2456" s="144"/>
      <c r="R2456" s="144"/>
      <c r="S2456" s="144"/>
      <c r="T2456" s="144"/>
      <c r="U2456" s="144"/>
      <c r="V2456" s="144"/>
      <c r="W2456" s="144"/>
      <c r="X2456" s="144"/>
      <c r="Y2456" s="144"/>
      <c r="Z2456" s="144"/>
      <c r="AA2456" s="144"/>
      <c r="AB2456" s="144"/>
      <c r="AC2456" s="144"/>
      <c r="AD2456" s="144"/>
      <c r="AE2456" s="144"/>
      <c r="AF2456" s="144"/>
      <c r="AG2456" s="144"/>
      <c r="AH2456" s="144"/>
      <c r="AI2456" s="144"/>
      <c r="AJ2456" s="144"/>
      <c r="AK2456" s="144"/>
      <c r="AL2456" s="144"/>
      <c r="AM2456" s="144"/>
      <c r="AN2456" s="144"/>
      <c r="AO2456" s="144"/>
      <c r="AP2456" s="144"/>
      <c r="AQ2456" s="144"/>
      <c r="AR2456" s="144"/>
      <c r="AS2456" s="144"/>
      <c r="AT2456" s="144"/>
      <c r="AU2456" s="144"/>
      <c r="AV2456" s="144"/>
      <c r="AW2456" s="144"/>
      <c r="AX2456" s="144"/>
      <c r="AY2456" s="144"/>
      <c r="AZ2456" s="144"/>
      <c r="BA2456" s="144"/>
      <c r="BB2456" s="144"/>
      <c r="BC2456" s="144"/>
      <c r="BD2456" s="144"/>
      <c r="BE2456" s="144"/>
      <c r="BF2456" s="144"/>
      <c r="BG2456" s="144"/>
      <c r="BH2456" s="144"/>
      <c r="BI2456" s="144"/>
      <c r="BJ2456" s="144"/>
      <c r="BK2456" s="144"/>
      <c r="BL2456" s="144"/>
      <c r="BM2456" s="144"/>
      <c r="BN2456" s="144"/>
      <c r="BO2456" s="144"/>
      <c r="BP2456" s="144"/>
    </row>
    <row r="2457" spans="1:68" ht="14.5" x14ac:dyDescent="0.3">
      <c r="A2457" s="143"/>
      <c r="B2457" s="143"/>
      <c r="C2457" s="327"/>
      <c r="D2457" s="144"/>
      <c r="E2457" s="144"/>
      <c r="F2457" s="144"/>
      <c r="G2457" s="144"/>
      <c r="H2457" s="144"/>
      <c r="I2457" s="144"/>
      <c r="J2457" s="144"/>
      <c r="K2457" s="144"/>
      <c r="L2457" s="144"/>
      <c r="M2457" s="144"/>
      <c r="N2457" s="144"/>
      <c r="O2457" s="144"/>
      <c r="P2457" s="144"/>
      <c r="Q2457" s="144"/>
      <c r="R2457" s="144"/>
      <c r="S2457" s="144"/>
      <c r="T2457" s="144"/>
      <c r="U2457" s="144"/>
      <c r="V2457" s="144"/>
      <c r="W2457" s="144"/>
      <c r="X2457" s="144"/>
      <c r="Y2457" s="144"/>
      <c r="Z2457" s="144"/>
      <c r="AA2457" s="144"/>
      <c r="AB2457" s="144"/>
      <c r="AC2457" s="144"/>
      <c r="AD2457" s="144"/>
      <c r="AE2457" s="144"/>
      <c r="AF2457" s="144"/>
      <c r="AG2457" s="144"/>
      <c r="AH2457" s="144"/>
      <c r="AI2457" s="144"/>
      <c r="AJ2457" s="144"/>
      <c r="AK2457" s="144"/>
      <c r="AL2457" s="144"/>
      <c r="AM2457" s="144"/>
      <c r="AN2457" s="144"/>
      <c r="AO2457" s="144"/>
      <c r="AP2457" s="144"/>
      <c r="AQ2457" s="144"/>
      <c r="AR2457" s="144"/>
      <c r="AS2457" s="144"/>
      <c r="AT2457" s="144"/>
      <c r="AU2457" s="144"/>
      <c r="AV2457" s="144"/>
      <c r="AW2457" s="144"/>
      <c r="AX2457" s="144"/>
      <c r="AY2457" s="144"/>
      <c r="AZ2457" s="144"/>
      <c r="BA2457" s="144"/>
      <c r="BB2457" s="144"/>
      <c r="BC2457" s="144"/>
      <c r="BD2457" s="144"/>
      <c r="BE2457" s="144"/>
      <c r="BF2457" s="144"/>
      <c r="BG2457" s="144"/>
      <c r="BH2457" s="144"/>
      <c r="BI2457" s="144"/>
      <c r="BJ2457" s="144"/>
      <c r="BK2457" s="144"/>
      <c r="BL2457" s="144"/>
      <c r="BM2457" s="144"/>
      <c r="BN2457" s="144"/>
      <c r="BO2457" s="144"/>
      <c r="BP2457" s="144"/>
    </row>
    <row r="2458" spans="1:68" ht="14.5" x14ac:dyDescent="0.3">
      <c r="A2458" s="143"/>
      <c r="B2458" s="143"/>
      <c r="C2458" s="327"/>
      <c r="D2458" s="144"/>
      <c r="E2458" s="144"/>
      <c r="F2458" s="144"/>
      <c r="G2458" s="144"/>
      <c r="H2458" s="144"/>
      <c r="I2458" s="144"/>
      <c r="J2458" s="144"/>
      <c r="K2458" s="144"/>
      <c r="L2458" s="144"/>
      <c r="M2458" s="144"/>
      <c r="N2458" s="144"/>
      <c r="O2458" s="144"/>
      <c r="P2458" s="144"/>
      <c r="Q2458" s="144"/>
      <c r="R2458" s="144"/>
      <c r="S2458" s="144"/>
      <c r="T2458" s="144"/>
      <c r="U2458" s="144"/>
      <c r="V2458" s="144"/>
      <c r="W2458" s="144"/>
      <c r="X2458" s="144"/>
      <c r="Y2458" s="144"/>
      <c r="Z2458" s="144"/>
      <c r="AA2458" s="144"/>
      <c r="AB2458" s="144"/>
      <c r="AC2458" s="144"/>
      <c r="AD2458" s="144"/>
      <c r="AE2458" s="144"/>
      <c r="AF2458" s="144"/>
      <c r="AG2458" s="144"/>
      <c r="AH2458" s="144"/>
      <c r="AI2458" s="144"/>
      <c r="AJ2458" s="144"/>
      <c r="AK2458" s="144"/>
      <c r="AL2458" s="144"/>
      <c r="AM2458" s="144"/>
      <c r="AN2458" s="144"/>
      <c r="AO2458" s="144"/>
      <c r="AP2458" s="144"/>
      <c r="AQ2458" s="144"/>
      <c r="AR2458" s="144"/>
      <c r="AS2458" s="144"/>
      <c r="AT2458" s="144"/>
      <c r="AU2458" s="144"/>
      <c r="AV2458" s="144"/>
      <c r="AW2458" s="144"/>
      <c r="AX2458" s="144"/>
      <c r="AY2458" s="144"/>
      <c r="AZ2458" s="144"/>
      <c r="BA2458" s="144"/>
      <c r="BB2458" s="144"/>
      <c r="BC2458" s="144"/>
      <c r="BD2458" s="144"/>
      <c r="BE2458" s="144"/>
      <c r="BF2458" s="144"/>
      <c r="BG2458" s="144"/>
      <c r="BH2458" s="144"/>
      <c r="BI2458" s="144"/>
      <c r="BJ2458" s="144"/>
      <c r="BK2458" s="144"/>
      <c r="BL2458" s="144"/>
      <c r="BM2458" s="144"/>
      <c r="BN2458" s="144"/>
      <c r="BO2458" s="144"/>
      <c r="BP2458" s="144"/>
    </row>
    <row r="2459" spans="1:68" ht="14.5" x14ac:dyDescent="0.3">
      <c r="A2459" s="143"/>
      <c r="B2459" s="143"/>
      <c r="C2459" s="327"/>
      <c r="D2459" s="144"/>
      <c r="E2459" s="144"/>
      <c r="F2459" s="144"/>
      <c r="G2459" s="144"/>
      <c r="H2459" s="144"/>
      <c r="I2459" s="144"/>
      <c r="J2459" s="144"/>
      <c r="K2459" s="144"/>
      <c r="L2459" s="144"/>
      <c r="M2459" s="144"/>
      <c r="N2459" s="144"/>
      <c r="O2459" s="144"/>
      <c r="P2459" s="144"/>
      <c r="Q2459" s="144"/>
      <c r="R2459" s="144"/>
      <c r="S2459" s="144"/>
      <c r="T2459" s="144"/>
      <c r="U2459" s="144"/>
      <c r="V2459" s="144"/>
      <c r="W2459" s="144"/>
      <c r="X2459" s="144"/>
      <c r="Y2459" s="144"/>
      <c r="Z2459" s="144"/>
      <c r="AA2459" s="144"/>
      <c r="AB2459" s="144"/>
      <c r="AC2459" s="144"/>
      <c r="AD2459" s="144"/>
      <c r="AE2459" s="144"/>
      <c r="AF2459" s="144"/>
      <c r="AG2459" s="144"/>
      <c r="AH2459" s="144"/>
      <c r="AI2459" s="144"/>
      <c r="AJ2459" s="144"/>
      <c r="AK2459" s="144"/>
      <c r="AL2459" s="144"/>
      <c r="AM2459" s="144"/>
      <c r="AN2459" s="144"/>
      <c r="AO2459" s="144"/>
      <c r="AP2459" s="144"/>
      <c r="AQ2459" s="144"/>
      <c r="AR2459" s="144"/>
      <c r="AS2459" s="144"/>
      <c r="AT2459" s="144"/>
      <c r="AU2459" s="144"/>
      <c r="AV2459" s="144"/>
      <c r="AW2459" s="144"/>
      <c r="AX2459" s="144"/>
      <c r="AY2459" s="144"/>
      <c r="AZ2459" s="144"/>
      <c r="BA2459" s="144"/>
      <c r="BB2459" s="144"/>
      <c r="BC2459" s="144"/>
      <c r="BD2459" s="144"/>
      <c r="BE2459" s="144"/>
      <c r="BF2459" s="144"/>
      <c r="BG2459" s="144"/>
      <c r="BH2459" s="144"/>
      <c r="BI2459" s="144"/>
      <c r="BJ2459" s="144"/>
      <c r="BK2459" s="144"/>
      <c r="BL2459" s="144"/>
      <c r="BM2459" s="144"/>
      <c r="BN2459" s="144"/>
      <c r="BO2459" s="144"/>
      <c r="BP2459" s="144"/>
    </row>
    <row r="2460" spans="1:68" ht="14.5" x14ac:dyDescent="0.3">
      <c r="A2460" s="143"/>
      <c r="B2460" s="143"/>
      <c r="C2460" s="327"/>
      <c r="D2460" s="144"/>
      <c r="E2460" s="144"/>
      <c r="F2460" s="144"/>
      <c r="G2460" s="144"/>
      <c r="H2460" s="144"/>
      <c r="I2460" s="144"/>
      <c r="J2460" s="144"/>
      <c r="K2460" s="144"/>
      <c r="L2460" s="144"/>
      <c r="M2460" s="144"/>
      <c r="N2460" s="144"/>
      <c r="O2460" s="144"/>
      <c r="P2460" s="144"/>
      <c r="Q2460" s="144"/>
      <c r="R2460" s="144"/>
      <c r="S2460" s="144"/>
      <c r="T2460" s="144"/>
      <c r="U2460" s="144"/>
      <c r="V2460" s="144"/>
      <c r="W2460" s="144"/>
      <c r="X2460" s="144"/>
      <c r="Y2460" s="144"/>
      <c r="Z2460" s="144"/>
      <c r="AA2460" s="144"/>
      <c r="AB2460" s="144"/>
      <c r="AC2460" s="144"/>
      <c r="AD2460" s="144"/>
      <c r="AE2460" s="144"/>
      <c r="AF2460" s="144"/>
      <c r="AG2460" s="144"/>
      <c r="AH2460" s="144"/>
      <c r="AI2460" s="144"/>
      <c r="AJ2460" s="144"/>
      <c r="AK2460" s="144"/>
      <c r="AL2460" s="144"/>
      <c r="AM2460" s="144"/>
      <c r="AN2460" s="144"/>
      <c r="AO2460" s="144"/>
      <c r="AP2460" s="144"/>
      <c r="AQ2460" s="144"/>
      <c r="AR2460" s="144"/>
      <c r="AS2460" s="144"/>
      <c r="AT2460" s="144"/>
      <c r="AU2460" s="144"/>
      <c r="AV2460" s="144"/>
      <c r="AW2460" s="144"/>
      <c r="AX2460" s="144"/>
      <c r="AY2460" s="144"/>
      <c r="AZ2460" s="144"/>
      <c r="BA2460" s="144"/>
      <c r="BB2460" s="144"/>
      <c r="BC2460" s="144"/>
      <c r="BD2460" s="144"/>
      <c r="BE2460" s="144"/>
      <c r="BF2460" s="144"/>
      <c r="BG2460" s="144"/>
      <c r="BH2460" s="144"/>
      <c r="BI2460" s="144"/>
      <c r="BJ2460" s="144"/>
      <c r="BK2460" s="144"/>
      <c r="BL2460" s="144"/>
      <c r="BM2460" s="144"/>
      <c r="BN2460" s="144"/>
      <c r="BO2460" s="144"/>
      <c r="BP2460" s="144"/>
    </row>
    <row r="2461" spans="1:68" ht="14.5" x14ac:dyDescent="0.3">
      <c r="A2461" s="143"/>
      <c r="B2461" s="143"/>
      <c r="C2461" s="327"/>
      <c r="D2461" s="144"/>
      <c r="E2461" s="144"/>
      <c r="F2461" s="144"/>
      <c r="G2461" s="144"/>
      <c r="H2461" s="144"/>
      <c r="I2461" s="144"/>
      <c r="J2461" s="144"/>
      <c r="K2461" s="144"/>
      <c r="L2461" s="144"/>
      <c r="M2461" s="144"/>
      <c r="N2461" s="144"/>
      <c r="O2461" s="144"/>
      <c r="P2461" s="144"/>
      <c r="Q2461" s="144"/>
      <c r="R2461" s="144"/>
      <c r="S2461" s="144"/>
      <c r="T2461" s="144"/>
      <c r="U2461" s="144"/>
      <c r="V2461" s="144"/>
      <c r="W2461" s="144"/>
      <c r="X2461" s="144"/>
      <c r="Y2461" s="144"/>
      <c r="Z2461" s="144"/>
      <c r="AA2461" s="144"/>
      <c r="AB2461" s="144"/>
      <c r="AC2461" s="144"/>
      <c r="AD2461" s="144"/>
      <c r="AE2461" s="144"/>
      <c r="AF2461" s="144"/>
      <c r="AG2461" s="144"/>
      <c r="AH2461" s="144"/>
      <c r="AI2461" s="144"/>
      <c r="AJ2461" s="144"/>
      <c r="AK2461" s="144"/>
      <c r="AL2461" s="144"/>
      <c r="AM2461" s="144"/>
      <c r="AN2461" s="144"/>
      <c r="AO2461" s="144"/>
      <c r="AP2461" s="144"/>
      <c r="AQ2461" s="144"/>
      <c r="AR2461" s="144"/>
      <c r="AS2461" s="144"/>
      <c r="AT2461" s="144"/>
      <c r="AU2461" s="144"/>
      <c r="AV2461" s="144"/>
      <c r="AW2461" s="144"/>
      <c r="AX2461" s="144"/>
      <c r="AY2461" s="144"/>
      <c r="AZ2461" s="144"/>
      <c r="BA2461" s="144"/>
      <c r="BB2461" s="144"/>
      <c r="BC2461" s="144"/>
      <c r="BD2461" s="144"/>
      <c r="BE2461" s="144"/>
      <c r="BF2461" s="144"/>
      <c r="BG2461" s="144"/>
      <c r="BH2461" s="144"/>
      <c r="BI2461" s="144"/>
      <c r="BJ2461" s="144"/>
      <c r="BK2461" s="144"/>
      <c r="BL2461" s="144"/>
      <c r="BM2461" s="144"/>
      <c r="BN2461" s="144"/>
      <c r="BO2461" s="144"/>
      <c r="BP2461" s="144"/>
    </row>
    <row r="2462" spans="1:68" ht="14.5" x14ac:dyDescent="0.3">
      <c r="A2462" s="143"/>
      <c r="B2462" s="143"/>
      <c r="C2462" s="327"/>
      <c r="D2462" s="144"/>
      <c r="E2462" s="144"/>
      <c r="F2462" s="144"/>
      <c r="G2462" s="144"/>
      <c r="H2462" s="144"/>
      <c r="I2462" s="144"/>
      <c r="J2462" s="144"/>
      <c r="K2462" s="144"/>
      <c r="L2462" s="144"/>
      <c r="M2462" s="144"/>
      <c r="N2462" s="144"/>
      <c r="O2462" s="144"/>
      <c r="P2462" s="144"/>
      <c r="Q2462" s="144"/>
      <c r="R2462" s="144"/>
      <c r="S2462" s="144"/>
      <c r="T2462" s="144"/>
      <c r="U2462" s="144"/>
      <c r="V2462" s="144"/>
      <c r="W2462" s="144"/>
      <c r="X2462" s="144"/>
      <c r="Y2462" s="144"/>
      <c r="Z2462" s="144"/>
      <c r="AA2462" s="144"/>
      <c r="AB2462" s="144"/>
      <c r="AC2462" s="144"/>
      <c r="AD2462" s="144"/>
      <c r="AE2462" s="144"/>
      <c r="AF2462" s="144"/>
      <c r="AG2462" s="144"/>
      <c r="AH2462" s="144"/>
      <c r="AI2462" s="144"/>
      <c r="AJ2462" s="144"/>
      <c r="AK2462" s="144"/>
      <c r="AL2462" s="144"/>
      <c r="AM2462" s="144"/>
      <c r="AN2462" s="144"/>
      <c r="AO2462" s="144"/>
      <c r="AP2462" s="144"/>
      <c r="AQ2462" s="144"/>
      <c r="AR2462" s="144"/>
      <c r="AS2462" s="144"/>
      <c r="AT2462" s="144"/>
      <c r="AU2462" s="144"/>
      <c r="AV2462" s="144"/>
      <c r="AW2462" s="144"/>
      <c r="AX2462" s="144"/>
      <c r="AY2462" s="144"/>
      <c r="AZ2462" s="144"/>
      <c r="BA2462" s="144"/>
      <c r="BB2462" s="144"/>
      <c r="BC2462" s="144"/>
      <c r="BD2462" s="144"/>
      <c r="BE2462" s="144"/>
      <c r="BF2462" s="144"/>
      <c r="BG2462" s="144"/>
      <c r="BH2462" s="144"/>
      <c r="BI2462" s="144"/>
      <c r="BJ2462" s="144"/>
      <c r="BK2462" s="144"/>
      <c r="BL2462" s="144"/>
      <c r="BM2462" s="144"/>
      <c r="BN2462" s="144"/>
      <c r="BO2462" s="144"/>
      <c r="BP2462" s="144"/>
    </row>
    <row r="2463" spans="1:68" ht="14.5" x14ac:dyDescent="0.3">
      <c r="A2463" s="143"/>
      <c r="B2463" s="143"/>
      <c r="C2463" s="327"/>
      <c r="D2463" s="144"/>
      <c r="E2463" s="144"/>
      <c r="F2463" s="144"/>
      <c r="G2463" s="144"/>
      <c r="H2463" s="144"/>
      <c r="I2463" s="144"/>
      <c r="J2463" s="144"/>
      <c r="K2463" s="144"/>
      <c r="L2463" s="144"/>
      <c r="M2463" s="144"/>
      <c r="N2463" s="144"/>
      <c r="O2463" s="144"/>
      <c r="P2463" s="144"/>
      <c r="Q2463" s="144"/>
      <c r="R2463" s="144"/>
      <c r="S2463" s="144"/>
      <c r="T2463" s="144"/>
      <c r="U2463" s="144"/>
      <c r="V2463" s="144"/>
      <c r="W2463" s="144"/>
      <c r="X2463" s="144"/>
      <c r="Y2463" s="144"/>
      <c r="Z2463" s="144"/>
      <c r="AA2463" s="144"/>
      <c r="AB2463" s="144"/>
      <c r="AC2463" s="144"/>
      <c r="AD2463" s="144"/>
      <c r="AE2463" s="144"/>
      <c r="AF2463" s="144"/>
      <c r="AG2463" s="144"/>
      <c r="AH2463" s="144"/>
      <c r="AI2463" s="144"/>
      <c r="AJ2463" s="144"/>
      <c r="AK2463" s="144"/>
      <c r="AL2463" s="144"/>
      <c r="AM2463" s="144"/>
      <c r="AN2463" s="144"/>
      <c r="AO2463" s="144"/>
      <c r="AP2463" s="144"/>
      <c r="AQ2463" s="144"/>
      <c r="AR2463" s="144"/>
      <c r="AS2463" s="144"/>
      <c r="AT2463" s="144"/>
      <c r="AU2463" s="144"/>
      <c r="AV2463" s="144"/>
      <c r="AW2463" s="144"/>
      <c r="AX2463" s="144"/>
      <c r="AY2463" s="144"/>
      <c r="AZ2463" s="144"/>
      <c r="BA2463" s="144"/>
      <c r="BB2463" s="144"/>
      <c r="BC2463" s="144"/>
      <c r="BD2463" s="144"/>
      <c r="BE2463" s="144"/>
      <c r="BF2463" s="144"/>
      <c r="BG2463" s="144"/>
      <c r="BH2463" s="144"/>
      <c r="BI2463" s="144"/>
      <c r="BJ2463" s="144"/>
      <c r="BK2463" s="144"/>
      <c r="BL2463" s="144"/>
      <c r="BM2463" s="144"/>
      <c r="BN2463" s="144"/>
      <c r="BO2463" s="144"/>
      <c r="BP2463" s="144"/>
    </row>
    <row r="2464" spans="1:68" ht="14.5" x14ac:dyDescent="0.3">
      <c r="A2464" s="143"/>
      <c r="B2464" s="143"/>
      <c r="C2464" s="327"/>
      <c r="D2464" s="144"/>
      <c r="E2464" s="144"/>
      <c r="F2464" s="144"/>
      <c r="G2464" s="144"/>
      <c r="H2464" s="144"/>
      <c r="I2464" s="144"/>
      <c r="J2464" s="144"/>
      <c r="K2464" s="144"/>
      <c r="L2464" s="144"/>
      <c r="M2464" s="144"/>
      <c r="N2464" s="144"/>
      <c r="O2464" s="144"/>
      <c r="P2464" s="144"/>
      <c r="Q2464" s="144"/>
      <c r="R2464" s="144"/>
      <c r="S2464" s="144"/>
      <c r="T2464" s="144"/>
      <c r="U2464" s="144"/>
      <c r="V2464" s="144"/>
      <c r="W2464" s="144"/>
      <c r="X2464" s="144"/>
      <c r="Y2464" s="144"/>
      <c r="Z2464" s="144"/>
      <c r="AA2464" s="144"/>
      <c r="AB2464" s="144"/>
      <c r="AC2464" s="144"/>
      <c r="AD2464" s="144"/>
      <c r="AE2464" s="144"/>
      <c r="AF2464" s="144"/>
      <c r="AG2464" s="144"/>
      <c r="AH2464" s="144"/>
      <c r="AI2464" s="144"/>
      <c r="AJ2464" s="144"/>
      <c r="AK2464" s="144"/>
      <c r="AL2464" s="144"/>
      <c r="AM2464" s="144"/>
      <c r="AN2464" s="144"/>
      <c r="AO2464" s="144"/>
      <c r="AP2464" s="144"/>
      <c r="AQ2464" s="144"/>
      <c r="AR2464" s="144"/>
      <c r="AS2464" s="144"/>
      <c r="AT2464" s="144"/>
      <c r="AU2464" s="144"/>
      <c r="AV2464" s="144"/>
      <c r="AW2464" s="144"/>
      <c r="AX2464" s="144"/>
      <c r="AY2464" s="144"/>
      <c r="AZ2464" s="144"/>
      <c r="BA2464" s="144"/>
      <c r="BB2464" s="144"/>
      <c r="BC2464" s="144"/>
      <c r="BD2464" s="144"/>
      <c r="BE2464" s="144"/>
      <c r="BF2464" s="144"/>
      <c r="BG2464" s="144"/>
      <c r="BH2464" s="144"/>
      <c r="BI2464" s="144"/>
      <c r="BJ2464" s="144"/>
      <c r="BK2464" s="144"/>
      <c r="BL2464" s="144"/>
      <c r="BM2464" s="144"/>
      <c r="BN2464" s="144"/>
      <c r="BO2464" s="144"/>
      <c r="BP2464" s="144"/>
    </row>
    <row r="2465" spans="1:68" ht="14.5" x14ac:dyDescent="0.3">
      <c r="A2465" s="143"/>
      <c r="B2465" s="143"/>
      <c r="C2465" s="327"/>
      <c r="D2465" s="144"/>
      <c r="E2465" s="144"/>
      <c r="F2465" s="144"/>
      <c r="G2465" s="144"/>
      <c r="H2465" s="144"/>
      <c r="I2465" s="144"/>
      <c r="J2465" s="144"/>
      <c r="K2465" s="144"/>
      <c r="L2465" s="144"/>
      <c r="M2465" s="144"/>
      <c r="N2465" s="144"/>
      <c r="O2465" s="144"/>
      <c r="P2465" s="144"/>
      <c r="Q2465" s="144"/>
      <c r="R2465" s="144"/>
      <c r="S2465" s="144"/>
      <c r="T2465" s="144"/>
      <c r="U2465" s="144"/>
      <c r="V2465" s="144"/>
      <c r="W2465" s="144"/>
      <c r="X2465" s="144"/>
      <c r="Y2465" s="144"/>
      <c r="Z2465" s="144"/>
      <c r="AA2465" s="144"/>
      <c r="AB2465" s="144"/>
      <c r="AC2465" s="144"/>
      <c r="AD2465" s="144"/>
      <c r="AE2465" s="144"/>
      <c r="AF2465" s="144"/>
      <c r="AG2465" s="144"/>
      <c r="AH2465" s="144"/>
      <c r="AI2465" s="144"/>
      <c r="AJ2465" s="144"/>
      <c r="AK2465" s="144"/>
      <c r="AL2465" s="144"/>
      <c r="AM2465" s="144"/>
      <c r="AN2465" s="144"/>
      <c r="AO2465" s="144"/>
      <c r="AP2465" s="144"/>
      <c r="AQ2465" s="144"/>
      <c r="AR2465" s="144"/>
      <c r="AS2465" s="144"/>
      <c r="AT2465" s="144"/>
      <c r="AU2465" s="144"/>
      <c r="AV2465" s="144"/>
      <c r="AW2465" s="144"/>
      <c r="AX2465" s="144"/>
      <c r="AY2465" s="144"/>
      <c r="AZ2465" s="144"/>
      <c r="BA2465" s="144"/>
      <c r="BB2465" s="144"/>
      <c r="BC2465" s="144"/>
      <c r="BD2465" s="144"/>
      <c r="BE2465" s="144"/>
      <c r="BF2465" s="144"/>
      <c r="BG2465" s="144"/>
      <c r="BH2465" s="144"/>
      <c r="BI2465" s="144"/>
      <c r="BJ2465" s="144"/>
      <c r="BK2465" s="144"/>
      <c r="BL2465" s="144"/>
      <c r="BM2465" s="144"/>
      <c r="BN2465" s="144"/>
      <c r="BO2465" s="144"/>
      <c r="BP2465" s="144"/>
    </row>
    <row r="2466" spans="1:68" ht="14.5" x14ac:dyDescent="0.3">
      <c r="A2466" s="143"/>
      <c r="B2466" s="143"/>
      <c r="C2466" s="327"/>
      <c r="D2466" s="144"/>
      <c r="E2466" s="144"/>
      <c r="F2466" s="144"/>
      <c r="G2466" s="144"/>
      <c r="H2466" s="144"/>
      <c r="I2466" s="144"/>
      <c r="J2466" s="144"/>
      <c r="K2466" s="144"/>
      <c r="L2466" s="144"/>
      <c r="M2466" s="144"/>
      <c r="N2466" s="144"/>
      <c r="O2466" s="144"/>
      <c r="P2466" s="144"/>
      <c r="Q2466" s="144"/>
      <c r="R2466" s="144"/>
      <c r="S2466" s="144"/>
      <c r="T2466" s="144"/>
      <c r="U2466" s="144"/>
      <c r="V2466" s="144"/>
      <c r="W2466" s="144"/>
      <c r="X2466" s="144"/>
      <c r="Y2466" s="144"/>
      <c r="Z2466" s="144"/>
      <c r="AA2466" s="144"/>
      <c r="AB2466" s="144"/>
      <c r="AC2466" s="144"/>
      <c r="AD2466" s="144"/>
      <c r="AE2466" s="144"/>
      <c r="AF2466" s="144"/>
      <c r="AG2466" s="144"/>
      <c r="AH2466" s="144"/>
      <c r="AI2466" s="144"/>
      <c r="AJ2466" s="144"/>
      <c r="AK2466" s="144"/>
      <c r="AL2466" s="144"/>
      <c r="AM2466" s="144"/>
      <c r="AN2466" s="144"/>
      <c r="AO2466" s="144"/>
      <c r="AP2466" s="144"/>
      <c r="AQ2466" s="144"/>
      <c r="AR2466" s="144"/>
      <c r="AS2466" s="144"/>
      <c r="AT2466" s="144"/>
      <c r="AU2466" s="144"/>
      <c r="AV2466" s="144"/>
      <c r="AW2466" s="144"/>
      <c r="AX2466" s="144"/>
      <c r="AY2466" s="144"/>
      <c r="AZ2466" s="144"/>
      <c r="BA2466" s="144"/>
      <c r="BB2466" s="144"/>
      <c r="BC2466" s="144"/>
      <c r="BD2466" s="144"/>
      <c r="BE2466" s="144"/>
      <c r="BF2466" s="144"/>
      <c r="BG2466" s="144"/>
      <c r="BH2466" s="144"/>
      <c r="BI2466" s="144"/>
      <c r="BJ2466" s="144"/>
      <c r="BK2466" s="144"/>
      <c r="BL2466" s="144"/>
      <c r="BM2466" s="144"/>
      <c r="BN2466" s="144"/>
      <c r="BO2466" s="144"/>
      <c r="BP2466" s="144"/>
    </row>
    <row r="2467" spans="1:68" ht="14.5" x14ac:dyDescent="0.3">
      <c r="A2467" s="143"/>
      <c r="B2467" s="143"/>
      <c r="C2467" s="327"/>
      <c r="D2467" s="144"/>
      <c r="E2467" s="144"/>
      <c r="F2467" s="144"/>
      <c r="G2467" s="144"/>
      <c r="H2467" s="144"/>
      <c r="I2467" s="144"/>
      <c r="J2467" s="144"/>
      <c r="K2467" s="144"/>
      <c r="L2467" s="144"/>
      <c r="M2467" s="144"/>
      <c r="N2467" s="144"/>
      <c r="O2467" s="144"/>
      <c r="P2467" s="144"/>
      <c r="Q2467" s="144"/>
      <c r="R2467" s="144"/>
      <c r="S2467" s="144"/>
      <c r="T2467" s="144"/>
      <c r="U2467" s="144"/>
      <c r="V2467" s="144"/>
      <c r="W2467" s="144"/>
      <c r="X2467" s="144"/>
      <c r="Y2467" s="144"/>
      <c r="Z2467" s="144"/>
      <c r="AA2467" s="144"/>
      <c r="AB2467" s="144"/>
      <c r="AC2467" s="144"/>
      <c r="AD2467" s="144"/>
      <c r="AE2467" s="144"/>
      <c r="AF2467" s="144"/>
      <c r="AG2467" s="144"/>
      <c r="AH2467" s="144"/>
      <c r="AI2467" s="144"/>
      <c r="AJ2467" s="144"/>
      <c r="AK2467" s="144"/>
      <c r="AL2467" s="144"/>
      <c r="AM2467" s="144"/>
      <c r="AN2467" s="144"/>
      <c r="AO2467" s="144"/>
      <c r="AP2467" s="144"/>
      <c r="AQ2467" s="144"/>
      <c r="AR2467" s="144"/>
      <c r="AS2467" s="144"/>
      <c r="AT2467" s="144"/>
      <c r="AU2467" s="144"/>
      <c r="AV2467" s="144"/>
      <c r="AW2467" s="144"/>
      <c r="AX2467" s="144"/>
      <c r="AY2467" s="144"/>
      <c r="AZ2467" s="144"/>
      <c r="BA2467" s="144"/>
      <c r="BB2467" s="144"/>
      <c r="BC2467" s="144"/>
      <c r="BD2467" s="144"/>
      <c r="BE2467" s="144"/>
      <c r="BF2467" s="144"/>
      <c r="BG2467" s="144"/>
      <c r="BH2467" s="144"/>
      <c r="BI2467" s="144"/>
      <c r="BJ2467" s="144"/>
      <c r="BK2467" s="144"/>
      <c r="BL2467" s="144"/>
      <c r="BM2467" s="144"/>
      <c r="BN2467" s="144"/>
      <c r="BO2467" s="144"/>
      <c r="BP2467" s="144"/>
    </row>
    <row r="2468" spans="1:68" ht="14.5" x14ac:dyDescent="0.3">
      <c r="A2468" s="143"/>
      <c r="B2468" s="143"/>
      <c r="C2468" s="327"/>
      <c r="D2468" s="144"/>
      <c r="E2468" s="144"/>
      <c r="F2468" s="144"/>
      <c r="G2468" s="144"/>
      <c r="H2468" s="144"/>
      <c r="I2468" s="144"/>
      <c r="J2468" s="144"/>
      <c r="K2468" s="144"/>
      <c r="L2468" s="144"/>
      <c r="M2468" s="144"/>
      <c r="N2468" s="144"/>
      <c r="O2468" s="144"/>
      <c r="P2468" s="144"/>
      <c r="Q2468" s="144"/>
      <c r="R2468" s="144"/>
      <c r="S2468" s="144"/>
      <c r="T2468" s="144"/>
      <c r="U2468" s="144"/>
      <c r="V2468" s="144"/>
      <c r="W2468" s="144"/>
      <c r="X2468" s="144"/>
      <c r="Y2468" s="144"/>
      <c r="Z2468" s="144"/>
      <c r="AA2468" s="144"/>
      <c r="AB2468" s="144"/>
      <c r="AC2468" s="144"/>
      <c r="AD2468" s="144"/>
      <c r="AE2468" s="144"/>
      <c r="AF2468" s="144"/>
      <c r="AG2468" s="144"/>
      <c r="AH2468" s="144"/>
      <c r="AI2468" s="144"/>
      <c r="AJ2468" s="144"/>
      <c r="AK2468" s="144"/>
      <c r="AL2468" s="144"/>
      <c r="AM2468" s="144"/>
      <c r="AN2468" s="144"/>
      <c r="AO2468" s="144"/>
      <c r="AP2468" s="144"/>
      <c r="AQ2468" s="144"/>
      <c r="AR2468" s="144"/>
      <c r="AS2468" s="144"/>
      <c r="AT2468" s="144"/>
      <c r="AU2468" s="144"/>
      <c r="AV2468" s="144"/>
      <c r="AW2468" s="144"/>
      <c r="AX2468" s="144"/>
      <c r="AY2468" s="144"/>
      <c r="AZ2468" s="144"/>
      <c r="BA2468" s="144"/>
      <c r="BB2468" s="144"/>
      <c r="BC2468" s="144"/>
      <c r="BD2468" s="144"/>
      <c r="BE2468" s="144"/>
      <c r="BF2468" s="144"/>
      <c r="BG2468" s="144"/>
      <c r="BH2468" s="144"/>
      <c r="BI2468" s="144"/>
      <c r="BJ2468" s="144"/>
      <c r="BK2468" s="144"/>
      <c r="BL2468" s="144"/>
      <c r="BM2468" s="144"/>
      <c r="BN2468" s="144"/>
      <c r="BO2468" s="144"/>
      <c r="BP2468" s="144"/>
    </row>
    <row r="2469" spans="1:68" ht="14.5" x14ac:dyDescent="0.3">
      <c r="A2469" s="143"/>
      <c r="B2469" s="143"/>
      <c r="C2469" s="327"/>
      <c r="D2469" s="144"/>
      <c r="E2469" s="144"/>
      <c r="F2469" s="144"/>
      <c r="G2469" s="144"/>
      <c r="H2469" s="144"/>
      <c r="I2469" s="144"/>
      <c r="J2469" s="144"/>
      <c r="K2469" s="144"/>
      <c r="L2469" s="144"/>
      <c r="M2469" s="144"/>
      <c r="N2469" s="144"/>
      <c r="O2469" s="144"/>
      <c r="P2469" s="144"/>
      <c r="Q2469" s="144"/>
      <c r="R2469" s="144"/>
      <c r="S2469" s="144"/>
      <c r="T2469" s="144"/>
      <c r="U2469" s="144"/>
      <c r="V2469" s="144"/>
      <c r="W2469" s="144"/>
      <c r="X2469" s="144"/>
      <c r="Y2469" s="144"/>
      <c r="Z2469" s="144"/>
      <c r="AA2469" s="144"/>
      <c r="AB2469" s="144"/>
      <c r="AC2469" s="144"/>
      <c r="AD2469" s="144"/>
      <c r="AE2469" s="144"/>
      <c r="AF2469" s="144"/>
      <c r="AG2469" s="144"/>
      <c r="AH2469" s="144"/>
      <c r="AI2469" s="144"/>
      <c r="AJ2469" s="144"/>
      <c r="AK2469" s="144"/>
      <c r="AL2469" s="144"/>
      <c r="AM2469" s="144"/>
      <c r="AN2469" s="144"/>
      <c r="AO2469" s="144"/>
      <c r="AP2469" s="144"/>
      <c r="AQ2469" s="144"/>
      <c r="AR2469" s="144"/>
      <c r="AS2469" s="144"/>
      <c r="AT2469" s="144"/>
      <c r="AU2469" s="144"/>
      <c r="AV2469" s="144"/>
      <c r="AW2469" s="144"/>
      <c r="AX2469" s="144"/>
      <c r="AY2469" s="144"/>
      <c r="AZ2469" s="144"/>
      <c r="BA2469" s="144"/>
      <c r="BB2469" s="144"/>
      <c r="BC2469" s="144"/>
      <c r="BD2469" s="144"/>
      <c r="BE2469" s="144"/>
      <c r="BF2469" s="144"/>
      <c r="BG2469" s="144"/>
      <c r="BH2469" s="144"/>
      <c r="BI2469" s="144"/>
      <c r="BJ2469" s="144"/>
      <c r="BK2469" s="144"/>
      <c r="BL2469" s="144"/>
      <c r="BM2469" s="144"/>
      <c r="BN2469" s="144"/>
      <c r="BO2469" s="144"/>
      <c r="BP2469" s="144"/>
    </row>
    <row r="2470" spans="1:68" ht="14.5" x14ac:dyDescent="0.3">
      <c r="A2470" s="143"/>
      <c r="B2470" s="143"/>
      <c r="C2470" s="327"/>
      <c r="D2470" s="144"/>
      <c r="E2470" s="144"/>
      <c r="F2470" s="144"/>
      <c r="G2470" s="144"/>
      <c r="H2470" s="144"/>
      <c r="I2470" s="144"/>
      <c r="J2470" s="144"/>
      <c r="K2470" s="144"/>
      <c r="L2470" s="144"/>
      <c r="M2470" s="144"/>
      <c r="N2470" s="144"/>
      <c r="O2470" s="144"/>
      <c r="P2470" s="144"/>
      <c r="Q2470" s="144"/>
      <c r="R2470" s="144"/>
      <c r="S2470" s="144"/>
      <c r="T2470" s="144"/>
      <c r="U2470" s="144"/>
      <c r="V2470" s="144"/>
      <c r="W2470" s="144"/>
      <c r="X2470" s="144"/>
      <c r="Y2470" s="144"/>
      <c r="Z2470" s="144"/>
      <c r="AA2470" s="144"/>
      <c r="AB2470" s="144"/>
      <c r="AC2470" s="144"/>
      <c r="AD2470" s="144"/>
      <c r="AE2470" s="144"/>
      <c r="AF2470" s="144"/>
      <c r="AG2470" s="144"/>
      <c r="AH2470" s="144"/>
      <c r="AI2470" s="144"/>
      <c r="AJ2470" s="144"/>
      <c r="AK2470" s="144"/>
      <c r="AL2470" s="144"/>
      <c r="AM2470" s="144"/>
      <c r="AN2470" s="144"/>
      <c r="AO2470" s="144"/>
      <c r="AP2470" s="144"/>
      <c r="AQ2470" s="144"/>
      <c r="AR2470" s="144"/>
      <c r="AS2470" s="144"/>
      <c r="AT2470" s="144"/>
      <c r="AU2470" s="144"/>
      <c r="AV2470" s="144"/>
      <c r="AW2470" s="144"/>
      <c r="AX2470" s="144"/>
      <c r="AY2470" s="144"/>
      <c r="AZ2470" s="144"/>
      <c r="BA2470" s="144"/>
      <c r="BB2470" s="144"/>
      <c r="BC2470" s="144"/>
      <c r="BD2470" s="144"/>
      <c r="BE2470" s="144"/>
      <c r="BF2470" s="144"/>
      <c r="BG2470" s="144"/>
      <c r="BH2470" s="144"/>
      <c r="BI2470" s="144"/>
      <c r="BJ2470" s="144"/>
      <c r="BK2470" s="144"/>
      <c r="BL2470" s="144"/>
      <c r="BM2470" s="144"/>
      <c r="BN2470" s="144"/>
      <c r="BO2470" s="144"/>
      <c r="BP2470" s="144"/>
    </row>
    <row r="2471" spans="1:68" ht="14.5" x14ac:dyDescent="0.3">
      <c r="A2471" s="143"/>
      <c r="B2471" s="143"/>
      <c r="C2471" s="327"/>
      <c r="D2471" s="144"/>
      <c r="E2471" s="144"/>
      <c r="F2471" s="144"/>
      <c r="G2471" s="144"/>
      <c r="H2471" s="144"/>
      <c r="I2471" s="144"/>
      <c r="J2471" s="144"/>
      <c r="K2471" s="144"/>
      <c r="L2471" s="144"/>
      <c r="M2471" s="144"/>
      <c r="N2471" s="144"/>
      <c r="O2471" s="144"/>
      <c r="P2471" s="144"/>
      <c r="Q2471" s="144"/>
      <c r="R2471" s="144"/>
      <c r="S2471" s="144"/>
      <c r="T2471" s="144"/>
      <c r="U2471" s="144"/>
      <c r="V2471" s="144"/>
      <c r="W2471" s="144"/>
      <c r="X2471" s="144"/>
      <c r="Y2471" s="144"/>
      <c r="Z2471" s="144"/>
      <c r="AA2471" s="144"/>
      <c r="AB2471" s="144"/>
      <c r="AC2471" s="144"/>
      <c r="AD2471" s="144"/>
      <c r="AE2471" s="144"/>
      <c r="AF2471" s="144"/>
      <c r="AG2471" s="144"/>
      <c r="AH2471" s="144"/>
      <c r="AI2471" s="144"/>
      <c r="AJ2471" s="144"/>
      <c r="AK2471" s="144"/>
      <c r="AL2471" s="144"/>
      <c r="AM2471" s="144"/>
      <c r="AN2471" s="144"/>
      <c r="AO2471" s="144"/>
      <c r="AP2471" s="144"/>
      <c r="AQ2471" s="144"/>
      <c r="AR2471" s="144"/>
      <c r="AS2471" s="144"/>
      <c r="AT2471" s="144"/>
      <c r="AU2471" s="144"/>
      <c r="AV2471" s="144"/>
      <c r="AW2471" s="144"/>
      <c r="AX2471" s="144"/>
      <c r="AY2471" s="144"/>
      <c r="AZ2471" s="144"/>
      <c r="BA2471" s="144"/>
      <c r="BB2471" s="144"/>
      <c r="BC2471" s="144"/>
      <c r="BD2471" s="144"/>
      <c r="BE2471" s="144"/>
      <c r="BF2471" s="144"/>
      <c r="BG2471" s="144"/>
      <c r="BH2471" s="144"/>
      <c r="BI2471" s="144"/>
      <c r="BJ2471" s="144"/>
      <c r="BK2471" s="144"/>
      <c r="BL2471" s="144"/>
      <c r="BM2471" s="144"/>
      <c r="BN2471" s="144"/>
      <c r="BO2471" s="144"/>
      <c r="BP2471" s="144"/>
    </row>
    <row r="2472" spans="1:68" ht="14.5" x14ac:dyDescent="0.3">
      <c r="A2472" s="143"/>
      <c r="B2472" s="143"/>
      <c r="C2472" s="327"/>
      <c r="D2472" s="144"/>
      <c r="E2472" s="144"/>
      <c r="F2472" s="144"/>
      <c r="G2472" s="144"/>
      <c r="H2472" s="144"/>
      <c r="I2472" s="144"/>
      <c r="J2472" s="144"/>
      <c r="K2472" s="144"/>
      <c r="L2472" s="144"/>
      <c r="M2472" s="144"/>
      <c r="N2472" s="144"/>
      <c r="O2472" s="144"/>
      <c r="P2472" s="144"/>
      <c r="Q2472" s="144"/>
      <c r="R2472" s="144"/>
      <c r="S2472" s="144"/>
      <c r="T2472" s="144"/>
      <c r="U2472" s="144"/>
      <c r="V2472" s="144"/>
      <c r="W2472" s="144"/>
      <c r="X2472" s="144"/>
      <c r="Y2472" s="144"/>
      <c r="Z2472" s="144"/>
      <c r="AA2472" s="144"/>
      <c r="AB2472" s="144"/>
      <c r="AC2472" s="144"/>
      <c r="AD2472" s="144"/>
      <c r="AE2472" s="144"/>
      <c r="AF2472" s="144"/>
      <c r="AG2472" s="144"/>
      <c r="AH2472" s="144"/>
      <c r="AI2472" s="144"/>
      <c r="AJ2472" s="144"/>
      <c r="AK2472" s="144"/>
      <c r="AL2472" s="144"/>
      <c r="AM2472" s="144"/>
      <c r="AN2472" s="144"/>
      <c r="AO2472" s="144"/>
      <c r="AP2472" s="144"/>
      <c r="AQ2472" s="144"/>
      <c r="AR2472" s="144"/>
      <c r="AS2472" s="144"/>
      <c r="AT2472" s="144"/>
      <c r="AU2472" s="144"/>
      <c r="AV2472" s="144"/>
      <c r="AW2472" s="144"/>
      <c r="AX2472" s="144"/>
      <c r="AY2472" s="144"/>
      <c r="AZ2472" s="144"/>
      <c r="BA2472" s="144"/>
      <c r="BB2472" s="144"/>
      <c r="BC2472" s="144"/>
      <c r="BD2472" s="144"/>
      <c r="BE2472" s="144"/>
      <c r="BF2472" s="144"/>
      <c r="BG2472" s="144"/>
      <c r="BH2472" s="144"/>
      <c r="BI2472" s="144"/>
      <c r="BJ2472" s="144"/>
      <c r="BK2472" s="144"/>
      <c r="BL2472" s="144"/>
      <c r="BM2472" s="144"/>
      <c r="BN2472" s="144"/>
      <c r="BO2472" s="144"/>
      <c r="BP2472" s="144"/>
    </row>
    <row r="2473" spans="1:68" ht="14.5" x14ac:dyDescent="0.3">
      <c r="A2473" s="143"/>
      <c r="B2473" s="143"/>
      <c r="C2473" s="327"/>
      <c r="D2473" s="144"/>
      <c r="E2473" s="144"/>
      <c r="F2473" s="144"/>
      <c r="G2473" s="144"/>
      <c r="H2473" s="144"/>
      <c r="I2473" s="144"/>
      <c r="J2473" s="144"/>
      <c r="K2473" s="144"/>
      <c r="L2473" s="144"/>
      <c r="M2473" s="144"/>
      <c r="N2473" s="144"/>
      <c r="O2473" s="144"/>
      <c r="P2473" s="144"/>
      <c r="Q2473" s="144"/>
      <c r="R2473" s="144"/>
      <c r="S2473" s="144"/>
      <c r="T2473" s="144"/>
      <c r="U2473" s="144"/>
      <c r="V2473" s="144"/>
      <c r="W2473" s="144"/>
      <c r="X2473" s="144"/>
      <c r="Y2473" s="144"/>
      <c r="Z2473" s="144"/>
      <c r="AA2473" s="144"/>
      <c r="AB2473" s="144"/>
      <c r="AC2473" s="144"/>
      <c r="AD2473" s="144"/>
      <c r="AE2473" s="144"/>
      <c r="AF2473" s="144"/>
      <c r="AG2473" s="144"/>
      <c r="AH2473" s="144"/>
      <c r="AI2473" s="144"/>
      <c r="AJ2473" s="144"/>
      <c r="AK2473" s="144"/>
      <c r="AL2473" s="144"/>
      <c r="AM2473" s="144"/>
      <c r="AN2473" s="144"/>
      <c r="AO2473" s="144"/>
      <c r="AP2473" s="144"/>
      <c r="AQ2473" s="144"/>
      <c r="AR2473" s="144"/>
      <c r="AS2473" s="144"/>
      <c r="AT2473" s="144"/>
      <c r="AU2473" s="144"/>
      <c r="AV2473" s="144"/>
      <c r="AW2473" s="144"/>
      <c r="AX2473" s="144"/>
      <c r="AY2473" s="144"/>
      <c r="AZ2473" s="144"/>
      <c r="BA2473" s="144"/>
      <c r="BB2473" s="144"/>
      <c r="BC2473" s="144"/>
      <c r="BD2473" s="144"/>
      <c r="BE2473" s="144"/>
      <c r="BF2473" s="144"/>
      <c r="BG2473" s="144"/>
      <c r="BH2473" s="144"/>
      <c r="BI2473" s="144"/>
      <c r="BJ2473" s="144"/>
      <c r="BK2473" s="144"/>
      <c r="BL2473" s="144"/>
      <c r="BM2473" s="144"/>
      <c r="BN2473" s="144"/>
      <c r="BO2473" s="144"/>
      <c r="BP2473" s="144"/>
    </row>
    <row r="2474" spans="1:68" ht="14.5" x14ac:dyDescent="0.3">
      <c r="A2474" s="143"/>
      <c r="B2474" s="143"/>
      <c r="C2474" s="327"/>
      <c r="D2474" s="144"/>
      <c r="E2474" s="144"/>
      <c r="F2474" s="144"/>
      <c r="G2474" s="144"/>
      <c r="H2474" s="144"/>
      <c r="I2474" s="144"/>
      <c r="J2474" s="144"/>
      <c r="K2474" s="144"/>
      <c r="L2474" s="144"/>
      <c r="M2474" s="144"/>
      <c r="N2474" s="144"/>
      <c r="O2474" s="144"/>
      <c r="P2474" s="144"/>
      <c r="Q2474" s="144"/>
      <c r="R2474" s="144"/>
      <c r="S2474" s="144"/>
      <c r="T2474" s="144"/>
      <c r="U2474" s="144"/>
      <c r="V2474" s="144"/>
      <c r="W2474" s="144"/>
      <c r="X2474" s="144"/>
      <c r="Y2474" s="144"/>
      <c r="Z2474" s="144"/>
      <c r="AA2474" s="144"/>
      <c r="AB2474" s="144"/>
      <c r="AC2474" s="144"/>
      <c r="AD2474" s="144"/>
      <c r="AE2474" s="144"/>
      <c r="AF2474" s="144"/>
      <c r="AG2474" s="144"/>
      <c r="AH2474" s="144"/>
      <c r="AI2474" s="144"/>
      <c r="AJ2474" s="144"/>
      <c r="AK2474" s="144"/>
      <c r="AL2474" s="144"/>
      <c r="AM2474" s="144"/>
      <c r="AN2474" s="144"/>
      <c r="AO2474" s="144"/>
      <c r="AP2474" s="144"/>
      <c r="AQ2474" s="144"/>
      <c r="AR2474" s="144"/>
      <c r="AS2474" s="144"/>
      <c r="AT2474" s="144"/>
      <c r="AU2474" s="144"/>
      <c r="AV2474" s="144"/>
      <c r="AW2474" s="144"/>
      <c r="AX2474" s="144"/>
      <c r="AY2474" s="144"/>
      <c r="AZ2474" s="144"/>
      <c r="BA2474" s="144"/>
      <c r="BB2474" s="144"/>
      <c r="BC2474" s="144"/>
      <c r="BD2474" s="144"/>
      <c r="BE2474" s="144"/>
      <c r="BF2474" s="144"/>
      <c r="BG2474" s="144"/>
      <c r="BH2474" s="144"/>
      <c r="BI2474" s="144"/>
      <c r="BJ2474" s="144"/>
      <c r="BK2474" s="144"/>
      <c r="BL2474" s="144"/>
      <c r="BM2474" s="144"/>
      <c r="BN2474" s="144"/>
      <c r="BO2474" s="144"/>
      <c r="BP2474" s="144"/>
    </row>
    <row r="2475" spans="1:68" ht="14.5" x14ac:dyDescent="0.3">
      <c r="A2475" s="143"/>
      <c r="B2475" s="143"/>
      <c r="C2475" s="327"/>
      <c r="D2475" s="144"/>
      <c r="E2475" s="144"/>
      <c r="F2475" s="144"/>
      <c r="G2475" s="144"/>
      <c r="H2475" s="144"/>
      <c r="I2475" s="144"/>
      <c r="J2475" s="144"/>
      <c r="K2475" s="144"/>
      <c r="L2475" s="144"/>
      <c r="M2475" s="144"/>
      <c r="N2475" s="144"/>
      <c r="O2475" s="144"/>
      <c r="P2475" s="144"/>
      <c r="Q2475" s="144"/>
      <c r="R2475" s="144"/>
      <c r="S2475" s="144"/>
      <c r="T2475" s="144"/>
      <c r="U2475" s="144"/>
      <c r="V2475" s="144"/>
      <c r="W2475" s="144"/>
      <c r="X2475" s="144"/>
      <c r="Y2475" s="144"/>
      <c r="Z2475" s="144"/>
      <c r="AA2475" s="144"/>
      <c r="AB2475" s="144"/>
      <c r="AC2475" s="144"/>
      <c r="AD2475" s="144"/>
      <c r="AE2475" s="144"/>
      <c r="AF2475" s="144"/>
      <c r="AG2475" s="144"/>
      <c r="AH2475" s="144"/>
      <c r="AI2475" s="144"/>
      <c r="AJ2475" s="144"/>
      <c r="AK2475" s="144"/>
      <c r="AL2475" s="144"/>
      <c r="AM2475" s="144"/>
      <c r="AN2475" s="144"/>
      <c r="AO2475" s="144"/>
      <c r="AP2475" s="144"/>
      <c r="AQ2475" s="144"/>
      <c r="AR2475" s="144"/>
      <c r="AS2475" s="144"/>
      <c r="AT2475" s="144"/>
      <c r="AU2475" s="144"/>
      <c r="AV2475" s="144"/>
      <c r="AW2475" s="144"/>
      <c r="AX2475" s="144"/>
      <c r="AY2475" s="144"/>
      <c r="AZ2475" s="144"/>
      <c r="BA2475" s="144"/>
      <c r="BB2475" s="144"/>
      <c r="BC2475" s="144"/>
      <c r="BD2475" s="144"/>
      <c r="BE2475" s="144"/>
      <c r="BF2475" s="144"/>
      <c r="BG2475" s="144"/>
      <c r="BH2475" s="144"/>
      <c r="BI2475" s="144"/>
      <c r="BJ2475" s="144"/>
      <c r="BK2475" s="144"/>
      <c r="BL2475" s="144"/>
      <c r="BM2475" s="144"/>
      <c r="BN2475" s="144"/>
      <c r="BO2475" s="144"/>
      <c r="BP2475" s="144"/>
    </row>
    <row r="2476" spans="1:68" ht="14.5" x14ac:dyDescent="0.3">
      <c r="A2476" s="143"/>
      <c r="B2476" s="143"/>
      <c r="C2476" s="327"/>
      <c r="D2476" s="144"/>
      <c r="E2476" s="144"/>
      <c r="F2476" s="144"/>
      <c r="G2476" s="144"/>
      <c r="H2476" s="144"/>
      <c r="I2476" s="144"/>
      <c r="J2476" s="144"/>
      <c r="K2476" s="144"/>
      <c r="L2476" s="144"/>
      <c r="M2476" s="144"/>
      <c r="N2476" s="144"/>
      <c r="O2476" s="144"/>
      <c r="P2476" s="144"/>
      <c r="Q2476" s="144"/>
      <c r="R2476" s="144"/>
      <c r="S2476" s="144"/>
      <c r="T2476" s="144"/>
      <c r="U2476" s="144"/>
      <c r="V2476" s="144"/>
      <c r="W2476" s="144"/>
      <c r="X2476" s="144"/>
      <c r="Y2476" s="144"/>
      <c r="Z2476" s="144"/>
      <c r="AA2476" s="144"/>
      <c r="AB2476" s="144"/>
      <c r="AC2476" s="144"/>
      <c r="AD2476" s="144"/>
      <c r="AE2476" s="144"/>
      <c r="AF2476" s="144"/>
      <c r="AG2476" s="144"/>
      <c r="AH2476" s="144"/>
      <c r="AI2476" s="144"/>
      <c r="AJ2476" s="144"/>
      <c r="AK2476" s="144"/>
      <c r="AL2476" s="144"/>
      <c r="AM2476" s="144"/>
      <c r="AN2476" s="144"/>
      <c r="AO2476" s="144"/>
      <c r="AP2476" s="144"/>
      <c r="AQ2476" s="144"/>
      <c r="AR2476" s="144"/>
      <c r="AS2476" s="144"/>
      <c r="AT2476" s="144"/>
      <c r="AU2476" s="144"/>
      <c r="AV2476" s="144"/>
      <c r="AW2476" s="144"/>
      <c r="AX2476" s="144"/>
      <c r="AY2476" s="144"/>
      <c r="AZ2476" s="144"/>
      <c r="BA2476" s="144"/>
      <c r="BB2476" s="144"/>
      <c r="BC2476" s="144"/>
      <c r="BD2476" s="144"/>
      <c r="BE2476" s="144"/>
      <c r="BF2476" s="144"/>
      <c r="BG2476" s="144"/>
      <c r="BH2476" s="144"/>
      <c r="BI2476" s="144"/>
      <c r="BJ2476" s="144"/>
      <c r="BK2476" s="144"/>
      <c r="BL2476" s="144"/>
      <c r="BM2476" s="144"/>
      <c r="BN2476" s="144"/>
      <c r="BO2476" s="144"/>
      <c r="BP2476" s="144"/>
    </row>
    <row r="2477" spans="1:68" ht="14.5" x14ac:dyDescent="0.3">
      <c r="A2477" s="143"/>
      <c r="B2477" s="143"/>
      <c r="C2477" s="327"/>
      <c r="D2477" s="144"/>
      <c r="E2477" s="144"/>
      <c r="F2477" s="144"/>
      <c r="G2477" s="144"/>
      <c r="H2477" s="144"/>
      <c r="I2477" s="144"/>
      <c r="J2477" s="144"/>
      <c r="K2477" s="144"/>
      <c r="L2477" s="144"/>
      <c r="M2477" s="144"/>
      <c r="N2477" s="144"/>
      <c r="O2477" s="144"/>
      <c r="P2477" s="144"/>
      <c r="Q2477" s="144"/>
      <c r="R2477" s="144"/>
      <c r="S2477" s="144"/>
      <c r="T2477" s="144"/>
      <c r="U2477" s="144"/>
      <c r="V2477" s="144"/>
      <c r="W2477" s="144"/>
      <c r="X2477" s="144"/>
      <c r="Y2477" s="144"/>
      <c r="Z2477" s="144"/>
      <c r="AA2477" s="144"/>
      <c r="AB2477" s="144"/>
      <c r="AC2477" s="144"/>
      <c r="AD2477" s="144"/>
      <c r="AE2477" s="144"/>
      <c r="AF2477" s="144"/>
      <c r="AG2477" s="144"/>
      <c r="AH2477" s="144"/>
      <c r="AI2477" s="144"/>
      <c r="AJ2477" s="144"/>
      <c r="AK2477" s="144"/>
      <c r="AL2477" s="144"/>
      <c r="AM2477" s="144"/>
      <c r="AN2477" s="144"/>
      <c r="AO2477" s="144"/>
      <c r="AP2477" s="144"/>
      <c r="AQ2477" s="144"/>
      <c r="AR2477" s="144"/>
      <c r="AS2477" s="144"/>
      <c r="AT2477" s="144"/>
      <c r="AU2477" s="144"/>
      <c r="AV2477" s="144"/>
      <c r="AW2477" s="144"/>
      <c r="AX2477" s="144"/>
      <c r="AY2477" s="144"/>
      <c r="AZ2477" s="144"/>
      <c r="BA2477" s="144"/>
      <c r="BB2477" s="144"/>
      <c r="BC2477" s="144"/>
      <c r="BD2477" s="144"/>
      <c r="BE2477" s="144"/>
      <c r="BF2477" s="144"/>
      <c r="BG2477" s="144"/>
      <c r="BH2477" s="144"/>
      <c r="BI2477" s="144"/>
      <c r="BJ2477" s="144"/>
      <c r="BK2477" s="144"/>
      <c r="BL2477" s="144"/>
      <c r="BM2477" s="144"/>
      <c r="BN2477" s="144"/>
      <c r="BO2477" s="144"/>
      <c r="BP2477" s="144"/>
    </row>
    <row r="2478" spans="1:68" ht="14.5" x14ac:dyDescent="0.3">
      <c r="A2478" s="143"/>
      <c r="B2478" s="143"/>
      <c r="C2478" s="327"/>
      <c r="D2478" s="144"/>
      <c r="E2478" s="144"/>
      <c r="F2478" s="144"/>
      <c r="G2478" s="144"/>
      <c r="H2478" s="144"/>
      <c r="I2478" s="144"/>
      <c r="J2478" s="144"/>
      <c r="K2478" s="144"/>
      <c r="L2478" s="144"/>
      <c r="M2478" s="144"/>
      <c r="N2478" s="144"/>
      <c r="O2478" s="144"/>
      <c r="P2478" s="144"/>
      <c r="Q2478" s="144"/>
      <c r="R2478" s="144"/>
      <c r="S2478" s="144"/>
      <c r="T2478" s="144"/>
      <c r="U2478" s="144"/>
      <c r="V2478" s="144"/>
      <c r="W2478" s="144"/>
      <c r="X2478" s="144"/>
      <c r="Y2478" s="144"/>
      <c r="Z2478" s="144"/>
      <c r="AA2478" s="144"/>
      <c r="AB2478" s="144"/>
      <c r="AC2478" s="144"/>
      <c r="AD2478" s="144"/>
      <c r="AE2478" s="144"/>
      <c r="AF2478" s="144"/>
      <c r="AG2478" s="144"/>
      <c r="AH2478" s="144"/>
      <c r="AI2478" s="144"/>
      <c r="AJ2478" s="144"/>
      <c r="AK2478" s="144"/>
      <c r="AL2478" s="144"/>
      <c r="AM2478" s="144"/>
      <c r="AN2478" s="144"/>
      <c r="AO2478" s="144"/>
      <c r="AP2478" s="144"/>
      <c r="AQ2478" s="144"/>
      <c r="AR2478" s="144"/>
      <c r="AS2478" s="144"/>
      <c r="AT2478" s="144"/>
      <c r="AU2478" s="144"/>
      <c r="AV2478" s="144"/>
      <c r="AW2478" s="144"/>
      <c r="AX2478" s="144"/>
      <c r="AY2478" s="144"/>
      <c r="AZ2478" s="144"/>
      <c r="BA2478" s="144"/>
      <c r="BB2478" s="144"/>
      <c r="BC2478" s="144"/>
      <c r="BD2478" s="144"/>
      <c r="BE2478" s="144"/>
      <c r="BF2478" s="144"/>
      <c r="BG2478" s="144"/>
      <c r="BH2478" s="144"/>
      <c r="BI2478" s="144"/>
      <c r="BJ2478" s="144"/>
      <c r="BK2478" s="144"/>
      <c r="BL2478" s="144"/>
      <c r="BM2478" s="144"/>
      <c r="BN2478" s="144"/>
      <c r="BO2478" s="144"/>
      <c r="BP2478" s="144"/>
    </row>
    <row r="2479" spans="1:68" ht="14.5" x14ac:dyDescent="0.3">
      <c r="A2479" s="143"/>
      <c r="B2479" s="143"/>
      <c r="C2479" s="327"/>
      <c r="D2479" s="144"/>
      <c r="E2479" s="144"/>
      <c r="F2479" s="144"/>
      <c r="G2479" s="144"/>
      <c r="H2479" s="144"/>
      <c r="I2479" s="144"/>
      <c r="J2479" s="144"/>
      <c r="K2479" s="144"/>
      <c r="L2479" s="144"/>
      <c r="M2479" s="144"/>
      <c r="N2479" s="144"/>
      <c r="O2479" s="144"/>
      <c r="P2479" s="144"/>
      <c r="Q2479" s="144"/>
      <c r="R2479" s="144"/>
      <c r="S2479" s="144"/>
      <c r="T2479" s="144"/>
      <c r="U2479" s="144"/>
      <c r="V2479" s="144"/>
      <c r="W2479" s="144"/>
      <c r="X2479" s="144"/>
      <c r="Y2479" s="144"/>
      <c r="Z2479" s="144"/>
      <c r="AA2479" s="144"/>
      <c r="AB2479" s="144"/>
      <c r="AC2479" s="144"/>
      <c r="AD2479" s="144"/>
      <c r="AE2479" s="144"/>
      <c r="AF2479" s="144"/>
      <c r="AG2479" s="144"/>
      <c r="AH2479" s="144"/>
      <c r="AI2479" s="144"/>
      <c r="AJ2479" s="144"/>
      <c r="AK2479" s="144"/>
      <c r="AL2479" s="144"/>
      <c r="AM2479" s="144"/>
      <c r="AN2479" s="144"/>
      <c r="AO2479" s="144"/>
      <c r="AP2479" s="144"/>
      <c r="AQ2479" s="144"/>
      <c r="AR2479" s="144"/>
      <c r="AS2479" s="144"/>
      <c r="AT2479" s="144"/>
      <c r="AU2479" s="144"/>
      <c r="AV2479" s="144"/>
      <c r="AW2479" s="144"/>
      <c r="AX2479" s="144"/>
      <c r="AY2479" s="144"/>
      <c r="AZ2479" s="144"/>
      <c r="BA2479" s="144"/>
      <c r="BB2479" s="144"/>
      <c r="BC2479" s="144"/>
      <c r="BD2479" s="144"/>
      <c r="BE2479" s="144"/>
      <c r="BF2479" s="144"/>
      <c r="BG2479" s="144"/>
      <c r="BH2479" s="144"/>
      <c r="BI2479" s="144"/>
      <c r="BJ2479" s="144"/>
      <c r="BK2479" s="144"/>
      <c r="BL2479" s="144"/>
      <c r="BM2479" s="144"/>
      <c r="BN2479" s="144"/>
      <c r="BO2479" s="144"/>
      <c r="BP2479" s="144"/>
    </row>
    <row r="2480" spans="1:68" ht="14.5" x14ac:dyDescent="0.3">
      <c r="A2480" s="143"/>
      <c r="B2480" s="143"/>
      <c r="C2480" s="327"/>
      <c r="D2480" s="144"/>
      <c r="E2480" s="144"/>
      <c r="F2480" s="144"/>
      <c r="G2480" s="144"/>
      <c r="H2480" s="144"/>
      <c r="I2480" s="144"/>
      <c r="J2480" s="144"/>
      <c r="K2480" s="144"/>
      <c r="L2480" s="144"/>
      <c r="M2480" s="144"/>
      <c r="N2480" s="144"/>
      <c r="O2480" s="144"/>
      <c r="P2480" s="144"/>
      <c r="Q2480" s="144"/>
      <c r="R2480" s="144"/>
      <c r="S2480" s="144"/>
      <c r="T2480" s="144"/>
      <c r="U2480" s="144"/>
      <c r="V2480" s="144"/>
      <c r="W2480" s="144"/>
      <c r="X2480" s="144"/>
      <c r="Y2480" s="144"/>
      <c r="Z2480" s="144"/>
      <c r="AA2480" s="144"/>
      <c r="AB2480" s="144"/>
      <c r="AC2480" s="144"/>
      <c r="AD2480" s="144"/>
      <c r="AE2480" s="144"/>
      <c r="AF2480" s="144"/>
      <c r="AG2480" s="144"/>
      <c r="AH2480" s="144"/>
      <c r="AI2480" s="144"/>
      <c r="AJ2480" s="144"/>
      <c r="AK2480" s="144"/>
      <c r="AL2480" s="144"/>
      <c r="AM2480" s="144"/>
      <c r="AN2480" s="144"/>
      <c r="AO2480" s="144"/>
      <c r="AP2480" s="144"/>
      <c r="AQ2480" s="144"/>
      <c r="AR2480" s="144"/>
      <c r="AS2480" s="144"/>
      <c r="AT2480" s="144"/>
      <c r="AU2480" s="144"/>
      <c r="AV2480" s="144"/>
      <c r="AW2480" s="144"/>
      <c r="AX2480" s="144"/>
      <c r="AY2480" s="144"/>
      <c r="AZ2480" s="144"/>
      <c r="BA2480" s="144"/>
      <c r="BB2480" s="144"/>
      <c r="BC2480" s="144"/>
      <c r="BD2480" s="144"/>
      <c r="BE2480" s="144"/>
      <c r="BF2480" s="144"/>
      <c r="BG2480" s="144"/>
      <c r="BH2480" s="144"/>
      <c r="BI2480" s="144"/>
      <c r="BJ2480" s="144"/>
      <c r="BK2480" s="144"/>
      <c r="BL2480" s="144"/>
      <c r="BM2480" s="144"/>
      <c r="BN2480" s="144"/>
      <c r="BO2480" s="144"/>
      <c r="BP2480" s="144"/>
    </row>
    <row r="2481" spans="1:68" ht="14.5" x14ac:dyDescent="0.3">
      <c r="A2481" s="143"/>
      <c r="B2481" s="143"/>
      <c r="C2481" s="327"/>
      <c r="D2481" s="144"/>
      <c r="E2481" s="144"/>
      <c r="F2481" s="144"/>
      <c r="G2481" s="144"/>
      <c r="H2481" s="144"/>
      <c r="I2481" s="144"/>
      <c r="J2481" s="144"/>
      <c r="K2481" s="144"/>
      <c r="L2481" s="144"/>
      <c r="M2481" s="144"/>
      <c r="N2481" s="144"/>
      <c r="O2481" s="144"/>
      <c r="P2481" s="144"/>
      <c r="Q2481" s="144"/>
      <c r="R2481" s="144"/>
      <c r="S2481" s="144"/>
      <c r="T2481" s="144"/>
      <c r="U2481" s="144"/>
      <c r="V2481" s="144"/>
      <c r="W2481" s="144"/>
      <c r="X2481" s="144"/>
      <c r="Y2481" s="144"/>
      <c r="Z2481" s="144"/>
      <c r="AA2481" s="144"/>
      <c r="AB2481" s="144"/>
      <c r="AC2481" s="144"/>
      <c r="AD2481" s="144"/>
      <c r="AE2481" s="144"/>
      <c r="AF2481" s="144"/>
      <c r="AG2481" s="144"/>
      <c r="AH2481" s="144"/>
      <c r="AI2481" s="144"/>
      <c r="AJ2481" s="144"/>
      <c r="AK2481" s="144"/>
      <c r="AL2481" s="144"/>
      <c r="AM2481" s="144"/>
      <c r="AN2481" s="144"/>
      <c r="AO2481" s="144"/>
      <c r="AP2481" s="144"/>
      <c r="AQ2481" s="144"/>
      <c r="AR2481" s="144"/>
      <c r="AS2481" s="144"/>
      <c r="AT2481" s="144"/>
      <c r="AU2481" s="144"/>
      <c r="AV2481" s="144"/>
      <c r="AW2481" s="144"/>
      <c r="AX2481" s="144"/>
      <c r="AY2481" s="144"/>
      <c r="AZ2481" s="144"/>
      <c r="BA2481" s="144"/>
      <c r="BB2481" s="144"/>
      <c r="BC2481" s="144"/>
      <c r="BD2481" s="144"/>
      <c r="BE2481" s="144"/>
      <c r="BF2481" s="144"/>
      <c r="BG2481" s="144"/>
      <c r="BH2481" s="144"/>
      <c r="BI2481" s="144"/>
      <c r="BJ2481" s="144"/>
      <c r="BK2481" s="144"/>
      <c r="BL2481" s="144"/>
      <c r="BM2481" s="144"/>
      <c r="BN2481" s="144"/>
      <c r="BO2481" s="144"/>
      <c r="BP2481" s="144"/>
    </row>
    <row r="2482" spans="1:68" ht="14.5" x14ac:dyDescent="0.3">
      <c r="A2482" s="143"/>
      <c r="B2482" s="143"/>
      <c r="C2482" s="327"/>
      <c r="D2482" s="144"/>
      <c r="E2482" s="144"/>
      <c r="F2482" s="144"/>
      <c r="G2482" s="144"/>
      <c r="H2482" s="144"/>
      <c r="I2482" s="144"/>
      <c r="J2482" s="144"/>
      <c r="K2482" s="144"/>
      <c r="L2482" s="144"/>
      <c r="M2482" s="144"/>
      <c r="N2482" s="144"/>
      <c r="O2482" s="144"/>
      <c r="P2482" s="144"/>
      <c r="Q2482" s="144"/>
      <c r="R2482" s="144"/>
      <c r="S2482" s="144"/>
      <c r="T2482" s="144"/>
      <c r="U2482" s="144"/>
      <c r="V2482" s="144"/>
      <c r="W2482" s="144"/>
      <c r="X2482" s="144"/>
      <c r="Y2482" s="144"/>
      <c r="Z2482" s="144"/>
      <c r="AA2482" s="144"/>
      <c r="AB2482" s="144"/>
      <c r="AC2482" s="144"/>
      <c r="AD2482" s="144"/>
      <c r="AE2482" s="144"/>
      <c r="AF2482" s="144"/>
      <c r="AG2482" s="144"/>
      <c r="AH2482" s="144"/>
      <c r="AI2482" s="144"/>
      <c r="AJ2482" s="144"/>
      <c r="AK2482" s="144"/>
      <c r="AL2482" s="144"/>
      <c r="AM2482" s="144"/>
      <c r="AN2482" s="144"/>
      <c r="AO2482" s="144"/>
      <c r="AP2482" s="144"/>
      <c r="AQ2482" s="144"/>
      <c r="AR2482" s="144"/>
      <c r="AS2482" s="144"/>
      <c r="AT2482" s="144"/>
      <c r="AU2482" s="144"/>
      <c r="AV2482" s="144"/>
      <c r="AW2482" s="144"/>
      <c r="AX2482" s="144"/>
      <c r="AY2482" s="144"/>
      <c r="AZ2482" s="144"/>
      <c r="BA2482" s="144"/>
      <c r="BB2482" s="144"/>
      <c r="BC2482" s="144"/>
      <c r="BD2482" s="144"/>
      <c r="BE2482" s="144"/>
      <c r="BF2482" s="144"/>
      <c r="BG2482" s="144"/>
      <c r="BH2482" s="144"/>
      <c r="BI2482" s="144"/>
      <c r="BJ2482" s="144"/>
      <c r="BK2482" s="144"/>
      <c r="BL2482" s="144"/>
      <c r="BM2482" s="144"/>
      <c r="BN2482" s="144"/>
      <c r="BO2482" s="144"/>
      <c r="BP2482" s="144"/>
    </row>
    <row r="2483" spans="1:68" ht="14.5" x14ac:dyDescent="0.3">
      <c r="A2483" s="143"/>
      <c r="B2483" s="143"/>
      <c r="C2483" s="327"/>
      <c r="D2483" s="144"/>
      <c r="E2483" s="144"/>
      <c r="F2483" s="144"/>
      <c r="G2483" s="144"/>
      <c r="H2483" s="144"/>
      <c r="I2483" s="144"/>
      <c r="J2483" s="144"/>
      <c r="K2483" s="144"/>
      <c r="L2483" s="144"/>
      <c r="M2483" s="144"/>
      <c r="N2483" s="144"/>
      <c r="O2483" s="144"/>
      <c r="P2483" s="144"/>
      <c r="Q2483" s="144"/>
      <c r="R2483" s="144"/>
      <c r="S2483" s="144"/>
      <c r="T2483" s="144"/>
      <c r="U2483" s="144"/>
      <c r="V2483" s="144"/>
      <c r="W2483" s="144"/>
      <c r="X2483" s="144"/>
      <c r="Y2483" s="144"/>
      <c r="Z2483" s="144"/>
      <c r="AA2483" s="144"/>
      <c r="AB2483" s="144"/>
      <c r="AC2483" s="144"/>
      <c r="AD2483" s="144"/>
      <c r="AE2483" s="144"/>
      <c r="AF2483" s="144"/>
      <c r="AG2483" s="144"/>
      <c r="AH2483" s="144"/>
      <c r="AI2483" s="144"/>
      <c r="AJ2483" s="144"/>
      <c r="AK2483" s="144"/>
      <c r="AL2483" s="144"/>
      <c r="AM2483" s="144"/>
      <c r="AN2483" s="144"/>
      <c r="AO2483" s="144"/>
      <c r="AP2483" s="144"/>
      <c r="AQ2483" s="144"/>
      <c r="AR2483" s="144"/>
      <c r="AS2483" s="144"/>
      <c r="AT2483" s="144"/>
      <c r="AU2483" s="144"/>
      <c r="AV2483" s="144"/>
      <c r="AW2483" s="144"/>
      <c r="AX2483" s="144"/>
      <c r="AY2483" s="144"/>
      <c r="AZ2483" s="144"/>
      <c r="BA2483" s="144"/>
      <c r="BB2483" s="144"/>
      <c r="BC2483" s="144"/>
      <c r="BD2483" s="144"/>
      <c r="BE2483" s="144"/>
      <c r="BF2483" s="144"/>
      <c r="BG2483" s="144"/>
      <c r="BH2483" s="144"/>
      <c r="BI2483" s="144"/>
      <c r="BJ2483" s="144"/>
      <c r="BK2483" s="144"/>
      <c r="BL2483" s="144"/>
      <c r="BM2483" s="144"/>
      <c r="BN2483" s="144"/>
      <c r="BO2483" s="144"/>
      <c r="BP2483" s="144"/>
    </row>
    <row r="2484" spans="1:68" ht="14.5" x14ac:dyDescent="0.3">
      <c r="A2484" s="143"/>
      <c r="B2484" s="143"/>
      <c r="C2484" s="327"/>
      <c r="D2484" s="144"/>
      <c r="E2484" s="144"/>
      <c r="F2484" s="144"/>
      <c r="G2484" s="144"/>
      <c r="H2484" s="144"/>
      <c r="I2484" s="144"/>
      <c r="J2484" s="144"/>
      <c r="K2484" s="144"/>
      <c r="L2484" s="144"/>
      <c r="M2484" s="144"/>
      <c r="N2484" s="144"/>
      <c r="O2484" s="144"/>
      <c r="P2484" s="144"/>
      <c r="Q2484" s="144"/>
      <c r="R2484" s="144"/>
      <c r="S2484" s="144"/>
      <c r="T2484" s="144"/>
      <c r="U2484" s="144"/>
      <c r="V2484" s="144"/>
      <c r="W2484" s="144"/>
      <c r="X2484" s="144"/>
      <c r="Y2484" s="144"/>
      <c r="Z2484" s="144"/>
      <c r="AA2484" s="144"/>
      <c r="AB2484" s="144"/>
      <c r="AC2484" s="144"/>
      <c r="AD2484" s="144"/>
      <c r="AE2484" s="144"/>
      <c r="AF2484" s="144"/>
      <c r="AG2484" s="144"/>
      <c r="AH2484" s="144"/>
      <c r="AI2484" s="144"/>
      <c r="AJ2484" s="144"/>
      <c r="AK2484" s="144"/>
      <c r="AL2484" s="144"/>
      <c r="AM2484" s="144"/>
      <c r="AN2484" s="144"/>
      <c r="AO2484" s="144"/>
      <c r="AP2484" s="144"/>
      <c r="AQ2484" s="144"/>
      <c r="AR2484" s="144"/>
      <c r="AS2484" s="144"/>
      <c r="AT2484" s="144"/>
      <c r="AU2484" s="144"/>
      <c r="AV2484" s="144"/>
      <c r="AW2484" s="144"/>
      <c r="AX2484" s="144"/>
      <c r="AY2484" s="144"/>
      <c r="AZ2484" s="144"/>
      <c r="BA2484" s="144"/>
      <c r="BB2484" s="144"/>
      <c r="BC2484" s="144"/>
      <c r="BD2484" s="144"/>
      <c r="BE2484" s="144"/>
      <c r="BF2484" s="144"/>
      <c r="BG2484" s="144"/>
      <c r="BH2484" s="144"/>
      <c r="BI2484" s="144"/>
      <c r="BJ2484" s="144"/>
      <c r="BK2484" s="144"/>
      <c r="BL2484" s="144"/>
      <c r="BM2484" s="144"/>
      <c r="BN2484" s="144"/>
      <c r="BO2484" s="144"/>
      <c r="BP2484" s="144"/>
    </row>
    <row r="2485" spans="1:68" ht="14.5" x14ac:dyDescent="0.3">
      <c r="A2485" s="143"/>
      <c r="B2485" s="143"/>
      <c r="C2485" s="327"/>
      <c r="D2485" s="144"/>
      <c r="E2485" s="144"/>
      <c r="F2485" s="144"/>
      <c r="G2485" s="144"/>
      <c r="H2485" s="144"/>
      <c r="I2485" s="144"/>
      <c r="J2485" s="144"/>
      <c r="K2485" s="144"/>
      <c r="L2485" s="144"/>
      <c r="M2485" s="144"/>
      <c r="N2485" s="144"/>
      <c r="O2485" s="144"/>
      <c r="P2485" s="144"/>
      <c r="Q2485" s="144"/>
      <c r="R2485" s="144"/>
      <c r="S2485" s="144"/>
      <c r="T2485" s="144"/>
      <c r="U2485" s="144"/>
      <c r="V2485" s="144"/>
      <c r="W2485" s="144"/>
      <c r="X2485" s="144"/>
      <c r="Y2485" s="144"/>
      <c r="Z2485" s="144"/>
      <c r="AA2485" s="144"/>
      <c r="AB2485" s="144"/>
      <c r="AC2485" s="144"/>
      <c r="AD2485" s="144"/>
      <c r="AE2485" s="144"/>
      <c r="AF2485" s="144"/>
      <c r="AG2485" s="144"/>
      <c r="AH2485" s="144"/>
      <c r="AI2485" s="144"/>
      <c r="AJ2485" s="144"/>
      <c r="AK2485" s="144"/>
      <c r="AL2485" s="144"/>
      <c r="AM2485" s="144"/>
      <c r="AN2485" s="144"/>
      <c r="AO2485" s="144"/>
      <c r="AP2485" s="144"/>
      <c r="AQ2485" s="144"/>
      <c r="AR2485" s="144"/>
      <c r="AS2485" s="144"/>
      <c r="AT2485" s="144"/>
      <c r="AU2485" s="144"/>
      <c r="AV2485" s="144"/>
      <c r="AW2485" s="144"/>
      <c r="AX2485" s="144"/>
      <c r="AY2485" s="144"/>
      <c r="AZ2485" s="144"/>
      <c r="BA2485" s="144"/>
      <c r="BB2485" s="144"/>
      <c r="BC2485" s="144"/>
      <c r="BD2485" s="144"/>
      <c r="BE2485" s="144"/>
      <c r="BF2485" s="144"/>
      <c r="BG2485" s="144"/>
      <c r="BH2485" s="144"/>
      <c r="BI2485" s="144"/>
      <c r="BJ2485" s="144"/>
      <c r="BK2485" s="144"/>
      <c r="BL2485" s="144"/>
      <c r="BM2485" s="144"/>
      <c r="BN2485" s="144"/>
      <c r="BO2485" s="144"/>
      <c r="BP2485" s="144"/>
    </row>
    <row r="2486" spans="1:68" ht="14.5" x14ac:dyDescent="0.3">
      <c r="A2486" s="143"/>
      <c r="B2486" s="143"/>
      <c r="C2486" s="327"/>
      <c r="D2486" s="144"/>
      <c r="E2486" s="144"/>
      <c r="F2486" s="144"/>
      <c r="G2486" s="144"/>
      <c r="H2486" s="144"/>
      <c r="I2486" s="144"/>
      <c r="J2486" s="144"/>
      <c r="K2486" s="144"/>
      <c r="L2486" s="144"/>
      <c r="M2486" s="144"/>
      <c r="N2486" s="144"/>
      <c r="O2486" s="144"/>
      <c r="P2486" s="144"/>
      <c r="Q2486" s="144"/>
      <c r="R2486" s="144"/>
      <c r="S2486" s="144"/>
      <c r="T2486" s="144"/>
      <c r="U2486" s="144"/>
      <c r="V2486" s="144"/>
      <c r="W2486" s="144"/>
      <c r="X2486" s="144"/>
      <c r="Y2486" s="144"/>
      <c r="Z2486" s="144"/>
      <c r="AA2486" s="144"/>
      <c r="AB2486" s="144"/>
      <c r="AC2486" s="144"/>
      <c r="AD2486" s="144"/>
      <c r="AE2486" s="144"/>
      <c r="AF2486" s="144"/>
      <c r="AG2486" s="144"/>
      <c r="AH2486" s="144"/>
      <c r="AI2486" s="144"/>
      <c r="AJ2486" s="144"/>
      <c r="AK2486" s="144"/>
      <c r="AL2486" s="144"/>
      <c r="AM2486" s="144"/>
      <c r="AN2486" s="144"/>
      <c r="AO2486" s="144"/>
      <c r="AP2486" s="144"/>
      <c r="AQ2486" s="144"/>
      <c r="AR2486" s="144"/>
      <c r="AS2486" s="144"/>
      <c r="AT2486" s="144"/>
      <c r="AU2486" s="144"/>
      <c r="AV2486" s="144"/>
      <c r="AW2486" s="144"/>
      <c r="AX2486" s="144"/>
      <c r="AY2486" s="144"/>
      <c r="AZ2486" s="144"/>
      <c r="BA2486" s="144"/>
      <c r="BB2486" s="144"/>
      <c r="BC2486" s="144"/>
      <c r="BD2486" s="144"/>
      <c r="BE2486" s="144"/>
      <c r="BF2486" s="144"/>
      <c r="BG2486" s="144"/>
      <c r="BH2486" s="144"/>
      <c r="BI2486" s="144"/>
      <c r="BJ2486" s="144"/>
      <c r="BK2486" s="144"/>
      <c r="BL2486" s="144"/>
      <c r="BM2486" s="144"/>
      <c r="BN2486" s="144"/>
      <c r="BO2486" s="144"/>
      <c r="BP2486" s="144"/>
    </row>
    <row r="2487" spans="1:68" ht="14.5" x14ac:dyDescent="0.3">
      <c r="A2487" s="143"/>
      <c r="B2487" s="143"/>
      <c r="C2487" s="327"/>
      <c r="D2487" s="144"/>
      <c r="E2487" s="144"/>
      <c r="F2487" s="144"/>
      <c r="G2487" s="144"/>
      <c r="H2487" s="144"/>
      <c r="I2487" s="144"/>
      <c r="J2487" s="144"/>
      <c r="K2487" s="144"/>
      <c r="L2487" s="144"/>
      <c r="M2487" s="144"/>
      <c r="N2487" s="144"/>
      <c r="O2487" s="144"/>
      <c r="P2487" s="144"/>
      <c r="Q2487" s="144"/>
      <c r="R2487" s="144"/>
      <c r="S2487" s="144"/>
      <c r="T2487" s="144"/>
      <c r="U2487" s="144"/>
      <c r="V2487" s="144"/>
      <c r="W2487" s="144"/>
      <c r="X2487" s="144"/>
      <c r="Y2487" s="144"/>
      <c r="Z2487" s="144"/>
      <c r="AA2487" s="144"/>
      <c r="AB2487" s="144"/>
      <c r="AC2487" s="144"/>
      <c r="AD2487" s="144"/>
      <c r="AE2487" s="144"/>
      <c r="AF2487" s="144"/>
      <c r="AG2487" s="144"/>
      <c r="AH2487" s="144"/>
      <c r="AI2487" s="144"/>
      <c r="AJ2487" s="144"/>
      <c r="AK2487" s="144"/>
      <c r="AL2487" s="144"/>
      <c r="AM2487" s="144"/>
      <c r="AN2487" s="144"/>
      <c r="AO2487" s="144"/>
      <c r="AP2487" s="144"/>
      <c r="AQ2487" s="144"/>
      <c r="AR2487" s="144"/>
      <c r="AS2487" s="144"/>
      <c r="AT2487" s="144"/>
      <c r="AU2487" s="144"/>
      <c r="AV2487" s="144"/>
      <c r="AW2487" s="144"/>
      <c r="AX2487" s="144"/>
      <c r="AY2487" s="144"/>
      <c r="AZ2487" s="144"/>
      <c r="BA2487" s="144"/>
      <c r="BB2487" s="144"/>
      <c r="BC2487" s="144"/>
      <c r="BD2487" s="144"/>
      <c r="BE2487" s="144"/>
      <c r="BF2487" s="144"/>
      <c r="BG2487" s="144"/>
      <c r="BH2487" s="144"/>
      <c r="BI2487" s="144"/>
      <c r="BJ2487" s="144"/>
      <c r="BK2487" s="144"/>
      <c r="BL2487" s="144"/>
      <c r="BM2487" s="144"/>
      <c r="BN2487" s="144"/>
      <c r="BO2487" s="144"/>
      <c r="BP2487" s="144"/>
    </row>
    <row r="2488" spans="1:68" ht="14.5" x14ac:dyDescent="0.3">
      <c r="A2488" s="143"/>
      <c r="B2488" s="143"/>
      <c r="C2488" s="327"/>
      <c r="D2488" s="144"/>
      <c r="E2488" s="144"/>
      <c r="F2488" s="144"/>
      <c r="G2488" s="144"/>
      <c r="H2488" s="144"/>
      <c r="I2488" s="144"/>
      <c r="J2488" s="144"/>
      <c r="K2488" s="144"/>
      <c r="L2488" s="144"/>
      <c r="M2488" s="144"/>
      <c r="N2488" s="144"/>
      <c r="O2488" s="144"/>
      <c r="P2488" s="144"/>
      <c r="Q2488" s="144"/>
      <c r="R2488" s="144"/>
      <c r="S2488" s="144"/>
      <c r="T2488" s="144"/>
      <c r="U2488" s="144"/>
      <c r="V2488" s="144"/>
      <c r="W2488" s="144"/>
      <c r="X2488" s="144"/>
      <c r="Y2488" s="144"/>
      <c r="Z2488" s="144"/>
      <c r="AA2488" s="144"/>
      <c r="AB2488" s="144"/>
      <c r="AC2488" s="144"/>
      <c r="AD2488" s="144"/>
      <c r="AE2488" s="144"/>
      <c r="AF2488" s="144"/>
      <c r="AG2488" s="144"/>
      <c r="AH2488" s="144"/>
      <c r="AI2488" s="144"/>
      <c r="AJ2488" s="144"/>
      <c r="AK2488" s="144"/>
      <c r="AL2488" s="144"/>
      <c r="AM2488" s="144"/>
      <c r="AN2488" s="144"/>
      <c r="AO2488" s="144"/>
      <c r="AP2488" s="144"/>
      <c r="AQ2488" s="144"/>
      <c r="AR2488" s="144"/>
      <c r="AS2488" s="144"/>
      <c r="AT2488" s="144"/>
      <c r="AU2488" s="144"/>
      <c r="AV2488" s="144"/>
      <c r="AW2488" s="144"/>
      <c r="AX2488" s="144"/>
      <c r="AY2488" s="144"/>
      <c r="AZ2488" s="144"/>
      <c r="BA2488" s="144"/>
      <c r="BB2488" s="144"/>
      <c r="BC2488" s="144"/>
      <c r="BD2488" s="144"/>
      <c r="BE2488" s="144"/>
      <c r="BF2488" s="144"/>
      <c r="BG2488" s="144"/>
      <c r="BH2488" s="144"/>
      <c r="BI2488" s="144"/>
      <c r="BJ2488" s="144"/>
      <c r="BK2488" s="144"/>
      <c r="BL2488" s="144"/>
      <c r="BM2488" s="144"/>
      <c r="BN2488" s="144"/>
      <c r="BO2488" s="144"/>
      <c r="BP2488" s="144"/>
    </row>
    <row r="2489" spans="1:68" ht="14.5" x14ac:dyDescent="0.3">
      <c r="A2489" s="143"/>
      <c r="B2489" s="143"/>
      <c r="C2489" s="327"/>
      <c r="D2489" s="144"/>
      <c r="E2489" s="144"/>
      <c r="F2489" s="144"/>
      <c r="G2489" s="144"/>
      <c r="H2489" s="144"/>
      <c r="I2489" s="144"/>
      <c r="J2489" s="144"/>
      <c r="K2489" s="144"/>
      <c r="L2489" s="144"/>
      <c r="M2489" s="144"/>
      <c r="N2489" s="144"/>
      <c r="O2489" s="144"/>
      <c r="P2489" s="144"/>
      <c r="Q2489" s="144"/>
      <c r="R2489" s="144"/>
      <c r="S2489" s="144"/>
      <c r="T2489" s="144"/>
      <c r="U2489" s="144"/>
      <c r="V2489" s="144"/>
      <c r="W2489" s="144"/>
      <c r="X2489" s="144"/>
      <c r="Y2489" s="144"/>
      <c r="Z2489" s="144"/>
      <c r="AA2489" s="144"/>
      <c r="AB2489" s="144"/>
      <c r="AC2489" s="144"/>
      <c r="AD2489" s="144"/>
      <c r="AE2489" s="144"/>
      <c r="AF2489" s="144"/>
      <c r="AG2489" s="144"/>
      <c r="AH2489" s="144"/>
      <c r="AI2489" s="144"/>
      <c r="AJ2489" s="144"/>
      <c r="AK2489" s="144"/>
      <c r="AL2489" s="144"/>
      <c r="AM2489" s="144"/>
      <c r="AN2489" s="144"/>
      <c r="AO2489" s="144"/>
      <c r="AP2489" s="144"/>
      <c r="AQ2489" s="144"/>
      <c r="AR2489" s="144"/>
      <c r="AS2489" s="144"/>
      <c r="AT2489" s="144"/>
      <c r="AU2489" s="144"/>
      <c r="AV2489" s="144"/>
      <c r="AW2489" s="144"/>
      <c r="AX2489" s="144"/>
      <c r="AY2489" s="144"/>
      <c r="AZ2489" s="144"/>
      <c r="BA2489" s="144"/>
      <c r="BB2489" s="144"/>
      <c r="BC2489" s="144"/>
      <c r="BD2489" s="144"/>
      <c r="BE2489" s="144"/>
      <c r="BF2489" s="144"/>
      <c r="BG2489" s="144"/>
      <c r="BH2489" s="144"/>
      <c r="BI2489" s="144"/>
      <c r="BJ2489" s="144"/>
      <c r="BK2489" s="144"/>
      <c r="BL2489" s="144"/>
      <c r="BM2489" s="144"/>
      <c r="BN2489" s="144"/>
      <c r="BO2489" s="144"/>
      <c r="BP2489" s="144"/>
    </row>
    <row r="2490" spans="1:68" ht="14.5" x14ac:dyDescent="0.3">
      <c r="A2490" s="143"/>
      <c r="B2490" s="143"/>
      <c r="C2490" s="327"/>
      <c r="D2490" s="144"/>
      <c r="E2490" s="144"/>
      <c r="F2490" s="144"/>
      <c r="G2490" s="144"/>
      <c r="H2490" s="144"/>
      <c r="I2490" s="144"/>
      <c r="J2490" s="144"/>
      <c r="K2490" s="144"/>
      <c r="L2490" s="144"/>
      <c r="M2490" s="144"/>
      <c r="N2490" s="144"/>
      <c r="O2490" s="144"/>
      <c r="P2490" s="144"/>
      <c r="Q2490" s="144"/>
      <c r="R2490" s="144"/>
      <c r="S2490" s="144"/>
      <c r="T2490" s="144"/>
      <c r="U2490" s="144"/>
      <c r="V2490" s="144"/>
      <c r="W2490" s="144"/>
      <c r="X2490" s="144"/>
      <c r="Y2490" s="144"/>
      <c r="Z2490" s="144"/>
      <c r="AA2490" s="144"/>
      <c r="AB2490" s="144"/>
      <c r="AC2490" s="144"/>
      <c r="AD2490" s="144"/>
      <c r="AE2490" s="144"/>
      <c r="AF2490" s="144"/>
      <c r="AG2490" s="144"/>
      <c r="AH2490" s="144"/>
      <c r="AI2490" s="144"/>
      <c r="AJ2490" s="144"/>
      <c r="AK2490" s="144"/>
      <c r="AL2490" s="144"/>
      <c r="AM2490" s="144"/>
      <c r="AN2490" s="144"/>
      <c r="AO2490" s="144"/>
      <c r="AP2490" s="144"/>
      <c r="AQ2490" s="144"/>
      <c r="AR2490" s="144"/>
      <c r="AS2490" s="144"/>
      <c r="AT2490" s="144"/>
      <c r="AU2490" s="144"/>
      <c r="AV2490" s="144"/>
      <c r="AW2490" s="144"/>
      <c r="AX2490" s="144"/>
      <c r="AY2490" s="144"/>
      <c r="AZ2490" s="144"/>
      <c r="BA2490" s="144"/>
      <c r="BB2490" s="144"/>
      <c r="BC2490" s="144"/>
      <c r="BD2490" s="144"/>
      <c r="BE2490" s="144"/>
      <c r="BF2490" s="144"/>
      <c r="BG2490" s="144"/>
      <c r="BH2490" s="144"/>
      <c r="BI2490" s="144"/>
      <c r="BJ2490" s="144"/>
      <c r="BK2490" s="144"/>
      <c r="BL2490" s="144"/>
      <c r="BM2490" s="144"/>
      <c r="BN2490" s="144"/>
      <c r="BO2490" s="144"/>
      <c r="BP2490" s="144"/>
    </row>
    <row r="2491" spans="1:68" ht="14.5" x14ac:dyDescent="0.3">
      <c r="A2491" s="143"/>
      <c r="B2491" s="143"/>
      <c r="C2491" s="327"/>
      <c r="D2491" s="144"/>
      <c r="E2491" s="144"/>
      <c r="F2491" s="144"/>
      <c r="G2491" s="144"/>
      <c r="H2491" s="144"/>
      <c r="I2491" s="144"/>
      <c r="J2491" s="144"/>
      <c r="K2491" s="144"/>
      <c r="L2491" s="144"/>
      <c r="M2491" s="144"/>
      <c r="N2491" s="144"/>
      <c r="O2491" s="144"/>
      <c r="P2491" s="144"/>
      <c r="Q2491" s="144"/>
      <c r="R2491" s="144"/>
      <c r="S2491" s="144"/>
      <c r="T2491" s="144"/>
      <c r="U2491" s="144"/>
      <c r="V2491" s="144"/>
      <c r="W2491" s="144"/>
      <c r="X2491" s="144"/>
      <c r="Y2491" s="144"/>
      <c r="Z2491" s="144"/>
      <c r="AA2491" s="144"/>
      <c r="AB2491" s="144"/>
      <c r="AC2491" s="144"/>
      <c r="AD2491" s="144"/>
      <c r="AE2491" s="144"/>
      <c r="AF2491" s="144"/>
      <c r="AG2491" s="144"/>
      <c r="AH2491" s="144"/>
      <c r="AI2491" s="144"/>
      <c r="AJ2491" s="144"/>
      <c r="AK2491" s="144"/>
      <c r="AL2491" s="144"/>
      <c r="AM2491" s="144"/>
      <c r="AN2491" s="144"/>
      <c r="AO2491" s="144"/>
      <c r="AP2491" s="144"/>
      <c r="AQ2491" s="144"/>
      <c r="AR2491" s="144"/>
      <c r="AS2491" s="144"/>
      <c r="AT2491" s="144"/>
      <c r="AU2491" s="144"/>
      <c r="AV2491" s="144"/>
      <c r="AW2491" s="144"/>
      <c r="AX2491" s="144"/>
      <c r="AY2491" s="144"/>
      <c r="AZ2491" s="144"/>
      <c r="BA2491" s="144"/>
      <c r="BB2491" s="144"/>
      <c r="BC2491" s="144"/>
      <c r="BD2491" s="144"/>
      <c r="BE2491" s="144"/>
      <c r="BF2491" s="144"/>
      <c r="BG2491" s="144"/>
      <c r="BH2491" s="144"/>
      <c r="BI2491" s="144"/>
      <c r="BJ2491" s="144"/>
      <c r="BK2491" s="144"/>
      <c r="BL2491" s="144"/>
      <c r="BM2491" s="144"/>
      <c r="BN2491" s="144"/>
      <c r="BO2491" s="144"/>
      <c r="BP2491" s="144"/>
    </row>
    <row r="2492" spans="1:68" ht="14.5" x14ac:dyDescent="0.3">
      <c r="A2492" s="143"/>
      <c r="B2492" s="143"/>
      <c r="C2492" s="327"/>
      <c r="D2492" s="144"/>
      <c r="E2492" s="144"/>
      <c r="F2492" s="144"/>
      <c r="G2492" s="144"/>
      <c r="H2492" s="144"/>
      <c r="I2492" s="144"/>
      <c r="J2492" s="144"/>
      <c r="K2492" s="144"/>
      <c r="L2492" s="144"/>
      <c r="M2492" s="144"/>
      <c r="N2492" s="144"/>
      <c r="O2492" s="144"/>
      <c r="P2492" s="144"/>
      <c r="Q2492" s="144"/>
      <c r="R2492" s="144"/>
      <c r="S2492" s="144"/>
      <c r="T2492" s="144"/>
      <c r="U2492" s="144"/>
      <c r="V2492" s="144"/>
      <c r="W2492" s="144"/>
      <c r="X2492" s="144"/>
      <c r="Y2492" s="144"/>
      <c r="Z2492" s="144"/>
      <c r="AA2492" s="144"/>
      <c r="AB2492" s="144"/>
      <c r="AC2492" s="144"/>
      <c r="AD2492" s="144"/>
      <c r="AE2492" s="144"/>
      <c r="AF2492" s="144"/>
      <c r="AG2492" s="144"/>
      <c r="AH2492" s="144"/>
      <c r="AI2492" s="144"/>
      <c r="AJ2492" s="144"/>
      <c r="AK2492" s="144"/>
      <c r="AL2492" s="144"/>
      <c r="AM2492" s="144"/>
      <c r="AN2492" s="144"/>
      <c r="AO2492" s="144"/>
      <c r="AP2492" s="144"/>
      <c r="AQ2492" s="144"/>
      <c r="AR2492" s="144"/>
      <c r="AS2492" s="144"/>
      <c r="AT2492" s="144"/>
      <c r="AU2492" s="144"/>
      <c r="AV2492" s="144"/>
      <c r="AW2492" s="144"/>
      <c r="AX2492" s="144"/>
      <c r="AY2492" s="144"/>
      <c r="AZ2492" s="144"/>
      <c r="BA2492" s="144"/>
      <c r="BB2492" s="144"/>
      <c r="BC2492" s="144"/>
      <c r="BD2492" s="144"/>
      <c r="BE2492" s="144"/>
      <c r="BF2492" s="144"/>
      <c r="BG2492" s="144"/>
      <c r="BH2492" s="144"/>
      <c r="BI2492" s="144"/>
      <c r="BJ2492" s="144"/>
      <c r="BK2492" s="144"/>
      <c r="BL2492" s="144"/>
      <c r="BM2492" s="144"/>
      <c r="BN2492" s="144"/>
      <c r="BO2492" s="144"/>
      <c r="BP2492" s="144"/>
    </row>
    <row r="2493" spans="1:68" ht="14.5" x14ac:dyDescent="0.3">
      <c r="A2493" s="143"/>
      <c r="B2493" s="143"/>
      <c r="C2493" s="327"/>
      <c r="D2493" s="144"/>
      <c r="E2493" s="144"/>
      <c r="F2493" s="144"/>
      <c r="G2493" s="144"/>
      <c r="H2493" s="144"/>
      <c r="I2493" s="144"/>
      <c r="J2493" s="144"/>
      <c r="K2493" s="144"/>
      <c r="L2493" s="144"/>
      <c r="M2493" s="144"/>
      <c r="N2493" s="144"/>
      <c r="O2493" s="144"/>
      <c r="P2493" s="144"/>
      <c r="Q2493" s="144"/>
      <c r="R2493" s="144"/>
      <c r="S2493" s="144"/>
      <c r="T2493" s="144"/>
      <c r="U2493" s="144"/>
      <c r="V2493" s="144"/>
      <c r="W2493" s="144"/>
      <c r="X2493" s="144"/>
      <c r="Y2493" s="144"/>
      <c r="Z2493" s="144"/>
      <c r="AA2493" s="144"/>
      <c r="AB2493" s="144"/>
      <c r="AC2493" s="144"/>
      <c r="AD2493" s="144"/>
      <c r="AE2493" s="144"/>
      <c r="AF2493" s="144"/>
      <c r="AG2493" s="144"/>
      <c r="AH2493" s="144"/>
      <c r="AI2493" s="144"/>
      <c r="AJ2493" s="144"/>
      <c r="AK2493" s="144"/>
      <c r="AL2493" s="144"/>
      <c r="AM2493" s="144"/>
      <c r="AN2493" s="144"/>
      <c r="AO2493" s="144"/>
      <c r="AP2493" s="144"/>
      <c r="AQ2493" s="144"/>
      <c r="AR2493" s="144"/>
      <c r="AS2493" s="144"/>
      <c r="AT2493" s="144"/>
      <c r="AU2493" s="144"/>
      <c r="AV2493" s="144"/>
      <c r="AW2493" s="144"/>
      <c r="AX2493" s="144"/>
      <c r="AY2493" s="144"/>
      <c r="AZ2493" s="144"/>
      <c r="BA2493" s="144"/>
      <c r="BB2493" s="144"/>
      <c r="BC2493" s="144"/>
      <c r="BD2493" s="144"/>
      <c r="BE2493" s="144"/>
      <c r="BF2493" s="144"/>
      <c r="BG2493" s="144"/>
      <c r="BH2493" s="144"/>
      <c r="BI2493" s="144"/>
      <c r="BJ2493" s="144"/>
      <c r="BK2493" s="144"/>
      <c r="BL2493" s="144"/>
      <c r="BM2493" s="144"/>
      <c r="BN2493" s="144"/>
      <c r="BO2493" s="144"/>
      <c r="BP2493" s="144"/>
    </row>
    <row r="2494" spans="1:68" ht="14.5" x14ac:dyDescent="0.3">
      <c r="A2494" s="143"/>
      <c r="B2494" s="143"/>
      <c r="C2494" s="327"/>
      <c r="D2494" s="144"/>
      <c r="E2494" s="144"/>
      <c r="F2494" s="144"/>
      <c r="G2494" s="144"/>
      <c r="H2494" s="144"/>
      <c r="I2494" s="144"/>
      <c r="J2494" s="144"/>
      <c r="K2494" s="144"/>
      <c r="L2494" s="144"/>
      <c r="M2494" s="144"/>
      <c r="N2494" s="144"/>
      <c r="O2494" s="144"/>
      <c r="P2494" s="144"/>
      <c r="Q2494" s="144"/>
      <c r="R2494" s="144"/>
      <c r="S2494" s="144"/>
      <c r="T2494" s="144"/>
      <c r="U2494" s="144"/>
      <c r="V2494" s="144"/>
      <c r="W2494" s="144"/>
      <c r="X2494" s="144"/>
      <c r="Y2494" s="144"/>
      <c r="Z2494" s="144"/>
      <c r="AA2494" s="144"/>
      <c r="AB2494" s="144"/>
      <c r="AC2494" s="144"/>
      <c r="AD2494" s="144"/>
      <c r="AE2494" s="144"/>
      <c r="AF2494" s="144"/>
      <c r="AG2494" s="144"/>
      <c r="AH2494" s="144"/>
      <c r="AI2494" s="144"/>
      <c r="AJ2494" s="144"/>
      <c r="AK2494" s="144"/>
      <c r="AL2494" s="144"/>
      <c r="AM2494" s="144"/>
      <c r="AN2494" s="144"/>
      <c r="AO2494" s="144"/>
      <c r="AP2494" s="144"/>
      <c r="AQ2494" s="144"/>
      <c r="AR2494" s="144"/>
      <c r="AS2494" s="144"/>
      <c r="AT2494" s="144"/>
      <c r="AU2494" s="144"/>
      <c r="AV2494" s="144"/>
      <c r="AW2494" s="144"/>
      <c r="AX2494" s="144"/>
      <c r="AY2494" s="144"/>
      <c r="AZ2494" s="144"/>
      <c r="BA2494" s="144"/>
      <c r="BB2494" s="144"/>
      <c r="BC2494" s="144"/>
      <c r="BD2494" s="144"/>
      <c r="BE2494" s="144"/>
      <c r="BF2494" s="144"/>
      <c r="BG2494" s="144"/>
      <c r="BH2494" s="144"/>
      <c r="BI2494" s="144"/>
      <c r="BJ2494" s="144"/>
      <c r="BK2494" s="144"/>
      <c r="BL2494" s="144"/>
      <c r="BM2494" s="144"/>
      <c r="BN2494" s="144"/>
      <c r="BO2494" s="144"/>
      <c r="BP2494" s="144"/>
    </row>
    <row r="2495" spans="1:68" ht="14.5" x14ac:dyDescent="0.3">
      <c r="A2495" s="143"/>
      <c r="B2495" s="143"/>
      <c r="C2495" s="327"/>
      <c r="D2495" s="144"/>
      <c r="E2495" s="144"/>
      <c r="F2495" s="144"/>
      <c r="G2495" s="144"/>
      <c r="H2495" s="144"/>
      <c r="I2495" s="144"/>
      <c r="J2495" s="144"/>
      <c r="K2495" s="144"/>
      <c r="L2495" s="144"/>
      <c r="M2495" s="144"/>
      <c r="N2495" s="144"/>
      <c r="O2495" s="144"/>
      <c r="P2495" s="144"/>
      <c r="Q2495" s="144"/>
      <c r="R2495" s="144"/>
      <c r="S2495" s="144"/>
      <c r="T2495" s="144"/>
      <c r="U2495" s="144"/>
      <c r="V2495" s="144"/>
      <c r="W2495" s="144"/>
      <c r="X2495" s="144"/>
      <c r="Y2495" s="144"/>
      <c r="Z2495" s="144"/>
      <c r="AA2495" s="144"/>
      <c r="AB2495" s="144"/>
      <c r="AC2495" s="144"/>
      <c r="AD2495" s="144"/>
      <c r="AE2495" s="144"/>
      <c r="AF2495" s="144"/>
      <c r="AG2495" s="144"/>
      <c r="AH2495" s="144"/>
      <c r="AI2495" s="144"/>
      <c r="AJ2495" s="144"/>
      <c r="AK2495" s="144"/>
      <c r="AL2495" s="144"/>
      <c r="AM2495" s="144"/>
      <c r="AN2495" s="144"/>
      <c r="AO2495" s="144"/>
      <c r="AP2495" s="144"/>
      <c r="AQ2495" s="144"/>
      <c r="AR2495" s="144"/>
      <c r="AS2495" s="144"/>
      <c r="AT2495" s="144"/>
      <c r="AU2495" s="144"/>
      <c r="AV2495" s="144"/>
      <c r="AW2495" s="144"/>
      <c r="AX2495" s="144"/>
      <c r="AY2495" s="144"/>
      <c r="AZ2495" s="144"/>
      <c r="BA2495" s="144"/>
      <c r="BB2495" s="144"/>
      <c r="BC2495" s="144"/>
      <c r="BD2495" s="144"/>
      <c r="BE2495" s="144"/>
      <c r="BF2495" s="144"/>
      <c r="BG2495" s="144"/>
      <c r="BH2495" s="144"/>
      <c r="BI2495" s="144"/>
      <c r="BJ2495" s="144"/>
      <c r="BK2495" s="144"/>
      <c r="BL2495" s="144"/>
      <c r="BM2495" s="144"/>
      <c r="BN2495" s="144"/>
      <c r="BO2495" s="144"/>
      <c r="BP2495" s="144"/>
    </row>
    <row r="2496" spans="1:68" ht="14.5" x14ac:dyDescent="0.3">
      <c r="A2496" s="143"/>
      <c r="B2496" s="143"/>
      <c r="C2496" s="327"/>
      <c r="D2496" s="144"/>
      <c r="E2496" s="144"/>
      <c r="F2496" s="144"/>
      <c r="G2496" s="144"/>
      <c r="H2496" s="144"/>
      <c r="I2496" s="144"/>
      <c r="J2496" s="144"/>
      <c r="K2496" s="144"/>
      <c r="L2496" s="144"/>
      <c r="M2496" s="144"/>
      <c r="N2496" s="144"/>
      <c r="O2496" s="144"/>
      <c r="P2496" s="144"/>
      <c r="Q2496" s="144"/>
      <c r="R2496" s="144"/>
      <c r="S2496" s="144"/>
      <c r="T2496" s="144"/>
      <c r="U2496" s="144"/>
      <c r="V2496" s="144"/>
      <c r="W2496" s="144"/>
      <c r="X2496" s="144"/>
      <c r="Y2496" s="144"/>
      <c r="Z2496" s="144"/>
      <c r="AA2496" s="144"/>
      <c r="AB2496" s="144"/>
      <c r="AC2496" s="144"/>
      <c r="AD2496" s="144"/>
      <c r="AE2496" s="144"/>
      <c r="AF2496" s="144"/>
      <c r="AG2496" s="144"/>
      <c r="AH2496" s="144"/>
      <c r="AI2496" s="144"/>
      <c r="AJ2496" s="144"/>
      <c r="AK2496" s="144"/>
      <c r="AL2496" s="144"/>
      <c r="AM2496" s="144"/>
      <c r="AN2496" s="144"/>
      <c r="AO2496" s="144"/>
      <c r="AP2496" s="144"/>
      <c r="AQ2496" s="144"/>
      <c r="AR2496" s="144"/>
      <c r="AS2496" s="144"/>
      <c r="AT2496" s="144"/>
      <c r="AU2496" s="144"/>
      <c r="AV2496" s="144"/>
      <c r="AW2496" s="144"/>
      <c r="AX2496" s="144"/>
      <c r="AY2496" s="144"/>
      <c r="AZ2496" s="144"/>
      <c r="BA2496" s="144"/>
      <c r="BB2496" s="144"/>
      <c r="BC2496" s="144"/>
      <c r="BD2496" s="144"/>
      <c r="BE2496" s="144"/>
      <c r="BF2496" s="144"/>
      <c r="BG2496" s="144"/>
      <c r="BH2496" s="144"/>
      <c r="BI2496" s="144"/>
      <c r="BJ2496" s="144"/>
      <c r="BK2496" s="144"/>
      <c r="BL2496" s="144"/>
      <c r="BM2496" s="144"/>
      <c r="BN2496" s="144"/>
      <c r="BO2496" s="144"/>
      <c r="BP2496" s="144"/>
    </row>
    <row r="2497" spans="1:68" ht="14.5" x14ac:dyDescent="0.3">
      <c r="A2497" s="143"/>
      <c r="B2497" s="143"/>
      <c r="C2497" s="327"/>
      <c r="D2497" s="144"/>
      <c r="E2497" s="144"/>
      <c r="F2497" s="144"/>
      <c r="G2497" s="144"/>
      <c r="H2497" s="144"/>
      <c r="I2497" s="144"/>
      <c r="J2497" s="144"/>
      <c r="K2497" s="144"/>
      <c r="L2497" s="144"/>
      <c r="M2497" s="144"/>
      <c r="N2497" s="144"/>
      <c r="O2497" s="144"/>
      <c r="P2497" s="144"/>
      <c r="Q2497" s="144"/>
      <c r="R2497" s="144"/>
      <c r="S2497" s="144"/>
      <c r="T2497" s="144"/>
      <c r="U2497" s="144"/>
      <c r="V2497" s="144"/>
      <c r="W2497" s="144"/>
      <c r="X2497" s="144"/>
      <c r="Y2497" s="144"/>
      <c r="Z2497" s="144"/>
      <c r="AA2497" s="144"/>
      <c r="AB2497" s="144"/>
      <c r="AC2497" s="144"/>
      <c r="AD2497" s="144"/>
      <c r="AE2497" s="144"/>
      <c r="AF2497" s="144"/>
      <c r="AG2497" s="144"/>
      <c r="AH2497" s="144"/>
      <c r="AI2497" s="144"/>
      <c r="AJ2497" s="144"/>
      <c r="AK2497" s="144"/>
      <c r="AL2497" s="144"/>
      <c r="AM2497" s="144"/>
      <c r="AN2497" s="144"/>
      <c r="AO2497" s="144"/>
      <c r="AP2497" s="144"/>
      <c r="AQ2497" s="144"/>
      <c r="AR2497" s="144"/>
      <c r="AS2497" s="144"/>
      <c r="AT2497" s="144"/>
      <c r="AU2497" s="144"/>
      <c r="AV2497" s="144"/>
      <c r="AW2497" s="144"/>
      <c r="AX2497" s="144"/>
      <c r="AY2497" s="144"/>
      <c r="AZ2497" s="144"/>
      <c r="BA2497" s="144"/>
      <c r="BB2497" s="144"/>
      <c r="BC2497" s="144"/>
      <c r="BD2497" s="144"/>
      <c r="BE2497" s="144"/>
      <c r="BF2497" s="144"/>
      <c r="BG2497" s="144"/>
      <c r="BH2497" s="144"/>
      <c r="BI2497" s="144"/>
      <c r="BJ2497" s="144"/>
      <c r="BK2497" s="144"/>
      <c r="BL2497" s="144"/>
      <c r="BM2497" s="144"/>
      <c r="BN2497" s="144"/>
      <c r="BO2497" s="144"/>
      <c r="BP2497" s="144"/>
    </row>
    <row r="2498" spans="1:68" ht="14.5" x14ac:dyDescent="0.3">
      <c r="A2498" s="143"/>
      <c r="B2498" s="143"/>
      <c r="C2498" s="327"/>
      <c r="D2498" s="144"/>
      <c r="E2498" s="144"/>
      <c r="F2498" s="144"/>
      <c r="G2498" s="144"/>
      <c r="H2498" s="144"/>
      <c r="I2498" s="144"/>
      <c r="J2498" s="144"/>
      <c r="K2498" s="144"/>
      <c r="L2498" s="144"/>
      <c r="M2498" s="144"/>
      <c r="N2498" s="144"/>
      <c r="O2498" s="144"/>
      <c r="P2498" s="144"/>
      <c r="Q2498" s="144"/>
      <c r="R2498" s="144"/>
      <c r="S2498" s="144"/>
      <c r="T2498" s="144"/>
      <c r="U2498" s="144"/>
      <c r="V2498" s="144"/>
      <c r="W2498" s="144"/>
      <c r="X2498" s="144"/>
      <c r="Y2498" s="144"/>
      <c r="Z2498" s="144"/>
      <c r="AA2498" s="144"/>
      <c r="AB2498" s="144"/>
      <c r="AC2498" s="144"/>
      <c r="AD2498" s="144"/>
      <c r="AE2498" s="144"/>
      <c r="AF2498" s="144"/>
      <c r="AG2498" s="144"/>
      <c r="AH2498" s="144"/>
      <c r="AI2498" s="144"/>
      <c r="AJ2498" s="144"/>
      <c r="AK2498" s="144"/>
      <c r="AL2498" s="144"/>
      <c r="AM2498" s="144"/>
      <c r="AN2498" s="144"/>
      <c r="AO2498" s="144"/>
      <c r="AP2498" s="144"/>
      <c r="AQ2498" s="144"/>
      <c r="AR2498" s="144"/>
      <c r="AS2498" s="144"/>
      <c r="AT2498" s="144"/>
      <c r="AU2498" s="144"/>
      <c r="AV2498" s="144"/>
      <c r="AW2498" s="144"/>
      <c r="AX2498" s="144"/>
      <c r="AY2498" s="144"/>
      <c r="AZ2498" s="144"/>
      <c r="BA2498" s="144"/>
      <c r="BB2498" s="144"/>
      <c r="BC2498" s="144"/>
      <c r="BD2498" s="144"/>
      <c r="BE2498" s="144"/>
      <c r="BF2498" s="144"/>
      <c r="BG2498" s="144"/>
      <c r="BH2498" s="144"/>
      <c r="BI2498" s="144"/>
      <c r="BJ2498" s="144"/>
      <c r="BK2498" s="144"/>
      <c r="BL2498" s="144"/>
      <c r="BM2498" s="144"/>
      <c r="BN2498" s="144"/>
      <c r="BO2498" s="144"/>
      <c r="BP2498" s="144"/>
    </row>
    <row r="2499" spans="1:68" ht="14.5" x14ac:dyDescent="0.3">
      <c r="A2499" s="143"/>
      <c r="B2499" s="143"/>
      <c r="C2499" s="327"/>
      <c r="D2499" s="144"/>
      <c r="E2499" s="144"/>
      <c r="F2499" s="144"/>
      <c r="G2499" s="144"/>
      <c r="H2499" s="144"/>
      <c r="I2499" s="144"/>
      <c r="J2499" s="144"/>
      <c r="K2499" s="144"/>
      <c r="L2499" s="144"/>
      <c r="M2499" s="144"/>
      <c r="N2499" s="144"/>
      <c r="O2499" s="144"/>
      <c r="P2499" s="144"/>
      <c r="Q2499" s="144"/>
      <c r="R2499" s="144"/>
      <c r="S2499" s="144"/>
      <c r="T2499" s="144"/>
      <c r="U2499" s="144"/>
      <c r="V2499" s="144"/>
      <c r="W2499" s="144"/>
      <c r="X2499" s="144"/>
      <c r="Y2499" s="144"/>
      <c r="Z2499" s="144"/>
      <c r="AA2499" s="144"/>
      <c r="AB2499" s="144"/>
      <c r="AC2499" s="144"/>
      <c r="AD2499" s="144"/>
      <c r="AE2499" s="144"/>
      <c r="AF2499" s="144"/>
      <c r="AG2499" s="144"/>
      <c r="AH2499" s="144"/>
      <c r="AI2499" s="144"/>
      <c r="AJ2499" s="144"/>
      <c r="AK2499" s="144"/>
      <c r="AL2499" s="144"/>
      <c r="AM2499" s="144"/>
      <c r="AN2499" s="144"/>
      <c r="AO2499" s="144"/>
      <c r="AP2499" s="144"/>
      <c r="AQ2499" s="144"/>
      <c r="AR2499" s="144"/>
      <c r="AS2499" s="144"/>
      <c r="AT2499" s="144"/>
      <c r="AU2499" s="144"/>
      <c r="AV2499" s="144"/>
      <c r="AW2499" s="144"/>
      <c r="AX2499" s="144"/>
      <c r="AY2499" s="144"/>
      <c r="AZ2499" s="144"/>
      <c r="BA2499" s="144"/>
      <c r="BB2499" s="144"/>
      <c r="BC2499" s="144"/>
      <c r="BD2499" s="144"/>
      <c r="BE2499" s="144"/>
      <c r="BF2499" s="144"/>
      <c r="BG2499" s="144"/>
      <c r="BH2499" s="144"/>
      <c r="BI2499" s="144"/>
      <c r="BJ2499" s="144"/>
      <c r="BK2499" s="144"/>
      <c r="BL2499" s="144"/>
      <c r="BM2499" s="144"/>
      <c r="BN2499" s="144"/>
      <c r="BO2499" s="144"/>
      <c r="BP2499" s="144"/>
    </row>
    <row r="2500" spans="1:68" ht="14.5" x14ac:dyDescent="0.3">
      <c r="A2500" s="143"/>
      <c r="B2500" s="143"/>
      <c r="C2500" s="327"/>
      <c r="D2500" s="144"/>
      <c r="E2500" s="144"/>
      <c r="F2500" s="144"/>
      <c r="G2500" s="144"/>
      <c r="H2500" s="144"/>
      <c r="I2500" s="144"/>
      <c r="J2500" s="144"/>
      <c r="K2500" s="144"/>
      <c r="L2500" s="144"/>
      <c r="M2500" s="144"/>
      <c r="N2500" s="144"/>
      <c r="O2500" s="144"/>
      <c r="P2500" s="144"/>
      <c r="Q2500" s="144"/>
      <c r="R2500" s="144"/>
      <c r="S2500" s="144"/>
      <c r="T2500" s="144"/>
      <c r="U2500" s="144"/>
      <c r="V2500" s="144"/>
      <c r="W2500" s="144"/>
      <c r="X2500" s="144"/>
      <c r="Y2500" s="144"/>
      <c r="Z2500" s="144"/>
      <c r="AA2500" s="144"/>
      <c r="AB2500" s="144"/>
      <c r="AC2500" s="144"/>
      <c r="AD2500" s="144"/>
      <c r="AE2500" s="144"/>
      <c r="AF2500" s="144"/>
      <c r="AG2500" s="144"/>
      <c r="AH2500" s="144"/>
      <c r="AI2500" s="144"/>
      <c r="AJ2500" s="144"/>
      <c r="AK2500" s="144"/>
      <c r="AL2500" s="144"/>
      <c r="AM2500" s="144"/>
      <c r="AN2500" s="144"/>
      <c r="AO2500" s="144"/>
      <c r="AP2500" s="144"/>
      <c r="AQ2500" s="144"/>
      <c r="AR2500" s="144"/>
      <c r="AS2500" s="144"/>
      <c r="AT2500" s="144"/>
      <c r="AU2500" s="144"/>
      <c r="AV2500" s="144"/>
      <c r="AW2500" s="144"/>
      <c r="AX2500" s="144"/>
      <c r="AY2500" s="144"/>
      <c r="AZ2500" s="144"/>
      <c r="BA2500" s="144"/>
      <c r="BB2500" s="144"/>
      <c r="BC2500" s="144"/>
      <c r="BD2500" s="144"/>
      <c r="BE2500" s="144"/>
      <c r="BF2500" s="144"/>
      <c r="BG2500" s="144"/>
      <c r="BH2500" s="144"/>
      <c r="BI2500" s="144"/>
      <c r="BJ2500" s="144"/>
      <c r="BK2500" s="144"/>
      <c r="BL2500" s="144"/>
      <c r="BM2500" s="144"/>
      <c r="BN2500" s="144"/>
      <c r="BO2500" s="144"/>
      <c r="BP2500" s="144"/>
    </row>
    <row r="2501" spans="1:68" ht="14.5" x14ac:dyDescent="0.3">
      <c r="A2501" s="143"/>
      <c r="B2501" s="143"/>
      <c r="C2501" s="327"/>
      <c r="D2501" s="144"/>
      <c r="E2501" s="144"/>
      <c r="F2501" s="144"/>
      <c r="G2501" s="144"/>
      <c r="H2501" s="144"/>
      <c r="I2501" s="144"/>
      <c r="J2501" s="144"/>
      <c r="K2501" s="144"/>
      <c r="L2501" s="144"/>
      <c r="M2501" s="144"/>
      <c r="N2501" s="144"/>
      <c r="O2501" s="144"/>
      <c r="P2501" s="144"/>
      <c r="Q2501" s="144"/>
      <c r="R2501" s="144"/>
      <c r="S2501" s="144"/>
      <c r="T2501" s="144"/>
      <c r="U2501" s="144"/>
      <c r="V2501" s="144"/>
      <c r="W2501" s="144"/>
      <c r="X2501" s="144"/>
      <c r="Y2501" s="144"/>
      <c r="Z2501" s="144"/>
      <c r="AA2501" s="144"/>
      <c r="AB2501" s="144"/>
      <c r="AC2501" s="144"/>
      <c r="AD2501" s="144"/>
      <c r="AE2501" s="144"/>
      <c r="AF2501" s="144"/>
      <c r="AG2501" s="144"/>
      <c r="AH2501" s="144"/>
      <c r="AI2501" s="144"/>
      <c r="AJ2501" s="144"/>
      <c r="AK2501" s="144"/>
      <c r="AL2501" s="144"/>
      <c r="AM2501" s="144"/>
      <c r="AN2501" s="144"/>
      <c r="AO2501" s="144"/>
      <c r="AP2501" s="144"/>
      <c r="AQ2501" s="144"/>
      <c r="AR2501" s="144"/>
      <c r="AS2501" s="144"/>
      <c r="AT2501" s="144"/>
      <c r="AU2501" s="144"/>
      <c r="AV2501" s="144"/>
      <c r="AW2501" s="144"/>
      <c r="AX2501" s="144"/>
      <c r="AY2501" s="144"/>
      <c r="AZ2501" s="144"/>
      <c r="BA2501" s="144"/>
      <c r="BB2501" s="144"/>
      <c r="BC2501" s="144"/>
      <c r="BD2501" s="144"/>
      <c r="BE2501" s="144"/>
      <c r="BF2501" s="144"/>
      <c r="BG2501" s="144"/>
      <c r="BH2501" s="144"/>
      <c r="BI2501" s="144"/>
      <c r="BJ2501" s="144"/>
      <c r="BK2501" s="144"/>
      <c r="BL2501" s="144"/>
      <c r="BM2501" s="144"/>
      <c r="BN2501" s="144"/>
      <c r="BO2501" s="144"/>
      <c r="BP2501" s="144"/>
    </row>
    <row r="2502" spans="1:68" ht="14.5" x14ac:dyDescent="0.3">
      <c r="A2502" s="143"/>
      <c r="B2502" s="143"/>
      <c r="C2502" s="327"/>
      <c r="D2502" s="144"/>
      <c r="E2502" s="144"/>
      <c r="F2502" s="144"/>
      <c r="G2502" s="144"/>
      <c r="H2502" s="144"/>
      <c r="I2502" s="144"/>
      <c r="J2502" s="144"/>
      <c r="K2502" s="144"/>
      <c r="L2502" s="144"/>
      <c r="M2502" s="144"/>
      <c r="N2502" s="144"/>
      <c r="O2502" s="144"/>
      <c r="P2502" s="144"/>
      <c r="Q2502" s="144"/>
      <c r="R2502" s="144"/>
      <c r="S2502" s="144"/>
      <c r="T2502" s="144"/>
      <c r="U2502" s="144"/>
      <c r="V2502" s="144"/>
      <c r="W2502" s="144"/>
      <c r="X2502" s="144"/>
      <c r="Y2502" s="144"/>
      <c r="Z2502" s="144"/>
      <c r="AA2502" s="144"/>
      <c r="AB2502" s="144"/>
      <c r="AC2502" s="144"/>
      <c r="AD2502" s="144"/>
      <c r="AE2502" s="144"/>
      <c r="AF2502" s="144"/>
      <c r="AG2502" s="144"/>
      <c r="AH2502" s="144"/>
      <c r="AI2502" s="144"/>
      <c r="AJ2502" s="144"/>
      <c r="AK2502" s="144"/>
      <c r="AL2502" s="144"/>
      <c r="AM2502" s="144"/>
      <c r="AN2502" s="144"/>
      <c r="AO2502" s="144"/>
      <c r="AP2502" s="144"/>
      <c r="AQ2502" s="144"/>
      <c r="AR2502" s="144"/>
      <c r="AS2502" s="144"/>
      <c r="AT2502" s="144"/>
      <c r="AU2502" s="144"/>
      <c r="AV2502" s="144"/>
      <c r="AW2502" s="144"/>
      <c r="AX2502" s="144"/>
      <c r="AY2502" s="144"/>
      <c r="AZ2502" s="144"/>
      <c r="BA2502" s="144"/>
      <c r="BB2502" s="144"/>
      <c r="BC2502" s="144"/>
      <c r="BD2502" s="144"/>
      <c r="BE2502" s="144"/>
      <c r="BF2502" s="144"/>
      <c r="BG2502" s="144"/>
      <c r="BH2502" s="144"/>
      <c r="BI2502" s="144"/>
      <c r="BJ2502" s="144"/>
      <c r="BK2502" s="144"/>
      <c r="BL2502" s="144"/>
      <c r="BM2502" s="144"/>
      <c r="BN2502" s="144"/>
      <c r="BO2502" s="144"/>
      <c r="BP2502" s="144"/>
    </row>
    <row r="2503" spans="1:68" ht="14.5" x14ac:dyDescent="0.3">
      <c r="A2503" s="143"/>
      <c r="B2503" s="143"/>
      <c r="C2503" s="327"/>
      <c r="D2503" s="144"/>
      <c r="E2503" s="144"/>
      <c r="F2503" s="144"/>
      <c r="G2503" s="144"/>
      <c r="H2503" s="144"/>
      <c r="I2503" s="144"/>
      <c r="J2503" s="144"/>
      <c r="K2503" s="144"/>
      <c r="L2503" s="144"/>
      <c r="M2503" s="144"/>
      <c r="N2503" s="144"/>
      <c r="O2503" s="144"/>
      <c r="P2503" s="144"/>
      <c r="Q2503" s="144"/>
      <c r="R2503" s="144"/>
      <c r="S2503" s="144"/>
      <c r="T2503" s="144"/>
      <c r="U2503" s="144"/>
      <c r="V2503" s="144"/>
      <c r="W2503" s="144"/>
      <c r="X2503" s="144"/>
      <c r="Y2503" s="144"/>
      <c r="Z2503" s="144"/>
      <c r="AA2503" s="144"/>
      <c r="AB2503" s="144"/>
      <c r="AC2503" s="144"/>
      <c r="AD2503" s="144"/>
      <c r="AE2503" s="144"/>
      <c r="AF2503" s="144"/>
      <c r="AG2503" s="144"/>
      <c r="AH2503" s="144"/>
      <c r="AI2503" s="144"/>
      <c r="AJ2503" s="144"/>
      <c r="AK2503" s="144"/>
      <c r="AL2503" s="144"/>
      <c r="AM2503" s="144"/>
      <c r="AN2503" s="144"/>
      <c r="AO2503" s="144"/>
      <c r="AP2503" s="144"/>
      <c r="AQ2503" s="144"/>
      <c r="AR2503" s="144"/>
      <c r="AS2503" s="144"/>
      <c r="AT2503" s="144"/>
      <c r="AU2503" s="144"/>
      <c r="AV2503" s="144"/>
      <c r="AW2503" s="144"/>
      <c r="AX2503" s="144"/>
      <c r="AY2503" s="144"/>
      <c r="AZ2503" s="144"/>
      <c r="BA2503" s="144"/>
      <c r="BB2503" s="144"/>
      <c r="BC2503" s="144"/>
      <c r="BD2503" s="144"/>
      <c r="BE2503" s="144"/>
      <c r="BF2503" s="144"/>
      <c r="BG2503" s="144"/>
      <c r="BH2503" s="144"/>
      <c r="BI2503" s="144"/>
      <c r="BJ2503" s="144"/>
      <c r="BK2503" s="144"/>
      <c r="BL2503" s="144"/>
      <c r="BM2503" s="144"/>
      <c r="BN2503" s="144"/>
      <c r="BO2503" s="144"/>
      <c r="BP2503" s="144"/>
    </row>
    <row r="2504" spans="1:68" ht="14.5" x14ac:dyDescent="0.3">
      <c r="A2504" s="143"/>
      <c r="B2504" s="143"/>
      <c r="C2504" s="327"/>
      <c r="D2504" s="144"/>
      <c r="E2504" s="144"/>
      <c r="F2504" s="144"/>
      <c r="G2504" s="144"/>
      <c r="H2504" s="144"/>
      <c r="I2504" s="144"/>
      <c r="J2504" s="144"/>
      <c r="K2504" s="144"/>
      <c r="L2504" s="144"/>
      <c r="M2504" s="144"/>
      <c r="N2504" s="144"/>
      <c r="O2504" s="144"/>
      <c r="P2504" s="144"/>
      <c r="Q2504" s="144"/>
      <c r="R2504" s="144"/>
      <c r="S2504" s="144"/>
      <c r="T2504" s="144"/>
      <c r="U2504" s="144"/>
      <c r="V2504" s="144"/>
      <c r="W2504" s="144"/>
      <c r="X2504" s="144"/>
      <c r="Y2504" s="144"/>
      <c r="Z2504" s="144"/>
      <c r="AA2504" s="144"/>
      <c r="AB2504" s="144"/>
      <c r="AC2504" s="144"/>
      <c r="AD2504" s="144"/>
      <c r="AE2504" s="144"/>
      <c r="AF2504" s="144"/>
      <c r="AG2504" s="144"/>
      <c r="AH2504" s="144"/>
      <c r="AI2504" s="144"/>
      <c r="AJ2504" s="144"/>
      <c r="AK2504" s="144"/>
      <c r="AL2504" s="144"/>
      <c r="AM2504" s="144"/>
      <c r="AN2504" s="144"/>
      <c r="AO2504" s="144"/>
      <c r="AP2504" s="144"/>
      <c r="AQ2504" s="144"/>
      <c r="AR2504" s="144"/>
      <c r="AS2504" s="144"/>
      <c r="AT2504" s="144"/>
      <c r="AU2504" s="144"/>
      <c r="AV2504" s="144"/>
      <c r="AW2504" s="144"/>
      <c r="AX2504" s="144"/>
      <c r="AY2504" s="144"/>
      <c r="AZ2504" s="144"/>
      <c r="BA2504" s="144"/>
      <c r="BB2504" s="144"/>
      <c r="BC2504" s="144"/>
      <c r="BD2504" s="144"/>
      <c r="BE2504" s="144"/>
      <c r="BF2504" s="144"/>
      <c r="BG2504" s="144"/>
      <c r="BH2504" s="144"/>
      <c r="BI2504" s="144"/>
      <c r="BJ2504" s="144"/>
      <c r="BK2504" s="144"/>
      <c r="BL2504" s="144"/>
      <c r="BM2504" s="144"/>
      <c r="BN2504" s="144"/>
      <c r="BO2504" s="144"/>
      <c r="BP2504" s="144"/>
    </row>
    <row r="2505" spans="1:68" ht="14.5" x14ac:dyDescent="0.3">
      <c r="A2505" s="143"/>
      <c r="B2505" s="143"/>
      <c r="C2505" s="327"/>
      <c r="D2505" s="144"/>
      <c r="E2505" s="144"/>
      <c r="F2505" s="144"/>
      <c r="G2505" s="144"/>
      <c r="H2505" s="144"/>
      <c r="I2505" s="144"/>
      <c r="J2505" s="144"/>
      <c r="K2505" s="144"/>
      <c r="L2505" s="144"/>
      <c r="M2505" s="144"/>
      <c r="N2505" s="144"/>
      <c r="O2505" s="144"/>
      <c r="P2505" s="144"/>
      <c r="Q2505" s="144"/>
      <c r="R2505" s="144"/>
      <c r="S2505" s="144"/>
      <c r="T2505" s="144"/>
      <c r="U2505" s="144"/>
      <c r="V2505" s="144"/>
      <c r="W2505" s="144"/>
      <c r="X2505" s="144"/>
      <c r="Y2505" s="144"/>
      <c r="Z2505" s="144"/>
      <c r="AA2505" s="144"/>
      <c r="AB2505" s="144"/>
      <c r="AC2505" s="144"/>
      <c r="AD2505" s="144"/>
      <c r="AE2505" s="144"/>
      <c r="AF2505" s="144"/>
      <c r="AG2505" s="144"/>
      <c r="AH2505" s="144"/>
      <c r="AI2505" s="144"/>
      <c r="AJ2505" s="144"/>
      <c r="AK2505" s="144"/>
      <c r="AL2505" s="144"/>
      <c r="AM2505" s="144"/>
      <c r="AN2505" s="144"/>
      <c r="AO2505" s="144"/>
      <c r="AP2505" s="144"/>
      <c r="AQ2505" s="144"/>
      <c r="AR2505" s="144"/>
      <c r="AS2505" s="144"/>
      <c r="AT2505" s="144"/>
      <c r="AU2505" s="144"/>
      <c r="AV2505" s="144"/>
      <c r="AW2505" s="144"/>
      <c r="AX2505" s="144"/>
      <c r="AY2505" s="144"/>
      <c r="AZ2505" s="144"/>
      <c r="BA2505" s="144"/>
      <c r="BB2505" s="144"/>
      <c r="BC2505" s="144"/>
      <c r="BD2505" s="144"/>
      <c r="BE2505" s="144"/>
      <c r="BF2505" s="144"/>
      <c r="BG2505" s="144"/>
      <c r="BH2505" s="144"/>
      <c r="BI2505" s="144"/>
      <c r="BJ2505" s="144"/>
      <c r="BK2505" s="144"/>
      <c r="BL2505" s="144"/>
      <c r="BM2505" s="144"/>
      <c r="BN2505" s="144"/>
      <c r="BO2505" s="144"/>
      <c r="BP2505" s="144"/>
    </row>
    <row r="2506" spans="1:68" ht="14.5" x14ac:dyDescent="0.3">
      <c r="A2506" s="143"/>
      <c r="B2506" s="143"/>
      <c r="C2506" s="327"/>
      <c r="D2506" s="144"/>
      <c r="E2506" s="144"/>
      <c r="F2506" s="144"/>
      <c r="G2506" s="144"/>
      <c r="H2506" s="144"/>
      <c r="I2506" s="144"/>
      <c r="J2506" s="144"/>
      <c r="K2506" s="144"/>
      <c r="L2506" s="144"/>
      <c r="M2506" s="144"/>
      <c r="N2506" s="144"/>
      <c r="O2506" s="144"/>
      <c r="P2506" s="144"/>
      <c r="Q2506" s="144"/>
      <c r="R2506" s="144"/>
      <c r="S2506" s="144"/>
      <c r="T2506" s="144"/>
      <c r="U2506" s="144"/>
      <c r="V2506" s="144"/>
      <c r="W2506" s="144"/>
      <c r="X2506" s="144"/>
      <c r="Y2506" s="144"/>
      <c r="Z2506" s="144"/>
      <c r="AA2506" s="144"/>
      <c r="AB2506" s="144"/>
      <c r="AC2506" s="144"/>
      <c r="AD2506" s="144"/>
      <c r="AE2506" s="144"/>
      <c r="AF2506" s="144"/>
      <c r="AG2506" s="144"/>
      <c r="AH2506" s="144"/>
      <c r="AI2506" s="144"/>
      <c r="AJ2506" s="144"/>
      <c r="AK2506" s="144"/>
      <c r="AL2506" s="144"/>
      <c r="AM2506" s="144"/>
      <c r="AN2506" s="144"/>
      <c r="AO2506" s="144"/>
      <c r="AP2506" s="144"/>
      <c r="AQ2506" s="144"/>
      <c r="AR2506" s="144"/>
      <c r="AS2506" s="144"/>
      <c r="AT2506" s="144"/>
      <c r="AU2506" s="144"/>
      <c r="AV2506" s="144"/>
      <c r="AW2506" s="144"/>
      <c r="AX2506" s="144"/>
      <c r="AY2506" s="144"/>
      <c r="AZ2506" s="144"/>
      <c r="BA2506" s="144"/>
      <c r="BB2506" s="144"/>
      <c r="BC2506" s="144"/>
      <c r="BD2506" s="144"/>
      <c r="BE2506" s="144"/>
      <c r="BF2506" s="144"/>
      <c r="BG2506" s="144"/>
      <c r="BH2506" s="144"/>
      <c r="BI2506" s="144"/>
      <c r="BJ2506" s="144"/>
      <c r="BK2506" s="144"/>
      <c r="BL2506" s="144"/>
      <c r="BM2506" s="144"/>
      <c r="BN2506" s="144"/>
      <c r="BO2506" s="144"/>
      <c r="BP2506" s="144"/>
    </row>
    <row r="2507" spans="1:68" ht="14.5" x14ac:dyDescent="0.3">
      <c r="A2507" s="143"/>
      <c r="B2507" s="143"/>
      <c r="C2507" s="327"/>
      <c r="D2507" s="144"/>
      <c r="E2507" s="144"/>
      <c r="F2507" s="144"/>
      <c r="G2507" s="144"/>
      <c r="H2507" s="144"/>
      <c r="I2507" s="144"/>
      <c r="J2507" s="144"/>
      <c r="K2507" s="144"/>
      <c r="L2507" s="144"/>
      <c r="M2507" s="144"/>
      <c r="N2507" s="144"/>
      <c r="O2507" s="144"/>
      <c r="P2507" s="144"/>
      <c r="Q2507" s="144"/>
      <c r="R2507" s="144"/>
      <c r="S2507" s="144"/>
      <c r="T2507" s="144"/>
      <c r="U2507" s="144"/>
      <c r="V2507" s="144"/>
      <c r="W2507" s="144"/>
      <c r="X2507" s="144"/>
      <c r="Y2507" s="144"/>
      <c r="Z2507" s="144"/>
      <c r="AA2507" s="144"/>
      <c r="AB2507" s="144"/>
      <c r="AC2507" s="144"/>
      <c r="AD2507" s="144"/>
      <c r="AE2507" s="144"/>
      <c r="AF2507" s="144"/>
      <c r="AG2507" s="144"/>
      <c r="AH2507" s="144"/>
      <c r="AI2507" s="144"/>
      <c r="AJ2507" s="144"/>
      <c r="AK2507" s="144"/>
      <c r="AL2507" s="144"/>
      <c r="AM2507" s="144"/>
      <c r="AN2507" s="144"/>
      <c r="AO2507" s="144"/>
      <c r="AP2507" s="144"/>
      <c r="AQ2507" s="144"/>
      <c r="AR2507" s="144"/>
      <c r="AS2507" s="144"/>
      <c r="AT2507" s="144"/>
      <c r="AU2507" s="144"/>
      <c r="AV2507" s="144"/>
      <c r="AW2507" s="144"/>
      <c r="AX2507" s="144"/>
      <c r="AY2507" s="144"/>
      <c r="AZ2507" s="144"/>
      <c r="BA2507" s="144"/>
      <c r="BB2507" s="144"/>
      <c r="BC2507" s="144"/>
      <c r="BD2507" s="144"/>
      <c r="BE2507" s="144"/>
      <c r="BF2507" s="144"/>
      <c r="BG2507" s="144"/>
      <c r="BH2507" s="144"/>
      <c r="BI2507" s="144"/>
      <c r="BJ2507" s="144"/>
      <c r="BK2507" s="144"/>
      <c r="BL2507" s="144"/>
      <c r="BM2507" s="144"/>
      <c r="BN2507" s="144"/>
      <c r="BO2507" s="144"/>
      <c r="BP2507" s="144"/>
    </row>
    <row r="2508" spans="1:68" ht="14.5" x14ac:dyDescent="0.3">
      <c r="A2508" s="143"/>
      <c r="B2508" s="143"/>
      <c r="C2508" s="327"/>
      <c r="D2508" s="144"/>
      <c r="E2508" s="144"/>
      <c r="F2508" s="144"/>
      <c r="G2508" s="144"/>
      <c r="H2508" s="144"/>
      <c r="I2508" s="144"/>
      <c r="J2508" s="144"/>
      <c r="K2508" s="144"/>
      <c r="L2508" s="144"/>
      <c r="M2508" s="144"/>
      <c r="N2508" s="144"/>
      <c r="O2508" s="144"/>
      <c r="P2508" s="144"/>
      <c r="Q2508" s="144"/>
      <c r="R2508" s="144"/>
      <c r="S2508" s="144"/>
      <c r="T2508" s="144"/>
      <c r="U2508" s="144"/>
      <c r="V2508" s="144"/>
      <c r="W2508" s="144"/>
      <c r="X2508" s="144"/>
      <c r="Y2508" s="144"/>
      <c r="Z2508" s="144"/>
      <c r="AA2508" s="144"/>
      <c r="AB2508" s="144"/>
      <c r="AC2508" s="144"/>
      <c r="AD2508" s="144"/>
      <c r="AE2508" s="144"/>
      <c r="AF2508" s="144"/>
      <c r="AG2508" s="144"/>
      <c r="AH2508" s="144"/>
      <c r="AI2508" s="144"/>
      <c r="AJ2508" s="144"/>
      <c r="AK2508" s="144"/>
      <c r="AL2508" s="144"/>
      <c r="AM2508" s="144"/>
      <c r="AN2508" s="144"/>
      <c r="AO2508" s="144"/>
      <c r="AP2508" s="144"/>
      <c r="AQ2508" s="144"/>
      <c r="AR2508" s="144"/>
      <c r="AS2508" s="144"/>
      <c r="AT2508" s="144"/>
      <c r="AU2508" s="144"/>
      <c r="AV2508" s="144"/>
      <c r="AW2508" s="144"/>
      <c r="AX2508" s="144"/>
      <c r="AY2508" s="144"/>
      <c r="AZ2508" s="144"/>
      <c r="BA2508" s="144"/>
      <c r="BB2508" s="144"/>
      <c r="BC2508" s="144"/>
      <c r="BD2508" s="144"/>
      <c r="BE2508" s="144"/>
      <c r="BF2508" s="144"/>
      <c r="BG2508" s="144"/>
      <c r="BH2508" s="144"/>
      <c r="BI2508" s="144"/>
      <c r="BJ2508" s="144"/>
      <c r="BK2508" s="144"/>
      <c r="BL2508" s="144"/>
      <c r="BM2508" s="144"/>
      <c r="BN2508" s="144"/>
      <c r="BO2508" s="144"/>
      <c r="BP2508" s="144"/>
    </row>
    <row r="2509" spans="1:68" ht="14.5" x14ac:dyDescent="0.3">
      <c r="A2509" s="143"/>
      <c r="B2509" s="143"/>
      <c r="C2509" s="327"/>
      <c r="D2509" s="144"/>
      <c r="E2509" s="144"/>
      <c r="F2509" s="144"/>
      <c r="G2509" s="144"/>
      <c r="H2509" s="144"/>
      <c r="I2509" s="144"/>
      <c r="J2509" s="144"/>
      <c r="K2509" s="144"/>
      <c r="L2509" s="144"/>
      <c r="M2509" s="144"/>
      <c r="N2509" s="144"/>
      <c r="O2509" s="144"/>
      <c r="P2509" s="144"/>
      <c r="Q2509" s="144"/>
      <c r="R2509" s="144"/>
      <c r="S2509" s="144"/>
      <c r="T2509" s="144"/>
      <c r="U2509" s="144"/>
      <c r="V2509" s="144"/>
      <c r="W2509" s="144"/>
      <c r="X2509" s="144"/>
      <c r="Y2509" s="144"/>
      <c r="Z2509" s="144"/>
      <c r="AA2509" s="144"/>
      <c r="AB2509" s="144"/>
      <c r="AC2509" s="144"/>
      <c r="AD2509" s="144"/>
      <c r="AE2509" s="144"/>
      <c r="AF2509" s="144"/>
      <c r="AG2509" s="144"/>
      <c r="AH2509" s="144"/>
      <c r="AI2509" s="144"/>
      <c r="AJ2509" s="144"/>
      <c r="AK2509" s="144"/>
      <c r="AL2509" s="144"/>
      <c r="AM2509" s="144"/>
      <c r="AN2509" s="144"/>
      <c r="AO2509" s="144"/>
      <c r="AP2509" s="144"/>
      <c r="AQ2509" s="144"/>
      <c r="AR2509" s="144"/>
      <c r="AS2509" s="144"/>
      <c r="AT2509" s="144"/>
      <c r="AU2509" s="144"/>
      <c r="AV2509" s="144"/>
      <c r="AW2509" s="144"/>
      <c r="AX2509" s="144"/>
      <c r="AY2509" s="144"/>
      <c r="AZ2509" s="144"/>
      <c r="BA2509" s="144"/>
      <c r="BB2509" s="144"/>
      <c r="BC2509" s="144"/>
      <c r="BD2509" s="144"/>
      <c r="BE2509" s="144"/>
      <c r="BF2509" s="144"/>
      <c r="BG2509" s="144"/>
      <c r="BH2509" s="144"/>
      <c r="BI2509" s="144"/>
      <c r="BJ2509" s="144"/>
      <c r="BK2509" s="144"/>
      <c r="BL2509" s="144"/>
      <c r="BM2509" s="144"/>
      <c r="BN2509" s="144"/>
      <c r="BO2509" s="144"/>
      <c r="BP2509" s="144"/>
    </row>
    <row r="2510" spans="1:68" ht="14.5" x14ac:dyDescent="0.3">
      <c r="A2510" s="143"/>
      <c r="B2510" s="143"/>
      <c r="C2510" s="327"/>
      <c r="D2510" s="144"/>
      <c r="E2510" s="144"/>
      <c r="F2510" s="144"/>
      <c r="G2510" s="144"/>
      <c r="H2510" s="144"/>
      <c r="I2510" s="144"/>
      <c r="J2510" s="144"/>
      <c r="K2510" s="144"/>
      <c r="L2510" s="144"/>
      <c r="M2510" s="144"/>
      <c r="N2510" s="144"/>
      <c r="O2510" s="144"/>
      <c r="P2510" s="144"/>
      <c r="Q2510" s="144"/>
      <c r="R2510" s="144"/>
      <c r="S2510" s="144"/>
      <c r="T2510" s="144"/>
      <c r="U2510" s="144"/>
      <c r="V2510" s="144"/>
      <c r="W2510" s="144"/>
      <c r="X2510" s="144"/>
      <c r="Y2510" s="144"/>
      <c r="Z2510" s="144"/>
      <c r="AA2510" s="144"/>
      <c r="AB2510" s="144"/>
      <c r="AC2510" s="144"/>
      <c r="AD2510" s="144"/>
      <c r="AE2510" s="144"/>
      <c r="AF2510" s="144"/>
      <c r="AG2510" s="144"/>
      <c r="AH2510" s="144"/>
      <c r="AI2510" s="144"/>
      <c r="AJ2510" s="144"/>
      <c r="AK2510" s="144"/>
      <c r="AL2510" s="144"/>
      <c r="AM2510" s="144"/>
      <c r="AN2510" s="144"/>
      <c r="AO2510" s="144"/>
      <c r="AP2510" s="144"/>
      <c r="AQ2510" s="144"/>
      <c r="AR2510" s="144"/>
      <c r="AS2510" s="144"/>
      <c r="AT2510" s="144"/>
      <c r="AU2510" s="144"/>
      <c r="AV2510" s="144"/>
      <c r="AW2510" s="144"/>
      <c r="AX2510" s="144"/>
      <c r="AY2510" s="144"/>
      <c r="AZ2510" s="144"/>
      <c r="BA2510" s="144"/>
      <c r="BB2510" s="144"/>
      <c r="BC2510" s="144"/>
      <c r="BD2510" s="144"/>
      <c r="BE2510" s="144"/>
      <c r="BF2510" s="144"/>
      <c r="BG2510" s="144"/>
      <c r="BH2510" s="144"/>
      <c r="BI2510" s="144"/>
      <c r="BJ2510" s="144"/>
      <c r="BK2510" s="144"/>
      <c r="BL2510" s="144"/>
      <c r="BM2510" s="144"/>
      <c r="BN2510" s="144"/>
      <c r="BO2510" s="144"/>
      <c r="BP2510" s="144"/>
    </row>
    <row r="2511" spans="1:68" ht="14.5" x14ac:dyDescent="0.3">
      <c r="A2511" s="143"/>
      <c r="B2511" s="143"/>
      <c r="C2511" s="327"/>
      <c r="D2511" s="144"/>
      <c r="E2511" s="144"/>
      <c r="F2511" s="144"/>
      <c r="G2511" s="144"/>
      <c r="H2511" s="144"/>
      <c r="I2511" s="144"/>
      <c r="J2511" s="144"/>
      <c r="K2511" s="144"/>
      <c r="L2511" s="144"/>
      <c r="M2511" s="144"/>
      <c r="N2511" s="144"/>
      <c r="O2511" s="144"/>
      <c r="P2511" s="144"/>
      <c r="Q2511" s="144"/>
      <c r="R2511" s="144"/>
      <c r="S2511" s="144"/>
      <c r="T2511" s="144"/>
      <c r="U2511" s="144"/>
      <c r="V2511" s="144"/>
      <c r="W2511" s="144"/>
      <c r="X2511" s="144"/>
      <c r="Y2511" s="144"/>
      <c r="Z2511" s="144"/>
      <c r="AA2511" s="144"/>
      <c r="AB2511" s="144"/>
      <c r="AC2511" s="144"/>
      <c r="AD2511" s="144"/>
      <c r="AE2511" s="144"/>
      <c r="AF2511" s="144"/>
      <c r="AG2511" s="144"/>
      <c r="AH2511" s="144"/>
      <c r="AI2511" s="144"/>
      <c r="AJ2511" s="144"/>
      <c r="AK2511" s="144"/>
      <c r="AL2511" s="144"/>
      <c r="AM2511" s="144"/>
      <c r="AN2511" s="144"/>
      <c r="AO2511" s="144"/>
      <c r="AP2511" s="144"/>
      <c r="AQ2511" s="144"/>
      <c r="AR2511" s="144"/>
      <c r="AS2511" s="144"/>
      <c r="AT2511" s="144"/>
      <c r="AU2511" s="144"/>
      <c r="AV2511" s="144"/>
      <c r="AW2511" s="144"/>
      <c r="AX2511" s="144"/>
      <c r="AY2511" s="144"/>
      <c r="AZ2511" s="144"/>
      <c r="BA2511" s="144"/>
      <c r="BB2511" s="144"/>
      <c r="BC2511" s="144"/>
      <c r="BD2511" s="144"/>
      <c r="BE2511" s="144"/>
      <c r="BF2511" s="144"/>
      <c r="BG2511" s="144"/>
      <c r="BH2511" s="144"/>
      <c r="BI2511" s="144"/>
      <c r="BJ2511" s="144"/>
      <c r="BK2511" s="144"/>
      <c r="BL2511" s="144"/>
      <c r="BM2511" s="144"/>
      <c r="BN2511" s="144"/>
      <c r="BO2511" s="144"/>
      <c r="BP2511" s="144"/>
    </row>
    <row r="2512" spans="1:68" ht="14.5" x14ac:dyDescent="0.3">
      <c r="A2512" s="143"/>
      <c r="B2512" s="143"/>
      <c r="C2512" s="327"/>
      <c r="D2512" s="144"/>
      <c r="E2512" s="144"/>
      <c r="F2512" s="144"/>
      <c r="G2512" s="144"/>
      <c r="H2512" s="144"/>
      <c r="I2512" s="144"/>
      <c r="J2512" s="144"/>
      <c r="K2512" s="144"/>
      <c r="L2512" s="144"/>
      <c r="M2512" s="144"/>
      <c r="N2512" s="144"/>
      <c r="O2512" s="144"/>
      <c r="P2512" s="144"/>
      <c r="Q2512" s="144"/>
      <c r="R2512" s="144"/>
      <c r="S2512" s="144"/>
      <c r="T2512" s="144"/>
      <c r="U2512" s="144"/>
      <c r="V2512" s="144"/>
      <c r="W2512" s="144"/>
      <c r="X2512" s="144"/>
      <c r="Y2512" s="144"/>
      <c r="Z2512" s="144"/>
      <c r="AA2512" s="144"/>
      <c r="AB2512" s="144"/>
      <c r="AC2512" s="144"/>
      <c r="AD2512" s="144"/>
      <c r="AE2512" s="144"/>
      <c r="AF2512" s="144"/>
      <c r="AG2512" s="144"/>
      <c r="AH2512" s="144"/>
      <c r="AI2512" s="144"/>
      <c r="AJ2512" s="144"/>
      <c r="AK2512" s="144"/>
      <c r="AL2512" s="144"/>
      <c r="AM2512" s="144"/>
      <c r="AN2512" s="144"/>
      <c r="AO2512" s="144"/>
      <c r="AP2512" s="144"/>
      <c r="AQ2512" s="144"/>
      <c r="AR2512" s="144"/>
      <c r="AS2512" s="144"/>
      <c r="AT2512" s="144"/>
      <c r="AU2512" s="144"/>
      <c r="AV2512" s="144"/>
      <c r="AW2512" s="144"/>
      <c r="AX2512" s="144"/>
      <c r="AY2512" s="144"/>
      <c r="AZ2512" s="144"/>
      <c r="BA2512" s="144"/>
      <c r="BB2512" s="144"/>
      <c r="BC2512" s="144"/>
      <c r="BD2512" s="144"/>
      <c r="BE2512" s="144"/>
      <c r="BF2512" s="144"/>
      <c r="BG2512" s="144"/>
      <c r="BH2512" s="144"/>
      <c r="BI2512" s="144"/>
      <c r="BJ2512" s="144"/>
      <c r="BK2512" s="144"/>
      <c r="BL2512" s="144"/>
      <c r="BM2512" s="144"/>
      <c r="BN2512" s="144"/>
      <c r="BO2512" s="144"/>
      <c r="BP2512" s="144"/>
    </row>
    <row r="2513" spans="1:68" ht="14.5" x14ac:dyDescent="0.3">
      <c r="A2513" s="143"/>
      <c r="B2513" s="143"/>
      <c r="C2513" s="327"/>
      <c r="D2513" s="144"/>
      <c r="E2513" s="144"/>
      <c r="F2513" s="144"/>
      <c r="G2513" s="144"/>
      <c r="H2513" s="144"/>
      <c r="I2513" s="144"/>
      <c r="J2513" s="144"/>
      <c r="K2513" s="144"/>
      <c r="L2513" s="144"/>
      <c r="M2513" s="144"/>
      <c r="N2513" s="144"/>
      <c r="O2513" s="144"/>
      <c r="P2513" s="144"/>
      <c r="Q2513" s="144"/>
      <c r="R2513" s="144"/>
      <c r="S2513" s="144"/>
      <c r="T2513" s="144"/>
      <c r="U2513" s="144"/>
      <c r="V2513" s="144"/>
      <c r="W2513" s="144"/>
      <c r="X2513" s="144"/>
      <c r="Y2513" s="144"/>
      <c r="Z2513" s="144"/>
      <c r="AA2513" s="144"/>
      <c r="AB2513" s="144"/>
      <c r="AC2513" s="144"/>
      <c r="AD2513" s="144"/>
      <c r="AE2513" s="144"/>
      <c r="AF2513" s="144"/>
      <c r="AG2513" s="144"/>
      <c r="AH2513" s="144"/>
      <c r="AI2513" s="144"/>
      <c r="AJ2513" s="144"/>
      <c r="AK2513" s="144"/>
      <c r="AL2513" s="144"/>
      <c r="AM2513" s="144"/>
      <c r="AN2513" s="144"/>
      <c r="AO2513" s="144"/>
      <c r="AP2513" s="144"/>
      <c r="AQ2513" s="144"/>
      <c r="AR2513" s="144"/>
      <c r="AS2513" s="144"/>
      <c r="AT2513" s="144"/>
      <c r="AU2513" s="144"/>
      <c r="AV2513" s="144"/>
      <c r="AW2513" s="144"/>
      <c r="AX2513" s="144"/>
      <c r="AY2513" s="144"/>
      <c r="AZ2513" s="144"/>
      <c r="BA2513" s="144"/>
      <c r="BB2513" s="144"/>
      <c r="BC2513" s="144"/>
      <c r="BD2513" s="144"/>
      <c r="BE2513" s="144"/>
      <c r="BF2513" s="144"/>
      <c r="BG2513" s="144"/>
      <c r="BH2513" s="144"/>
      <c r="BI2513" s="144"/>
      <c r="BJ2513" s="144"/>
      <c r="BK2513" s="144"/>
      <c r="BL2513" s="144"/>
      <c r="BM2513" s="144"/>
      <c r="BN2513" s="144"/>
      <c r="BO2513" s="144"/>
      <c r="BP2513" s="144"/>
    </row>
    <row r="2514" spans="1:68" ht="14.5" x14ac:dyDescent="0.3">
      <c r="A2514" s="143"/>
      <c r="B2514" s="143"/>
      <c r="C2514" s="327"/>
      <c r="D2514" s="144"/>
      <c r="E2514" s="144"/>
      <c r="F2514" s="144"/>
      <c r="G2514" s="144"/>
      <c r="H2514" s="144"/>
      <c r="I2514" s="144"/>
      <c r="J2514" s="144"/>
      <c r="K2514" s="144"/>
      <c r="L2514" s="144"/>
      <c r="M2514" s="144"/>
      <c r="N2514" s="144"/>
      <c r="O2514" s="144"/>
      <c r="P2514" s="144"/>
      <c r="Q2514" s="144"/>
      <c r="R2514" s="144"/>
      <c r="S2514" s="144"/>
      <c r="T2514" s="144"/>
      <c r="U2514" s="144"/>
      <c r="V2514" s="144"/>
      <c r="W2514" s="144"/>
      <c r="X2514" s="144"/>
      <c r="Y2514" s="144"/>
      <c r="Z2514" s="144"/>
      <c r="AA2514" s="144"/>
      <c r="AB2514" s="144"/>
      <c r="AC2514" s="144"/>
      <c r="AD2514" s="144"/>
      <c r="AE2514" s="144"/>
      <c r="AF2514" s="144"/>
      <c r="AG2514" s="144"/>
      <c r="AH2514" s="144"/>
      <c r="AI2514" s="144"/>
      <c r="AJ2514" s="144"/>
      <c r="AK2514" s="144"/>
      <c r="AL2514" s="144"/>
      <c r="AM2514" s="144"/>
      <c r="AN2514" s="144"/>
      <c r="AO2514" s="144"/>
      <c r="AP2514" s="144"/>
      <c r="AQ2514" s="144"/>
      <c r="AR2514" s="144"/>
      <c r="AS2514" s="144"/>
      <c r="AT2514" s="144"/>
      <c r="AU2514" s="144"/>
      <c r="AV2514" s="144"/>
      <c r="AW2514" s="144"/>
      <c r="AX2514" s="144"/>
      <c r="AY2514" s="144"/>
      <c r="AZ2514" s="144"/>
      <c r="BA2514" s="144"/>
      <c r="BB2514" s="144"/>
      <c r="BC2514" s="144"/>
      <c r="BD2514" s="144"/>
      <c r="BE2514" s="144"/>
      <c r="BF2514" s="144"/>
      <c r="BG2514" s="144"/>
      <c r="BH2514" s="144"/>
      <c r="BI2514" s="144"/>
      <c r="BJ2514" s="144"/>
      <c r="BK2514" s="144"/>
      <c r="BL2514" s="144"/>
      <c r="BM2514" s="144"/>
      <c r="BN2514" s="144"/>
      <c r="BO2514" s="144"/>
      <c r="BP2514" s="144"/>
    </row>
    <row r="2515" spans="1:68" ht="14.5" x14ac:dyDescent="0.3">
      <c r="A2515" s="143"/>
      <c r="B2515" s="143"/>
      <c r="C2515" s="327"/>
      <c r="D2515" s="144"/>
      <c r="E2515" s="144"/>
      <c r="F2515" s="144"/>
      <c r="G2515" s="144"/>
      <c r="H2515" s="144"/>
      <c r="I2515" s="144"/>
      <c r="J2515" s="144"/>
      <c r="K2515" s="144"/>
      <c r="L2515" s="144"/>
      <c r="M2515" s="144"/>
      <c r="N2515" s="144"/>
      <c r="O2515" s="144"/>
      <c r="P2515" s="144"/>
      <c r="Q2515" s="144"/>
      <c r="R2515" s="144"/>
      <c r="S2515" s="144"/>
      <c r="T2515" s="144"/>
      <c r="U2515" s="144"/>
      <c r="V2515" s="144"/>
      <c r="W2515" s="144"/>
      <c r="X2515" s="144"/>
      <c r="Y2515" s="144"/>
      <c r="Z2515" s="144"/>
      <c r="AA2515" s="144"/>
      <c r="AB2515" s="144"/>
      <c r="AC2515" s="144"/>
      <c r="AD2515" s="144"/>
      <c r="AE2515" s="144"/>
      <c r="AF2515" s="144"/>
      <c r="AG2515" s="144"/>
      <c r="AH2515" s="144"/>
      <c r="AI2515" s="144"/>
      <c r="AJ2515" s="144"/>
      <c r="AK2515" s="144"/>
      <c r="AL2515" s="144"/>
      <c r="AM2515" s="144"/>
      <c r="AN2515" s="144"/>
      <c r="AO2515" s="144"/>
      <c r="AP2515" s="144"/>
      <c r="AQ2515" s="144"/>
      <c r="AR2515" s="144"/>
      <c r="AS2515" s="144"/>
      <c r="AT2515" s="144"/>
      <c r="AU2515" s="144"/>
      <c r="AV2515" s="144"/>
      <c r="AW2515" s="144"/>
      <c r="AX2515" s="144"/>
      <c r="AY2515" s="144"/>
      <c r="AZ2515" s="144"/>
      <c r="BA2515" s="144"/>
      <c r="BB2515" s="144"/>
      <c r="BC2515" s="144"/>
      <c r="BD2515" s="144"/>
      <c r="BE2515" s="144"/>
      <c r="BF2515" s="144"/>
      <c r="BG2515" s="144"/>
      <c r="BH2515" s="144"/>
      <c r="BI2515" s="144"/>
      <c r="BJ2515" s="144"/>
      <c r="BK2515" s="144"/>
      <c r="BL2515" s="144"/>
      <c r="BM2515" s="144"/>
      <c r="BN2515" s="144"/>
      <c r="BO2515" s="144"/>
      <c r="BP2515" s="144"/>
    </row>
    <row r="2516" spans="1:68" ht="14.5" x14ac:dyDescent="0.3">
      <c r="A2516" s="143"/>
      <c r="B2516" s="143"/>
      <c r="C2516" s="327"/>
      <c r="D2516" s="144"/>
      <c r="E2516" s="144"/>
      <c r="F2516" s="144"/>
      <c r="G2516" s="144"/>
      <c r="H2516" s="144"/>
      <c r="I2516" s="144"/>
      <c r="J2516" s="144"/>
      <c r="K2516" s="144"/>
      <c r="L2516" s="144"/>
      <c r="M2516" s="144"/>
      <c r="N2516" s="144"/>
      <c r="O2516" s="144"/>
      <c r="P2516" s="144"/>
      <c r="Q2516" s="144"/>
      <c r="R2516" s="144"/>
      <c r="S2516" s="144"/>
      <c r="T2516" s="144"/>
      <c r="U2516" s="144"/>
      <c r="V2516" s="144"/>
      <c r="W2516" s="144"/>
      <c r="X2516" s="144"/>
      <c r="Y2516" s="144"/>
      <c r="Z2516" s="144"/>
      <c r="AA2516" s="144"/>
      <c r="AB2516" s="144"/>
      <c r="AC2516" s="144"/>
      <c r="AD2516" s="144"/>
      <c r="AE2516" s="144"/>
      <c r="AF2516" s="144"/>
      <c r="AG2516" s="144"/>
      <c r="AH2516" s="144"/>
      <c r="AI2516" s="144"/>
      <c r="AJ2516" s="144"/>
      <c r="AK2516" s="144"/>
      <c r="AL2516" s="144"/>
      <c r="AM2516" s="144"/>
      <c r="AN2516" s="144"/>
      <c r="AO2516" s="144"/>
      <c r="AP2516" s="144"/>
      <c r="AQ2516" s="144"/>
      <c r="AR2516" s="144"/>
      <c r="AS2516" s="144"/>
      <c r="AT2516" s="144"/>
      <c r="AU2516" s="144"/>
      <c r="AV2516" s="144"/>
      <c r="AW2516" s="144"/>
      <c r="AX2516" s="144"/>
      <c r="AY2516" s="144"/>
      <c r="AZ2516" s="144"/>
      <c r="BA2516" s="144"/>
      <c r="BB2516" s="144"/>
      <c r="BC2516" s="144"/>
      <c r="BD2516" s="144"/>
      <c r="BE2516" s="144"/>
      <c r="BF2516" s="144"/>
      <c r="BG2516" s="144"/>
      <c r="BH2516" s="144"/>
      <c r="BI2516" s="144"/>
      <c r="BJ2516" s="144"/>
      <c r="BK2516" s="144"/>
      <c r="BL2516" s="144"/>
      <c r="BM2516" s="144"/>
      <c r="BN2516" s="144"/>
      <c r="BO2516" s="144"/>
      <c r="BP2516" s="144"/>
    </row>
    <row r="2517" spans="1:68" ht="14.5" x14ac:dyDescent="0.3">
      <c r="A2517" s="143"/>
      <c r="B2517" s="143"/>
      <c r="C2517" s="327"/>
      <c r="D2517" s="144"/>
      <c r="E2517" s="144"/>
      <c r="F2517" s="144"/>
      <c r="G2517" s="144"/>
      <c r="H2517" s="144"/>
      <c r="I2517" s="144"/>
      <c r="J2517" s="144"/>
      <c r="K2517" s="144"/>
      <c r="L2517" s="144"/>
      <c r="M2517" s="144"/>
      <c r="N2517" s="144"/>
      <c r="O2517" s="144"/>
      <c r="P2517" s="144"/>
      <c r="Q2517" s="144"/>
      <c r="R2517" s="144"/>
      <c r="S2517" s="144"/>
      <c r="T2517" s="144"/>
      <c r="U2517" s="144"/>
      <c r="V2517" s="144"/>
      <c r="W2517" s="144"/>
      <c r="X2517" s="144"/>
      <c r="Y2517" s="144"/>
      <c r="Z2517" s="144"/>
      <c r="AA2517" s="144"/>
      <c r="AB2517" s="144"/>
      <c r="AC2517" s="144"/>
      <c r="AD2517" s="144"/>
      <c r="AE2517" s="144"/>
      <c r="AF2517" s="144"/>
      <c r="AG2517" s="144"/>
      <c r="AH2517" s="144"/>
      <c r="AI2517" s="144"/>
      <c r="AJ2517" s="144"/>
      <c r="AK2517" s="144"/>
      <c r="AL2517" s="144"/>
      <c r="AM2517" s="144"/>
      <c r="AN2517" s="144"/>
      <c r="AO2517" s="144"/>
      <c r="AP2517" s="144"/>
      <c r="AQ2517" s="144"/>
      <c r="AR2517" s="144"/>
      <c r="AS2517" s="144"/>
      <c r="AT2517" s="144"/>
      <c r="AU2517" s="144"/>
      <c r="AV2517" s="144"/>
      <c r="AW2517" s="144"/>
      <c r="AX2517" s="144"/>
      <c r="AY2517" s="144"/>
      <c r="AZ2517" s="144"/>
      <c r="BA2517" s="144"/>
      <c r="BB2517" s="144"/>
      <c r="BC2517" s="144"/>
      <c r="BD2517" s="144"/>
      <c r="BE2517" s="144"/>
      <c r="BF2517" s="144"/>
      <c r="BG2517" s="144"/>
      <c r="BH2517" s="144"/>
      <c r="BI2517" s="144"/>
      <c r="BJ2517" s="144"/>
      <c r="BK2517" s="144"/>
      <c r="BL2517" s="144"/>
      <c r="BM2517" s="144"/>
      <c r="BN2517" s="144"/>
      <c r="BO2517" s="144"/>
      <c r="BP2517" s="144"/>
    </row>
    <row r="2518" spans="1:68" ht="14.5" x14ac:dyDescent="0.3">
      <c r="A2518" s="143"/>
      <c r="B2518" s="143"/>
      <c r="C2518" s="327"/>
      <c r="D2518" s="144"/>
      <c r="E2518" s="144"/>
      <c r="F2518" s="144"/>
      <c r="G2518" s="144"/>
      <c r="H2518" s="144"/>
      <c r="I2518" s="144"/>
      <c r="J2518" s="144"/>
      <c r="K2518" s="144"/>
      <c r="L2518" s="144"/>
      <c r="M2518" s="144"/>
      <c r="N2518" s="144"/>
      <c r="O2518" s="144"/>
      <c r="P2518" s="144"/>
      <c r="Q2518" s="144"/>
      <c r="R2518" s="144"/>
      <c r="S2518" s="144"/>
      <c r="T2518" s="144"/>
      <c r="U2518" s="144"/>
      <c r="V2518" s="144"/>
      <c r="W2518" s="144"/>
      <c r="X2518" s="144"/>
      <c r="Y2518" s="144"/>
      <c r="Z2518" s="144"/>
      <c r="AA2518" s="144"/>
      <c r="AB2518" s="144"/>
      <c r="AC2518" s="144"/>
      <c r="AD2518" s="144"/>
      <c r="AE2518" s="144"/>
      <c r="AF2518" s="144"/>
      <c r="AG2518" s="144"/>
      <c r="AH2518" s="144"/>
      <c r="AI2518" s="144"/>
      <c r="AJ2518" s="144"/>
      <c r="AK2518" s="144"/>
      <c r="AL2518" s="144"/>
      <c r="AM2518" s="144"/>
      <c r="AN2518" s="144"/>
      <c r="AO2518" s="144"/>
      <c r="AP2518" s="144"/>
      <c r="AQ2518" s="144"/>
      <c r="AR2518" s="144"/>
      <c r="AS2518" s="144"/>
      <c r="AT2518" s="144"/>
      <c r="AU2518" s="144"/>
      <c r="AV2518" s="144"/>
      <c r="AW2518" s="144"/>
      <c r="AX2518" s="144"/>
      <c r="AY2518" s="144"/>
      <c r="AZ2518" s="144"/>
      <c r="BA2518" s="144"/>
      <c r="BB2518" s="144"/>
      <c r="BC2518" s="144"/>
      <c r="BD2518" s="144"/>
      <c r="BE2518" s="144"/>
      <c r="BF2518" s="144"/>
      <c r="BG2518" s="144"/>
      <c r="BH2518" s="144"/>
      <c r="BI2518" s="144"/>
      <c r="BJ2518" s="144"/>
      <c r="BK2518" s="144"/>
      <c r="BL2518" s="144"/>
      <c r="BM2518" s="144"/>
      <c r="BN2518" s="144"/>
      <c r="BO2518" s="144"/>
      <c r="BP2518" s="144"/>
    </row>
    <row r="2519" spans="1:68" ht="14.5" x14ac:dyDescent="0.3">
      <c r="A2519" s="143"/>
      <c r="B2519" s="143"/>
      <c r="C2519" s="327"/>
      <c r="D2519" s="144"/>
      <c r="E2519" s="144"/>
      <c r="F2519" s="144"/>
      <c r="G2519" s="144"/>
      <c r="H2519" s="144"/>
      <c r="I2519" s="144"/>
      <c r="J2519" s="144"/>
      <c r="K2519" s="144"/>
      <c r="L2519" s="144"/>
      <c r="M2519" s="144"/>
      <c r="N2519" s="144"/>
      <c r="O2519" s="144"/>
      <c r="P2519" s="144"/>
      <c r="Q2519" s="144"/>
      <c r="R2519" s="144"/>
      <c r="S2519" s="144"/>
      <c r="T2519" s="144"/>
      <c r="U2519" s="144"/>
      <c r="V2519" s="144"/>
      <c r="W2519" s="144"/>
      <c r="X2519" s="144"/>
      <c r="Y2519" s="144"/>
      <c r="Z2519" s="144"/>
      <c r="AA2519" s="144"/>
      <c r="AB2519" s="144"/>
      <c r="AC2519" s="144"/>
      <c r="AD2519" s="144"/>
      <c r="AE2519" s="144"/>
      <c r="AF2519" s="144"/>
      <c r="AG2519" s="144"/>
      <c r="AH2519" s="144"/>
      <c r="AI2519" s="144"/>
      <c r="AJ2519" s="144"/>
      <c r="AK2519" s="144"/>
      <c r="AL2519" s="144"/>
      <c r="AM2519" s="144"/>
      <c r="AN2519" s="144"/>
      <c r="AO2519" s="144"/>
      <c r="AP2519" s="144"/>
      <c r="AQ2519" s="144"/>
      <c r="AR2519" s="144"/>
      <c r="AS2519" s="144"/>
      <c r="AT2519" s="144"/>
      <c r="AU2519" s="144"/>
      <c r="AV2519" s="144"/>
      <c r="AW2519" s="144"/>
      <c r="AX2519" s="144"/>
      <c r="AY2519" s="144"/>
      <c r="AZ2519" s="144"/>
      <c r="BA2519" s="144"/>
      <c r="BB2519" s="144"/>
      <c r="BC2519" s="144"/>
      <c r="BD2519" s="144"/>
      <c r="BE2519" s="144"/>
      <c r="BF2519" s="144"/>
      <c r="BG2519" s="144"/>
      <c r="BH2519" s="144"/>
      <c r="BI2519" s="144"/>
      <c r="BJ2519" s="144"/>
      <c r="BK2519" s="144"/>
      <c r="BL2519" s="144"/>
      <c r="BM2519" s="144"/>
      <c r="BN2519" s="144"/>
      <c r="BO2519" s="144"/>
      <c r="BP2519" s="144"/>
    </row>
    <row r="2520" spans="1:68" ht="14.5" x14ac:dyDescent="0.3">
      <c r="A2520" s="143"/>
      <c r="B2520" s="143"/>
      <c r="C2520" s="327"/>
      <c r="D2520" s="144"/>
      <c r="E2520" s="144"/>
      <c r="F2520" s="144"/>
      <c r="G2520" s="144"/>
      <c r="H2520" s="144"/>
      <c r="I2520" s="144"/>
      <c r="J2520" s="144"/>
      <c r="K2520" s="144"/>
      <c r="L2520" s="144"/>
      <c r="M2520" s="144"/>
      <c r="N2520" s="144"/>
      <c r="O2520" s="144"/>
      <c r="P2520" s="144"/>
      <c r="Q2520" s="144"/>
      <c r="R2520" s="144"/>
      <c r="S2520" s="144"/>
      <c r="T2520" s="144"/>
      <c r="U2520" s="144"/>
      <c r="V2520" s="144"/>
      <c r="W2520" s="144"/>
      <c r="X2520" s="144"/>
      <c r="Y2520" s="144"/>
      <c r="Z2520" s="144"/>
      <c r="AA2520" s="144"/>
      <c r="AB2520" s="144"/>
      <c r="AC2520" s="144"/>
      <c r="AD2520" s="144"/>
      <c r="AE2520" s="144"/>
      <c r="AF2520" s="144"/>
      <c r="AG2520" s="144"/>
      <c r="AH2520" s="144"/>
      <c r="AI2520" s="144"/>
      <c r="AJ2520" s="144"/>
      <c r="AK2520" s="144"/>
      <c r="AL2520" s="144"/>
      <c r="AM2520" s="144"/>
      <c r="AN2520" s="144"/>
      <c r="AO2520" s="144"/>
      <c r="AP2520" s="144"/>
      <c r="AQ2520" s="144"/>
      <c r="AR2520" s="144"/>
      <c r="AS2520" s="144"/>
      <c r="AT2520" s="144"/>
      <c r="AU2520" s="144"/>
      <c r="AV2520" s="144"/>
      <c r="AW2520" s="144"/>
      <c r="AX2520" s="144"/>
      <c r="AY2520" s="144"/>
      <c r="AZ2520" s="144"/>
      <c r="BA2520" s="144"/>
      <c r="BB2520" s="144"/>
      <c r="BC2520" s="144"/>
      <c r="BD2520" s="144"/>
      <c r="BE2520" s="144"/>
      <c r="BF2520" s="144"/>
      <c r="BG2520" s="144"/>
      <c r="BH2520" s="144"/>
      <c r="BI2520" s="144"/>
      <c r="BJ2520" s="144"/>
      <c r="BK2520" s="144"/>
      <c r="BL2520" s="144"/>
      <c r="BM2520" s="144"/>
      <c r="BN2520" s="144"/>
      <c r="BO2520" s="144"/>
      <c r="BP2520" s="144"/>
    </row>
    <row r="2521" spans="1:68" ht="14.5" x14ac:dyDescent="0.3">
      <c r="A2521" s="143"/>
      <c r="B2521" s="143"/>
      <c r="C2521" s="327"/>
      <c r="D2521" s="144"/>
      <c r="E2521" s="144"/>
      <c r="F2521" s="144"/>
      <c r="G2521" s="144"/>
      <c r="H2521" s="144"/>
      <c r="I2521" s="144"/>
      <c r="J2521" s="144"/>
      <c r="K2521" s="144"/>
      <c r="L2521" s="144"/>
      <c r="M2521" s="144"/>
      <c r="N2521" s="144"/>
      <c r="O2521" s="144"/>
      <c r="P2521" s="144"/>
      <c r="Q2521" s="144"/>
      <c r="R2521" s="144"/>
      <c r="S2521" s="144"/>
      <c r="T2521" s="144"/>
      <c r="U2521" s="144"/>
      <c r="V2521" s="144"/>
      <c r="W2521" s="144"/>
      <c r="X2521" s="144"/>
      <c r="Y2521" s="144"/>
      <c r="Z2521" s="144"/>
      <c r="AA2521" s="144"/>
      <c r="AB2521" s="144"/>
      <c r="AC2521" s="144"/>
      <c r="AD2521" s="144"/>
      <c r="AE2521" s="144"/>
      <c r="AF2521" s="144"/>
      <c r="AG2521" s="144"/>
      <c r="AH2521" s="144"/>
      <c r="AI2521" s="144"/>
      <c r="AJ2521" s="144"/>
      <c r="AK2521" s="144"/>
      <c r="AL2521" s="144"/>
      <c r="AM2521" s="144"/>
      <c r="AN2521" s="144"/>
      <c r="AO2521" s="144"/>
      <c r="AP2521" s="144"/>
      <c r="AQ2521" s="144"/>
      <c r="AR2521" s="144"/>
      <c r="AS2521" s="144"/>
      <c r="AT2521" s="144"/>
      <c r="AU2521" s="144"/>
      <c r="AV2521" s="144"/>
      <c r="AW2521" s="144"/>
      <c r="AX2521" s="144"/>
      <c r="AY2521" s="144"/>
      <c r="AZ2521" s="144"/>
      <c r="BA2521" s="144"/>
      <c r="BB2521" s="144"/>
      <c r="BC2521" s="144"/>
      <c r="BD2521" s="144"/>
      <c r="BE2521" s="144"/>
      <c r="BF2521" s="144"/>
      <c r="BG2521" s="144"/>
      <c r="BH2521" s="144"/>
      <c r="BI2521" s="144"/>
      <c r="BJ2521" s="144"/>
      <c r="BK2521" s="144"/>
      <c r="BL2521" s="144"/>
      <c r="BM2521" s="144"/>
      <c r="BN2521" s="144"/>
      <c r="BO2521" s="144"/>
      <c r="BP2521" s="144"/>
    </row>
    <row r="2522" spans="1:68" ht="14.5" x14ac:dyDescent="0.3">
      <c r="A2522" s="143"/>
      <c r="B2522" s="143"/>
      <c r="C2522" s="327"/>
      <c r="D2522" s="144"/>
      <c r="E2522" s="144"/>
      <c r="F2522" s="144"/>
      <c r="G2522" s="144"/>
      <c r="H2522" s="144"/>
      <c r="I2522" s="144"/>
      <c r="J2522" s="144"/>
      <c r="K2522" s="144"/>
      <c r="L2522" s="144"/>
      <c r="M2522" s="144"/>
      <c r="N2522" s="144"/>
      <c r="O2522" s="144"/>
      <c r="P2522" s="144"/>
      <c r="Q2522" s="144"/>
      <c r="R2522" s="144"/>
      <c r="S2522" s="144"/>
      <c r="T2522" s="144"/>
      <c r="U2522" s="144"/>
      <c r="V2522" s="144"/>
      <c r="W2522" s="144"/>
      <c r="X2522" s="144"/>
      <c r="Y2522" s="144"/>
      <c r="Z2522" s="144"/>
      <c r="AA2522" s="144"/>
      <c r="AB2522" s="144"/>
      <c r="AC2522" s="144"/>
      <c r="AD2522" s="144"/>
      <c r="AE2522" s="144"/>
      <c r="AF2522" s="144"/>
      <c r="AG2522" s="144"/>
      <c r="AH2522" s="144"/>
      <c r="AI2522" s="144"/>
      <c r="AJ2522" s="144"/>
      <c r="AK2522" s="144"/>
      <c r="AL2522" s="144"/>
      <c r="AM2522" s="144"/>
      <c r="AN2522" s="144"/>
      <c r="AO2522" s="144"/>
      <c r="AP2522" s="144"/>
      <c r="AQ2522" s="144"/>
      <c r="AR2522" s="144"/>
      <c r="AS2522" s="144"/>
      <c r="AT2522" s="144"/>
      <c r="AU2522" s="144"/>
      <c r="AV2522" s="144"/>
      <c r="AW2522" s="144"/>
      <c r="AX2522" s="144"/>
      <c r="AY2522" s="144"/>
      <c r="AZ2522" s="144"/>
      <c r="BA2522" s="144"/>
      <c r="BB2522" s="144"/>
      <c r="BC2522" s="144"/>
      <c r="BD2522" s="144"/>
      <c r="BE2522" s="144"/>
      <c r="BF2522" s="144"/>
      <c r="BG2522" s="144"/>
      <c r="BH2522" s="144"/>
      <c r="BI2522" s="144"/>
      <c r="BJ2522" s="144"/>
      <c r="BK2522" s="144"/>
      <c r="BL2522" s="144"/>
      <c r="BM2522" s="144"/>
      <c r="BN2522" s="144"/>
      <c r="BO2522" s="144"/>
      <c r="BP2522" s="144"/>
    </row>
    <row r="2523" spans="1:68" ht="14.5" x14ac:dyDescent="0.3">
      <c r="A2523" s="143"/>
      <c r="B2523" s="143"/>
      <c r="C2523" s="327"/>
      <c r="D2523" s="144"/>
      <c r="E2523" s="144"/>
      <c r="F2523" s="144"/>
      <c r="G2523" s="144"/>
      <c r="H2523" s="144"/>
      <c r="I2523" s="144"/>
      <c r="J2523" s="144"/>
      <c r="K2523" s="144"/>
      <c r="L2523" s="144"/>
      <c r="M2523" s="144"/>
      <c r="N2523" s="144"/>
      <c r="O2523" s="144"/>
      <c r="P2523" s="144"/>
      <c r="Q2523" s="144"/>
      <c r="R2523" s="144"/>
      <c r="S2523" s="144"/>
      <c r="T2523" s="144"/>
      <c r="U2523" s="144"/>
      <c r="V2523" s="144"/>
      <c r="W2523" s="144"/>
      <c r="X2523" s="144"/>
      <c r="Y2523" s="144"/>
      <c r="Z2523" s="144"/>
      <c r="AA2523" s="144"/>
      <c r="AB2523" s="144"/>
      <c r="AC2523" s="144"/>
      <c r="AD2523" s="144"/>
      <c r="AE2523" s="144"/>
      <c r="AF2523" s="144"/>
      <c r="AG2523" s="144"/>
      <c r="AH2523" s="144"/>
      <c r="AI2523" s="144"/>
      <c r="AJ2523" s="144"/>
      <c r="AK2523" s="144"/>
      <c r="AL2523" s="144"/>
      <c r="AM2523" s="144"/>
      <c r="AN2523" s="144"/>
      <c r="AO2523" s="144"/>
      <c r="AP2523" s="144"/>
      <c r="AQ2523" s="144"/>
      <c r="AR2523" s="144"/>
      <c r="AS2523" s="144"/>
      <c r="AT2523" s="144"/>
      <c r="AU2523" s="144"/>
      <c r="AV2523" s="144"/>
      <c r="AW2523" s="144"/>
      <c r="AX2523" s="144"/>
      <c r="AY2523" s="144"/>
      <c r="AZ2523" s="144"/>
      <c r="BA2523" s="144"/>
      <c r="BB2523" s="144"/>
      <c r="BC2523" s="144"/>
      <c r="BD2523" s="144"/>
      <c r="BE2523" s="144"/>
      <c r="BF2523" s="144"/>
      <c r="BG2523" s="144"/>
      <c r="BH2523" s="144"/>
      <c r="BI2523" s="144"/>
      <c r="BJ2523" s="144"/>
      <c r="BK2523" s="144"/>
      <c r="BL2523" s="144"/>
      <c r="BM2523" s="144"/>
      <c r="BN2523" s="144"/>
      <c r="BO2523" s="144"/>
      <c r="BP2523" s="144"/>
    </row>
    <row r="2524" spans="1:68" ht="14.5" x14ac:dyDescent="0.3">
      <c r="A2524" s="143"/>
      <c r="B2524" s="143"/>
      <c r="C2524" s="327"/>
      <c r="D2524" s="144"/>
      <c r="E2524" s="144"/>
      <c r="F2524" s="144"/>
      <c r="G2524" s="144"/>
      <c r="H2524" s="144"/>
      <c r="I2524" s="144"/>
      <c r="J2524" s="144"/>
      <c r="K2524" s="144"/>
      <c r="L2524" s="144"/>
      <c r="M2524" s="144"/>
      <c r="N2524" s="144"/>
      <c r="O2524" s="144"/>
      <c r="P2524" s="144"/>
      <c r="Q2524" s="144"/>
      <c r="R2524" s="144"/>
      <c r="S2524" s="144"/>
      <c r="T2524" s="144"/>
      <c r="U2524" s="144"/>
      <c r="V2524" s="144"/>
      <c r="W2524" s="144"/>
      <c r="X2524" s="144"/>
      <c r="Y2524" s="144"/>
      <c r="Z2524" s="144"/>
      <c r="AA2524" s="144"/>
      <c r="AB2524" s="144"/>
      <c r="AC2524" s="144"/>
      <c r="AD2524" s="144"/>
      <c r="AE2524" s="144"/>
      <c r="AF2524" s="144"/>
      <c r="AG2524" s="144"/>
      <c r="AH2524" s="144"/>
      <c r="AI2524" s="144"/>
      <c r="AJ2524" s="144"/>
      <c r="AK2524" s="144"/>
      <c r="AL2524" s="144"/>
      <c r="AM2524" s="144"/>
      <c r="AN2524" s="144"/>
      <c r="AO2524" s="144"/>
      <c r="AP2524" s="144"/>
      <c r="AQ2524" s="144"/>
      <c r="AR2524" s="144"/>
      <c r="AS2524" s="144"/>
      <c r="AT2524" s="144"/>
      <c r="AU2524" s="144"/>
      <c r="AV2524" s="144"/>
      <c r="AW2524" s="144"/>
      <c r="AX2524" s="144"/>
      <c r="AY2524" s="144"/>
      <c r="AZ2524" s="144"/>
      <c r="BA2524" s="144"/>
      <c r="BB2524" s="144"/>
      <c r="BC2524" s="144"/>
      <c r="BD2524" s="144"/>
      <c r="BE2524" s="144"/>
      <c r="BF2524" s="144"/>
      <c r="BG2524" s="144"/>
      <c r="BH2524" s="144"/>
      <c r="BI2524" s="144"/>
      <c r="BJ2524" s="144"/>
      <c r="BK2524" s="144"/>
      <c r="BL2524" s="144"/>
      <c r="BM2524" s="144"/>
      <c r="BN2524" s="144"/>
      <c r="BO2524" s="144"/>
      <c r="BP2524" s="144"/>
    </row>
    <row r="2525" spans="1:68" ht="14.5" x14ac:dyDescent="0.3">
      <c r="A2525" s="143"/>
      <c r="B2525" s="143"/>
      <c r="C2525" s="327"/>
      <c r="D2525" s="144"/>
      <c r="E2525" s="144"/>
      <c r="F2525" s="144"/>
      <c r="G2525" s="144"/>
      <c r="H2525" s="144"/>
      <c r="I2525" s="144"/>
      <c r="J2525" s="144"/>
      <c r="K2525" s="144"/>
      <c r="L2525" s="144"/>
      <c r="M2525" s="144"/>
      <c r="N2525" s="144"/>
      <c r="O2525" s="144"/>
      <c r="P2525" s="144"/>
      <c r="Q2525" s="144"/>
      <c r="R2525" s="144"/>
      <c r="S2525" s="144"/>
      <c r="T2525" s="144"/>
      <c r="U2525" s="144"/>
      <c r="V2525" s="144"/>
      <c r="W2525" s="144"/>
      <c r="X2525" s="144"/>
      <c r="Y2525" s="144"/>
      <c r="Z2525" s="144"/>
      <c r="AA2525" s="144"/>
      <c r="AB2525" s="144"/>
      <c r="AC2525" s="144"/>
      <c r="AD2525" s="144"/>
      <c r="AE2525" s="144"/>
      <c r="AF2525" s="144"/>
      <c r="AG2525" s="144"/>
      <c r="AH2525" s="144"/>
      <c r="AI2525" s="144"/>
      <c r="AJ2525" s="144"/>
      <c r="AK2525" s="144"/>
      <c r="AL2525" s="144"/>
      <c r="AM2525" s="144"/>
      <c r="AN2525" s="144"/>
      <c r="AO2525" s="144"/>
      <c r="AP2525" s="144"/>
      <c r="AQ2525" s="144"/>
      <c r="AR2525" s="144"/>
      <c r="AS2525" s="144"/>
      <c r="AT2525" s="144"/>
      <c r="AU2525" s="144"/>
      <c r="AV2525" s="144"/>
      <c r="AW2525" s="144"/>
      <c r="AX2525" s="144"/>
      <c r="AY2525" s="144"/>
      <c r="AZ2525" s="144"/>
      <c r="BA2525" s="144"/>
      <c r="BB2525" s="144"/>
      <c r="BC2525" s="144"/>
      <c r="BD2525" s="144"/>
      <c r="BE2525" s="144"/>
      <c r="BF2525" s="144"/>
      <c r="BG2525" s="144"/>
      <c r="BH2525" s="144"/>
      <c r="BI2525" s="144"/>
      <c r="BJ2525" s="144"/>
      <c r="BK2525" s="144"/>
      <c r="BL2525" s="144"/>
      <c r="BM2525" s="144"/>
      <c r="BN2525" s="144"/>
      <c r="BO2525" s="144"/>
      <c r="BP2525" s="144"/>
    </row>
    <row r="2526" spans="1:68" ht="14.5" x14ac:dyDescent="0.3">
      <c r="A2526" s="143"/>
      <c r="B2526" s="143"/>
      <c r="C2526" s="327"/>
      <c r="D2526" s="144"/>
      <c r="E2526" s="144"/>
      <c r="F2526" s="144"/>
      <c r="G2526" s="144"/>
      <c r="H2526" s="144"/>
      <c r="I2526" s="144"/>
      <c r="J2526" s="144"/>
      <c r="K2526" s="144"/>
      <c r="L2526" s="144"/>
      <c r="M2526" s="144"/>
      <c r="N2526" s="144"/>
      <c r="O2526" s="144"/>
      <c r="P2526" s="144"/>
      <c r="Q2526" s="144"/>
      <c r="R2526" s="144"/>
      <c r="S2526" s="144"/>
      <c r="T2526" s="144"/>
      <c r="U2526" s="144"/>
      <c r="V2526" s="144"/>
      <c r="W2526" s="144"/>
      <c r="X2526" s="144"/>
      <c r="Y2526" s="144"/>
      <c r="Z2526" s="144"/>
      <c r="AA2526" s="144"/>
      <c r="AB2526" s="144"/>
      <c r="AC2526" s="144"/>
      <c r="AD2526" s="144"/>
      <c r="AE2526" s="144"/>
      <c r="AF2526" s="144"/>
      <c r="AG2526" s="144"/>
      <c r="AH2526" s="144"/>
      <c r="AI2526" s="144"/>
      <c r="AJ2526" s="144"/>
      <c r="AK2526" s="144"/>
      <c r="AL2526" s="144"/>
      <c r="AM2526" s="144"/>
      <c r="AN2526" s="144"/>
      <c r="AO2526" s="144"/>
      <c r="AP2526" s="144"/>
      <c r="AQ2526" s="144"/>
      <c r="AR2526" s="144"/>
      <c r="AS2526" s="144"/>
      <c r="AT2526" s="144"/>
      <c r="AU2526" s="144"/>
      <c r="AV2526" s="144"/>
      <c r="AW2526" s="144"/>
      <c r="AX2526" s="144"/>
      <c r="AY2526" s="144"/>
      <c r="AZ2526" s="144"/>
      <c r="BA2526" s="144"/>
      <c r="BB2526" s="144"/>
      <c r="BC2526" s="144"/>
      <c r="BD2526" s="144"/>
      <c r="BE2526" s="144"/>
      <c r="BF2526" s="144"/>
      <c r="BG2526" s="144"/>
      <c r="BH2526" s="144"/>
      <c r="BI2526" s="144"/>
      <c r="BJ2526" s="144"/>
      <c r="BK2526" s="144"/>
      <c r="BL2526" s="144"/>
      <c r="BM2526" s="144"/>
      <c r="BN2526" s="144"/>
      <c r="BO2526" s="144"/>
      <c r="BP2526" s="144"/>
    </row>
    <row r="2527" spans="1:68" ht="14.5" x14ac:dyDescent="0.3">
      <c r="A2527" s="143"/>
      <c r="B2527" s="143"/>
      <c r="C2527" s="327"/>
      <c r="D2527" s="144"/>
      <c r="E2527" s="144"/>
      <c r="F2527" s="144"/>
      <c r="G2527" s="144"/>
      <c r="H2527" s="144"/>
      <c r="I2527" s="144"/>
      <c r="J2527" s="144"/>
      <c r="K2527" s="144"/>
      <c r="L2527" s="144"/>
      <c r="M2527" s="144"/>
      <c r="N2527" s="144"/>
      <c r="O2527" s="144"/>
      <c r="P2527" s="144"/>
      <c r="Q2527" s="144"/>
      <c r="R2527" s="144"/>
      <c r="S2527" s="144"/>
      <c r="T2527" s="144"/>
      <c r="U2527" s="144"/>
      <c r="V2527" s="144"/>
      <c r="W2527" s="144"/>
      <c r="X2527" s="144"/>
      <c r="Y2527" s="144"/>
      <c r="Z2527" s="144"/>
      <c r="AA2527" s="144"/>
      <c r="AB2527" s="144"/>
      <c r="AC2527" s="144"/>
      <c r="AD2527" s="144"/>
      <c r="AE2527" s="144"/>
      <c r="AF2527" s="144"/>
      <c r="AG2527" s="144"/>
      <c r="AH2527" s="144"/>
      <c r="AI2527" s="144"/>
      <c r="AJ2527" s="144"/>
      <c r="AK2527" s="144"/>
      <c r="AL2527" s="144"/>
      <c r="AM2527" s="144"/>
      <c r="AN2527" s="144"/>
      <c r="AO2527" s="144"/>
      <c r="AP2527" s="144"/>
      <c r="AQ2527" s="144"/>
      <c r="AR2527" s="144"/>
      <c r="AS2527" s="144"/>
      <c r="AT2527" s="144"/>
      <c r="AU2527" s="144"/>
      <c r="AV2527" s="144"/>
      <c r="AW2527" s="144"/>
      <c r="AX2527" s="144"/>
      <c r="AY2527" s="144"/>
      <c r="AZ2527" s="144"/>
      <c r="BA2527" s="144"/>
      <c r="BB2527" s="144"/>
      <c r="BC2527" s="144"/>
      <c r="BD2527" s="144"/>
      <c r="BE2527" s="144"/>
      <c r="BF2527" s="144"/>
      <c r="BG2527" s="144"/>
      <c r="BH2527" s="144"/>
      <c r="BI2527" s="144"/>
      <c r="BJ2527" s="144"/>
      <c r="BK2527" s="144"/>
      <c r="BL2527" s="144"/>
      <c r="BM2527" s="144"/>
      <c r="BN2527" s="144"/>
      <c r="BO2527" s="144"/>
      <c r="BP2527" s="144"/>
    </row>
    <row r="2528" spans="1:68" ht="14.5" x14ac:dyDescent="0.3">
      <c r="A2528" s="143"/>
      <c r="B2528" s="143"/>
      <c r="C2528" s="327"/>
      <c r="D2528" s="144"/>
      <c r="E2528" s="144"/>
      <c r="F2528" s="144"/>
      <c r="G2528" s="144"/>
      <c r="H2528" s="144"/>
      <c r="I2528" s="144"/>
      <c r="J2528" s="144"/>
      <c r="K2528" s="144"/>
      <c r="L2528" s="144"/>
      <c r="M2528" s="144"/>
      <c r="N2528" s="144"/>
      <c r="O2528" s="144"/>
      <c r="P2528" s="144"/>
      <c r="Q2528" s="144"/>
      <c r="R2528" s="144"/>
      <c r="S2528" s="144"/>
      <c r="T2528" s="144"/>
      <c r="U2528" s="144"/>
      <c r="V2528" s="144"/>
      <c r="W2528" s="144"/>
      <c r="X2528" s="144"/>
      <c r="Y2528" s="144"/>
      <c r="Z2528" s="144"/>
      <c r="AA2528" s="144"/>
      <c r="AB2528" s="144"/>
      <c r="AC2528" s="144"/>
      <c r="AD2528" s="144"/>
      <c r="AE2528" s="144"/>
      <c r="AF2528" s="144"/>
      <c r="AG2528" s="144"/>
      <c r="AH2528" s="144"/>
      <c r="AI2528" s="144"/>
      <c r="AJ2528" s="144"/>
      <c r="AK2528" s="144"/>
      <c r="AL2528" s="144"/>
      <c r="AM2528" s="144"/>
      <c r="AN2528" s="144"/>
      <c r="AO2528" s="144"/>
      <c r="AP2528" s="144"/>
      <c r="AQ2528" s="144"/>
      <c r="AR2528" s="144"/>
      <c r="AS2528" s="144"/>
      <c r="AT2528" s="144"/>
      <c r="AU2528" s="144"/>
      <c r="AV2528" s="144"/>
      <c r="AW2528" s="144"/>
      <c r="AX2528" s="144"/>
      <c r="AY2528" s="144"/>
      <c r="AZ2528" s="144"/>
      <c r="BA2528" s="144"/>
      <c r="BB2528" s="144"/>
      <c r="BC2528" s="144"/>
      <c r="BD2528" s="144"/>
      <c r="BE2528" s="144"/>
      <c r="BF2528" s="144"/>
      <c r="BG2528" s="144"/>
      <c r="BH2528" s="144"/>
      <c r="BI2528" s="144"/>
      <c r="BJ2528" s="144"/>
      <c r="BK2528" s="144"/>
      <c r="BL2528" s="144"/>
      <c r="BM2528" s="144"/>
      <c r="BN2528" s="144"/>
      <c r="BO2528" s="144"/>
      <c r="BP2528" s="144"/>
    </row>
    <row r="2529" spans="1:68" ht="14.5" x14ac:dyDescent="0.3">
      <c r="A2529" s="143"/>
      <c r="B2529" s="143"/>
      <c r="C2529" s="327"/>
      <c r="D2529" s="144"/>
      <c r="E2529" s="144"/>
      <c r="F2529" s="144"/>
      <c r="G2529" s="144"/>
      <c r="H2529" s="144"/>
      <c r="I2529" s="144"/>
      <c r="J2529" s="144"/>
      <c r="K2529" s="144"/>
      <c r="L2529" s="144"/>
      <c r="M2529" s="144"/>
      <c r="N2529" s="144"/>
      <c r="O2529" s="144"/>
      <c r="P2529" s="144"/>
      <c r="Q2529" s="144"/>
      <c r="R2529" s="144"/>
      <c r="S2529" s="144"/>
      <c r="T2529" s="144"/>
      <c r="U2529" s="144"/>
      <c r="V2529" s="144"/>
      <c r="W2529" s="144"/>
      <c r="X2529" s="144"/>
      <c r="Y2529" s="144"/>
      <c r="Z2529" s="144"/>
      <c r="AA2529" s="144"/>
      <c r="AB2529" s="144"/>
      <c r="AC2529" s="144"/>
      <c r="AD2529" s="144"/>
      <c r="AE2529" s="144"/>
      <c r="AF2529" s="144"/>
      <c r="AG2529" s="144"/>
      <c r="AH2529" s="144"/>
      <c r="AI2529" s="144"/>
      <c r="AJ2529" s="144"/>
      <c r="AK2529" s="144"/>
      <c r="AL2529" s="144"/>
      <c r="AM2529" s="144"/>
      <c r="AN2529" s="144"/>
      <c r="AO2529" s="144"/>
      <c r="AP2529" s="144"/>
      <c r="AQ2529" s="144"/>
      <c r="AR2529" s="144"/>
      <c r="AS2529" s="144"/>
      <c r="AT2529" s="144"/>
      <c r="AU2529" s="144"/>
      <c r="AV2529" s="144"/>
      <c r="AW2529" s="144"/>
      <c r="AX2529" s="144"/>
      <c r="AY2529" s="144"/>
      <c r="AZ2529" s="144"/>
      <c r="BA2529" s="144"/>
      <c r="BB2529" s="144"/>
      <c r="BC2529" s="144"/>
      <c r="BD2529" s="144"/>
      <c r="BE2529" s="144"/>
      <c r="BF2529" s="144"/>
      <c r="BG2529" s="144"/>
      <c r="BH2529" s="144"/>
      <c r="BI2529" s="144"/>
      <c r="BJ2529" s="144"/>
      <c r="BK2529" s="144"/>
      <c r="BL2529" s="144"/>
      <c r="BM2529" s="144"/>
      <c r="BN2529" s="144"/>
      <c r="BO2529" s="144"/>
      <c r="BP2529" s="144"/>
    </row>
    <row r="2530" spans="1:68" ht="14.5" x14ac:dyDescent="0.3">
      <c r="A2530" s="143"/>
      <c r="B2530" s="143"/>
      <c r="C2530" s="327"/>
      <c r="D2530" s="144"/>
      <c r="E2530" s="144"/>
      <c r="F2530" s="144"/>
      <c r="G2530" s="144"/>
      <c r="H2530" s="144"/>
      <c r="I2530" s="144"/>
      <c r="J2530" s="144"/>
      <c r="K2530" s="144"/>
      <c r="L2530" s="144"/>
      <c r="M2530" s="144"/>
      <c r="N2530" s="144"/>
      <c r="O2530" s="144"/>
      <c r="P2530" s="144"/>
      <c r="Q2530" s="144"/>
      <c r="R2530" s="144"/>
      <c r="S2530" s="144"/>
      <c r="T2530" s="144"/>
      <c r="U2530" s="144"/>
      <c r="V2530" s="144"/>
      <c r="W2530" s="144"/>
      <c r="X2530" s="144"/>
      <c r="Y2530" s="144"/>
      <c r="Z2530" s="144"/>
      <c r="AA2530" s="144"/>
      <c r="AB2530" s="144"/>
      <c r="AC2530" s="144"/>
      <c r="AD2530" s="144"/>
      <c r="AE2530" s="144"/>
      <c r="AF2530" s="144"/>
      <c r="AG2530" s="144"/>
      <c r="AH2530" s="144"/>
      <c r="AI2530" s="144"/>
      <c r="AJ2530" s="144"/>
      <c r="AK2530" s="144"/>
      <c r="AL2530" s="144"/>
      <c r="AM2530" s="144"/>
      <c r="AN2530" s="144"/>
      <c r="AO2530" s="144"/>
      <c r="AP2530" s="144"/>
      <c r="AQ2530" s="144"/>
      <c r="AR2530" s="144"/>
      <c r="AS2530" s="144"/>
      <c r="AT2530" s="144"/>
      <c r="AU2530" s="144"/>
      <c r="AV2530" s="144"/>
      <c r="AW2530" s="144"/>
      <c r="AX2530" s="144"/>
      <c r="AY2530" s="144"/>
      <c r="AZ2530" s="144"/>
      <c r="BA2530" s="144"/>
      <c r="BB2530" s="144"/>
      <c r="BC2530" s="144"/>
      <c r="BD2530" s="144"/>
      <c r="BE2530" s="144"/>
      <c r="BF2530" s="144"/>
      <c r="BG2530" s="144"/>
      <c r="BH2530" s="144"/>
      <c r="BI2530" s="144"/>
      <c r="BJ2530" s="144"/>
      <c r="BK2530" s="144"/>
      <c r="BL2530" s="144"/>
      <c r="BM2530" s="144"/>
      <c r="BN2530" s="144"/>
      <c r="BO2530" s="144"/>
      <c r="BP2530" s="144"/>
    </row>
    <row r="2531" spans="1:68" ht="14.5" x14ac:dyDescent="0.3">
      <c r="A2531" s="143"/>
      <c r="B2531" s="143"/>
      <c r="C2531" s="327"/>
      <c r="D2531" s="144"/>
      <c r="E2531" s="144"/>
      <c r="F2531" s="144"/>
      <c r="G2531" s="144"/>
      <c r="H2531" s="144"/>
      <c r="I2531" s="144"/>
      <c r="J2531" s="144"/>
      <c r="K2531" s="144"/>
      <c r="L2531" s="144"/>
      <c r="M2531" s="144"/>
      <c r="N2531" s="144"/>
      <c r="O2531" s="144"/>
      <c r="P2531" s="144"/>
      <c r="Q2531" s="144"/>
      <c r="R2531" s="144"/>
      <c r="S2531" s="144"/>
      <c r="T2531" s="144"/>
      <c r="U2531" s="144"/>
      <c r="V2531" s="144"/>
      <c r="W2531" s="144"/>
      <c r="X2531" s="144"/>
      <c r="Y2531" s="144"/>
      <c r="Z2531" s="144"/>
      <c r="AA2531" s="144"/>
      <c r="AB2531" s="144"/>
      <c r="AC2531" s="144"/>
      <c r="AD2531" s="144"/>
      <c r="AE2531" s="144"/>
      <c r="AF2531" s="144"/>
      <c r="AG2531" s="144"/>
      <c r="AH2531" s="144"/>
      <c r="AI2531" s="144"/>
      <c r="AJ2531" s="144"/>
      <c r="AK2531" s="144"/>
      <c r="AL2531" s="144"/>
      <c r="AM2531" s="144"/>
      <c r="AN2531" s="144"/>
      <c r="AO2531" s="144"/>
      <c r="AP2531" s="144"/>
      <c r="AQ2531" s="144"/>
      <c r="AR2531" s="144"/>
      <c r="AS2531" s="144"/>
      <c r="AT2531" s="144"/>
      <c r="AU2531" s="144"/>
      <c r="AV2531" s="144"/>
      <c r="AW2531" s="144"/>
      <c r="AX2531" s="144"/>
      <c r="AY2531" s="144"/>
      <c r="AZ2531" s="144"/>
      <c r="BA2531" s="144"/>
      <c r="BB2531" s="144"/>
      <c r="BC2531" s="144"/>
      <c r="BD2531" s="144"/>
      <c r="BE2531" s="144"/>
      <c r="BF2531" s="144"/>
      <c r="BG2531" s="144"/>
      <c r="BH2531" s="144"/>
      <c r="BI2531" s="144"/>
      <c r="BJ2531" s="144"/>
      <c r="BK2531" s="144"/>
      <c r="BL2531" s="144"/>
      <c r="BM2531" s="144"/>
      <c r="BN2531" s="144"/>
      <c r="BO2531" s="144"/>
      <c r="BP2531" s="144"/>
    </row>
    <row r="2532" spans="1:68" ht="14.5" x14ac:dyDescent="0.3">
      <c r="A2532" s="143"/>
      <c r="B2532" s="143"/>
      <c r="C2532" s="327"/>
      <c r="D2532" s="144"/>
      <c r="E2532" s="144"/>
      <c r="F2532" s="144"/>
      <c r="G2532" s="144"/>
      <c r="H2532" s="144"/>
      <c r="I2532" s="144"/>
      <c r="J2532" s="144"/>
      <c r="K2532" s="144"/>
      <c r="L2532" s="144"/>
      <c r="M2532" s="144"/>
      <c r="N2532" s="144"/>
      <c r="O2532" s="144"/>
      <c r="P2532" s="144"/>
      <c r="Q2532" s="144"/>
      <c r="R2532" s="144"/>
      <c r="S2532" s="144"/>
      <c r="T2532" s="144"/>
      <c r="U2532" s="144"/>
      <c r="V2532" s="144"/>
      <c r="W2532" s="144"/>
      <c r="X2532" s="144"/>
      <c r="Y2532" s="144"/>
      <c r="Z2532" s="144"/>
      <c r="AA2532" s="144"/>
      <c r="AB2532" s="144"/>
      <c r="AC2532" s="144"/>
      <c r="AD2532" s="144"/>
      <c r="AE2532" s="144"/>
      <c r="AF2532" s="144"/>
      <c r="AG2532" s="144"/>
      <c r="AH2532" s="144"/>
      <c r="AI2532" s="144"/>
      <c r="AJ2532" s="144"/>
      <c r="AK2532" s="144"/>
      <c r="AL2532" s="144"/>
      <c r="AM2532" s="144"/>
      <c r="AN2532" s="144"/>
      <c r="AO2532" s="144"/>
      <c r="AP2532" s="144"/>
      <c r="AQ2532" s="144"/>
      <c r="AR2532" s="144"/>
      <c r="AS2532" s="144"/>
      <c r="AT2532" s="144"/>
      <c r="AU2532" s="144"/>
      <c r="AV2532" s="144"/>
      <c r="AW2532" s="144"/>
      <c r="AX2532" s="144"/>
      <c r="AY2532" s="144"/>
      <c r="AZ2532" s="144"/>
      <c r="BA2532" s="144"/>
      <c r="BB2532" s="144"/>
      <c r="BC2532" s="144"/>
      <c r="BD2532" s="144"/>
      <c r="BE2532" s="144"/>
      <c r="BF2532" s="144"/>
      <c r="BG2532" s="144"/>
      <c r="BH2532" s="144"/>
      <c r="BI2532" s="144"/>
      <c r="BJ2532" s="144"/>
      <c r="BK2532" s="144"/>
      <c r="BL2532" s="144"/>
      <c r="BM2532" s="144"/>
      <c r="BN2532" s="144"/>
      <c r="BO2532" s="144"/>
      <c r="BP2532" s="144"/>
    </row>
    <row r="2533" spans="1:68" ht="14.5" x14ac:dyDescent="0.3">
      <c r="A2533" s="143"/>
      <c r="B2533" s="143"/>
      <c r="C2533" s="327"/>
      <c r="D2533" s="144"/>
      <c r="E2533" s="144"/>
      <c r="F2533" s="144"/>
      <c r="G2533" s="144"/>
      <c r="H2533" s="144"/>
      <c r="I2533" s="144"/>
      <c r="J2533" s="144"/>
      <c r="K2533" s="144"/>
      <c r="L2533" s="144"/>
      <c r="M2533" s="144"/>
      <c r="N2533" s="144"/>
      <c r="O2533" s="144"/>
      <c r="P2533" s="144"/>
      <c r="Q2533" s="144"/>
      <c r="R2533" s="144"/>
      <c r="S2533" s="144"/>
      <c r="T2533" s="144"/>
      <c r="U2533" s="144"/>
      <c r="V2533" s="144"/>
      <c r="W2533" s="144"/>
      <c r="X2533" s="144"/>
      <c r="Y2533" s="144"/>
      <c r="Z2533" s="144"/>
      <c r="AA2533" s="144"/>
      <c r="AB2533" s="144"/>
      <c r="AC2533" s="144"/>
      <c r="AD2533" s="144"/>
      <c r="AE2533" s="144"/>
      <c r="AF2533" s="144"/>
      <c r="AG2533" s="144"/>
      <c r="AH2533" s="144"/>
      <c r="AI2533" s="144"/>
      <c r="AJ2533" s="144"/>
      <c r="AK2533" s="144"/>
      <c r="AL2533" s="144"/>
      <c r="AM2533" s="144"/>
      <c r="AN2533" s="144"/>
      <c r="AO2533" s="144"/>
      <c r="AP2533" s="144"/>
      <c r="AQ2533" s="144"/>
      <c r="AR2533" s="144"/>
      <c r="AS2533" s="144"/>
      <c r="AT2533" s="144"/>
      <c r="AU2533" s="144"/>
      <c r="AV2533" s="144"/>
      <c r="AW2533" s="144"/>
      <c r="AX2533" s="144"/>
      <c r="AY2533" s="144"/>
      <c r="AZ2533" s="144"/>
      <c r="BA2533" s="144"/>
      <c r="BB2533" s="144"/>
      <c r="BC2533" s="144"/>
      <c r="BD2533" s="144"/>
      <c r="BE2533" s="144"/>
      <c r="BF2533" s="144"/>
      <c r="BG2533" s="144"/>
      <c r="BH2533" s="144"/>
      <c r="BI2533" s="144"/>
      <c r="BJ2533" s="144"/>
      <c r="BK2533" s="144"/>
      <c r="BL2533" s="144"/>
      <c r="BM2533" s="144"/>
      <c r="BN2533" s="144"/>
      <c r="BO2533" s="144"/>
      <c r="BP2533" s="144"/>
    </row>
    <row r="2534" spans="1:68" ht="14.5" x14ac:dyDescent="0.3">
      <c r="A2534" s="143"/>
      <c r="B2534" s="143"/>
      <c r="C2534" s="327"/>
      <c r="D2534" s="144"/>
      <c r="E2534" s="144"/>
      <c r="F2534" s="144"/>
      <c r="G2534" s="144"/>
      <c r="H2534" s="144"/>
      <c r="I2534" s="144"/>
      <c r="J2534" s="144"/>
      <c r="K2534" s="144"/>
      <c r="L2534" s="144"/>
      <c r="M2534" s="144"/>
      <c r="N2534" s="144"/>
      <c r="O2534" s="144"/>
      <c r="P2534" s="144"/>
      <c r="Q2534" s="144"/>
      <c r="R2534" s="144"/>
      <c r="S2534" s="144"/>
      <c r="T2534" s="144"/>
      <c r="U2534" s="144"/>
      <c r="V2534" s="144"/>
      <c r="W2534" s="144"/>
      <c r="X2534" s="144"/>
      <c r="Y2534" s="144"/>
      <c r="Z2534" s="144"/>
      <c r="AA2534" s="144"/>
      <c r="AB2534" s="144"/>
      <c r="AC2534" s="144"/>
      <c r="AD2534" s="144"/>
      <c r="AE2534" s="144"/>
      <c r="AF2534" s="144"/>
      <c r="AG2534" s="144"/>
      <c r="AH2534" s="144"/>
      <c r="AI2534" s="144"/>
      <c r="AJ2534" s="144"/>
      <c r="AK2534" s="144"/>
      <c r="AL2534" s="144"/>
      <c r="AM2534" s="144"/>
      <c r="AN2534" s="144"/>
      <c r="AO2534" s="144"/>
      <c r="AP2534" s="144"/>
      <c r="AQ2534" s="144"/>
      <c r="AR2534" s="144"/>
      <c r="AS2534" s="144"/>
      <c r="AT2534" s="144"/>
      <c r="AU2534" s="144"/>
      <c r="AV2534" s="144"/>
      <c r="AW2534" s="144"/>
      <c r="AX2534" s="144"/>
      <c r="AY2534" s="144"/>
      <c r="AZ2534" s="144"/>
      <c r="BA2534" s="144"/>
      <c r="BB2534" s="144"/>
      <c r="BC2534" s="144"/>
      <c r="BD2534" s="144"/>
      <c r="BE2534" s="144"/>
      <c r="BF2534" s="144"/>
      <c r="BG2534" s="144"/>
      <c r="BH2534" s="144"/>
      <c r="BI2534" s="144"/>
      <c r="BJ2534" s="144"/>
      <c r="BK2534" s="144"/>
      <c r="BL2534" s="144"/>
      <c r="BM2534" s="144"/>
      <c r="BN2534" s="144"/>
      <c r="BO2534" s="144"/>
      <c r="BP2534" s="144"/>
    </row>
    <row r="2535" spans="1:68" ht="14.5" x14ac:dyDescent="0.3">
      <c r="A2535" s="143"/>
      <c r="B2535" s="143"/>
      <c r="C2535" s="327"/>
      <c r="D2535" s="144"/>
      <c r="E2535" s="144"/>
      <c r="F2535" s="144"/>
      <c r="G2535" s="144"/>
      <c r="H2535" s="144"/>
      <c r="I2535" s="144"/>
      <c r="J2535" s="144"/>
      <c r="K2535" s="144"/>
      <c r="L2535" s="144"/>
      <c r="M2535" s="144"/>
      <c r="N2535" s="144"/>
      <c r="O2535" s="144"/>
      <c r="P2535" s="144"/>
      <c r="Q2535" s="144"/>
      <c r="R2535" s="144"/>
      <c r="S2535" s="144"/>
      <c r="T2535" s="144"/>
      <c r="U2535" s="144"/>
      <c r="V2535" s="144"/>
      <c r="W2535" s="144"/>
      <c r="X2535" s="144"/>
      <c r="Y2535" s="144"/>
      <c r="Z2535" s="144"/>
      <c r="AA2535" s="144"/>
      <c r="AB2535" s="144"/>
      <c r="AC2535" s="144"/>
      <c r="AD2535" s="144"/>
      <c r="AE2535" s="144"/>
      <c r="AF2535" s="144"/>
      <c r="AG2535" s="144"/>
      <c r="AH2535" s="144"/>
      <c r="AI2535" s="144"/>
      <c r="AJ2535" s="144"/>
      <c r="AK2535" s="144"/>
      <c r="AL2535" s="144"/>
      <c r="AM2535" s="144"/>
      <c r="AN2535" s="144"/>
      <c r="AO2535" s="144"/>
      <c r="AP2535" s="144"/>
      <c r="AQ2535" s="144"/>
      <c r="AR2535" s="144"/>
      <c r="AS2535" s="144"/>
      <c r="AT2535" s="144"/>
      <c r="AU2535" s="144"/>
      <c r="AV2535" s="144"/>
      <c r="AW2535" s="144"/>
      <c r="AX2535" s="144"/>
      <c r="AY2535" s="144"/>
      <c r="AZ2535" s="144"/>
      <c r="BA2535" s="144"/>
      <c r="BB2535" s="144"/>
      <c r="BC2535" s="144"/>
      <c r="BD2535" s="144"/>
      <c r="BE2535" s="144"/>
      <c r="BF2535" s="144"/>
      <c r="BG2535" s="144"/>
      <c r="BH2535" s="144"/>
      <c r="BI2535" s="144"/>
      <c r="BJ2535" s="144"/>
      <c r="BK2535" s="144"/>
      <c r="BL2535" s="144"/>
      <c r="BM2535" s="144"/>
      <c r="BN2535" s="144"/>
      <c r="BO2535" s="144"/>
      <c r="BP2535" s="144"/>
    </row>
    <row r="2536" spans="1:68" ht="14.5" x14ac:dyDescent="0.3">
      <c r="A2536" s="143"/>
      <c r="B2536" s="143"/>
      <c r="C2536" s="327"/>
      <c r="D2536" s="144"/>
      <c r="E2536" s="144"/>
      <c r="F2536" s="144"/>
      <c r="G2536" s="144"/>
      <c r="H2536" s="144"/>
      <c r="I2536" s="144"/>
      <c r="J2536" s="144"/>
      <c r="K2536" s="144"/>
      <c r="L2536" s="144"/>
      <c r="M2536" s="144"/>
      <c r="N2536" s="144"/>
      <c r="O2536" s="144"/>
      <c r="P2536" s="144"/>
      <c r="Q2536" s="144"/>
      <c r="R2536" s="144"/>
      <c r="S2536" s="144"/>
      <c r="T2536" s="144"/>
      <c r="U2536" s="144"/>
      <c r="V2536" s="144"/>
      <c r="W2536" s="144"/>
      <c r="X2536" s="144"/>
      <c r="Y2536" s="144"/>
      <c r="Z2536" s="144"/>
      <c r="AA2536" s="144"/>
      <c r="AB2536" s="144"/>
      <c r="AC2536" s="144"/>
      <c r="AD2536" s="144"/>
      <c r="AE2536" s="144"/>
      <c r="AF2536" s="144"/>
      <c r="AG2536" s="144"/>
      <c r="AH2536" s="144"/>
      <c r="AI2536" s="144"/>
      <c r="AJ2536" s="144"/>
      <c r="AK2536" s="144"/>
      <c r="AL2536" s="144"/>
      <c r="AM2536" s="144"/>
      <c r="AN2536" s="144"/>
      <c r="AO2536" s="144"/>
      <c r="AP2536" s="144"/>
      <c r="AQ2536" s="144"/>
      <c r="AR2536" s="144"/>
      <c r="AS2536" s="144"/>
      <c r="AT2536" s="144"/>
      <c r="AU2536" s="144"/>
      <c r="AV2536" s="144"/>
      <c r="AW2536" s="144"/>
      <c r="AX2536" s="144"/>
      <c r="AY2536" s="144"/>
      <c r="AZ2536" s="144"/>
      <c r="BA2536" s="144"/>
      <c r="BB2536" s="144"/>
      <c r="BC2536" s="144"/>
      <c r="BD2536" s="144"/>
      <c r="BE2536" s="144"/>
      <c r="BF2536" s="144"/>
      <c r="BG2536" s="144"/>
      <c r="BH2536" s="144"/>
      <c r="BI2536" s="144"/>
      <c r="BJ2536" s="144"/>
      <c r="BK2536" s="144"/>
      <c r="BL2536" s="144"/>
      <c r="BM2536" s="144"/>
      <c r="BN2536" s="144"/>
      <c r="BO2536" s="144"/>
      <c r="BP2536" s="144"/>
    </row>
    <row r="2537" spans="1:68" ht="14.5" x14ac:dyDescent="0.3">
      <c r="A2537" s="143"/>
      <c r="B2537" s="143"/>
      <c r="C2537" s="327"/>
      <c r="D2537" s="144"/>
      <c r="E2537" s="144"/>
      <c r="F2537" s="144"/>
      <c r="G2537" s="144"/>
      <c r="H2537" s="144"/>
      <c r="I2537" s="144"/>
      <c r="J2537" s="144"/>
      <c r="K2537" s="144"/>
      <c r="L2537" s="144"/>
      <c r="M2537" s="144"/>
      <c r="N2537" s="144"/>
      <c r="O2537" s="144"/>
      <c r="P2537" s="144"/>
      <c r="Q2537" s="144"/>
      <c r="R2537" s="144"/>
      <c r="S2537" s="144"/>
      <c r="T2537" s="144"/>
      <c r="U2537" s="144"/>
      <c r="V2537" s="144"/>
      <c r="W2537" s="144"/>
      <c r="X2537" s="144"/>
      <c r="Y2537" s="144"/>
      <c r="Z2537" s="144"/>
      <c r="AA2537" s="144"/>
      <c r="AB2537" s="144"/>
      <c r="AC2537" s="144"/>
      <c r="AD2537" s="144"/>
      <c r="AE2537" s="144"/>
      <c r="AF2537" s="144"/>
      <c r="AG2537" s="144"/>
      <c r="AH2537" s="144"/>
      <c r="AI2537" s="144"/>
      <c r="AJ2537" s="144"/>
      <c r="AK2537" s="144"/>
      <c r="AL2537" s="144"/>
      <c r="AM2537" s="144"/>
      <c r="AN2537" s="144"/>
      <c r="AO2537" s="144"/>
      <c r="AP2537" s="144"/>
      <c r="AQ2537" s="144"/>
      <c r="AR2537" s="144"/>
      <c r="AS2537" s="144"/>
      <c r="AT2537" s="144"/>
      <c r="AU2537" s="144"/>
      <c r="AV2537" s="144"/>
      <c r="AW2537" s="144"/>
      <c r="AX2537" s="144"/>
      <c r="AY2537" s="144"/>
      <c r="AZ2537" s="144"/>
      <c r="BA2537" s="144"/>
      <c r="BB2537" s="144"/>
      <c r="BC2537" s="144"/>
      <c r="BD2537" s="144"/>
      <c r="BE2537" s="144"/>
      <c r="BF2537" s="144"/>
      <c r="BG2537" s="144"/>
      <c r="BH2537" s="144"/>
      <c r="BI2537" s="144"/>
      <c r="BJ2537" s="144"/>
      <c r="BK2537" s="144"/>
      <c r="BL2537" s="144"/>
      <c r="BM2537" s="144"/>
      <c r="BN2537" s="144"/>
      <c r="BO2537" s="144"/>
      <c r="BP2537" s="144"/>
    </row>
    <row r="2538" spans="1:68" ht="14.5" x14ac:dyDescent="0.3">
      <c r="A2538" s="143"/>
      <c r="B2538" s="143"/>
      <c r="C2538" s="327"/>
      <c r="D2538" s="144"/>
      <c r="E2538" s="144"/>
      <c r="F2538" s="144"/>
      <c r="G2538" s="144"/>
      <c r="H2538" s="144"/>
      <c r="I2538" s="144"/>
      <c r="J2538" s="144"/>
      <c r="K2538" s="144"/>
      <c r="L2538" s="144"/>
      <c r="M2538" s="144"/>
      <c r="N2538" s="144"/>
      <c r="O2538" s="144"/>
      <c r="P2538" s="144"/>
      <c r="Q2538" s="144"/>
      <c r="R2538" s="144"/>
      <c r="S2538" s="144"/>
      <c r="T2538" s="144"/>
      <c r="U2538" s="144"/>
      <c r="V2538" s="144"/>
      <c r="W2538" s="144"/>
      <c r="X2538" s="144"/>
      <c r="Y2538" s="144"/>
      <c r="Z2538" s="144"/>
      <c r="AA2538" s="144"/>
      <c r="AB2538" s="144"/>
      <c r="AC2538" s="144"/>
      <c r="AD2538" s="144"/>
      <c r="AE2538" s="144"/>
      <c r="AF2538" s="144"/>
      <c r="AG2538" s="144"/>
      <c r="AH2538" s="144"/>
      <c r="AI2538" s="144"/>
      <c r="AJ2538" s="144"/>
      <c r="AK2538" s="144"/>
      <c r="AL2538" s="144"/>
      <c r="AM2538" s="144"/>
      <c r="AN2538" s="144"/>
      <c r="AO2538" s="144"/>
      <c r="AP2538" s="144"/>
      <c r="AQ2538" s="144"/>
      <c r="AR2538" s="144"/>
      <c r="AS2538" s="144"/>
      <c r="AT2538" s="144"/>
      <c r="AU2538" s="144"/>
      <c r="AV2538" s="144"/>
      <c r="AW2538" s="144"/>
      <c r="AX2538" s="144"/>
      <c r="AY2538" s="144"/>
      <c r="AZ2538" s="144"/>
      <c r="BA2538" s="144"/>
      <c r="BB2538" s="144"/>
      <c r="BC2538" s="144"/>
      <c r="BD2538" s="144"/>
      <c r="BE2538" s="144"/>
      <c r="BF2538" s="144"/>
      <c r="BG2538" s="144"/>
      <c r="BH2538" s="144"/>
      <c r="BI2538" s="144"/>
      <c r="BJ2538" s="144"/>
      <c r="BK2538" s="144"/>
      <c r="BL2538" s="144"/>
      <c r="BM2538" s="144"/>
      <c r="BN2538" s="144"/>
      <c r="BO2538" s="144"/>
      <c r="BP2538" s="144"/>
    </row>
    <row r="2539" spans="1:68" ht="14.5" x14ac:dyDescent="0.3">
      <c r="A2539" s="143"/>
      <c r="B2539" s="143"/>
      <c r="C2539" s="327"/>
      <c r="D2539" s="144"/>
      <c r="E2539" s="144"/>
      <c r="F2539" s="144"/>
      <c r="G2539" s="144"/>
      <c r="H2539" s="144"/>
      <c r="I2539" s="144"/>
      <c r="J2539" s="144"/>
      <c r="K2539" s="144"/>
      <c r="L2539" s="144"/>
      <c r="M2539" s="144"/>
      <c r="N2539" s="144"/>
      <c r="O2539" s="144"/>
      <c r="P2539" s="144"/>
      <c r="Q2539" s="144"/>
      <c r="R2539" s="144"/>
      <c r="S2539" s="144"/>
      <c r="T2539" s="144"/>
      <c r="U2539" s="144"/>
      <c r="V2539" s="144"/>
      <c r="W2539" s="144"/>
      <c r="X2539" s="144"/>
      <c r="Y2539" s="144"/>
      <c r="Z2539" s="144"/>
      <c r="AA2539" s="144"/>
      <c r="AB2539" s="144"/>
      <c r="AC2539" s="144"/>
      <c r="AD2539" s="144"/>
      <c r="AE2539" s="144"/>
      <c r="AF2539" s="144"/>
      <c r="AG2539" s="144"/>
      <c r="AH2539" s="144"/>
      <c r="AI2539" s="144"/>
      <c r="AJ2539" s="144"/>
      <c r="AK2539" s="144"/>
      <c r="AL2539" s="144"/>
      <c r="AM2539" s="144"/>
      <c r="AN2539" s="144"/>
      <c r="AO2539" s="144"/>
      <c r="AP2539" s="144"/>
      <c r="AQ2539" s="144"/>
      <c r="AR2539" s="144"/>
      <c r="AS2539" s="144"/>
      <c r="AT2539" s="144"/>
      <c r="AU2539" s="144"/>
      <c r="AV2539" s="144"/>
      <c r="AW2539" s="144"/>
      <c r="AX2539" s="144"/>
      <c r="AY2539" s="144"/>
      <c r="AZ2539" s="144"/>
      <c r="BA2539" s="144"/>
      <c r="BB2539" s="144"/>
      <c r="BC2539" s="144"/>
      <c r="BD2539" s="144"/>
      <c r="BE2539" s="144"/>
      <c r="BF2539" s="144"/>
      <c r="BG2539" s="144"/>
      <c r="BH2539" s="144"/>
      <c r="BI2539" s="144"/>
      <c r="BJ2539" s="144"/>
      <c r="BK2539" s="144"/>
      <c r="BL2539" s="144"/>
      <c r="BM2539" s="144"/>
      <c r="BN2539" s="144"/>
      <c r="BO2539" s="144"/>
      <c r="BP2539" s="144"/>
    </row>
    <row r="2540" spans="1:68" ht="14.5" x14ac:dyDescent="0.3">
      <c r="A2540" s="143"/>
      <c r="B2540" s="143"/>
      <c r="C2540" s="327"/>
      <c r="D2540" s="144"/>
      <c r="E2540" s="144"/>
      <c r="F2540" s="144"/>
      <c r="G2540" s="144"/>
      <c r="H2540" s="144"/>
      <c r="I2540" s="144"/>
      <c r="J2540" s="144"/>
      <c r="K2540" s="144"/>
      <c r="L2540" s="144"/>
      <c r="M2540" s="144"/>
      <c r="N2540" s="144"/>
      <c r="O2540" s="144"/>
      <c r="P2540" s="144"/>
      <c r="Q2540" s="144"/>
      <c r="R2540" s="144"/>
      <c r="S2540" s="144"/>
      <c r="T2540" s="144"/>
      <c r="U2540" s="144"/>
      <c r="V2540" s="144"/>
      <c r="W2540" s="144"/>
      <c r="X2540" s="144"/>
      <c r="Y2540" s="144"/>
      <c r="Z2540" s="144"/>
      <c r="AA2540" s="144"/>
      <c r="AB2540" s="144"/>
      <c r="AC2540" s="144"/>
      <c r="AD2540" s="144"/>
      <c r="AE2540" s="144"/>
      <c r="AF2540" s="144"/>
      <c r="AG2540" s="144"/>
      <c r="AH2540" s="144"/>
      <c r="AI2540" s="144"/>
      <c r="AJ2540" s="144"/>
      <c r="AK2540" s="144"/>
      <c r="AL2540" s="144"/>
      <c r="AM2540" s="144"/>
      <c r="AN2540" s="144"/>
      <c r="AO2540" s="144"/>
      <c r="AP2540" s="144"/>
      <c r="AQ2540" s="144"/>
      <c r="AR2540" s="144"/>
      <c r="AS2540" s="144"/>
      <c r="AT2540" s="144"/>
      <c r="AU2540" s="144"/>
      <c r="AV2540" s="144"/>
      <c r="AW2540" s="144"/>
      <c r="AX2540" s="144"/>
      <c r="AY2540" s="144"/>
      <c r="AZ2540" s="144"/>
      <c r="BA2540" s="144"/>
      <c r="BB2540" s="144"/>
      <c r="BC2540" s="144"/>
      <c r="BD2540" s="144"/>
      <c r="BE2540" s="144"/>
      <c r="BF2540" s="144"/>
      <c r="BG2540" s="144"/>
      <c r="BH2540" s="144"/>
      <c r="BI2540" s="144"/>
      <c r="BJ2540" s="144"/>
      <c r="BK2540" s="144"/>
      <c r="BL2540" s="144"/>
      <c r="BM2540" s="144"/>
      <c r="BN2540" s="144"/>
      <c r="BO2540" s="144"/>
      <c r="BP2540" s="144"/>
    </row>
    <row r="2541" spans="1:68" ht="14.5" x14ac:dyDescent="0.3">
      <c r="A2541" s="143"/>
      <c r="B2541" s="143"/>
      <c r="C2541" s="327"/>
      <c r="D2541" s="144"/>
      <c r="E2541" s="144"/>
      <c r="F2541" s="144"/>
      <c r="G2541" s="144"/>
      <c r="H2541" s="144"/>
      <c r="I2541" s="144"/>
      <c r="J2541" s="144"/>
      <c r="K2541" s="144"/>
      <c r="L2541" s="144"/>
      <c r="M2541" s="144"/>
      <c r="N2541" s="144"/>
      <c r="O2541" s="144"/>
      <c r="P2541" s="144"/>
      <c r="Q2541" s="144"/>
      <c r="R2541" s="144"/>
      <c r="S2541" s="144"/>
      <c r="T2541" s="144"/>
      <c r="U2541" s="144"/>
      <c r="V2541" s="144"/>
      <c r="W2541" s="144"/>
      <c r="X2541" s="144"/>
      <c r="Y2541" s="144"/>
      <c r="Z2541" s="144"/>
      <c r="AA2541" s="144"/>
      <c r="AB2541" s="144"/>
      <c r="AC2541" s="144"/>
      <c r="AD2541" s="144"/>
      <c r="AE2541" s="144"/>
      <c r="AF2541" s="144"/>
      <c r="AG2541" s="144"/>
      <c r="AH2541" s="144"/>
      <c r="AI2541" s="144"/>
      <c r="AJ2541" s="144"/>
      <c r="AK2541" s="144"/>
      <c r="AL2541" s="144"/>
      <c r="AM2541" s="144"/>
      <c r="AN2541" s="144"/>
      <c r="AO2541" s="144"/>
      <c r="AP2541" s="144"/>
      <c r="AQ2541" s="144"/>
      <c r="AR2541" s="144"/>
      <c r="AS2541" s="144"/>
      <c r="AT2541" s="144"/>
      <c r="AU2541" s="144"/>
      <c r="AV2541" s="144"/>
      <c r="AW2541" s="144"/>
      <c r="AX2541" s="144"/>
      <c r="AY2541" s="144"/>
      <c r="AZ2541" s="144"/>
      <c r="BA2541" s="144"/>
      <c r="BB2541" s="144"/>
      <c r="BC2541" s="144"/>
      <c r="BD2541" s="144"/>
      <c r="BE2541" s="144"/>
      <c r="BF2541" s="144"/>
      <c r="BG2541" s="144"/>
      <c r="BH2541" s="144"/>
      <c r="BI2541" s="144"/>
      <c r="BJ2541" s="144"/>
      <c r="BK2541" s="144"/>
      <c r="BL2541" s="144"/>
      <c r="BM2541" s="144"/>
      <c r="BN2541" s="144"/>
      <c r="BO2541" s="144"/>
      <c r="BP2541" s="144"/>
    </row>
    <row r="2542" spans="1:68" ht="14.5" x14ac:dyDescent="0.3">
      <c r="A2542" s="143"/>
      <c r="B2542" s="143"/>
      <c r="C2542" s="327"/>
      <c r="D2542" s="144"/>
      <c r="E2542" s="144"/>
      <c r="F2542" s="144"/>
      <c r="G2542" s="144"/>
      <c r="H2542" s="144"/>
      <c r="I2542" s="144"/>
      <c r="J2542" s="144"/>
      <c r="K2542" s="144"/>
      <c r="L2542" s="144"/>
      <c r="M2542" s="144"/>
      <c r="N2542" s="144"/>
      <c r="O2542" s="144"/>
      <c r="P2542" s="144"/>
      <c r="Q2542" s="144"/>
      <c r="R2542" s="144"/>
      <c r="S2542" s="144"/>
      <c r="T2542" s="144"/>
      <c r="U2542" s="144"/>
      <c r="V2542" s="144"/>
      <c r="W2542" s="144"/>
      <c r="X2542" s="144"/>
      <c r="Y2542" s="144"/>
      <c r="Z2542" s="144"/>
      <c r="AA2542" s="144"/>
      <c r="AB2542" s="144"/>
      <c r="AC2542" s="144"/>
      <c r="AD2542" s="144"/>
      <c r="AE2542" s="144"/>
      <c r="AF2542" s="144"/>
      <c r="AG2542" s="144"/>
      <c r="AH2542" s="144"/>
      <c r="AI2542" s="144"/>
      <c r="AJ2542" s="144"/>
      <c r="AK2542" s="144"/>
      <c r="AL2542" s="144"/>
      <c r="AM2542" s="144"/>
      <c r="AN2542" s="144"/>
      <c r="AO2542" s="144"/>
      <c r="AP2542" s="144"/>
      <c r="AQ2542" s="144"/>
      <c r="AR2542" s="144"/>
      <c r="AS2542" s="144"/>
      <c r="AT2542" s="144"/>
      <c r="AU2542" s="144"/>
      <c r="AV2542" s="144"/>
      <c r="AW2542" s="144"/>
      <c r="AX2542" s="144"/>
      <c r="AY2542" s="144"/>
      <c r="AZ2542" s="144"/>
      <c r="BA2542" s="144"/>
      <c r="BB2542" s="144"/>
      <c r="BC2542" s="144"/>
      <c r="BD2542" s="144"/>
      <c r="BE2542" s="144"/>
      <c r="BF2542" s="144"/>
      <c r="BG2542" s="144"/>
      <c r="BH2542" s="144"/>
      <c r="BI2542" s="144"/>
      <c r="BJ2542" s="144"/>
      <c r="BK2542" s="144"/>
      <c r="BL2542" s="144"/>
      <c r="BM2542" s="144"/>
      <c r="BN2542" s="144"/>
      <c r="BO2542" s="144"/>
      <c r="BP2542" s="144"/>
    </row>
    <row r="2543" spans="1:68" ht="14.5" x14ac:dyDescent="0.3">
      <c r="A2543" s="143"/>
      <c r="B2543" s="143"/>
      <c r="C2543" s="327"/>
      <c r="D2543" s="144"/>
      <c r="E2543" s="144"/>
      <c r="F2543" s="144"/>
      <c r="G2543" s="144"/>
      <c r="H2543" s="144"/>
      <c r="I2543" s="144"/>
      <c r="J2543" s="144"/>
      <c r="K2543" s="144"/>
      <c r="L2543" s="144"/>
      <c r="M2543" s="144"/>
      <c r="N2543" s="144"/>
      <c r="O2543" s="144"/>
      <c r="P2543" s="144"/>
      <c r="Q2543" s="144"/>
      <c r="R2543" s="144"/>
      <c r="S2543" s="144"/>
      <c r="T2543" s="144"/>
      <c r="U2543" s="144"/>
      <c r="V2543" s="144"/>
      <c r="W2543" s="144"/>
      <c r="X2543" s="144"/>
      <c r="Y2543" s="144"/>
      <c r="Z2543" s="144"/>
      <c r="AA2543" s="144"/>
      <c r="AB2543" s="144"/>
      <c r="AC2543" s="144"/>
      <c r="AD2543" s="144"/>
      <c r="AE2543" s="144"/>
      <c r="AF2543" s="144"/>
      <c r="AG2543" s="144"/>
      <c r="AH2543" s="144"/>
      <c r="AI2543" s="144"/>
      <c r="AJ2543" s="144"/>
      <c r="AK2543" s="144"/>
      <c r="AL2543" s="144"/>
      <c r="AM2543" s="144"/>
      <c r="AN2543" s="144"/>
      <c r="AO2543" s="144"/>
      <c r="AP2543" s="144"/>
      <c r="AQ2543" s="144"/>
      <c r="AR2543" s="144"/>
      <c r="AS2543" s="144"/>
      <c r="AT2543" s="144"/>
      <c r="AU2543" s="144"/>
      <c r="AV2543" s="144"/>
      <c r="AW2543" s="144"/>
      <c r="AX2543" s="144"/>
      <c r="AY2543" s="144"/>
      <c r="AZ2543" s="144"/>
      <c r="BA2543" s="144"/>
      <c r="BB2543" s="144"/>
      <c r="BC2543" s="144"/>
      <c r="BD2543" s="144"/>
      <c r="BE2543" s="144"/>
      <c r="BF2543" s="144"/>
      <c r="BG2543" s="144"/>
      <c r="BH2543" s="144"/>
      <c r="BI2543" s="144"/>
      <c r="BJ2543" s="144"/>
      <c r="BK2543" s="144"/>
      <c r="BL2543" s="144"/>
      <c r="BM2543" s="144"/>
      <c r="BN2543" s="144"/>
      <c r="BO2543" s="144"/>
      <c r="BP2543" s="144"/>
    </row>
    <row r="2544" spans="1:68" ht="14.5" x14ac:dyDescent="0.3">
      <c r="A2544" s="143"/>
      <c r="B2544" s="143"/>
      <c r="C2544" s="327"/>
      <c r="D2544" s="144"/>
      <c r="E2544" s="144"/>
      <c r="F2544" s="144"/>
      <c r="G2544" s="144"/>
      <c r="H2544" s="144"/>
      <c r="I2544" s="144"/>
      <c r="J2544" s="144"/>
      <c r="K2544" s="144"/>
      <c r="L2544" s="144"/>
      <c r="M2544" s="144"/>
      <c r="N2544" s="144"/>
      <c r="O2544" s="144"/>
      <c r="P2544" s="144"/>
      <c r="Q2544" s="144"/>
      <c r="R2544" s="144"/>
      <c r="S2544" s="144"/>
      <c r="T2544" s="144"/>
      <c r="U2544" s="144"/>
      <c r="V2544" s="144"/>
      <c r="W2544" s="144"/>
      <c r="X2544" s="144"/>
      <c r="Y2544" s="144"/>
      <c r="Z2544" s="144"/>
      <c r="AA2544" s="144"/>
      <c r="AB2544" s="144"/>
      <c r="AC2544" s="144"/>
      <c r="AD2544" s="144"/>
      <c r="AE2544" s="144"/>
      <c r="AF2544" s="144"/>
      <c r="AG2544" s="144"/>
      <c r="AH2544" s="144"/>
      <c r="AI2544" s="144"/>
      <c r="AJ2544" s="144"/>
      <c r="AK2544" s="144"/>
      <c r="AL2544" s="144"/>
      <c r="AM2544" s="144"/>
      <c r="AN2544" s="144"/>
      <c r="AO2544" s="144"/>
      <c r="AP2544" s="144"/>
      <c r="AQ2544" s="144"/>
      <c r="AR2544" s="144"/>
      <c r="AS2544" s="144"/>
      <c r="AT2544" s="144"/>
      <c r="AU2544" s="144"/>
      <c r="AV2544" s="144"/>
      <c r="AW2544" s="144"/>
      <c r="AX2544" s="144"/>
      <c r="AY2544" s="144"/>
      <c r="AZ2544" s="144"/>
      <c r="BA2544" s="144"/>
      <c r="BB2544" s="144"/>
      <c r="BC2544" s="144"/>
      <c r="BD2544" s="144"/>
      <c r="BE2544" s="144"/>
      <c r="BF2544" s="144"/>
      <c r="BG2544" s="144"/>
      <c r="BH2544" s="144"/>
      <c r="BI2544" s="144"/>
      <c r="BJ2544" s="144"/>
      <c r="BK2544" s="144"/>
      <c r="BL2544" s="144"/>
      <c r="BM2544" s="144"/>
      <c r="BN2544" s="144"/>
      <c r="BO2544" s="144"/>
      <c r="BP2544" s="144"/>
    </row>
    <row r="2545" spans="1:68" ht="14.5" x14ac:dyDescent="0.3">
      <c r="A2545" s="143"/>
      <c r="B2545" s="143"/>
      <c r="C2545" s="327"/>
      <c r="D2545" s="144"/>
      <c r="E2545" s="144"/>
      <c r="F2545" s="144"/>
      <c r="G2545" s="144"/>
      <c r="H2545" s="144"/>
      <c r="I2545" s="144"/>
      <c r="J2545" s="144"/>
      <c r="K2545" s="144"/>
      <c r="L2545" s="144"/>
      <c r="M2545" s="144"/>
      <c r="N2545" s="144"/>
      <c r="O2545" s="144"/>
      <c r="P2545" s="144"/>
      <c r="Q2545" s="144"/>
      <c r="R2545" s="144"/>
      <c r="S2545" s="144"/>
      <c r="T2545" s="144"/>
      <c r="U2545" s="144"/>
      <c r="V2545" s="144"/>
      <c r="W2545" s="144"/>
      <c r="X2545" s="144"/>
      <c r="Y2545" s="144"/>
      <c r="Z2545" s="144"/>
      <c r="AA2545" s="144"/>
      <c r="AB2545" s="144"/>
      <c r="AC2545" s="144"/>
      <c r="AD2545" s="144"/>
      <c r="AE2545" s="144"/>
      <c r="AF2545" s="144"/>
      <c r="AG2545" s="144"/>
      <c r="AH2545" s="144"/>
      <c r="AI2545" s="144"/>
      <c r="AJ2545" s="144"/>
      <c r="AK2545" s="144"/>
      <c r="AL2545" s="144"/>
      <c r="AM2545" s="144"/>
      <c r="AN2545" s="144"/>
      <c r="AO2545" s="144"/>
      <c r="AP2545" s="144"/>
      <c r="AQ2545" s="144"/>
      <c r="AR2545" s="144"/>
      <c r="AS2545" s="144"/>
      <c r="AT2545" s="144"/>
      <c r="AU2545" s="144"/>
      <c r="AV2545" s="144"/>
      <c r="AW2545" s="144"/>
      <c r="AX2545" s="144"/>
      <c r="AY2545" s="144"/>
      <c r="AZ2545" s="144"/>
      <c r="BA2545" s="144"/>
      <c r="BB2545" s="144"/>
      <c r="BC2545" s="144"/>
      <c r="BD2545" s="144"/>
      <c r="BE2545" s="144"/>
      <c r="BF2545" s="144"/>
      <c r="BG2545" s="144"/>
      <c r="BH2545" s="144"/>
      <c r="BI2545" s="144"/>
      <c r="BJ2545" s="144"/>
      <c r="BK2545" s="144"/>
      <c r="BL2545" s="144"/>
      <c r="BM2545" s="144"/>
      <c r="BN2545" s="144"/>
      <c r="BO2545" s="144"/>
      <c r="BP2545" s="144"/>
    </row>
    <row r="2546" spans="1:68" ht="14.5" x14ac:dyDescent="0.3">
      <c r="A2546" s="143"/>
      <c r="B2546" s="143"/>
      <c r="C2546" s="327"/>
      <c r="D2546" s="144"/>
      <c r="E2546" s="144"/>
      <c r="F2546" s="144"/>
      <c r="G2546" s="144"/>
      <c r="H2546" s="144"/>
      <c r="I2546" s="144"/>
      <c r="J2546" s="144"/>
      <c r="K2546" s="144"/>
      <c r="L2546" s="144"/>
      <c r="M2546" s="144"/>
      <c r="N2546" s="144"/>
      <c r="O2546" s="144"/>
      <c r="P2546" s="144"/>
      <c r="Q2546" s="144"/>
      <c r="R2546" s="144"/>
      <c r="S2546" s="144"/>
      <c r="T2546" s="144"/>
      <c r="U2546" s="144"/>
      <c r="V2546" s="144"/>
      <c r="W2546" s="144"/>
      <c r="X2546" s="144"/>
      <c r="Y2546" s="144"/>
      <c r="Z2546" s="144"/>
      <c r="AA2546" s="144"/>
      <c r="AB2546" s="144"/>
      <c r="AC2546" s="144"/>
      <c r="AD2546" s="144"/>
      <c r="AE2546" s="144"/>
      <c r="AF2546" s="144"/>
      <c r="AG2546" s="144"/>
      <c r="AH2546" s="144"/>
      <c r="AI2546" s="144"/>
      <c r="AJ2546" s="144"/>
      <c r="AK2546" s="144"/>
      <c r="AL2546" s="144"/>
      <c r="AM2546" s="144"/>
      <c r="AN2546" s="144"/>
      <c r="AO2546" s="144"/>
      <c r="AP2546" s="144"/>
      <c r="AQ2546" s="144"/>
      <c r="AR2546" s="144"/>
      <c r="AS2546" s="144"/>
      <c r="AT2546" s="144"/>
      <c r="AU2546" s="144"/>
      <c r="AV2546" s="144"/>
      <c r="AW2546" s="144"/>
      <c r="AX2546" s="144"/>
      <c r="AY2546" s="144"/>
      <c r="AZ2546" s="144"/>
      <c r="BA2546" s="144"/>
      <c r="BB2546" s="144"/>
      <c r="BC2546" s="144"/>
      <c r="BD2546" s="144"/>
      <c r="BE2546" s="144"/>
      <c r="BF2546" s="144"/>
      <c r="BG2546" s="144"/>
      <c r="BH2546" s="144"/>
      <c r="BI2546" s="144"/>
      <c r="BJ2546" s="144"/>
      <c r="BK2546" s="144"/>
      <c r="BL2546" s="144"/>
      <c r="BM2546" s="144"/>
      <c r="BN2546" s="144"/>
      <c r="BO2546" s="144"/>
      <c r="BP2546" s="144"/>
    </row>
    <row r="2547" spans="1:68" ht="14.5" x14ac:dyDescent="0.3">
      <c r="A2547" s="143"/>
      <c r="B2547" s="143"/>
      <c r="C2547" s="327"/>
      <c r="D2547" s="144"/>
      <c r="E2547" s="144"/>
      <c r="F2547" s="144"/>
      <c r="G2547" s="144"/>
      <c r="H2547" s="144"/>
      <c r="I2547" s="144"/>
      <c r="J2547" s="144"/>
      <c r="K2547" s="144"/>
      <c r="L2547" s="144"/>
      <c r="M2547" s="144"/>
      <c r="N2547" s="144"/>
      <c r="O2547" s="144"/>
      <c r="P2547" s="144"/>
      <c r="Q2547" s="144"/>
      <c r="R2547" s="144"/>
      <c r="S2547" s="144"/>
      <c r="T2547" s="144"/>
      <c r="U2547" s="144"/>
      <c r="V2547" s="144"/>
      <c r="W2547" s="144"/>
      <c r="X2547" s="144"/>
      <c r="Y2547" s="144"/>
      <c r="Z2547" s="144"/>
      <c r="AA2547" s="144"/>
      <c r="AB2547" s="144"/>
      <c r="AC2547" s="144"/>
      <c r="AD2547" s="144"/>
      <c r="AE2547" s="144"/>
      <c r="AF2547" s="144"/>
      <c r="AG2547" s="144"/>
      <c r="AH2547" s="144"/>
      <c r="AI2547" s="144"/>
      <c r="AJ2547" s="144"/>
      <c r="AK2547" s="144"/>
      <c r="AL2547" s="144"/>
      <c r="AM2547" s="144"/>
      <c r="AN2547" s="144"/>
      <c r="AO2547" s="144"/>
      <c r="AP2547" s="144"/>
      <c r="AQ2547" s="144"/>
      <c r="AR2547" s="144"/>
      <c r="AS2547" s="144"/>
      <c r="AT2547" s="144"/>
      <c r="AU2547" s="144"/>
      <c r="AV2547" s="144"/>
      <c r="AW2547" s="144"/>
      <c r="AX2547" s="144"/>
      <c r="AY2547" s="144"/>
      <c r="AZ2547" s="144"/>
      <c r="BA2547" s="144"/>
      <c r="BB2547" s="144"/>
      <c r="BC2547" s="144"/>
      <c r="BD2547" s="144"/>
      <c r="BE2547" s="144"/>
      <c r="BF2547" s="144"/>
      <c r="BG2547" s="144"/>
      <c r="BH2547" s="144"/>
      <c r="BI2547" s="144"/>
      <c r="BJ2547" s="144"/>
      <c r="BK2547" s="144"/>
      <c r="BL2547" s="144"/>
      <c r="BM2547" s="144"/>
      <c r="BN2547" s="144"/>
      <c r="BO2547" s="144"/>
      <c r="BP2547" s="144"/>
    </row>
    <row r="2548" spans="1:68" ht="14.5" x14ac:dyDescent="0.3">
      <c r="A2548" s="143"/>
      <c r="B2548" s="143"/>
      <c r="C2548" s="327"/>
      <c r="D2548" s="144"/>
      <c r="E2548" s="144"/>
      <c r="F2548" s="144"/>
      <c r="G2548" s="144"/>
      <c r="H2548" s="144"/>
      <c r="I2548" s="144"/>
      <c r="J2548" s="144"/>
      <c r="K2548" s="144"/>
      <c r="L2548" s="144"/>
      <c r="M2548" s="144"/>
      <c r="N2548" s="144"/>
      <c r="O2548" s="144"/>
      <c r="P2548" s="144"/>
      <c r="Q2548" s="144"/>
      <c r="R2548" s="144"/>
      <c r="S2548" s="144"/>
      <c r="T2548" s="144"/>
      <c r="U2548" s="144"/>
      <c r="V2548" s="144"/>
      <c r="W2548" s="144"/>
      <c r="X2548" s="144"/>
      <c r="Y2548" s="144"/>
      <c r="Z2548" s="144"/>
      <c r="AA2548" s="144"/>
      <c r="AB2548" s="144"/>
      <c r="AC2548" s="144"/>
      <c r="AD2548" s="144"/>
      <c r="AE2548" s="144"/>
      <c r="AF2548" s="144"/>
      <c r="AG2548" s="144"/>
      <c r="AH2548" s="144"/>
      <c r="AI2548" s="144"/>
      <c r="AJ2548" s="144"/>
      <c r="AK2548" s="144"/>
      <c r="AL2548" s="144"/>
      <c r="AM2548" s="144"/>
      <c r="AN2548" s="144"/>
      <c r="AO2548" s="144"/>
      <c r="AP2548" s="144"/>
      <c r="AQ2548" s="144"/>
      <c r="AR2548" s="144"/>
      <c r="AS2548" s="144"/>
      <c r="AT2548" s="144"/>
      <c r="AU2548" s="144"/>
      <c r="AV2548" s="144"/>
      <c r="AW2548" s="144"/>
      <c r="AX2548" s="144"/>
      <c r="AY2548" s="144"/>
      <c r="AZ2548" s="144"/>
      <c r="BA2548" s="144"/>
      <c r="BB2548" s="144"/>
      <c r="BC2548" s="144"/>
      <c r="BD2548" s="144"/>
      <c r="BE2548" s="144"/>
      <c r="BF2548" s="144"/>
      <c r="BG2548" s="144"/>
      <c r="BH2548" s="144"/>
      <c r="BI2548" s="144"/>
      <c r="BJ2548" s="144"/>
      <c r="BK2548" s="144"/>
      <c r="BL2548" s="144"/>
      <c r="BM2548" s="144"/>
      <c r="BN2548" s="144"/>
      <c r="BO2548" s="144"/>
      <c r="BP2548" s="144"/>
    </row>
    <row r="2549" spans="1:68" ht="14.5" x14ac:dyDescent="0.3">
      <c r="A2549" s="143"/>
      <c r="B2549" s="143"/>
      <c r="C2549" s="327"/>
      <c r="D2549" s="144"/>
      <c r="E2549" s="144"/>
      <c r="F2549" s="144"/>
      <c r="G2549" s="144"/>
      <c r="H2549" s="144"/>
      <c r="I2549" s="144"/>
      <c r="J2549" s="144"/>
      <c r="K2549" s="144"/>
      <c r="L2549" s="144"/>
      <c r="M2549" s="144"/>
      <c r="N2549" s="144"/>
      <c r="O2549" s="144"/>
      <c r="P2549" s="144"/>
      <c r="Q2549" s="144"/>
      <c r="R2549" s="144"/>
      <c r="S2549" s="144"/>
      <c r="T2549" s="144"/>
      <c r="U2549" s="144"/>
      <c r="V2549" s="144"/>
      <c r="W2549" s="144"/>
      <c r="X2549" s="144"/>
      <c r="Y2549" s="144"/>
      <c r="Z2549" s="144"/>
      <c r="AA2549" s="144"/>
      <c r="AB2549" s="144"/>
      <c r="AC2549" s="144"/>
      <c r="AD2549" s="144"/>
      <c r="AE2549" s="144"/>
      <c r="AF2549" s="144"/>
      <c r="AG2549" s="144"/>
      <c r="AH2549" s="144"/>
      <c r="AI2549" s="144"/>
      <c r="AJ2549" s="144"/>
      <c r="AK2549" s="144"/>
      <c r="AL2549" s="144"/>
      <c r="AM2549" s="144"/>
      <c r="AN2549" s="144"/>
      <c r="AO2549" s="144"/>
      <c r="AP2549" s="144"/>
      <c r="AQ2549" s="144"/>
      <c r="AR2549" s="144"/>
      <c r="AS2549" s="144"/>
      <c r="AT2549" s="144"/>
      <c r="AU2549" s="144"/>
      <c r="AV2549" s="144"/>
      <c r="AW2549" s="144"/>
      <c r="AX2549" s="144"/>
      <c r="AY2549" s="144"/>
      <c r="AZ2549" s="144"/>
      <c r="BA2549" s="144"/>
      <c r="BB2549" s="144"/>
      <c r="BC2549" s="144"/>
      <c r="BD2549" s="144"/>
      <c r="BE2549" s="144"/>
      <c r="BF2549" s="144"/>
      <c r="BG2549" s="144"/>
      <c r="BH2549" s="144"/>
      <c r="BI2549" s="144"/>
      <c r="BJ2549" s="144"/>
      <c r="BK2549" s="144"/>
      <c r="BL2549" s="144"/>
      <c r="BM2549" s="144"/>
      <c r="BN2549" s="144"/>
      <c r="BO2549" s="144"/>
      <c r="BP2549" s="144"/>
    </row>
    <row r="2550" spans="1:68" ht="14.5" x14ac:dyDescent="0.3">
      <c r="A2550" s="143"/>
      <c r="B2550" s="143"/>
      <c r="C2550" s="327"/>
      <c r="D2550" s="144"/>
      <c r="E2550" s="144"/>
      <c r="F2550" s="144"/>
      <c r="G2550" s="144"/>
      <c r="H2550" s="144"/>
      <c r="I2550" s="144"/>
      <c r="J2550" s="144"/>
      <c r="K2550" s="144"/>
      <c r="L2550" s="144"/>
      <c r="M2550" s="144"/>
      <c r="N2550" s="144"/>
      <c r="O2550" s="144"/>
      <c r="P2550" s="144"/>
      <c r="Q2550" s="144"/>
      <c r="R2550" s="144"/>
      <c r="S2550" s="144"/>
      <c r="T2550" s="144"/>
      <c r="U2550" s="144"/>
      <c r="V2550" s="144"/>
      <c r="W2550" s="144"/>
      <c r="X2550" s="144"/>
      <c r="Y2550" s="144"/>
      <c r="Z2550" s="144"/>
      <c r="AA2550" s="144"/>
      <c r="AB2550" s="144"/>
      <c r="AC2550" s="144"/>
      <c r="AD2550" s="144"/>
      <c r="AE2550" s="144"/>
      <c r="AF2550" s="144"/>
      <c r="AG2550" s="144"/>
      <c r="AH2550" s="144"/>
      <c r="AI2550" s="144"/>
      <c r="AJ2550" s="144"/>
      <c r="AK2550" s="144"/>
      <c r="AL2550" s="144"/>
      <c r="AM2550" s="144"/>
      <c r="AN2550" s="144"/>
      <c r="AO2550" s="144"/>
      <c r="AP2550" s="144"/>
      <c r="AQ2550" s="144"/>
      <c r="AR2550" s="144"/>
      <c r="AS2550" s="144"/>
      <c r="AT2550" s="144"/>
      <c r="AU2550" s="144"/>
      <c r="AV2550" s="144"/>
      <c r="AW2550" s="144"/>
      <c r="AX2550" s="144"/>
      <c r="AY2550" s="144"/>
      <c r="AZ2550" s="144"/>
      <c r="BA2550" s="144"/>
      <c r="BB2550" s="144"/>
      <c r="BC2550" s="144"/>
      <c r="BD2550" s="144"/>
      <c r="BE2550" s="144"/>
      <c r="BF2550" s="144"/>
      <c r="BG2550" s="144"/>
      <c r="BH2550" s="144"/>
      <c r="BI2550" s="144"/>
      <c r="BJ2550" s="144"/>
      <c r="BK2550" s="144"/>
      <c r="BL2550" s="144"/>
      <c r="BM2550" s="144"/>
      <c r="BN2550" s="144"/>
      <c r="BO2550" s="144"/>
      <c r="BP2550" s="144"/>
    </row>
    <row r="2551" spans="1:68" ht="14.5" x14ac:dyDescent="0.3">
      <c r="A2551" s="143"/>
      <c r="B2551" s="143"/>
      <c r="C2551" s="327"/>
      <c r="D2551" s="144"/>
      <c r="E2551" s="144"/>
      <c r="F2551" s="144"/>
      <c r="G2551" s="144"/>
      <c r="H2551" s="144"/>
      <c r="I2551" s="144"/>
      <c r="J2551" s="144"/>
      <c r="K2551" s="144"/>
      <c r="L2551" s="144"/>
      <c r="M2551" s="144"/>
      <c r="N2551" s="144"/>
      <c r="O2551" s="144"/>
      <c r="P2551" s="144"/>
      <c r="Q2551" s="144"/>
      <c r="R2551" s="144"/>
      <c r="S2551" s="144"/>
      <c r="T2551" s="144"/>
      <c r="U2551" s="144"/>
      <c r="V2551" s="144"/>
      <c r="W2551" s="144"/>
      <c r="X2551" s="144"/>
      <c r="Y2551" s="144"/>
      <c r="Z2551" s="144"/>
      <c r="AA2551" s="144"/>
      <c r="AB2551" s="144"/>
      <c r="AC2551" s="144"/>
      <c r="AD2551" s="144"/>
      <c r="AE2551" s="144"/>
      <c r="AF2551" s="144"/>
      <c r="AG2551" s="144"/>
      <c r="AH2551" s="144"/>
      <c r="AI2551" s="144"/>
      <c r="AJ2551" s="144"/>
      <c r="AK2551" s="144"/>
      <c r="AL2551" s="144"/>
      <c r="AM2551" s="144"/>
      <c r="AN2551" s="144"/>
      <c r="AO2551" s="144"/>
      <c r="AP2551" s="144"/>
      <c r="AQ2551" s="144"/>
      <c r="AR2551" s="144"/>
      <c r="AS2551" s="144"/>
      <c r="AT2551" s="144"/>
      <c r="AU2551" s="144"/>
      <c r="AV2551" s="144"/>
      <c r="AW2551" s="144"/>
      <c r="AX2551" s="144"/>
      <c r="AY2551" s="144"/>
      <c r="AZ2551" s="144"/>
      <c r="BA2551" s="144"/>
      <c r="BB2551" s="144"/>
      <c r="BC2551" s="144"/>
      <c r="BD2551" s="144"/>
      <c r="BE2551" s="144"/>
      <c r="BF2551" s="144"/>
      <c r="BG2551" s="144"/>
      <c r="BH2551" s="144"/>
      <c r="BI2551" s="144"/>
      <c r="BJ2551" s="144"/>
      <c r="BK2551" s="144"/>
      <c r="BL2551" s="144"/>
      <c r="BM2551" s="144"/>
      <c r="BN2551" s="144"/>
      <c r="BO2551" s="144"/>
      <c r="BP2551" s="144"/>
    </row>
    <row r="2552" spans="1:68" ht="14.5" x14ac:dyDescent="0.3">
      <c r="A2552" s="143"/>
      <c r="B2552" s="143"/>
      <c r="C2552" s="327"/>
      <c r="D2552" s="144"/>
      <c r="E2552" s="144"/>
      <c r="F2552" s="144"/>
      <c r="G2552" s="144"/>
      <c r="H2552" s="144"/>
      <c r="I2552" s="144"/>
      <c r="J2552" s="144"/>
      <c r="K2552" s="144"/>
      <c r="L2552" s="144"/>
      <c r="M2552" s="144"/>
      <c r="N2552" s="144"/>
      <c r="O2552" s="144"/>
      <c r="P2552" s="144"/>
      <c r="Q2552" s="144"/>
      <c r="R2552" s="144"/>
      <c r="S2552" s="144"/>
      <c r="T2552" s="144"/>
      <c r="U2552" s="144"/>
      <c r="V2552" s="144"/>
      <c r="W2552" s="144"/>
      <c r="X2552" s="144"/>
      <c r="Y2552" s="144"/>
      <c r="Z2552" s="144"/>
      <c r="AA2552" s="144"/>
      <c r="AB2552" s="144"/>
      <c r="AC2552" s="144"/>
      <c r="AD2552" s="144"/>
      <c r="AE2552" s="144"/>
      <c r="AF2552" s="144"/>
      <c r="AG2552" s="144"/>
      <c r="AH2552" s="144"/>
      <c r="AI2552" s="144"/>
      <c r="AJ2552" s="144"/>
      <c r="AK2552" s="144"/>
      <c r="AL2552" s="144"/>
      <c r="AM2552" s="144"/>
      <c r="AN2552" s="144"/>
      <c r="AO2552" s="144"/>
      <c r="AP2552" s="144"/>
      <c r="AQ2552" s="144"/>
      <c r="AR2552" s="144"/>
      <c r="AS2552" s="144"/>
      <c r="AT2552" s="144"/>
      <c r="AU2552" s="144"/>
      <c r="AV2552" s="144"/>
      <c r="AW2552" s="144"/>
      <c r="AX2552" s="144"/>
      <c r="AY2552" s="144"/>
      <c r="AZ2552" s="144"/>
      <c r="BA2552" s="144"/>
      <c r="BB2552" s="144"/>
      <c r="BC2552" s="144"/>
      <c r="BD2552" s="144"/>
      <c r="BE2552" s="144"/>
      <c r="BF2552" s="144"/>
      <c r="BG2552" s="144"/>
      <c r="BH2552" s="144"/>
      <c r="BI2552" s="144"/>
      <c r="BJ2552" s="144"/>
      <c r="BK2552" s="144"/>
      <c r="BL2552" s="144"/>
      <c r="BM2552" s="144"/>
      <c r="BN2552" s="144"/>
      <c r="BO2552" s="144"/>
      <c r="BP2552" s="144"/>
    </row>
    <row r="2553" spans="1:68" ht="14.5" x14ac:dyDescent="0.3">
      <c r="A2553" s="143"/>
      <c r="B2553" s="143"/>
      <c r="C2553" s="327"/>
      <c r="D2553" s="144"/>
      <c r="E2553" s="144"/>
      <c r="F2553" s="144"/>
      <c r="G2553" s="144"/>
      <c r="H2553" s="144"/>
      <c r="I2553" s="144"/>
      <c r="J2553" s="144"/>
      <c r="K2553" s="144"/>
      <c r="L2553" s="144"/>
      <c r="M2553" s="144"/>
      <c r="N2553" s="144"/>
      <c r="O2553" s="144"/>
      <c r="P2553" s="144"/>
      <c r="Q2553" s="144"/>
      <c r="R2553" s="144"/>
      <c r="S2553" s="144"/>
      <c r="T2553" s="144"/>
      <c r="U2553" s="144"/>
      <c r="V2553" s="144"/>
      <c r="W2553" s="144"/>
      <c r="X2553" s="144"/>
      <c r="Y2553" s="144"/>
      <c r="Z2553" s="144"/>
      <c r="AA2553" s="144"/>
      <c r="AB2553" s="144"/>
      <c r="AC2553" s="144"/>
      <c r="AD2553" s="144"/>
      <c r="AE2553" s="144"/>
      <c r="AF2553" s="144"/>
      <c r="AG2553" s="144"/>
      <c r="AH2553" s="144"/>
      <c r="AI2553" s="144"/>
      <c r="AJ2553" s="144"/>
      <c r="AK2553" s="144"/>
      <c r="AL2553" s="144"/>
      <c r="AM2553" s="144"/>
      <c r="AN2553" s="144"/>
      <c r="AO2553" s="144"/>
      <c r="AP2553" s="144"/>
      <c r="AQ2553" s="144"/>
      <c r="AR2553" s="144"/>
      <c r="AS2553" s="144"/>
      <c r="AT2553" s="144"/>
      <c r="AU2553" s="144"/>
      <c r="AV2553" s="144"/>
      <c r="AW2553" s="144"/>
      <c r="AX2553" s="144"/>
      <c r="AY2553" s="144"/>
      <c r="AZ2553" s="144"/>
      <c r="BA2553" s="144"/>
      <c r="BB2553" s="144"/>
      <c r="BC2553" s="144"/>
      <c r="BD2553" s="144"/>
      <c r="BE2553" s="144"/>
      <c r="BF2553" s="144"/>
      <c r="BG2553" s="144"/>
      <c r="BH2553" s="144"/>
      <c r="BI2553" s="144"/>
      <c r="BJ2553" s="144"/>
      <c r="BK2553" s="144"/>
      <c r="BL2553" s="144"/>
      <c r="BM2553" s="144"/>
      <c r="BN2553" s="144"/>
      <c r="BO2553" s="144"/>
      <c r="BP2553" s="144"/>
    </row>
    <row r="2554" spans="1:68" ht="14.5" x14ac:dyDescent="0.3">
      <c r="A2554" s="143"/>
      <c r="B2554" s="143"/>
      <c r="C2554" s="327"/>
      <c r="D2554" s="144"/>
      <c r="E2554" s="144"/>
      <c r="F2554" s="144"/>
      <c r="G2554" s="144"/>
      <c r="H2554" s="144"/>
      <c r="I2554" s="144"/>
      <c r="J2554" s="144"/>
      <c r="K2554" s="144"/>
      <c r="L2554" s="144"/>
      <c r="M2554" s="144"/>
      <c r="N2554" s="144"/>
      <c r="O2554" s="144"/>
      <c r="P2554" s="144"/>
      <c r="Q2554" s="144"/>
      <c r="R2554" s="144"/>
      <c r="S2554" s="144"/>
      <c r="T2554" s="144"/>
      <c r="U2554" s="144"/>
      <c r="V2554" s="144"/>
      <c r="W2554" s="144"/>
      <c r="X2554" s="144"/>
      <c r="Y2554" s="144"/>
      <c r="Z2554" s="144"/>
      <c r="AA2554" s="144"/>
      <c r="AB2554" s="144"/>
      <c r="AC2554" s="144"/>
      <c r="AD2554" s="144"/>
      <c r="AE2554" s="144"/>
      <c r="AF2554" s="144"/>
      <c r="AG2554" s="144"/>
      <c r="AH2554" s="144"/>
      <c r="AI2554" s="144"/>
      <c r="AJ2554" s="144"/>
      <c r="AK2554" s="144"/>
      <c r="AL2554" s="144"/>
      <c r="AM2554" s="144"/>
      <c r="AN2554" s="144"/>
      <c r="AO2554" s="144"/>
      <c r="AP2554" s="144"/>
      <c r="AQ2554" s="144"/>
      <c r="AR2554" s="144"/>
      <c r="AS2554" s="144"/>
      <c r="AT2554" s="144"/>
      <c r="AU2554" s="144"/>
      <c r="AV2554" s="144"/>
      <c r="AW2554" s="144"/>
      <c r="AX2554" s="144"/>
      <c r="AY2554" s="144"/>
      <c r="AZ2554" s="144"/>
      <c r="BA2554" s="144"/>
      <c r="BB2554" s="144"/>
      <c r="BC2554" s="144"/>
      <c r="BD2554" s="144"/>
      <c r="BE2554" s="144"/>
      <c r="BF2554" s="144"/>
      <c r="BG2554" s="144"/>
      <c r="BH2554" s="144"/>
      <c r="BI2554" s="144"/>
      <c r="BJ2554" s="144"/>
      <c r="BK2554" s="144"/>
      <c r="BL2554" s="144"/>
      <c r="BM2554" s="144"/>
      <c r="BN2554" s="144"/>
      <c r="BO2554" s="144"/>
      <c r="BP2554" s="144"/>
    </row>
    <row r="2555" spans="1:68" ht="14.5" x14ac:dyDescent="0.3">
      <c r="A2555" s="143"/>
      <c r="B2555" s="143"/>
      <c r="C2555" s="327"/>
      <c r="D2555" s="144"/>
      <c r="E2555" s="144"/>
      <c r="F2555" s="144"/>
      <c r="G2555" s="144"/>
      <c r="H2555" s="144"/>
      <c r="I2555" s="144"/>
      <c r="J2555" s="144"/>
      <c r="K2555" s="144"/>
      <c r="L2555" s="144"/>
      <c r="M2555" s="144"/>
      <c r="N2555" s="144"/>
      <c r="O2555" s="144"/>
      <c r="P2555" s="144"/>
      <c r="Q2555" s="144"/>
      <c r="R2555" s="144"/>
      <c r="S2555" s="144"/>
      <c r="T2555" s="144"/>
      <c r="U2555" s="144"/>
      <c r="V2555" s="144"/>
      <c r="W2555" s="144"/>
      <c r="X2555" s="144"/>
      <c r="Y2555" s="144"/>
      <c r="Z2555" s="144"/>
      <c r="AA2555" s="144"/>
      <c r="AB2555" s="144"/>
      <c r="AC2555" s="144"/>
      <c r="AD2555" s="144"/>
      <c r="AE2555" s="144"/>
      <c r="AF2555" s="144"/>
      <c r="AG2555" s="144"/>
      <c r="AH2555" s="144"/>
      <c r="AI2555" s="144"/>
      <c r="AJ2555" s="144"/>
      <c r="AK2555" s="144"/>
      <c r="AL2555" s="144"/>
      <c r="AM2555" s="144"/>
      <c r="AN2555" s="144"/>
      <c r="AO2555" s="144"/>
      <c r="AP2555" s="144"/>
      <c r="AQ2555" s="144"/>
      <c r="AR2555" s="144"/>
      <c r="AS2555" s="144"/>
      <c r="AT2555" s="144"/>
      <c r="AU2555" s="144"/>
      <c r="AV2555" s="144"/>
      <c r="AW2555" s="144"/>
      <c r="AX2555" s="144"/>
      <c r="AY2555" s="144"/>
      <c r="AZ2555" s="144"/>
      <c r="BA2555" s="144"/>
      <c r="BB2555" s="144"/>
      <c r="BC2555" s="144"/>
      <c r="BD2555" s="144"/>
      <c r="BE2555" s="144"/>
      <c r="BF2555" s="144"/>
      <c r="BG2555" s="144"/>
      <c r="BH2555" s="144"/>
      <c r="BI2555" s="144"/>
      <c r="BJ2555" s="144"/>
      <c r="BK2555" s="144"/>
      <c r="BL2555" s="144"/>
      <c r="BM2555" s="144"/>
      <c r="BN2555" s="144"/>
      <c r="BO2555" s="144"/>
      <c r="BP2555" s="144"/>
    </row>
    <row r="2556" spans="1:68" ht="14.5" x14ac:dyDescent="0.3">
      <c r="A2556" s="143"/>
      <c r="B2556" s="143"/>
      <c r="C2556" s="327"/>
      <c r="D2556" s="144"/>
      <c r="E2556" s="144"/>
      <c r="F2556" s="144"/>
      <c r="G2556" s="144"/>
      <c r="H2556" s="144"/>
      <c r="I2556" s="144"/>
      <c r="J2556" s="144"/>
      <c r="K2556" s="144"/>
      <c r="L2556" s="144"/>
      <c r="M2556" s="144"/>
      <c r="N2556" s="144"/>
      <c r="O2556" s="144"/>
      <c r="P2556" s="144"/>
      <c r="Q2556" s="144"/>
      <c r="R2556" s="144"/>
      <c r="S2556" s="144"/>
      <c r="T2556" s="144"/>
      <c r="U2556" s="144"/>
      <c r="V2556" s="144"/>
      <c r="W2556" s="144"/>
      <c r="X2556" s="144"/>
      <c r="Y2556" s="144"/>
      <c r="Z2556" s="144"/>
      <c r="AA2556" s="144"/>
      <c r="AB2556" s="144"/>
      <c r="AC2556" s="144"/>
      <c r="AD2556" s="144"/>
      <c r="AE2556" s="144"/>
      <c r="AF2556" s="144"/>
      <c r="AG2556" s="144"/>
      <c r="AH2556" s="144"/>
      <c r="AI2556" s="144"/>
      <c r="AJ2556" s="144"/>
      <c r="AK2556" s="144"/>
      <c r="AL2556" s="144"/>
      <c r="AM2556" s="144"/>
      <c r="AN2556" s="144"/>
      <c r="AO2556" s="144"/>
      <c r="AP2556" s="144"/>
      <c r="AQ2556" s="144"/>
      <c r="AR2556" s="144"/>
      <c r="AS2556" s="144"/>
      <c r="AT2556" s="144"/>
      <c r="AU2556" s="144"/>
      <c r="AV2556" s="144"/>
      <c r="AW2556" s="144"/>
      <c r="AX2556" s="144"/>
      <c r="AY2556" s="144"/>
      <c r="AZ2556" s="144"/>
      <c r="BA2556" s="144"/>
      <c r="BB2556" s="144"/>
      <c r="BC2556" s="144"/>
      <c r="BD2556" s="144"/>
      <c r="BE2556" s="144"/>
      <c r="BF2556" s="144"/>
      <c r="BG2556" s="144"/>
      <c r="BH2556" s="144"/>
      <c r="BI2556" s="144"/>
      <c r="BJ2556" s="144"/>
      <c r="BK2556" s="144"/>
      <c r="BL2556" s="144"/>
      <c r="BM2556" s="144"/>
      <c r="BN2556" s="144"/>
      <c r="BO2556" s="144"/>
      <c r="BP2556" s="144"/>
    </row>
    <row r="2557" spans="1:68" ht="14.5" x14ac:dyDescent="0.3">
      <c r="A2557" s="143"/>
      <c r="B2557" s="143"/>
      <c r="C2557" s="327"/>
      <c r="D2557" s="144"/>
      <c r="E2557" s="144"/>
      <c r="F2557" s="144"/>
      <c r="G2557" s="144"/>
      <c r="H2557" s="144"/>
      <c r="I2557" s="144"/>
      <c r="J2557" s="144"/>
      <c r="K2557" s="144"/>
      <c r="L2557" s="144"/>
      <c r="M2557" s="144"/>
      <c r="N2557" s="144"/>
      <c r="O2557" s="144"/>
      <c r="P2557" s="144"/>
      <c r="Q2557" s="144"/>
      <c r="R2557" s="144"/>
      <c r="S2557" s="144"/>
      <c r="T2557" s="144"/>
      <c r="U2557" s="144"/>
      <c r="V2557" s="144"/>
      <c r="W2557" s="144"/>
      <c r="X2557" s="144"/>
      <c r="Y2557" s="144"/>
      <c r="Z2557" s="144"/>
      <c r="AA2557" s="144"/>
      <c r="AB2557" s="144"/>
      <c r="AC2557" s="144"/>
      <c r="AD2557" s="144"/>
      <c r="AE2557" s="144"/>
      <c r="AF2557" s="144"/>
      <c r="AG2557" s="144"/>
      <c r="AH2557" s="144"/>
      <c r="AI2557" s="144"/>
      <c r="AJ2557" s="144"/>
      <c r="AK2557" s="144"/>
      <c r="AL2557" s="144"/>
      <c r="AM2557" s="144"/>
      <c r="AN2557" s="144"/>
      <c r="AO2557" s="144"/>
      <c r="AP2557" s="144"/>
      <c r="AQ2557" s="144"/>
      <c r="AR2557" s="144"/>
      <c r="AS2557" s="144"/>
      <c r="AT2557" s="144"/>
      <c r="AU2557" s="144"/>
      <c r="AV2557" s="144"/>
      <c r="AW2557" s="144"/>
      <c r="AX2557" s="144"/>
      <c r="AY2557" s="144"/>
      <c r="AZ2557" s="144"/>
      <c r="BA2557" s="144"/>
      <c r="BB2557" s="144"/>
      <c r="BC2557" s="144"/>
      <c r="BD2557" s="144"/>
      <c r="BE2557" s="144"/>
      <c r="BF2557" s="144"/>
      <c r="BG2557" s="144"/>
      <c r="BH2557" s="144"/>
      <c r="BI2557" s="144"/>
      <c r="BJ2557" s="144"/>
      <c r="BK2557" s="144"/>
      <c r="BL2557" s="144"/>
      <c r="BM2557" s="144"/>
      <c r="BN2557" s="144"/>
      <c r="BO2557" s="144"/>
      <c r="BP2557" s="144"/>
    </row>
    <row r="2558" spans="1:68" ht="14.5" x14ac:dyDescent="0.3">
      <c r="A2558" s="143"/>
      <c r="B2558" s="143"/>
      <c r="C2558" s="327"/>
      <c r="D2558" s="144"/>
      <c r="E2558" s="144"/>
      <c r="F2558" s="144"/>
      <c r="G2558" s="144"/>
      <c r="H2558" s="144"/>
      <c r="I2558" s="144"/>
      <c r="J2558" s="144"/>
      <c r="K2558" s="144"/>
      <c r="L2558" s="144"/>
      <c r="M2558" s="144"/>
      <c r="N2558" s="144"/>
      <c r="O2558" s="144"/>
      <c r="P2558" s="144"/>
      <c r="Q2558" s="144"/>
      <c r="R2558" s="144"/>
      <c r="S2558" s="144"/>
      <c r="T2558" s="144"/>
      <c r="U2558" s="144"/>
      <c r="V2558" s="144"/>
      <c r="W2558" s="144"/>
      <c r="X2558" s="144"/>
      <c r="Y2558" s="144"/>
      <c r="Z2558" s="144"/>
      <c r="AA2558" s="144"/>
      <c r="AB2558" s="144"/>
      <c r="AC2558" s="144"/>
      <c r="AD2558" s="144"/>
      <c r="AE2558" s="144"/>
      <c r="AF2558" s="144"/>
      <c r="AG2558" s="144"/>
      <c r="AH2558" s="144"/>
      <c r="AI2558" s="144"/>
      <c r="AJ2558" s="144"/>
      <c r="AK2558" s="144"/>
      <c r="AL2558" s="144"/>
      <c r="AM2558" s="144"/>
      <c r="AN2558" s="144"/>
      <c r="AO2558" s="144"/>
      <c r="AP2558" s="144"/>
      <c r="AQ2558" s="144"/>
      <c r="AR2558" s="144"/>
      <c r="AS2558" s="144"/>
      <c r="AT2558" s="144"/>
      <c r="AU2558" s="144"/>
      <c r="AV2558" s="144"/>
      <c r="AW2558" s="144"/>
      <c r="AX2558" s="144"/>
      <c r="AY2558" s="144"/>
      <c r="AZ2558" s="144"/>
      <c r="BA2558" s="144"/>
      <c r="BB2558" s="144"/>
      <c r="BC2558" s="144"/>
      <c r="BD2558" s="144"/>
      <c r="BE2558" s="144"/>
      <c r="BF2558" s="144"/>
      <c r="BG2558" s="144"/>
      <c r="BH2558" s="144"/>
      <c r="BI2558" s="144"/>
      <c r="BJ2558" s="144"/>
      <c r="BK2558" s="144"/>
      <c r="BL2558" s="144"/>
      <c r="BM2558" s="144"/>
      <c r="BN2558" s="144"/>
      <c r="BO2558" s="144"/>
      <c r="BP2558" s="144"/>
    </row>
    <row r="2559" spans="1:68" ht="14.5" x14ac:dyDescent="0.3">
      <c r="A2559" s="143"/>
      <c r="B2559" s="143"/>
      <c r="C2559" s="327"/>
      <c r="D2559" s="144"/>
      <c r="E2559" s="144"/>
      <c r="F2559" s="144"/>
      <c r="G2559" s="144"/>
      <c r="H2559" s="144"/>
      <c r="I2559" s="144"/>
      <c r="J2559" s="144"/>
      <c r="K2559" s="144"/>
      <c r="L2559" s="144"/>
      <c r="M2559" s="144"/>
      <c r="N2559" s="144"/>
      <c r="O2559" s="144"/>
      <c r="P2559" s="144"/>
      <c r="Q2559" s="144"/>
      <c r="R2559" s="144"/>
      <c r="S2559" s="144"/>
      <c r="T2559" s="144"/>
      <c r="U2559" s="144"/>
      <c r="V2559" s="144"/>
      <c r="W2559" s="144"/>
      <c r="X2559" s="144"/>
      <c r="Y2559" s="144"/>
      <c r="Z2559" s="144"/>
      <c r="AA2559" s="144"/>
      <c r="AB2559" s="144"/>
      <c r="AC2559" s="144"/>
      <c r="AD2559" s="144"/>
      <c r="AE2559" s="144"/>
      <c r="AF2559" s="144"/>
      <c r="AG2559" s="144"/>
      <c r="AH2559" s="144"/>
      <c r="AI2559" s="144"/>
      <c r="AJ2559" s="144"/>
      <c r="AK2559" s="144"/>
      <c r="AL2559" s="144"/>
      <c r="AM2559" s="144"/>
      <c r="AN2559" s="144"/>
      <c r="AO2559" s="144"/>
      <c r="AP2559" s="144"/>
      <c r="AQ2559" s="144"/>
      <c r="AR2559" s="144"/>
      <c r="AS2559" s="144"/>
      <c r="AT2559" s="144"/>
      <c r="AU2559" s="144"/>
      <c r="AV2559" s="144"/>
      <c r="AW2559" s="144"/>
      <c r="AX2559" s="144"/>
      <c r="AY2559" s="144"/>
      <c r="AZ2559" s="144"/>
      <c r="BA2559" s="144"/>
      <c r="BB2559" s="144"/>
      <c r="BC2559" s="144"/>
      <c r="BD2559" s="144"/>
      <c r="BE2559" s="144"/>
      <c r="BF2559" s="144"/>
      <c r="BG2559" s="144"/>
      <c r="BH2559" s="144"/>
      <c r="BI2559" s="144"/>
      <c r="BJ2559" s="144"/>
      <c r="BK2559" s="144"/>
      <c r="BL2559" s="144"/>
      <c r="BM2559" s="144"/>
      <c r="BN2559" s="144"/>
      <c r="BO2559" s="144"/>
      <c r="BP2559" s="144"/>
    </row>
    <row r="2560" spans="1:68" ht="14.5" x14ac:dyDescent="0.3">
      <c r="A2560" s="143"/>
      <c r="B2560" s="143"/>
      <c r="C2560" s="327"/>
      <c r="D2560" s="144"/>
      <c r="E2560" s="144"/>
      <c r="F2560" s="144"/>
      <c r="G2560" s="144"/>
      <c r="H2560" s="144"/>
      <c r="I2560" s="144"/>
      <c r="J2560" s="144"/>
      <c r="K2560" s="144"/>
      <c r="L2560" s="144"/>
      <c r="M2560" s="144"/>
      <c r="N2560" s="144"/>
      <c r="O2560" s="144"/>
      <c r="P2560" s="144"/>
      <c r="Q2560" s="144"/>
      <c r="R2560" s="144"/>
      <c r="S2560" s="144"/>
      <c r="T2560" s="144"/>
      <c r="U2560" s="144"/>
      <c r="V2560" s="144"/>
      <c r="W2560" s="144"/>
      <c r="X2560" s="144"/>
      <c r="Y2560" s="144"/>
      <c r="Z2560" s="144"/>
      <c r="AA2560" s="144"/>
      <c r="AB2560" s="144"/>
      <c r="AC2560" s="144"/>
      <c r="AD2560" s="144"/>
      <c r="AE2560" s="144"/>
      <c r="AF2560" s="144"/>
      <c r="AG2560" s="144"/>
      <c r="AH2560" s="144"/>
      <c r="AI2560" s="144"/>
      <c r="AJ2560" s="144"/>
      <c r="AK2560" s="144"/>
      <c r="AL2560" s="144"/>
      <c r="AM2560" s="144"/>
      <c r="AN2560" s="144"/>
      <c r="AO2560" s="144"/>
      <c r="AP2560" s="144"/>
      <c r="AQ2560" s="144"/>
      <c r="AR2560" s="144"/>
      <c r="AS2560" s="144"/>
      <c r="AT2560" s="144"/>
      <c r="AU2560" s="144"/>
      <c r="AV2560" s="144"/>
      <c r="AW2560" s="144"/>
      <c r="AX2560" s="144"/>
      <c r="AY2560" s="144"/>
      <c r="AZ2560" s="144"/>
      <c r="BA2560" s="144"/>
      <c r="BB2560" s="144"/>
      <c r="BC2560" s="144"/>
      <c r="BD2560" s="144"/>
      <c r="BE2560" s="144"/>
      <c r="BF2560" s="144"/>
      <c r="BG2560" s="144"/>
      <c r="BH2560" s="144"/>
      <c r="BI2560" s="144"/>
      <c r="BJ2560" s="144"/>
      <c r="BK2560" s="144"/>
      <c r="BL2560" s="144"/>
      <c r="BM2560" s="144"/>
      <c r="BN2560" s="144"/>
      <c r="BO2560" s="144"/>
      <c r="BP2560" s="144"/>
    </row>
    <row r="2561" spans="1:68" ht="14.5" x14ac:dyDescent="0.3">
      <c r="A2561" s="143"/>
      <c r="B2561" s="143"/>
      <c r="C2561" s="327"/>
      <c r="D2561" s="144"/>
      <c r="E2561" s="144"/>
      <c r="F2561" s="144"/>
      <c r="G2561" s="144"/>
      <c r="H2561" s="144"/>
      <c r="I2561" s="144"/>
      <c r="J2561" s="144"/>
      <c r="K2561" s="144"/>
      <c r="L2561" s="144"/>
      <c r="M2561" s="144"/>
      <c r="N2561" s="144"/>
      <c r="O2561" s="144"/>
      <c r="P2561" s="144"/>
      <c r="Q2561" s="144"/>
      <c r="R2561" s="144"/>
      <c r="S2561" s="144"/>
      <c r="T2561" s="144"/>
      <c r="U2561" s="144"/>
      <c r="V2561" s="144"/>
      <c r="W2561" s="144"/>
      <c r="X2561" s="144"/>
      <c r="Y2561" s="144"/>
      <c r="Z2561" s="144"/>
      <c r="AA2561" s="144"/>
      <c r="AB2561" s="144"/>
      <c r="AC2561" s="144"/>
      <c r="AD2561" s="144"/>
      <c r="AE2561" s="144"/>
      <c r="AF2561" s="144"/>
      <c r="AG2561" s="144"/>
      <c r="AH2561" s="144"/>
      <c r="AI2561" s="144"/>
      <c r="AJ2561" s="144"/>
      <c r="AK2561" s="144"/>
      <c r="AL2561" s="144"/>
      <c r="AM2561" s="144"/>
      <c r="AN2561" s="144"/>
      <c r="AO2561" s="144"/>
      <c r="AP2561" s="144"/>
      <c r="AQ2561" s="144"/>
      <c r="AR2561" s="144"/>
      <c r="AS2561" s="144"/>
      <c r="AT2561" s="144"/>
      <c r="AU2561" s="144"/>
      <c r="AV2561" s="144"/>
      <c r="AW2561" s="144"/>
      <c r="AX2561" s="144"/>
      <c r="AY2561" s="144"/>
      <c r="AZ2561" s="144"/>
      <c r="BA2561" s="144"/>
      <c r="BB2561" s="144"/>
      <c r="BC2561" s="144"/>
      <c r="BD2561" s="144"/>
      <c r="BE2561" s="144"/>
      <c r="BF2561" s="144"/>
      <c r="BG2561" s="144"/>
      <c r="BH2561" s="144"/>
      <c r="BI2561" s="144"/>
      <c r="BJ2561" s="144"/>
      <c r="BK2561" s="144"/>
      <c r="BL2561" s="144"/>
      <c r="BM2561" s="144"/>
      <c r="BN2561" s="144"/>
      <c r="BO2561" s="144"/>
      <c r="BP2561" s="144"/>
    </row>
    <row r="2562" spans="1:68" ht="14.5" x14ac:dyDescent="0.3">
      <c r="A2562" s="143"/>
      <c r="B2562" s="143"/>
      <c r="C2562" s="327"/>
      <c r="D2562" s="144"/>
      <c r="E2562" s="144"/>
      <c r="F2562" s="144"/>
      <c r="G2562" s="144"/>
      <c r="H2562" s="144"/>
      <c r="I2562" s="144"/>
      <c r="J2562" s="144"/>
      <c r="K2562" s="144"/>
      <c r="L2562" s="144"/>
      <c r="M2562" s="144"/>
      <c r="N2562" s="144"/>
      <c r="O2562" s="144"/>
      <c r="P2562" s="144"/>
      <c r="Q2562" s="144"/>
      <c r="R2562" s="144"/>
      <c r="S2562" s="144"/>
      <c r="T2562" s="144"/>
      <c r="U2562" s="144"/>
      <c r="V2562" s="144"/>
      <c r="W2562" s="144"/>
      <c r="X2562" s="144"/>
      <c r="Y2562" s="144"/>
      <c r="Z2562" s="144"/>
      <c r="AA2562" s="144"/>
      <c r="AB2562" s="144"/>
      <c r="AC2562" s="144"/>
      <c r="AD2562" s="144"/>
      <c r="AE2562" s="144"/>
      <c r="AF2562" s="144"/>
      <c r="AG2562" s="144"/>
      <c r="AH2562" s="144"/>
      <c r="AI2562" s="144"/>
      <c r="AJ2562" s="144"/>
      <c r="AK2562" s="144"/>
      <c r="AL2562" s="144"/>
      <c r="AM2562" s="144"/>
      <c r="AN2562" s="144"/>
      <c r="AO2562" s="144"/>
      <c r="AP2562" s="144"/>
      <c r="AQ2562" s="144"/>
      <c r="AR2562" s="144"/>
      <c r="AS2562" s="144"/>
      <c r="AT2562" s="144"/>
      <c r="AU2562" s="144"/>
      <c r="AV2562" s="144"/>
      <c r="AW2562" s="144"/>
      <c r="AX2562" s="144"/>
      <c r="AY2562" s="144"/>
      <c r="AZ2562" s="144"/>
      <c r="BA2562" s="144"/>
      <c r="BB2562" s="144"/>
      <c r="BC2562" s="144"/>
      <c r="BD2562" s="144"/>
      <c r="BE2562" s="144"/>
      <c r="BF2562" s="144"/>
      <c r="BG2562" s="144"/>
      <c r="BH2562" s="144"/>
      <c r="BI2562" s="144"/>
      <c r="BJ2562" s="144"/>
      <c r="BK2562" s="144"/>
      <c r="BL2562" s="144"/>
      <c r="BM2562" s="144"/>
      <c r="BN2562" s="144"/>
      <c r="BO2562" s="144"/>
      <c r="BP2562" s="144"/>
    </row>
    <row r="2563" spans="1:68" ht="14.5" x14ac:dyDescent="0.3">
      <c r="A2563" s="143"/>
      <c r="B2563" s="143"/>
      <c r="C2563" s="327"/>
      <c r="D2563" s="144"/>
      <c r="E2563" s="144"/>
      <c r="F2563" s="144"/>
      <c r="G2563" s="144"/>
      <c r="H2563" s="144"/>
      <c r="I2563" s="144"/>
      <c r="J2563" s="144"/>
      <c r="K2563" s="144"/>
      <c r="L2563" s="144"/>
      <c r="M2563" s="144"/>
      <c r="N2563" s="144"/>
      <c r="O2563" s="144"/>
      <c r="P2563" s="144"/>
      <c r="Q2563" s="144"/>
      <c r="R2563" s="144"/>
      <c r="S2563" s="144"/>
      <c r="T2563" s="144"/>
      <c r="U2563" s="144"/>
      <c r="V2563" s="144"/>
      <c r="W2563" s="144"/>
      <c r="X2563" s="144"/>
      <c r="Y2563" s="144"/>
      <c r="Z2563" s="144"/>
      <c r="AA2563" s="144"/>
      <c r="AB2563" s="144"/>
      <c r="AC2563" s="144"/>
      <c r="AD2563" s="144"/>
      <c r="AE2563" s="144"/>
      <c r="AF2563" s="144"/>
      <c r="AG2563" s="144"/>
      <c r="AH2563" s="144"/>
      <c r="AI2563" s="144"/>
      <c r="AJ2563" s="144"/>
      <c r="AK2563" s="144"/>
      <c r="AL2563" s="144"/>
      <c r="AM2563" s="144"/>
      <c r="AN2563" s="144"/>
      <c r="AO2563" s="144"/>
      <c r="AP2563" s="144"/>
      <c r="AQ2563" s="144"/>
      <c r="AR2563" s="144"/>
      <c r="AS2563" s="144"/>
      <c r="AT2563" s="144"/>
      <c r="AU2563" s="144"/>
      <c r="AV2563" s="144"/>
      <c r="AW2563" s="144"/>
      <c r="AX2563" s="144"/>
      <c r="AY2563" s="144"/>
      <c r="AZ2563" s="144"/>
      <c r="BA2563" s="144"/>
      <c r="BB2563" s="144"/>
      <c r="BC2563" s="144"/>
      <c r="BD2563" s="144"/>
      <c r="BE2563" s="144"/>
      <c r="BF2563" s="144"/>
      <c r="BG2563" s="144"/>
      <c r="BH2563" s="144"/>
      <c r="BI2563" s="144"/>
      <c r="BJ2563" s="144"/>
      <c r="BK2563" s="144"/>
      <c r="BL2563" s="144"/>
      <c r="BM2563" s="144"/>
      <c r="BN2563" s="144"/>
      <c r="BO2563" s="144"/>
      <c r="BP2563" s="144"/>
    </row>
    <row r="2564" spans="1:68" ht="14.5" x14ac:dyDescent="0.3">
      <c r="A2564" s="143"/>
      <c r="B2564" s="143"/>
      <c r="C2564" s="327"/>
      <c r="D2564" s="144"/>
      <c r="E2564" s="144"/>
      <c r="F2564" s="144"/>
      <c r="G2564" s="144"/>
      <c r="H2564" s="144"/>
      <c r="I2564" s="144"/>
      <c r="J2564" s="144"/>
      <c r="K2564" s="144"/>
      <c r="L2564" s="144"/>
      <c r="M2564" s="144"/>
      <c r="N2564" s="144"/>
      <c r="O2564" s="144"/>
      <c r="P2564" s="144"/>
      <c r="Q2564" s="144"/>
      <c r="R2564" s="144"/>
      <c r="S2564" s="144"/>
      <c r="T2564" s="144"/>
      <c r="U2564" s="144"/>
      <c r="V2564" s="144"/>
      <c r="W2564" s="144"/>
      <c r="X2564" s="144"/>
      <c r="Y2564" s="144"/>
      <c r="Z2564" s="144"/>
      <c r="AA2564" s="144"/>
      <c r="AB2564" s="144"/>
      <c r="AC2564" s="144"/>
      <c r="AD2564" s="144"/>
      <c r="AE2564" s="144"/>
      <c r="AF2564" s="144"/>
      <c r="AG2564" s="144"/>
      <c r="AH2564" s="144"/>
      <c r="AI2564" s="144"/>
      <c r="AJ2564" s="144"/>
      <c r="AK2564" s="144"/>
      <c r="AL2564" s="144"/>
      <c r="AM2564" s="144"/>
      <c r="AN2564" s="144"/>
      <c r="AO2564" s="144"/>
      <c r="AP2564" s="144"/>
      <c r="AQ2564" s="144"/>
      <c r="AR2564" s="144"/>
      <c r="AS2564" s="144"/>
      <c r="AT2564" s="144"/>
      <c r="AU2564" s="144"/>
      <c r="AV2564" s="144"/>
      <c r="AW2564" s="144"/>
      <c r="AX2564" s="144"/>
      <c r="AY2564" s="144"/>
      <c r="AZ2564" s="144"/>
      <c r="BA2564" s="144"/>
      <c r="BB2564" s="144"/>
      <c r="BC2564" s="144"/>
      <c r="BD2564" s="144"/>
      <c r="BE2564" s="144"/>
      <c r="BF2564" s="144"/>
      <c r="BG2564" s="144"/>
      <c r="BH2564" s="144"/>
      <c r="BI2564" s="144"/>
      <c r="BJ2564" s="144"/>
      <c r="BK2564" s="144"/>
      <c r="BL2564" s="144"/>
      <c r="BM2564" s="144"/>
      <c r="BN2564" s="144"/>
      <c r="BO2564" s="144"/>
      <c r="BP2564" s="144"/>
    </row>
    <row r="2565" spans="1:68" ht="14.5" x14ac:dyDescent="0.3">
      <c r="A2565" s="143"/>
      <c r="B2565" s="143"/>
      <c r="C2565" s="327"/>
      <c r="D2565" s="144"/>
      <c r="E2565" s="144"/>
      <c r="F2565" s="144"/>
      <c r="G2565" s="144"/>
      <c r="H2565" s="144"/>
      <c r="I2565" s="144"/>
      <c r="J2565" s="144"/>
      <c r="K2565" s="144"/>
      <c r="L2565" s="144"/>
      <c r="M2565" s="144"/>
      <c r="N2565" s="144"/>
      <c r="O2565" s="144"/>
      <c r="P2565" s="144"/>
      <c r="Q2565" s="144"/>
      <c r="R2565" s="144"/>
      <c r="S2565" s="144"/>
      <c r="T2565" s="144"/>
      <c r="U2565" s="144"/>
      <c r="V2565" s="144"/>
      <c r="W2565" s="144"/>
      <c r="X2565" s="144"/>
      <c r="Y2565" s="144"/>
      <c r="Z2565" s="144"/>
      <c r="AA2565" s="144"/>
      <c r="AB2565" s="144"/>
      <c r="AC2565" s="144"/>
      <c r="AD2565" s="144"/>
      <c r="AE2565" s="144"/>
      <c r="AF2565" s="144"/>
      <c r="AG2565" s="144"/>
      <c r="AH2565" s="144"/>
      <c r="AI2565" s="144"/>
      <c r="AJ2565" s="144"/>
      <c r="AK2565" s="144"/>
      <c r="AL2565" s="144"/>
      <c r="AM2565" s="144"/>
      <c r="AN2565" s="144"/>
      <c r="AO2565" s="144"/>
      <c r="AP2565" s="144"/>
      <c r="AQ2565" s="144"/>
      <c r="AR2565" s="144"/>
      <c r="AS2565" s="144"/>
      <c r="AT2565" s="144"/>
      <c r="AU2565" s="144"/>
      <c r="AV2565" s="144"/>
      <c r="AW2565" s="144"/>
      <c r="AX2565" s="144"/>
      <c r="AY2565" s="144"/>
      <c r="AZ2565" s="144"/>
      <c r="BA2565" s="144"/>
      <c r="BB2565" s="144"/>
      <c r="BC2565" s="144"/>
      <c r="BD2565" s="144"/>
      <c r="BE2565" s="144"/>
      <c r="BF2565" s="144"/>
      <c r="BG2565" s="144"/>
      <c r="BH2565" s="144"/>
      <c r="BI2565" s="144"/>
      <c r="BJ2565" s="144"/>
      <c r="BK2565" s="144"/>
      <c r="BL2565" s="144"/>
      <c r="BM2565" s="144"/>
      <c r="BN2565" s="144"/>
      <c r="BO2565" s="144"/>
      <c r="BP2565" s="144"/>
    </row>
    <row r="2566" spans="1:68" ht="14.5" x14ac:dyDescent="0.3">
      <c r="A2566" s="143"/>
      <c r="B2566" s="143"/>
      <c r="C2566" s="327"/>
      <c r="D2566" s="144"/>
      <c r="E2566" s="144"/>
      <c r="F2566" s="144"/>
      <c r="G2566" s="144"/>
      <c r="H2566" s="144"/>
      <c r="I2566" s="144"/>
      <c r="J2566" s="144"/>
      <c r="K2566" s="144"/>
      <c r="L2566" s="144"/>
      <c r="M2566" s="144"/>
      <c r="N2566" s="144"/>
      <c r="O2566" s="144"/>
      <c r="P2566" s="144"/>
      <c r="Q2566" s="144"/>
      <c r="R2566" s="144"/>
      <c r="S2566" s="144"/>
      <c r="T2566" s="144"/>
      <c r="U2566" s="144"/>
      <c r="V2566" s="144"/>
      <c r="W2566" s="144"/>
      <c r="X2566" s="144"/>
      <c r="Y2566" s="144"/>
      <c r="Z2566" s="144"/>
      <c r="AA2566" s="144"/>
      <c r="AB2566" s="144"/>
      <c r="AC2566" s="144"/>
      <c r="AD2566" s="144"/>
      <c r="AE2566" s="144"/>
      <c r="AF2566" s="144"/>
      <c r="AG2566" s="144"/>
      <c r="AH2566" s="144"/>
      <c r="AI2566" s="144"/>
      <c r="AJ2566" s="144"/>
      <c r="AK2566" s="144"/>
      <c r="AL2566" s="144"/>
      <c r="AM2566" s="144"/>
      <c r="AN2566" s="144"/>
      <c r="AO2566" s="144"/>
      <c r="AP2566" s="144"/>
      <c r="AQ2566" s="144"/>
      <c r="AR2566" s="144"/>
      <c r="AS2566" s="144"/>
      <c r="AT2566" s="144"/>
      <c r="AU2566" s="144"/>
      <c r="AV2566" s="144"/>
      <c r="AW2566" s="144"/>
      <c r="AX2566" s="144"/>
      <c r="AY2566" s="144"/>
      <c r="AZ2566" s="144"/>
      <c r="BA2566" s="144"/>
      <c r="BB2566" s="144"/>
      <c r="BC2566" s="144"/>
      <c r="BD2566" s="144"/>
      <c r="BE2566" s="144"/>
      <c r="BF2566" s="144"/>
      <c r="BG2566" s="144"/>
      <c r="BH2566" s="144"/>
      <c r="BI2566" s="144"/>
      <c r="BJ2566" s="144"/>
      <c r="BK2566" s="144"/>
      <c r="BL2566" s="144"/>
      <c r="BM2566" s="144"/>
      <c r="BN2566" s="144"/>
      <c r="BO2566" s="144"/>
      <c r="BP2566" s="144"/>
    </row>
    <row r="2567" spans="1:68" ht="14.5" x14ac:dyDescent="0.3">
      <c r="A2567" s="143"/>
      <c r="B2567" s="143"/>
      <c r="C2567" s="327"/>
      <c r="D2567" s="144"/>
      <c r="E2567" s="144"/>
      <c r="F2567" s="144"/>
      <c r="G2567" s="144"/>
      <c r="H2567" s="144"/>
      <c r="I2567" s="144"/>
      <c r="J2567" s="144"/>
      <c r="K2567" s="144"/>
      <c r="L2567" s="144"/>
      <c r="M2567" s="144"/>
      <c r="N2567" s="144"/>
      <c r="O2567" s="144"/>
      <c r="P2567" s="144"/>
      <c r="Q2567" s="144"/>
      <c r="R2567" s="144"/>
      <c r="S2567" s="144"/>
      <c r="T2567" s="144"/>
      <c r="U2567" s="144"/>
      <c r="V2567" s="144"/>
      <c r="W2567" s="144"/>
      <c r="X2567" s="144"/>
      <c r="Y2567" s="144"/>
      <c r="Z2567" s="144"/>
      <c r="AA2567" s="144"/>
      <c r="AB2567" s="144"/>
      <c r="AC2567" s="144"/>
      <c r="AD2567" s="144"/>
      <c r="AE2567" s="144"/>
      <c r="AF2567" s="144"/>
      <c r="AG2567" s="144"/>
      <c r="AH2567" s="144"/>
      <c r="AI2567" s="144"/>
      <c r="AJ2567" s="144"/>
      <c r="AK2567" s="144"/>
      <c r="AL2567" s="144"/>
      <c r="AM2567" s="144"/>
      <c r="AN2567" s="144"/>
      <c r="AO2567" s="144"/>
      <c r="AP2567" s="144"/>
      <c r="AQ2567" s="144"/>
      <c r="AR2567" s="144"/>
      <c r="AS2567" s="144"/>
      <c r="AT2567" s="144"/>
      <c r="AU2567" s="144"/>
      <c r="AV2567" s="144"/>
      <c r="AW2567" s="144"/>
      <c r="AX2567" s="144"/>
      <c r="AY2567" s="144"/>
      <c r="AZ2567" s="144"/>
      <c r="BA2567" s="144"/>
      <c r="BB2567" s="144"/>
      <c r="BC2567" s="144"/>
      <c r="BD2567" s="144"/>
      <c r="BE2567" s="144"/>
      <c r="BF2567" s="144"/>
      <c r="BG2567" s="144"/>
      <c r="BH2567" s="144"/>
      <c r="BI2567" s="144"/>
      <c r="BJ2567" s="144"/>
      <c r="BK2567" s="144"/>
      <c r="BL2567" s="144"/>
      <c r="BM2567" s="144"/>
      <c r="BN2567" s="144"/>
      <c r="BO2567" s="144"/>
      <c r="BP2567" s="144"/>
    </row>
    <row r="2568" spans="1:68" ht="14.5" x14ac:dyDescent="0.3">
      <c r="A2568" s="143"/>
      <c r="B2568" s="143"/>
      <c r="C2568" s="327"/>
      <c r="D2568" s="144"/>
      <c r="E2568" s="144"/>
      <c r="F2568" s="144"/>
      <c r="G2568" s="144"/>
      <c r="H2568" s="144"/>
      <c r="I2568" s="144"/>
      <c r="J2568" s="144"/>
      <c r="K2568" s="144"/>
      <c r="L2568" s="144"/>
      <c r="M2568" s="144"/>
      <c r="N2568" s="144"/>
      <c r="O2568" s="144"/>
      <c r="P2568" s="144"/>
      <c r="Q2568" s="144"/>
      <c r="R2568" s="144"/>
      <c r="S2568" s="144"/>
      <c r="T2568" s="144"/>
      <c r="U2568" s="144"/>
      <c r="V2568" s="144"/>
      <c r="W2568" s="144"/>
      <c r="X2568" s="144"/>
      <c r="Y2568" s="144"/>
      <c r="Z2568" s="144"/>
      <c r="AA2568" s="144"/>
      <c r="AB2568" s="144"/>
      <c r="AC2568" s="144"/>
      <c r="AD2568" s="144"/>
      <c r="AE2568" s="144"/>
      <c r="AF2568" s="144"/>
      <c r="AG2568" s="144"/>
      <c r="AH2568" s="144"/>
      <c r="AI2568" s="144"/>
      <c r="AJ2568" s="144"/>
      <c r="AK2568" s="144"/>
      <c r="AL2568" s="144"/>
      <c r="AM2568" s="144"/>
      <c r="AN2568" s="144"/>
      <c r="AO2568" s="144"/>
      <c r="AP2568" s="144"/>
      <c r="AQ2568" s="144"/>
      <c r="AR2568" s="144"/>
      <c r="AS2568" s="144"/>
      <c r="AT2568" s="144"/>
      <c r="AU2568" s="144"/>
      <c r="AV2568" s="144"/>
      <c r="AW2568" s="144"/>
      <c r="AX2568" s="144"/>
      <c r="AY2568" s="144"/>
      <c r="AZ2568" s="144"/>
      <c r="BA2568" s="144"/>
      <c r="BB2568" s="144"/>
      <c r="BC2568" s="144"/>
      <c r="BD2568" s="144"/>
      <c r="BE2568" s="144"/>
      <c r="BF2568" s="144"/>
      <c r="BG2568" s="144"/>
      <c r="BH2568" s="144"/>
      <c r="BI2568" s="144"/>
      <c r="BJ2568" s="144"/>
      <c r="BK2568" s="144"/>
      <c r="BL2568" s="144"/>
      <c r="BM2568" s="144"/>
      <c r="BN2568" s="144"/>
      <c r="BO2568" s="144"/>
      <c r="BP2568" s="144"/>
    </row>
    <row r="2569" spans="1:68" ht="14.5" x14ac:dyDescent="0.3">
      <c r="A2569" s="143"/>
      <c r="B2569" s="143"/>
      <c r="C2569" s="327"/>
      <c r="D2569" s="144"/>
      <c r="E2569" s="144"/>
      <c r="F2569" s="144"/>
      <c r="G2569" s="144"/>
      <c r="H2569" s="144"/>
      <c r="I2569" s="144"/>
      <c r="J2569" s="144"/>
      <c r="K2569" s="144"/>
      <c r="L2569" s="144"/>
      <c r="M2569" s="144"/>
      <c r="N2569" s="144"/>
      <c r="O2569" s="144"/>
      <c r="P2569" s="144"/>
      <c r="Q2569" s="144"/>
      <c r="R2569" s="144"/>
      <c r="S2569" s="144"/>
      <c r="T2569" s="144"/>
      <c r="U2569" s="144"/>
      <c r="V2569" s="144"/>
      <c r="W2569" s="144"/>
      <c r="X2569" s="144"/>
      <c r="Y2569" s="144"/>
      <c r="Z2569" s="144"/>
      <c r="AA2569" s="144"/>
      <c r="AB2569" s="144"/>
      <c r="AC2569" s="144"/>
      <c r="AD2569" s="144"/>
      <c r="AE2569" s="144"/>
      <c r="AF2569" s="144"/>
      <c r="AG2569" s="144"/>
      <c r="AH2569" s="144"/>
      <c r="AI2569" s="144"/>
      <c r="AJ2569" s="144"/>
      <c r="AK2569" s="144"/>
      <c r="AL2569" s="144"/>
      <c r="AM2569" s="144"/>
      <c r="AN2569" s="144"/>
      <c r="AO2569" s="144"/>
      <c r="AP2569" s="144"/>
      <c r="AQ2569" s="144"/>
      <c r="AR2569" s="144"/>
      <c r="AS2569" s="144"/>
      <c r="AT2569" s="144"/>
      <c r="AU2569" s="144"/>
      <c r="AV2569" s="144"/>
      <c r="AW2569" s="144"/>
      <c r="AX2569" s="144"/>
      <c r="AY2569" s="144"/>
      <c r="AZ2569" s="144"/>
      <c r="BA2569" s="144"/>
      <c r="BB2569" s="144"/>
      <c r="BC2569" s="144"/>
      <c r="BD2569" s="144"/>
      <c r="BE2569" s="144"/>
      <c r="BF2569" s="144"/>
      <c r="BG2569" s="144"/>
      <c r="BH2569" s="144"/>
      <c r="BI2569" s="144"/>
      <c r="BJ2569" s="144"/>
      <c r="BK2569" s="144"/>
      <c r="BL2569" s="144"/>
      <c r="BM2569" s="144"/>
      <c r="BN2569" s="144"/>
      <c r="BO2569" s="144"/>
      <c r="BP2569" s="144"/>
    </row>
    <row r="2570" spans="1:68" ht="14.5" x14ac:dyDescent="0.3">
      <c r="A2570" s="143"/>
      <c r="B2570" s="143"/>
      <c r="C2570" s="327"/>
      <c r="D2570" s="144"/>
      <c r="E2570" s="144"/>
      <c r="F2570" s="144"/>
      <c r="G2570" s="144"/>
      <c r="H2570" s="144"/>
      <c r="I2570" s="144"/>
      <c r="J2570" s="144"/>
      <c r="K2570" s="144"/>
      <c r="L2570" s="144"/>
      <c r="M2570" s="144"/>
      <c r="N2570" s="144"/>
      <c r="O2570" s="144"/>
      <c r="P2570" s="144"/>
      <c r="Q2570" s="144"/>
      <c r="R2570" s="144"/>
      <c r="S2570" s="144"/>
      <c r="T2570" s="144"/>
      <c r="U2570" s="144"/>
      <c r="V2570" s="144"/>
      <c r="W2570" s="144"/>
      <c r="X2570" s="144"/>
      <c r="Y2570" s="144"/>
      <c r="Z2570" s="144"/>
      <c r="AA2570" s="144"/>
      <c r="AB2570" s="144"/>
      <c r="AC2570" s="144"/>
      <c r="AD2570" s="144"/>
      <c r="AE2570" s="144"/>
      <c r="AF2570" s="144"/>
      <c r="AG2570" s="144"/>
      <c r="AH2570" s="144"/>
      <c r="AI2570" s="144"/>
      <c r="AJ2570" s="144"/>
      <c r="AK2570" s="144"/>
      <c r="AL2570" s="144"/>
      <c r="AM2570" s="144"/>
      <c r="AN2570" s="144"/>
      <c r="AO2570" s="144"/>
      <c r="AP2570" s="144"/>
      <c r="AQ2570" s="144"/>
      <c r="AR2570" s="144"/>
      <c r="AS2570" s="144"/>
      <c r="AT2570" s="144"/>
      <c r="AU2570" s="144"/>
      <c r="AV2570" s="144"/>
      <c r="AW2570" s="144"/>
      <c r="AX2570" s="144"/>
      <c r="AY2570" s="144"/>
      <c r="AZ2570" s="144"/>
      <c r="BA2570" s="144"/>
      <c r="BB2570" s="144"/>
      <c r="BC2570" s="144"/>
      <c r="BD2570" s="144"/>
      <c r="BE2570" s="144"/>
      <c r="BF2570" s="144"/>
      <c r="BG2570" s="144"/>
      <c r="BH2570" s="144"/>
      <c r="BI2570" s="144"/>
      <c r="BJ2570" s="144"/>
      <c r="BK2570" s="144"/>
      <c r="BL2570" s="144"/>
      <c r="BM2570" s="144"/>
      <c r="BN2570" s="144"/>
      <c r="BO2570" s="144"/>
      <c r="BP2570" s="144"/>
    </row>
    <row r="2571" spans="1:68" ht="14.5" x14ac:dyDescent="0.3">
      <c r="A2571" s="143"/>
      <c r="B2571" s="143"/>
      <c r="C2571" s="327"/>
      <c r="D2571" s="144"/>
      <c r="E2571" s="144"/>
      <c r="F2571" s="144"/>
      <c r="G2571" s="144"/>
      <c r="H2571" s="144"/>
      <c r="I2571" s="144"/>
      <c r="J2571" s="144"/>
      <c r="K2571" s="144"/>
      <c r="L2571" s="144"/>
      <c r="M2571" s="144"/>
      <c r="N2571" s="144"/>
      <c r="O2571" s="144"/>
      <c r="P2571" s="144"/>
      <c r="Q2571" s="144"/>
      <c r="R2571" s="144"/>
      <c r="S2571" s="144"/>
      <c r="T2571" s="144"/>
      <c r="U2571" s="144"/>
      <c r="V2571" s="144"/>
      <c r="W2571" s="144"/>
      <c r="X2571" s="144"/>
      <c r="Y2571" s="144"/>
      <c r="Z2571" s="144"/>
      <c r="AA2571" s="144"/>
      <c r="AB2571" s="144"/>
      <c r="AC2571" s="144"/>
      <c r="AD2571" s="144"/>
      <c r="AE2571" s="144"/>
      <c r="AF2571" s="144"/>
      <c r="AG2571" s="144"/>
      <c r="AH2571" s="144"/>
      <c r="AI2571" s="144"/>
      <c r="AJ2571" s="144"/>
      <c r="AK2571" s="144"/>
      <c r="AL2571" s="144"/>
      <c r="AM2571" s="144"/>
      <c r="AN2571" s="144"/>
      <c r="AO2571" s="144"/>
      <c r="AP2571" s="144"/>
      <c r="AQ2571" s="144"/>
      <c r="AR2571" s="144"/>
      <c r="AS2571" s="144"/>
      <c r="AT2571" s="144"/>
      <c r="AU2571" s="144"/>
      <c r="AV2571" s="144"/>
      <c r="AW2571" s="144"/>
      <c r="AX2571" s="144"/>
      <c r="AY2571" s="144"/>
      <c r="AZ2571" s="144"/>
      <c r="BA2571" s="144"/>
      <c r="BB2571" s="144"/>
      <c r="BC2571" s="144"/>
      <c r="BD2571" s="144"/>
      <c r="BE2571" s="144"/>
      <c r="BF2571" s="144"/>
      <c r="BG2571" s="144"/>
      <c r="BH2571" s="144"/>
      <c r="BI2571" s="144"/>
      <c r="BJ2571" s="144"/>
      <c r="BK2571" s="144"/>
      <c r="BL2571" s="144"/>
      <c r="BM2571" s="144"/>
      <c r="BN2571" s="144"/>
      <c r="BO2571" s="144"/>
      <c r="BP2571" s="144"/>
    </row>
    <row r="2572" spans="1:68" ht="14.5" x14ac:dyDescent="0.3">
      <c r="A2572" s="143"/>
      <c r="B2572" s="143"/>
      <c r="C2572" s="327"/>
      <c r="D2572" s="144"/>
      <c r="E2572" s="144"/>
      <c r="F2572" s="144"/>
      <c r="G2572" s="144"/>
      <c r="H2572" s="144"/>
      <c r="I2572" s="144"/>
      <c r="J2572" s="144"/>
      <c r="K2572" s="144"/>
      <c r="L2572" s="144"/>
      <c r="M2572" s="144"/>
      <c r="N2572" s="144"/>
      <c r="O2572" s="144"/>
      <c r="P2572" s="144"/>
      <c r="Q2572" s="144"/>
      <c r="R2572" s="144"/>
      <c r="S2572" s="144"/>
      <c r="T2572" s="144"/>
      <c r="U2572" s="144"/>
      <c r="V2572" s="144"/>
      <c r="W2572" s="144"/>
      <c r="X2572" s="144"/>
      <c r="Y2572" s="144"/>
      <c r="Z2572" s="144"/>
      <c r="AA2572" s="144"/>
      <c r="AB2572" s="144"/>
      <c r="AC2572" s="144"/>
      <c r="AD2572" s="144"/>
      <c r="AE2572" s="144"/>
      <c r="AF2572" s="144"/>
      <c r="AG2572" s="144"/>
      <c r="AH2572" s="144"/>
      <c r="AI2572" s="144"/>
      <c r="AJ2572" s="144"/>
      <c r="AK2572" s="144"/>
      <c r="AL2572" s="144"/>
      <c r="AM2572" s="144"/>
      <c r="AN2572" s="144"/>
      <c r="AO2572" s="144"/>
      <c r="AP2572" s="144"/>
      <c r="AQ2572" s="144"/>
      <c r="AR2572" s="144"/>
      <c r="AS2572" s="144"/>
      <c r="AT2572" s="144"/>
      <c r="AU2572" s="144"/>
      <c r="AV2572" s="144"/>
      <c r="AW2572" s="144"/>
      <c r="AX2572" s="144"/>
      <c r="AY2572" s="144"/>
      <c r="AZ2572" s="144"/>
      <c r="BA2572" s="144"/>
      <c r="BB2572" s="144"/>
      <c r="BC2572" s="144"/>
      <c r="BD2572" s="144"/>
      <c r="BE2572" s="144"/>
      <c r="BF2572" s="144"/>
      <c r="BG2572" s="144"/>
      <c r="BH2572" s="144"/>
      <c r="BI2572" s="144"/>
      <c r="BJ2572" s="144"/>
      <c r="BK2572" s="144"/>
      <c r="BL2572" s="144"/>
      <c r="BM2572" s="144"/>
      <c r="BN2572" s="144"/>
      <c r="BO2572" s="144"/>
      <c r="BP2572" s="144"/>
    </row>
    <row r="2573" spans="1:68" ht="14.5" x14ac:dyDescent="0.3">
      <c r="A2573" s="143"/>
      <c r="B2573" s="143"/>
      <c r="C2573" s="327"/>
      <c r="D2573" s="144"/>
      <c r="E2573" s="144"/>
      <c r="F2573" s="144"/>
      <c r="G2573" s="144"/>
      <c r="H2573" s="144"/>
      <c r="I2573" s="144"/>
      <c r="J2573" s="144"/>
      <c r="K2573" s="144"/>
      <c r="L2573" s="144"/>
      <c r="M2573" s="144"/>
      <c r="N2573" s="144"/>
      <c r="O2573" s="144"/>
      <c r="P2573" s="144"/>
      <c r="Q2573" s="144"/>
      <c r="R2573" s="144"/>
      <c r="S2573" s="144"/>
      <c r="T2573" s="144"/>
      <c r="U2573" s="144"/>
      <c r="V2573" s="144"/>
      <c r="W2573" s="144"/>
      <c r="X2573" s="144"/>
      <c r="Y2573" s="144"/>
      <c r="Z2573" s="144"/>
      <c r="AA2573" s="144"/>
      <c r="AB2573" s="144"/>
      <c r="AC2573" s="144"/>
      <c r="AD2573" s="144"/>
      <c r="AE2573" s="144"/>
      <c r="AF2573" s="144"/>
      <c r="AG2573" s="144"/>
      <c r="AH2573" s="144"/>
      <c r="AI2573" s="144"/>
      <c r="AJ2573" s="144"/>
      <c r="AK2573" s="144"/>
      <c r="AL2573" s="144"/>
      <c r="AM2573" s="144"/>
      <c r="AN2573" s="144"/>
      <c r="AO2573" s="144"/>
      <c r="AP2573" s="144"/>
      <c r="AQ2573" s="144"/>
      <c r="AR2573" s="144"/>
      <c r="AS2573" s="144"/>
      <c r="AT2573" s="144"/>
      <c r="AU2573" s="144"/>
      <c r="AV2573" s="144"/>
      <c r="AW2573" s="144"/>
      <c r="AX2573" s="144"/>
      <c r="AY2573" s="144"/>
      <c r="AZ2573" s="144"/>
      <c r="BA2573" s="144"/>
      <c r="BB2573" s="144"/>
      <c r="BC2573" s="144"/>
      <c r="BD2573" s="144"/>
      <c r="BE2573" s="144"/>
      <c r="BF2573" s="144"/>
      <c r="BG2573" s="144"/>
      <c r="BH2573" s="144"/>
      <c r="BI2573" s="144"/>
      <c r="BJ2573" s="144"/>
      <c r="BK2573" s="144"/>
      <c r="BL2573" s="144"/>
      <c r="BM2573" s="144"/>
      <c r="BN2573" s="144"/>
      <c r="BO2573" s="144"/>
      <c r="BP2573" s="144"/>
    </row>
    <row r="2574" spans="1:68" ht="14.5" x14ac:dyDescent="0.3">
      <c r="A2574" s="143"/>
      <c r="B2574" s="143"/>
      <c r="C2574" s="327"/>
      <c r="D2574" s="144"/>
      <c r="E2574" s="144"/>
      <c r="F2574" s="144"/>
      <c r="G2574" s="144"/>
      <c r="H2574" s="144"/>
      <c r="I2574" s="144"/>
      <c r="J2574" s="144"/>
      <c r="K2574" s="144"/>
      <c r="L2574" s="144"/>
      <c r="M2574" s="144"/>
      <c r="N2574" s="144"/>
      <c r="O2574" s="144"/>
      <c r="P2574" s="144"/>
      <c r="Q2574" s="144"/>
      <c r="R2574" s="144"/>
      <c r="S2574" s="144"/>
      <c r="T2574" s="144"/>
      <c r="U2574" s="144"/>
      <c r="V2574" s="144"/>
      <c r="W2574" s="144"/>
      <c r="X2574" s="144"/>
      <c r="Y2574" s="144"/>
      <c r="Z2574" s="144"/>
      <c r="AA2574" s="144"/>
      <c r="AB2574" s="144"/>
      <c r="AC2574" s="144"/>
      <c r="AD2574" s="144"/>
      <c r="AE2574" s="144"/>
      <c r="AF2574" s="144"/>
      <c r="AG2574" s="144"/>
      <c r="AH2574" s="144"/>
      <c r="AI2574" s="144"/>
      <c r="AJ2574" s="144"/>
      <c r="AK2574" s="144"/>
      <c r="AL2574" s="144"/>
      <c r="AM2574" s="144"/>
      <c r="AN2574" s="144"/>
      <c r="AO2574" s="144"/>
      <c r="AP2574" s="144"/>
      <c r="AQ2574" s="144"/>
      <c r="AR2574" s="144"/>
      <c r="AS2574" s="144"/>
      <c r="AT2574" s="144"/>
      <c r="AU2574" s="144"/>
      <c r="AV2574" s="144"/>
      <c r="AW2574" s="144"/>
      <c r="AX2574" s="144"/>
      <c r="AY2574" s="144"/>
      <c r="AZ2574" s="144"/>
      <c r="BA2574" s="144"/>
      <c r="BB2574" s="144"/>
      <c r="BC2574" s="144"/>
      <c r="BD2574" s="144"/>
      <c r="BE2574" s="144"/>
      <c r="BF2574" s="144"/>
      <c r="BG2574" s="144"/>
      <c r="BH2574" s="144"/>
      <c r="BI2574" s="144"/>
      <c r="BJ2574" s="144"/>
      <c r="BK2574" s="144"/>
      <c r="BL2574" s="144"/>
      <c r="BM2574" s="144"/>
      <c r="BN2574" s="144"/>
      <c r="BO2574" s="144"/>
      <c r="BP2574" s="144"/>
    </row>
    <row r="2575" spans="1:68" ht="14.5" x14ac:dyDescent="0.3">
      <c r="A2575" s="143"/>
      <c r="B2575" s="143"/>
      <c r="C2575" s="327"/>
      <c r="D2575" s="144"/>
      <c r="E2575" s="144"/>
      <c r="F2575" s="144"/>
      <c r="G2575" s="144"/>
      <c r="H2575" s="144"/>
      <c r="I2575" s="144"/>
      <c r="J2575" s="144"/>
      <c r="K2575" s="144"/>
      <c r="L2575" s="144"/>
      <c r="M2575" s="144"/>
      <c r="N2575" s="144"/>
      <c r="O2575" s="144"/>
      <c r="P2575" s="144"/>
      <c r="Q2575" s="144"/>
      <c r="R2575" s="144"/>
      <c r="S2575" s="144"/>
      <c r="T2575" s="144"/>
      <c r="U2575" s="144"/>
      <c r="V2575" s="144"/>
      <c r="W2575" s="144"/>
      <c r="X2575" s="144"/>
      <c r="Y2575" s="144"/>
      <c r="Z2575" s="144"/>
      <c r="AA2575" s="144"/>
      <c r="AB2575" s="144"/>
      <c r="AC2575" s="144"/>
      <c r="AD2575" s="144"/>
      <c r="AE2575" s="144"/>
      <c r="AF2575" s="144"/>
      <c r="AG2575" s="144"/>
      <c r="AH2575" s="144"/>
      <c r="AI2575" s="144"/>
      <c r="AJ2575" s="144"/>
      <c r="AK2575" s="144"/>
      <c r="AL2575" s="144"/>
      <c r="AM2575" s="144"/>
      <c r="AN2575" s="144"/>
      <c r="AO2575" s="144"/>
      <c r="AP2575" s="144"/>
      <c r="AQ2575" s="144"/>
      <c r="AR2575" s="144"/>
      <c r="AS2575" s="144"/>
      <c r="AT2575" s="144"/>
      <c r="AU2575" s="144"/>
      <c r="AV2575" s="144"/>
      <c r="AW2575" s="144"/>
      <c r="AX2575" s="144"/>
      <c r="AY2575" s="144"/>
      <c r="AZ2575" s="144"/>
      <c r="BA2575" s="144"/>
      <c r="BB2575" s="144"/>
      <c r="BC2575" s="144"/>
      <c r="BD2575" s="144"/>
      <c r="BE2575" s="144"/>
      <c r="BF2575" s="144"/>
      <c r="BG2575" s="144"/>
      <c r="BH2575" s="144"/>
      <c r="BI2575" s="144"/>
      <c r="BJ2575" s="144"/>
      <c r="BK2575" s="144"/>
      <c r="BL2575" s="144"/>
      <c r="BM2575" s="144"/>
      <c r="BN2575" s="144"/>
      <c r="BO2575" s="144"/>
      <c r="BP2575" s="144"/>
    </row>
    <row r="2576" spans="1:68" ht="14.5" x14ac:dyDescent="0.3">
      <c r="A2576" s="143"/>
      <c r="B2576" s="143"/>
      <c r="C2576" s="327"/>
      <c r="D2576" s="144"/>
      <c r="E2576" s="144"/>
      <c r="F2576" s="144"/>
      <c r="G2576" s="144"/>
      <c r="H2576" s="144"/>
      <c r="I2576" s="144"/>
      <c r="J2576" s="144"/>
      <c r="K2576" s="144"/>
      <c r="L2576" s="144"/>
      <c r="M2576" s="144"/>
      <c r="N2576" s="144"/>
      <c r="O2576" s="144"/>
      <c r="P2576" s="144"/>
      <c r="Q2576" s="144"/>
      <c r="R2576" s="144"/>
      <c r="S2576" s="144"/>
      <c r="T2576" s="144"/>
      <c r="U2576" s="144"/>
      <c r="V2576" s="144"/>
      <c r="W2576" s="144"/>
      <c r="X2576" s="144"/>
      <c r="Y2576" s="144"/>
      <c r="Z2576" s="144"/>
      <c r="AA2576" s="144"/>
      <c r="AB2576" s="144"/>
      <c r="AC2576" s="144"/>
      <c r="AD2576" s="144"/>
      <c r="AE2576" s="144"/>
      <c r="AF2576" s="144"/>
      <c r="AG2576" s="144"/>
      <c r="AH2576" s="144"/>
      <c r="AI2576" s="144"/>
      <c r="AJ2576" s="144"/>
      <c r="AK2576" s="144"/>
      <c r="AL2576" s="144"/>
      <c r="AM2576" s="144"/>
      <c r="AN2576" s="144"/>
      <c r="AO2576" s="144"/>
      <c r="AP2576" s="144"/>
      <c r="AQ2576" s="144"/>
      <c r="AR2576" s="144"/>
      <c r="AS2576" s="144"/>
      <c r="AT2576" s="144"/>
      <c r="AU2576" s="144"/>
      <c r="AV2576" s="144"/>
      <c r="AW2576" s="144"/>
      <c r="AX2576" s="144"/>
      <c r="AY2576" s="144"/>
      <c r="AZ2576" s="144"/>
      <c r="BA2576" s="144"/>
      <c r="BB2576" s="144"/>
      <c r="BC2576" s="144"/>
      <c r="BD2576" s="144"/>
      <c r="BE2576" s="144"/>
      <c r="BF2576" s="144"/>
      <c r="BG2576" s="144"/>
      <c r="BH2576" s="144"/>
      <c r="BI2576" s="144"/>
      <c r="BJ2576" s="144"/>
      <c r="BK2576" s="144"/>
      <c r="BL2576" s="144"/>
      <c r="BM2576" s="144"/>
      <c r="BN2576" s="144"/>
      <c r="BO2576" s="144"/>
      <c r="BP2576" s="144"/>
    </row>
    <row r="2577" spans="1:68" ht="14.5" x14ac:dyDescent="0.3">
      <c r="A2577" s="143"/>
      <c r="B2577" s="143"/>
      <c r="C2577" s="327"/>
      <c r="D2577" s="144"/>
      <c r="E2577" s="144"/>
      <c r="F2577" s="144"/>
      <c r="G2577" s="144"/>
      <c r="H2577" s="144"/>
      <c r="I2577" s="144"/>
      <c r="J2577" s="144"/>
      <c r="K2577" s="144"/>
      <c r="L2577" s="144"/>
      <c r="M2577" s="144"/>
      <c r="N2577" s="144"/>
      <c r="O2577" s="144"/>
      <c r="P2577" s="144"/>
      <c r="Q2577" s="144"/>
      <c r="R2577" s="144"/>
      <c r="S2577" s="144"/>
      <c r="T2577" s="144"/>
      <c r="U2577" s="144"/>
      <c r="V2577" s="144"/>
      <c r="W2577" s="144"/>
      <c r="X2577" s="144"/>
      <c r="Y2577" s="144"/>
      <c r="Z2577" s="144"/>
      <c r="AA2577" s="144"/>
      <c r="AB2577" s="144"/>
      <c r="AC2577" s="144"/>
      <c r="AD2577" s="144"/>
      <c r="AE2577" s="144"/>
      <c r="AF2577" s="144"/>
      <c r="AG2577" s="144"/>
      <c r="AH2577" s="144"/>
      <c r="AI2577" s="144"/>
      <c r="AJ2577" s="144"/>
      <c r="AK2577" s="144"/>
      <c r="AL2577" s="144"/>
      <c r="AM2577" s="144"/>
      <c r="AN2577" s="144"/>
      <c r="AO2577" s="144"/>
      <c r="AP2577" s="144"/>
      <c r="AQ2577" s="144"/>
      <c r="AR2577" s="144"/>
      <c r="AS2577" s="144"/>
      <c r="AT2577" s="144"/>
      <c r="AU2577" s="144"/>
      <c r="AV2577" s="144"/>
      <c r="AW2577" s="144"/>
      <c r="AX2577" s="144"/>
      <c r="AY2577" s="144"/>
      <c r="AZ2577" s="144"/>
      <c r="BA2577" s="144"/>
      <c r="BB2577" s="144"/>
      <c r="BC2577" s="144"/>
      <c r="BD2577" s="144"/>
      <c r="BE2577" s="144"/>
      <c r="BF2577" s="144"/>
      <c r="BG2577" s="144"/>
      <c r="BH2577" s="144"/>
      <c r="BI2577" s="144"/>
      <c r="BJ2577" s="144"/>
      <c r="BK2577" s="144"/>
      <c r="BL2577" s="144"/>
      <c r="BM2577" s="144"/>
      <c r="BN2577" s="144"/>
      <c r="BO2577" s="144"/>
      <c r="BP2577" s="144"/>
    </row>
    <row r="2578" spans="1:68" ht="14.5" x14ac:dyDescent="0.3">
      <c r="A2578" s="143"/>
      <c r="B2578" s="143"/>
      <c r="C2578" s="327"/>
      <c r="D2578" s="144"/>
      <c r="E2578" s="144"/>
      <c r="F2578" s="144"/>
      <c r="G2578" s="144"/>
      <c r="H2578" s="144"/>
      <c r="I2578" s="144"/>
      <c r="J2578" s="144"/>
      <c r="K2578" s="144"/>
      <c r="L2578" s="144"/>
      <c r="M2578" s="144"/>
      <c r="N2578" s="144"/>
      <c r="O2578" s="144"/>
      <c r="P2578" s="144"/>
      <c r="Q2578" s="144"/>
      <c r="R2578" s="144"/>
      <c r="S2578" s="144"/>
      <c r="T2578" s="144"/>
      <c r="U2578" s="144"/>
      <c r="V2578" s="144"/>
      <c r="W2578" s="144"/>
      <c r="X2578" s="144"/>
      <c r="Y2578" s="144"/>
      <c r="Z2578" s="144"/>
      <c r="AA2578" s="144"/>
      <c r="AB2578" s="144"/>
      <c r="AC2578" s="144"/>
      <c r="AD2578" s="144"/>
      <c r="AE2578" s="144"/>
      <c r="AF2578" s="144"/>
      <c r="AG2578" s="144"/>
      <c r="AH2578" s="144"/>
      <c r="AI2578" s="144"/>
      <c r="AJ2578" s="144"/>
      <c r="AK2578" s="144"/>
      <c r="AL2578" s="144"/>
      <c r="AM2578" s="144"/>
      <c r="AN2578" s="144"/>
      <c r="AO2578" s="144"/>
      <c r="AP2578" s="144"/>
      <c r="AQ2578" s="144"/>
      <c r="AR2578" s="144"/>
      <c r="AS2578" s="144"/>
      <c r="AT2578" s="144"/>
      <c r="AU2578" s="144"/>
      <c r="AV2578" s="144"/>
      <c r="AW2578" s="144"/>
      <c r="AX2578" s="144"/>
      <c r="AY2578" s="144"/>
      <c r="AZ2578" s="144"/>
      <c r="BA2578" s="144"/>
      <c r="BB2578" s="144"/>
      <c r="BC2578" s="144"/>
      <c r="BD2578" s="144"/>
      <c r="BE2578" s="144"/>
      <c r="BF2578" s="144"/>
      <c r="BG2578" s="144"/>
      <c r="BH2578" s="144"/>
      <c r="BI2578" s="144"/>
      <c r="BJ2578" s="144"/>
      <c r="BK2578" s="144"/>
      <c r="BL2578" s="144"/>
      <c r="BM2578" s="144"/>
      <c r="BN2578" s="144"/>
      <c r="BO2578" s="144"/>
      <c r="BP2578" s="144"/>
    </row>
    <row r="2579" spans="1:68" ht="14.5" x14ac:dyDescent="0.3">
      <c r="A2579" s="143"/>
      <c r="B2579" s="143"/>
      <c r="C2579" s="327"/>
      <c r="D2579" s="144"/>
      <c r="E2579" s="144"/>
      <c r="F2579" s="144"/>
      <c r="G2579" s="144"/>
      <c r="H2579" s="144"/>
      <c r="I2579" s="144"/>
      <c r="J2579" s="144"/>
      <c r="K2579" s="144"/>
      <c r="L2579" s="144"/>
      <c r="M2579" s="144"/>
      <c r="N2579" s="144"/>
      <c r="O2579" s="144"/>
      <c r="P2579" s="144"/>
      <c r="Q2579" s="144"/>
      <c r="R2579" s="144"/>
      <c r="S2579" s="144"/>
      <c r="T2579" s="144"/>
      <c r="U2579" s="144"/>
      <c r="V2579" s="144"/>
      <c r="W2579" s="144"/>
      <c r="X2579" s="144"/>
      <c r="Y2579" s="144"/>
      <c r="Z2579" s="144"/>
      <c r="AA2579" s="144"/>
      <c r="AB2579" s="144"/>
      <c r="AC2579" s="144"/>
      <c r="AD2579" s="144"/>
      <c r="AE2579" s="144"/>
      <c r="AF2579" s="144"/>
      <c r="AG2579" s="144"/>
      <c r="AH2579" s="144"/>
      <c r="AI2579" s="144"/>
      <c r="AJ2579" s="144"/>
      <c r="AK2579" s="144"/>
      <c r="AL2579" s="144"/>
      <c r="AM2579" s="144"/>
      <c r="AN2579" s="144"/>
      <c r="AO2579" s="144"/>
      <c r="AP2579" s="144"/>
      <c r="AQ2579" s="144"/>
      <c r="AR2579" s="144"/>
      <c r="AS2579" s="144"/>
      <c r="AT2579" s="144"/>
      <c r="AU2579" s="144"/>
      <c r="AV2579" s="144"/>
      <c r="AW2579" s="144"/>
      <c r="AX2579" s="144"/>
      <c r="AY2579" s="144"/>
      <c r="AZ2579" s="144"/>
      <c r="BA2579" s="144"/>
      <c r="BB2579" s="144"/>
      <c r="BC2579" s="144"/>
      <c r="BD2579" s="144"/>
      <c r="BE2579" s="144"/>
      <c r="BF2579" s="144"/>
      <c r="BG2579" s="144"/>
      <c r="BH2579" s="144"/>
      <c r="BI2579" s="144"/>
      <c r="BJ2579" s="144"/>
      <c r="BK2579" s="144"/>
      <c r="BL2579" s="144"/>
      <c r="BM2579" s="144"/>
      <c r="BN2579" s="144"/>
      <c r="BO2579" s="144"/>
      <c r="BP2579" s="144"/>
    </row>
    <row r="2580" spans="1:68" ht="14.5" x14ac:dyDescent="0.3">
      <c r="A2580" s="143"/>
      <c r="B2580" s="143"/>
      <c r="C2580" s="327"/>
      <c r="D2580" s="144"/>
      <c r="E2580" s="144"/>
      <c r="F2580" s="144"/>
      <c r="G2580" s="144"/>
      <c r="H2580" s="144"/>
      <c r="I2580" s="144"/>
      <c r="J2580" s="144"/>
      <c r="K2580" s="144"/>
      <c r="L2580" s="144"/>
      <c r="M2580" s="144"/>
      <c r="N2580" s="144"/>
      <c r="O2580" s="144"/>
      <c r="P2580" s="144"/>
      <c r="Q2580" s="144"/>
      <c r="R2580" s="144"/>
      <c r="S2580" s="144"/>
      <c r="T2580" s="144"/>
      <c r="U2580" s="144"/>
      <c r="V2580" s="144"/>
      <c r="W2580" s="144"/>
      <c r="X2580" s="144"/>
      <c r="Y2580" s="144"/>
      <c r="Z2580" s="144"/>
      <c r="AA2580" s="144"/>
      <c r="AB2580" s="144"/>
      <c r="AC2580" s="144"/>
      <c r="AD2580" s="144"/>
      <c r="AE2580" s="144"/>
      <c r="AF2580" s="144"/>
      <c r="AG2580" s="144"/>
      <c r="AH2580" s="144"/>
      <c r="AI2580" s="144"/>
      <c r="AJ2580" s="144"/>
      <c r="AK2580" s="144"/>
      <c r="AL2580" s="144"/>
      <c r="AM2580" s="144"/>
      <c r="AN2580" s="144"/>
      <c r="AO2580" s="144"/>
      <c r="AP2580" s="144"/>
      <c r="AQ2580" s="144"/>
      <c r="AR2580" s="144"/>
      <c r="AS2580" s="144"/>
      <c r="AT2580" s="144"/>
      <c r="AU2580" s="144"/>
      <c r="AV2580" s="144"/>
      <c r="AW2580" s="144"/>
      <c r="AX2580" s="144"/>
      <c r="AY2580" s="144"/>
      <c r="AZ2580" s="144"/>
      <c r="BA2580" s="144"/>
      <c r="BB2580" s="144"/>
      <c r="BC2580" s="144"/>
      <c r="BD2580" s="144"/>
      <c r="BE2580" s="144"/>
      <c r="BF2580" s="144"/>
      <c r="BG2580" s="144"/>
      <c r="BH2580" s="144"/>
      <c r="BI2580" s="144"/>
      <c r="BJ2580" s="144"/>
      <c r="BK2580" s="144"/>
      <c r="BL2580" s="144"/>
      <c r="BM2580" s="144"/>
      <c r="BN2580" s="144"/>
      <c r="BO2580" s="144"/>
      <c r="BP2580" s="144"/>
    </row>
    <row r="2581" spans="1:68" ht="14.5" x14ac:dyDescent="0.3">
      <c r="A2581" s="143"/>
      <c r="B2581" s="143"/>
      <c r="C2581" s="327"/>
      <c r="D2581" s="144"/>
      <c r="E2581" s="144"/>
      <c r="F2581" s="144"/>
      <c r="G2581" s="144"/>
      <c r="H2581" s="144"/>
      <c r="I2581" s="144"/>
      <c r="J2581" s="144"/>
      <c r="K2581" s="144"/>
      <c r="L2581" s="144"/>
      <c r="M2581" s="144"/>
      <c r="N2581" s="144"/>
      <c r="O2581" s="144"/>
      <c r="P2581" s="144"/>
      <c r="Q2581" s="144"/>
      <c r="R2581" s="144"/>
      <c r="S2581" s="144"/>
      <c r="T2581" s="144"/>
      <c r="U2581" s="144"/>
      <c r="V2581" s="144"/>
      <c r="W2581" s="144"/>
      <c r="X2581" s="144"/>
      <c r="Y2581" s="144"/>
      <c r="Z2581" s="144"/>
      <c r="AA2581" s="144"/>
      <c r="AB2581" s="144"/>
      <c r="AC2581" s="144"/>
      <c r="AD2581" s="144"/>
      <c r="AE2581" s="144"/>
      <c r="AF2581" s="144"/>
      <c r="AG2581" s="144"/>
      <c r="AH2581" s="144"/>
      <c r="AI2581" s="144"/>
      <c r="AJ2581" s="144"/>
      <c r="AK2581" s="144"/>
      <c r="AL2581" s="144"/>
      <c r="AM2581" s="144"/>
      <c r="AN2581" s="144"/>
      <c r="AO2581" s="144"/>
      <c r="AP2581" s="144"/>
      <c r="AQ2581" s="144"/>
      <c r="AR2581" s="144"/>
      <c r="AS2581" s="144"/>
      <c r="AT2581" s="144"/>
      <c r="AU2581" s="144"/>
      <c r="AV2581" s="144"/>
      <c r="AW2581" s="144"/>
      <c r="AX2581" s="144"/>
      <c r="AY2581" s="144"/>
      <c r="AZ2581" s="144"/>
      <c r="BA2581" s="144"/>
      <c r="BB2581" s="144"/>
      <c r="BC2581" s="144"/>
      <c r="BD2581" s="144"/>
      <c r="BE2581" s="144"/>
      <c r="BF2581" s="144"/>
      <c r="BG2581" s="144"/>
      <c r="BH2581" s="144"/>
      <c r="BI2581" s="144"/>
      <c r="BJ2581" s="144"/>
      <c r="BK2581" s="144"/>
      <c r="BL2581" s="144"/>
      <c r="BM2581" s="144"/>
      <c r="BN2581" s="144"/>
      <c r="BO2581" s="144"/>
      <c r="BP2581" s="144"/>
    </row>
    <row r="2582" spans="1:68" ht="14.5" x14ac:dyDescent="0.3">
      <c r="A2582" s="143"/>
      <c r="B2582" s="143"/>
      <c r="C2582" s="327"/>
      <c r="D2582" s="144"/>
      <c r="E2582" s="144"/>
      <c r="F2582" s="144"/>
      <c r="G2582" s="144"/>
      <c r="H2582" s="144"/>
      <c r="I2582" s="144"/>
      <c r="J2582" s="144"/>
      <c r="K2582" s="144"/>
      <c r="L2582" s="144"/>
      <c r="M2582" s="144"/>
      <c r="N2582" s="144"/>
      <c r="O2582" s="144"/>
      <c r="P2582" s="144"/>
      <c r="Q2582" s="144"/>
      <c r="R2582" s="144"/>
      <c r="S2582" s="144"/>
      <c r="T2582" s="144"/>
      <c r="U2582" s="144"/>
      <c r="V2582" s="144"/>
      <c r="W2582" s="144"/>
      <c r="X2582" s="144"/>
      <c r="Y2582" s="144"/>
      <c r="Z2582" s="144"/>
      <c r="AA2582" s="144"/>
      <c r="AB2582" s="144"/>
      <c r="AC2582" s="144"/>
      <c r="AD2582" s="144"/>
      <c r="AE2582" s="144"/>
      <c r="AF2582" s="144"/>
      <c r="AG2582" s="144"/>
      <c r="AH2582" s="144"/>
      <c r="AI2582" s="144"/>
      <c r="AJ2582" s="144"/>
      <c r="AK2582" s="144"/>
      <c r="AL2582" s="144"/>
      <c r="AM2582" s="144"/>
      <c r="AN2582" s="144"/>
      <c r="AO2582" s="144"/>
      <c r="AP2582" s="144"/>
      <c r="AQ2582" s="144"/>
      <c r="AR2582" s="144"/>
      <c r="AS2582" s="144"/>
      <c r="AT2582" s="144"/>
      <c r="AU2582" s="144"/>
      <c r="AV2582" s="144"/>
      <c r="AW2582" s="144"/>
      <c r="AX2582" s="144"/>
      <c r="AY2582" s="144"/>
      <c r="AZ2582" s="144"/>
      <c r="BA2582" s="144"/>
      <c r="BB2582" s="144"/>
      <c r="BC2582" s="144"/>
      <c r="BD2582" s="144"/>
      <c r="BE2582" s="144"/>
      <c r="BF2582" s="144"/>
      <c r="BG2582" s="144"/>
      <c r="BH2582" s="144"/>
      <c r="BI2582" s="144"/>
      <c r="BJ2582" s="144"/>
      <c r="BK2582" s="144"/>
      <c r="BL2582" s="144"/>
      <c r="BM2582" s="144"/>
      <c r="BN2582" s="144"/>
      <c r="BO2582" s="144"/>
      <c r="BP2582" s="144"/>
    </row>
    <row r="2583" spans="1:68" ht="14.5" x14ac:dyDescent="0.3">
      <c r="A2583" s="143"/>
      <c r="B2583" s="143"/>
      <c r="C2583" s="327"/>
      <c r="D2583" s="144"/>
      <c r="E2583" s="144"/>
      <c r="F2583" s="144"/>
      <c r="G2583" s="144"/>
      <c r="H2583" s="144"/>
      <c r="I2583" s="144"/>
      <c r="J2583" s="144"/>
      <c r="K2583" s="144"/>
      <c r="L2583" s="144"/>
      <c r="M2583" s="144"/>
      <c r="N2583" s="144"/>
      <c r="O2583" s="144"/>
      <c r="P2583" s="144"/>
      <c r="Q2583" s="144"/>
      <c r="R2583" s="144"/>
      <c r="S2583" s="144"/>
      <c r="T2583" s="144"/>
      <c r="U2583" s="144"/>
      <c r="V2583" s="144"/>
      <c r="W2583" s="144"/>
      <c r="X2583" s="144"/>
      <c r="Y2583" s="144"/>
      <c r="Z2583" s="144"/>
      <c r="AA2583" s="144"/>
      <c r="AB2583" s="144"/>
      <c r="AC2583" s="144"/>
      <c r="AD2583" s="144"/>
      <c r="AE2583" s="144"/>
      <c r="AF2583" s="144"/>
      <c r="AG2583" s="144"/>
      <c r="AH2583" s="144"/>
      <c r="AI2583" s="144"/>
      <c r="AJ2583" s="144"/>
      <c r="AK2583" s="144"/>
      <c r="AL2583" s="144"/>
      <c r="AM2583" s="144"/>
      <c r="AN2583" s="144"/>
      <c r="AO2583" s="144"/>
      <c r="AP2583" s="144"/>
      <c r="AQ2583" s="144"/>
      <c r="AR2583" s="144"/>
      <c r="AS2583" s="144"/>
      <c r="AT2583" s="144"/>
      <c r="AU2583" s="144"/>
      <c r="AV2583" s="144"/>
      <c r="AW2583" s="144"/>
      <c r="AX2583" s="144"/>
      <c r="AY2583" s="144"/>
      <c r="AZ2583" s="144"/>
      <c r="BA2583" s="144"/>
      <c r="BB2583" s="144"/>
      <c r="BC2583" s="144"/>
      <c r="BD2583" s="144"/>
      <c r="BE2583" s="144"/>
      <c r="BF2583" s="144"/>
      <c r="BG2583" s="144"/>
      <c r="BH2583" s="144"/>
      <c r="BI2583" s="144"/>
      <c r="BJ2583" s="144"/>
      <c r="BK2583" s="144"/>
      <c r="BL2583" s="144"/>
      <c r="BM2583" s="144"/>
      <c r="BN2583" s="144"/>
      <c r="BO2583" s="144"/>
      <c r="BP2583" s="144"/>
    </row>
    <row r="2584" spans="1:68" ht="14.5" x14ac:dyDescent="0.3">
      <c r="A2584" s="143"/>
      <c r="B2584" s="143"/>
      <c r="C2584" s="327"/>
      <c r="D2584" s="144"/>
      <c r="E2584" s="144"/>
      <c r="F2584" s="144"/>
      <c r="G2584" s="144"/>
      <c r="H2584" s="144"/>
      <c r="I2584" s="144"/>
      <c r="J2584" s="144"/>
      <c r="K2584" s="144"/>
      <c r="L2584" s="144"/>
      <c r="M2584" s="144"/>
      <c r="N2584" s="144"/>
      <c r="O2584" s="144"/>
      <c r="P2584" s="144"/>
      <c r="Q2584" s="144"/>
      <c r="R2584" s="144"/>
      <c r="S2584" s="144"/>
      <c r="T2584" s="144"/>
      <c r="U2584" s="144"/>
      <c r="V2584" s="144"/>
      <c r="W2584" s="144"/>
      <c r="X2584" s="144"/>
      <c r="Y2584" s="144"/>
      <c r="Z2584" s="144"/>
      <c r="AA2584" s="144"/>
      <c r="AB2584" s="144"/>
      <c r="AC2584" s="144"/>
      <c r="AD2584" s="144"/>
      <c r="AE2584" s="144"/>
      <c r="AF2584" s="144"/>
      <c r="AG2584" s="144"/>
      <c r="AH2584" s="144"/>
      <c r="AI2584" s="144"/>
      <c r="AJ2584" s="144"/>
      <c r="AK2584" s="144"/>
      <c r="AL2584" s="144"/>
      <c r="AM2584" s="144"/>
      <c r="AN2584" s="144"/>
      <c r="AO2584" s="144"/>
      <c r="AP2584" s="144"/>
      <c r="AQ2584" s="144"/>
      <c r="AR2584" s="144"/>
      <c r="AS2584" s="144"/>
      <c r="AT2584" s="144"/>
      <c r="AU2584" s="144"/>
      <c r="AV2584" s="144"/>
      <c r="AW2584" s="144"/>
      <c r="AX2584" s="144"/>
      <c r="AY2584" s="144"/>
      <c r="AZ2584" s="144"/>
      <c r="BA2584" s="144"/>
      <c r="BB2584" s="144"/>
      <c r="BC2584" s="144"/>
      <c r="BD2584" s="144"/>
      <c r="BE2584" s="144"/>
      <c r="BF2584" s="144"/>
      <c r="BG2584" s="144"/>
      <c r="BH2584" s="144"/>
      <c r="BI2584" s="144"/>
      <c r="BJ2584" s="144"/>
      <c r="BK2584" s="144"/>
      <c r="BL2584" s="144"/>
      <c r="BM2584" s="144"/>
      <c r="BN2584" s="144"/>
      <c r="BO2584" s="144"/>
      <c r="BP2584" s="144"/>
    </row>
    <row r="2585" spans="1:68" ht="14.5" x14ac:dyDescent="0.3">
      <c r="A2585" s="143"/>
      <c r="B2585" s="143"/>
      <c r="C2585" s="327"/>
      <c r="D2585" s="144"/>
      <c r="E2585" s="144"/>
      <c r="F2585" s="144"/>
      <c r="G2585" s="144"/>
      <c r="H2585" s="144"/>
      <c r="I2585" s="144"/>
      <c r="J2585" s="144"/>
      <c r="K2585" s="144"/>
      <c r="L2585" s="144"/>
      <c r="M2585" s="144"/>
      <c r="N2585" s="144"/>
      <c r="O2585" s="144"/>
      <c r="P2585" s="144"/>
      <c r="Q2585" s="144"/>
      <c r="R2585" s="144"/>
      <c r="S2585" s="144"/>
      <c r="T2585" s="144"/>
      <c r="U2585" s="144"/>
      <c r="V2585" s="144"/>
      <c r="W2585" s="144"/>
      <c r="X2585" s="144"/>
      <c r="Y2585" s="144"/>
      <c r="Z2585" s="144"/>
      <c r="AA2585" s="144"/>
      <c r="AB2585" s="144"/>
      <c r="AC2585" s="144"/>
      <c r="AD2585" s="144"/>
      <c r="AE2585" s="144"/>
      <c r="AF2585" s="144"/>
      <c r="AG2585" s="144"/>
      <c r="AH2585" s="144"/>
      <c r="AI2585" s="144"/>
      <c r="AJ2585" s="144"/>
      <c r="AK2585" s="144"/>
      <c r="AL2585" s="144"/>
      <c r="AM2585" s="144"/>
      <c r="AN2585" s="144"/>
      <c r="AO2585" s="144"/>
      <c r="AP2585" s="144"/>
      <c r="AQ2585" s="144"/>
      <c r="AR2585" s="144"/>
      <c r="AS2585" s="144"/>
      <c r="AT2585" s="144"/>
      <c r="AU2585" s="144"/>
      <c r="AV2585" s="144"/>
      <c r="AW2585" s="144"/>
      <c r="AX2585" s="144"/>
      <c r="AY2585" s="144"/>
      <c r="AZ2585" s="144"/>
      <c r="BA2585" s="144"/>
      <c r="BB2585" s="144"/>
      <c r="BC2585" s="144"/>
      <c r="BD2585" s="144"/>
      <c r="BE2585" s="144"/>
      <c r="BF2585" s="144"/>
      <c r="BG2585" s="144"/>
      <c r="BH2585" s="144"/>
      <c r="BI2585" s="144"/>
      <c r="BJ2585" s="144"/>
      <c r="BK2585" s="144"/>
      <c r="BL2585" s="144"/>
      <c r="BM2585" s="144"/>
      <c r="BN2585" s="144"/>
      <c r="BO2585" s="144"/>
      <c r="BP2585" s="144"/>
    </row>
    <row r="2586" spans="1:68" ht="14.5" x14ac:dyDescent="0.3">
      <c r="A2586" s="143"/>
      <c r="B2586" s="143"/>
      <c r="C2586" s="327"/>
      <c r="D2586" s="144"/>
      <c r="E2586" s="144"/>
      <c r="F2586" s="144"/>
      <c r="G2586" s="144"/>
      <c r="H2586" s="144"/>
      <c r="I2586" s="144"/>
      <c r="J2586" s="144"/>
      <c r="K2586" s="144"/>
      <c r="L2586" s="144"/>
      <c r="M2586" s="144"/>
      <c r="N2586" s="144"/>
      <c r="O2586" s="144"/>
      <c r="P2586" s="144"/>
      <c r="Q2586" s="144"/>
      <c r="R2586" s="144"/>
      <c r="S2586" s="144"/>
      <c r="T2586" s="144"/>
      <c r="U2586" s="144"/>
      <c r="V2586" s="144"/>
      <c r="W2586" s="144"/>
      <c r="X2586" s="144"/>
      <c r="Y2586" s="144"/>
      <c r="Z2586" s="144"/>
      <c r="AA2586" s="144"/>
      <c r="AB2586" s="144"/>
      <c r="AC2586" s="144"/>
      <c r="AD2586" s="144"/>
      <c r="AE2586" s="144"/>
      <c r="AF2586" s="144"/>
      <c r="AG2586" s="144"/>
      <c r="AH2586" s="144"/>
      <c r="AI2586" s="144"/>
      <c r="AJ2586" s="144"/>
      <c r="AK2586" s="144"/>
      <c r="AL2586" s="144"/>
      <c r="AM2586" s="144"/>
      <c r="AN2586" s="144"/>
      <c r="AO2586" s="144"/>
      <c r="AP2586" s="144"/>
      <c r="AQ2586" s="144"/>
      <c r="AR2586" s="144"/>
      <c r="AS2586" s="144"/>
      <c r="AT2586" s="144"/>
      <c r="AU2586" s="144"/>
      <c r="AV2586" s="144"/>
      <c r="AW2586" s="144"/>
      <c r="AX2586" s="144"/>
      <c r="AY2586" s="144"/>
      <c r="AZ2586" s="144"/>
      <c r="BA2586" s="144"/>
      <c r="BB2586" s="144"/>
      <c r="BC2586" s="144"/>
      <c r="BD2586" s="144"/>
      <c r="BE2586" s="144"/>
      <c r="BF2586" s="144"/>
      <c r="BG2586" s="144"/>
      <c r="BH2586" s="144"/>
      <c r="BI2586" s="144"/>
      <c r="BJ2586" s="144"/>
      <c r="BK2586" s="144"/>
      <c r="BL2586" s="144"/>
      <c r="BM2586" s="144"/>
      <c r="BN2586" s="144"/>
      <c r="BO2586" s="144"/>
      <c r="BP2586" s="144"/>
    </row>
    <row r="2587" spans="1:68" ht="14.5" x14ac:dyDescent="0.3">
      <c r="A2587" s="143"/>
      <c r="B2587" s="143"/>
      <c r="C2587" s="327"/>
      <c r="D2587" s="144"/>
      <c r="E2587" s="144"/>
      <c r="F2587" s="144"/>
      <c r="G2587" s="144"/>
      <c r="H2587" s="144"/>
      <c r="I2587" s="144"/>
      <c r="J2587" s="144"/>
      <c r="K2587" s="144"/>
      <c r="L2587" s="144"/>
      <c r="M2587" s="144"/>
      <c r="N2587" s="144"/>
      <c r="O2587" s="144"/>
      <c r="P2587" s="144"/>
      <c r="Q2587" s="144"/>
      <c r="R2587" s="144"/>
      <c r="S2587" s="144"/>
      <c r="T2587" s="144"/>
      <c r="U2587" s="144"/>
      <c r="V2587" s="144"/>
      <c r="W2587" s="144"/>
      <c r="X2587" s="144"/>
      <c r="Y2587" s="144"/>
      <c r="Z2587" s="144"/>
      <c r="AA2587" s="144"/>
      <c r="AB2587" s="144"/>
      <c r="AC2587" s="144"/>
      <c r="AD2587" s="144"/>
      <c r="AE2587" s="144"/>
      <c r="AF2587" s="144"/>
      <c r="AG2587" s="144"/>
      <c r="AH2587" s="144"/>
      <c r="AI2587" s="144"/>
      <c r="AJ2587" s="144"/>
      <c r="AK2587" s="144"/>
      <c r="AL2587" s="144"/>
      <c r="AM2587" s="144"/>
      <c r="AN2587" s="144"/>
      <c r="AO2587" s="144"/>
      <c r="AP2587" s="144"/>
      <c r="AQ2587" s="144"/>
      <c r="AR2587" s="144"/>
      <c r="AS2587" s="144"/>
      <c r="AT2587" s="144"/>
      <c r="AU2587" s="144"/>
      <c r="AV2587" s="144"/>
      <c r="AW2587" s="144"/>
      <c r="AX2587" s="144"/>
      <c r="AY2587" s="144"/>
      <c r="AZ2587" s="144"/>
      <c r="BA2587" s="144"/>
      <c r="BB2587" s="144"/>
      <c r="BC2587" s="144"/>
      <c r="BD2587" s="144"/>
      <c r="BE2587" s="144"/>
      <c r="BF2587" s="144"/>
      <c r="BG2587" s="144"/>
      <c r="BH2587" s="144"/>
      <c r="BI2587" s="144"/>
      <c r="BJ2587" s="144"/>
      <c r="BK2587" s="144"/>
      <c r="BL2587" s="144"/>
      <c r="BM2587" s="144"/>
      <c r="BN2587" s="144"/>
      <c r="BO2587" s="144"/>
      <c r="BP2587" s="144"/>
    </row>
    <row r="2588" spans="1:68" ht="14.5" x14ac:dyDescent="0.3">
      <c r="A2588" s="143"/>
      <c r="B2588" s="143"/>
      <c r="C2588" s="327"/>
      <c r="D2588" s="144"/>
      <c r="E2588" s="144"/>
      <c r="F2588" s="144"/>
      <c r="G2588" s="144"/>
      <c r="H2588" s="144"/>
      <c r="I2588" s="144"/>
      <c r="J2588" s="144"/>
      <c r="K2588" s="144"/>
      <c r="L2588" s="144"/>
      <c r="M2588" s="144"/>
      <c r="N2588" s="144"/>
      <c r="O2588" s="144"/>
      <c r="P2588" s="144"/>
      <c r="Q2588" s="144"/>
      <c r="R2588" s="144"/>
      <c r="S2588" s="144"/>
      <c r="T2588" s="144"/>
      <c r="U2588" s="144"/>
      <c r="V2588" s="144"/>
      <c r="W2588" s="144"/>
      <c r="X2588" s="144"/>
      <c r="Y2588" s="144"/>
      <c r="Z2588" s="144"/>
      <c r="AA2588" s="144"/>
      <c r="AB2588" s="144"/>
      <c r="AC2588" s="144"/>
      <c r="AD2588" s="144"/>
      <c r="AE2588" s="144"/>
      <c r="AF2588" s="144"/>
      <c r="AG2588" s="144"/>
      <c r="AH2588" s="144"/>
      <c r="AI2588" s="144"/>
      <c r="AJ2588" s="144"/>
      <c r="AK2588" s="144"/>
      <c r="AL2588" s="144"/>
      <c r="AM2588" s="144"/>
      <c r="AN2588" s="144"/>
      <c r="AO2588" s="144"/>
      <c r="AP2588" s="144"/>
      <c r="AQ2588" s="144"/>
      <c r="AR2588" s="144"/>
      <c r="AS2588" s="144"/>
      <c r="AT2588" s="144"/>
      <c r="AU2588" s="144"/>
      <c r="AV2588" s="144"/>
      <c r="AW2588" s="144"/>
      <c r="AX2588" s="144"/>
      <c r="AY2588" s="144"/>
      <c r="AZ2588" s="144"/>
      <c r="BA2588" s="144"/>
      <c r="BB2588" s="144"/>
      <c r="BC2588" s="144"/>
      <c r="BD2588" s="144"/>
      <c r="BE2588" s="144"/>
      <c r="BF2588" s="144"/>
      <c r="BG2588" s="144"/>
      <c r="BH2588" s="144"/>
      <c r="BI2588" s="144"/>
      <c r="BJ2588" s="144"/>
      <c r="BK2588" s="144"/>
      <c r="BL2588" s="144"/>
      <c r="BM2588" s="144"/>
      <c r="BN2588" s="144"/>
      <c r="BO2588" s="144"/>
      <c r="BP2588" s="144"/>
    </row>
    <row r="2589" spans="1:68" ht="14.5" x14ac:dyDescent="0.3">
      <c r="A2589" s="143"/>
      <c r="B2589" s="143"/>
      <c r="C2589" s="327"/>
      <c r="D2589" s="144"/>
      <c r="E2589" s="144"/>
      <c r="F2589" s="144"/>
      <c r="G2589" s="144"/>
      <c r="H2589" s="144"/>
      <c r="I2589" s="144"/>
      <c r="J2589" s="144"/>
      <c r="K2589" s="144"/>
      <c r="L2589" s="144"/>
      <c r="M2589" s="144"/>
      <c r="N2589" s="144"/>
      <c r="O2589" s="144"/>
      <c r="P2589" s="144"/>
      <c r="Q2589" s="144"/>
      <c r="R2589" s="144"/>
      <c r="S2589" s="144"/>
      <c r="T2589" s="144"/>
      <c r="U2589" s="144"/>
      <c r="V2589" s="144"/>
      <c r="W2589" s="144"/>
      <c r="X2589" s="144"/>
      <c r="Y2589" s="144"/>
      <c r="Z2589" s="144"/>
      <c r="AA2589" s="144"/>
      <c r="AB2589" s="144"/>
      <c r="AC2589" s="144"/>
      <c r="AD2589" s="144"/>
      <c r="AE2589" s="144"/>
      <c r="AF2589" s="144"/>
      <c r="AG2589" s="144"/>
      <c r="AH2589" s="144"/>
      <c r="AI2589" s="144"/>
      <c r="AJ2589" s="144"/>
      <c r="AK2589" s="144"/>
      <c r="AL2589" s="144"/>
      <c r="AM2589" s="144"/>
      <c r="AN2589" s="144"/>
      <c r="AO2589" s="144"/>
      <c r="AP2589" s="144"/>
      <c r="AQ2589" s="144"/>
      <c r="AR2589" s="144"/>
      <c r="AS2589" s="144"/>
      <c r="AT2589" s="144"/>
      <c r="AU2589" s="144"/>
      <c r="AV2589" s="144"/>
      <c r="AW2589" s="144"/>
      <c r="AX2589" s="144"/>
      <c r="AY2589" s="144"/>
      <c r="AZ2589" s="144"/>
      <c r="BA2589" s="144"/>
      <c r="BB2589" s="144"/>
      <c r="BC2589" s="144"/>
      <c r="BD2589" s="144"/>
      <c r="BE2589" s="144"/>
      <c r="BF2589" s="144"/>
      <c r="BG2589" s="144"/>
      <c r="BH2589" s="144"/>
      <c r="BI2589" s="144"/>
      <c r="BJ2589" s="144"/>
      <c r="BK2589" s="144"/>
      <c r="BL2589" s="144"/>
      <c r="BM2589" s="144"/>
      <c r="BN2589" s="144"/>
      <c r="BO2589" s="144"/>
      <c r="BP2589" s="144"/>
    </row>
    <row r="2590" spans="1:68" ht="14.5" x14ac:dyDescent="0.3">
      <c r="A2590" s="143"/>
      <c r="B2590" s="143"/>
      <c r="C2590" s="327"/>
      <c r="D2590" s="144"/>
      <c r="E2590" s="144"/>
      <c r="F2590" s="144"/>
      <c r="G2590" s="144"/>
      <c r="H2590" s="144"/>
      <c r="I2590" s="144"/>
      <c r="J2590" s="144"/>
      <c r="K2590" s="144"/>
      <c r="L2590" s="144"/>
      <c r="M2590" s="144"/>
      <c r="N2590" s="144"/>
      <c r="O2590" s="144"/>
      <c r="P2590" s="144"/>
      <c r="Q2590" s="144"/>
      <c r="R2590" s="144"/>
      <c r="S2590" s="144"/>
      <c r="T2590" s="144"/>
      <c r="U2590" s="144"/>
      <c r="V2590" s="144"/>
      <c r="W2590" s="144"/>
      <c r="X2590" s="144"/>
      <c r="Y2590" s="144"/>
      <c r="Z2590" s="144"/>
      <c r="AA2590" s="144"/>
      <c r="AB2590" s="144"/>
      <c r="AC2590" s="144"/>
      <c r="AD2590" s="144"/>
      <c r="AE2590" s="144"/>
      <c r="AF2590" s="144"/>
      <c r="AG2590" s="144"/>
      <c r="AH2590" s="144"/>
      <c r="AI2590" s="144"/>
      <c r="AJ2590" s="144"/>
      <c r="AK2590" s="144"/>
      <c r="AL2590" s="144"/>
      <c r="AM2590" s="144"/>
      <c r="AN2590" s="144"/>
      <c r="AO2590" s="144"/>
      <c r="AP2590" s="144"/>
      <c r="AQ2590" s="144"/>
      <c r="AR2590" s="144"/>
      <c r="AS2590" s="144"/>
      <c r="AT2590" s="144"/>
      <c r="AU2590" s="144"/>
      <c r="AV2590" s="144"/>
      <c r="AW2590" s="144"/>
      <c r="AX2590" s="144"/>
      <c r="AY2590" s="144"/>
      <c r="AZ2590" s="144"/>
      <c r="BA2590" s="144"/>
      <c r="BB2590" s="144"/>
      <c r="BC2590" s="144"/>
      <c r="BD2590" s="144"/>
      <c r="BE2590" s="144"/>
      <c r="BF2590" s="144"/>
      <c r="BG2590" s="144"/>
      <c r="BH2590" s="144"/>
      <c r="BI2590" s="144"/>
      <c r="BJ2590" s="144"/>
      <c r="BK2590" s="144"/>
      <c r="BL2590" s="144"/>
      <c r="BM2590" s="144"/>
      <c r="BN2590" s="144"/>
      <c r="BO2590" s="144"/>
      <c r="BP2590" s="144"/>
    </row>
    <row r="2591" spans="1:68" ht="14.5" x14ac:dyDescent="0.3">
      <c r="A2591" s="143"/>
      <c r="B2591" s="143"/>
      <c r="C2591" s="327"/>
      <c r="D2591" s="144"/>
      <c r="E2591" s="144"/>
      <c r="F2591" s="144"/>
      <c r="G2591" s="144"/>
      <c r="H2591" s="144"/>
      <c r="I2591" s="144"/>
      <c r="J2591" s="144"/>
      <c r="K2591" s="144"/>
      <c r="L2591" s="144"/>
      <c r="M2591" s="144"/>
      <c r="N2591" s="144"/>
      <c r="O2591" s="144"/>
      <c r="P2591" s="144"/>
      <c r="Q2591" s="144"/>
      <c r="R2591" s="144"/>
      <c r="S2591" s="144"/>
      <c r="T2591" s="144"/>
      <c r="U2591" s="144"/>
      <c r="V2591" s="144"/>
      <c r="W2591" s="144"/>
      <c r="X2591" s="144"/>
      <c r="Y2591" s="144"/>
      <c r="Z2591" s="144"/>
      <c r="AA2591" s="144"/>
      <c r="AB2591" s="144"/>
      <c r="AC2591" s="144"/>
      <c r="AD2591" s="144"/>
      <c r="AE2591" s="144"/>
      <c r="AF2591" s="144"/>
      <c r="AG2591" s="144"/>
      <c r="AH2591" s="144"/>
      <c r="AI2591" s="144"/>
      <c r="AJ2591" s="144"/>
      <c r="AK2591" s="144"/>
      <c r="AL2591" s="144"/>
      <c r="AM2591" s="144"/>
      <c r="AN2591" s="144"/>
      <c r="AO2591" s="144"/>
      <c r="AP2591" s="144"/>
      <c r="AQ2591" s="144"/>
      <c r="AR2591" s="144"/>
      <c r="AS2591" s="144"/>
      <c r="AT2591" s="144"/>
      <c r="AU2591" s="144"/>
      <c r="AV2591" s="144"/>
      <c r="AW2591" s="144"/>
      <c r="AX2591" s="144"/>
      <c r="AY2591" s="144"/>
      <c r="AZ2591" s="144"/>
      <c r="BA2591" s="144"/>
      <c r="BB2591" s="144"/>
      <c r="BC2591" s="144"/>
      <c r="BD2591" s="144"/>
      <c r="BE2591" s="144"/>
      <c r="BF2591" s="144"/>
      <c r="BG2591" s="144"/>
      <c r="BH2591" s="144"/>
      <c r="BI2591" s="144"/>
      <c r="BJ2591" s="144"/>
      <c r="BK2591" s="144"/>
      <c r="BL2591" s="144"/>
      <c r="BM2591" s="144"/>
      <c r="BN2591" s="144"/>
      <c r="BO2591" s="144"/>
      <c r="BP2591" s="144"/>
    </row>
    <row r="2592" spans="1:68" ht="14.5" x14ac:dyDescent="0.3">
      <c r="A2592" s="143"/>
      <c r="B2592" s="143"/>
      <c r="C2592" s="327"/>
      <c r="D2592" s="144"/>
      <c r="E2592" s="144"/>
      <c r="F2592" s="144"/>
      <c r="G2592" s="144"/>
      <c r="H2592" s="144"/>
      <c r="I2592" s="144"/>
      <c r="J2592" s="144"/>
      <c r="K2592" s="144"/>
      <c r="L2592" s="144"/>
      <c r="M2592" s="144"/>
      <c r="N2592" s="144"/>
      <c r="O2592" s="144"/>
      <c r="P2592" s="144"/>
      <c r="Q2592" s="144"/>
      <c r="R2592" s="144"/>
      <c r="S2592" s="144"/>
      <c r="T2592" s="144"/>
      <c r="U2592" s="144"/>
      <c r="V2592" s="144"/>
      <c r="W2592" s="144"/>
      <c r="X2592" s="144"/>
      <c r="Y2592" s="144"/>
      <c r="Z2592" s="144"/>
      <c r="AA2592" s="144"/>
      <c r="AB2592" s="144"/>
      <c r="AC2592" s="144"/>
      <c r="AD2592" s="144"/>
      <c r="AE2592" s="144"/>
      <c r="AF2592" s="144"/>
      <c r="AG2592" s="144"/>
      <c r="AH2592" s="144"/>
      <c r="AI2592" s="144"/>
      <c r="AJ2592" s="144"/>
      <c r="AK2592" s="144"/>
      <c r="AL2592" s="144"/>
      <c r="AM2592" s="144"/>
      <c r="AN2592" s="144"/>
      <c r="AO2592" s="144"/>
      <c r="AP2592" s="144"/>
      <c r="AQ2592" s="144"/>
      <c r="AR2592" s="144"/>
      <c r="AS2592" s="144"/>
      <c r="AT2592" s="144"/>
      <c r="AU2592" s="144"/>
      <c r="AV2592" s="144"/>
      <c r="AW2592" s="144"/>
      <c r="AX2592" s="144"/>
      <c r="AY2592" s="144"/>
      <c r="AZ2592" s="144"/>
      <c r="BA2592" s="144"/>
      <c r="BB2592" s="144"/>
      <c r="BC2592" s="144"/>
      <c r="BD2592" s="144"/>
      <c r="BE2592" s="144"/>
      <c r="BF2592" s="144"/>
      <c r="BG2592" s="144"/>
      <c r="BH2592" s="144"/>
      <c r="BI2592" s="144"/>
      <c r="BJ2592" s="144"/>
      <c r="BK2592" s="144"/>
      <c r="BL2592" s="144"/>
      <c r="BM2592" s="144"/>
      <c r="BN2592" s="144"/>
      <c r="BO2592" s="144"/>
      <c r="BP2592" s="144"/>
    </row>
    <row r="2593" spans="1:68" ht="14.5" x14ac:dyDescent="0.3">
      <c r="A2593" s="143"/>
      <c r="B2593" s="143"/>
      <c r="C2593" s="327"/>
      <c r="D2593" s="144"/>
      <c r="E2593" s="144"/>
      <c r="F2593" s="144"/>
      <c r="G2593" s="144"/>
      <c r="H2593" s="144"/>
      <c r="I2593" s="144"/>
      <c r="J2593" s="144"/>
      <c r="K2593" s="144"/>
      <c r="L2593" s="144"/>
      <c r="M2593" s="144"/>
      <c r="N2593" s="144"/>
      <c r="O2593" s="144"/>
      <c r="P2593" s="144"/>
      <c r="Q2593" s="144"/>
      <c r="R2593" s="144"/>
      <c r="S2593" s="144"/>
      <c r="T2593" s="144"/>
      <c r="U2593" s="144"/>
      <c r="V2593" s="144"/>
      <c r="W2593" s="144"/>
      <c r="X2593" s="144"/>
      <c r="Y2593" s="144"/>
      <c r="Z2593" s="144"/>
      <c r="AA2593" s="144"/>
      <c r="AB2593" s="144"/>
      <c r="AC2593" s="144"/>
      <c r="AD2593" s="144"/>
      <c r="AE2593" s="144"/>
      <c r="AF2593" s="144"/>
      <c r="AG2593" s="144"/>
      <c r="AH2593" s="144"/>
      <c r="AI2593" s="144"/>
      <c r="AJ2593" s="144"/>
      <c r="AK2593" s="144"/>
      <c r="AL2593" s="144"/>
      <c r="AM2593" s="144"/>
      <c r="AN2593" s="144"/>
      <c r="AO2593" s="144"/>
      <c r="AP2593" s="144"/>
      <c r="AQ2593" s="144"/>
      <c r="AR2593" s="144"/>
      <c r="AS2593" s="144"/>
      <c r="AT2593" s="144"/>
      <c r="AU2593" s="144"/>
      <c r="AV2593" s="144"/>
      <c r="AW2593" s="144"/>
      <c r="AX2593" s="144"/>
      <c r="AY2593" s="144"/>
      <c r="AZ2593" s="144"/>
      <c r="BA2593" s="144"/>
      <c r="BB2593" s="144"/>
      <c r="BC2593" s="144"/>
      <c r="BD2593" s="144"/>
      <c r="BE2593" s="144"/>
      <c r="BF2593" s="144"/>
      <c r="BG2593" s="144"/>
      <c r="BH2593" s="144"/>
      <c r="BI2593" s="144"/>
      <c r="BJ2593" s="144"/>
      <c r="BK2593" s="144"/>
      <c r="BL2593" s="144"/>
      <c r="BM2593" s="144"/>
      <c r="BN2593" s="144"/>
      <c r="BO2593" s="144"/>
      <c r="BP2593" s="144"/>
    </row>
    <row r="2594" spans="1:68" ht="14.5" x14ac:dyDescent="0.3">
      <c r="A2594" s="143"/>
      <c r="B2594" s="143"/>
      <c r="C2594" s="327"/>
      <c r="D2594" s="144"/>
      <c r="E2594" s="144"/>
      <c r="F2594" s="144"/>
      <c r="G2594" s="144"/>
      <c r="H2594" s="144"/>
      <c r="I2594" s="144"/>
      <c r="J2594" s="144"/>
      <c r="K2594" s="144"/>
      <c r="L2594" s="144"/>
      <c r="M2594" s="144"/>
      <c r="N2594" s="144"/>
      <c r="O2594" s="144"/>
      <c r="P2594" s="144"/>
      <c r="Q2594" s="144"/>
      <c r="R2594" s="144"/>
      <c r="S2594" s="144"/>
      <c r="T2594" s="144"/>
      <c r="U2594" s="144"/>
      <c r="V2594" s="144"/>
      <c r="W2594" s="144"/>
      <c r="X2594" s="144"/>
      <c r="Y2594" s="144"/>
      <c r="Z2594" s="144"/>
      <c r="AA2594" s="144"/>
      <c r="AB2594" s="144"/>
      <c r="AC2594" s="144"/>
      <c r="AD2594" s="144"/>
      <c r="AE2594" s="144"/>
      <c r="AF2594" s="144"/>
      <c r="AG2594" s="144"/>
      <c r="AH2594" s="144"/>
      <c r="AI2594" s="144"/>
      <c r="AJ2594" s="144"/>
      <c r="AK2594" s="144"/>
      <c r="AL2594" s="144"/>
      <c r="AM2594" s="144"/>
      <c r="AN2594" s="144"/>
      <c r="AO2594" s="144"/>
      <c r="AP2594" s="144"/>
      <c r="AQ2594" s="144"/>
      <c r="AR2594" s="144"/>
      <c r="AS2594" s="144"/>
      <c r="AT2594" s="144"/>
      <c r="AU2594" s="144"/>
      <c r="AV2594" s="144"/>
      <c r="AW2594" s="144"/>
      <c r="AX2594" s="144"/>
      <c r="AY2594" s="144"/>
      <c r="AZ2594" s="144"/>
      <c r="BA2594" s="144"/>
      <c r="BB2594" s="144"/>
      <c r="BC2594" s="144"/>
      <c r="BD2594" s="144"/>
      <c r="BE2594" s="144"/>
      <c r="BF2594" s="144"/>
      <c r="BG2594" s="144"/>
      <c r="BH2594" s="144"/>
      <c r="BI2594" s="144"/>
      <c r="BJ2594" s="144"/>
      <c r="BK2594" s="144"/>
      <c r="BL2594" s="144"/>
      <c r="BM2594" s="144"/>
      <c r="BN2594" s="144"/>
      <c r="BO2594" s="144"/>
      <c r="BP2594" s="144"/>
    </row>
    <row r="2595" spans="1:68" ht="14.5" x14ac:dyDescent="0.3">
      <c r="A2595" s="143"/>
      <c r="B2595" s="143"/>
      <c r="C2595" s="327"/>
      <c r="D2595" s="144"/>
      <c r="E2595" s="144"/>
      <c r="F2595" s="144"/>
      <c r="G2595" s="144"/>
      <c r="H2595" s="144"/>
      <c r="I2595" s="144"/>
      <c r="J2595" s="144"/>
      <c r="K2595" s="144"/>
      <c r="L2595" s="144"/>
      <c r="M2595" s="144"/>
      <c r="N2595" s="144"/>
      <c r="O2595" s="144"/>
      <c r="P2595" s="144"/>
      <c r="Q2595" s="144"/>
      <c r="R2595" s="144"/>
      <c r="S2595" s="144"/>
      <c r="T2595" s="144"/>
      <c r="U2595" s="144"/>
      <c r="V2595" s="144"/>
      <c r="W2595" s="144"/>
      <c r="X2595" s="144"/>
      <c r="Y2595" s="144"/>
      <c r="Z2595" s="144"/>
      <c r="AA2595" s="144"/>
      <c r="AB2595" s="144"/>
      <c r="AC2595" s="144"/>
      <c r="AD2595" s="144"/>
      <c r="AE2595" s="144"/>
      <c r="AF2595" s="144"/>
      <c r="AG2595" s="144"/>
      <c r="AH2595" s="144"/>
      <c r="AI2595" s="144"/>
      <c r="AJ2595" s="144"/>
      <c r="AK2595" s="144"/>
      <c r="AL2595" s="144"/>
      <c r="AM2595" s="144"/>
      <c r="AN2595" s="144"/>
      <c r="AO2595" s="144"/>
      <c r="AP2595" s="144"/>
      <c r="AQ2595" s="144"/>
      <c r="AR2595" s="144"/>
      <c r="AS2595" s="144"/>
      <c r="AT2595" s="144"/>
      <c r="AU2595" s="144"/>
      <c r="AV2595" s="144"/>
      <c r="AW2595" s="144"/>
      <c r="AX2595" s="144"/>
      <c r="AY2595" s="144"/>
      <c r="AZ2595" s="144"/>
      <c r="BA2595" s="144"/>
      <c r="BB2595" s="144"/>
      <c r="BC2595" s="144"/>
      <c r="BD2595" s="144"/>
      <c r="BE2595" s="144"/>
      <c r="BF2595" s="144"/>
      <c r="BG2595" s="144"/>
      <c r="BH2595" s="144"/>
      <c r="BI2595" s="144"/>
      <c r="BJ2595" s="144"/>
      <c r="BK2595" s="144"/>
      <c r="BL2595" s="144"/>
      <c r="BM2595" s="144"/>
      <c r="BN2595" s="144"/>
      <c r="BO2595" s="144"/>
      <c r="BP2595" s="144"/>
    </row>
    <row r="2596" spans="1:68" ht="14.5" x14ac:dyDescent="0.3">
      <c r="A2596" s="143"/>
      <c r="B2596" s="143"/>
      <c r="C2596" s="327"/>
      <c r="D2596" s="144"/>
      <c r="E2596" s="144"/>
      <c r="F2596" s="144"/>
      <c r="G2596" s="144"/>
      <c r="H2596" s="144"/>
      <c r="I2596" s="144"/>
      <c r="J2596" s="144"/>
      <c r="K2596" s="144"/>
      <c r="L2596" s="144"/>
      <c r="M2596" s="144"/>
      <c r="N2596" s="144"/>
      <c r="O2596" s="144"/>
      <c r="P2596" s="144"/>
      <c r="Q2596" s="144"/>
      <c r="R2596" s="144"/>
      <c r="S2596" s="144"/>
      <c r="T2596" s="144"/>
      <c r="U2596" s="144"/>
      <c r="V2596" s="144"/>
      <c r="W2596" s="144"/>
      <c r="X2596" s="144"/>
      <c r="Y2596" s="144"/>
      <c r="Z2596" s="144"/>
      <c r="AA2596" s="144"/>
      <c r="AB2596" s="144"/>
      <c r="AC2596" s="144"/>
      <c r="AD2596" s="144"/>
      <c r="AE2596" s="144"/>
      <c r="AF2596" s="144"/>
      <c r="AG2596" s="144"/>
      <c r="AH2596" s="144"/>
      <c r="AI2596" s="144"/>
      <c r="AJ2596" s="144"/>
      <c r="AK2596" s="144"/>
      <c r="AL2596" s="144"/>
      <c r="AM2596" s="144"/>
      <c r="AN2596" s="144"/>
      <c r="AO2596" s="144"/>
      <c r="AP2596" s="144"/>
      <c r="AQ2596" s="144"/>
      <c r="AR2596" s="144"/>
      <c r="AS2596" s="144"/>
      <c r="AT2596" s="144"/>
      <c r="AU2596" s="144"/>
      <c r="AV2596" s="144"/>
      <c r="AW2596" s="144"/>
      <c r="AX2596" s="144"/>
      <c r="AY2596" s="144"/>
      <c r="AZ2596" s="144"/>
      <c r="BA2596" s="144"/>
      <c r="BB2596" s="144"/>
      <c r="BC2596" s="144"/>
      <c r="BD2596" s="144"/>
      <c r="BE2596" s="144"/>
      <c r="BF2596" s="144"/>
      <c r="BG2596" s="144"/>
      <c r="BH2596" s="144"/>
      <c r="BI2596" s="144"/>
      <c r="BJ2596" s="144"/>
      <c r="BK2596" s="144"/>
      <c r="BL2596" s="144"/>
      <c r="BM2596" s="144"/>
      <c r="BN2596" s="144"/>
      <c r="BO2596" s="144"/>
      <c r="BP2596" s="144"/>
    </row>
    <row r="2597" spans="1:68" ht="14.5" x14ac:dyDescent="0.3">
      <c r="A2597" s="143"/>
      <c r="B2597" s="143"/>
      <c r="C2597" s="327"/>
      <c r="D2597" s="144"/>
      <c r="E2597" s="144"/>
      <c r="F2597" s="144"/>
      <c r="G2597" s="144"/>
      <c r="H2597" s="144"/>
      <c r="I2597" s="144"/>
      <c r="J2597" s="144"/>
      <c r="K2597" s="144"/>
      <c r="L2597" s="144"/>
      <c r="M2597" s="144"/>
      <c r="N2597" s="144"/>
      <c r="O2597" s="144"/>
      <c r="P2597" s="144"/>
      <c r="Q2597" s="144"/>
      <c r="R2597" s="144"/>
      <c r="S2597" s="144"/>
      <c r="T2597" s="144"/>
      <c r="U2597" s="144"/>
      <c r="V2597" s="144"/>
      <c r="W2597" s="144"/>
      <c r="X2597" s="144"/>
      <c r="Y2597" s="144"/>
      <c r="Z2597" s="144"/>
      <c r="AA2597" s="144"/>
      <c r="AB2597" s="144"/>
      <c r="AC2597" s="144"/>
      <c r="AD2597" s="144"/>
      <c r="AE2597" s="144"/>
      <c r="AF2597" s="144"/>
      <c r="AG2597" s="144"/>
      <c r="AH2597" s="144"/>
      <c r="AI2597" s="144"/>
      <c r="AJ2597" s="144"/>
      <c r="AK2597" s="144"/>
      <c r="AL2597" s="144"/>
      <c r="AM2597" s="144"/>
      <c r="AN2597" s="144"/>
      <c r="AO2597" s="144"/>
      <c r="AP2597" s="144"/>
      <c r="AQ2597" s="144"/>
      <c r="AR2597" s="144"/>
      <c r="AS2597" s="144"/>
      <c r="AT2597" s="144"/>
      <c r="AU2597" s="144"/>
      <c r="AV2597" s="144"/>
      <c r="AW2597" s="144"/>
      <c r="AX2597" s="144"/>
      <c r="AY2597" s="144"/>
      <c r="AZ2597" s="144"/>
      <c r="BA2597" s="144"/>
      <c r="BB2597" s="144"/>
      <c r="BC2597" s="144"/>
      <c r="BD2597" s="144"/>
      <c r="BE2597" s="144"/>
      <c r="BF2597" s="144"/>
      <c r="BG2597" s="144"/>
      <c r="BH2597" s="144"/>
      <c r="BI2597" s="144"/>
      <c r="BJ2597" s="144"/>
      <c r="BK2597" s="144"/>
      <c r="BL2597" s="144"/>
      <c r="BM2597" s="144"/>
      <c r="BN2597" s="144"/>
      <c r="BO2597" s="144"/>
      <c r="BP2597" s="144"/>
    </row>
    <row r="2598" spans="1:68" ht="14.5" x14ac:dyDescent="0.3">
      <c r="A2598" s="143"/>
      <c r="B2598" s="143"/>
      <c r="C2598" s="327"/>
      <c r="D2598" s="144"/>
      <c r="E2598" s="144"/>
      <c r="F2598" s="144"/>
      <c r="G2598" s="144"/>
      <c r="H2598" s="144"/>
      <c r="I2598" s="144"/>
      <c r="J2598" s="144"/>
      <c r="K2598" s="144"/>
      <c r="L2598" s="144"/>
      <c r="M2598" s="144"/>
      <c r="N2598" s="144"/>
      <c r="O2598" s="144"/>
      <c r="P2598" s="144"/>
      <c r="Q2598" s="144"/>
      <c r="R2598" s="144"/>
      <c r="S2598" s="144"/>
      <c r="T2598" s="144"/>
      <c r="U2598" s="144"/>
      <c r="V2598" s="144"/>
      <c r="W2598" s="144"/>
      <c r="X2598" s="144"/>
      <c r="Y2598" s="144"/>
      <c r="Z2598" s="144"/>
      <c r="AA2598" s="144"/>
      <c r="AB2598" s="144"/>
      <c r="AC2598" s="144"/>
      <c r="AD2598" s="144"/>
      <c r="AE2598" s="144"/>
      <c r="AF2598" s="144"/>
      <c r="AG2598" s="144"/>
      <c r="AH2598" s="144"/>
      <c r="AI2598" s="144"/>
      <c r="AJ2598" s="144"/>
      <c r="AK2598" s="144"/>
      <c r="AL2598" s="144"/>
      <c r="AM2598" s="144"/>
      <c r="AN2598" s="144"/>
      <c r="AO2598" s="144"/>
      <c r="AP2598" s="144"/>
      <c r="AQ2598" s="144"/>
      <c r="AR2598" s="144"/>
      <c r="AS2598" s="144"/>
      <c r="AT2598" s="144"/>
      <c r="AU2598" s="144"/>
      <c r="AV2598" s="144"/>
      <c r="AW2598" s="144"/>
      <c r="AX2598" s="144"/>
      <c r="AY2598" s="144"/>
      <c r="AZ2598" s="144"/>
      <c r="BA2598" s="144"/>
      <c r="BB2598" s="144"/>
      <c r="BC2598" s="144"/>
      <c r="BD2598" s="144"/>
      <c r="BE2598" s="144"/>
      <c r="BF2598" s="144"/>
      <c r="BG2598" s="144"/>
      <c r="BH2598" s="144"/>
      <c r="BI2598" s="144"/>
      <c r="BJ2598" s="144"/>
      <c r="BK2598" s="144"/>
      <c r="BL2598" s="144"/>
      <c r="BM2598" s="144"/>
      <c r="BN2598" s="144"/>
      <c r="BO2598" s="144"/>
      <c r="BP2598" s="144"/>
    </row>
    <row r="2599" spans="1:68" ht="14.5" x14ac:dyDescent="0.3">
      <c r="A2599" s="143"/>
      <c r="B2599" s="143"/>
      <c r="C2599" s="327"/>
      <c r="D2599" s="144"/>
      <c r="E2599" s="144"/>
      <c r="F2599" s="144"/>
      <c r="G2599" s="144"/>
      <c r="H2599" s="144"/>
      <c r="I2599" s="144"/>
      <c r="J2599" s="144"/>
      <c r="K2599" s="144"/>
      <c r="L2599" s="144"/>
      <c r="M2599" s="144"/>
      <c r="N2599" s="144"/>
      <c r="O2599" s="144"/>
      <c r="P2599" s="144"/>
      <c r="Q2599" s="144"/>
      <c r="R2599" s="144"/>
      <c r="S2599" s="144"/>
      <c r="T2599" s="144"/>
      <c r="U2599" s="144"/>
      <c r="V2599" s="144"/>
      <c r="W2599" s="144"/>
      <c r="X2599" s="144"/>
      <c r="Y2599" s="144"/>
      <c r="Z2599" s="144"/>
      <c r="AA2599" s="144"/>
      <c r="AB2599" s="144"/>
      <c r="AC2599" s="144"/>
      <c r="AD2599" s="144"/>
      <c r="AE2599" s="144"/>
      <c r="AF2599" s="144"/>
      <c r="AG2599" s="144"/>
      <c r="AH2599" s="144"/>
      <c r="AI2599" s="144"/>
      <c r="AJ2599" s="144"/>
      <c r="AK2599" s="144"/>
      <c r="AL2599" s="144"/>
      <c r="AM2599" s="144"/>
      <c r="AN2599" s="144"/>
      <c r="AO2599" s="144"/>
      <c r="AP2599" s="144"/>
      <c r="AQ2599" s="144"/>
      <c r="AR2599" s="144"/>
      <c r="AS2599" s="144"/>
      <c r="AT2599" s="144"/>
      <c r="AU2599" s="144"/>
      <c r="AV2599" s="144"/>
      <c r="AW2599" s="144"/>
      <c r="AX2599" s="144"/>
      <c r="AY2599" s="144"/>
      <c r="AZ2599" s="144"/>
      <c r="BA2599" s="144"/>
      <c r="BB2599" s="144"/>
      <c r="BC2599" s="144"/>
      <c r="BD2599" s="144"/>
      <c r="BE2599" s="144"/>
      <c r="BF2599" s="144"/>
      <c r="BG2599" s="144"/>
      <c r="BH2599" s="144"/>
      <c r="BI2599" s="144"/>
      <c r="BJ2599" s="144"/>
      <c r="BK2599" s="144"/>
      <c r="BL2599" s="144"/>
      <c r="BM2599" s="144"/>
      <c r="BN2599" s="144"/>
      <c r="BO2599" s="144"/>
      <c r="BP2599" s="144"/>
    </row>
    <row r="2600" spans="1:68" ht="14.5" x14ac:dyDescent="0.3">
      <c r="A2600" s="143"/>
      <c r="B2600" s="143"/>
      <c r="C2600" s="327"/>
      <c r="D2600" s="144"/>
      <c r="E2600" s="144"/>
      <c r="F2600" s="144"/>
      <c r="G2600" s="144"/>
      <c r="H2600" s="144"/>
      <c r="I2600" s="144"/>
      <c r="J2600" s="144"/>
      <c r="K2600" s="144"/>
      <c r="L2600" s="144"/>
      <c r="M2600" s="144"/>
      <c r="N2600" s="144"/>
      <c r="O2600" s="144"/>
      <c r="P2600" s="144"/>
      <c r="Q2600" s="144"/>
      <c r="R2600" s="144"/>
      <c r="S2600" s="144"/>
      <c r="T2600" s="144"/>
      <c r="U2600" s="144"/>
      <c r="V2600" s="144"/>
      <c r="W2600" s="144"/>
      <c r="X2600" s="144"/>
      <c r="Y2600" s="144"/>
      <c r="Z2600" s="144"/>
      <c r="AA2600" s="144"/>
      <c r="AB2600" s="144"/>
      <c r="AC2600" s="144"/>
      <c r="AD2600" s="144"/>
      <c r="AE2600" s="144"/>
      <c r="AF2600" s="144"/>
      <c r="AG2600" s="144"/>
      <c r="AH2600" s="144"/>
      <c r="AI2600" s="144"/>
      <c r="AJ2600" s="144"/>
      <c r="AK2600" s="144"/>
      <c r="AL2600" s="144"/>
      <c r="AM2600" s="144"/>
      <c r="AN2600" s="144"/>
      <c r="AO2600" s="144"/>
      <c r="AP2600" s="144"/>
      <c r="AQ2600" s="144"/>
      <c r="AR2600" s="144"/>
      <c r="AS2600" s="144"/>
      <c r="AT2600" s="144"/>
      <c r="AU2600" s="144"/>
      <c r="AV2600" s="144"/>
      <c r="AW2600" s="144"/>
      <c r="AX2600" s="144"/>
      <c r="AY2600" s="144"/>
      <c r="AZ2600" s="144"/>
      <c r="BA2600" s="144"/>
      <c r="BB2600" s="144"/>
      <c r="BC2600" s="144"/>
      <c r="BD2600" s="144"/>
      <c r="BE2600" s="144"/>
      <c r="BF2600" s="144"/>
      <c r="BG2600" s="144"/>
      <c r="BH2600" s="144"/>
      <c r="BI2600" s="144"/>
      <c r="BJ2600" s="144"/>
      <c r="BK2600" s="144"/>
      <c r="BL2600" s="144"/>
      <c r="BM2600" s="144"/>
      <c r="BN2600" s="144"/>
      <c r="BO2600" s="144"/>
      <c r="BP2600" s="144"/>
    </row>
    <row r="2601" spans="1:68" ht="14.5" x14ac:dyDescent="0.3">
      <c r="A2601" s="143"/>
      <c r="B2601" s="143"/>
      <c r="C2601" s="327"/>
      <c r="D2601" s="144"/>
      <c r="E2601" s="144"/>
      <c r="F2601" s="144"/>
      <c r="G2601" s="144"/>
      <c r="H2601" s="144"/>
      <c r="I2601" s="144"/>
      <c r="J2601" s="144"/>
      <c r="K2601" s="144"/>
      <c r="L2601" s="144"/>
      <c r="M2601" s="144"/>
      <c r="N2601" s="144"/>
      <c r="O2601" s="144"/>
      <c r="P2601" s="144"/>
      <c r="Q2601" s="144"/>
      <c r="R2601" s="144"/>
      <c r="S2601" s="144"/>
      <c r="T2601" s="144"/>
      <c r="U2601" s="144"/>
      <c r="V2601" s="144"/>
      <c r="W2601" s="144"/>
      <c r="X2601" s="144"/>
      <c r="Y2601" s="144"/>
      <c r="Z2601" s="144"/>
      <c r="AA2601" s="144"/>
      <c r="AB2601" s="144"/>
      <c r="AC2601" s="144"/>
      <c r="AD2601" s="144"/>
      <c r="AE2601" s="144"/>
      <c r="AF2601" s="144"/>
      <c r="AG2601" s="144"/>
      <c r="AH2601" s="144"/>
      <c r="AI2601" s="144"/>
      <c r="AJ2601" s="144"/>
      <c r="AK2601" s="144"/>
      <c r="AL2601" s="144"/>
      <c r="AM2601" s="144"/>
      <c r="AN2601" s="144"/>
      <c r="AO2601" s="144"/>
      <c r="AP2601" s="144"/>
      <c r="AQ2601" s="144"/>
      <c r="AR2601" s="144"/>
      <c r="AS2601" s="144"/>
      <c r="AT2601" s="144"/>
      <c r="AU2601" s="144"/>
      <c r="AV2601" s="144"/>
      <c r="AW2601" s="144"/>
      <c r="AX2601" s="144"/>
      <c r="AY2601" s="144"/>
      <c r="AZ2601" s="144"/>
      <c r="BA2601" s="144"/>
      <c r="BB2601" s="144"/>
      <c r="BC2601" s="144"/>
      <c r="BD2601" s="144"/>
      <c r="BE2601" s="144"/>
      <c r="BF2601" s="144"/>
      <c r="BG2601" s="144"/>
      <c r="BH2601" s="144"/>
      <c r="BI2601" s="144"/>
      <c r="BJ2601" s="144"/>
      <c r="BK2601" s="144"/>
      <c r="BL2601" s="144"/>
      <c r="BM2601" s="144"/>
      <c r="BN2601" s="144"/>
      <c r="BO2601" s="144"/>
      <c r="BP2601" s="144"/>
    </row>
    <row r="2602" spans="1:68" ht="14.5" x14ac:dyDescent="0.3">
      <c r="A2602" s="143"/>
      <c r="B2602" s="143"/>
      <c r="C2602" s="327"/>
      <c r="D2602" s="144"/>
      <c r="E2602" s="144"/>
      <c r="F2602" s="144"/>
      <c r="G2602" s="144"/>
      <c r="H2602" s="144"/>
      <c r="I2602" s="144"/>
      <c r="J2602" s="144"/>
      <c r="K2602" s="144"/>
      <c r="L2602" s="144"/>
      <c r="M2602" s="144"/>
      <c r="N2602" s="144"/>
      <c r="O2602" s="144"/>
      <c r="P2602" s="144"/>
      <c r="Q2602" s="144"/>
      <c r="R2602" s="144"/>
      <c r="S2602" s="144"/>
      <c r="T2602" s="144"/>
      <c r="U2602" s="144"/>
      <c r="V2602" s="144"/>
      <c r="W2602" s="144"/>
      <c r="X2602" s="144"/>
      <c r="Y2602" s="144"/>
      <c r="Z2602" s="144"/>
      <c r="AA2602" s="144"/>
      <c r="AB2602" s="144"/>
      <c r="AC2602" s="144"/>
      <c r="AD2602" s="144"/>
      <c r="AE2602" s="144"/>
      <c r="AF2602" s="144"/>
      <c r="AG2602" s="144"/>
      <c r="AH2602" s="144"/>
      <c r="AI2602" s="144"/>
      <c r="AJ2602" s="144"/>
      <c r="AK2602" s="144"/>
      <c r="AL2602" s="144"/>
      <c r="AM2602" s="144"/>
      <c r="AN2602" s="144"/>
      <c r="AO2602" s="144"/>
      <c r="AP2602" s="144"/>
      <c r="AQ2602" s="144"/>
      <c r="AR2602" s="144"/>
      <c r="AS2602" s="144"/>
      <c r="AT2602" s="144"/>
      <c r="AU2602" s="144"/>
      <c r="AV2602" s="144"/>
      <c r="AW2602" s="144"/>
      <c r="AX2602" s="144"/>
      <c r="AY2602" s="144"/>
      <c r="AZ2602" s="144"/>
      <c r="BA2602" s="144"/>
      <c r="BB2602" s="144"/>
      <c r="BC2602" s="144"/>
      <c r="BD2602" s="144"/>
      <c r="BE2602" s="144"/>
      <c r="BF2602" s="144"/>
      <c r="BG2602" s="144"/>
      <c r="BH2602" s="144"/>
      <c r="BI2602" s="144"/>
      <c r="BJ2602" s="144"/>
      <c r="BK2602" s="144"/>
      <c r="BL2602" s="144"/>
      <c r="BM2602" s="144"/>
      <c r="BN2602" s="144"/>
      <c r="BO2602" s="144"/>
      <c r="BP2602" s="144"/>
    </row>
    <row r="2603" spans="1:68" ht="14.5" x14ac:dyDescent="0.3">
      <c r="A2603" s="143"/>
      <c r="B2603" s="143"/>
      <c r="C2603" s="327"/>
      <c r="D2603" s="144"/>
      <c r="E2603" s="144"/>
      <c r="F2603" s="144"/>
      <c r="G2603" s="144"/>
      <c r="H2603" s="144"/>
      <c r="I2603" s="144"/>
      <c r="J2603" s="144"/>
      <c r="K2603" s="144"/>
      <c r="L2603" s="144"/>
      <c r="M2603" s="144"/>
      <c r="N2603" s="144"/>
      <c r="O2603" s="144"/>
      <c r="P2603" s="144"/>
      <c r="Q2603" s="144"/>
      <c r="R2603" s="144"/>
      <c r="S2603" s="144"/>
      <c r="T2603" s="144"/>
      <c r="U2603" s="144"/>
      <c r="V2603" s="144"/>
      <c r="W2603" s="144"/>
      <c r="X2603" s="144"/>
      <c r="Y2603" s="144"/>
      <c r="Z2603" s="144"/>
      <c r="AA2603" s="144"/>
      <c r="AB2603" s="144"/>
      <c r="AC2603" s="144"/>
      <c r="AD2603" s="144"/>
      <c r="AE2603" s="144"/>
      <c r="AF2603" s="144"/>
      <c r="AG2603" s="144"/>
      <c r="AH2603" s="144"/>
      <c r="AI2603" s="144"/>
      <c r="AJ2603" s="144"/>
      <c r="AK2603" s="144"/>
      <c r="AL2603" s="144"/>
      <c r="AM2603" s="144"/>
      <c r="AN2603" s="144"/>
      <c r="AO2603" s="144"/>
      <c r="AP2603" s="144"/>
      <c r="AQ2603" s="144"/>
      <c r="AR2603" s="144"/>
      <c r="AS2603" s="144"/>
      <c r="AT2603" s="144"/>
      <c r="AU2603" s="144"/>
      <c r="AV2603" s="144"/>
      <c r="AW2603" s="144"/>
      <c r="AX2603" s="144"/>
      <c r="AY2603" s="144"/>
      <c r="AZ2603" s="144"/>
      <c r="BA2603" s="144"/>
      <c r="BB2603" s="144"/>
      <c r="BC2603" s="144"/>
      <c r="BD2603" s="144"/>
      <c r="BE2603" s="144"/>
      <c r="BF2603" s="144"/>
      <c r="BG2603" s="144"/>
      <c r="BH2603" s="144"/>
      <c r="BI2603" s="144"/>
      <c r="BJ2603" s="144"/>
      <c r="BK2603" s="144"/>
      <c r="BL2603" s="144"/>
      <c r="BM2603" s="144"/>
      <c r="BN2603" s="144"/>
      <c r="BO2603" s="144"/>
      <c r="BP2603" s="144"/>
    </row>
    <row r="2604" spans="1:68" ht="14.5" x14ac:dyDescent="0.3">
      <c r="A2604" s="143"/>
      <c r="B2604" s="143"/>
      <c r="C2604" s="327"/>
      <c r="D2604" s="144"/>
      <c r="E2604" s="144"/>
      <c r="F2604" s="144"/>
      <c r="G2604" s="144"/>
      <c r="H2604" s="144"/>
      <c r="I2604" s="144"/>
      <c r="J2604" s="144"/>
      <c r="K2604" s="144"/>
      <c r="L2604" s="144"/>
      <c r="M2604" s="144"/>
      <c r="N2604" s="144"/>
      <c r="O2604" s="144"/>
      <c r="P2604" s="144"/>
      <c r="Q2604" s="144"/>
      <c r="R2604" s="144"/>
      <c r="S2604" s="144"/>
      <c r="T2604" s="144"/>
      <c r="U2604" s="144"/>
      <c r="V2604" s="144"/>
      <c r="W2604" s="144"/>
      <c r="X2604" s="144"/>
      <c r="Y2604" s="144"/>
      <c r="Z2604" s="144"/>
      <c r="AA2604" s="144"/>
      <c r="AB2604" s="144"/>
      <c r="AC2604" s="144"/>
      <c r="AD2604" s="144"/>
      <c r="AE2604" s="144"/>
      <c r="AF2604" s="144"/>
      <c r="AG2604" s="144"/>
      <c r="AH2604" s="144"/>
      <c r="AI2604" s="144"/>
      <c r="AJ2604" s="144"/>
      <c r="AK2604" s="144"/>
      <c r="AL2604" s="144"/>
      <c r="AM2604" s="144"/>
      <c r="AN2604" s="144"/>
      <c r="AO2604" s="144"/>
      <c r="AP2604" s="144"/>
      <c r="AQ2604" s="144"/>
      <c r="AR2604" s="144"/>
      <c r="AS2604" s="144"/>
      <c r="AT2604" s="144"/>
      <c r="AU2604" s="144"/>
      <c r="AV2604" s="144"/>
      <c r="AW2604" s="144"/>
      <c r="AX2604" s="144"/>
      <c r="AY2604" s="144"/>
      <c r="AZ2604" s="144"/>
      <c r="BA2604" s="144"/>
      <c r="BB2604" s="144"/>
      <c r="BC2604" s="144"/>
      <c r="BD2604" s="144"/>
      <c r="BE2604" s="144"/>
      <c r="BF2604" s="144"/>
      <c r="BG2604" s="144"/>
      <c r="BH2604" s="144"/>
      <c r="BI2604" s="144"/>
      <c r="BJ2604" s="144"/>
      <c r="BK2604" s="144"/>
      <c r="BL2604" s="144"/>
      <c r="BM2604" s="144"/>
      <c r="BN2604" s="144"/>
      <c r="BO2604" s="144"/>
      <c r="BP2604" s="144"/>
    </row>
    <row r="2605" spans="1:68" ht="14.5" x14ac:dyDescent="0.3">
      <c r="A2605" s="143"/>
      <c r="B2605" s="143"/>
      <c r="C2605" s="327"/>
      <c r="D2605" s="144"/>
      <c r="E2605" s="144"/>
      <c r="F2605" s="144"/>
      <c r="G2605" s="144"/>
      <c r="H2605" s="144"/>
      <c r="I2605" s="144"/>
      <c r="J2605" s="144"/>
      <c r="K2605" s="144"/>
      <c r="L2605" s="144"/>
      <c r="M2605" s="144"/>
      <c r="N2605" s="144"/>
      <c r="O2605" s="144"/>
      <c r="P2605" s="144"/>
      <c r="Q2605" s="144"/>
      <c r="R2605" s="144"/>
      <c r="S2605" s="144"/>
      <c r="T2605" s="144"/>
      <c r="U2605" s="144"/>
      <c r="V2605" s="144"/>
      <c r="W2605" s="144"/>
      <c r="X2605" s="144"/>
      <c r="Y2605" s="144"/>
      <c r="Z2605" s="144"/>
      <c r="AA2605" s="144"/>
      <c r="AB2605" s="144"/>
      <c r="AC2605" s="144"/>
      <c r="AD2605" s="144"/>
      <c r="AE2605" s="144"/>
      <c r="AF2605" s="144"/>
      <c r="AG2605" s="144"/>
      <c r="AH2605" s="144"/>
      <c r="AI2605" s="144"/>
      <c r="AJ2605" s="144"/>
      <c r="AK2605" s="144"/>
      <c r="AL2605" s="144"/>
      <c r="AM2605" s="144"/>
      <c r="AN2605" s="144"/>
      <c r="AO2605" s="144"/>
      <c r="AP2605" s="144"/>
      <c r="AQ2605" s="144"/>
      <c r="AR2605" s="144"/>
      <c r="AS2605" s="144"/>
      <c r="AT2605" s="144"/>
      <c r="AU2605" s="144"/>
      <c r="AV2605" s="144"/>
      <c r="AW2605" s="144"/>
      <c r="AX2605" s="144"/>
      <c r="AY2605" s="144"/>
      <c r="AZ2605" s="144"/>
      <c r="BA2605" s="144"/>
      <c r="BB2605" s="144"/>
      <c r="BC2605" s="144"/>
      <c r="BD2605" s="144"/>
      <c r="BE2605" s="144"/>
      <c r="BF2605" s="144"/>
      <c r="BG2605" s="144"/>
      <c r="BH2605" s="144"/>
      <c r="BI2605" s="144"/>
      <c r="BJ2605" s="144"/>
      <c r="BK2605" s="144"/>
      <c r="BL2605" s="144"/>
      <c r="BM2605" s="144"/>
      <c r="BN2605" s="144"/>
      <c r="BO2605" s="144"/>
      <c r="BP2605" s="144"/>
    </row>
    <row r="2606" spans="1:68" ht="14.5" x14ac:dyDescent="0.3">
      <c r="A2606" s="143"/>
      <c r="B2606" s="143"/>
      <c r="C2606" s="327"/>
      <c r="D2606" s="144"/>
      <c r="E2606" s="144"/>
      <c r="F2606" s="144"/>
      <c r="G2606" s="144"/>
      <c r="H2606" s="144"/>
      <c r="I2606" s="144"/>
      <c r="J2606" s="144"/>
      <c r="K2606" s="144"/>
      <c r="L2606" s="144"/>
      <c r="M2606" s="144"/>
      <c r="N2606" s="144"/>
      <c r="O2606" s="144"/>
      <c r="P2606" s="144"/>
      <c r="Q2606" s="144"/>
      <c r="R2606" s="144"/>
      <c r="S2606" s="144"/>
      <c r="T2606" s="144"/>
      <c r="U2606" s="144"/>
      <c r="V2606" s="144"/>
      <c r="W2606" s="144"/>
      <c r="X2606" s="144"/>
      <c r="Y2606" s="144"/>
      <c r="Z2606" s="144"/>
      <c r="AA2606" s="144"/>
      <c r="AB2606" s="144"/>
      <c r="AC2606" s="144"/>
      <c r="AD2606" s="144"/>
      <c r="AE2606" s="144"/>
      <c r="AF2606" s="144"/>
      <c r="AG2606" s="144"/>
      <c r="AH2606" s="144"/>
      <c r="AI2606" s="144"/>
      <c r="AJ2606" s="144"/>
      <c r="AK2606" s="144"/>
      <c r="AL2606" s="144"/>
      <c r="AM2606" s="144"/>
      <c r="AN2606" s="144"/>
      <c r="AO2606" s="144"/>
      <c r="AP2606" s="144"/>
      <c r="AQ2606" s="144"/>
      <c r="AR2606" s="144"/>
      <c r="AS2606" s="144"/>
      <c r="AT2606" s="144"/>
      <c r="AU2606" s="144"/>
      <c r="AV2606" s="144"/>
      <c r="AW2606" s="144"/>
      <c r="AX2606" s="144"/>
      <c r="AY2606" s="144"/>
      <c r="AZ2606" s="144"/>
      <c r="BA2606" s="144"/>
      <c r="BB2606" s="144"/>
      <c r="BC2606" s="144"/>
      <c r="BD2606" s="144"/>
      <c r="BE2606" s="144"/>
      <c r="BF2606" s="144"/>
      <c r="BG2606" s="144"/>
      <c r="BH2606" s="144"/>
      <c r="BI2606" s="144"/>
      <c r="BJ2606" s="144"/>
      <c r="BK2606" s="144"/>
      <c r="BL2606" s="144"/>
      <c r="BM2606" s="144"/>
      <c r="BN2606" s="144"/>
      <c r="BO2606" s="144"/>
      <c r="BP2606" s="144"/>
    </row>
    <row r="2607" spans="1:68" ht="14.5" x14ac:dyDescent="0.3">
      <c r="A2607" s="143"/>
      <c r="B2607" s="143"/>
      <c r="C2607" s="327"/>
      <c r="D2607" s="144"/>
      <c r="E2607" s="144"/>
      <c r="F2607" s="144"/>
      <c r="G2607" s="144"/>
      <c r="H2607" s="144"/>
      <c r="I2607" s="144"/>
      <c r="J2607" s="144"/>
      <c r="K2607" s="144"/>
      <c r="L2607" s="144"/>
      <c r="M2607" s="144"/>
      <c r="N2607" s="144"/>
      <c r="O2607" s="144"/>
      <c r="P2607" s="144"/>
      <c r="Q2607" s="144"/>
      <c r="R2607" s="144"/>
      <c r="S2607" s="144"/>
      <c r="T2607" s="144"/>
      <c r="U2607" s="144"/>
      <c r="V2607" s="144"/>
      <c r="W2607" s="144"/>
      <c r="X2607" s="144"/>
      <c r="Y2607" s="144"/>
      <c r="Z2607" s="144"/>
      <c r="AA2607" s="144"/>
      <c r="AB2607" s="144"/>
      <c r="AC2607" s="144"/>
      <c r="AD2607" s="144"/>
      <c r="AE2607" s="144"/>
      <c r="AF2607" s="144"/>
      <c r="AG2607" s="144"/>
      <c r="AH2607" s="144"/>
      <c r="AI2607" s="144"/>
      <c r="AJ2607" s="144"/>
      <c r="AK2607" s="144"/>
      <c r="AL2607" s="144"/>
      <c r="AM2607" s="144"/>
      <c r="AN2607" s="144"/>
      <c r="AO2607" s="144"/>
      <c r="AP2607" s="144"/>
      <c r="AQ2607" s="144"/>
      <c r="AR2607" s="144"/>
      <c r="AS2607" s="144"/>
      <c r="AT2607" s="144"/>
      <c r="AU2607" s="144"/>
      <c r="AV2607" s="144"/>
      <c r="AW2607" s="144"/>
      <c r="AX2607" s="144"/>
      <c r="AY2607" s="144"/>
      <c r="AZ2607" s="144"/>
      <c r="BA2607" s="144"/>
      <c r="BB2607" s="144"/>
      <c r="BC2607" s="144"/>
      <c r="BD2607" s="144"/>
      <c r="BE2607" s="144"/>
      <c r="BF2607" s="144"/>
      <c r="BG2607" s="144"/>
      <c r="BH2607" s="144"/>
      <c r="BI2607" s="144"/>
      <c r="BJ2607" s="144"/>
      <c r="BK2607" s="144"/>
      <c r="BL2607" s="144"/>
      <c r="BM2607" s="144"/>
      <c r="BN2607" s="144"/>
      <c r="BO2607" s="144"/>
      <c r="BP2607" s="144"/>
    </row>
    <row r="2608" spans="1:68" ht="14.5" x14ac:dyDescent="0.3">
      <c r="A2608" s="143"/>
      <c r="B2608" s="143"/>
      <c r="C2608" s="327"/>
      <c r="D2608" s="144"/>
      <c r="E2608" s="144"/>
      <c r="F2608" s="144"/>
      <c r="G2608" s="144"/>
      <c r="H2608" s="144"/>
      <c r="I2608" s="144"/>
      <c r="J2608" s="144"/>
      <c r="K2608" s="144"/>
      <c r="L2608" s="144"/>
      <c r="M2608" s="144"/>
      <c r="N2608" s="144"/>
      <c r="O2608" s="144"/>
      <c r="P2608" s="144"/>
      <c r="Q2608" s="144"/>
      <c r="R2608" s="144"/>
      <c r="S2608" s="144"/>
      <c r="T2608" s="144"/>
      <c r="U2608" s="144"/>
      <c r="V2608" s="144"/>
      <c r="W2608" s="144"/>
      <c r="X2608" s="144"/>
      <c r="Y2608" s="144"/>
      <c r="Z2608" s="144"/>
      <c r="AA2608" s="144"/>
      <c r="AB2608" s="144"/>
      <c r="AC2608" s="144"/>
      <c r="AD2608" s="144"/>
      <c r="AE2608" s="144"/>
      <c r="AF2608" s="144"/>
      <c r="AG2608" s="144"/>
      <c r="AH2608" s="144"/>
      <c r="AI2608" s="144"/>
      <c r="AJ2608" s="144"/>
      <c r="AK2608" s="144"/>
      <c r="AL2608" s="144"/>
      <c r="AM2608" s="144"/>
      <c r="AN2608" s="144"/>
      <c r="AO2608" s="144"/>
      <c r="AP2608" s="144"/>
      <c r="AQ2608" s="144"/>
      <c r="AR2608" s="144"/>
      <c r="AS2608" s="144"/>
      <c r="AT2608" s="144"/>
      <c r="AU2608" s="144"/>
      <c r="AV2608" s="144"/>
      <c r="AW2608" s="144"/>
      <c r="AX2608" s="144"/>
      <c r="AY2608" s="144"/>
      <c r="AZ2608" s="144"/>
      <c r="BA2608" s="144"/>
      <c r="BB2608" s="144"/>
      <c r="BC2608" s="144"/>
      <c r="BD2608" s="144"/>
      <c r="BE2608" s="144"/>
      <c r="BF2608" s="144"/>
      <c r="BG2608" s="144"/>
      <c r="BH2608" s="144"/>
      <c r="BI2608" s="144"/>
      <c r="BJ2608" s="144"/>
      <c r="BK2608" s="144"/>
      <c r="BL2608" s="144"/>
      <c r="BM2608" s="144"/>
      <c r="BN2608" s="144"/>
      <c r="BO2608" s="144"/>
      <c r="BP2608" s="144"/>
    </row>
    <row r="2609" spans="1:68" ht="14.5" x14ac:dyDescent="0.3">
      <c r="A2609" s="143"/>
      <c r="B2609" s="143"/>
      <c r="C2609" s="327"/>
      <c r="D2609" s="144"/>
      <c r="E2609" s="144"/>
      <c r="F2609" s="144"/>
      <c r="G2609" s="144"/>
      <c r="H2609" s="144"/>
      <c r="I2609" s="144"/>
      <c r="J2609" s="144"/>
      <c r="K2609" s="144"/>
      <c r="L2609" s="144"/>
      <c r="M2609" s="144"/>
      <c r="N2609" s="144"/>
      <c r="O2609" s="144"/>
      <c r="P2609" s="144"/>
      <c r="Q2609" s="144"/>
      <c r="R2609" s="144"/>
      <c r="S2609" s="144"/>
      <c r="T2609" s="144"/>
      <c r="U2609" s="144"/>
      <c r="V2609" s="144"/>
      <c r="W2609" s="144"/>
      <c r="X2609" s="144"/>
      <c r="Y2609" s="144"/>
      <c r="Z2609" s="144"/>
      <c r="AA2609" s="144"/>
      <c r="AB2609" s="144"/>
      <c r="AC2609" s="144"/>
      <c r="AD2609" s="144"/>
      <c r="AE2609" s="144"/>
      <c r="AF2609" s="144"/>
      <c r="AG2609" s="144"/>
      <c r="AH2609" s="144"/>
      <c r="AI2609" s="144"/>
      <c r="AJ2609" s="144"/>
      <c r="AK2609" s="144"/>
      <c r="AL2609" s="144"/>
      <c r="AM2609" s="144"/>
      <c r="AN2609" s="144"/>
      <c r="AO2609" s="144"/>
      <c r="AP2609" s="144"/>
      <c r="AQ2609" s="144"/>
      <c r="AR2609" s="144"/>
      <c r="AS2609" s="144"/>
      <c r="AT2609" s="144"/>
      <c r="AU2609" s="144"/>
      <c r="AV2609" s="144"/>
      <c r="AW2609" s="144"/>
      <c r="AX2609" s="144"/>
      <c r="AY2609" s="144"/>
      <c r="AZ2609" s="144"/>
      <c r="BA2609" s="144"/>
      <c r="BB2609" s="144"/>
      <c r="BC2609" s="144"/>
      <c r="BD2609" s="144"/>
      <c r="BE2609" s="144"/>
      <c r="BF2609" s="144"/>
      <c r="BG2609" s="144"/>
      <c r="BH2609" s="144"/>
      <c r="BI2609" s="144"/>
      <c r="BJ2609" s="144"/>
      <c r="BK2609" s="144"/>
      <c r="BL2609" s="144"/>
      <c r="BM2609" s="144"/>
      <c r="BN2609" s="144"/>
      <c r="BO2609" s="144"/>
      <c r="BP2609" s="144"/>
    </row>
    <row r="2610" spans="1:68" ht="14.5" x14ac:dyDescent="0.3">
      <c r="A2610" s="143"/>
      <c r="B2610" s="143"/>
      <c r="C2610" s="327"/>
      <c r="D2610" s="144"/>
      <c r="E2610" s="144"/>
      <c r="F2610" s="144"/>
      <c r="G2610" s="144"/>
      <c r="H2610" s="144"/>
      <c r="I2610" s="144"/>
      <c r="J2610" s="144"/>
      <c r="K2610" s="144"/>
      <c r="L2610" s="144"/>
      <c r="M2610" s="144"/>
      <c r="N2610" s="144"/>
      <c r="O2610" s="144"/>
      <c r="P2610" s="144"/>
      <c r="Q2610" s="144"/>
      <c r="R2610" s="144"/>
      <c r="S2610" s="144"/>
      <c r="T2610" s="144"/>
      <c r="U2610" s="144"/>
      <c r="V2610" s="144"/>
      <c r="W2610" s="144"/>
      <c r="X2610" s="144"/>
      <c r="Y2610" s="144"/>
      <c r="Z2610" s="144"/>
      <c r="AA2610" s="144"/>
      <c r="AB2610" s="144"/>
      <c r="AC2610" s="144"/>
      <c r="AD2610" s="144"/>
      <c r="AE2610" s="144"/>
      <c r="AF2610" s="144"/>
      <c r="AG2610" s="144"/>
      <c r="AH2610" s="144"/>
      <c r="AI2610" s="144"/>
      <c r="AJ2610" s="144"/>
      <c r="AK2610" s="144"/>
      <c r="AL2610" s="144"/>
      <c r="AM2610" s="144"/>
      <c r="AN2610" s="144"/>
      <c r="AO2610" s="144"/>
      <c r="AP2610" s="144"/>
      <c r="AQ2610" s="144"/>
      <c r="AR2610" s="144"/>
      <c r="AS2610" s="144"/>
      <c r="AT2610" s="144"/>
      <c r="AU2610" s="144"/>
      <c r="AV2610" s="144"/>
      <c r="AW2610" s="144"/>
      <c r="AX2610" s="144"/>
      <c r="AY2610" s="144"/>
      <c r="AZ2610" s="144"/>
      <c r="BA2610" s="144"/>
      <c r="BB2610" s="144"/>
      <c r="BC2610" s="144"/>
      <c r="BD2610" s="144"/>
      <c r="BE2610" s="144"/>
      <c r="BF2610" s="144"/>
      <c r="BG2610" s="144"/>
      <c r="BH2610" s="144"/>
      <c r="BI2610" s="144"/>
      <c r="BJ2610" s="144"/>
      <c r="BK2610" s="144"/>
      <c r="BL2610" s="144"/>
      <c r="BM2610" s="144"/>
      <c r="BN2610" s="144"/>
      <c r="BO2610" s="144"/>
      <c r="BP2610" s="144"/>
    </row>
    <row r="2611" spans="1:68" ht="14.5" x14ac:dyDescent="0.3">
      <c r="A2611" s="143"/>
      <c r="B2611" s="143"/>
      <c r="C2611" s="327"/>
      <c r="D2611" s="144"/>
      <c r="E2611" s="144"/>
      <c r="F2611" s="144"/>
      <c r="G2611" s="144"/>
      <c r="H2611" s="144"/>
      <c r="I2611" s="144"/>
      <c r="J2611" s="144"/>
      <c r="K2611" s="144"/>
      <c r="L2611" s="144"/>
      <c r="M2611" s="144"/>
      <c r="N2611" s="144"/>
      <c r="O2611" s="144"/>
      <c r="P2611" s="144"/>
      <c r="Q2611" s="144"/>
      <c r="R2611" s="144"/>
      <c r="S2611" s="144"/>
      <c r="T2611" s="144"/>
      <c r="U2611" s="144"/>
      <c r="V2611" s="144"/>
      <c r="W2611" s="144"/>
      <c r="X2611" s="144"/>
      <c r="Y2611" s="144"/>
      <c r="Z2611" s="144"/>
      <c r="AA2611" s="144"/>
      <c r="AB2611" s="144"/>
      <c r="AC2611" s="144"/>
      <c r="AD2611" s="144"/>
      <c r="AE2611" s="144"/>
      <c r="AF2611" s="144"/>
      <c r="AG2611" s="144"/>
      <c r="AH2611" s="144"/>
      <c r="AI2611" s="144"/>
      <c r="AJ2611" s="144"/>
      <c r="AK2611" s="144"/>
      <c r="AL2611" s="144"/>
      <c r="AM2611" s="144"/>
      <c r="AN2611" s="144"/>
      <c r="AO2611" s="144"/>
      <c r="AP2611" s="144"/>
      <c r="AQ2611" s="144"/>
      <c r="AR2611" s="144"/>
      <c r="AS2611" s="144"/>
      <c r="AT2611" s="144"/>
      <c r="AU2611" s="144"/>
      <c r="AV2611" s="144"/>
      <c r="AW2611" s="144"/>
      <c r="AX2611" s="144"/>
      <c r="AY2611" s="144"/>
      <c r="AZ2611" s="144"/>
      <c r="BA2611" s="144"/>
      <c r="BB2611" s="144"/>
      <c r="BC2611" s="144"/>
      <c r="BD2611" s="144"/>
      <c r="BE2611" s="144"/>
      <c r="BF2611" s="144"/>
      <c r="BG2611" s="144"/>
      <c r="BH2611" s="144"/>
      <c r="BI2611" s="144"/>
      <c r="BJ2611" s="144"/>
      <c r="BK2611" s="144"/>
      <c r="BL2611" s="144"/>
      <c r="BM2611" s="144"/>
      <c r="BN2611" s="144"/>
      <c r="BO2611" s="144"/>
      <c r="BP2611" s="144"/>
    </row>
    <row r="2612" spans="1:68" ht="14.5" x14ac:dyDescent="0.3">
      <c r="A2612" s="143"/>
      <c r="B2612" s="143"/>
      <c r="C2612" s="327"/>
      <c r="D2612" s="144"/>
      <c r="E2612" s="144"/>
      <c r="F2612" s="144"/>
      <c r="G2612" s="144"/>
      <c r="H2612" s="144"/>
      <c r="I2612" s="144"/>
      <c r="J2612" s="144"/>
      <c r="K2612" s="144"/>
      <c r="L2612" s="144"/>
      <c r="M2612" s="144"/>
      <c r="N2612" s="144"/>
      <c r="O2612" s="144"/>
      <c r="P2612" s="144"/>
      <c r="Q2612" s="144"/>
      <c r="R2612" s="144"/>
      <c r="S2612" s="144"/>
      <c r="T2612" s="144"/>
      <c r="U2612" s="144"/>
      <c r="V2612" s="144"/>
      <c r="W2612" s="144"/>
      <c r="X2612" s="144"/>
      <c r="Y2612" s="144"/>
      <c r="Z2612" s="144"/>
      <c r="AA2612" s="144"/>
      <c r="AB2612" s="144"/>
      <c r="AC2612" s="144"/>
      <c r="AD2612" s="144"/>
      <c r="AE2612" s="144"/>
      <c r="AF2612" s="144"/>
      <c r="AG2612" s="144"/>
      <c r="AH2612" s="144"/>
      <c r="AI2612" s="144"/>
      <c r="AJ2612" s="144"/>
      <c r="AK2612" s="144"/>
      <c r="AL2612" s="144"/>
      <c r="AM2612" s="144"/>
      <c r="AN2612" s="144"/>
      <c r="AO2612" s="144"/>
      <c r="AP2612" s="144"/>
      <c r="AQ2612" s="144"/>
      <c r="AR2612" s="144"/>
      <c r="AS2612" s="144"/>
      <c r="AT2612" s="144"/>
      <c r="AU2612" s="144"/>
      <c r="AV2612" s="144"/>
      <c r="AW2612" s="144"/>
      <c r="AX2612" s="144"/>
      <c r="AY2612" s="144"/>
      <c r="AZ2612" s="144"/>
      <c r="BA2612" s="144"/>
      <c r="BB2612" s="144"/>
      <c r="BC2612" s="144"/>
      <c r="BD2612" s="144"/>
      <c r="BE2612" s="144"/>
      <c r="BF2612" s="144"/>
      <c r="BG2612" s="144"/>
      <c r="BH2612" s="144"/>
      <c r="BI2612" s="144"/>
      <c r="BJ2612" s="144"/>
      <c r="BK2612" s="144"/>
      <c r="BL2612" s="144"/>
      <c r="BM2612" s="144"/>
      <c r="BN2612" s="144"/>
      <c r="BO2612" s="144"/>
      <c r="BP2612" s="144"/>
    </row>
    <row r="2613" spans="1:68" ht="14.5" x14ac:dyDescent="0.3">
      <c r="A2613" s="143"/>
      <c r="B2613" s="143"/>
      <c r="C2613" s="327"/>
      <c r="D2613" s="144"/>
      <c r="E2613" s="144"/>
      <c r="F2613" s="144"/>
      <c r="G2613" s="144"/>
      <c r="H2613" s="144"/>
      <c r="I2613" s="144"/>
      <c r="J2613" s="144"/>
      <c r="K2613" s="144"/>
      <c r="L2613" s="144"/>
      <c r="M2613" s="144"/>
      <c r="N2613" s="144"/>
      <c r="O2613" s="144"/>
      <c r="P2613" s="144"/>
      <c r="Q2613" s="144"/>
      <c r="R2613" s="144"/>
      <c r="S2613" s="144"/>
      <c r="T2613" s="144"/>
      <c r="U2613" s="144"/>
      <c r="V2613" s="144"/>
      <c r="W2613" s="144"/>
      <c r="X2613" s="144"/>
      <c r="Y2613" s="144"/>
      <c r="Z2613" s="144"/>
      <c r="AA2613" s="144"/>
      <c r="AB2613" s="144"/>
      <c r="AC2613" s="144"/>
      <c r="AD2613" s="144"/>
      <c r="AE2613" s="144"/>
      <c r="AF2613" s="144"/>
      <c r="AG2613" s="144"/>
      <c r="AH2613" s="144"/>
      <c r="AI2613" s="144"/>
      <c r="AJ2613" s="144"/>
      <c r="AK2613" s="144"/>
      <c r="AL2613" s="144"/>
      <c r="AM2613" s="144"/>
      <c r="AN2613" s="144"/>
      <c r="AO2613" s="144"/>
      <c r="AP2613" s="144"/>
      <c r="AQ2613" s="144"/>
      <c r="AR2613" s="144"/>
      <c r="AS2613" s="144"/>
      <c r="AT2613" s="144"/>
      <c r="AU2613" s="144"/>
      <c r="AV2613" s="144"/>
      <c r="AW2613" s="144"/>
      <c r="AX2613" s="144"/>
      <c r="AY2613" s="144"/>
      <c r="AZ2613" s="144"/>
      <c r="BA2613" s="144"/>
      <c r="BB2613" s="144"/>
      <c r="BC2613" s="144"/>
      <c r="BD2613" s="144"/>
      <c r="BE2613" s="144"/>
      <c r="BF2613" s="144"/>
      <c r="BG2613" s="144"/>
      <c r="BH2613" s="144"/>
      <c r="BI2613" s="144"/>
      <c r="BJ2613" s="144"/>
      <c r="BK2613" s="144"/>
      <c r="BL2613" s="144"/>
      <c r="BM2613" s="144"/>
      <c r="BN2613" s="144"/>
      <c r="BO2613" s="144"/>
      <c r="BP2613" s="144"/>
    </row>
    <row r="2614" spans="1:68" ht="14.5" x14ac:dyDescent="0.3">
      <c r="A2614" s="143"/>
      <c r="B2614" s="143"/>
      <c r="C2614" s="327"/>
      <c r="D2614" s="144"/>
      <c r="E2614" s="144"/>
      <c r="F2614" s="144"/>
      <c r="G2614" s="144"/>
      <c r="H2614" s="144"/>
      <c r="I2614" s="144"/>
      <c r="J2614" s="144"/>
      <c r="K2614" s="144"/>
      <c r="L2614" s="144"/>
      <c r="M2614" s="144"/>
      <c r="N2614" s="144"/>
      <c r="O2614" s="144"/>
      <c r="P2614" s="144"/>
      <c r="Q2614" s="144"/>
      <c r="R2614" s="144"/>
      <c r="S2614" s="144"/>
      <c r="T2614" s="144"/>
      <c r="U2614" s="144"/>
      <c r="V2614" s="144"/>
      <c r="W2614" s="144"/>
      <c r="X2614" s="144"/>
      <c r="Y2614" s="144"/>
      <c r="Z2614" s="144"/>
      <c r="AA2614" s="144"/>
      <c r="AB2614" s="144"/>
      <c r="AC2614" s="144"/>
      <c r="AD2614" s="144"/>
      <c r="AE2614" s="144"/>
      <c r="AF2614" s="144"/>
      <c r="AG2614" s="144"/>
      <c r="AH2614" s="144"/>
      <c r="AI2614" s="144"/>
      <c r="AJ2614" s="144"/>
      <c r="AK2614" s="144"/>
      <c r="AL2614" s="144"/>
      <c r="AM2614" s="144"/>
      <c r="AN2614" s="144"/>
      <c r="AO2614" s="144"/>
      <c r="AP2614" s="144"/>
      <c r="AQ2614" s="144"/>
      <c r="AR2614" s="144"/>
      <c r="AS2614" s="144"/>
      <c r="AT2614" s="144"/>
      <c r="AU2614" s="144"/>
      <c r="AV2614" s="144"/>
      <c r="AW2614" s="144"/>
      <c r="AX2614" s="144"/>
      <c r="AY2614" s="144"/>
      <c r="AZ2614" s="144"/>
      <c r="BA2614" s="144"/>
      <c r="BB2614" s="144"/>
      <c r="BC2614" s="144"/>
      <c r="BD2614" s="144"/>
      <c r="BE2614" s="144"/>
      <c r="BF2614" s="144"/>
      <c r="BG2614" s="144"/>
      <c r="BH2614" s="144"/>
      <c r="BI2614" s="144"/>
      <c r="BJ2614" s="144"/>
      <c r="BK2614" s="144"/>
      <c r="BL2614" s="144"/>
      <c r="BM2614" s="144"/>
      <c r="BN2614" s="144"/>
      <c r="BO2614" s="144"/>
      <c r="BP2614" s="144"/>
    </row>
    <row r="2615" spans="1:68" ht="14.5" x14ac:dyDescent="0.3">
      <c r="A2615" s="143"/>
      <c r="B2615" s="143"/>
      <c r="C2615" s="327"/>
      <c r="D2615" s="144"/>
      <c r="E2615" s="144"/>
      <c r="F2615" s="144"/>
      <c r="G2615" s="144"/>
      <c r="H2615" s="144"/>
      <c r="I2615" s="144"/>
      <c r="J2615" s="144"/>
      <c r="K2615" s="144"/>
      <c r="L2615" s="144"/>
      <c r="M2615" s="144"/>
      <c r="N2615" s="144"/>
      <c r="O2615" s="144"/>
      <c r="P2615" s="144"/>
      <c r="Q2615" s="144"/>
      <c r="R2615" s="144"/>
      <c r="S2615" s="144"/>
      <c r="T2615" s="144"/>
      <c r="U2615" s="144"/>
      <c r="V2615" s="144"/>
      <c r="W2615" s="144"/>
      <c r="X2615" s="144"/>
      <c r="Y2615" s="144"/>
      <c r="Z2615" s="144"/>
      <c r="AA2615" s="144"/>
      <c r="AB2615" s="144"/>
      <c r="AC2615" s="144"/>
      <c r="AD2615" s="144"/>
      <c r="AE2615" s="144"/>
      <c r="AF2615" s="144"/>
      <c r="AG2615" s="144"/>
      <c r="AH2615" s="144"/>
      <c r="AI2615" s="144"/>
      <c r="AJ2615" s="144"/>
      <c r="AK2615" s="144"/>
      <c r="AL2615" s="144"/>
      <c r="AM2615" s="144"/>
      <c r="AN2615" s="144"/>
      <c r="AO2615" s="144"/>
      <c r="AP2615" s="144"/>
      <c r="AQ2615" s="144"/>
      <c r="AR2615" s="144"/>
      <c r="AS2615" s="144"/>
      <c r="AT2615" s="144"/>
      <c r="AU2615" s="144"/>
      <c r="AV2615" s="144"/>
      <c r="AW2615" s="144"/>
      <c r="AX2615" s="144"/>
      <c r="AY2615" s="144"/>
      <c r="AZ2615" s="144"/>
      <c r="BA2615" s="144"/>
      <c r="BB2615" s="144"/>
      <c r="BC2615" s="144"/>
      <c r="BD2615" s="144"/>
      <c r="BE2615" s="144"/>
      <c r="BF2615" s="144"/>
      <c r="BG2615" s="144"/>
      <c r="BH2615" s="144"/>
      <c r="BI2615" s="144"/>
      <c r="BJ2615" s="144"/>
      <c r="BK2615" s="144"/>
      <c r="BL2615" s="144"/>
      <c r="BM2615" s="144"/>
      <c r="BN2615" s="144"/>
      <c r="BO2615" s="144"/>
      <c r="BP2615" s="144"/>
    </row>
    <row r="2616" spans="1:68" ht="14.5" x14ac:dyDescent="0.3">
      <c r="A2616" s="143"/>
      <c r="B2616" s="143"/>
      <c r="C2616" s="327"/>
      <c r="D2616" s="144"/>
      <c r="E2616" s="144"/>
      <c r="F2616" s="144"/>
      <c r="G2616" s="144"/>
      <c r="H2616" s="144"/>
      <c r="I2616" s="144"/>
      <c r="J2616" s="144"/>
      <c r="K2616" s="144"/>
      <c r="L2616" s="144"/>
      <c r="M2616" s="144"/>
      <c r="N2616" s="144"/>
      <c r="O2616" s="144"/>
      <c r="P2616" s="144"/>
      <c r="Q2616" s="144"/>
      <c r="R2616" s="144"/>
      <c r="S2616" s="144"/>
      <c r="T2616" s="144"/>
      <c r="U2616" s="144"/>
      <c r="V2616" s="144"/>
      <c r="W2616" s="144"/>
      <c r="X2616" s="144"/>
      <c r="Y2616" s="144"/>
      <c r="Z2616" s="144"/>
      <c r="AA2616" s="144"/>
      <c r="AB2616" s="144"/>
      <c r="AC2616" s="144"/>
      <c r="AD2616" s="144"/>
      <c r="AE2616" s="144"/>
      <c r="AF2616" s="144"/>
      <c r="AG2616" s="144"/>
      <c r="AH2616" s="144"/>
      <c r="AI2616" s="144"/>
      <c r="AJ2616" s="144"/>
      <c r="AK2616" s="144"/>
      <c r="AL2616" s="144"/>
      <c r="AM2616" s="144"/>
      <c r="AN2616" s="144"/>
      <c r="AO2616" s="144"/>
      <c r="AP2616" s="144"/>
      <c r="AQ2616" s="144"/>
      <c r="AR2616" s="144"/>
      <c r="AS2616" s="144"/>
      <c r="AT2616" s="144"/>
      <c r="AU2616" s="144"/>
      <c r="AV2616" s="144"/>
      <c r="AW2616" s="144"/>
      <c r="AX2616" s="144"/>
      <c r="AY2616" s="144"/>
      <c r="AZ2616" s="144"/>
      <c r="BA2616" s="144"/>
      <c r="BB2616" s="144"/>
      <c r="BC2616" s="144"/>
      <c r="BD2616" s="144"/>
      <c r="BE2616" s="144"/>
      <c r="BF2616" s="144"/>
      <c r="BG2616" s="144"/>
      <c r="BH2616" s="144"/>
      <c r="BI2616" s="144"/>
      <c r="BJ2616" s="144"/>
      <c r="BK2616" s="144"/>
      <c r="BL2616" s="144"/>
      <c r="BM2616" s="144"/>
      <c r="BN2616" s="144"/>
      <c r="BO2616" s="144"/>
      <c r="BP2616" s="144"/>
    </row>
    <row r="2617" spans="1:68" ht="14.5" x14ac:dyDescent="0.3">
      <c r="A2617" s="143"/>
      <c r="B2617" s="143"/>
      <c r="C2617" s="327"/>
      <c r="D2617" s="144"/>
      <c r="E2617" s="144"/>
      <c r="F2617" s="144"/>
      <c r="G2617" s="144"/>
      <c r="H2617" s="144"/>
      <c r="I2617" s="144"/>
      <c r="J2617" s="144"/>
      <c r="K2617" s="144"/>
      <c r="L2617" s="144"/>
      <c r="M2617" s="144"/>
      <c r="N2617" s="144"/>
      <c r="O2617" s="144"/>
      <c r="P2617" s="144"/>
      <c r="Q2617" s="144"/>
      <c r="R2617" s="144"/>
      <c r="S2617" s="144"/>
      <c r="T2617" s="144"/>
      <c r="U2617" s="144"/>
      <c r="V2617" s="144"/>
      <c r="W2617" s="144"/>
      <c r="X2617" s="144"/>
      <c r="Y2617" s="144"/>
      <c r="Z2617" s="144"/>
      <c r="AA2617" s="144"/>
      <c r="AB2617" s="144"/>
      <c r="AC2617" s="144"/>
      <c r="AD2617" s="144"/>
      <c r="AE2617" s="144"/>
      <c r="AF2617" s="144"/>
      <c r="AG2617" s="144"/>
      <c r="AH2617" s="144"/>
      <c r="AI2617" s="144"/>
      <c r="AJ2617" s="144"/>
      <c r="AK2617" s="144"/>
      <c r="AL2617" s="144"/>
      <c r="AM2617" s="144"/>
      <c r="AN2617" s="144"/>
      <c r="AO2617" s="144"/>
      <c r="AP2617" s="144"/>
      <c r="AQ2617" s="144"/>
      <c r="AR2617" s="144"/>
      <c r="AS2617" s="144"/>
      <c r="AT2617" s="144"/>
      <c r="AU2617" s="144"/>
      <c r="AV2617" s="144"/>
      <c r="AW2617" s="144"/>
      <c r="AX2617" s="144"/>
      <c r="AY2617" s="144"/>
      <c r="AZ2617" s="144"/>
      <c r="BA2617" s="144"/>
      <c r="BB2617" s="144"/>
      <c r="BC2617" s="144"/>
      <c r="BD2617" s="144"/>
      <c r="BE2617" s="144"/>
      <c r="BF2617" s="144"/>
      <c r="BG2617" s="144"/>
      <c r="BH2617" s="144"/>
      <c r="BI2617" s="144"/>
      <c r="BJ2617" s="144"/>
      <c r="BK2617" s="144"/>
      <c r="BL2617" s="144"/>
      <c r="BM2617" s="144"/>
      <c r="BN2617" s="144"/>
      <c r="BO2617" s="144"/>
      <c r="BP2617" s="144"/>
    </row>
    <row r="2618" spans="1:68" ht="14.5" x14ac:dyDescent="0.3">
      <c r="A2618" s="143"/>
      <c r="B2618" s="143"/>
      <c r="C2618" s="327"/>
      <c r="D2618" s="144"/>
      <c r="E2618" s="144"/>
      <c r="F2618" s="144"/>
      <c r="G2618" s="144"/>
      <c r="H2618" s="144"/>
      <c r="I2618" s="144"/>
      <c r="J2618" s="144"/>
      <c r="K2618" s="144"/>
      <c r="L2618" s="144"/>
      <c r="M2618" s="144"/>
      <c r="N2618" s="144"/>
      <c r="O2618" s="144"/>
      <c r="P2618" s="144"/>
      <c r="Q2618" s="144"/>
      <c r="R2618" s="144"/>
      <c r="S2618" s="144"/>
      <c r="T2618" s="144"/>
      <c r="U2618" s="144"/>
      <c r="V2618" s="144"/>
      <c r="W2618" s="144"/>
      <c r="X2618" s="144"/>
      <c r="Y2618" s="144"/>
      <c r="Z2618" s="144"/>
      <c r="AA2618" s="144"/>
      <c r="AB2618" s="144"/>
      <c r="AC2618" s="144"/>
      <c r="AD2618" s="144"/>
      <c r="AE2618" s="144"/>
      <c r="AF2618" s="144"/>
      <c r="AG2618" s="144"/>
      <c r="AH2618" s="144"/>
      <c r="AI2618" s="144"/>
      <c r="AJ2618" s="144"/>
      <c r="AK2618" s="144"/>
      <c r="AL2618" s="144"/>
      <c r="AM2618" s="144"/>
      <c r="AN2618" s="144"/>
      <c r="AO2618" s="144"/>
      <c r="AP2618" s="144"/>
      <c r="AQ2618" s="144"/>
      <c r="AR2618" s="144"/>
      <c r="AS2618" s="144"/>
      <c r="AT2618" s="144"/>
      <c r="AU2618" s="144"/>
      <c r="AV2618" s="144"/>
      <c r="AW2618" s="144"/>
      <c r="AX2618" s="144"/>
      <c r="AY2618" s="144"/>
      <c r="AZ2618" s="144"/>
      <c r="BA2618" s="144"/>
      <c r="BB2618" s="144"/>
      <c r="BC2618" s="144"/>
      <c r="BD2618" s="144"/>
      <c r="BE2618" s="144"/>
      <c r="BF2618" s="144"/>
      <c r="BG2618" s="144"/>
      <c r="BH2618" s="144"/>
      <c r="BI2618" s="144"/>
      <c r="BJ2618" s="144"/>
      <c r="BK2618" s="144"/>
      <c r="BL2618" s="144"/>
      <c r="BM2618" s="144"/>
      <c r="BN2618" s="144"/>
      <c r="BO2618" s="144"/>
      <c r="BP2618" s="144"/>
    </row>
    <row r="2619" spans="1:68" ht="14.5" x14ac:dyDescent="0.3">
      <c r="A2619" s="143"/>
      <c r="B2619" s="143"/>
      <c r="C2619" s="327"/>
      <c r="D2619" s="144"/>
      <c r="E2619" s="144"/>
      <c r="F2619" s="144"/>
      <c r="G2619" s="144"/>
      <c r="H2619" s="144"/>
      <c r="I2619" s="144"/>
      <c r="J2619" s="144"/>
      <c r="K2619" s="144"/>
      <c r="L2619" s="144"/>
      <c r="M2619" s="144"/>
      <c r="N2619" s="144"/>
      <c r="O2619" s="144"/>
      <c r="P2619" s="144"/>
      <c r="Q2619" s="144"/>
      <c r="R2619" s="144"/>
      <c r="S2619" s="144"/>
      <c r="T2619" s="144"/>
      <c r="U2619" s="144"/>
      <c r="V2619" s="144"/>
      <c r="W2619" s="144"/>
      <c r="X2619" s="144"/>
      <c r="Y2619" s="144"/>
      <c r="Z2619" s="144"/>
      <c r="AA2619" s="144"/>
      <c r="AB2619" s="144"/>
      <c r="AC2619" s="144"/>
      <c r="AD2619" s="144"/>
      <c r="AE2619" s="144"/>
      <c r="AF2619" s="144"/>
      <c r="AG2619" s="144"/>
      <c r="AH2619" s="144"/>
      <c r="AI2619" s="144"/>
      <c r="AJ2619" s="144"/>
      <c r="AK2619" s="144"/>
      <c r="AL2619" s="144"/>
      <c r="AM2619" s="144"/>
      <c r="AN2619" s="144"/>
      <c r="AO2619" s="144"/>
      <c r="AP2619" s="144"/>
      <c r="AQ2619" s="144"/>
      <c r="AR2619" s="144"/>
      <c r="AS2619" s="144"/>
      <c r="AT2619" s="144"/>
      <c r="AU2619" s="144"/>
      <c r="AV2619" s="144"/>
      <c r="AW2619" s="144"/>
      <c r="AX2619" s="144"/>
      <c r="AY2619" s="144"/>
      <c r="AZ2619" s="144"/>
      <c r="BA2619" s="144"/>
      <c r="BB2619" s="144"/>
      <c r="BC2619" s="144"/>
      <c r="BD2619" s="144"/>
      <c r="BE2619" s="144"/>
      <c r="BF2619" s="144"/>
      <c r="BG2619" s="144"/>
      <c r="BH2619" s="144"/>
      <c r="BI2619" s="144"/>
      <c r="BJ2619" s="144"/>
      <c r="BK2619" s="144"/>
      <c r="BL2619" s="144"/>
      <c r="BM2619" s="144"/>
      <c r="BN2619" s="144"/>
      <c r="BO2619" s="144"/>
      <c r="BP2619" s="144"/>
    </row>
    <row r="2620" spans="1:68" ht="14.5" x14ac:dyDescent="0.3">
      <c r="A2620" s="143"/>
      <c r="B2620" s="143"/>
      <c r="C2620" s="327"/>
      <c r="D2620" s="144"/>
      <c r="E2620" s="144"/>
      <c r="F2620" s="144"/>
      <c r="G2620" s="144"/>
      <c r="H2620" s="144"/>
      <c r="I2620" s="144"/>
      <c r="J2620" s="144"/>
      <c r="K2620" s="144"/>
      <c r="L2620" s="144"/>
      <c r="M2620" s="144"/>
      <c r="N2620" s="144"/>
      <c r="O2620" s="144"/>
      <c r="P2620" s="144"/>
      <c r="Q2620" s="144"/>
      <c r="R2620" s="144"/>
      <c r="S2620" s="144"/>
      <c r="T2620" s="144"/>
      <c r="U2620" s="144"/>
      <c r="V2620" s="144"/>
      <c r="W2620" s="144"/>
      <c r="X2620" s="144"/>
      <c r="Y2620" s="144"/>
      <c r="Z2620" s="144"/>
      <c r="AA2620" s="144"/>
      <c r="AB2620" s="144"/>
      <c r="AC2620" s="144"/>
      <c r="AD2620" s="144"/>
      <c r="AE2620" s="144"/>
      <c r="AF2620" s="144"/>
      <c r="AG2620" s="144"/>
      <c r="AH2620" s="144"/>
      <c r="AI2620" s="144"/>
      <c r="AJ2620" s="144"/>
      <c r="AK2620" s="144"/>
      <c r="AL2620" s="144"/>
      <c r="AM2620" s="144"/>
      <c r="AN2620" s="144"/>
      <c r="AO2620" s="144"/>
      <c r="AP2620" s="144"/>
      <c r="AQ2620" s="144"/>
      <c r="AR2620" s="144"/>
      <c r="AS2620" s="144"/>
      <c r="AT2620" s="144"/>
      <c r="AU2620" s="144"/>
      <c r="AV2620" s="144"/>
      <c r="AW2620" s="144"/>
      <c r="AX2620" s="144"/>
      <c r="AY2620" s="144"/>
      <c r="AZ2620" s="144"/>
      <c r="BA2620" s="144"/>
      <c r="BB2620" s="144"/>
      <c r="BC2620" s="144"/>
      <c r="BD2620" s="144"/>
      <c r="BE2620" s="144"/>
      <c r="BF2620" s="144"/>
      <c r="BG2620" s="144"/>
      <c r="BH2620" s="144"/>
      <c r="BI2620" s="144"/>
      <c r="BJ2620" s="144"/>
      <c r="BK2620" s="144"/>
      <c r="BL2620" s="144"/>
      <c r="BM2620" s="144"/>
      <c r="BN2620" s="144"/>
      <c r="BO2620" s="144"/>
      <c r="BP2620" s="144"/>
    </row>
    <row r="2621" spans="1:68" ht="14.5" x14ac:dyDescent="0.3">
      <c r="A2621" s="143"/>
      <c r="B2621" s="143"/>
      <c r="C2621" s="327"/>
      <c r="D2621" s="144"/>
      <c r="E2621" s="144"/>
      <c r="F2621" s="144"/>
      <c r="G2621" s="144"/>
      <c r="H2621" s="144"/>
      <c r="I2621" s="144"/>
      <c r="J2621" s="144"/>
      <c r="K2621" s="144"/>
      <c r="L2621" s="144"/>
      <c r="M2621" s="144"/>
      <c r="N2621" s="144"/>
      <c r="O2621" s="144"/>
      <c r="P2621" s="144"/>
      <c r="Q2621" s="144"/>
      <c r="R2621" s="144"/>
      <c r="S2621" s="144"/>
      <c r="T2621" s="144"/>
      <c r="U2621" s="144"/>
      <c r="V2621" s="144"/>
      <c r="W2621" s="144"/>
      <c r="X2621" s="144"/>
      <c r="Y2621" s="144"/>
      <c r="Z2621" s="144"/>
      <c r="AA2621" s="144"/>
      <c r="AB2621" s="144"/>
      <c r="AC2621" s="144"/>
      <c r="AD2621" s="144"/>
      <c r="AE2621" s="144"/>
      <c r="AF2621" s="144"/>
      <c r="AG2621" s="144"/>
      <c r="AH2621" s="144"/>
      <c r="AI2621" s="144"/>
      <c r="AJ2621" s="144"/>
      <c r="AK2621" s="144"/>
      <c r="AL2621" s="144"/>
      <c r="AM2621" s="144"/>
      <c r="AN2621" s="144"/>
      <c r="AO2621" s="144"/>
      <c r="AP2621" s="144"/>
      <c r="AQ2621" s="144"/>
      <c r="AR2621" s="144"/>
      <c r="AS2621" s="144"/>
      <c r="AT2621" s="144"/>
      <c r="AU2621" s="144"/>
      <c r="AV2621" s="144"/>
      <c r="AW2621" s="144"/>
      <c r="AX2621" s="144"/>
      <c r="AY2621" s="144"/>
      <c r="AZ2621" s="144"/>
      <c r="BA2621" s="144"/>
      <c r="BB2621" s="144"/>
      <c r="BC2621" s="144"/>
      <c r="BD2621" s="144"/>
      <c r="BE2621" s="144"/>
      <c r="BF2621" s="144"/>
      <c r="BG2621" s="144"/>
      <c r="BH2621" s="144"/>
      <c r="BI2621" s="144"/>
      <c r="BJ2621" s="144"/>
      <c r="BK2621" s="144"/>
      <c r="BL2621" s="144"/>
      <c r="BM2621" s="144"/>
      <c r="BN2621" s="144"/>
      <c r="BO2621" s="144"/>
      <c r="BP2621" s="144"/>
    </row>
    <row r="2622" spans="1:68" ht="14.5" x14ac:dyDescent="0.3">
      <c r="A2622" s="143"/>
      <c r="B2622" s="143"/>
      <c r="C2622" s="327"/>
      <c r="D2622" s="144"/>
      <c r="E2622" s="144"/>
      <c r="F2622" s="144"/>
      <c r="G2622" s="144"/>
      <c r="H2622" s="144"/>
      <c r="I2622" s="144"/>
      <c r="J2622" s="144"/>
      <c r="K2622" s="144"/>
      <c r="L2622" s="144"/>
      <c r="M2622" s="144"/>
      <c r="N2622" s="144"/>
      <c r="O2622" s="144"/>
      <c r="P2622" s="144"/>
      <c r="Q2622" s="144"/>
      <c r="R2622" s="144"/>
      <c r="S2622" s="144"/>
      <c r="T2622" s="144"/>
      <c r="U2622" s="144"/>
      <c r="V2622" s="144"/>
      <c r="W2622" s="144"/>
      <c r="X2622" s="144"/>
      <c r="Y2622" s="144"/>
      <c r="Z2622" s="144"/>
      <c r="AA2622" s="144"/>
      <c r="AB2622" s="144"/>
      <c r="AC2622" s="144"/>
      <c r="AD2622" s="144"/>
      <c r="AE2622" s="144"/>
      <c r="AF2622" s="144"/>
      <c r="AG2622" s="144"/>
      <c r="AH2622" s="144"/>
      <c r="AI2622" s="144"/>
      <c r="AJ2622" s="144"/>
      <c r="AK2622" s="144"/>
      <c r="AL2622" s="144"/>
      <c r="AM2622" s="144"/>
      <c r="AN2622" s="144"/>
      <c r="AO2622" s="144"/>
      <c r="AP2622" s="144"/>
      <c r="AQ2622" s="144"/>
      <c r="AR2622" s="144"/>
      <c r="AS2622" s="144"/>
      <c r="AT2622" s="144"/>
      <c r="AU2622" s="144"/>
      <c r="AV2622" s="144"/>
      <c r="AW2622" s="144"/>
      <c r="AX2622" s="144"/>
      <c r="AY2622" s="144"/>
      <c r="AZ2622" s="144"/>
      <c r="BA2622" s="144"/>
      <c r="BB2622" s="144"/>
      <c r="BC2622" s="144"/>
      <c r="BD2622" s="144"/>
      <c r="BE2622" s="144"/>
      <c r="BF2622" s="144"/>
      <c r="BG2622" s="144"/>
      <c r="BH2622" s="144"/>
      <c r="BI2622" s="144"/>
      <c r="BJ2622" s="144"/>
      <c r="BK2622" s="144"/>
      <c r="BL2622" s="144"/>
      <c r="BM2622" s="144"/>
      <c r="BN2622" s="144"/>
      <c r="BO2622" s="144"/>
      <c r="BP2622" s="144"/>
    </row>
    <row r="2623" spans="1:68" ht="14.5" x14ac:dyDescent="0.3">
      <c r="A2623" s="143"/>
      <c r="B2623" s="143"/>
      <c r="C2623" s="327"/>
      <c r="D2623" s="144"/>
      <c r="E2623" s="144"/>
      <c r="F2623" s="144"/>
      <c r="G2623" s="144"/>
      <c r="H2623" s="144"/>
      <c r="I2623" s="144"/>
      <c r="J2623" s="144"/>
      <c r="K2623" s="144"/>
      <c r="L2623" s="144"/>
      <c r="M2623" s="144"/>
      <c r="N2623" s="144"/>
      <c r="O2623" s="144"/>
      <c r="P2623" s="144"/>
      <c r="Q2623" s="144"/>
      <c r="R2623" s="144"/>
      <c r="S2623" s="144"/>
      <c r="T2623" s="144"/>
      <c r="U2623" s="144"/>
      <c r="V2623" s="144"/>
      <c r="W2623" s="144"/>
      <c r="X2623" s="144"/>
      <c r="Y2623" s="144"/>
      <c r="Z2623" s="144"/>
      <c r="AA2623" s="144"/>
      <c r="AB2623" s="144"/>
      <c r="AC2623" s="144"/>
      <c r="AD2623" s="144"/>
      <c r="AE2623" s="144"/>
      <c r="AF2623" s="144"/>
      <c r="AG2623" s="144"/>
      <c r="AH2623" s="144"/>
      <c r="AI2623" s="144"/>
      <c r="AJ2623" s="144"/>
      <c r="AK2623" s="144"/>
      <c r="AL2623" s="144"/>
      <c r="AM2623" s="144"/>
      <c r="AN2623" s="144"/>
      <c r="AO2623" s="144"/>
      <c r="AP2623" s="144"/>
      <c r="AQ2623" s="144"/>
      <c r="AR2623" s="144"/>
      <c r="AS2623" s="144"/>
      <c r="AT2623" s="144"/>
      <c r="AU2623" s="144"/>
      <c r="AV2623" s="144"/>
      <c r="AW2623" s="144"/>
      <c r="AX2623" s="144"/>
      <c r="AY2623" s="144"/>
      <c r="AZ2623" s="144"/>
      <c r="BA2623" s="144"/>
      <c r="BB2623" s="144"/>
      <c r="BC2623" s="144"/>
      <c r="BD2623" s="144"/>
      <c r="BE2623" s="144"/>
      <c r="BF2623" s="144"/>
      <c r="BG2623" s="144"/>
      <c r="BH2623" s="144"/>
      <c r="BI2623" s="144"/>
      <c r="BJ2623" s="144"/>
      <c r="BK2623" s="144"/>
      <c r="BL2623" s="144"/>
      <c r="BM2623" s="144"/>
      <c r="BN2623" s="144"/>
      <c r="BO2623" s="144"/>
      <c r="BP2623" s="144"/>
    </row>
    <row r="2624" spans="1:68" ht="14.5" x14ac:dyDescent="0.3">
      <c r="A2624" s="143"/>
      <c r="B2624" s="143"/>
      <c r="C2624" s="327"/>
      <c r="D2624" s="144"/>
      <c r="E2624" s="144"/>
      <c r="F2624" s="144"/>
      <c r="G2624" s="144"/>
      <c r="H2624" s="144"/>
      <c r="I2624" s="144"/>
      <c r="J2624" s="144"/>
      <c r="K2624" s="144"/>
      <c r="L2624" s="144"/>
      <c r="M2624" s="144"/>
      <c r="N2624" s="144"/>
      <c r="O2624" s="144"/>
      <c r="P2624" s="144"/>
      <c r="Q2624" s="144"/>
      <c r="R2624" s="144"/>
      <c r="S2624" s="144"/>
      <c r="T2624" s="144"/>
      <c r="U2624" s="144"/>
      <c r="V2624" s="144"/>
      <c r="W2624" s="144"/>
      <c r="X2624" s="144"/>
      <c r="Y2624" s="144"/>
      <c r="Z2624" s="144"/>
      <c r="AA2624" s="144"/>
      <c r="AB2624" s="144"/>
      <c r="AC2624" s="144"/>
      <c r="AD2624" s="144"/>
      <c r="AE2624" s="144"/>
      <c r="AF2624" s="144"/>
      <c r="AG2624" s="144"/>
      <c r="AH2624" s="144"/>
      <c r="AI2624" s="144"/>
      <c r="AJ2624" s="144"/>
      <c r="AK2624" s="144"/>
      <c r="AL2624" s="144"/>
      <c r="AM2624" s="144"/>
      <c r="AN2624" s="144"/>
      <c r="AO2624" s="144"/>
      <c r="AP2624" s="144"/>
      <c r="AQ2624" s="144"/>
      <c r="AR2624" s="144"/>
      <c r="AS2624" s="144"/>
      <c r="AT2624" s="144"/>
      <c r="AU2624" s="144"/>
      <c r="AV2624" s="144"/>
      <c r="AW2624" s="144"/>
      <c r="AX2624" s="144"/>
      <c r="AY2624" s="144"/>
      <c r="AZ2624" s="144"/>
      <c r="BA2624" s="144"/>
      <c r="BB2624" s="144"/>
      <c r="BC2624" s="144"/>
      <c r="BD2624" s="144"/>
      <c r="BE2624" s="144"/>
      <c r="BF2624" s="144"/>
      <c r="BG2624" s="144"/>
      <c r="BH2624" s="144"/>
      <c r="BI2624" s="144"/>
      <c r="BJ2624" s="144"/>
      <c r="BK2624" s="144"/>
      <c r="BL2624" s="144"/>
      <c r="BM2624" s="144"/>
      <c r="BN2624" s="144"/>
      <c r="BO2624" s="144"/>
      <c r="BP2624" s="144"/>
    </row>
    <row r="2625" spans="1:68" ht="14.5" x14ac:dyDescent="0.3">
      <c r="A2625" s="143"/>
      <c r="B2625" s="143"/>
      <c r="C2625" s="327"/>
      <c r="D2625" s="144"/>
      <c r="E2625" s="144"/>
      <c r="F2625" s="144"/>
      <c r="G2625" s="144"/>
      <c r="H2625" s="144"/>
      <c r="I2625" s="144"/>
      <c r="J2625" s="144"/>
      <c r="K2625" s="144"/>
      <c r="L2625" s="144"/>
      <c r="M2625" s="144"/>
      <c r="N2625" s="144"/>
      <c r="O2625" s="144"/>
      <c r="P2625" s="144"/>
      <c r="Q2625" s="144"/>
      <c r="R2625" s="144"/>
      <c r="S2625" s="144"/>
      <c r="T2625" s="144"/>
      <c r="U2625" s="144"/>
      <c r="V2625" s="144"/>
      <c r="W2625" s="144"/>
      <c r="X2625" s="144"/>
      <c r="Y2625" s="144"/>
      <c r="Z2625" s="144"/>
      <c r="AA2625" s="144"/>
      <c r="AB2625" s="144"/>
      <c r="AC2625" s="144"/>
      <c r="AD2625" s="144"/>
      <c r="AE2625" s="144"/>
      <c r="AF2625" s="144"/>
      <c r="AG2625" s="144"/>
      <c r="AH2625" s="144"/>
      <c r="AI2625" s="144"/>
      <c r="AJ2625" s="144"/>
      <c r="AK2625" s="144"/>
      <c r="AL2625" s="144"/>
      <c r="AM2625" s="144"/>
      <c r="AN2625" s="144"/>
      <c r="AO2625" s="144"/>
      <c r="AP2625" s="144"/>
      <c r="AQ2625" s="144"/>
      <c r="AR2625" s="144"/>
      <c r="AS2625" s="144"/>
      <c r="AT2625" s="144"/>
      <c r="AU2625" s="144"/>
      <c r="AV2625" s="144"/>
      <c r="AW2625" s="144"/>
      <c r="AX2625" s="144"/>
      <c r="AY2625" s="144"/>
      <c r="AZ2625" s="144"/>
      <c r="BA2625" s="144"/>
      <c r="BB2625" s="144"/>
      <c r="BC2625" s="144"/>
      <c r="BD2625" s="144"/>
      <c r="BE2625" s="144"/>
      <c r="BF2625" s="144"/>
      <c r="BG2625" s="144"/>
      <c r="BH2625" s="144"/>
      <c r="BI2625" s="144"/>
      <c r="BJ2625" s="144"/>
      <c r="BK2625" s="144"/>
      <c r="BL2625" s="144"/>
      <c r="BM2625" s="144"/>
      <c r="BN2625" s="144"/>
      <c r="BO2625" s="144"/>
      <c r="BP2625" s="144"/>
    </row>
    <row r="2626" spans="1:68" ht="14.5" x14ac:dyDescent="0.3">
      <c r="A2626" s="143"/>
      <c r="B2626" s="143"/>
      <c r="C2626" s="327"/>
      <c r="D2626" s="144"/>
      <c r="E2626" s="144"/>
      <c r="F2626" s="144"/>
      <c r="G2626" s="144"/>
      <c r="H2626" s="144"/>
      <c r="I2626" s="144"/>
      <c r="J2626" s="144"/>
      <c r="K2626" s="144"/>
      <c r="L2626" s="144"/>
      <c r="M2626" s="144"/>
      <c r="N2626" s="144"/>
      <c r="O2626" s="144"/>
      <c r="P2626" s="144"/>
      <c r="Q2626" s="144"/>
      <c r="R2626" s="144"/>
      <c r="S2626" s="144"/>
      <c r="T2626" s="144"/>
      <c r="U2626" s="144"/>
      <c r="V2626" s="144"/>
      <c r="W2626" s="144"/>
      <c r="X2626" s="144"/>
      <c r="Y2626" s="144"/>
      <c r="Z2626" s="144"/>
      <c r="AA2626" s="144"/>
      <c r="AB2626" s="144"/>
      <c r="AC2626" s="144"/>
      <c r="AD2626" s="144"/>
      <c r="AE2626" s="144"/>
      <c r="AF2626" s="144"/>
      <c r="AG2626" s="144"/>
      <c r="AH2626" s="144"/>
      <c r="AI2626" s="144"/>
      <c r="AJ2626" s="144"/>
      <c r="AK2626" s="144"/>
      <c r="AL2626" s="144"/>
      <c r="AM2626" s="144"/>
      <c r="AN2626" s="144"/>
      <c r="AO2626" s="144"/>
      <c r="AP2626" s="144"/>
      <c r="AQ2626" s="144"/>
      <c r="AR2626" s="144"/>
      <c r="AS2626" s="144"/>
      <c r="AT2626" s="144"/>
      <c r="AU2626" s="144"/>
      <c r="AV2626" s="144"/>
      <c r="AW2626" s="144"/>
      <c r="AX2626" s="144"/>
      <c r="AY2626" s="144"/>
      <c r="AZ2626" s="144"/>
      <c r="BA2626" s="144"/>
      <c r="BB2626" s="144"/>
      <c r="BC2626" s="144"/>
      <c r="BD2626" s="144"/>
      <c r="BE2626" s="144"/>
      <c r="BF2626" s="144"/>
      <c r="BG2626" s="144"/>
      <c r="BH2626" s="144"/>
      <c r="BI2626" s="144"/>
      <c r="BJ2626" s="144"/>
      <c r="BK2626" s="144"/>
      <c r="BL2626" s="144"/>
      <c r="BM2626" s="144"/>
      <c r="BN2626" s="144"/>
      <c r="BO2626" s="144"/>
      <c r="BP2626" s="144"/>
    </row>
    <row r="2627" spans="1:68" ht="14.5" x14ac:dyDescent="0.3">
      <c r="A2627" s="143"/>
      <c r="B2627" s="143"/>
      <c r="C2627" s="327"/>
      <c r="D2627" s="144"/>
      <c r="E2627" s="144"/>
      <c r="F2627" s="144"/>
      <c r="G2627" s="144"/>
      <c r="H2627" s="144"/>
      <c r="I2627" s="144"/>
      <c r="J2627" s="144"/>
      <c r="K2627" s="144"/>
      <c r="L2627" s="144"/>
      <c r="M2627" s="144"/>
      <c r="N2627" s="144"/>
      <c r="O2627" s="144"/>
      <c r="P2627" s="144"/>
      <c r="Q2627" s="144"/>
      <c r="R2627" s="144"/>
      <c r="S2627" s="144"/>
      <c r="T2627" s="144"/>
      <c r="U2627" s="144"/>
      <c r="V2627" s="144"/>
      <c r="W2627" s="144"/>
      <c r="X2627" s="144"/>
      <c r="Y2627" s="144"/>
      <c r="Z2627" s="144"/>
      <c r="AA2627" s="144"/>
      <c r="AB2627" s="144"/>
      <c r="AC2627" s="144"/>
      <c r="AD2627" s="144"/>
      <c r="AE2627" s="144"/>
      <c r="AF2627" s="144"/>
      <c r="AG2627" s="144"/>
      <c r="AH2627" s="144"/>
      <c r="AI2627" s="144"/>
      <c r="AJ2627" s="144"/>
      <c r="AK2627" s="144"/>
      <c r="AL2627" s="144"/>
      <c r="AM2627" s="144"/>
      <c r="AN2627" s="144"/>
      <c r="AO2627" s="144"/>
      <c r="AP2627" s="144"/>
      <c r="AQ2627" s="144"/>
      <c r="AR2627" s="144"/>
      <c r="AS2627" s="144"/>
      <c r="AT2627" s="144"/>
      <c r="AU2627" s="144"/>
      <c r="AV2627" s="144"/>
      <c r="AW2627" s="144"/>
      <c r="AX2627" s="144"/>
      <c r="AY2627" s="144"/>
      <c r="AZ2627" s="144"/>
      <c r="BA2627" s="144"/>
      <c r="BB2627" s="144"/>
      <c r="BC2627" s="144"/>
      <c r="BD2627" s="144"/>
      <c r="BE2627" s="144"/>
      <c r="BF2627" s="144"/>
      <c r="BG2627" s="144"/>
      <c r="BH2627" s="144"/>
      <c r="BI2627" s="144"/>
      <c r="BJ2627" s="144"/>
      <c r="BK2627" s="144"/>
      <c r="BL2627" s="144"/>
      <c r="BM2627" s="144"/>
      <c r="BN2627" s="144"/>
      <c r="BO2627" s="144"/>
      <c r="BP2627" s="144"/>
    </row>
    <row r="2628" spans="1:68" ht="14.5" x14ac:dyDescent="0.3">
      <c r="A2628" s="143"/>
      <c r="B2628" s="143"/>
      <c r="C2628" s="327"/>
      <c r="D2628" s="144"/>
      <c r="E2628" s="144"/>
      <c r="F2628" s="144"/>
      <c r="G2628" s="144"/>
      <c r="H2628" s="144"/>
      <c r="I2628" s="144"/>
      <c r="J2628" s="144"/>
      <c r="K2628" s="144"/>
      <c r="L2628" s="144"/>
      <c r="M2628" s="144"/>
      <c r="N2628" s="144"/>
      <c r="O2628" s="144"/>
      <c r="P2628" s="144"/>
      <c r="Q2628" s="144"/>
      <c r="R2628" s="144"/>
      <c r="S2628" s="144"/>
      <c r="T2628" s="144"/>
      <c r="U2628" s="144"/>
      <c r="V2628" s="144"/>
      <c r="W2628" s="144"/>
      <c r="X2628" s="144"/>
      <c r="Y2628" s="144"/>
      <c r="Z2628" s="144"/>
      <c r="AA2628" s="144"/>
      <c r="AB2628" s="144"/>
      <c r="AC2628" s="144"/>
      <c r="AD2628" s="144"/>
      <c r="AE2628" s="144"/>
      <c r="AF2628" s="144"/>
      <c r="AG2628" s="144"/>
      <c r="AH2628" s="144"/>
      <c r="AI2628" s="144"/>
      <c r="AJ2628" s="144"/>
      <c r="AK2628" s="144"/>
      <c r="AL2628" s="144"/>
      <c r="AM2628" s="144"/>
      <c r="AN2628" s="144"/>
      <c r="AO2628" s="144"/>
      <c r="AP2628" s="144"/>
      <c r="AQ2628" s="144"/>
      <c r="AR2628" s="144"/>
      <c r="AS2628" s="144"/>
      <c r="AT2628" s="144"/>
      <c r="AU2628" s="144"/>
      <c r="AV2628" s="144"/>
      <c r="AW2628" s="144"/>
      <c r="AX2628" s="144"/>
      <c r="AY2628" s="144"/>
      <c r="AZ2628" s="144"/>
      <c r="BA2628" s="144"/>
      <c r="BB2628" s="144"/>
      <c r="BC2628" s="144"/>
      <c r="BD2628" s="144"/>
      <c r="BE2628" s="144"/>
      <c r="BF2628" s="144"/>
      <c r="BG2628" s="144"/>
      <c r="BH2628" s="144"/>
      <c r="BI2628" s="144"/>
      <c r="BJ2628" s="144"/>
      <c r="BK2628" s="144"/>
      <c r="BL2628" s="144"/>
      <c r="BM2628" s="144"/>
      <c r="BN2628" s="144"/>
      <c r="BO2628" s="144"/>
      <c r="BP2628" s="144"/>
    </row>
    <row r="2629" spans="1:68" ht="14.5" x14ac:dyDescent="0.3">
      <c r="A2629" s="143"/>
      <c r="B2629" s="143"/>
      <c r="C2629" s="327"/>
      <c r="D2629" s="144"/>
      <c r="E2629" s="144"/>
      <c r="F2629" s="144"/>
      <c r="G2629" s="144"/>
      <c r="H2629" s="144"/>
      <c r="I2629" s="144"/>
      <c r="J2629" s="144"/>
      <c r="K2629" s="144"/>
      <c r="L2629" s="144"/>
      <c r="M2629" s="144"/>
      <c r="N2629" s="144"/>
      <c r="O2629" s="144"/>
      <c r="P2629" s="144"/>
      <c r="Q2629" s="144"/>
      <c r="R2629" s="144"/>
      <c r="S2629" s="144"/>
      <c r="T2629" s="144"/>
      <c r="U2629" s="144"/>
      <c r="V2629" s="144"/>
      <c r="W2629" s="144"/>
      <c r="X2629" s="144"/>
      <c r="Y2629" s="144"/>
      <c r="Z2629" s="144"/>
      <c r="AA2629" s="144"/>
      <c r="AB2629" s="144"/>
      <c r="AC2629" s="144"/>
      <c r="AD2629" s="144"/>
      <c r="AE2629" s="144"/>
      <c r="AF2629" s="144"/>
      <c r="AG2629" s="144"/>
      <c r="AH2629" s="144"/>
      <c r="AI2629" s="144"/>
      <c r="AJ2629" s="144"/>
      <c r="AK2629" s="144"/>
      <c r="AL2629" s="144"/>
      <c r="AM2629" s="144"/>
      <c r="AN2629" s="144"/>
      <c r="AO2629" s="144"/>
      <c r="AP2629" s="144"/>
      <c r="AQ2629" s="144"/>
      <c r="AR2629" s="144"/>
      <c r="AS2629" s="144"/>
      <c r="AT2629" s="144"/>
      <c r="AU2629" s="144"/>
      <c r="AV2629" s="144"/>
      <c r="AW2629" s="144"/>
      <c r="AX2629" s="144"/>
      <c r="AY2629" s="144"/>
      <c r="AZ2629" s="144"/>
      <c r="BA2629" s="144"/>
      <c r="BB2629" s="144"/>
      <c r="BC2629" s="144"/>
      <c r="BD2629" s="144"/>
      <c r="BE2629" s="144"/>
      <c r="BF2629" s="144"/>
      <c r="BG2629" s="144"/>
      <c r="BH2629" s="144"/>
      <c r="BI2629" s="144"/>
      <c r="BJ2629" s="144"/>
      <c r="BK2629" s="144"/>
      <c r="BL2629" s="144"/>
      <c r="BM2629" s="144"/>
      <c r="BN2629" s="144"/>
      <c r="BO2629" s="144"/>
      <c r="BP2629" s="144"/>
    </row>
    <row r="2630" spans="1:68" ht="14.5" x14ac:dyDescent="0.3">
      <c r="A2630" s="143"/>
      <c r="B2630" s="143"/>
      <c r="C2630" s="327"/>
      <c r="D2630" s="144"/>
      <c r="E2630" s="144"/>
      <c r="F2630" s="144"/>
      <c r="G2630" s="144"/>
      <c r="H2630" s="144"/>
      <c r="I2630" s="144"/>
      <c r="J2630" s="144"/>
      <c r="K2630" s="144"/>
      <c r="L2630" s="144"/>
      <c r="M2630" s="144"/>
      <c r="N2630" s="144"/>
      <c r="O2630" s="144"/>
      <c r="P2630" s="144"/>
      <c r="Q2630" s="144"/>
      <c r="R2630" s="144"/>
      <c r="S2630" s="144"/>
      <c r="T2630" s="144"/>
      <c r="U2630" s="144"/>
      <c r="V2630" s="144"/>
      <c r="W2630" s="144"/>
      <c r="X2630" s="144"/>
      <c r="Y2630" s="144"/>
      <c r="Z2630" s="144"/>
      <c r="AA2630" s="144"/>
      <c r="AB2630" s="144"/>
      <c r="AC2630" s="144"/>
      <c r="AD2630" s="144"/>
      <c r="AE2630" s="144"/>
      <c r="AF2630" s="144"/>
      <c r="AG2630" s="144"/>
      <c r="AH2630" s="144"/>
      <c r="AI2630" s="144"/>
      <c r="AJ2630" s="144"/>
      <c r="AK2630" s="144"/>
      <c r="AL2630" s="144"/>
      <c r="AM2630" s="144"/>
      <c r="AN2630" s="144"/>
      <c r="AO2630" s="144"/>
      <c r="AP2630" s="144"/>
      <c r="AQ2630" s="144"/>
      <c r="AR2630" s="144"/>
      <c r="AS2630" s="144"/>
      <c r="AT2630" s="144"/>
      <c r="AU2630" s="144"/>
      <c r="AV2630" s="144"/>
      <c r="AW2630" s="144"/>
      <c r="AX2630" s="144"/>
      <c r="AY2630" s="144"/>
      <c r="AZ2630" s="144"/>
      <c r="BA2630" s="144"/>
      <c r="BB2630" s="144"/>
      <c r="BC2630" s="144"/>
      <c r="BD2630" s="144"/>
      <c r="BE2630" s="144"/>
      <c r="BF2630" s="144"/>
      <c r="BG2630" s="144"/>
      <c r="BH2630" s="144"/>
      <c r="BI2630" s="144"/>
      <c r="BJ2630" s="144"/>
      <c r="BK2630" s="144"/>
      <c r="BL2630" s="144"/>
      <c r="BM2630" s="144"/>
      <c r="BN2630" s="144"/>
      <c r="BO2630" s="144"/>
      <c r="BP2630" s="144"/>
    </row>
    <row r="2631" spans="1:68" ht="14.5" x14ac:dyDescent="0.3">
      <c r="A2631" s="143"/>
      <c r="B2631" s="143"/>
      <c r="C2631" s="327"/>
      <c r="D2631" s="144"/>
      <c r="E2631" s="144"/>
      <c r="F2631" s="144"/>
      <c r="G2631" s="144"/>
      <c r="H2631" s="144"/>
      <c r="I2631" s="144"/>
      <c r="J2631" s="144"/>
      <c r="K2631" s="144"/>
      <c r="L2631" s="144"/>
      <c r="M2631" s="144"/>
      <c r="N2631" s="144"/>
      <c r="O2631" s="144"/>
      <c r="P2631" s="144"/>
      <c r="Q2631" s="144"/>
      <c r="R2631" s="144"/>
      <c r="S2631" s="144"/>
      <c r="T2631" s="144"/>
      <c r="U2631" s="144"/>
      <c r="V2631" s="144"/>
      <c r="W2631" s="144"/>
      <c r="X2631" s="144"/>
      <c r="Y2631" s="144"/>
      <c r="Z2631" s="144"/>
      <c r="AA2631" s="144"/>
      <c r="AB2631" s="144"/>
      <c r="AC2631" s="144"/>
      <c r="AD2631" s="144"/>
      <c r="AE2631" s="144"/>
      <c r="AF2631" s="144"/>
      <c r="AG2631" s="144"/>
      <c r="AH2631" s="144"/>
      <c r="AI2631" s="144"/>
      <c r="AJ2631" s="144"/>
      <c r="AK2631" s="144"/>
      <c r="AL2631" s="144"/>
      <c r="AM2631" s="144"/>
      <c r="AN2631" s="144"/>
      <c r="AO2631" s="144"/>
      <c r="AP2631" s="144"/>
      <c r="AQ2631" s="144"/>
      <c r="AR2631" s="144"/>
      <c r="AS2631" s="144"/>
      <c r="AT2631" s="144"/>
      <c r="AU2631" s="144"/>
      <c r="AV2631" s="144"/>
      <c r="AW2631" s="144"/>
      <c r="AX2631" s="144"/>
      <c r="AY2631" s="144"/>
      <c r="AZ2631" s="144"/>
      <c r="BA2631" s="144"/>
      <c r="BB2631" s="144"/>
      <c r="BC2631" s="144"/>
      <c r="BD2631" s="144"/>
      <c r="BE2631" s="144"/>
      <c r="BF2631" s="144"/>
      <c r="BG2631" s="144"/>
      <c r="BH2631" s="144"/>
      <c r="BI2631" s="144"/>
      <c r="BJ2631" s="144"/>
      <c r="BK2631" s="144"/>
      <c r="BL2631" s="144"/>
      <c r="BM2631" s="144"/>
      <c r="BN2631" s="144"/>
      <c r="BO2631" s="144"/>
      <c r="BP2631" s="144"/>
    </row>
    <row r="2632" spans="1:68" ht="14.5" x14ac:dyDescent="0.3">
      <c r="A2632" s="143"/>
      <c r="B2632" s="143"/>
      <c r="C2632" s="327"/>
      <c r="D2632" s="144"/>
      <c r="E2632" s="144"/>
      <c r="F2632" s="144"/>
      <c r="G2632" s="144"/>
      <c r="H2632" s="144"/>
      <c r="I2632" s="144"/>
      <c r="J2632" s="144"/>
      <c r="K2632" s="144"/>
      <c r="L2632" s="144"/>
      <c r="M2632" s="144"/>
      <c r="N2632" s="144"/>
      <c r="O2632" s="144"/>
      <c r="P2632" s="144"/>
      <c r="Q2632" s="144"/>
      <c r="R2632" s="144"/>
      <c r="S2632" s="144"/>
      <c r="T2632" s="144"/>
      <c r="U2632" s="144"/>
      <c r="V2632" s="144"/>
      <c r="W2632" s="144"/>
      <c r="X2632" s="144"/>
      <c r="Y2632" s="144"/>
      <c r="Z2632" s="144"/>
      <c r="AA2632" s="144"/>
      <c r="AB2632" s="144"/>
      <c r="AC2632" s="144"/>
      <c r="AD2632" s="144"/>
      <c r="AE2632" s="144"/>
      <c r="AF2632" s="144"/>
      <c r="AG2632" s="144"/>
      <c r="AH2632" s="144"/>
      <c r="AI2632" s="144"/>
      <c r="AJ2632" s="144"/>
      <c r="AK2632" s="144"/>
      <c r="AL2632" s="144"/>
      <c r="AM2632" s="144"/>
      <c r="AN2632" s="144"/>
      <c r="AO2632" s="144"/>
      <c r="AP2632" s="144"/>
      <c r="AQ2632" s="144"/>
      <c r="AR2632" s="144"/>
      <c r="AS2632" s="144"/>
      <c r="AT2632" s="144"/>
      <c r="AU2632" s="144"/>
      <c r="AV2632" s="144"/>
      <c r="AW2632" s="144"/>
      <c r="AX2632" s="144"/>
      <c r="AY2632" s="144"/>
      <c r="AZ2632" s="144"/>
      <c r="BA2632" s="144"/>
      <c r="BB2632" s="144"/>
      <c r="BC2632" s="144"/>
      <c r="BD2632" s="144"/>
      <c r="BE2632" s="144"/>
      <c r="BF2632" s="144"/>
      <c r="BG2632" s="144"/>
      <c r="BH2632" s="144"/>
      <c r="BI2632" s="144"/>
      <c r="BJ2632" s="144"/>
      <c r="BK2632" s="144"/>
      <c r="BL2632" s="144"/>
      <c r="BM2632" s="144"/>
      <c r="BN2632" s="144"/>
      <c r="BO2632" s="144"/>
      <c r="BP2632" s="144"/>
    </row>
    <row r="2633" spans="1:68" ht="14.5" x14ac:dyDescent="0.3">
      <c r="A2633" s="143"/>
      <c r="B2633" s="143"/>
      <c r="C2633" s="327"/>
      <c r="D2633" s="144"/>
      <c r="E2633" s="144"/>
      <c r="F2633" s="144"/>
      <c r="G2633" s="144"/>
      <c r="H2633" s="144"/>
      <c r="I2633" s="144"/>
      <c r="J2633" s="144"/>
      <c r="K2633" s="144"/>
      <c r="L2633" s="144"/>
      <c r="M2633" s="144"/>
      <c r="N2633" s="144"/>
      <c r="O2633" s="144"/>
      <c r="P2633" s="144"/>
      <c r="Q2633" s="144"/>
      <c r="R2633" s="144"/>
      <c r="S2633" s="144"/>
      <c r="T2633" s="144"/>
      <c r="U2633" s="144"/>
      <c r="V2633" s="144"/>
      <c r="W2633" s="144"/>
      <c r="X2633" s="144"/>
      <c r="Y2633" s="144"/>
      <c r="Z2633" s="144"/>
      <c r="AA2633" s="144"/>
      <c r="AB2633" s="144"/>
      <c r="AC2633" s="144"/>
      <c r="AD2633" s="144"/>
      <c r="AE2633" s="144"/>
      <c r="AF2633" s="144"/>
      <c r="AG2633" s="144"/>
      <c r="AH2633" s="144"/>
      <c r="AI2633" s="144"/>
      <c r="AJ2633" s="144"/>
      <c r="AK2633" s="144"/>
      <c r="AL2633" s="144"/>
      <c r="AM2633" s="144"/>
      <c r="AN2633" s="144"/>
      <c r="AO2633" s="144"/>
      <c r="AP2633" s="144"/>
      <c r="AQ2633" s="144"/>
      <c r="AR2633" s="144"/>
      <c r="AS2633" s="144"/>
      <c r="AT2633" s="144"/>
      <c r="AU2633" s="144"/>
      <c r="AV2633" s="144"/>
      <c r="AW2633" s="144"/>
      <c r="AX2633" s="144"/>
      <c r="AY2633" s="144"/>
      <c r="AZ2633" s="144"/>
      <c r="BA2633" s="144"/>
      <c r="BB2633" s="144"/>
      <c r="BC2633" s="144"/>
      <c r="BD2633" s="144"/>
      <c r="BE2633" s="144"/>
      <c r="BF2633" s="144"/>
      <c r="BG2633" s="144"/>
      <c r="BH2633" s="144"/>
      <c r="BI2633" s="144"/>
      <c r="BJ2633" s="144"/>
      <c r="BK2633" s="144"/>
      <c r="BL2633" s="144"/>
      <c r="BM2633" s="144"/>
      <c r="BN2633" s="144"/>
      <c r="BO2633" s="144"/>
      <c r="BP2633" s="144"/>
    </row>
    <row r="2634" spans="1:68" ht="14.5" x14ac:dyDescent="0.3">
      <c r="A2634" s="143"/>
      <c r="B2634" s="143"/>
      <c r="C2634" s="327"/>
      <c r="D2634" s="144"/>
      <c r="E2634" s="144"/>
      <c r="F2634" s="144"/>
      <c r="G2634" s="144"/>
      <c r="H2634" s="144"/>
      <c r="I2634" s="144"/>
      <c r="J2634" s="144"/>
      <c r="K2634" s="144"/>
      <c r="L2634" s="144"/>
      <c r="M2634" s="144"/>
      <c r="N2634" s="144"/>
      <c r="O2634" s="144"/>
      <c r="P2634" s="144"/>
      <c r="Q2634" s="144"/>
      <c r="R2634" s="144"/>
      <c r="S2634" s="144"/>
      <c r="T2634" s="144"/>
      <c r="U2634" s="144"/>
      <c r="V2634" s="144"/>
      <c r="W2634" s="144"/>
      <c r="X2634" s="144"/>
      <c r="Y2634" s="144"/>
      <c r="Z2634" s="144"/>
      <c r="AA2634" s="144"/>
      <c r="AB2634" s="144"/>
      <c r="AC2634" s="144"/>
      <c r="AD2634" s="144"/>
      <c r="AE2634" s="144"/>
      <c r="AF2634" s="144"/>
      <c r="AG2634" s="144"/>
      <c r="AH2634" s="144"/>
      <c r="AI2634" s="144"/>
      <c r="AJ2634" s="144"/>
      <c r="AK2634" s="144"/>
      <c r="AL2634" s="144"/>
      <c r="AM2634" s="144"/>
      <c r="AN2634" s="144"/>
      <c r="AO2634" s="144"/>
      <c r="AP2634" s="144"/>
      <c r="AQ2634" s="144"/>
      <c r="AR2634" s="144"/>
      <c r="AS2634" s="144"/>
      <c r="AT2634" s="144"/>
      <c r="AU2634" s="144"/>
      <c r="AV2634" s="144"/>
      <c r="AW2634" s="144"/>
      <c r="AX2634" s="144"/>
      <c r="AY2634" s="144"/>
      <c r="AZ2634" s="144"/>
      <c r="BA2634" s="144"/>
      <c r="BB2634" s="144"/>
      <c r="BC2634" s="144"/>
      <c r="BD2634" s="144"/>
      <c r="BE2634" s="144"/>
      <c r="BF2634" s="144"/>
      <c r="BG2634" s="144"/>
      <c r="BH2634" s="144"/>
      <c r="BI2634" s="144"/>
      <c r="BJ2634" s="144"/>
      <c r="BK2634" s="144"/>
      <c r="BL2634" s="144"/>
      <c r="BM2634" s="144"/>
      <c r="BN2634" s="144"/>
      <c r="BO2634" s="144"/>
      <c r="BP2634" s="144"/>
    </row>
    <row r="2635" spans="1:68" ht="14.5" x14ac:dyDescent="0.3">
      <c r="A2635" s="143"/>
      <c r="B2635" s="143"/>
      <c r="C2635" s="327"/>
      <c r="D2635" s="144"/>
      <c r="E2635" s="144"/>
      <c r="F2635" s="144"/>
      <c r="G2635" s="144"/>
      <c r="H2635" s="144"/>
      <c r="I2635" s="144"/>
      <c r="J2635" s="144"/>
      <c r="K2635" s="144"/>
      <c r="L2635" s="144"/>
      <c r="M2635" s="144"/>
      <c r="N2635" s="144"/>
      <c r="O2635" s="144"/>
      <c r="P2635" s="144"/>
      <c r="Q2635" s="144"/>
      <c r="R2635" s="144"/>
      <c r="S2635" s="144"/>
      <c r="T2635" s="144"/>
      <c r="U2635" s="144"/>
      <c r="V2635" s="144"/>
      <c r="W2635" s="144"/>
      <c r="X2635" s="144"/>
      <c r="Y2635" s="144"/>
      <c r="Z2635" s="144"/>
      <c r="AA2635" s="144"/>
      <c r="AB2635" s="144"/>
      <c r="AC2635" s="144"/>
      <c r="AD2635" s="144"/>
      <c r="AE2635" s="144"/>
      <c r="AF2635" s="144"/>
      <c r="AG2635" s="144"/>
      <c r="AH2635" s="144"/>
      <c r="AI2635" s="144"/>
      <c r="AJ2635" s="144"/>
      <c r="AK2635" s="144"/>
      <c r="AL2635" s="144"/>
      <c r="AM2635" s="144"/>
      <c r="AN2635" s="144"/>
      <c r="AO2635" s="144"/>
      <c r="AP2635" s="144"/>
      <c r="AQ2635" s="144"/>
      <c r="AR2635" s="144"/>
      <c r="AS2635" s="144"/>
      <c r="AT2635" s="144"/>
      <c r="AU2635" s="144"/>
      <c r="AV2635" s="144"/>
      <c r="AW2635" s="144"/>
      <c r="AX2635" s="144"/>
      <c r="AY2635" s="144"/>
      <c r="AZ2635" s="144"/>
      <c r="BA2635" s="144"/>
      <c r="BB2635" s="144"/>
      <c r="BC2635" s="144"/>
      <c r="BD2635" s="144"/>
      <c r="BE2635" s="144"/>
      <c r="BF2635" s="144"/>
      <c r="BG2635" s="144"/>
      <c r="BH2635" s="144"/>
      <c r="BI2635" s="144"/>
      <c r="BJ2635" s="144"/>
      <c r="BK2635" s="144"/>
      <c r="BL2635" s="144"/>
      <c r="BM2635" s="144"/>
      <c r="BN2635" s="144"/>
      <c r="BO2635" s="144"/>
      <c r="BP2635" s="144"/>
    </row>
    <row r="2636" spans="1:68" ht="14.5" x14ac:dyDescent="0.3">
      <c r="A2636" s="143"/>
      <c r="B2636" s="143"/>
      <c r="C2636" s="327"/>
      <c r="D2636" s="144"/>
      <c r="E2636" s="144"/>
      <c r="F2636" s="144"/>
      <c r="G2636" s="144"/>
      <c r="H2636" s="144"/>
      <c r="I2636" s="144"/>
      <c r="J2636" s="144"/>
      <c r="K2636" s="144"/>
      <c r="L2636" s="144"/>
      <c r="M2636" s="144"/>
      <c r="N2636" s="144"/>
      <c r="O2636" s="144"/>
      <c r="P2636" s="144"/>
      <c r="Q2636" s="144"/>
      <c r="R2636" s="144"/>
      <c r="S2636" s="144"/>
      <c r="T2636" s="144"/>
      <c r="U2636" s="144"/>
      <c r="V2636" s="144"/>
      <c r="W2636" s="144"/>
      <c r="X2636" s="144"/>
      <c r="Y2636" s="144"/>
      <c r="Z2636" s="144"/>
      <c r="AA2636" s="144"/>
      <c r="AB2636" s="144"/>
      <c r="AC2636" s="144"/>
      <c r="AD2636" s="144"/>
      <c r="AE2636" s="144"/>
      <c r="AF2636" s="144"/>
      <c r="AG2636" s="144"/>
      <c r="AH2636" s="144"/>
      <c r="AI2636" s="144"/>
      <c r="AJ2636" s="144"/>
      <c r="AK2636" s="144"/>
      <c r="AL2636" s="144"/>
      <c r="AM2636" s="144"/>
      <c r="AN2636" s="144"/>
      <c r="AO2636" s="144"/>
      <c r="AP2636" s="144"/>
      <c r="AQ2636" s="144"/>
      <c r="AR2636" s="144"/>
      <c r="AS2636" s="144"/>
      <c r="AT2636" s="144"/>
      <c r="AU2636" s="144"/>
      <c r="AV2636" s="144"/>
      <c r="AW2636" s="144"/>
      <c r="AX2636" s="144"/>
      <c r="AY2636" s="144"/>
      <c r="AZ2636" s="144"/>
      <c r="BA2636" s="144"/>
      <c r="BB2636" s="144"/>
      <c r="BC2636" s="144"/>
      <c r="BD2636" s="144"/>
      <c r="BE2636" s="144"/>
      <c r="BF2636" s="144"/>
      <c r="BG2636" s="144"/>
      <c r="BH2636" s="144"/>
      <c r="BI2636" s="144"/>
      <c r="BJ2636" s="144"/>
      <c r="BK2636" s="144"/>
      <c r="BL2636" s="144"/>
      <c r="BM2636" s="144"/>
      <c r="BN2636" s="144"/>
      <c r="BO2636" s="144"/>
      <c r="BP2636" s="144"/>
    </row>
    <row r="2637" spans="1:68" ht="14.5" x14ac:dyDescent="0.3">
      <c r="A2637" s="143"/>
      <c r="B2637" s="143"/>
      <c r="C2637" s="327"/>
      <c r="D2637" s="144"/>
      <c r="E2637" s="144"/>
      <c r="F2637" s="144"/>
      <c r="G2637" s="144"/>
      <c r="H2637" s="144"/>
      <c r="I2637" s="144"/>
      <c r="J2637" s="144"/>
      <c r="K2637" s="144"/>
      <c r="L2637" s="144"/>
      <c r="M2637" s="144"/>
      <c r="N2637" s="144"/>
      <c r="O2637" s="144"/>
      <c r="P2637" s="144"/>
      <c r="Q2637" s="144"/>
      <c r="R2637" s="144"/>
      <c r="S2637" s="144"/>
      <c r="T2637" s="144"/>
      <c r="U2637" s="144"/>
      <c r="V2637" s="144"/>
      <c r="W2637" s="144"/>
      <c r="X2637" s="144"/>
      <c r="Y2637" s="144"/>
      <c r="Z2637" s="144"/>
      <c r="AA2637" s="144"/>
      <c r="AB2637" s="144"/>
      <c r="AC2637" s="144"/>
      <c r="AD2637" s="144"/>
      <c r="AE2637" s="144"/>
      <c r="AF2637" s="144"/>
      <c r="AG2637" s="144"/>
      <c r="AH2637" s="144"/>
      <c r="AI2637" s="144"/>
      <c r="AJ2637" s="144"/>
      <c r="AK2637" s="144"/>
      <c r="AL2637" s="144"/>
      <c r="AM2637" s="144"/>
      <c r="AN2637" s="144"/>
      <c r="AO2637" s="144"/>
      <c r="AP2637" s="144"/>
      <c r="AQ2637" s="144"/>
      <c r="AR2637" s="144"/>
      <c r="AS2637" s="144"/>
      <c r="AT2637" s="144"/>
      <c r="AU2637" s="144"/>
      <c r="AV2637" s="144"/>
      <c r="AW2637" s="144"/>
      <c r="AX2637" s="144"/>
      <c r="AY2637" s="144"/>
      <c r="AZ2637" s="144"/>
      <c r="BA2637" s="144"/>
      <c r="BB2637" s="144"/>
      <c r="BC2637" s="144"/>
      <c r="BD2637" s="144"/>
      <c r="BE2637" s="144"/>
      <c r="BF2637" s="144"/>
      <c r="BG2637" s="144"/>
      <c r="BH2637" s="144"/>
      <c r="BI2637" s="144"/>
      <c r="BJ2637" s="144"/>
      <c r="BK2637" s="144"/>
      <c r="BL2637" s="144"/>
      <c r="BM2637" s="144"/>
      <c r="BN2637" s="144"/>
      <c r="BO2637" s="144"/>
      <c r="BP2637" s="144"/>
    </row>
    <row r="2638" spans="1:68" ht="14.5" x14ac:dyDescent="0.3">
      <c r="A2638" s="143"/>
      <c r="B2638" s="143"/>
      <c r="C2638" s="327"/>
      <c r="D2638" s="144"/>
      <c r="E2638" s="144"/>
      <c r="F2638" s="144"/>
      <c r="G2638" s="144"/>
      <c r="H2638" s="144"/>
      <c r="I2638" s="144"/>
      <c r="J2638" s="144"/>
      <c r="K2638" s="144"/>
      <c r="L2638" s="144"/>
      <c r="M2638" s="144"/>
      <c r="N2638" s="144"/>
      <c r="O2638" s="144"/>
      <c r="P2638" s="144"/>
      <c r="Q2638" s="144"/>
      <c r="R2638" s="144"/>
      <c r="S2638" s="144"/>
      <c r="T2638" s="144"/>
      <c r="U2638" s="144"/>
      <c r="V2638" s="144"/>
      <c r="W2638" s="144"/>
      <c r="X2638" s="144"/>
      <c r="Y2638" s="144"/>
      <c r="Z2638" s="144"/>
      <c r="AA2638" s="144"/>
      <c r="AB2638" s="144"/>
      <c r="AC2638" s="144"/>
      <c r="AD2638" s="144"/>
      <c r="AE2638" s="144"/>
      <c r="AF2638" s="144"/>
      <c r="AG2638" s="144"/>
      <c r="AH2638" s="144"/>
      <c r="AI2638" s="144"/>
      <c r="AJ2638" s="144"/>
      <c r="AK2638" s="144"/>
      <c r="AL2638" s="144"/>
      <c r="AM2638" s="144"/>
      <c r="AN2638" s="144"/>
      <c r="AO2638" s="144"/>
      <c r="AP2638" s="144"/>
      <c r="AQ2638" s="144"/>
      <c r="AR2638" s="144"/>
      <c r="AS2638" s="144"/>
      <c r="AT2638" s="144"/>
      <c r="AU2638" s="144"/>
      <c r="AV2638" s="144"/>
      <c r="AW2638" s="144"/>
      <c r="AX2638" s="144"/>
      <c r="AY2638" s="144"/>
      <c r="AZ2638" s="144"/>
      <c r="BA2638" s="144"/>
      <c r="BB2638" s="144"/>
      <c r="BC2638" s="144"/>
      <c r="BD2638" s="144"/>
      <c r="BE2638" s="144"/>
      <c r="BF2638" s="144"/>
      <c r="BG2638" s="144"/>
      <c r="BH2638" s="144"/>
      <c r="BI2638" s="144"/>
      <c r="BJ2638" s="144"/>
      <c r="BK2638" s="144"/>
      <c r="BL2638" s="144"/>
      <c r="BM2638" s="144"/>
      <c r="BN2638" s="144"/>
      <c r="BO2638" s="144"/>
      <c r="BP2638" s="144"/>
    </row>
    <row r="2639" spans="1:68" ht="14.5" x14ac:dyDescent="0.3">
      <c r="A2639" s="143"/>
      <c r="B2639" s="143"/>
      <c r="C2639" s="327"/>
      <c r="D2639" s="144"/>
      <c r="E2639" s="144"/>
      <c r="F2639" s="144"/>
      <c r="G2639" s="144"/>
      <c r="H2639" s="144"/>
      <c r="I2639" s="144"/>
      <c r="J2639" s="144"/>
      <c r="K2639" s="144"/>
      <c r="L2639" s="144"/>
      <c r="M2639" s="144"/>
      <c r="N2639" s="144"/>
      <c r="O2639" s="144"/>
      <c r="P2639" s="144"/>
      <c r="Q2639" s="144"/>
      <c r="R2639" s="144"/>
      <c r="S2639" s="144"/>
      <c r="T2639" s="144"/>
      <c r="U2639" s="144"/>
      <c r="V2639" s="144"/>
      <c r="W2639" s="144"/>
      <c r="X2639" s="144"/>
      <c r="Y2639" s="144"/>
      <c r="Z2639" s="144"/>
      <c r="AA2639" s="144"/>
      <c r="AB2639" s="144"/>
      <c r="AC2639" s="144"/>
      <c r="AD2639" s="144"/>
      <c r="AE2639" s="144"/>
      <c r="AF2639" s="144"/>
      <c r="AG2639" s="144"/>
      <c r="AH2639" s="144"/>
      <c r="AI2639" s="144"/>
      <c r="AJ2639" s="144"/>
      <c r="AK2639" s="144"/>
      <c r="AL2639" s="144"/>
      <c r="AM2639" s="144"/>
      <c r="AN2639" s="144"/>
      <c r="AO2639" s="144"/>
      <c r="AP2639" s="144"/>
      <c r="AQ2639" s="144"/>
      <c r="AR2639" s="144"/>
      <c r="AS2639" s="144"/>
      <c r="AT2639" s="144"/>
      <c r="AU2639" s="144"/>
      <c r="AV2639" s="144"/>
      <c r="AW2639" s="144"/>
      <c r="AX2639" s="144"/>
      <c r="AY2639" s="144"/>
      <c r="AZ2639" s="144"/>
      <c r="BA2639" s="144"/>
      <c r="BB2639" s="144"/>
      <c r="BC2639" s="144"/>
      <c r="BD2639" s="144"/>
      <c r="BE2639" s="144"/>
      <c r="BF2639" s="144"/>
      <c r="BG2639" s="144"/>
      <c r="BH2639" s="144"/>
      <c r="BI2639" s="144"/>
      <c r="BJ2639" s="144"/>
      <c r="BK2639" s="144"/>
      <c r="BL2639" s="144"/>
      <c r="BM2639" s="144"/>
      <c r="BN2639" s="144"/>
      <c r="BO2639" s="144"/>
      <c r="BP2639" s="144"/>
    </row>
    <row r="2640" spans="1:68" ht="14.5" x14ac:dyDescent="0.3">
      <c r="A2640" s="143"/>
      <c r="B2640" s="143"/>
      <c r="C2640" s="327"/>
      <c r="D2640" s="144"/>
      <c r="E2640" s="144"/>
      <c r="F2640" s="144"/>
      <c r="G2640" s="144"/>
      <c r="H2640" s="144"/>
      <c r="I2640" s="144"/>
      <c r="J2640" s="144"/>
      <c r="K2640" s="144"/>
      <c r="L2640" s="144"/>
      <c r="M2640" s="144"/>
      <c r="N2640" s="144"/>
      <c r="O2640" s="144"/>
      <c r="P2640" s="144"/>
      <c r="Q2640" s="144"/>
      <c r="R2640" s="144"/>
      <c r="S2640" s="144"/>
      <c r="T2640" s="144"/>
      <c r="U2640" s="144"/>
      <c r="V2640" s="144"/>
      <c r="W2640" s="144"/>
      <c r="X2640" s="144"/>
      <c r="Y2640" s="144"/>
      <c r="Z2640" s="144"/>
      <c r="AA2640" s="144"/>
      <c r="AB2640" s="144"/>
      <c r="AC2640" s="144"/>
      <c r="AD2640" s="144"/>
      <c r="AE2640" s="144"/>
      <c r="AF2640" s="144"/>
      <c r="AG2640" s="144"/>
      <c r="AH2640" s="144"/>
      <c r="AI2640" s="144"/>
      <c r="AJ2640" s="144"/>
      <c r="AK2640" s="144"/>
      <c r="AL2640" s="144"/>
      <c r="AM2640" s="144"/>
      <c r="AN2640" s="144"/>
      <c r="AO2640" s="144"/>
      <c r="AP2640" s="144"/>
      <c r="AQ2640" s="144"/>
      <c r="AR2640" s="144"/>
      <c r="AS2640" s="144"/>
      <c r="AT2640" s="144"/>
      <c r="AU2640" s="144"/>
      <c r="AV2640" s="144"/>
      <c r="AW2640" s="144"/>
      <c r="AX2640" s="144"/>
      <c r="AY2640" s="144"/>
      <c r="AZ2640" s="144"/>
      <c r="BA2640" s="144"/>
      <c r="BB2640" s="144"/>
      <c r="BC2640" s="144"/>
      <c r="BD2640" s="144"/>
      <c r="BE2640" s="144"/>
      <c r="BF2640" s="144"/>
      <c r="BG2640" s="144"/>
      <c r="BH2640" s="144"/>
      <c r="BI2640" s="144"/>
      <c r="BJ2640" s="144"/>
      <c r="BK2640" s="144"/>
      <c r="BL2640" s="144"/>
      <c r="BM2640" s="144"/>
      <c r="BN2640" s="144"/>
      <c r="BO2640" s="144"/>
      <c r="BP2640" s="144"/>
    </row>
    <row r="2641" spans="1:68" ht="14.5" x14ac:dyDescent="0.3">
      <c r="A2641" s="143"/>
      <c r="B2641" s="143"/>
      <c r="C2641" s="327"/>
      <c r="D2641" s="144"/>
      <c r="E2641" s="144"/>
      <c r="F2641" s="144"/>
      <c r="G2641" s="144"/>
      <c r="H2641" s="144"/>
      <c r="I2641" s="144"/>
      <c r="J2641" s="144"/>
      <c r="K2641" s="144"/>
      <c r="L2641" s="144"/>
      <c r="M2641" s="144"/>
      <c r="N2641" s="144"/>
      <c r="O2641" s="144"/>
      <c r="P2641" s="144"/>
      <c r="Q2641" s="144"/>
      <c r="R2641" s="144"/>
      <c r="S2641" s="144"/>
      <c r="T2641" s="144"/>
      <c r="U2641" s="144"/>
      <c r="V2641" s="144"/>
      <c r="W2641" s="144"/>
      <c r="X2641" s="144"/>
      <c r="Y2641" s="144"/>
      <c r="Z2641" s="144"/>
      <c r="AA2641" s="144"/>
      <c r="AB2641" s="144"/>
      <c r="AC2641" s="144"/>
      <c r="AD2641" s="144"/>
      <c r="AE2641" s="144"/>
      <c r="AF2641" s="144"/>
      <c r="AG2641" s="144"/>
      <c r="AH2641" s="144"/>
      <c r="AI2641" s="144"/>
      <c r="AJ2641" s="144"/>
      <c r="AK2641" s="144"/>
      <c r="AL2641" s="144"/>
      <c r="AM2641" s="144"/>
      <c r="AN2641" s="144"/>
      <c r="AO2641" s="144"/>
      <c r="AP2641" s="144"/>
      <c r="AQ2641" s="144"/>
      <c r="AR2641" s="144"/>
      <c r="AS2641" s="144"/>
      <c r="AT2641" s="144"/>
      <c r="AU2641" s="144"/>
      <c r="AV2641" s="144"/>
      <c r="AW2641" s="144"/>
      <c r="AX2641" s="144"/>
      <c r="AY2641" s="144"/>
      <c r="AZ2641" s="144"/>
      <c r="BA2641" s="144"/>
      <c r="BB2641" s="144"/>
      <c r="BC2641" s="144"/>
      <c r="BD2641" s="144"/>
      <c r="BE2641" s="144"/>
      <c r="BF2641" s="144"/>
      <c r="BG2641" s="144"/>
      <c r="BH2641" s="144"/>
      <c r="BI2641" s="144"/>
      <c r="BJ2641" s="144"/>
      <c r="BK2641" s="144"/>
      <c r="BL2641" s="144"/>
      <c r="BM2641" s="144"/>
      <c r="BN2641" s="144"/>
      <c r="BO2641" s="144"/>
      <c r="BP2641" s="144"/>
    </row>
    <row r="2642" spans="1:68" ht="14.5" x14ac:dyDescent="0.3">
      <c r="A2642" s="143"/>
      <c r="B2642" s="143"/>
      <c r="C2642" s="327"/>
      <c r="D2642" s="144"/>
      <c r="E2642" s="144"/>
      <c r="F2642" s="144"/>
      <c r="G2642" s="144"/>
      <c r="H2642" s="144"/>
      <c r="I2642" s="144"/>
      <c r="J2642" s="144"/>
      <c r="K2642" s="144"/>
      <c r="L2642" s="144"/>
      <c r="M2642" s="144"/>
      <c r="N2642" s="144"/>
      <c r="O2642" s="144"/>
      <c r="P2642" s="144"/>
      <c r="Q2642" s="144"/>
      <c r="R2642" s="144"/>
      <c r="S2642" s="144"/>
      <c r="T2642" s="144"/>
      <c r="U2642" s="144"/>
      <c r="V2642" s="144"/>
      <c r="W2642" s="144"/>
      <c r="X2642" s="144"/>
      <c r="Y2642" s="144"/>
      <c r="Z2642" s="144"/>
      <c r="AA2642" s="144"/>
      <c r="AB2642" s="144"/>
      <c r="AC2642" s="144"/>
      <c r="AD2642" s="144"/>
      <c r="AE2642" s="144"/>
      <c r="AF2642" s="144"/>
      <c r="AG2642" s="144"/>
      <c r="AH2642" s="144"/>
      <c r="AI2642" s="144"/>
      <c r="AJ2642" s="144"/>
      <c r="AK2642" s="144"/>
      <c r="AL2642" s="144"/>
      <c r="AM2642" s="144"/>
      <c r="AN2642" s="144"/>
      <c r="AO2642" s="144"/>
      <c r="AP2642" s="144"/>
      <c r="AQ2642" s="144"/>
      <c r="AR2642" s="144"/>
      <c r="AS2642" s="144"/>
      <c r="AT2642" s="144"/>
      <c r="AU2642" s="144"/>
      <c r="AV2642" s="144"/>
      <c r="AW2642" s="144"/>
      <c r="AX2642" s="144"/>
      <c r="AY2642" s="144"/>
      <c r="AZ2642" s="144"/>
      <c r="BA2642" s="144"/>
      <c r="BB2642" s="144"/>
      <c r="BC2642" s="144"/>
      <c r="BD2642" s="144"/>
      <c r="BE2642" s="144"/>
      <c r="BF2642" s="144"/>
      <c r="BG2642" s="144"/>
      <c r="BH2642" s="144"/>
      <c r="BI2642" s="144"/>
      <c r="BJ2642" s="144"/>
      <c r="BK2642" s="144"/>
      <c r="BL2642" s="144"/>
      <c r="BM2642" s="144"/>
      <c r="BN2642" s="144"/>
      <c r="BO2642" s="144"/>
      <c r="BP2642" s="144"/>
    </row>
    <row r="2643" spans="1:68" ht="14.5" x14ac:dyDescent="0.3">
      <c r="A2643" s="143"/>
      <c r="B2643" s="143"/>
      <c r="C2643" s="327"/>
      <c r="D2643" s="144"/>
      <c r="E2643" s="144"/>
      <c r="F2643" s="144"/>
      <c r="G2643" s="144"/>
      <c r="H2643" s="144"/>
      <c r="I2643" s="144"/>
      <c r="J2643" s="144"/>
      <c r="K2643" s="144"/>
      <c r="L2643" s="144"/>
      <c r="M2643" s="144"/>
      <c r="N2643" s="144"/>
      <c r="O2643" s="144"/>
      <c r="P2643" s="144"/>
      <c r="Q2643" s="144"/>
      <c r="R2643" s="144"/>
      <c r="S2643" s="144"/>
      <c r="T2643" s="144"/>
      <c r="U2643" s="144"/>
      <c r="V2643" s="144"/>
      <c r="W2643" s="144"/>
      <c r="X2643" s="144"/>
      <c r="Y2643" s="144"/>
      <c r="Z2643" s="144"/>
      <c r="AA2643" s="144"/>
      <c r="AB2643" s="144"/>
      <c r="AC2643" s="144"/>
      <c r="AD2643" s="144"/>
      <c r="AE2643" s="144"/>
      <c r="AF2643" s="144"/>
      <c r="AG2643" s="144"/>
      <c r="AH2643" s="144"/>
      <c r="AI2643" s="144"/>
      <c r="AJ2643" s="144"/>
      <c r="AK2643" s="144"/>
      <c r="AL2643" s="144"/>
      <c r="AM2643" s="144"/>
      <c r="AN2643" s="144"/>
      <c r="AO2643" s="144"/>
      <c r="AP2643" s="144"/>
      <c r="AQ2643" s="144"/>
      <c r="AR2643" s="144"/>
      <c r="AS2643" s="144"/>
      <c r="AT2643" s="144"/>
      <c r="AU2643" s="144"/>
      <c r="AV2643" s="144"/>
      <c r="AW2643" s="144"/>
      <c r="AX2643" s="144"/>
      <c r="AY2643" s="144"/>
      <c r="AZ2643" s="144"/>
      <c r="BA2643" s="144"/>
      <c r="BB2643" s="144"/>
      <c r="BC2643" s="144"/>
      <c r="BD2643" s="144"/>
      <c r="BE2643" s="144"/>
      <c r="BF2643" s="144"/>
      <c r="BG2643" s="144"/>
      <c r="BH2643" s="144"/>
      <c r="BI2643" s="144"/>
      <c r="BJ2643" s="144"/>
      <c r="BK2643" s="144"/>
      <c r="BL2643" s="144"/>
      <c r="BM2643" s="144"/>
      <c r="BN2643" s="144"/>
      <c r="BO2643" s="144"/>
      <c r="BP2643" s="144"/>
    </row>
    <row r="2644" spans="1:68" ht="14.5" x14ac:dyDescent="0.3">
      <c r="A2644" s="143"/>
      <c r="B2644" s="143"/>
      <c r="C2644" s="327"/>
      <c r="D2644" s="144"/>
      <c r="E2644" s="144"/>
      <c r="F2644" s="144"/>
      <c r="G2644" s="144"/>
      <c r="H2644" s="144"/>
      <c r="I2644" s="144"/>
      <c r="J2644" s="144"/>
      <c r="K2644" s="144"/>
      <c r="L2644" s="144"/>
      <c r="M2644" s="144"/>
      <c r="N2644" s="144"/>
      <c r="O2644" s="144"/>
      <c r="P2644" s="144"/>
      <c r="Q2644" s="144"/>
      <c r="R2644" s="144"/>
      <c r="S2644" s="144"/>
      <c r="T2644" s="144"/>
      <c r="U2644" s="144"/>
      <c r="V2644" s="144"/>
      <c r="W2644" s="144"/>
      <c r="X2644" s="144"/>
      <c r="Y2644" s="144"/>
      <c r="Z2644" s="144"/>
      <c r="AA2644" s="144"/>
      <c r="AB2644" s="144"/>
      <c r="AC2644" s="144"/>
      <c r="AD2644" s="144"/>
      <c r="AE2644" s="144"/>
      <c r="AF2644" s="144"/>
      <c r="AG2644" s="144"/>
      <c r="AH2644" s="144"/>
      <c r="AI2644" s="144"/>
      <c r="AJ2644" s="144"/>
      <c r="AK2644" s="144"/>
      <c r="AL2644" s="144"/>
      <c r="AM2644" s="144"/>
      <c r="AN2644" s="144"/>
      <c r="AO2644" s="144"/>
      <c r="AP2644" s="144"/>
      <c r="AQ2644" s="144"/>
      <c r="AR2644" s="144"/>
      <c r="AS2644" s="144"/>
      <c r="AT2644" s="144"/>
      <c r="AU2644" s="144"/>
      <c r="AV2644" s="144"/>
      <c r="AW2644" s="144"/>
      <c r="AX2644" s="144"/>
      <c r="AY2644" s="144"/>
      <c r="AZ2644" s="144"/>
      <c r="BA2644" s="144"/>
      <c r="BB2644" s="144"/>
      <c r="BC2644" s="144"/>
      <c r="BD2644" s="144"/>
      <c r="BE2644" s="144"/>
      <c r="BF2644" s="144"/>
      <c r="BG2644" s="144"/>
      <c r="BH2644" s="144"/>
      <c r="BI2644" s="144"/>
      <c r="BJ2644" s="144"/>
      <c r="BK2644" s="144"/>
      <c r="BL2644" s="144"/>
      <c r="BM2644" s="144"/>
      <c r="BN2644" s="144"/>
      <c r="BO2644" s="144"/>
      <c r="BP2644" s="144"/>
    </row>
    <row r="2645" spans="1:68" ht="14.5" x14ac:dyDescent="0.3">
      <c r="A2645" s="143"/>
      <c r="B2645" s="143"/>
      <c r="C2645" s="327"/>
      <c r="D2645" s="144"/>
      <c r="E2645" s="144"/>
      <c r="F2645" s="144"/>
      <c r="G2645" s="144"/>
      <c r="H2645" s="144"/>
      <c r="I2645" s="144"/>
      <c r="J2645" s="144"/>
      <c r="K2645" s="144"/>
      <c r="L2645" s="144"/>
      <c r="M2645" s="144"/>
      <c r="N2645" s="144"/>
      <c r="O2645" s="144"/>
      <c r="P2645" s="144"/>
      <c r="Q2645" s="144"/>
      <c r="R2645" s="144"/>
      <c r="S2645" s="144"/>
      <c r="T2645" s="144"/>
      <c r="U2645" s="144"/>
      <c r="V2645" s="144"/>
      <c r="W2645" s="144"/>
      <c r="X2645" s="144"/>
      <c r="Y2645" s="144"/>
      <c r="Z2645" s="144"/>
      <c r="AA2645" s="144"/>
      <c r="AB2645" s="144"/>
      <c r="AC2645" s="144"/>
      <c r="AD2645" s="144"/>
      <c r="AE2645" s="144"/>
      <c r="AF2645" s="144"/>
      <c r="AG2645" s="144"/>
      <c r="AH2645" s="144"/>
      <c r="AI2645" s="144"/>
      <c r="AJ2645" s="144"/>
      <c r="AK2645" s="144"/>
      <c r="AL2645" s="144"/>
      <c r="AM2645" s="144"/>
      <c r="AN2645" s="144"/>
      <c r="AO2645" s="144"/>
      <c r="AP2645" s="144"/>
      <c r="AQ2645" s="144"/>
      <c r="AR2645" s="144"/>
      <c r="AS2645" s="144"/>
      <c r="AT2645" s="144"/>
      <c r="AU2645" s="144"/>
      <c r="AV2645" s="144"/>
      <c r="AW2645" s="144"/>
      <c r="AX2645" s="144"/>
      <c r="AY2645" s="144"/>
      <c r="AZ2645" s="144"/>
      <c r="BA2645" s="144"/>
      <c r="BB2645" s="144"/>
      <c r="BC2645" s="144"/>
      <c r="BD2645" s="144"/>
      <c r="BE2645" s="144"/>
      <c r="BF2645" s="144"/>
      <c r="BG2645" s="144"/>
      <c r="BH2645" s="144"/>
      <c r="BI2645" s="144"/>
      <c r="BJ2645" s="144"/>
      <c r="BK2645" s="144"/>
      <c r="BL2645" s="144"/>
      <c r="BM2645" s="144"/>
      <c r="BN2645" s="144"/>
      <c r="BO2645" s="144"/>
      <c r="BP2645" s="144"/>
    </row>
    <row r="2646" spans="1:68" ht="14.5" x14ac:dyDescent="0.3">
      <c r="A2646" s="143"/>
      <c r="B2646" s="143"/>
      <c r="C2646" s="327"/>
      <c r="D2646" s="144"/>
      <c r="E2646" s="144"/>
      <c r="F2646" s="144"/>
      <c r="G2646" s="144"/>
      <c r="H2646" s="144"/>
      <c r="I2646" s="144"/>
      <c r="J2646" s="144"/>
      <c r="K2646" s="144"/>
      <c r="L2646" s="144"/>
      <c r="M2646" s="144"/>
      <c r="N2646" s="144"/>
      <c r="O2646" s="144"/>
      <c r="P2646" s="144"/>
      <c r="Q2646" s="144"/>
      <c r="R2646" s="144"/>
      <c r="S2646" s="144"/>
      <c r="T2646" s="144"/>
      <c r="U2646" s="144"/>
      <c r="V2646" s="144"/>
      <c r="W2646" s="144"/>
      <c r="X2646" s="144"/>
      <c r="Y2646" s="144"/>
      <c r="Z2646" s="144"/>
      <c r="AA2646" s="144"/>
      <c r="AB2646" s="144"/>
      <c r="AC2646" s="144"/>
      <c r="AD2646" s="144"/>
      <c r="AE2646" s="144"/>
      <c r="AF2646" s="144"/>
      <c r="AG2646" s="144"/>
      <c r="AH2646" s="144"/>
      <c r="AI2646" s="144"/>
      <c r="AJ2646" s="144"/>
      <c r="AK2646" s="144"/>
      <c r="AL2646" s="144"/>
      <c r="AM2646" s="144"/>
      <c r="AN2646" s="144"/>
      <c r="AO2646" s="144"/>
      <c r="AP2646" s="144"/>
      <c r="AQ2646" s="144"/>
      <c r="AR2646" s="144"/>
      <c r="AS2646" s="144"/>
      <c r="AT2646" s="144"/>
      <c r="AU2646" s="144"/>
      <c r="AV2646" s="144"/>
      <c r="AW2646" s="144"/>
      <c r="AX2646" s="144"/>
      <c r="AY2646" s="144"/>
      <c r="AZ2646" s="144"/>
      <c r="BA2646" s="144"/>
      <c r="BB2646" s="144"/>
      <c r="BC2646" s="144"/>
      <c r="BD2646" s="144"/>
      <c r="BE2646" s="144"/>
      <c r="BF2646" s="144"/>
      <c r="BG2646" s="144"/>
      <c r="BH2646" s="144"/>
      <c r="BI2646" s="144"/>
      <c r="BJ2646" s="144"/>
      <c r="BK2646" s="144"/>
      <c r="BL2646" s="144"/>
      <c r="BM2646" s="144"/>
      <c r="BN2646" s="144"/>
      <c r="BO2646" s="144"/>
      <c r="BP2646" s="144"/>
    </row>
    <row r="2647" spans="1:68" ht="14.5" x14ac:dyDescent="0.3">
      <c r="A2647" s="143"/>
      <c r="B2647" s="143"/>
      <c r="C2647" s="327"/>
      <c r="D2647" s="144"/>
      <c r="E2647" s="144"/>
      <c r="F2647" s="144"/>
      <c r="G2647" s="144"/>
      <c r="H2647" s="144"/>
      <c r="I2647" s="144"/>
      <c r="J2647" s="144"/>
      <c r="K2647" s="144"/>
      <c r="L2647" s="144"/>
      <c r="M2647" s="144"/>
      <c r="N2647" s="144"/>
      <c r="O2647" s="144"/>
      <c r="P2647" s="144"/>
      <c r="Q2647" s="144"/>
      <c r="R2647" s="144"/>
      <c r="S2647" s="144"/>
      <c r="T2647" s="144"/>
      <c r="U2647" s="144"/>
      <c r="V2647" s="144"/>
      <c r="W2647" s="144"/>
      <c r="X2647" s="144"/>
      <c r="Y2647" s="144"/>
      <c r="Z2647" s="144"/>
      <c r="AA2647" s="144"/>
      <c r="AB2647" s="144"/>
      <c r="AC2647" s="144"/>
      <c r="AD2647" s="144"/>
      <c r="AE2647" s="144"/>
      <c r="AF2647" s="144"/>
      <c r="AG2647" s="144"/>
      <c r="AH2647" s="144"/>
      <c r="AI2647" s="144"/>
      <c r="AJ2647" s="144"/>
      <c r="AK2647" s="144"/>
      <c r="AL2647" s="144"/>
      <c r="AM2647" s="144"/>
      <c r="AN2647" s="144"/>
      <c r="AO2647" s="144"/>
      <c r="AP2647" s="144"/>
      <c r="AQ2647" s="144"/>
      <c r="AR2647" s="144"/>
      <c r="AS2647" s="144"/>
      <c r="AT2647" s="144"/>
      <c r="AU2647" s="144"/>
      <c r="AV2647" s="144"/>
      <c r="AW2647" s="144"/>
      <c r="AX2647" s="144"/>
      <c r="AY2647" s="144"/>
      <c r="AZ2647" s="144"/>
      <c r="BA2647" s="144"/>
      <c r="BB2647" s="144"/>
      <c r="BC2647" s="144"/>
      <c r="BD2647" s="144"/>
      <c r="BE2647" s="144"/>
      <c r="BF2647" s="144"/>
      <c r="BG2647" s="144"/>
      <c r="BH2647" s="144"/>
      <c r="BI2647" s="144"/>
      <c r="BJ2647" s="144"/>
      <c r="BK2647" s="144"/>
      <c r="BL2647" s="144"/>
      <c r="BM2647" s="144"/>
      <c r="BN2647" s="144"/>
      <c r="BO2647" s="144"/>
      <c r="BP2647" s="144"/>
    </row>
    <row r="2648" spans="1:68" ht="14.5" x14ac:dyDescent="0.3">
      <c r="A2648" s="143"/>
      <c r="B2648" s="143"/>
      <c r="C2648" s="327"/>
      <c r="D2648" s="144"/>
      <c r="E2648" s="144"/>
      <c r="F2648" s="144"/>
      <c r="G2648" s="144"/>
      <c r="H2648" s="144"/>
      <c r="I2648" s="144"/>
      <c r="J2648" s="144"/>
      <c r="K2648" s="144"/>
      <c r="L2648" s="144"/>
      <c r="M2648" s="144"/>
      <c r="N2648" s="144"/>
      <c r="O2648" s="144"/>
      <c r="P2648" s="144"/>
      <c r="Q2648" s="144"/>
      <c r="R2648" s="144"/>
      <c r="S2648" s="144"/>
      <c r="T2648" s="144"/>
      <c r="U2648" s="144"/>
      <c r="V2648" s="144"/>
      <c r="W2648" s="144"/>
      <c r="X2648" s="144"/>
      <c r="Y2648" s="144"/>
      <c r="Z2648" s="144"/>
      <c r="AA2648" s="144"/>
      <c r="AB2648" s="144"/>
      <c r="AC2648" s="144"/>
      <c r="AD2648" s="144"/>
      <c r="AE2648" s="144"/>
      <c r="AF2648" s="144"/>
      <c r="AG2648" s="144"/>
      <c r="AH2648" s="144"/>
      <c r="AI2648" s="144"/>
      <c r="AJ2648" s="144"/>
      <c r="AK2648" s="144"/>
      <c r="AL2648" s="144"/>
      <c r="AM2648" s="144"/>
      <c r="AN2648" s="144"/>
      <c r="AO2648" s="144"/>
      <c r="AP2648" s="144"/>
      <c r="AQ2648" s="144"/>
      <c r="AR2648" s="144"/>
      <c r="AS2648" s="144"/>
      <c r="AT2648" s="144"/>
      <c r="AU2648" s="144"/>
      <c r="AV2648" s="144"/>
      <c r="AW2648" s="144"/>
      <c r="AX2648" s="144"/>
      <c r="AY2648" s="144"/>
      <c r="AZ2648" s="144"/>
      <c r="BA2648" s="144"/>
      <c r="BB2648" s="144"/>
      <c r="BC2648" s="144"/>
      <c r="BD2648" s="144"/>
      <c r="BE2648" s="144"/>
      <c r="BF2648" s="144"/>
      <c r="BG2648" s="144"/>
      <c r="BH2648" s="144"/>
      <c r="BI2648" s="144"/>
      <c r="BJ2648" s="144"/>
      <c r="BK2648" s="144"/>
      <c r="BL2648" s="144"/>
      <c r="BM2648" s="144"/>
      <c r="BN2648" s="144"/>
      <c r="BO2648" s="144"/>
      <c r="BP2648" s="144"/>
    </row>
    <row r="2649" spans="1:68" ht="14.5" x14ac:dyDescent="0.3">
      <c r="A2649" s="143"/>
      <c r="B2649" s="143"/>
      <c r="C2649" s="327"/>
      <c r="D2649" s="144"/>
      <c r="E2649" s="144"/>
      <c r="F2649" s="144"/>
      <c r="G2649" s="144"/>
      <c r="H2649" s="144"/>
      <c r="I2649" s="144"/>
      <c r="J2649" s="144"/>
      <c r="K2649" s="144"/>
      <c r="L2649" s="144"/>
      <c r="M2649" s="144"/>
      <c r="N2649" s="144"/>
      <c r="O2649" s="144"/>
      <c r="P2649" s="144"/>
      <c r="Q2649" s="144"/>
      <c r="R2649" s="144"/>
      <c r="S2649" s="144"/>
      <c r="T2649" s="144"/>
      <c r="U2649" s="144"/>
      <c r="V2649" s="144"/>
      <c r="W2649" s="144"/>
      <c r="X2649" s="144"/>
      <c r="Y2649" s="144"/>
      <c r="Z2649" s="144"/>
      <c r="AA2649" s="144"/>
      <c r="AB2649" s="144"/>
      <c r="AC2649" s="144"/>
      <c r="AD2649" s="144"/>
      <c r="AE2649" s="144"/>
      <c r="AF2649" s="144"/>
      <c r="AG2649" s="144"/>
      <c r="AH2649" s="144"/>
      <c r="AI2649" s="144"/>
      <c r="AJ2649" s="144"/>
      <c r="AK2649" s="144"/>
      <c r="AL2649" s="144"/>
      <c r="AM2649" s="144"/>
      <c r="AN2649" s="144"/>
      <c r="AO2649" s="144"/>
      <c r="AP2649" s="144"/>
      <c r="AQ2649" s="144"/>
      <c r="AR2649" s="144"/>
      <c r="AS2649" s="144"/>
      <c r="AT2649" s="144"/>
      <c r="AU2649" s="144"/>
      <c r="AV2649" s="144"/>
      <c r="AW2649" s="144"/>
      <c r="AX2649" s="144"/>
      <c r="AY2649" s="144"/>
      <c r="AZ2649" s="144"/>
      <c r="BA2649" s="144"/>
      <c r="BB2649" s="144"/>
      <c r="BC2649" s="144"/>
      <c r="BD2649" s="144"/>
      <c r="BE2649" s="144"/>
      <c r="BF2649" s="144"/>
      <c r="BG2649" s="144"/>
      <c r="BH2649" s="144"/>
      <c r="BI2649" s="144"/>
      <c r="BJ2649" s="144"/>
      <c r="BK2649" s="144"/>
      <c r="BL2649" s="144"/>
      <c r="BM2649" s="144"/>
      <c r="BN2649" s="144"/>
      <c r="BO2649" s="144"/>
      <c r="BP2649" s="144"/>
    </row>
    <row r="2650" spans="1:68" ht="14.5" x14ac:dyDescent="0.3">
      <c r="A2650" s="143"/>
      <c r="B2650" s="143"/>
      <c r="C2650" s="327"/>
      <c r="D2650" s="144"/>
      <c r="E2650" s="144"/>
      <c r="F2650" s="144"/>
      <c r="G2650" s="144"/>
      <c r="H2650" s="144"/>
      <c r="I2650" s="144"/>
      <c r="J2650" s="144"/>
      <c r="K2650" s="144"/>
      <c r="L2650" s="144"/>
      <c r="M2650" s="144"/>
      <c r="N2650" s="144"/>
      <c r="O2650" s="144"/>
      <c r="P2650" s="144"/>
      <c r="Q2650" s="144"/>
      <c r="R2650" s="144"/>
      <c r="S2650" s="144"/>
      <c r="T2650" s="144"/>
      <c r="U2650" s="144"/>
      <c r="V2650" s="144"/>
      <c r="W2650" s="144"/>
      <c r="X2650" s="144"/>
      <c r="Y2650" s="144"/>
      <c r="Z2650" s="144"/>
      <c r="AA2650" s="144"/>
      <c r="AB2650" s="144"/>
      <c r="AC2650" s="144"/>
      <c r="AD2650" s="144"/>
      <c r="AE2650" s="144"/>
      <c r="AF2650" s="144"/>
      <c r="AG2650" s="144"/>
      <c r="AH2650" s="144"/>
      <c r="AI2650" s="144"/>
      <c r="AJ2650" s="144"/>
      <c r="AK2650" s="144"/>
      <c r="AL2650" s="144"/>
      <c r="AM2650" s="144"/>
      <c r="AN2650" s="144"/>
      <c r="AO2650" s="144"/>
      <c r="AP2650" s="144"/>
      <c r="AQ2650" s="144"/>
      <c r="AR2650" s="144"/>
      <c r="AS2650" s="144"/>
      <c r="AT2650" s="144"/>
      <c r="AU2650" s="144"/>
      <c r="AV2650" s="144"/>
      <c r="AW2650" s="144"/>
      <c r="AX2650" s="144"/>
      <c r="AY2650" s="144"/>
      <c r="AZ2650" s="144"/>
      <c r="BA2650" s="144"/>
      <c r="BB2650" s="144"/>
      <c r="BC2650" s="144"/>
      <c r="BD2650" s="144"/>
      <c r="BE2650" s="144"/>
      <c r="BF2650" s="144"/>
      <c r="BG2650" s="144"/>
      <c r="BH2650" s="144"/>
      <c r="BI2650" s="144"/>
      <c r="BJ2650" s="144"/>
      <c r="BK2650" s="144"/>
      <c r="BL2650" s="144"/>
      <c r="BM2650" s="144"/>
      <c r="BN2650" s="144"/>
      <c r="BO2650" s="144"/>
      <c r="BP2650" s="144"/>
    </row>
    <row r="2651" spans="1:68" ht="14.5" x14ac:dyDescent="0.3">
      <c r="A2651" s="143"/>
      <c r="B2651" s="143"/>
      <c r="C2651" s="327"/>
      <c r="D2651" s="144"/>
      <c r="E2651" s="144"/>
      <c r="F2651" s="144"/>
      <c r="G2651" s="144"/>
      <c r="H2651" s="144"/>
      <c r="I2651" s="144"/>
      <c r="J2651" s="144"/>
      <c r="K2651" s="144"/>
      <c r="L2651" s="144"/>
      <c r="M2651" s="144"/>
      <c r="N2651" s="144"/>
      <c r="O2651" s="144"/>
      <c r="P2651" s="144"/>
      <c r="Q2651" s="144"/>
      <c r="R2651" s="144"/>
      <c r="S2651" s="144"/>
      <c r="T2651" s="144"/>
      <c r="U2651" s="144"/>
      <c r="V2651" s="144"/>
      <c r="W2651" s="144"/>
      <c r="X2651" s="144"/>
      <c r="Y2651" s="144"/>
      <c r="Z2651" s="144"/>
      <c r="AA2651" s="144"/>
      <c r="AB2651" s="144"/>
      <c r="AC2651" s="144"/>
      <c r="AD2651" s="144"/>
      <c r="AE2651" s="144"/>
      <c r="AF2651" s="144"/>
      <c r="AG2651" s="144"/>
      <c r="AH2651" s="144"/>
      <c r="AI2651" s="144"/>
      <c r="AJ2651" s="144"/>
      <c r="AK2651" s="144"/>
      <c r="AL2651" s="144"/>
      <c r="AM2651" s="144"/>
      <c r="AN2651" s="144"/>
      <c r="AO2651" s="144"/>
      <c r="AP2651" s="144"/>
      <c r="AQ2651" s="144"/>
      <c r="AR2651" s="144"/>
      <c r="AS2651" s="144"/>
      <c r="AT2651" s="144"/>
      <c r="AU2651" s="144"/>
      <c r="AV2651" s="144"/>
      <c r="AW2651" s="144"/>
      <c r="AX2651" s="144"/>
      <c r="AY2651" s="144"/>
      <c r="AZ2651" s="144"/>
      <c r="BA2651" s="144"/>
      <c r="BB2651" s="144"/>
      <c r="BC2651" s="144"/>
      <c r="BD2651" s="144"/>
      <c r="BE2651" s="144"/>
      <c r="BF2651" s="144"/>
      <c r="BG2651" s="144"/>
      <c r="BH2651" s="144"/>
      <c r="BI2651" s="144"/>
      <c r="BJ2651" s="144"/>
      <c r="BK2651" s="144"/>
      <c r="BL2651" s="144"/>
      <c r="BM2651" s="144"/>
      <c r="BN2651" s="144"/>
      <c r="BO2651" s="144"/>
      <c r="BP2651" s="144"/>
    </row>
    <row r="2652" spans="1:68" ht="14.5" x14ac:dyDescent="0.3">
      <c r="A2652" s="143"/>
      <c r="B2652" s="143"/>
      <c r="C2652" s="327"/>
      <c r="D2652" s="144"/>
      <c r="E2652" s="144"/>
      <c r="F2652" s="144"/>
      <c r="G2652" s="144"/>
      <c r="H2652" s="144"/>
      <c r="I2652" s="144"/>
      <c r="J2652" s="144"/>
      <c r="K2652" s="144"/>
      <c r="L2652" s="144"/>
      <c r="M2652" s="144"/>
      <c r="N2652" s="144"/>
      <c r="O2652" s="144"/>
      <c r="P2652" s="144"/>
      <c r="Q2652" s="144"/>
      <c r="R2652" s="144"/>
      <c r="S2652" s="144"/>
      <c r="T2652" s="144"/>
      <c r="U2652" s="144"/>
      <c r="V2652" s="144"/>
      <c r="W2652" s="144"/>
      <c r="X2652" s="144"/>
      <c r="Y2652" s="144"/>
      <c r="Z2652" s="144"/>
      <c r="AA2652" s="144"/>
      <c r="AB2652" s="144"/>
      <c r="AC2652" s="144"/>
      <c r="AD2652" s="144"/>
      <c r="AE2652" s="144"/>
      <c r="AF2652" s="144"/>
      <c r="AG2652" s="144"/>
      <c r="AH2652" s="144"/>
      <c r="AI2652" s="144"/>
      <c r="AJ2652" s="144"/>
      <c r="AK2652" s="144"/>
      <c r="AL2652" s="144"/>
      <c r="AM2652" s="144"/>
      <c r="AN2652" s="144"/>
      <c r="AO2652" s="144"/>
      <c r="AP2652" s="144"/>
      <c r="AQ2652" s="144"/>
      <c r="AR2652" s="144"/>
      <c r="AS2652" s="144"/>
      <c r="AT2652" s="144"/>
      <c r="AU2652" s="144"/>
      <c r="AV2652" s="144"/>
      <c r="AW2652" s="144"/>
      <c r="AX2652" s="144"/>
      <c r="AY2652" s="144"/>
      <c r="AZ2652" s="144"/>
      <c r="BA2652" s="144"/>
      <c r="BB2652" s="144"/>
      <c r="BC2652" s="144"/>
      <c r="BD2652" s="144"/>
      <c r="BE2652" s="144"/>
      <c r="BF2652" s="144"/>
      <c r="BG2652" s="144"/>
      <c r="BH2652" s="144"/>
      <c r="BI2652" s="144"/>
      <c r="BJ2652" s="144"/>
      <c r="BK2652" s="144"/>
      <c r="BL2652" s="144"/>
      <c r="BM2652" s="144"/>
      <c r="BN2652" s="144"/>
      <c r="BO2652" s="144"/>
      <c r="BP2652" s="144"/>
    </row>
    <row r="2653" spans="1:68" ht="14.5" x14ac:dyDescent="0.3">
      <c r="A2653" s="143"/>
      <c r="B2653" s="143"/>
      <c r="C2653" s="327"/>
      <c r="D2653" s="144"/>
      <c r="E2653" s="144"/>
      <c r="F2653" s="144"/>
      <c r="G2653" s="144"/>
      <c r="H2653" s="144"/>
      <c r="I2653" s="144"/>
      <c r="J2653" s="144"/>
      <c r="K2653" s="144"/>
      <c r="L2653" s="144"/>
      <c r="M2653" s="144"/>
      <c r="N2653" s="144"/>
      <c r="O2653" s="144"/>
      <c r="P2653" s="144"/>
      <c r="Q2653" s="144"/>
      <c r="R2653" s="144"/>
      <c r="S2653" s="144"/>
      <c r="T2653" s="144"/>
      <c r="U2653" s="144"/>
      <c r="V2653" s="144"/>
      <c r="W2653" s="144"/>
      <c r="X2653" s="144"/>
      <c r="Y2653" s="144"/>
      <c r="Z2653" s="144"/>
      <c r="AA2653" s="144"/>
      <c r="AB2653" s="144"/>
      <c r="AC2653" s="144"/>
      <c r="AD2653" s="144"/>
      <c r="AE2653" s="144"/>
      <c r="AF2653" s="144"/>
      <c r="AG2653" s="144"/>
      <c r="AH2653" s="144"/>
      <c r="AI2653" s="144"/>
      <c r="AJ2653" s="144"/>
      <c r="AK2653" s="144"/>
      <c r="AL2653" s="144"/>
      <c r="AM2653" s="144"/>
      <c r="AN2653" s="144"/>
      <c r="AO2653" s="144"/>
      <c r="AP2653" s="144"/>
      <c r="AQ2653" s="144"/>
      <c r="AR2653" s="144"/>
      <c r="AS2653" s="144"/>
      <c r="AT2653" s="144"/>
      <c r="AU2653" s="144"/>
      <c r="AV2653" s="144"/>
      <c r="AW2653" s="144"/>
      <c r="AX2653" s="144"/>
      <c r="AY2653" s="144"/>
      <c r="AZ2653" s="144"/>
      <c r="BA2653" s="144"/>
      <c r="BB2653" s="144"/>
      <c r="BC2653" s="144"/>
      <c r="BD2653" s="144"/>
      <c r="BE2653" s="144"/>
      <c r="BF2653" s="144"/>
      <c r="BG2653" s="144"/>
      <c r="BH2653" s="144"/>
      <c r="BI2653" s="144"/>
      <c r="BJ2653" s="144"/>
      <c r="BK2653" s="144"/>
      <c r="BL2653" s="144"/>
      <c r="BM2653" s="144"/>
      <c r="BN2653" s="144"/>
      <c r="BO2653" s="144"/>
      <c r="BP2653" s="144"/>
    </row>
    <row r="2654" spans="1:68" ht="14.5" x14ac:dyDescent="0.3">
      <c r="A2654" s="143"/>
      <c r="B2654" s="143"/>
      <c r="C2654" s="327"/>
      <c r="D2654" s="144"/>
      <c r="E2654" s="144"/>
      <c r="F2654" s="144"/>
      <c r="G2654" s="144"/>
      <c r="H2654" s="144"/>
      <c r="I2654" s="144"/>
      <c r="J2654" s="144"/>
      <c r="K2654" s="144"/>
      <c r="L2654" s="144"/>
      <c r="M2654" s="144"/>
      <c r="N2654" s="144"/>
      <c r="O2654" s="144"/>
      <c r="P2654" s="144"/>
      <c r="Q2654" s="144"/>
      <c r="R2654" s="144"/>
      <c r="S2654" s="144"/>
      <c r="T2654" s="144"/>
      <c r="U2654" s="144"/>
      <c r="V2654" s="144"/>
      <c r="W2654" s="144"/>
      <c r="X2654" s="144"/>
      <c r="Y2654" s="144"/>
      <c r="Z2654" s="144"/>
      <c r="AA2654" s="144"/>
      <c r="AB2654" s="144"/>
      <c r="AC2654" s="144"/>
      <c r="AD2654" s="144"/>
      <c r="AE2654" s="144"/>
      <c r="AF2654" s="144"/>
      <c r="AG2654" s="144"/>
      <c r="AH2654" s="144"/>
      <c r="AI2654" s="144"/>
      <c r="AJ2654" s="144"/>
      <c r="AK2654" s="144"/>
      <c r="AL2654" s="144"/>
      <c r="AM2654" s="144"/>
      <c r="AN2654" s="144"/>
      <c r="AO2654" s="144"/>
      <c r="AP2654" s="144"/>
      <c r="AQ2654" s="144"/>
      <c r="AR2654" s="144"/>
      <c r="AS2654" s="144"/>
      <c r="AT2654" s="144"/>
      <c r="AU2654" s="144"/>
      <c r="AV2654" s="144"/>
      <c r="AW2654" s="144"/>
      <c r="AX2654" s="144"/>
      <c r="AY2654" s="144"/>
      <c r="AZ2654" s="144"/>
      <c r="BA2654" s="144"/>
      <c r="BB2654" s="144"/>
      <c r="BC2654" s="144"/>
      <c r="BD2654" s="144"/>
      <c r="BE2654" s="144"/>
      <c r="BF2654" s="144"/>
      <c r="BG2654" s="144"/>
      <c r="BH2654" s="144"/>
      <c r="BI2654" s="144"/>
      <c r="BJ2654" s="144"/>
      <c r="BK2654" s="144"/>
      <c r="BL2654" s="144"/>
      <c r="BM2654" s="144"/>
      <c r="BN2654" s="144"/>
      <c r="BO2654" s="144"/>
      <c r="BP2654" s="144"/>
    </row>
    <row r="2655" spans="1:68" ht="14.5" x14ac:dyDescent="0.3">
      <c r="A2655" s="143"/>
      <c r="B2655" s="143"/>
      <c r="C2655" s="327"/>
      <c r="D2655" s="144"/>
      <c r="E2655" s="144"/>
      <c r="F2655" s="144"/>
      <c r="G2655" s="144"/>
      <c r="H2655" s="144"/>
      <c r="I2655" s="144"/>
      <c r="J2655" s="144"/>
      <c r="K2655" s="144"/>
      <c r="L2655" s="144"/>
      <c r="M2655" s="144"/>
      <c r="N2655" s="144"/>
      <c r="O2655" s="144"/>
      <c r="P2655" s="144"/>
      <c r="Q2655" s="144"/>
      <c r="R2655" s="144"/>
      <c r="S2655" s="144"/>
      <c r="T2655" s="144"/>
      <c r="U2655" s="144"/>
      <c r="V2655" s="144"/>
      <c r="W2655" s="144"/>
      <c r="X2655" s="144"/>
      <c r="Y2655" s="144"/>
      <c r="Z2655" s="144"/>
      <c r="AA2655" s="144"/>
      <c r="AB2655" s="144"/>
      <c r="AC2655" s="144"/>
      <c r="AD2655" s="144"/>
      <c r="AE2655" s="144"/>
      <c r="AF2655" s="144"/>
      <c r="AG2655" s="144"/>
      <c r="AH2655" s="144"/>
      <c r="AI2655" s="144"/>
      <c r="AJ2655" s="144"/>
      <c r="AK2655" s="144"/>
      <c r="AL2655" s="144"/>
      <c r="AM2655" s="144"/>
      <c r="AN2655" s="144"/>
      <c r="AO2655" s="144"/>
      <c r="AP2655" s="144"/>
      <c r="AQ2655" s="144"/>
      <c r="AR2655" s="144"/>
      <c r="AS2655" s="144"/>
      <c r="AT2655" s="144"/>
      <c r="AU2655" s="144"/>
      <c r="AV2655" s="144"/>
      <c r="AW2655" s="144"/>
      <c r="AX2655" s="144"/>
      <c r="AY2655" s="144"/>
      <c r="AZ2655" s="144"/>
      <c r="BA2655" s="144"/>
      <c r="BB2655" s="144"/>
      <c r="BC2655" s="144"/>
      <c r="BD2655" s="144"/>
      <c r="BE2655" s="144"/>
      <c r="BF2655" s="144"/>
      <c r="BG2655" s="144"/>
      <c r="BH2655" s="144"/>
      <c r="BI2655" s="144"/>
      <c r="BJ2655" s="144"/>
      <c r="BK2655" s="144"/>
      <c r="BL2655" s="144"/>
      <c r="BM2655" s="144"/>
      <c r="BN2655" s="144"/>
      <c r="BO2655" s="144"/>
      <c r="BP2655" s="144"/>
    </row>
    <row r="2656" spans="1:68" ht="14.5" x14ac:dyDescent="0.3">
      <c r="A2656" s="143"/>
      <c r="B2656" s="143"/>
      <c r="C2656" s="327"/>
      <c r="D2656" s="144"/>
      <c r="E2656" s="144"/>
      <c r="F2656" s="144"/>
      <c r="G2656" s="144"/>
      <c r="H2656" s="144"/>
      <c r="I2656" s="144"/>
      <c r="J2656" s="144"/>
      <c r="K2656" s="144"/>
      <c r="L2656" s="144"/>
      <c r="M2656" s="144"/>
      <c r="N2656" s="144"/>
      <c r="O2656" s="144"/>
      <c r="P2656" s="144"/>
      <c r="Q2656" s="144"/>
      <c r="R2656" s="144"/>
      <c r="S2656" s="144"/>
      <c r="T2656" s="144"/>
      <c r="U2656" s="144"/>
      <c r="V2656" s="144"/>
      <c r="W2656" s="144"/>
      <c r="X2656" s="144"/>
      <c r="Y2656" s="144"/>
      <c r="Z2656" s="144"/>
      <c r="AA2656" s="144"/>
      <c r="AB2656" s="144"/>
      <c r="AC2656" s="144"/>
      <c r="AD2656" s="144"/>
      <c r="AE2656" s="144"/>
      <c r="AF2656" s="144"/>
      <c r="AG2656" s="144"/>
      <c r="AH2656" s="144"/>
      <c r="AI2656" s="144"/>
      <c r="AJ2656" s="144"/>
      <c r="AK2656" s="144"/>
      <c r="AL2656" s="144"/>
      <c r="AM2656" s="144"/>
      <c r="AN2656" s="144"/>
      <c r="AO2656" s="144"/>
      <c r="AP2656" s="144"/>
      <c r="AQ2656" s="144"/>
      <c r="AR2656" s="144"/>
      <c r="AS2656" s="144"/>
      <c r="AT2656" s="144"/>
      <c r="AU2656" s="144"/>
      <c r="AV2656" s="144"/>
      <c r="AW2656" s="144"/>
      <c r="AX2656" s="144"/>
      <c r="AY2656" s="144"/>
      <c r="AZ2656" s="144"/>
      <c r="BA2656" s="144"/>
      <c r="BB2656" s="144"/>
      <c r="BC2656" s="144"/>
      <c r="BD2656" s="144"/>
      <c r="BE2656" s="144"/>
      <c r="BF2656" s="144"/>
      <c r="BG2656" s="144"/>
      <c r="BH2656" s="144"/>
      <c r="BI2656" s="144"/>
      <c r="BJ2656" s="144"/>
      <c r="BK2656" s="144"/>
      <c r="BL2656" s="144"/>
      <c r="BM2656" s="144"/>
      <c r="BN2656" s="144"/>
      <c r="BO2656" s="144"/>
      <c r="BP2656" s="144"/>
    </row>
    <row r="2657" spans="1:68" ht="14.5" x14ac:dyDescent="0.3">
      <c r="A2657" s="143"/>
      <c r="B2657" s="143"/>
      <c r="C2657" s="327"/>
      <c r="D2657" s="144"/>
      <c r="E2657" s="144"/>
      <c r="F2657" s="144"/>
      <c r="G2657" s="144"/>
      <c r="H2657" s="144"/>
      <c r="I2657" s="144"/>
      <c r="J2657" s="144"/>
      <c r="K2657" s="144"/>
      <c r="L2657" s="144"/>
      <c r="M2657" s="144"/>
      <c r="N2657" s="144"/>
      <c r="O2657" s="144"/>
      <c r="P2657" s="144"/>
      <c r="Q2657" s="144"/>
      <c r="R2657" s="144"/>
      <c r="S2657" s="144"/>
      <c r="T2657" s="144"/>
      <c r="U2657" s="144"/>
      <c r="V2657" s="144"/>
      <c r="W2657" s="144"/>
      <c r="X2657" s="144"/>
      <c r="Y2657" s="144"/>
      <c r="Z2657" s="144"/>
      <c r="AA2657" s="144"/>
      <c r="AB2657" s="144"/>
      <c r="AC2657" s="144"/>
      <c r="AD2657" s="144"/>
      <c r="AE2657" s="144"/>
      <c r="AF2657" s="144"/>
      <c r="AG2657" s="144"/>
      <c r="AH2657" s="144"/>
      <c r="AI2657" s="144"/>
      <c r="AJ2657" s="144"/>
      <c r="AK2657" s="144"/>
      <c r="AL2657" s="144"/>
      <c r="AM2657" s="144"/>
      <c r="AN2657" s="144"/>
      <c r="AO2657" s="144"/>
      <c r="AP2657" s="144"/>
      <c r="AQ2657" s="144"/>
      <c r="AR2657" s="144"/>
      <c r="AS2657" s="144"/>
      <c r="AT2657" s="144"/>
      <c r="AU2657" s="144"/>
      <c r="AV2657" s="144"/>
      <c r="AW2657" s="144"/>
      <c r="AX2657" s="144"/>
      <c r="AY2657" s="144"/>
      <c r="AZ2657" s="144"/>
      <c r="BA2657" s="144"/>
      <c r="BB2657" s="144"/>
      <c r="BC2657" s="144"/>
      <c r="BD2657" s="144"/>
      <c r="BE2657" s="144"/>
      <c r="BF2657" s="144"/>
      <c r="BG2657" s="144"/>
      <c r="BH2657" s="144"/>
      <c r="BI2657" s="144"/>
      <c r="BJ2657" s="144"/>
      <c r="BK2657" s="144"/>
      <c r="BL2657" s="144"/>
      <c r="BM2657" s="144"/>
      <c r="BN2657" s="144"/>
      <c r="BO2657" s="144"/>
      <c r="BP2657" s="144"/>
    </row>
    <row r="2658" spans="1:68" ht="14.5" x14ac:dyDescent="0.3">
      <c r="A2658" s="143"/>
      <c r="B2658" s="143"/>
      <c r="C2658" s="327"/>
      <c r="D2658" s="144"/>
      <c r="E2658" s="144"/>
      <c r="F2658" s="144"/>
      <c r="G2658" s="144"/>
      <c r="H2658" s="144"/>
      <c r="I2658" s="144"/>
      <c r="J2658" s="144"/>
      <c r="K2658" s="144"/>
      <c r="L2658" s="144"/>
      <c r="M2658" s="144"/>
      <c r="N2658" s="144"/>
      <c r="O2658" s="144"/>
      <c r="P2658" s="144"/>
      <c r="Q2658" s="144"/>
      <c r="R2658" s="144"/>
      <c r="S2658" s="144"/>
      <c r="T2658" s="144"/>
      <c r="U2658" s="144"/>
      <c r="V2658" s="144"/>
      <c r="W2658" s="144"/>
      <c r="X2658" s="144"/>
      <c r="Y2658" s="144"/>
      <c r="Z2658" s="144"/>
      <c r="AA2658" s="144"/>
      <c r="AB2658" s="144"/>
      <c r="AC2658" s="144"/>
      <c r="AD2658" s="144"/>
      <c r="AE2658" s="144"/>
      <c r="AF2658" s="144"/>
      <c r="AG2658" s="144"/>
      <c r="AH2658" s="144"/>
      <c r="AI2658" s="144"/>
      <c r="AJ2658" s="144"/>
      <c r="AK2658" s="144"/>
      <c r="AL2658" s="144"/>
      <c r="AM2658" s="144"/>
      <c r="AN2658" s="144"/>
      <c r="AO2658" s="144"/>
      <c r="AP2658" s="144"/>
      <c r="AQ2658" s="144"/>
      <c r="AR2658" s="144"/>
      <c r="AS2658" s="144"/>
      <c r="AT2658" s="144"/>
      <c r="AU2658" s="144"/>
      <c r="AV2658" s="144"/>
      <c r="AW2658" s="144"/>
      <c r="AX2658" s="144"/>
      <c r="AY2658" s="144"/>
      <c r="AZ2658" s="144"/>
      <c r="BA2658" s="144"/>
      <c r="BB2658" s="144"/>
      <c r="BC2658" s="144"/>
      <c r="BD2658" s="144"/>
      <c r="BE2658" s="144"/>
      <c r="BF2658" s="144"/>
      <c r="BG2658" s="144"/>
      <c r="BH2658" s="144"/>
      <c r="BI2658" s="144"/>
      <c r="BJ2658" s="144"/>
      <c r="BK2658" s="144"/>
      <c r="BL2658" s="144"/>
      <c r="BM2658" s="144"/>
      <c r="BN2658" s="144"/>
      <c r="BO2658" s="144"/>
      <c r="BP2658" s="144"/>
    </row>
    <row r="2659" spans="1:68" ht="14.5" x14ac:dyDescent="0.3">
      <c r="A2659" s="143"/>
      <c r="B2659" s="143"/>
      <c r="C2659" s="327"/>
      <c r="D2659" s="144"/>
      <c r="E2659" s="144"/>
      <c r="F2659" s="144"/>
      <c r="G2659" s="144"/>
      <c r="H2659" s="144"/>
      <c r="I2659" s="144"/>
      <c r="J2659" s="144"/>
      <c r="K2659" s="144"/>
      <c r="L2659" s="144"/>
      <c r="M2659" s="144"/>
      <c r="N2659" s="144"/>
      <c r="O2659" s="144"/>
      <c r="P2659" s="144"/>
      <c r="Q2659" s="144"/>
      <c r="R2659" s="144"/>
      <c r="S2659" s="144"/>
      <c r="T2659" s="144"/>
      <c r="U2659" s="144"/>
      <c r="V2659" s="144"/>
      <c r="W2659" s="144"/>
      <c r="X2659" s="144"/>
      <c r="Y2659" s="144"/>
      <c r="Z2659" s="144"/>
      <c r="AA2659" s="144"/>
      <c r="AB2659" s="144"/>
      <c r="AC2659" s="144"/>
      <c r="AD2659" s="144"/>
      <c r="AE2659" s="144"/>
      <c r="AF2659" s="144"/>
      <c r="AG2659" s="144"/>
      <c r="AH2659" s="144"/>
      <c r="AI2659" s="144"/>
      <c r="AJ2659" s="144"/>
      <c r="AK2659" s="144"/>
      <c r="AL2659" s="144"/>
      <c r="AM2659" s="144"/>
      <c r="AN2659" s="144"/>
      <c r="AO2659" s="144"/>
      <c r="AP2659" s="144"/>
      <c r="AQ2659" s="144"/>
      <c r="AR2659" s="144"/>
      <c r="AS2659" s="144"/>
      <c r="AT2659" s="144"/>
      <c r="AU2659" s="144"/>
      <c r="AV2659" s="144"/>
      <c r="AW2659" s="144"/>
      <c r="AX2659" s="144"/>
      <c r="AY2659" s="144"/>
      <c r="AZ2659" s="144"/>
      <c r="BA2659" s="144"/>
      <c r="BB2659" s="144"/>
      <c r="BC2659" s="144"/>
      <c r="BD2659" s="144"/>
      <c r="BE2659" s="144"/>
      <c r="BF2659" s="144"/>
      <c r="BG2659" s="144"/>
      <c r="BH2659" s="144"/>
      <c r="BI2659" s="144"/>
      <c r="BJ2659" s="144"/>
      <c r="BK2659" s="144"/>
      <c r="BL2659" s="144"/>
      <c r="BM2659" s="144"/>
      <c r="BN2659" s="144"/>
      <c r="BO2659" s="144"/>
      <c r="BP2659" s="144"/>
    </row>
    <row r="2660" spans="1:68" ht="14.5" x14ac:dyDescent="0.3">
      <c r="A2660" s="143"/>
      <c r="B2660" s="143"/>
      <c r="C2660" s="327"/>
      <c r="D2660" s="144"/>
      <c r="E2660" s="144"/>
      <c r="F2660" s="144"/>
      <c r="G2660" s="144"/>
      <c r="H2660" s="144"/>
      <c r="I2660" s="144"/>
      <c r="J2660" s="144"/>
      <c r="K2660" s="144"/>
      <c r="L2660" s="144"/>
      <c r="M2660" s="144"/>
      <c r="N2660" s="144"/>
      <c r="O2660" s="144"/>
      <c r="P2660" s="144"/>
      <c r="Q2660" s="144"/>
      <c r="R2660" s="144"/>
      <c r="S2660" s="144"/>
      <c r="T2660" s="144"/>
      <c r="U2660" s="144"/>
      <c r="V2660" s="144"/>
      <c r="W2660" s="144"/>
      <c r="X2660" s="144"/>
      <c r="Y2660" s="144"/>
      <c r="Z2660" s="144"/>
      <c r="AA2660" s="144"/>
      <c r="AB2660" s="144"/>
      <c r="AC2660" s="144"/>
      <c r="AD2660" s="144"/>
      <c r="AE2660" s="144"/>
      <c r="AF2660" s="144"/>
      <c r="AG2660" s="144"/>
      <c r="AH2660" s="144"/>
      <c r="AI2660" s="144"/>
      <c r="AJ2660" s="144"/>
      <c r="AK2660" s="144"/>
      <c r="AL2660" s="144"/>
      <c r="AM2660" s="144"/>
      <c r="AN2660" s="144"/>
      <c r="AO2660" s="144"/>
      <c r="AP2660" s="144"/>
      <c r="AQ2660" s="144"/>
      <c r="AR2660" s="144"/>
      <c r="AS2660" s="144"/>
      <c r="AT2660" s="144"/>
      <c r="AU2660" s="144"/>
      <c r="AV2660" s="144"/>
      <c r="AW2660" s="144"/>
      <c r="AX2660" s="144"/>
      <c r="AY2660" s="144"/>
      <c r="AZ2660" s="144"/>
      <c r="BA2660" s="144"/>
      <c r="BB2660" s="144"/>
      <c r="BC2660" s="144"/>
      <c r="BD2660" s="144"/>
      <c r="BE2660" s="144"/>
      <c r="BF2660" s="144"/>
      <c r="BG2660" s="144"/>
      <c r="BH2660" s="144"/>
      <c r="BI2660" s="144"/>
      <c r="BJ2660" s="144"/>
      <c r="BK2660" s="144"/>
      <c r="BL2660" s="144"/>
      <c r="BM2660" s="144"/>
      <c r="BN2660" s="144"/>
      <c r="BO2660" s="144"/>
      <c r="BP2660" s="144"/>
    </row>
    <row r="2661" spans="1:68" ht="14.5" x14ac:dyDescent="0.3">
      <c r="A2661" s="143"/>
      <c r="B2661" s="143"/>
      <c r="C2661" s="327"/>
      <c r="D2661" s="144"/>
      <c r="E2661" s="144"/>
      <c r="F2661" s="144"/>
      <c r="G2661" s="144"/>
      <c r="H2661" s="144"/>
      <c r="I2661" s="144"/>
      <c r="J2661" s="144"/>
      <c r="K2661" s="144"/>
      <c r="L2661" s="144"/>
      <c r="M2661" s="144"/>
      <c r="N2661" s="144"/>
      <c r="O2661" s="144"/>
      <c r="P2661" s="144"/>
      <c r="Q2661" s="144"/>
      <c r="R2661" s="144"/>
      <c r="S2661" s="144"/>
      <c r="T2661" s="144"/>
      <c r="U2661" s="144"/>
      <c r="V2661" s="144"/>
      <c r="W2661" s="144"/>
      <c r="X2661" s="144"/>
      <c r="Y2661" s="144"/>
      <c r="Z2661" s="144"/>
      <c r="AA2661" s="144"/>
      <c r="AB2661" s="144"/>
      <c r="AC2661" s="144"/>
      <c r="AD2661" s="144"/>
      <c r="AE2661" s="144"/>
      <c r="AF2661" s="144"/>
      <c r="AG2661" s="144"/>
      <c r="AH2661" s="144"/>
      <c r="AI2661" s="144"/>
      <c r="AJ2661" s="144"/>
      <c r="AK2661" s="144"/>
      <c r="AL2661" s="144"/>
      <c r="AM2661" s="144"/>
      <c r="AN2661" s="144"/>
      <c r="AO2661" s="144"/>
      <c r="AP2661" s="144"/>
      <c r="AQ2661" s="144"/>
      <c r="AR2661" s="144"/>
      <c r="AS2661" s="144"/>
      <c r="AT2661" s="144"/>
      <c r="AU2661" s="144"/>
      <c r="AV2661" s="144"/>
      <c r="AW2661" s="144"/>
      <c r="AX2661" s="144"/>
      <c r="AY2661" s="144"/>
      <c r="AZ2661" s="144"/>
      <c r="BA2661" s="144"/>
      <c r="BB2661" s="144"/>
      <c r="BC2661" s="144"/>
      <c r="BD2661" s="144"/>
      <c r="BE2661" s="144"/>
      <c r="BF2661" s="144"/>
      <c r="BG2661" s="144"/>
      <c r="BH2661" s="144"/>
      <c r="BI2661" s="144"/>
      <c r="BJ2661" s="144"/>
      <c r="BK2661" s="144"/>
      <c r="BL2661" s="144"/>
      <c r="BM2661" s="144"/>
      <c r="BN2661" s="144"/>
      <c r="BO2661" s="144"/>
      <c r="BP2661" s="144"/>
    </row>
    <row r="2662" spans="1:68" ht="14.5" x14ac:dyDescent="0.3">
      <c r="A2662" s="143"/>
      <c r="B2662" s="143"/>
      <c r="C2662" s="327"/>
      <c r="D2662" s="144"/>
      <c r="E2662" s="144"/>
      <c r="F2662" s="144"/>
      <c r="G2662" s="144"/>
      <c r="H2662" s="144"/>
      <c r="I2662" s="144"/>
      <c r="J2662" s="144"/>
      <c r="K2662" s="144"/>
      <c r="L2662" s="144"/>
      <c r="M2662" s="144"/>
      <c r="N2662" s="144"/>
      <c r="O2662" s="144"/>
      <c r="P2662" s="144"/>
      <c r="Q2662" s="144"/>
      <c r="R2662" s="144"/>
      <c r="S2662" s="144"/>
      <c r="T2662" s="144"/>
      <c r="U2662" s="144"/>
      <c r="V2662" s="144"/>
      <c r="W2662" s="144"/>
      <c r="X2662" s="144"/>
      <c r="Y2662" s="144"/>
      <c r="Z2662" s="144"/>
      <c r="AA2662" s="144"/>
      <c r="AB2662" s="144"/>
      <c r="AC2662" s="144"/>
      <c r="AD2662" s="144"/>
      <c r="AE2662" s="144"/>
      <c r="AF2662" s="144"/>
      <c r="AG2662" s="144"/>
      <c r="AH2662" s="144"/>
      <c r="AI2662" s="144"/>
      <c r="AJ2662" s="144"/>
      <c r="AK2662" s="144"/>
      <c r="AL2662" s="144"/>
      <c r="AM2662" s="144"/>
      <c r="AN2662" s="144"/>
      <c r="AO2662" s="144"/>
      <c r="AP2662" s="144"/>
      <c r="AQ2662" s="144"/>
      <c r="AR2662" s="144"/>
      <c r="AS2662" s="144"/>
      <c r="AT2662" s="144"/>
      <c r="AU2662" s="144"/>
      <c r="AV2662" s="144"/>
      <c r="AW2662" s="144"/>
      <c r="AX2662" s="144"/>
      <c r="AY2662" s="144"/>
      <c r="AZ2662" s="144"/>
      <c r="BA2662" s="144"/>
      <c r="BB2662" s="144"/>
      <c r="BC2662" s="144"/>
      <c r="BD2662" s="144"/>
      <c r="BE2662" s="144"/>
      <c r="BF2662" s="144"/>
      <c r="BG2662" s="144"/>
      <c r="BH2662" s="144"/>
      <c r="BI2662" s="144"/>
      <c r="BJ2662" s="144"/>
      <c r="BK2662" s="144"/>
      <c r="BL2662" s="144"/>
      <c r="BM2662" s="144"/>
      <c r="BN2662" s="144"/>
      <c r="BO2662" s="144"/>
      <c r="BP2662" s="144"/>
    </row>
    <row r="2663" spans="1:68" ht="14.5" x14ac:dyDescent="0.3">
      <c r="A2663" s="143"/>
      <c r="B2663" s="143"/>
      <c r="C2663" s="327"/>
      <c r="D2663" s="144"/>
      <c r="E2663" s="144"/>
      <c r="F2663" s="144"/>
      <c r="G2663" s="144"/>
      <c r="H2663" s="144"/>
      <c r="I2663" s="144"/>
      <c r="J2663" s="144"/>
      <c r="K2663" s="144"/>
      <c r="L2663" s="144"/>
      <c r="M2663" s="144"/>
      <c r="N2663" s="144"/>
      <c r="O2663" s="144"/>
      <c r="P2663" s="144"/>
      <c r="Q2663" s="144"/>
      <c r="R2663" s="144"/>
      <c r="S2663" s="144"/>
      <c r="T2663" s="144"/>
      <c r="U2663" s="144"/>
      <c r="V2663" s="144"/>
      <c r="W2663" s="144"/>
      <c r="X2663" s="144"/>
      <c r="Y2663" s="144"/>
      <c r="Z2663" s="144"/>
      <c r="AA2663" s="144"/>
      <c r="AB2663" s="144"/>
      <c r="AC2663" s="144"/>
      <c r="AD2663" s="144"/>
      <c r="AE2663" s="144"/>
      <c r="AF2663" s="144"/>
      <c r="AG2663" s="144"/>
      <c r="AH2663" s="144"/>
      <c r="AI2663" s="144"/>
      <c r="AJ2663" s="144"/>
      <c r="AK2663" s="144"/>
      <c r="AL2663" s="144"/>
      <c r="AM2663" s="144"/>
      <c r="AN2663" s="144"/>
      <c r="AO2663" s="144"/>
      <c r="AP2663" s="144"/>
      <c r="AQ2663" s="144"/>
      <c r="AR2663" s="144"/>
      <c r="AS2663" s="144"/>
      <c r="AT2663" s="144"/>
      <c r="AU2663" s="144"/>
      <c r="AV2663" s="144"/>
      <c r="AW2663" s="144"/>
      <c r="AX2663" s="144"/>
      <c r="AY2663" s="144"/>
      <c r="AZ2663" s="144"/>
      <c r="BA2663" s="144"/>
      <c r="BB2663" s="144"/>
      <c r="BC2663" s="144"/>
      <c r="BD2663" s="144"/>
      <c r="BE2663" s="144"/>
      <c r="BF2663" s="144"/>
      <c r="BG2663" s="144"/>
      <c r="BH2663" s="144"/>
      <c r="BI2663" s="144"/>
      <c r="BJ2663" s="144"/>
      <c r="BK2663" s="144"/>
      <c r="BL2663" s="144"/>
      <c r="BM2663" s="144"/>
      <c r="BN2663" s="144"/>
      <c r="BO2663" s="144"/>
      <c r="BP2663" s="144"/>
    </row>
    <row r="2664" spans="1:68" ht="14.5" x14ac:dyDescent="0.3">
      <c r="A2664" s="143"/>
      <c r="B2664" s="143"/>
      <c r="C2664" s="327"/>
      <c r="D2664" s="144"/>
      <c r="E2664" s="144"/>
      <c r="F2664" s="144"/>
      <c r="G2664" s="144"/>
      <c r="H2664" s="144"/>
      <c r="I2664" s="144"/>
      <c r="J2664" s="144"/>
      <c r="K2664" s="144"/>
      <c r="L2664" s="144"/>
      <c r="M2664" s="144"/>
      <c r="N2664" s="144"/>
      <c r="O2664" s="144"/>
      <c r="P2664" s="144"/>
      <c r="Q2664" s="144"/>
      <c r="R2664" s="144"/>
      <c r="S2664" s="144"/>
      <c r="T2664" s="144"/>
      <c r="U2664" s="144"/>
      <c r="V2664" s="144"/>
      <c r="W2664" s="144"/>
      <c r="X2664" s="144"/>
      <c r="Y2664" s="144"/>
      <c r="Z2664" s="144"/>
      <c r="AA2664" s="144"/>
      <c r="AB2664" s="144"/>
      <c r="AC2664" s="144"/>
      <c r="AD2664" s="144"/>
      <c r="AE2664" s="144"/>
      <c r="AF2664" s="144"/>
      <c r="AG2664" s="144"/>
      <c r="AH2664" s="144"/>
      <c r="AI2664" s="144"/>
      <c r="AJ2664" s="144"/>
      <c r="AK2664" s="144"/>
      <c r="AL2664" s="144"/>
      <c r="AM2664" s="144"/>
      <c r="AN2664" s="144"/>
      <c r="AO2664" s="144"/>
      <c r="AP2664" s="144"/>
      <c r="AQ2664" s="144"/>
      <c r="AR2664" s="144"/>
      <c r="AS2664" s="144"/>
      <c r="AT2664" s="144"/>
      <c r="AU2664" s="144"/>
      <c r="AV2664" s="144"/>
      <c r="AW2664" s="144"/>
      <c r="AX2664" s="144"/>
      <c r="AY2664" s="144"/>
      <c r="AZ2664" s="144"/>
      <c r="BA2664" s="144"/>
      <c r="BB2664" s="144"/>
      <c r="BC2664" s="144"/>
      <c r="BD2664" s="144"/>
      <c r="BE2664" s="144"/>
      <c r="BF2664" s="144"/>
      <c r="BG2664" s="144"/>
      <c r="BH2664" s="144"/>
      <c r="BI2664" s="144"/>
      <c r="BJ2664" s="144"/>
      <c r="BK2664" s="144"/>
      <c r="BL2664" s="144"/>
      <c r="BM2664" s="144"/>
      <c r="BN2664" s="144"/>
      <c r="BO2664" s="144"/>
      <c r="BP2664" s="144"/>
    </row>
    <row r="2665" spans="1:68" ht="14.5" x14ac:dyDescent="0.3">
      <c r="A2665" s="143"/>
      <c r="B2665" s="143"/>
      <c r="C2665" s="327"/>
      <c r="D2665" s="144"/>
      <c r="E2665" s="144"/>
      <c r="F2665" s="144"/>
      <c r="G2665" s="144"/>
      <c r="H2665" s="144"/>
      <c r="I2665" s="144"/>
      <c r="J2665" s="144"/>
      <c r="K2665" s="144"/>
      <c r="L2665" s="144"/>
      <c r="M2665" s="144"/>
      <c r="N2665" s="144"/>
      <c r="O2665" s="144"/>
      <c r="P2665" s="144"/>
      <c r="Q2665" s="144"/>
      <c r="R2665" s="144"/>
      <c r="S2665" s="144"/>
      <c r="T2665" s="144"/>
      <c r="U2665" s="144"/>
      <c r="V2665" s="144"/>
      <c r="W2665" s="144"/>
      <c r="X2665" s="144"/>
      <c r="Y2665" s="144"/>
      <c r="Z2665" s="144"/>
      <c r="AA2665" s="144"/>
      <c r="AB2665" s="144"/>
      <c r="AC2665" s="144"/>
      <c r="AD2665" s="144"/>
      <c r="AE2665" s="144"/>
      <c r="AF2665" s="144"/>
      <c r="AG2665" s="144"/>
      <c r="AH2665" s="144"/>
      <c r="AI2665" s="144"/>
      <c r="AJ2665" s="144"/>
      <c r="AK2665" s="144"/>
      <c r="AL2665" s="144"/>
      <c r="AM2665" s="144"/>
      <c r="AN2665" s="144"/>
      <c r="AO2665" s="144"/>
      <c r="AP2665" s="144"/>
      <c r="AQ2665" s="144"/>
      <c r="AR2665" s="144"/>
      <c r="AS2665" s="144"/>
      <c r="AT2665" s="144"/>
      <c r="AU2665" s="144"/>
      <c r="AV2665" s="144"/>
      <c r="AW2665" s="144"/>
      <c r="AX2665" s="144"/>
      <c r="AY2665" s="144"/>
      <c r="AZ2665" s="144"/>
      <c r="BA2665" s="144"/>
      <c r="BB2665" s="144"/>
      <c r="BC2665" s="144"/>
      <c r="BD2665" s="144"/>
      <c r="BE2665" s="144"/>
      <c r="BF2665" s="144"/>
      <c r="BG2665" s="144"/>
      <c r="BH2665" s="144"/>
      <c r="BI2665" s="144"/>
      <c r="BJ2665" s="144"/>
      <c r="BK2665" s="144"/>
      <c r="BL2665" s="144"/>
      <c r="BM2665" s="144"/>
      <c r="BN2665" s="144"/>
      <c r="BO2665" s="144"/>
      <c r="BP2665" s="144"/>
    </row>
    <row r="2666" spans="1:68" ht="14.5" x14ac:dyDescent="0.3">
      <c r="A2666" s="143"/>
      <c r="B2666" s="143"/>
      <c r="C2666" s="327"/>
      <c r="D2666" s="144"/>
      <c r="E2666" s="144"/>
      <c r="F2666" s="144"/>
      <c r="G2666" s="144"/>
      <c r="H2666" s="144"/>
      <c r="I2666" s="144"/>
      <c r="J2666" s="144"/>
      <c r="K2666" s="144"/>
      <c r="L2666" s="144"/>
      <c r="M2666" s="144"/>
      <c r="N2666" s="144"/>
      <c r="O2666" s="144"/>
      <c r="P2666" s="144"/>
      <c r="Q2666" s="144"/>
      <c r="R2666" s="144"/>
      <c r="S2666" s="144"/>
      <c r="T2666" s="144"/>
      <c r="U2666" s="144"/>
      <c r="V2666" s="144"/>
      <c r="W2666" s="144"/>
      <c r="X2666" s="144"/>
      <c r="Y2666" s="144"/>
      <c r="Z2666" s="144"/>
      <c r="AA2666" s="144"/>
      <c r="AB2666" s="144"/>
      <c r="AC2666" s="144"/>
      <c r="AD2666" s="144"/>
      <c r="AE2666" s="144"/>
      <c r="AF2666" s="144"/>
      <c r="AG2666" s="144"/>
      <c r="AH2666" s="144"/>
      <c r="AI2666" s="144"/>
      <c r="AJ2666" s="144"/>
      <c r="AK2666" s="144"/>
      <c r="AL2666" s="144"/>
      <c r="AM2666" s="144"/>
      <c r="AN2666" s="144"/>
      <c r="AO2666" s="144"/>
      <c r="AP2666" s="144"/>
      <c r="AQ2666" s="144"/>
      <c r="AR2666" s="144"/>
      <c r="AS2666" s="144"/>
      <c r="AT2666" s="144"/>
      <c r="AU2666" s="144"/>
      <c r="AV2666" s="144"/>
      <c r="AW2666" s="144"/>
      <c r="AX2666" s="144"/>
      <c r="AY2666" s="144"/>
      <c r="AZ2666" s="144"/>
      <c r="BA2666" s="144"/>
      <c r="BB2666" s="144"/>
      <c r="BC2666" s="144"/>
      <c r="BD2666" s="144"/>
      <c r="BE2666" s="144"/>
      <c r="BF2666" s="144"/>
      <c r="BG2666" s="144"/>
      <c r="BH2666" s="144"/>
      <c r="BI2666" s="144"/>
      <c r="BJ2666" s="144"/>
      <c r="BK2666" s="144"/>
      <c r="BL2666" s="144"/>
      <c r="BM2666" s="144"/>
      <c r="BN2666" s="144"/>
      <c r="BO2666" s="144"/>
      <c r="BP2666" s="144"/>
    </row>
    <row r="2667" spans="1:68" ht="14.5" x14ac:dyDescent="0.3">
      <c r="A2667" s="143"/>
      <c r="B2667" s="143"/>
      <c r="C2667" s="327"/>
      <c r="D2667" s="144"/>
      <c r="E2667" s="144"/>
      <c r="F2667" s="144"/>
      <c r="G2667" s="144"/>
      <c r="H2667" s="144"/>
      <c r="I2667" s="144"/>
      <c r="J2667" s="144"/>
      <c r="K2667" s="144"/>
      <c r="L2667" s="144"/>
      <c r="M2667" s="144"/>
      <c r="N2667" s="144"/>
      <c r="O2667" s="144"/>
      <c r="P2667" s="144"/>
      <c r="Q2667" s="144"/>
      <c r="R2667" s="144"/>
      <c r="S2667" s="144"/>
      <c r="T2667" s="144"/>
      <c r="U2667" s="144"/>
      <c r="V2667" s="144"/>
      <c r="W2667" s="144"/>
      <c r="X2667" s="144"/>
      <c r="Y2667" s="144"/>
      <c r="Z2667" s="144"/>
      <c r="AA2667" s="144"/>
      <c r="AB2667" s="144"/>
      <c r="AC2667" s="144"/>
      <c r="AD2667" s="144"/>
      <c r="AE2667" s="144"/>
      <c r="AF2667" s="144"/>
      <c r="AG2667" s="144"/>
      <c r="AH2667" s="144"/>
      <c r="AI2667" s="144"/>
      <c r="AJ2667" s="144"/>
      <c r="AK2667" s="144"/>
      <c r="AL2667" s="144"/>
      <c r="AM2667" s="144"/>
      <c r="AN2667" s="144"/>
      <c r="AO2667" s="144"/>
      <c r="AP2667" s="144"/>
      <c r="AQ2667" s="144"/>
      <c r="AR2667" s="144"/>
      <c r="AS2667" s="144"/>
      <c r="AT2667" s="144"/>
      <c r="AU2667" s="144"/>
      <c r="AV2667" s="144"/>
      <c r="AW2667" s="144"/>
      <c r="AX2667" s="144"/>
      <c r="AY2667" s="144"/>
      <c r="AZ2667" s="144"/>
      <c r="BA2667" s="144"/>
      <c r="BB2667" s="144"/>
      <c r="BC2667" s="144"/>
      <c r="BD2667" s="144"/>
      <c r="BE2667" s="144"/>
      <c r="BF2667" s="144"/>
      <c r="BG2667" s="144"/>
      <c r="BH2667" s="144"/>
      <c r="BI2667" s="144"/>
      <c r="BJ2667" s="144"/>
      <c r="BK2667" s="144"/>
      <c r="BL2667" s="144"/>
      <c r="BM2667" s="144"/>
      <c r="BN2667" s="144"/>
      <c r="BO2667" s="144"/>
      <c r="BP2667" s="144"/>
    </row>
    <row r="2668" spans="1:68" ht="14.5" x14ac:dyDescent="0.3">
      <c r="A2668" s="143"/>
      <c r="B2668" s="143"/>
      <c r="C2668" s="327"/>
      <c r="D2668" s="144"/>
      <c r="E2668" s="144"/>
      <c r="F2668" s="144"/>
      <c r="G2668" s="144"/>
      <c r="H2668" s="144"/>
      <c r="I2668" s="144"/>
      <c r="J2668" s="144"/>
      <c r="K2668" s="144"/>
      <c r="L2668" s="144"/>
      <c r="M2668" s="144"/>
      <c r="N2668" s="144"/>
      <c r="O2668" s="144"/>
      <c r="P2668" s="144"/>
      <c r="Q2668" s="144"/>
      <c r="R2668" s="144"/>
      <c r="S2668" s="144"/>
      <c r="T2668" s="144"/>
      <c r="U2668" s="144"/>
      <c r="V2668" s="144"/>
      <c r="W2668" s="144"/>
      <c r="X2668" s="144"/>
      <c r="Y2668" s="144"/>
      <c r="Z2668" s="144"/>
      <c r="AA2668" s="144"/>
      <c r="AB2668" s="144"/>
      <c r="AC2668" s="144"/>
      <c r="AD2668" s="144"/>
      <c r="AE2668" s="144"/>
      <c r="AF2668" s="144"/>
      <c r="AG2668" s="144"/>
      <c r="AH2668" s="144"/>
      <c r="AI2668" s="144"/>
      <c r="AJ2668" s="144"/>
      <c r="AK2668" s="144"/>
      <c r="AL2668" s="144"/>
      <c r="AM2668" s="144"/>
      <c r="AN2668" s="144"/>
      <c r="AO2668" s="144"/>
      <c r="AP2668" s="144"/>
      <c r="AQ2668" s="144"/>
      <c r="AR2668" s="144"/>
      <c r="AS2668" s="144"/>
      <c r="AT2668" s="144"/>
      <c r="AU2668" s="144"/>
      <c r="AV2668" s="144"/>
      <c r="AW2668" s="144"/>
      <c r="AX2668" s="144"/>
      <c r="AY2668" s="144"/>
      <c r="AZ2668" s="144"/>
      <c r="BA2668" s="144"/>
      <c r="BB2668" s="144"/>
      <c r="BC2668" s="144"/>
      <c r="BD2668" s="144"/>
      <c r="BE2668" s="144"/>
      <c r="BF2668" s="144"/>
      <c r="BG2668" s="144"/>
      <c r="BH2668" s="144"/>
      <c r="BI2668" s="144"/>
      <c r="BJ2668" s="144"/>
      <c r="BK2668" s="144"/>
      <c r="BL2668" s="144"/>
      <c r="BM2668" s="144"/>
      <c r="BN2668" s="144"/>
      <c r="BO2668" s="144"/>
      <c r="BP2668" s="144"/>
    </row>
    <row r="2669" spans="1:68" ht="14.5" x14ac:dyDescent="0.3">
      <c r="A2669" s="143"/>
      <c r="B2669" s="143"/>
      <c r="C2669" s="327"/>
      <c r="D2669" s="144"/>
      <c r="E2669" s="144"/>
      <c r="F2669" s="144"/>
      <c r="G2669" s="144"/>
      <c r="H2669" s="144"/>
      <c r="I2669" s="144"/>
      <c r="J2669" s="144"/>
      <c r="K2669" s="144"/>
      <c r="L2669" s="144"/>
      <c r="M2669" s="144"/>
      <c r="N2669" s="144"/>
      <c r="O2669" s="144"/>
      <c r="P2669" s="144"/>
      <c r="Q2669" s="144"/>
      <c r="R2669" s="144"/>
      <c r="S2669" s="144"/>
      <c r="T2669" s="144"/>
      <c r="U2669" s="144"/>
      <c r="V2669" s="144"/>
      <c r="W2669" s="144"/>
      <c r="X2669" s="144"/>
      <c r="Y2669" s="144"/>
      <c r="Z2669" s="144"/>
      <c r="AA2669" s="144"/>
      <c r="AB2669" s="144"/>
      <c r="AC2669" s="144"/>
      <c r="AD2669" s="144"/>
      <c r="AE2669" s="144"/>
      <c r="AF2669" s="144"/>
      <c r="AG2669" s="144"/>
      <c r="AH2669" s="144"/>
      <c r="AI2669" s="144"/>
      <c r="AJ2669" s="144"/>
      <c r="AK2669" s="144"/>
      <c r="AL2669" s="144"/>
      <c r="AM2669" s="144"/>
      <c r="AN2669" s="144"/>
      <c r="AO2669" s="144"/>
      <c r="AP2669" s="144"/>
      <c r="AQ2669" s="144"/>
      <c r="AR2669" s="144"/>
      <c r="AS2669" s="144"/>
      <c r="AT2669" s="144"/>
      <c r="AU2669" s="144"/>
      <c r="AV2669" s="144"/>
      <c r="AW2669" s="144"/>
      <c r="AX2669" s="144"/>
      <c r="AY2669" s="144"/>
      <c r="AZ2669" s="144"/>
      <c r="BA2669" s="144"/>
      <c r="BB2669" s="144"/>
      <c r="BC2669" s="144"/>
      <c r="BD2669" s="144"/>
      <c r="BE2669" s="144"/>
      <c r="BF2669" s="144"/>
      <c r="BG2669" s="144"/>
      <c r="BH2669" s="144"/>
      <c r="BI2669" s="144"/>
      <c r="BJ2669" s="144"/>
      <c r="BK2669" s="144"/>
      <c r="BL2669" s="144"/>
      <c r="BM2669" s="144"/>
      <c r="BN2669" s="144"/>
      <c r="BO2669" s="144"/>
      <c r="BP2669" s="144"/>
    </row>
    <row r="2670" spans="1:68" ht="14.5" x14ac:dyDescent="0.3">
      <c r="A2670" s="143"/>
      <c r="B2670" s="143"/>
      <c r="C2670" s="327"/>
      <c r="D2670" s="144"/>
      <c r="E2670" s="144"/>
      <c r="F2670" s="144"/>
      <c r="G2670" s="144"/>
      <c r="H2670" s="144"/>
      <c r="I2670" s="144"/>
      <c r="J2670" s="144"/>
      <c r="K2670" s="144"/>
      <c r="L2670" s="144"/>
      <c r="M2670" s="144"/>
      <c r="N2670" s="144"/>
      <c r="O2670" s="144"/>
      <c r="P2670" s="144"/>
      <c r="Q2670" s="144"/>
      <c r="R2670" s="144"/>
      <c r="S2670" s="144"/>
      <c r="T2670" s="144"/>
      <c r="U2670" s="144"/>
      <c r="V2670" s="144"/>
      <c r="W2670" s="144"/>
      <c r="X2670" s="144"/>
      <c r="Y2670" s="144"/>
      <c r="Z2670" s="144"/>
      <c r="AA2670" s="144"/>
      <c r="AB2670" s="144"/>
      <c r="AC2670" s="144"/>
      <c r="AD2670" s="144"/>
      <c r="AE2670" s="144"/>
      <c r="AF2670" s="144"/>
      <c r="AG2670" s="144"/>
      <c r="AH2670" s="144"/>
      <c r="AI2670" s="144"/>
      <c r="AJ2670" s="144"/>
      <c r="AK2670" s="144"/>
      <c r="AL2670" s="144"/>
      <c r="AM2670" s="144"/>
      <c r="AN2670" s="144"/>
      <c r="AO2670" s="144"/>
      <c r="AP2670" s="144"/>
      <c r="AQ2670" s="144"/>
      <c r="AR2670" s="144"/>
      <c r="AS2670" s="144"/>
      <c r="AT2670" s="144"/>
      <c r="AU2670" s="144"/>
      <c r="AV2670" s="144"/>
      <c r="AW2670" s="144"/>
      <c r="AX2670" s="144"/>
      <c r="AY2670" s="144"/>
      <c r="AZ2670" s="144"/>
      <c r="BA2670" s="144"/>
      <c r="BB2670" s="144"/>
      <c r="BC2670" s="144"/>
      <c r="BD2670" s="144"/>
      <c r="BE2670" s="144"/>
      <c r="BF2670" s="144"/>
      <c r="BG2670" s="144"/>
      <c r="BH2670" s="144"/>
      <c r="BI2670" s="144"/>
      <c r="BJ2670" s="144"/>
      <c r="BK2670" s="144"/>
      <c r="BL2670" s="144"/>
      <c r="BM2670" s="144"/>
      <c r="BN2670" s="144"/>
      <c r="BO2670" s="144"/>
      <c r="BP2670" s="144"/>
    </row>
    <row r="2671" spans="1:68" ht="14.5" x14ac:dyDescent="0.3">
      <c r="A2671" s="143"/>
      <c r="B2671" s="143"/>
      <c r="C2671" s="327"/>
      <c r="D2671" s="144"/>
      <c r="E2671" s="144"/>
      <c r="F2671" s="144"/>
      <c r="G2671" s="144"/>
      <c r="H2671" s="144"/>
      <c r="I2671" s="144"/>
      <c r="J2671" s="144"/>
      <c r="K2671" s="144"/>
      <c r="L2671" s="144"/>
      <c r="M2671" s="144"/>
      <c r="N2671" s="144"/>
      <c r="O2671" s="144"/>
      <c r="P2671" s="144"/>
      <c r="Q2671" s="144"/>
      <c r="R2671" s="144"/>
      <c r="S2671" s="144"/>
      <c r="T2671" s="144"/>
      <c r="U2671" s="144"/>
      <c r="V2671" s="144"/>
      <c r="W2671" s="144"/>
      <c r="X2671" s="144"/>
      <c r="Y2671" s="144"/>
      <c r="Z2671" s="144"/>
      <c r="AA2671" s="144"/>
      <c r="AB2671" s="144"/>
      <c r="AC2671" s="144"/>
      <c r="AD2671" s="144"/>
      <c r="AE2671" s="144"/>
      <c r="AF2671" s="144"/>
      <c r="AG2671" s="144"/>
      <c r="AH2671" s="144"/>
      <c r="AI2671" s="144"/>
      <c r="AJ2671" s="144"/>
      <c r="AK2671" s="144"/>
      <c r="AL2671" s="144"/>
      <c r="AM2671" s="144"/>
      <c r="AN2671" s="144"/>
      <c r="AO2671" s="144"/>
      <c r="AP2671" s="144"/>
      <c r="AQ2671" s="144"/>
      <c r="AR2671" s="144"/>
      <c r="AS2671" s="144"/>
      <c r="AT2671" s="144"/>
      <c r="AU2671" s="144"/>
      <c r="AV2671" s="144"/>
      <c r="AW2671" s="144"/>
      <c r="AX2671" s="144"/>
      <c r="AY2671" s="144"/>
      <c r="AZ2671" s="144"/>
      <c r="BA2671" s="144"/>
      <c r="BB2671" s="144"/>
      <c r="BC2671" s="144"/>
      <c r="BD2671" s="144"/>
      <c r="BE2671" s="144"/>
      <c r="BF2671" s="144"/>
      <c r="BG2671" s="144"/>
      <c r="BH2671" s="144"/>
      <c r="BI2671" s="144"/>
      <c r="BJ2671" s="144"/>
      <c r="BK2671" s="144"/>
      <c r="BL2671" s="144"/>
      <c r="BM2671" s="144"/>
      <c r="BN2671" s="144"/>
      <c r="BO2671" s="144"/>
      <c r="BP2671" s="144"/>
    </row>
    <row r="2672" spans="1:68" ht="14.5" x14ac:dyDescent="0.3">
      <c r="A2672" s="143"/>
      <c r="B2672" s="143"/>
      <c r="C2672" s="327"/>
      <c r="D2672" s="144"/>
      <c r="E2672" s="144"/>
      <c r="F2672" s="144"/>
      <c r="G2672" s="144"/>
      <c r="H2672" s="144"/>
      <c r="I2672" s="144"/>
      <c r="J2672" s="144"/>
      <c r="K2672" s="144"/>
      <c r="L2672" s="144"/>
      <c r="M2672" s="144"/>
      <c r="N2672" s="144"/>
      <c r="O2672" s="144"/>
      <c r="P2672" s="144"/>
      <c r="Q2672" s="144"/>
      <c r="R2672" s="144"/>
      <c r="S2672" s="144"/>
      <c r="T2672" s="144"/>
      <c r="U2672" s="144"/>
      <c r="V2672" s="144"/>
      <c r="W2672" s="144"/>
      <c r="X2672" s="144"/>
      <c r="Y2672" s="144"/>
      <c r="Z2672" s="144"/>
      <c r="AA2672" s="144"/>
      <c r="AB2672" s="144"/>
      <c r="AC2672" s="144"/>
      <c r="AD2672" s="144"/>
      <c r="AE2672" s="144"/>
      <c r="AF2672" s="144"/>
      <c r="AG2672" s="144"/>
      <c r="AH2672" s="144"/>
      <c r="AI2672" s="144"/>
      <c r="AJ2672" s="144"/>
      <c r="AK2672" s="144"/>
      <c r="AL2672" s="144"/>
      <c r="AM2672" s="144"/>
      <c r="AN2672" s="144"/>
      <c r="AO2672" s="144"/>
      <c r="AP2672" s="144"/>
      <c r="AQ2672" s="144"/>
      <c r="AR2672" s="144"/>
      <c r="AS2672" s="144"/>
      <c r="AT2672" s="144"/>
      <c r="AU2672" s="144"/>
      <c r="AV2672" s="144"/>
      <c r="AW2672" s="144"/>
      <c r="AX2672" s="144"/>
      <c r="AY2672" s="144"/>
      <c r="AZ2672" s="144"/>
      <c r="BA2672" s="144"/>
      <c r="BB2672" s="144"/>
      <c r="BC2672" s="144"/>
      <c r="BD2672" s="144"/>
      <c r="BE2672" s="144"/>
      <c r="BF2672" s="144"/>
      <c r="BG2672" s="144"/>
      <c r="BH2672" s="144"/>
      <c r="BI2672" s="144"/>
      <c r="BJ2672" s="144"/>
      <c r="BK2672" s="144"/>
      <c r="BL2672" s="144"/>
      <c r="BM2672" s="144"/>
      <c r="BN2672" s="144"/>
      <c r="BO2672" s="144"/>
      <c r="BP2672" s="144"/>
    </row>
    <row r="2673" spans="1:68" ht="14.5" x14ac:dyDescent="0.3">
      <c r="A2673" s="143"/>
      <c r="B2673" s="143"/>
      <c r="C2673" s="327"/>
      <c r="D2673" s="144"/>
      <c r="E2673" s="144"/>
      <c r="F2673" s="144"/>
      <c r="G2673" s="144"/>
      <c r="H2673" s="144"/>
      <c r="I2673" s="144"/>
      <c r="J2673" s="144"/>
      <c r="K2673" s="144"/>
      <c r="L2673" s="144"/>
      <c r="M2673" s="144"/>
      <c r="N2673" s="144"/>
      <c r="O2673" s="144"/>
      <c r="P2673" s="144"/>
      <c r="Q2673" s="144"/>
      <c r="R2673" s="144"/>
      <c r="S2673" s="144"/>
      <c r="T2673" s="144"/>
      <c r="U2673" s="144"/>
      <c r="V2673" s="144"/>
      <c r="W2673" s="144"/>
      <c r="X2673" s="144"/>
      <c r="Y2673" s="144"/>
      <c r="Z2673" s="144"/>
      <c r="AA2673" s="144"/>
      <c r="AB2673" s="144"/>
      <c r="AC2673" s="144"/>
      <c r="AD2673" s="144"/>
      <c r="AE2673" s="144"/>
      <c r="AF2673" s="144"/>
      <c r="AG2673" s="144"/>
      <c r="AH2673" s="144"/>
      <c r="AI2673" s="144"/>
      <c r="AJ2673" s="144"/>
      <c r="AK2673" s="144"/>
      <c r="AL2673" s="144"/>
      <c r="AM2673" s="144"/>
      <c r="AN2673" s="144"/>
      <c r="AO2673" s="144"/>
      <c r="AP2673" s="144"/>
      <c r="AQ2673" s="144"/>
      <c r="AR2673" s="144"/>
      <c r="AS2673" s="144"/>
      <c r="AT2673" s="144"/>
      <c r="AU2673" s="144"/>
      <c r="AV2673" s="144"/>
      <c r="AW2673" s="144"/>
      <c r="AX2673" s="144"/>
      <c r="AY2673" s="144"/>
      <c r="AZ2673" s="144"/>
      <c r="BA2673" s="144"/>
      <c r="BB2673" s="144"/>
      <c r="BC2673" s="144"/>
      <c r="BD2673" s="144"/>
      <c r="BE2673" s="144"/>
      <c r="BF2673" s="144"/>
      <c r="BG2673" s="144"/>
      <c r="BH2673" s="144"/>
      <c r="BI2673" s="144"/>
      <c r="BJ2673" s="144"/>
      <c r="BK2673" s="144"/>
      <c r="BL2673" s="144"/>
      <c r="BM2673" s="144"/>
      <c r="BN2673" s="144"/>
      <c r="BO2673" s="144"/>
      <c r="BP2673" s="144"/>
    </row>
    <row r="2674" spans="1:68" ht="14.5" x14ac:dyDescent="0.3">
      <c r="A2674" s="143"/>
      <c r="B2674" s="143"/>
      <c r="C2674" s="327"/>
      <c r="D2674" s="144"/>
      <c r="E2674" s="144"/>
      <c r="F2674" s="144"/>
      <c r="G2674" s="144"/>
      <c r="H2674" s="144"/>
      <c r="I2674" s="144"/>
      <c r="J2674" s="144"/>
      <c r="K2674" s="144"/>
      <c r="L2674" s="144"/>
      <c r="M2674" s="144"/>
      <c r="N2674" s="144"/>
      <c r="O2674" s="144"/>
      <c r="P2674" s="144"/>
      <c r="Q2674" s="144"/>
      <c r="R2674" s="144"/>
      <c r="S2674" s="144"/>
      <c r="T2674" s="144"/>
      <c r="U2674" s="144"/>
      <c r="V2674" s="144"/>
      <c r="W2674" s="144"/>
      <c r="X2674" s="144"/>
      <c r="Y2674" s="144"/>
      <c r="Z2674" s="144"/>
      <c r="AA2674" s="144"/>
      <c r="AB2674" s="144"/>
      <c r="AC2674" s="144"/>
      <c r="AD2674" s="144"/>
      <c r="AE2674" s="144"/>
      <c r="AF2674" s="144"/>
      <c r="AG2674" s="144"/>
      <c r="AH2674" s="144"/>
      <c r="AI2674" s="144"/>
      <c r="AJ2674" s="144"/>
      <c r="AK2674" s="144"/>
      <c r="AL2674" s="144"/>
      <c r="AM2674" s="144"/>
      <c r="AN2674" s="144"/>
      <c r="AO2674" s="144"/>
      <c r="AP2674" s="144"/>
      <c r="AQ2674" s="144"/>
      <c r="AR2674" s="144"/>
      <c r="AS2674" s="144"/>
      <c r="AT2674" s="144"/>
      <c r="AU2674" s="144"/>
      <c r="AV2674" s="144"/>
      <c r="AW2674" s="144"/>
      <c r="AX2674" s="144"/>
      <c r="AY2674" s="144"/>
      <c r="AZ2674" s="144"/>
      <c r="BA2674" s="144"/>
      <c r="BB2674" s="144"/>
      <c r="BC2674" s="144"/>
      <c r="BD2674" s="144"/>
      <c r="BE2674" s="144"/>
      <c r="BF2674" s="144"/>
      <c r="BG2674" s="144"/>
      <c r="BH2674" s="144"/>
      <c r="BI2674" s="144"/>
      <c r="BJ2674" s="144"/>
      <c r="BK2674" s="144"/>
      <c r="BL2674" s="144"/>
      <c r="BM2674" s="144"/>
      <c r="BN2674" s="144"/>
      <c r="BO2674" s="144"/>
      <c r="BP2674" s="144"/>
    </row>
    <row r="2675" spans="1:68" ht="14.5" x14ac:dyDescent="0.3">
      <c r="A2675" s="143"/>
      <c r="B2675" s="143"/>
      <c r="C2675" s="327"/>
      <c r="D2675" s="144"/>
      <c r="E2675" s="144"/>
      <c r="F2675" s="144"/>
      <c r="G2675" s="144"/>
      <c r="H2675" s="144"/>
      <c r="I2675" s="144"/>
      <c r="J2675" s="144"/>
      <c r="K2675" s="144"/>
      <c r="L2675" s="144"/>
      <c r="M2675" s="144"/>
      <c r="N2675" s="144"/>
      <c r="O2675" s="144"/>
      <c r="P2675" s="144"/>
      <c r="Q2675" s="144"/>
      <c r="R2675" s="144"/>
      <c r="S2675" s="144"/>
      <c r="T2675" s="144"/>
      <c r="U2675" s="144"/>
      <c r="V2675" s="144"/>
      <c r="W2675" s="144"/>
      <c r="X2675" s="144"/>
      <c r="Y2675" s="144"/>
      <c r="Z2675" s="144"/>
      <c r="AA2675" s="144"/>
      <c r="AB2675" s="144"/>
      <c r="AC2675" s="144"/>
      <c r="AD2675" s="144"/>
      <c r="AE2675" s="144"/>
      <c r="AF2675" s="144"/>
      <c r="AG2675" s="144"/>
      <c r="AH2675" s="144"/>
      <c r="AI2675" s="144"/>
      <c r="AJ2675" s="144"/>
      <c r="AK2675" s="144"/>
      <c r="AL2675" s="144"/>
      <c r="AM2675" s="144"/>
      <c r="AN2675" s="144"/>
      <c r="AO2675" s="144"/>
      <c r="AP2675" s="144"/>
      <c r="AQ2675" s="144"/>
      <c r="AR2675" s="144"/>
      <c r="AS2675" s="144"/>
      <c r="AT2675" s="144"/>
      <c r="AU2675" s="144"/>
      <c r="AV2675" s="144"/>
      <c r="AW2675" s="144"/>
      <c r="AX2675" s="144"/>
      <c r="AY2675" s="144"/>
      <c r="AZ2675" s="144"/>
      <c r="BA2675" s="144"/>
      <c r="BB2675" s="144"/>
      <c r="BC2675" s="144"/>
      <c r="BD2675" s="144"/>
      <c r="BE2675" s="144"/>
      <c r="BF2675" s="144"/>
      <c r="BG2675" s="144"/>
      <c r="BH2675" s="144"/>
      <c r="BI2675" s="144"/>
      <c r="BJ2675" s="144"/>
      <c r="BK2675" s="144"/>
      <c r="BL2675" s="144"/>
      <c r="BM2675" s="144"/>
      <c r="BN2675" s="144"/>
      <c r="BO2675" s="144"/>
      <c r="BP2675" s="144"/>
    </row>
    <row r="2676" spans="1:68" ht="14.5" x14ac:dyDescent="0.3">
      <c r="A2676" s="143"/>
      <c r="B2676" s="143"/>
      <c r="C2676" s="327"/>
      <c r="D2676" s="144"/>
      <c r="E2676" s="144"/>
      <c r="F2676" s="144"/>
      <c r="G2676" s="144"/>
      <c r="H2676" s="144"/>
      <c r="I2676" s="144"/>
      <c r="J2676" s="144"/>
      <c r="K2676" s="144"/>
      <c r="L2676" s="144"/>
      <c r="M2676" s="144"/>
      <c r="N2676" s="144"/>
      <c r="O2676" s="144"/>
      <c r="P2676" s="144"/>
      <c r="Q2676" s="144"/>
      <c r="R2676" s="144"/>
      <c r="S2676" s="144"/>
      <c r="T2676" s="144"/>
      <c r="U2676" s="144"/>
      <c r="V2676" s="144"/>
      <c r="W2676" s="144"/>
      <c r="X2676" s="144"/>
      <c r="Y2676" s="144"/>
      <c r="Z2676" s="144"/>
      <c r="AA2676" s="144"/>
      <c r="AB2676" s="144"/>
      <c r="AC2676" s="144"/>
      <c r="AD2676" s="144"/>
      <c r="AE2676" s="144"/>
      <c r="AF2676" s="144"/>
      <c r="AG2676" s="144"/>
      <c r="AH2676" s="144"/>
      <c r="AI2676" s="144"/>
      <c r="AJ2676" s="144"/>
      <c r="AK2676" s="144"/>
      <c r="AL2676" s="144"/>
      <c r="AM2676" s="144"/>
      <c r="AN2676" s="144"/>
      <c r="AO2676" s="144"/>
      <c r="AP2676" s="144"/>
      <c r="AQ2676" s="144"/>
      <c r="AR2676" s="144"/>
      <c r="AS2676" s="144"/>
      <c r="AT2676" s="144"/>
      <c r="AU2676" s="144"/>
      <c r="AV2676" s="144"/>
      <c r="AW2676" s="144"/>
      <c r="AX2676" s="144"/>
      <c r="AY2676" s="144"/>
      <c r="AZ2676" s="144"/>
      <c r="BA2676" s="144"/>
      <c r="BB2676" s="144"/>
      <c r="BC2676" s="144"/>
      <c r="BD2676" s="144"/>
      <c r="BE2676" s="144"/>
      <c r="BF2676" s="144"/>
      <c r="BG2676" s="144"/>
      <c r="BH2676" s="144"/>
      <c r="BI2676" s="144"/>
      <c r="BJ2676" s="144"/>
      <c r="BK2676" s="144"/>
      <c r="BL2676" s="144"/>
      <c r="BM2676" s="144"/>
      <c r="BN2676" s="144"/>
      <c r="BO2676" s="144"/>
      <c r="BP2676" s="144"/>
    </row>
    <row r="2677" spans="1:68" ht="14.5" x14ac:dyDescent="0.3">
      <c r="A2677" s="143"/>
      <c r="B2677" s="143"/>
      <c r="C2677" s="327"/>
      <c r="D2677" s="144"/>
      <c r="E2677" s="144"/>
      <c r="F2677" s="144"/>
      <c r="G2677" s="144"/>
      <c r="H2677" s="144"/>
      <c r="I2677" s="144"/>
      <c r="J2677" s="144"/>
      <c r="K2677" s="144"/>
      <c r="L2677" s="144"/>
      <c r="M2677" s="144"/>
      <c r="N2677" s="144"/>
      <c r="O2677" s="144"/>
      <c r="P2677" s="144"/>
      <c r="Q2677" s="144"/>
      <c r="R2677" s="144"/>
      <c r="S2677" s="144"/>
      <c r="T2677" s="144"/>
      <c r="U2677" s="144"/>
      <c r="V2677" s="144"/>
      <c r="W2677" s="144"/>
      <c r="X2677" s="144"/>
      <c r="Y2677" s="144"/>
      <c r="Z2677" s="144"/>
      <c r="AA2677" s="144"/>
      <c r="AB2677" s="144"/>
      <c r="AC2677" s="144"/>
      <c r="AD2677" s="144"/>
      <c r="AE2677" s="144"/>
      <c r="AF2677" s="144"/>
      <c r="AG2677" s="144"/>
      <c r="AH2677" s="144"/>
      <c r="AI2677" s="144"/>
      <c r="AJ2677" s="144"/>
      <c r="AK2677" s="144"/>
      <c r="AL2677" s="144"/>
      <c r="AM2677" s="144"/>
      <c r="AN2677" s="144"/>
      <c r="AO2677" s="144"/>
      <c r="AP2677" s="144"/>
      <c r="AQ2677" s="144"/>
      <c r="AR2677" s="144"/>
      <c r="AS2677" s="144"/>
      <c r="AT2677" s="144"/>
      <c r="AU2677" s="144"/>
      <c r="AV2677" s="144"/>
      <c r="AW2677" s="144"/>
      <c r="AX2677" s="144"/>
      <c r="AY2677" s="144"/>
      <c r="AZ2677" s="144"/>
      <c r="BA2677" s="144"/>
      <c r="BB2677" s="144"/>
      <c r="BC2677" s="144"/>
      <c r="BD2677" s="144"/>
      <c r="BE2677" s="144"/>
      <c r="BF2677" s="144"/>
      <c r="BG2677" s="144"/>
      <c r="BH2677" s="144"/>
      <c r="BI2677" s="144"/>
      <c r="BJ2677" s="144"/>
      <c r="BK2677" s="144"/>
      <c r="BL2677" s="144"/>
      <c r="BM2677" s="144"/>
      <c r="BN2677" s="144"/>
      <c r="BO2677" s="144"/>
      <c r="BP2677" s="144"/>
    </row>
    <row r="2678" spans="1:68" ht="14.5" x14ac:dyDescent="0.3">
      <c r="A2678" s="143"/>
      <c r="B2678" s="143"/>
      <c r="C2678" s="327"/>
      <c r="D2678" s="144"/>
      <c r="E2678" s="144"/>
      <c r="F2678" s="144"/>
      <c r="G2678" s="144"/>
      <c r="H2678" s="144"/>
      <c r="I2678" s="144"/>
      <c r="J2678" s="144"/>
      <c r="K2678" s="144"/>
      <c r="L2678" s="144"/>
      <c r="M2678" s="144"/>
      <c r="N2678" s="144"/>
      <c r="O2678" s="144"/>
      <c r="P2678" s="144"/>
      <c r="Q2678" s="144"/>
      <c r="R2678" s="144"/>
      <c r="S2678" s="144"/>
      <c r="T2678" s="144"/>
      <c r="U2678" s="144"/>
      <c r="V2678" s="144"/>
      <c r="W2678" s="144"/>
      <c r="X2678" s="144"/>
      <c r="Y2678" s="144"/>
      <c r="Z2678" s="144"/>
      <c r="AA2678" s="144"/>
      <c r="AB2678" s="144"/>
      <c r="AC2678" s="144"/>
      <c r="AD2678" s="144"/>
      <c r="AE2678" s="144"/>
      <c r="AF2678" s="144"/>
      <c r="AG2678" s="144"/>
      <c r="AH2678" s="144"/>
      <c r="AI2678" s="144"/>
      <c r="AJ2678" s="144"/>
      <c r="AK2678" s="144"/>
      <c r="AL2678" s="144"/>
      <c r="AM2678" s="144"/>
      <c r="AN2678" s="144"/>
      <c r="AO2678" s="144"/>
      <c r="AP2678" s="144"/>
      <c r="AQ2678" s="144"/>
      <c r="AR2678" s="144"/>
      <c r="AS2678" s="144"/>
      <c r="AT2678" s="144"/>
      <c r="AU2678" s="144"/>
      <c r="AV2678" s="144"/>
      <c r="AW2678" s="144"/>
      <c r="AX2678" s="144"/>
      <c r="AY2678" s="144"/>
      <c r="AZ2678" s="144"/>
      <c r="BA2678" s="144"/>
      <c r="BB2678" s="144"/>
      <c r="BC2678" s="144"/>
      <c r="BD2678" s="144"/>
      <c r="BE2678" s="144"/>
      <c r="BF2678" s="144"/>
      <c r="BG2678" s="144"/>
      <c r="BH2678" s="144"/>
      <c r="BI2678" s="144"/>
      <c r="BJ2678" s="144"/>
      <c r="BK2678" s="144"/>
      <c r="BL2678" s="144"/>
      <c r="BM2678" s="144"/>
      <c r="BN2678" s="144"/>
      <c r="BO2678" s="144"/>
      <c r="BP2678" s="144"/>
    </row>
    <row r="2679" spans="1:68" ht="14.5" x14ac:dyDescent="0.3">
      <c r="A2679" s="143"/>
      <c r="B2679" s="143"/>
      <c r="C2679" s="327"/>
      <c r="D2679" s="144"/>
      <c r="E2679" s="144"/>
      <c r="F2679" s="144"/>
      <c r="G2679" s="144"/>
      <c r="H2679" s="144"/>
      <c r="I2679" s="144"/>
      <c r="J2679" s="144"/>
      <c r="K2679" s="144"/>
      <c r="L2679" s="144"/>
      <c r="M2679" s="144"/>
      <c r="N2679" s="144"/>
      <c r="O2679" s="144"/>
      <c r="P2679" s="144"/>
      <c r="Q2679" s="144"/>
      <c r="R2679" s="144"/>
      <c r="S2679" s="144"/>
      <c r="T2679" s="144"/>
      <c r="U2679" s="144"/>
      <c r="V2679" s="144"/>
      <c r="W2679" s="144"/>
      <c r="X2679" s="144"/>
      <c r="Y2679" s="144"/>
      <c r="Z2679" s="144"/>
      <c r="AA2679" s="144"/>
      <c r="AB2679" s="144"/>
      <c r="AC2679" s="144"/>
      <c r="AD2679" s="144"/>
      <c r="AE2679" s="144"/>
      <c r="AF2679" s="144"/>
      <c r="AG2679" s="144"/>
      <c r="AH2679" s="144"/>
      <c r="AI2679" s="144"/>
      <c r="AJ2679" s="144"/>
      <c r="AK2679" s="144"/>
      <c r="AL2679" s="144"/>
      <c r="AM2679" s="144"/>
      <c r="AN2679" s="144"/>
      <c r="AO2679" s="144"/>
      <c r="AP2679" s="144"/>
      <c r="AQ2679" s="144"/>
      <c r="AR2679" s="144"/>
      <c r="AS2679" s="144"/>
      <c r="AT2679" s="144"/>
      <c r="AU2679" s="144"/>
      <c r="AV2679" s="144"/>
      <c r="AW2679" s="144"/>
      <c r="AX2679" s="144"/>
      <c r="AY2679" s="144"/>
      <c r="AZ2679" s="144"/>
      <c r="BA2679" s="144"/>
      <c r="BB2679" s="144"/>
      <c r="BC2679" s="144"/>
      <c r="BD2679" s="144"/>
      <c r="BE2679" s="144"/>
      <c r="BF2679" s="144"/>
      <c r="BG2679" s="144"/>
      <c r="BH2679" s="144"/>
      <c r="BI2679" s="144"/>
      <c r="BJ2679" s="144"/>
      <c r="BK2679" s="144"/>
      <c r="BL2679" s="144"/>
      <c r="BM2679" s="144"/>
      <c r="BN2679" s="144"/>
      <c r="BO2679" s="144"/>
      <c r="BP2679" s="144"/>
    </row>
    <row r="2680" spans="1:68" ht="14.5" x14ac:dyDescent="0.3">
      <c r="A2680" s="143"/>
      <c r="B2680" s="143"/>
      <c r="C2680" s="327"/>
      <c r="D2680" s="144"/>
      <c r="E2680" s="144"/>
      <c r="F2680" s="144"/>
      <c r="G2680" s="144"/>
      <c r="H2680" s="144"/>
      <c r="I2680" s="144"/>
      <c r="J2680" s="144"/>
      <c r="K2680" s="144"/>
      <c r="L2680" s="144"/>
      <c r="M2680" s="144"/>
      <c r="N2680" s="144"/>
      <c r="O2680" s="144"/>
      <c r="P2680" s="144"/>
      <c r="Q2680" s="144"/>
      <c r="R2680" s="144"/>
      <c r="S2680" s="144"/>
      <c r="T2680" s="144"/>
      <c r="U2680" s="144"/>
      <c r="V2680" s="144"/>
      <c r="W2680" s="144"/>
      <c r="X2680" s="144"/>
      <c r="Y2680" s="144"/>
      <c r="Z2680" s="144"/>
      <c r="AA2680" s="144"/>
      <c r="AB2680" s="144"/>
      <c r="AC2680" s="144"/>
      <c r="AD2680" s="144"/>
      <c r="AE2680" s="144"/>
      <c r="AF2680" s="144"/>
      <c r="AG2680" s="144"/>
      <c r="AH2680" s="144"/>
      <c r="AI2680" s="144"/>
      <c r="AJ2680" s="144"/>
      <c r="AK2680" s="144"/>
      <c r="AL2680" s="144"/>
      <c r="AM2680" s="144"/>
      <c r="AN2680" s="144"/>
      <c r="AO2680" s="144"/>
      <c r="AP2680" s="144"/>
      <c r="AQ2680" s="144"/>
      <c r="AR2680" s="144"/>
      <c r="AS2680" s="144"/>
      <c r="AT2680" s="144"/>
      <c r="AU2680" s="144"/>
      <c r="AV2680" s="144"/>
      <c r="AW2680" s="144"/>
      <c r="AX2680" s="144"/>
      <c r="AY2680" s="144"/>
      <c r="AZ2680" s="144"/>
      <c r="BA2680" s="144"/>
      <c r="BB2680" s="144"/>
      <c r="BC2680" s="144"/>
      <c r="BD2680" s="144"/>
      <c r="BE2680" s="144"/>
      <c r="BF2680" s="144"/>
      <c r="BG2680" s="144"/>
      <c r="BH2680" s="144"/>
      <c r="BI2680" s="144"/>
      <c r="BJ2680" s="144"/>
      <c r="BK2680" s="144"/>
      <c r="BL2680" s="144"/>
      <c r="BM2680" s="144"/>
      <c r="BN2680" s="144"/>
      <c r="BO2680" s="144"/>
      <c r="BP2680" s="144"/>
    </row>
    <row r="2681" spans="1:68" ht="14.5" x14ac:dyDescent="0.3">
      <c r="A2681" s="143"/>
      <c r="B2681" s="143"/>
      <c r="C2681" s="327"/>
      <c r="D2681" s="144"/>
      <c r="E2681" s="144"/>
      <c r="F2681" s="144"/>
      <c r="G2681" s="144"/>
      <c r="H2681" s="144"/>
      <c r="I2681" s="144"/>
      <c r="J2681" s="144"/>
      <c r="K2681" s="144"/>
      <c r="L2681" s="144"/>
      <c r="M2681" s="144"/>
      <c r="N2681" s="144"/>
      <c r="O2681" s="144"/>
      <c r="P2681" s="144"/>
      <c r="Q2681" s="144"/>
      <c r="R2681" s="144"/>
      <c r="S2681" s="144"/>
      <c r="T2681" s="144"/>
      <c r="U2681" s="144"/>
      <c r="V2681" s="144"/>
      <c r="W2681" s="144"/>
      <c r="X2681" s="144"/>
      <c r="Y2681" s="144"/>
      <c r="Z2681" s="144"/>
      <c r="AA2681" s="144"/>
      <c r="AB2681" s="144"/>
      <c r="AC2681" s="144"/>
      <c r="AD2681" s="144"/>
      <c r="AE2681" s="144"/>
      <c r="AF2681" s="144"/>
      <c r="AG2681" s="144"/>
      <c r="AH2681" s="144"/>
      <c r="AI2681" s="144"/>
      <c r="AJ2681" s="144"/>
      <c r="AK2681" s="144"/>
      <c r="AL2681" s="144"/>
      <c r="AM2681" s="144"/>
      <c r="AN2681" s="144"/>
      <c r="AO2681" s="144"/>
      <c r="AP2681" s="144"/>
      <c r="AQ2681" s="144"/>
      <c r="AR2681" s="144"/>
      <c r="AS2681" s="144"/>
      <c r="AT2681" s="144"/>
      <c r="AU2681" s="144"/>
      <c r="AV2681" s="144"/>
      <c r="AW2681" s="144"/>
      <c r="AX2681" s="144"/>
      <c r="AY2681" s="144"/>
      <c r="AZ2681" s="144"/>
      <c r="BA2681" s="144"/>
      <c r="BB2681" s="144"/>
      <c r="BC2681" s="144"/>
      <c r="BD2681" s="144"/>
      <c r="BE2681" s="144"/>
      <c r="BF2681" s="144"/>
      <c r="BG2681" s="144"/>
      <c r="BH2681" s="144"/>
      <c r="BI2681" s="144"/>
      <c r="BJ2681" s="144"/>
      <c r="BK2681" s="144"/>
      <c r="BL2681" s="144"/>
      <c r="BM2681" s="144"/>
      <c r="BN2681" s="144"/>
      <c r="BO2681" s="144"/>
      <c r="BP2681" s="144"/>
    </row>
    <row r="2682" spans="1:68" ht="14.5" x14ac:dyDescent="0.3">
      <c r="A2682" s="143"/>
      <c r="B2682" s="143"/>
      <c r="C2682" s="327"/>
      <c r="D2682" s="144"/>
      <c r="E2682" s="144"/>
      <c r="F2682" s="144"/>
      <c r="G2682" s="144"/>
      <c r="H2682" s="144"/>
      <c r="I2682" s="144"/>
      <c r="J2682" s="144"/>
      <c r="K2682" s="144"/>
      <c r="L2682" s="144"/>
      <c r="M2682" s="144"/>
      <c r="N2682" s="144"/>
      <c r="O2682" s="144"/>
      <c r="P2682" s="144"/>
      <c r="Q2682" s="144"/>
      <c r="R2682" s="144"/>
      <c r="S2682" s="144"/>
      <c r="T2682" s="144"/>
      <c r="U2682" s="144"/>
      <c r="V2682" s="144"/>
      <c r="W2682" s="144"/>
      <c r="X2682" s="144"/>
      <c r="Y2682" s="144"/>
      <c r="Z2682" s="144"/>
      <c r="AA2682" s="144"/>
      <c r="AB2682" s="144"/>
      <c r="AC2682" s="144"/>
      <c r="AD2682" s="144"/>
      <c r="AE2682" s="144"/>
      <c r="AF2682" s="144"/>
      <c r="AG2682" s="144"/>
      <c r="AH2682" s="144"/>
      <c r="AI2682" s="144"/>
      <c r="AJ2682" s="144"/>
      <c r="AK2682" s="144"/>
      <c r="AL2682" s="144"/>
      <c r="AM2682" s="144"/>
      <c r="AN2682" s="144"/>
      <c r="AO2682" s="144"/>
      <c r="AP2682" s="144"/>
      <c r="AQ2682" s="144"/>
      <c r="AR2682" s="144"/>
      <c r="AS2682" s="144"/>
      <c r="AT2682" s="144"/>
      <c r="AU2682" s="144"/>
      <c r="AV2682" s="144"/>
      <c r="AW2682" s="144"/>
      <c r="AX2682" s="144"/>
      <c r="AY2682" s="144"/>
      <c r="AZ2682" s="144"/>
      <c r="BA2682" s="144"/>
      <c r="BB2682" s="144"/>
      <c r="BC2682" s="144"/>
      <c r="BD2682" s="144"/>
      <c r="BE2682" s="144"/>
      <c r="BF2682" s="144"/>
      <c r="BG2682" s="144"/>
      <c r="BH2682" s="144"/>
      <c r="BI2682" s="144"/>
      <c r="BJ2682" s="144"/>
      <c r="BK2682" s="144"/>
      <c r="BL2682" s="144"/>
      <c r="BM2682" s="144"/>
      <c r="BN2682" s="144"/>
      <c r="BO2682" s="144"/>
      <c r="BP2682" s="144"/>
    </row>
    <row r="2683" spans="1:68" ht="14.5" x14ac:dyDescent="0.3">
      <c r="A2683" s="143"/>
      <c r="B2683" s="143"/>
      <c r="C2683" s="327"/>
      <c r="D2683" s="144"/>
      <c r="E2683" s="144"/>
      <c r="F2683" s="144"/>
      <c r="G2683" s="144"/>
      <c r="H2683" s="144"/>
      <c r="I2683" s="144"/>
      <c r="J2683" s="144"/>
      <c r="K2683" s="144"/>
      <c r="L2683" s="144"/>
      <c r="M2683" s="144"/>
      <c r="N2683" s="144"/>
      <c r="O2683" s="144"/>
      <c r="P2683" s="144"/>
      <c r="Q2683" s="144"/>
      <c r="R2683" s="144"/>
      <c r="S2683" s="144"/>
      <c r="T2683" s="144"/>
      <c r="U2683" s="144"/>
      <c r="V2683" s="144"/>
      <c r="W2683" s="144"/>
      <c r="X2683" s="144"/>
      <c r="Y2683" s="144"/>
      <c r="Z2683" s="144"/>
      <c r="AA2683" s="144"/>
      <c r="AB2683" s="144"/>
      <c r="AC2683" s="144"/>
      <c r="AD2683" s="144"/>
      <c r="AE2683" s="144"/>
      <c r="AF2683" s="144"/>
      <c r="AG2683" s="144"/>
      <c r="AH2683" s="144"/>
      <c r="AI2683" s="144"/>
      <c r="AJ2683" s="144"/>
      <c r="AK2683" s="144"/>
      <c r="AL2683" s="144"/>
      <c r="AM2683" s="144"/>
      <c r="AN2683" s="144"/>
      <c r="AO2683" s="144"/>
      <c r="AP2683" s="144"/>
      <c r="AQ2683" s="144"/>
      <c r="AR2683" s="144"/>
      <c r="AS2683" s="144"/>
      <c r="AT2683" s="144"/>
      <c r="AU2683" s="144"/>
      <c r="AV2683" s="144"/>
      <c r="AW2683" s="144"/>
      <c r="AX2683" s="144"/>
      <c r="AY2683" s="144"/>
      <c r="AZ2683" s="144"/>
      <c r="BA2683" s="144"/>
      <c r="BB2683" s="144"/>
      <c r="BC2683" s="144"/>
      <c r="BD2683" s="144"/>
      <c r="BE2683" s="144"/>
      <c r="BF2683" s="144"/>
      <c r="BG2683" s="144"/>
      <c r="BH2683" s="144"/>
      <c r="BI2683" s="144"/>
      <c r="BJ2683" s="144"/>
      <c r="BK2683" s="144"/>
      <c r="BL2683" s="144"/>
      <c r="BM2683" s="144"/>
      <c r="BN2683" s="144"/>
      <c r="BO2683" s="144"/>
      <c r="BP2683" s="144"/>
    </row>
    <row r="2684" spans="1:68" ht="14.5" x14ac:dyDescent="0.3">
      <c r="A2684" s="143"/>
      <c r="B2684" s="143"/>
      <c r="C2684" s="327"/>
      <c r="D2684" s="144"/>
      <c r="E2684" s="144"/>
      <c r="F2684" s="144"/>
      <c r="G2684" s="144"/>
      <c r="H2684" s="144"/>
      <c r="I2684" s="144"/>
      <c r="J2684" s="144"/>
      <c r="K2684" s="144"/>
      <c r="L2684" s="144"/>
      <c r="M2684" s="144"/>
      <c r="N2684" s="144"/>
      <c r="O2684" s="144"/>
      <c r="P2684" s="144"/>
      <c r="Q2684" s="144"/>
      <c r="R2684" s="144"/>
      <c r="S2684" s="144"/>
      <c r="T2684" s="144"/>
      <c r="U2684" s="144"/>
      <c r="V2684" s="144"/>
      <c r="W2684" s="144"/>
      <c r="X2684" s="144"/>
      <c r="Y2684" s="144"/>
      <c r="Z2684" s="144"/>
      <c r="AA2684" s="144"/>
      <c r="AB2684" s="144"/>
      <c r="AC2684" s="144"/>
      <c r="AD2684" s="144"/>
      <c r="AE2684" s="144"/>
      <c r="AF2684" s="144"/>
      <c r="AG2684" s="144"/>
      <c r="AH2684" s="144"/>
      <c r="AI2684" s="144"/>
      <c r="AJ2684" s="144"/>
      <c r="AK2684" s="144"/>
      <c r="AL2684" s="144"/>
      <c r="AM2684" s="144"/>
      <c r="AN2684" s="144"/>
      <c r="AO2684" s="144"/>
      <c r="AP2684" s="144"/>
      <c r="AQ2684" s="144"/>
      <c r="AR2684" s="144"/>
      <c r="AS2684" s="144"/>
      <c r="AT2684" s="144"/>
      <c r="AU2684" s="144"/>
      <c r="AV2684" s="144"/>
      <c r="AW2684" s="144"/>
      <c r="AX2684" s="144"/>
      <c r="AY2684" s="144"/>
      <c r="AZ2684" s="144"/>
      <c r="BA2684" s="144"/>
      <c r="BB2684" s="144"/>
      <c r="BC2684" s="144"/>
      <c r="BD2684" s="144"/>
      <c r="BE2684" s="144"/>
      <c r="BF2684" s="144"/>
      <c r="BG2684" s="144"/>
      <c r="BH2684" s="144"/>
      <c r="BI2684" s="144"/>
      <c r="BJ2684" s="144"/>
      <c r="BK2684" s="144"/>
      <c r="BL2684" s="144"/>
      <c r="BM2684" s="144"/>
      <c r="BN2684" s="144"/>
      <c r="BO2684" s="144"/>
      <c r="BP2684" s="144"/>
    </row>
    <row r="2685" spans="1:68" ht="14.5" x14ac:dyDescent="0.3">
      <c r="A2685" s="143"/>
      <c r="B2685" s="143"/>
      <c r="C2685" s="327"/>
      <c r="D2685" s="144"/>
      <c r="E2685" s="144"/>
      <c r="F2685" s="144"/>
      <c r="G2685" s="144"/>
      <c r="H2685" s="144"/>
      <c r="I2685" s="144"/>
      <c r="J2685" s="144"/>
      <c r="K2685" s="144"/>
      <c r="L2685" s="144"/>
      <c r="M2685" s="144"/>
      <c r="N2685" s="144"/>
      <c r="O2685" s="144"/>
      <c r="P2685" s="144"/>
      <c r="Q2685" s="144"/>
      <c r="R2685" s="144"/>
      <c r="S2685" s="144"/>
      <c r="T2685" s="144"/>
      <c r="U2685" s="144"/>
      <c r="V2685" s="144"/>
      <c r="W2685" s="144"/>
      <c r="X2685" s="144"/>
      <c r="Y2685" s="144"/>
      <c r="Z2685" s="144"/>
      <c r="AA2685" s="144"/>
      <c r="AB2685" s="144"/>
      <c r="AC2685" s="144"/>
      <c r="AD2685" s="144"/>
      <c r="AE2685" s="144"/>
      <c r="AF2685" s="144"/>
      <c r="AG2685" s="144"/>
      <c r="AH2685" s="144"/>
      <c r="AI2685" s="144"/>
      <c r="AJ2685" s="144"/>
      <c r="AK2685" s="144"/>
      <c r="AL2685" s="144"/>
      <c r="AM2685" s="144"/>
      <c r="AN2685" s="144"/>
      <c r="AO2685" s="144"/>
      <c r="AP2685" s="144"/>
      <c r="AQ2685" s="144"/>
      <c r="AR2685" s="144"/>
      <c r="AS2685" s="144"/>
      <c r="AT2685" s="144"/>
      <c r="AU2685" s="144"/>
      <c r="AV2685" s="144"/>
      <c r="AW2685" s="144"/>
      <c r="AX2685" s="144"/>
      <c r="AY2685" s="144"/>
      <c r="AZ2685" s="144"/>
      <c r="BA2685" s="144"/>
      <c r="BB2685" s="144"/>
      <c r="BC2685" s="144"/>
      <c r="BD2685" s="144"/>
      <c r="BE2685" s="144"/>
      <c r="BF2685" s="144"/>
      <c r="BG2685" s="144"/>
      <c r="BH2685" s="144"/>
      <c r="BI2685" s="144"/>
      <c r="BJ2685" s="144"/>
      <c r="BK2685" s="144"/>
      <c r="BL2685" s="144"/>
      <c r="BM2685" s="144"/>
      <c r="BN2685" s="144"/>
      <c r="BO2685" s="144"/>
      <c r="BP2685" s="144"/>
    </row>
    <row r="2686" spans="1:68" ht="14.5" x14ac:dyDescent="0.3">
      <c r="A2686" s="143"/>
      <c r="B2686" s="143"/>
      <c r="C2686" s="327"/>
      <c r="D2686" s="144"/>
      <c r="E2686" s="144"/>
      <c r="F2686" s="144"/>
      <c r="G2686" s="144"/>
      <c r="H2686" s="144"/>
      <c r="I2686" s="144"/>
      <c r="J2686" s="144"/>
      <c r="K2686" s="144"/>
      <c r="L2686" s="144"/>
      <c r="M2686" s="144"/>
      <c r="N2686" s="144"/>
      <c r="O2686" s="144"/>
      <c r="P2686" s="144"/>
      <c r="Q2686" s="144"/>
      <c r="R2686" s="144"/>
      <c r="S2686" s="144"/>
      <c r="T2686" s="144"/>
      <c r="U2686" s="144"/>
      <c r="V2686" s="144"/>
      <c r="W2686" s="144"/>
      <c r="X2686" s="144"/>
      <c r="Y2686" s="144"/>
      <c r="Z2686" s="144"/>
      <c r="AA2686" s="144"/>
      <c r="AB2686" s="144"/>
      <c r="AC2686" s="144"/>
      <c r="AD2686" s="144"/>
      <c r="AE2686" s="144"/>
      <c r="AF2686" s="144"/>
      <c r="AG2686" s="144"/>
      <c r="AH2686" s="144"/>
      <c r="AI2686" s="144"/>
      <c r="AJ2686" s="144"/>
      <c r="AK2686" s="144"/>
      <c r="AL2686" s="144"/>
      <c r="AM2686" s="144"/>
      <c r="AN2686" s="144"/>
      <c r="AO2686" s="144"/>
      <c r="AP2686" s="144"/>
      <c r="AQ2686" s="144"/>
      <c r="AR2686" s="144"/>
      <c r="AS2686" s="144"/>
      <c r="AT2686" s="144"/>
      <c r="AU2686" s="144"/>
      <c r="AV2686" s="144"/>
      <c r="AW2686" s="144"/>
      <c r="AX2686" s="144"/>
      <c r="AY2686" s="144"/>
      <c r="AZ2686" s="144"/>
      <c r="BA2686" s="144"/>
      <c r="BB2686" s="144"/>
      <c r="BC2686" s="144"/>
      <c r="BD2686" s="144"/>
      <c r="BE2686" s="144"/>
      <c r="BF2686" s="144"/>
      <c r="BG2686" s="144"/>
      <c r="BH2686" s="144"/>
      <c r="BI2686" s="144"/>
      <c r="BJ2686" s="144"/>
      <c r="BK2686" s="144"/>
      <c r="BL2686" s="144"/>
      <c r="BM2686" s="144"/>
      <c r="BN2686" s="144"/>
      <c r="BO2686" s="144"/>
      <c r="BP2686" s="144"/>
    </row>
    <row r="2687" spans="1:68" ht="14.5" x14ac:dyDescent="0.3">
      <c r="A2687" s="143"/>
      <c r="B2687" s="143"/>
      <c r="C2687" s="327"/>
      <c r="D2687" s="144"/>
      <c r="E2687" s="144"/>
      <c r="F2687" s="144"/>
      <c r="G2687" s="144"/>
      <c r="H2687" s="144"/>
      <c r="I2687" s="144"/>
      <c r="J2687" s="144"/>
      <c r="K2687" s="144"/>
      <c r="L2687" s="144"/>
      <c r="M2687" s="144"/>
      <c r="N2687" s="144"/>
      <c r="O2687" s="144"/>
      <c r="P2687" s="144"/>
      <c r="Q2687" s="144"/>
      <c r="R2687" s="144"/>
      <c r="S2687" s="144"/>
      <c r="T2687" s="144"/>
      <c r="U2687" s="144"/>
      <c r="V2687" s="144"/>
      <c r="W2687" s="144"/>
      <c r="X2687" s="144"/>
      <c r="Y2687" s="144"/>
      <c r="Z2687" s="144"/>
      <c r="AA2687" s="144"/>
      <c r="AB2687" s="144"/>
      <c r="AC2687" s="144"/>
      <c r="AD2687" s="144"/>
      <c r="AE2687" s="144"/>
      <c r="AF2687" s="144"/>
      <c r="AG2687" s="144"/>
      <c r="AH2687" s="144"/>
      <c r="AI2687" s="144"/>
      <c r="AJ2687" s="144"/>
      <c r="AK2687" s="144"/>
      <c r="AL2687" s="144"/>
      <c r="AM2687" s="144"/>
      <c r="AN2687" s="144"/>
      <c r="AO2687" s="144"/>
      <c r="AP2687" s="144"/>
      <c r="AQ2687" s="144"/>
      <c r="AR2687" s="144"/>
      <c r="AS2687" s="144"/>
      <c r="AT2687" s="144"/>
      <c r="AU2687" s="144"/>
      <c r="AV2687" s="144"/>
      <c r="AW2687" s="144"/>
      <c r="AX2687" s="144"/>
      <c r="AY2687" s="144"/>
      <c r="AZ2687" s="144"/>
      <c r="BA2687" s="144"/>
      <c r="BB2687" s="144"/>
      <c r="BC2687" s="144"/>
      <c r="BD2687" s="144"/>
      <c r="BE2687" s="144"/>
      <c r="BF2687" s="144"/>
      <c r="BG2687" s="144"/>
      <c r="BH2687" s="144"/>
      <c r="BI2687" s="144"/>
      <c r="BJ2687" s="144"/>
      <c r="BK2687" s="144"/>
      <c r="BL2687" s="144"/>
      <c r="BM2687" s="144"/>
      <c r="BN2687" s="144"/>
      <c r="BO2687" s="144"/>
      <c r="BP2687" s="144"/>
    </row>
    <row r="2688" spans="1:68" ht="14.5" x14ac:dyDescent="0.3">
      <c r="A2688" s="143"/>
      <c r="B2688" s="143"/>
      <c r="C2688" s="327"/>
      <c r="D2688" s="144"/>
      <c r="E2688" s="144"/>
      <c r="F2688" s="144"/>
      <c r="G2688" s="144"/>
      <c r="H2688" s="144"/>
      <c r="I2688" s="144"/>
      <c r="J2688" s="144"/>
      <c r="K2688" s="144"/>
      <c r="L2688" s="144"/>
      <c r="M2688" s="144"/>
      <c r="N2688" s="144"/>
      <c r="O2688" s="144"/>
      <c r="P2688" s="144"/>
      <c r="Q2688" s="144"/>
      <c r="R2688" s="144"/>
      <c r="S2688" s="144"/>
      <c r="T2688" s="144"/>
      <c r="U2688" s="144"/>
      <c r="V2688" s="144"/>
      <c r="W2688" s="144"/>
      <c r="X2688" s="144"/>
      <c r="Y2688" s="144"/>
      <c r="Z2688" s="144"/>
      <c r="AA2688" s="144"/>
      <c r="AB2688" s="144"/>
      <c r="AC2688" s="144"/>
      <c r="AD2688" s="144"/>
      <c r="AE2688" s="144"/>
      <c r="AF2688" s="144"/>
      <c r="AG2688" s="144"/>
      <c r="AH2688" s="144"/>
      <c r="AI2688" s="144"/>
      <c r="AJ2688" s="144"/>
      <c r="AK2688" s="144"/>
      <c r="AL2688" s="144"/>
      <c r="AM2688" s="144"/>
      <c r="AN2688" s="144"/>
      <c r="AO2688" s="144"/>
      <c r="AP2688" s="144"/>
      <c r="AQ2688" s="144"/>
      <c r="AR2688" s="144"/>
      <c r="AS2688" s="144"/>
      <c r="AT2688" s="144"/>
      <c r="AU2688" s="144"/>
      <c r="AV2688" s="144"/>
      <c r="AW2688" s="144"/>
      <c r="AX2688" s="144"/>
      <c r="AY2688" s="144"/>
      <c r="AZ2688" s="144"/>
      <c r="BA2688" s="144"/>
      <c r="BB2688" s="144"/>
      <c r="BC2688" s="144"/>
      <c r="BD2688" s="144"/>
      <c r="BE2688" s="144"/>
      <c r="BF2688" s="144"/>
      <c r="BG2688" s="144"/>
      <c r="BH2688" s="144"/>
      <c r="BI2688" s="144"/>
      <c r="BJ2688" s="144"/>
      <c r="BK2688" s="144"/>
      <c r="BL2688" s="144"/>
      <c r="BM2688" s="144"/>
      <c r="BN2688" s="144"/>
      <c r="BO2688" s="144"/>
      <c r="BP2688" s="144"/>
    </row>
    <row r="2689" spans="1:68" ht="14.5" x14ac:dyDescent="0.3">
      <c r="A2689" s="143"/>
      <c r="B2689" s="143"/>
      <c r="C2689" s="327"/>
      <c r="D2689" s="144"/>
      <c r="E2689" s="144"/>
      <c r="F2689" s="144"/>
      <c r="G2689" s="144"/>
      <c r="H2689" s="144"/>
      <c r="I2689" s="144"/>
      <c r="J2689" s="144"/>
      <c r="K2689" s="144"/>
      <c r="L2689" s="144"/>
      <c r="M2689" s="144"/>
      <c r="N2689" s="144"/>
      <c r="O2689" s="144"/>
      <c r="P2689" s="144"/>
      <c r="Q2689" s="144"/>
      <c r="R2689" s="144"/>
      <c r="S2689" s="144"/>
      <c r="T2689" s="144"/>
      <c r="U2689" s="144"/>
      <c r="V2689" s="144"/>
      <c r="W2689" s="144"/>
      <c r="X2689" s="144"/>
      <c r="Y2689" s="144"/>
      <c r="Z2689" s="144"/>
      <c r="AA2689" s="144"/>
      <c r="AB2689" s="144"/>
      <c r="AC2689" s="144"/>
      <c r="AD2689" s="144"/>
      <c r="AE2689" s="144"/>
      <c r="AF2689" s="144"/>
      <c r="AG2689" s="144"/>
      <c r="AH2689" s="144"/>
      <c r="AI2689" s="144"/>
      <c r="AJ2689" s="144"/>
      <c r="AK2689" s="144"/>
      <c r="AL2689" s="144"/>
      <c r="AM2689" s="144"/>
      <c r="AN2689" s="144"/>
      <c r="AO2689" s="144"/>
      <c r="AP2689" s="144"/>
      <c r="AQ2689" s="144"/>
      <c r="AR2689" s="144"/>
      <c r="AS2689" s="144"/>
      <c r="AT2689" s="144"/>
      <c r="AU2689" s="144"/>
      <c r="AV2689" s="144"/>
      <c r="AW2689" s="144"/>
      <c r="AX2689" s="144"/>
      <c r="AY2689" s="144"/>
      <c r="AZ2689" s="144"/>
      <c r="BA2689" s="144"/>
      <c r="BB2689" s="144"/>
      <c r="BC2689" s="144"/>
      <c r="BD2689" s="144"/>
      <c r="BE2689" s="144"/>
      <c r="BF2689" s="144"/>
      <c r="BG2689" s="144"/>
      <c r="BH2689" s="144"/>
      <c r="BI2689" s="144"/>
      <c r="BJ2689" s="144"/>
      <c r="BK2689" s="144"/>
      <c r="BL2689" s="144"/>
      <c r="BM2689" s="144"/>
      <c r="BN2689" s="144"/>
      <c r="BO2689" s="144"/>
      <c r="BP2689" s="144"/>
    </row>
    <row r="2690" spans="1:68" ht="14.5" x14ac:dyDescent="0.3">
      <c r="A2690" s="143"/>
      <c r="B2690" s="143"/>
      <c r="C2690" s="327"/>
      <c r="D2690" s="144"/>
      <c r="E2690" s="144"/>
      <c r="F2690" s="144"/>
      <c r="G2690" s="144"/>
      <c r="H2690" s="144"/>
      <c r="I2690" s="144"/>
      <c r="J2690" s="144"/>
      <c r="K2690" s="144"/>
      <c r="L2690" s="144"/>
      <c r="M2690" s="144"/>
      <c r="N2690" s="144"/>
      <c r="O2690" s="144"/>
      <c r="P2690" s="144"/>
      <c r="Q2690" s="144"/>
      <c r="R2690" s="144"/>
      <c r="S2690" s="144"/>
      <c r="T2690" s="144"/>
      <c r="U2690" s="144"/>
      <c r="V2690" s="144"/>
      <c r="W2690" s="144"/>
      <c r="X2690" s="144"/>
      <c r="Y2690" s="144"/>
      <c r="Z2690" s="144"/>
      <c r="AA2690" s="144"/>
      <c r="AB2690" s="144"/>
      <c r="AC2690" s="144"/>
      <c r="AD2690" s="144"/>
      <c r="AE2690" s="144"/>
      <c r="AF2690" s="144"/>
      <c r="AG2690" s="144"/>
      <c r="AH2690" s="144"/>
      <c r="AI2690" s="144"/>
      <c r="AJ2690" s="144"/>
      <c r="AK2690" s="144"/>
      <c r="AL2690" s="144"/>
      <c r="AM2690" s="144"/>
      <c r="AN2690" s="144"/>
      <c r="AO2690" s="144"/>
      <c r="AP2690" s="144"/>
      <c r="AQ2690" s="144"/>
      <c r="AR2690" s="144"/>
      <c r="AS2690" s="144"/>
      <c r="AT2690" s="144"/>
      <c r="AU2690" s="144"/>
      <c r="AV2690" s="144"/>
      <c r="AW2690" s="144"/>
      <c r="AX2690" s="144"/>
      <c r="AY2690" s="144"/>
      <c r="AZ2690" s="144"/>
      <c r="BA2690" s="144"/>
      <c r="BB2690" s="144"/>
      <c r="BC2690" s="144"/>
      <c r="BD2690" s="144"/>
      <c r="BE2690" s="144"/>
      <c r="BF2690" s="144"/>
      <c r="BG2690" s="144"/>
      <c r="BH2690" s="144"/>
      <c r="BI2690" s="144"/>
      <c r="BJ2690" s="144"/>
      <c r="BK2690" s="144"/>
      <c r="BL2690" s="144"/>
      <c r="BM2690" s="144"/>
      <c r="BN2690" s="144"/>
      <c r="BO2690" s="144"/>
      <c r="BP2690" s="144"/>
    </row>
    <row r="2691" spans="1:68" ht="14.5" x14ac:dyDescent="0.3">
      <c r="A2691" s="143"/>
      <c r="B2691" s="143"/>
      <c r="C2691" s="327"/>
      <c r="D2691" s="144"/>
      <c r="E2691" s="144"/>
      <c r="F2691" s="144"/>
      <c r="G2691" s="144"/>
      <c r="H2691" s="144"/>
      <c r="I2691" s="144"/>
      <c r="J2691" s="144"/>
      <c r="K2691" s="144"/>
      <c r="L2691" s="144"/>
      <c r="M2691" s="144"/>
      <c r="N2691" s="144"/>
      <c r="O2691" s="144"/>
      <c r="P2691" s="144"/>
      <c r="Q2691" s="144"/>
      <c r="R2691" s="144"/>
      <c r="S2691" s="144"/>
      <c r="T2691" s="144"/>
      <c r="U2691" s="144"/>
      <c r="V2691" s="144"/>
      <c r="W2691" s="144"/>
      <c r="X2691" s="144"/>
      <c r="Y2691" s="144"/>
      <c r="Z2691" s="144"/>
      <c r="AA2691" s="144"/>
      <c r="AB2691" s="144"/>
      <c r="AC2691" s="144"/>
      <c r="AD2691" s="144"/>
      <c r="AE2691" s="144"/>
      <c r="AF2691" s="144"/>
      <c r="AG2691" s="144"/>
      <c r="AH2691" s="144"/>
      <c r="AI2691" s="144"/>
      <c r="AJ2691" s="144"/>
      <c r="AK2691" s="144"/>
      <c r="AL2691" s="144"/>
      <c r="AM2691" s="144"/>
      <c r="AN2691" s="144"/>
      <c r="AO2691" s="144"/>
      <c r="AP2691" s="144"/>
      <c r="AQ2691" s="144"/>
      <c r="AR2691" s="144"/>
      <c r="AS2691" s="144"/>
      <c r="AT2691" s="144"/>
      <c r="AU2691" s="144"/>
      <c r="AV2691" s="144"/>
      <c r="AW2691" s="144"/>
      <c r="AX2691" s="144"/>
      <c r="AY2691" s="144"/>
      <c r="AZ2691" s="144"/>
      <c r="BA2691" s="144"/>
      <c r="BB2691" s="144"/>
      <c r="BC2691" s="144"/>
      <c r="BD2691" s="144"/>
      <c r="BE2691" s="144"/>
      <c r="BF2691" s="144"/>
      <c r="BG2691" s="144"/>
      <c r="BH2691" s="144"/>
      <c r="BI2691" s="144"/>
      <c r="BJ2691" s="144"/>
      <c r="BK2691" s="144"/>
      <c r="BL2691" s="144"/>
      <c r="BM2691" s="144"/>
      <c r="BN2691" s="144"/>
      <c r="BO2691" s="144"/>
      <c r="BP2691" s="144"/>
    </row>
    <row r="2692" spans="1:68" ht="14.5" x14ac:dyDescent="0.3">
      <c r="A2692" s="143"/>
      <c r="B2692" s="143"/>
      <c r="C2692" s="327"/>
      <c r="D2692" s="144"/>
      <c r="E2692" s="144"/>
      <c r="F2692" s="144"/>
      <c r="G2692" s="144"/>
      <c r="H2692" s="144"/>
      <c r="I2692" s="144"/>
      <c r="J2692" s="144"/>
      <c r="K2692" s="144"/>
      <c r="L2692" s="144"/>
      <c r="M2692" s="144"/>
      <c r="N2692" s="144"/>
      <c r="O2692" s="144"/>
      <c r="P2692" s="144"/>
      <c r="Q2692" s="144"/>
      <c r="R2692" s="144"/>
      <c r="S2692" s="144"/>
      <c r="T2692" s="144"/>
      <c r="U2692" s="144"/>
      <c r="V2692" s="144"/>
      <c r="W2692" s="144"/>
      <c r="X2692" s="144"/>
      <c r="Y2692" s="144"/>
      <c r="Z2692" s="144"/>
      <c r="AA2692" s="144"/>
      <c r="AB2692" s="144"/>
      <c r="AC2692" s="144"/>
      <c r="AD2692" s="144"/>
      <c r="AE2692" s="144"/>
      <c r="AF2692" s="144"/>
      <c r="AG2692" s="144"/>
      <c r="AH2692" s="144"/>
      <c r="AI2692" s="144"/>
      <c r="AJ2692" s="144"/>
      <c r="AK2692" s="144"/>
      <c r="AL2692" s="144"/>
      <c r="AM2692" s="144"/>
      <c r="AN2692" s="144"/>
      <c r="AO2692" s="144"/>
      <c r="AP2692" s="144"/>
      <c r="AQ2692" s="144"/>
      <c r="AR2692" s="144"/>
      <c r="AS2692" s="144"/>
      <c r="AT2692" s="144"/>
      <c r="AU2692" s="144"/>
      <c r="AV2692" s="144"/>
      <c r="AW2692" s="144"/>
      <c r="AX2692" s="144"/>
      <c r="AY2692" s="144"/>
      <c r="AZ2692" s="144"/>
      <c r="BA2692" s="144"/>
      <c r="BB2692" s="144"/>
      <c r="BC2692" s="144"/>
      <c r="BD2692" s="144"/>
      <c r="BE2692" s="144"/>
      <c r="BF2692" s="144"/>
      <c r="BG2692" s="144"/>
      <c r="BH2692" s="144"/>
      <c r="BI2692" s="144"/>
      <c r="BJ2692" s="144"/>
      <c r="BK2692" s="144"/>
      <c r="BL2692" s="144"/>
      <c r="BM2692" s="144"/>
      <c r="BN2692" s="144"/>
      <c r="BO2692" s="144"/>
      <c r="BP2692" s="144"/>
    </row>
    <row r="2693" spans="1:68" ht="14.5" x14ac:dyDescent="0.3">
      <c r="A2693" s="143"/>
      <c r="B2693" s="143"/>
      <c r="C2693" s="327"/>
      <c r="D2693" s="144"/>
      <c r="E2693" s="144"/>
      <c r="F2693" s="144"/>
      <c r="G2693" s="144"/>
      <c r="H2693" s="144"/>
      <c r="I2693" s="144"/>
      <c r="J2693" s="144"/>
      <c r="K2693" s="144"/>
      <c r="L2693" s="144"/>
      <c r="M2693" s="144"/>
      <c r="N2693" s="144"/>
      <c r="O2693" s="144"/>
      <c r="P2693" s="144"/>
      <c r="Q2693" s="144"/>
      <c r="R2693" s="144"/>
      <c r="S2693" s="144"/>
      <c r="T2693" s="144"/>
      <c r="U2693" s="144"/>
      <c r="V2693" s="144"/>
      <c r="W2693" s="144"/>
      <c r="X2693" s="144"/>
      <c r="Y2693" s="144"/>
      <c r="Z2693" s="144"/>
      <c r="AA2693" s="144"/>
      <c r="AB2693" s="144"/>
      <c r="AC2693" s="144"/>
      <c r="AD2693" s="144"/>
      <c r="AE2693" s="144"/>
      <c r="AF2693" s="144"/>
      <c r="AG2693" s="144"/>
      <c r="AH2693" s="144"/>
      <c r="AI2693" s="144"/>
      <c r="AJ2693" s="144"/>
      <c r="AK2693" s="144"/>
      <c r="AL2693" s="144"/>
      <c r="AM2693" s="144"/>
      <c r="AN2693" s="144"/>
      <c r="AO2693" s="144"/>
      <c r="AP2693" s="144"/>
      <c r="AQ2693" s="144"/>
      <c r="AR2693" s="144"/>
      <c r="AS2693" s="144"/>
      <c r="AT2693" s="144"/>
      <c r="AU2693" s="144"/>
      <c r="AV2693" s="144"/>
      <c r="AW2693" s="144"/>
      <c r="AX2693" s="144"/>
      <c r="AY2693" s="144"/>
      <c r="AZ2693" s="144"/>
      <c r="BA2693" s="144"/>
      <c r="BB2693" s="144"/>
      <c r="BC2693" s="144"/>
      <c r="BD2693" s="144"/>
      <c r="BE2693" s="144"/>
      <c r="BF2693" s="144"/>
      <c r="BG2693" s="144"/>
      <c r="BH2693" s="144"/>
      <c r="BI2693" s="144"/>
      <c r="BJ2693" s="144"/>
      <c r="BK2693" s="144"/>
      <c r="BL2693" s="144"/>
      <c r="BM2693" s="144"/>
      <c r="BN2693" s="144"/>
      <c r="BO2693" s="144"/>
      <c r="BP2693" s="144"/>
    </row>
    <row r="2694" spans="1:68" ht="14.5" x14ac:dyDescent="0.3">
      <c r="A2694" s="143"/>
      <c r="B2694" s="143"/>
      <c r="C2694" s="327"/>
      <c r="D2694" s="144"/>
      <c r="E2694" s="144"/>
      <c r="F2694" s="144"/>
      <c r="G2694" s="144"/>
      <c r="H2694" s="144"/>
      <c r="I2694" s="144"/>
      <c r="J2694" s="144"/>
      <c r="K2694" s="144"/>
      <c r="L2694" s="144"/>
      <c r="M2694" s="144"/>
      <c r="N2694" s="144"/>
      <c r="O2694" s="144"/>
      <c r="P2694" s="144"/>
      <c r="Q2694" s="144"/>
      <c r="R2694" s="144"/>
      <c r="S2694" s="144"/>
      <c r="T2694" s="144"/>
      <c r="U2694" s="144"/>
      <c r="V2694" s="144"/>
      <c r="W2694" s="144"/>
      <c r="X2694" s="144"/>
      <c r="Y2694" s="144"/>
      <c r="Z2694" s="144"/>
      <c r="AA2694" s="144"/>
      <c r="AB2694" s="144"/>
      <c r="AC2694" s="144"/>
      <c r="AD2694" s="144"/>
      <c r="AE2694" s="144"/>
      <c r="AF2694" s="144"/>
      <c r="AG2694" s="144"/>
      <c r="AH2694" s="144"/>
      <c r="AI2694" s="144"/>
      <c r="AJ2694" s="144"/>
      <c r="AK2694" s="144"/>
      <c r="AL2694" s="144"/>
      <c r="AM2694" s="144"/>
      <c r="AN2694" s="144"/>
      <c r="AO2694" s="144"/>
      <c r="AP2694" s="144"/>
      <c r="AQ2694" s="144"/>
      <c r="AR2694" s="144"/>
      <c r="AS2694" s="144"/>
      <c r="AT2694" s="144"/>
      <c r="AU2694" s="144"/>
      <c r="AV2694" s="144"/>
      <c r="AW2694" s="144"/>
      <c r="AX2694" s="144"/>
      <c r="AY2694" s="144"/>
      <c r="AZ2694" s="144"/>
      <c r="BA2694" s="144"/>
      <c r="BB2694" s="144"/>
      <c r="BC2694" s="144"/>
      <c r="BD2694" s="144"/>
      <c r="BE2694" s="144"/>
      <c r="BF2694" s="144"/>
      <c r="BG2694" s="144"/>
      <c r="BH2694" s="144"/>
      <c r="BI2694" s="144"/>
      <c r="BJ2694" s="144"/>
      <c r="BK2694" s="144"/>
      <c r="BL2694" s="144"/>
      <c r="BM2694" s="144"/>
      <c r="BN2694" s="144"/>
      <c r="BO2694" s="144"/>
      <c r="BP2694" s="144"/>
    </row>
    <row r="2695" spans="1:68" ht="14.5" x14ac:dyDescent="0.3">
      <c r="A2695" s="143"/>
      <c r="B2695" s="143"/>
      <c r="C2695" s="327"/>
      <c r="D2695" s="144"/>
      <c r="E2695" s="144"/>
      <c r="F2695" s="144"/>
      <c r="G2695" s="144"/>
      <c r="H2695" s="144"/>
      <c r="I2695" s="144"/>
      <c r="J2695" s="144"/>
      <c r="K2695" s="144"/>
      <c r="L2695" s="144"/>
      <c r="M2695" s="144"/>
      <c r="N2695" s="144"/>
      <c r="O2695" s="144"/>
      <c r="P2695" s="144"/>
      <c r="Q2695" s="144"/>
      <c r="R2695" s="144"/>
      <c r="S2695" s="144"/>
      <c r="T2695" s="144"/>
      <c r="U2695" s="144"/>
      <c r="V2695" s="144"/>
      <c r="W2695" s="144"/>
      <c r="X2695" s="144"/>
      <c r="Y2695" s="144"/>
      <c r="Z2695" s="144"/>
      <c r="AA2695" s="144"/>
      <c r="AB2695" s="144"/>
      <c r="AC2695" s="144"/>
      <c r="AD2695" s="144"/>
      <c r="AE2695" s="144"/>
      <c r="AF2695" s="144"/>
      <c r="AG2695" s="144"/>
      <c r="AH2695" s="144"/>
      <c r="AI2695" s="144"/>
      <c r="AJ2695" s="144"/>
      <c r="AK2695" s="144"/>
      <c r="AL2695" s="144"/>
      <c r="AM2695" s="144"/>
      <c r="AN2695" s="144"/>
      <c r="AO2695" s="144"/>
      <c r="AP2695" s="144"/>
      <c r="AQ2695" s="144"/>
      <c r="AR2695" s="144"/>
      <c r="AS2695" s="144"/>
      <c r="AT2695" s="144"/>
      <c r="AU2695" s="144"/>
      <c r="AV2695" s="144"/>
      <c r="AW2695" s="144"/>
      <c r="AX2695" s="144"/>
      <c r="AY2695" s="144"/>
      <c r="AZ2695" s="144"/>
      <c r="BA2695" s="144"/>
      <c r="BB2695" s="144"/>
      <c r="BC2695" s="144"/>
      <c r="BD2695" s="144"/>
      <c r="BE2695" s="144"/>
      <c r="BF2695" s="144"/>
      <c r="BG2695" s="144"/>
      <c r="BH2695" s="144"/>
      <c r="BI2695" s="144"/>
      <c r="BJ2695" s="144"/>
      <c r="BK2695" s="144"/>
      <c r="BL2695" s="144"/>
      <c r="BM2695" s="144"/>
      <c r="BN2695" s="144"/>
      <c r="BO2695" s="144"/>
      <c r="BP2695" s="144"/>
    </row>
    <row r="2696" spans="1:68" ht="14.5" x14ac:dyDescent="0.3">
      <c r="A2696" s="143"/>
      <c r="B2696" s="143"/>
      <c r="C2696" s="327"/>
      <c r="D2696" s="144"/>
      <c r="E2696" s="144"/>
      <c r="F2696" s="144"/>
      <c r="G2696" s="144"/>
      <c r="H2696" s="144"/>
      <c r="I2696" s="144"/>
      <c r="J2696" s="144"/>
      <c r="K2696" s="144"/>
      <c r="L2696" s="144"/>
      <c r="M2696" s="144"/>
      <c r="N2696" s="144"/>
      <c r="O2696" s="144"/>
      <c r="P2696" s="144"/>
      <c r="Q2696" s="144"/>
      <c r="R2696" s="144"/>
      <c r="S2696" s="144"/>
      <c r="T2696" s="144"/>
      <c r="U2696" s="144"/>
      <c r="V2696" s="144"/>
      <c r="W2696" s="144"/>
      <c r="X2696" s="144"/>
      <c r="Y2696" s="144"/>
      <c r="Z2696" s="144"/>
      <c r="AA2696" s="144"/>
      <c r="AB2696" s="144"/>
      <c r="AC2696" s="144"/>
      <c r="AD2696" s="144"/>
      <c r="AE2696" s="144"/>
      <c r="AF2696" s="144"/>
      <c r="AG2696" s="144"/>
      <c r="AH2696" s="144"/>
      <c r="AI2696" s="144"/>
      <c r="AJ2696" s="144"/>
      <c r="AK2696" s="144"/>
      <c r="AL2696" s="144"/>
      <c r="AM2696" s="144"/>
      <c r="AN2696" s="144"/>
      <c r="AO2696" s="144"/>
      <c r="AP2696" s="144"/>
      <c r="AQ2696" s="144"/>
      <c r="AR2696" s="144"/>
      <c r="AS2696" s="144"/>
      <c r="AT2696" s="144"/>
      <c r="AU2696" s="144"/>
      <c r="AV2696" s="144"/>
      <c r="AW2696" s="144"/>
      <c r="AX2696" s="144"/>
      <c r="AY2696" s="144"/>
      <c r="AZ2696" s="144"/>
      <c r="BA2696" s="144"/>
      <c r="BB2696" s="144"/>
      <c r="BC2696" s="144"/>
      <c r="BD2696" s="144"/>
      <c r="BE2696" s="144"/>
      <c r="BF2696" s="144"/>
      <c r="BG2696" s="144"/>
      <c r="BH2696" s="144"/>
      <c r="BI2696" s="144"/>
      <c r="BJ2696" s="144"/>
      <c r="BK2696" s="144"/>
      <c r="BL2696" s="144"/>
      <c r="BM2696" s="144"/>
      <c r="BN2696" s="144"/>
      <c r="BO2696" s="144"/>
      <c r="BP2696" s="144"/>
    </row>
    <row r="2697" spans="1:68" ht="14.5" x14ac:dyDescent="0.3">
      <c r="A2697" s="143"/>
      <c r="B2697" s="143"/>
      <c r="C2697" s="327"/>
      <c r="D2697" s="144"/>
      <c r="E2697" s="144"/>
      <c r="F2697" s="144"/>
      <c r="G2697" s="144"/>
      <c r="H2697" s="144"/>
      <c r="I2697" s="144"/>
      <c r="J2697" s="144"/>
      <c r="K2697" s="144"/>
      <c r="L2697" s="144"/>
      <c r="M2697" s="144"/>
      <c r="N2697" s="144"/>
      <c r="O2697" s="144"/>
      <c r="P2697" s="144"/>
      <c r="Q2697" s="144"/>
      <c r="R2697" s="144"/>
      <c r="S2697" s="144"/>
      <c r="T2697" s="144"/>
      <c r="U2697" s="144"/>
      <c r="V2697" s="144"/>
      <c r="W2697" s="144"/>
      <c r="X2697" s="144"/>
      <c r="Y2697" s="144"/>
      <c r="Z2697" s="144"/>
      <c r="AA2697" s="144"/>
      <c r="AB2697" s="144"/>
      <c r="AC2697" s="144"/>
      <c r="AD2697" s="144"/>
      <c r="AE2697" s="144"/>
      <c r="AF2697" s="144"/>
      <c r="AG2697" s="144"/>
      <c r="AH2697" s="144"/>
      <c r="AI2697" s="144"/>
      <c r="AJ2697" s="144"/>
      <c r="AK2697" s="144"/>
      <c r="AL2697" s="144"/>
      <c r="AM2697" s="144"/>
      <c r="AN2697" s="144"/>
      <c r="AO2697" s="144"/>
      <c r="AP2697" s="144"/>
      <c r="AQ2697" s="144"/>
      <c r="AR2697" s="144"/>
      <c r="AS2697" s="144"/>
      <c r="AT2697" s="144"/>
      <c r="AU2697" s="144"/>
      <c r="AV2697" s="144"/>
      <c r="AW2697" s="144"/>
      <c r="AX2697" s="144"/>
      <c r="AY2697" s="144"/>
      <c r="AZ2697" s="144"/>
      <c r="BA2697" s="144"/>
      <c r="BB2697" s="144"/>
      <c r="BC2697" s="144"/>
      <c r="BD2697" s="144"/>
      <c r="BE2697" s="144"/>
      <c r="BF2697" s="144"/>
      <c r="BG2697" s="144"/>
      <c r="BH2697" s="144"/>
      <c r="BI2697" s="144"/>
      <c r="BJ2697" s="144"/>
      <c r="BK2697" s="144"/>
      <c r="BL2697" s="144"/>
      <c r="BM2697" s="144"/>
      <c r="BN2697" s="144"/>
      <c r="BO2697" s="144"/>
      <c r="BP2697" s="144"/>
    </row>
    <row r="2698" spans="1:68" ht="14.5" x14ac:dyDescent="0.3">
      <c r="A2698" s="143"/>
      <c r="B2698" s="143"/>
      <c r="C2698" s="327"/>
      <c r="D2698" s="144"/>
      <c r="E2698" s="144"/>
      <c r="F2698" s="144"/>
      <c r="G2698" s="144"/>
      <c r="H2698" s="144"/>
      <c r="I2698" s="144"/>
      <c r="J2698" s="144"/>
      <c r="K2698" s="144"/>
      <c r="L2698" s="144"/>
      <c r="M2698" s="144"/>
      <c r="N2698" s="144"/>
      <c r="O2698" s="144"/>
      <c r="P2698" s="144"/>
      <c r="Q2698" s="144"/>
      <c r="R2698" s="144"/>
      <c r="S2698" s="144"/>
      <c r="T2698" s="144"/>
      <c r="U2698" s="144"/>
      <c r="V2698" s="144"/>
      <c r="W2698" s="144"/>
      <c r="X2698" s="144"/>
      <c r="Y2698" s="144"/>
      <c r="Z2698" s="144"/>
      <c r="AA2698" s="144"/>
      <c r="AB2698" s="144"/>
      <c r="AC2698" s="144"/>
      <c r="AD2698" s="144"/>
      <c r="AE2698" s="144"/>
      <c r="AF2698" s="144"/>
      <c r="AG2698" s="144"/>
      <c r="AH2698" s="144"/>
      <c r="AI2698" s="144"/>
      <c r="AJ2698" s="144"/>
      <c r="AK2698" s="144"/>
      <c r="AL2698" s="144"/>
      <c r="AM2698" s="144"/>
      <c r="AN2698" s="144"/>
      <c r="AO2698" s="144"/>
      <c r="AP2698" s="144"/>
      <c r="AQ2698" s="144"/>
      <c r="AR2698" s="144"/>
      <c r="AS2698" s="144"/>
      <c r="AT2698" s="144"/>
      <c r="AU2698" s="144"/>
      <c r="AV2698" s="144"/>
      <c r="AW2698" s="144"/>
      <c r="AX2698" s="144"/>
      <c r="AY2698" s="144"/>
      <c r="AZ2698" s="144"/>
      <c r="BA2698" s="144"/>
      <c r="BB2698" s="144"/>
      <c r="BC2698" s="144"/>
      <c r="BD2698" s="144"/>
      <c r="BE2698" s="144"/>
      <c r="BF2698" s="144"/>
      <c r="BG2698" s="144"/>
      <c r="BH2698" s="144"/>
      <c r="BI2698" s="144"/>
      <c r="BJ2698" s="144"/>
      <c r="BK2698" s="144"/>
      <c r="BL2698" s="144"/>
      <c r="BM2698" s="144"/>
      <c r="BN2698" s="144"/>
      <c r="BO2698" s="144"/>
      <c r="BP2698" s="144"/>
    </row>
    <row r="2699" spans="1:68" ht="14.5" x14ac:dyDescent="0.3">
      <c r="A2699" s="143"/>
      <c r="B2699" s="143"/>
      <c r="C2699" s="327"/>
      <c r="D2699" s="144"/>
      <c r="E2699" s="144"/>
      <c r="F2699" s="144"/>
      <c r="G2699" s="144"/>
      <c r="H2699" s="144"/>
      <c r="I2699" s="144"/>
      <c r="J2699" s="144"/>
      <c r="K2699" s="144"/>
      <c r="L2699" s="144"/>
      <c r="M2699" s="144"/>
      <c r="N2699" s="144"/>
      <c r="O2699" s="144"/>
      <c r="P2699" s="144"/>
      <c r="Q2699" s="144"/>
      <c r="R2699" s="144"/>
      <c r="S2699" s="144"/>
      <c r="T2699" s="144"/>
      <c r="U2699" s="144"/>
      <c r="V2699" s="144"/>
      <c r="W2699" s="144"/>
      <c r="X2699" s="144"/>
      <c r="Y2699" s="144"/>
      <c r="Z2699" s="144"/>
      <c r="AA2699" s="144"/>
      <c r="AB2699" s="144"/>
      <c r="AC2699" s="144"/>
      <c r="AD2699" s="144"/>
      <c r="AE2699" s="144"/>
      <c r="AF2699" s="144"/>
      <c r="AG2699" s="144"/>
      <c r="AH2699" s="144"/>
      <c r="AI2699" s="144"/>
      <c r="AJ2699" s="144"/>
      <c r="AK2699" s="144"/>
      <c r="AL2699" s="144"/>
      <c r="AM2699" s="144"/>
      <c r="AN2699" s="144"/>
      <c r="AO2699" s="144"/>
      <c r="AP2699" s="144"/>
      <c r="AQ2699" s="144"/>
      <c r="AR2699" s="144"/>
      <c r="AS2699" s="144"/>
      <c r="AT2699" s="144"/>
      <c r="AU2699" s="144"/>
      <c r="AV2699" s="144"/>
      <c r="AW2699" s="144"/>
      <c r="AX2699" s="144"/>
      <c r="AY2699" s="144"/>
      <c r="AZ2699" s="144"/>
      <c r="BA2699" s="144"/>
      <c r="BB2699" s="144"/>
      <c r="BC2699" s="144"/>
      <c r="BD2699" s="144"/>
      <c r="BE2699" s="144"/>
      <c r="BF2699" s="144"/>
      <c r="BG2699" s="144"/>
      <c r="BH2699" s="144"/>
      <c r="BI2699" s="144"/>
      <c r="BJ2699" s="144"/>
      <c r="BK2699" s="144"/>
      <c r="BL2699" s="144"/>
      <c r="BM2699" s="144"/>
      <c r="BN2699" s="144"/>
      <c r="BO2699" s="144"/>
      <c r="BP2699" s="144"/>
    </row>
    <row r="2700" spans="1:68" ht="14.5" x14ac:dyDescent="0.3">
      <c r="A2700" s="143"/>
      <c r="B2700" s="143"/>
      <c r="C2700" s="327"/>
      <c r="D2700" s="144"/>
      <c r="E2700" s="144"/>
      <c r="F2700" s="144"/>
      <c r="G2700" s="144"/>
      <c r="H2700" s="144"/>
      <c r="I2700" s="144"/>
      <c r="J2700" s="144"/>
      <c r="K2700" s="144"/>
      <c r="L2700" s="144"/>
      <c r="M2700" s="144"/>
      <c r="N2700" s="144"/>
      <c r="O2700" s="144"/>
      <c r="P2700" s="144"/>
      <c r="Q2700" s="144"/>
      <c r="R2700" s="144"/>
      <c r="S2700" s="144"/>
      <c r="T2700" s="144"/>
      <c r="U2700" s="144"/>
      <c r="V2700" s="144"/>
      <c r="W2700" s="144"/>
      <c r="X2700" s="144"/>
      <c r="Y2700" s="144"/>
      <c r="Z2700" s="144"/>
      <c r="AA2700" s="144"/>
      <c r="AB2700" s="144"/>
      <c r="AC2700" s="144"/>
      <c r="AD2700" s="144"/>
      <c r="AE2700" s="144"/>
      <c r="AF2700" s="144"/>
      <c r="AG2700" s="144"/>
      <c r="AH2700" s="144"/>
      <c r="AI2700" s="144"/>
      <c r="AJ2700" s="144"/>
      <c r="AK2700" s="144"/>
      <c r="AL2700" s="144"/>
      <c r="AM2700" s="144"/>
      <c r="AN2700" s="144"/>
      <c r="AO2700" s="144"/>
      <c r="AP2700" s="144"/>
      <c r="AQ2700" s="144"/>
      <c r="AR2700" s="144"/>
      <c r="AS2700" s="144"/>
      <c r="AT2700" s="144"/>
      <c r="AU2700" s="144"/>
      <c r="AV2700" s="144"/>
      <c r="AW2700" s="144"/>
      <c r="AX2700" s="144"/>
      <c r="AY2700" s="144"/>
      <c r="AZ2700" s="144"/>
      <c r="BA2700" s="144"/>
      <c r="BB2700" s="144"/>
      <c r="BC2700" s="144"/>
      <c r="BD2700" s="144"/>
      <c r="BE2700" s="144"/>
      <c r="BF2700" s="144"/>
      <c r="BG2700" s="144"/>
      <c r="BH2700" s="144"/>
      <c r="BI2700" s="144"/>
      <c r="BJ2700" s="144"/>
      <c r="BK2700" s="144"/>
      <c r="BL2700" s="144"/>
      <c r="BM2700" s="144"/>
      <c r="BN2700" s="144"/>
      <c r="BO2700" s="144"/>
      <c r="BP2700" s="144"/>
    </row>
    <row r="2701" spans="1:68" ht="14.5" x14ac:dyDescent="0.3">
      <c r="A2701" s="143"/>
      <c r="B2701" s="143"/>
      <c r="C2701" s="327"/>
      <c r="D2701" s="144"/>
      <c r="E2701" s="144"/>
      <c r="F2701" s="144"/>
      <c r="G2701" s="144"/>
      <c r="H2701" s="144"/>
      <c r="I2701" s="144"/>
      <c r="J2701" s="144"/>
      <c r="K2701" s="144"/>
      <c r="L2701" s="144"/>
      <c r="M2701" s="144"/>
      <c r="N2701" s="144"/>
      <c r="O2701" s="144"/>
      <c r="P2701" s="144"/>
      <c r="Q2701" s="144"/>
      <c r="R2701" s="144"/>
      <c r="S2701" s="144"/>
      <c r="T2701" s="144"/>
      <c r="U2701" s="144"/>
      <c r="V2701" s="144"/>
      <c r="W2701" s="144"/>
      <c r="X2701" s="144"/>
      <c r="Y2701" s="144"/>
      <c r="Z2701" s="144"/>
      <c r="AA2701" s="144"/>
      <c r="AB2701" s="144"/>
      <c r="AC2701" s="144"/>
      <c r="AD2701" s="144"/>
      <c r="AE2701" s="144"/>
      <c r="AF2701" s="144"/>
      <c r="AG2701" s="144"/>
      <c r="AH2701" s="144"/>
      <c r="AI2701" s="144"/>
      <c r="AJ2701" s="144"/>
      <c r="AK2701" s="144"/>
      <c r="AL2701" s="144"/>
      <c r="AM2701" s="144"/>
      <c r="AN2701" s="144"/>
      <c r="AO2701" s="144"/>
      <c r="AP2701" s="144"/>
      <c r="AQ2701" s="144"/>
      <c r="AR2701" s="144"/>
      <c r="AS2701" s="144"/>
      <c r="AT2701" s="144"/>
      <c r="AU2701" s="144"/>
      <c r="AV2701" s="144"/>
      <c r="AW2701" s="144"/>
      <c r="AX2701" s="144"/>
      <c r="AY2701" s="144"/>
      <c r="AZ2701" s="144"/>
      <c r="BA2701" s="144"/>
      <c r="BB2701" s="144"/>
      <c r="BC2701" s="144"/>
      <c r="BD2701" s="144"/>
      <c r="BE2701" s="144"/>
      <c r="BF2701" s="144"/>
      <c r="BG2701" s="144"/>
      <c r="BH2701" s="144"/>
      <c r="BI2701" s="144"/>
      <c r="BJ2701" s="144"/>
      <c r="BK2701" s="144"/>
      <c r="BL2701" s="144"/>
      <c r="BM2701" s="144"/>
      <c r="BN2701" s="144"/>
      <c r="BO2701" s="144"/>
      <c r="BP2701" s="144"/>
    </row>
    <row r="2702" spans="1:68" ht="14.5" x14ac:dyDescent="0.3">
      <c r="A2702" s="143"/>
      <c r="B2702" s="143"/>
      <c r="C2702" s="327"/>
      <c r="D2702" s="144"/>
      <c r="E2702" s="144"/>
      <c r="F2702" s="144"/>
      <c r="G2702" s="144"/>
      <c r="H2702" s="144"/>
      <c r="I2702" s="144"/>
      <c r="J2702" s="144"/>
      <c r="K2702" s="144"/>
      <c r="L2702" s="144"/>
      <c r="M2702" s="144"/>
      <c r="N2702" s="144"/>
      <c r="O2702" s="144"/>
      <c r="P2702" s="144"/>
      <c r="Q2702" s="144"/>
      <c r="R2702" s="144"/>
      <c r="S2702" s="144"/>
      <c r="T2702" s="144"/>
      <c r="U2702" s="144"/>
      <c r="V2702" s="144"/>
      <c r="W2702" s="144"/>
      <c r="X2702" s="144"/>
      <c r="Y2702" s="144"/>
      <c r="Z2702" s="144"/>
      <c r="AA2702" s="144"/>
      <c r="AB2702" s="144"/>
      <c r="AC2702" s="144"/>
      <c r="AD2702" s="144"/>
      <c r="AE2702" s="144"/>
      <c r="AF2702" s="144"/>
      <c r="AG2702" s="144"/>
      <c r="AH2702" s="144"/>
      <c r="AI2702" s="144"/>
      <c r="AJ2702" s="144"/>
      <c r="AK2702" s="144"/>
      <c r="AL2702" s="144"/>
      <c r="AM2702" s="144"/>
      <c r="AN2702" s="144"/>
      <c r="AO2702" s="144"/>
      <c r="AP2702" s="144"/>
      <c r="AQ2702" s="144"/>
      <c r="AR2702" s="144"/>
      <c r="AS2702" s="144"/>
      <c r="AT2702" s="144"/>
      <c r="AU2702" s="144"/>
      <c r="AV2702" s="144"/>
      <c r="AW2702" s="144"/>
      <c r="AX2702" s="144"/>
      <c r="AY2702" s="144"/>
      <c r="AZ2702" s="144"/>
      <c r="BA2702" s="144"/>
      <c r="BB2702" s="144"/>
      <c r="BC2702" s="144"/>
      <c r="BD2702" s="144"/>
      <c r="BE2702" s="144"/>
      <c r="BF2702" s="144"/>
      <c r="BG2702" s="144"/>
      <c r="BH2702" s="144"/>
      <c r="BI2702" s="144"/>
      <c r="BJ2702" s="144"/>
      <c r="BK2702" s="144"/>
      <c r="BL2702" s="144"/>
      <c r="BM2702" s="144"/>
      <c r="BN2702" s="144"/>
      <c r="BO2702" s="144"/>
      <c r="BP2702" s="144"/>
    </row>
    <row r="2703" spans="1:68" ht="14.5" x14ac:dyDescent="0.3">
      <c r="A2703" s="143"/>
      <c r="B2703" s="143"/>
      <c r="C2703" s="327"/>
      <c r="D2703" s="144"/>
      <c r="E2703" s="144"/>
      <c r="F2703" s="144"/>
      <c r="G2703" s="144"/>
      <c r="H2703" s="144"/>
      <c r="I2703" s="144"/>
      <c r="J2703" s="144"/>
      <c r="K2703" s="144"/>
      <c r="L2703" s="144"/>
      <c r="M2703" s="144"/>
      <c r="N2703" s="144"/>
      <c r="O2703" s="144"/>
      <c r="P2703" s="144"/>
      <c r="Q2703" s="144"/>
      <c r="R2703" s="144"/>
      <c r="S2703" s="144"/>
      <c r="T2703" s="144"/>
      <c r="U2703" s="144"/>
      <c r="V2703" s="144"/>
      <c r="W2703" s="144"/>
      <c r="X2703" s="144"/>
      <c r="Y2703" s="144"/>
      <c r="Z2703" s="144"/>
      <c r="AA2703" s="144"/>
      <c r="AB2703" s="144"/>
      <c r="AC2703" s="144"/>
      <c r="AD2703" s="144"/>
      <c r="AE2703" s="144"/>
      <c r="AF2703" s="144"/>
      <c r="AG2703" s="144"/>
      <c r="AH2703" s="144"/>
      <c r="AI2703" s="144"/>
      <c r="AJ2703" s="144"/>
      <c r="AK2703" s="144"/>
      <c r="AL2703" s="144"/>
      <c r="AM2703" s="144"/>
      <c r="AN2703" s="144"/>
      <c r="AO2703" s="144"/>
      <c r="AP2703" s="144"/>
      <c r="AQ2703" s="144"/>
      <c r="AR2703" s="144"/>
      <c r="AS2703" s="144"/>
      <c r="AT2703" s="144"/>
      <c r="AU2703" s="144"/>
      <c r="AV2703" s="144"/>
      <c r="AW2703" s="144"/>
      <c r="AX2703" s="144"/>
      <c r="AY2703" s="144"/>
      <c r="AZ2703" s="144"/>
      <c r="BA2703" s="144"/>
      <c r="BB2703" s="144"/>
      <c r="BC2703" s="144"/>
      <c r="BD2703" s="144"/>
      <c r="BE2703" s="144"/>
      <c r="BF2703" s="144"/>
      <c r="BG2703" s="144"/>
      <c r="BH2703" s="144"/>
      <c r="BI2703" s="144"/>
      <c r="BJ2703" s="144"/>
      <c r="BK2703" s="144"/>
      <c r="BL2703" s="144"/>
      <c r="BM2703" s="144"/>
      <c r="BN2703" s="144"/>
      <c r="BO2703" s="144"/>
      <c r="BP2703" s="144"/>
    </row>
    <row r="2704" spans="1:68" ht="14.5" x14ac:dyDescent="0.3">
      <c r="A2704" s="143"/>
      <c r="B2704" s="143"/>
      <c r="C2704" s="327"/>
      <c r="D2704" s="144"/>
      <c r="E2704" s="144"/>
      <c r="F2704" s="144"/>
      <c r="G2704" s="144"/>
      <c r="H2704" s="144"/>
      <c r="I2704" s="144"/>
      <c r="J2704" s="144"/>
      <c r="K2704" s="144"/>
      <c r="L2704" s="144"/>
      <c r="M2704" s="144"/>
      <c r="N2704" s="144"/>
      <c r="O2704" s="144"/>
      <c r="P2704" s="144"/>
      <c r="Q2704" s="144"/>
      <c r="R2704" s="144"/>
      <c r="S2704" s="144"/>
      <c r="T2704" s="144"/>
      <c r="U2704" s="144"/>
      <c r="V2704" s="144"/>
      <c r="W2704" s="144"/>
      <c r="X2704" s="144"/>
      <c r="Y2704" s="144"/>
      <c r="Z2704" s="144"/>
      <c r="AA2704" s="144"/>
      <c r="AB2704" s="144"/>
      <c r="AC2704" s="144"/>
      <c r="AD2704" s="144"/>
      <c r="AE2704" s="144"/>
      <c r="AF2704" s="144"/>
      <c r="AG2704" s="144"/>
      <c r="AH2704" s="144"/>
      <c r="AI2704" s="144"/>
      <c r="AJ2704" s="144"/>
      <c r="AK2704" s="144"/>
      <c r="AL2704" s="144"/>
      <c r="AM2704" s="144"/>
      <c r="AN2704" s="144"/>
      <c r="AO2704" s="144"/>
      <c r="AP2704" s="144"/>
      <c r="AQ2704" s="144"/>
      <c r="AR2704" s="144"/>
      <c r="AS2704" s="144"/>
      <c r="AT2704" s="144"/>
      <c r="AU2704" s="144"/>
      <c r="AV2704" s="144"/>
      <c r="AW2704" s="144"/>
      <c r="AX2704" s="144"/>
      <c r="AY2704" s="144"/>
      <c r="AZ2704" s="144"/>
      <c r="BA2704" s="144"/>
      <c r="BB2704" s="144"/>
      <c r="BC2704" s="144"/>
      <c r="BD2704" s="144"/>
      <c r="BE2704" s="144"/>
      <c r="BF2704" s="144"/>
      <c r="BG2704" s="144"/>
      <c r="BH2704" s="144"/>
      <c r="BI2704" s="144"/>
      <c r="BJ2704" s="144"/>
      <c r="BK2704" s="144"/>
      <c r="BL2704" s="144"/>
      <c r="BM2704" s="144"/>
      <c r="BN2704" s="144"/>
      <c r="BO2704" s="144"/>
      <c r="BP2704" s="144"/>
    </row>
    <row r="2705" spans="1:68" ht="14.5" x14ac:dyDescent="0.3">
      <c r="A2705" s="143"/>
      <c r="B2705" s="143"/>
      <c r="C2705" s="327"/>
      <c r="D2705" s="144"/>
      <c r="E2705" s="144"/>
      <c r="F2705" s="144"/>
      <c r="G2705" s="144"/>
      <c r="H2705" s="144"/>
      <c r="I2705" s="144"/>
      <c r="J2705" s="144"/>
      <c r="K2705" s="144"/>
      <c r="L2705" s="144"/>
      <c r="M2705" s="144"/>
      <c r="N2705" s="144"/>
      <c r="O2705" s="144"/>
      <c r="P2705" s="144"/>
      <c r="Q2705" s="144"/>
      <c r="R2705" s="144"/>
      <c r="S2705" s="144"/>
      <c r="T2705" s="144"/>
      <c r="U2705" s="144"/>
      <c r="V2705" s="144"/>
      <c r="W2705" s="144"/>
      <c r="X2705" s="144"/>
      <c r="Y2705" s="144"/>
      <c r="Z2705" s="144"/>
      <c r="AA2705" s="144"/>
      <c r="AB2705" s="144"/>
      <c r="AC2705" s="144"/>
      <c r="AD2705" s="144"/>
      <c r="AE2705" s="144"/>
      <c r="AF2705" s="144"/>
      <c r="AG2705" s="144"/>
      <c r="AH2705" s="144"/>
      <c r="AI2705" s="144"/>
      <c r="AJ2705" s="144"/>
      <c r="AK2705" s="144"/>
      <c r="AL2705" s="144"/>
      <c r="AM2705" s="144"/>
      <c r="AN2705" s="144"/>
      <c r="AO2705" s="144"/>
      <c r="AP2705" s="144"/>
      <c r="AQ2705" s="144"/>
      <c r="AR2705" s="144"/>
      <c r="AS2705" s="144"/>
      <c r="AT2705" s="144"/>
      <c r="AU2705" s="144"/>
      <c r="AV2705" s="144"/>
      <c r="AW2705" s="144"/>
      <c r="AX2705" s="144"/>
      <c r="AY2705" s="144"/>
      <c r="AZ2705" s="144"/>
      <c r="BA2705" s="144"/>
      <c r="BB2705" s="144"/>
      <c r="BC2705" s="144"/>
      <c r="BD2705" s="144"/>
      <c r="BE2705" s="144"/>
      <c r="BF2705" s="144"/>
      <c r="BG2705" s="144"/>
      <c r="BH2705" s="144"/>
      <c r="BI2705" s="144"/>
      <c r="BJ2705" s="144"/>
      <c r="BK2705" s="144"/>
      <c r="BL2705" s="144"/>
      <c r="BM2705" s="144"/>
      <c r="BN2705" s="144"/>
      <c r="BO2705" s="144"/>
      <c r="BP2705" s="144"/>
    </row>
    <row r="2706" spans="1:68" ht="14.5" x14ac:dyDescent="0.3">
      <c r="A2706" s="143"/>
      <c r="B2706" s="143"/>
      <c r="C2706" s="327"/>
      <c r="D2706" s="144"/>
      <c r="E2706" s="144"/>
      <c r="F2706" s="144"/>
      <c r="G2706" s="144"/>
      <c r="H2706" s="144"/>
      <c r="I2706" s="144"/>
      <c r="J2706" s="144"/>
      <c r="K2706" s="144"/>
      <c r="L2706" s="144"/>
      <c r="M2706" s="144"/>
      <c r="N2706" s="144"/>
      <c r="O2706" s="144"/>
      <c r="P2706" s="144"/>
      <c r="Q2706" s="144"/>
      <c r="R2706" s="144"/>
      <c r="S2706" s="144"/>
      <c r="T2706" s="144"/>
      <c r="U2706" s="144"/>
      <c r="V2706" s="144"/>
      <c r="W2706" s="144"/>
      <c r="X2706" s="144"/>
      <c r="Y2706" s="144"/>
      <c r="Z2706" s="144"/>
      <c r="AA2706" s="144"/>
      <c r="AB2706" s="144"/>
      <c r="AC2706" s="144"/>
      <c r="AD2706" s="144"/>
      <c r="AE2706" s="144"/>
      <c r="AF2706" s="144"/>
      <c r="AG2706" s="144"/>
      <c r="AH2706" s="144"/>
      <c r="AI2706" s="144"/>
      <c r="AJ2706" s="144"/>
      <c r="AK2706" s="144"/>
      <c r="AL2706" s="144"/>
      <c r="AM2706" s="144"/>
      <c r="AN2706" s="144"/>
      <c r="AO2706" s="144"/>
      <c r="AP2706" s="144"/>
      <c r="AQ2706" s="144"/>
      <c r="AR2706" s="144"/>
      <c r="AS2706" s="144"/>
      <c r="AT2706" s="144"/>
      <c r="AU2706" s="144"/>
      <c r="AV2706" s="144"/>
      <c r="AW2706" s="144"/>
      <c r="AX2706" s="144"/>
      <c r="AY2706" s="144"/>
      <c r="AZ2706" s="144"/>
      <c r="BA2706" s="144"/>
      <c r="BB2706" s="144"/>
      <c r="BC2706" s="144"/>
      <c r="BD2706" s="144"/>
      <c r="BE2706" s="144"/>
      <c r="BF2706" s="144"/>
      <c r="BG2706" s="144"/>
      <c r="BH2706" s="144"/>
      <c r="BI2706" s="144"/>
      <c r="BJ2706" s="144"/>
      <c r="BK2706" s="144"/>
      <c r="BL2706" s="144"/>
      <c r="BM2706" s="144"/>
      <c r="BN2706" s="144"/>
      <c r="BO2706" s="144"/>
      <c r="BP2706" s="144"/>
    </row>
    <row r="2707" spans="1:68" ht="14.5" x14ac:dyDescent="0.3">
      <c r="A2707" s="143"/>
      <c r="B2707" s="143"/>
      <c r="C2707" s="327"/>
      <c r="D2707" s="144"/>
      <c r="E2707" s="144"/>
      <c r="F2707" s="144"/>
      <c r="G2707" s="144"/>
      <c r="H2707" s="144"/>
      <c r="I2707" s="144"/>
      <c r="J2707" s="144"/>
      <c r="K2707" s="144"/>
      <c r="L2707" s="144"/>
      <c r="M2707" s="144"/>
      <c r="N2707" s="144"/>
      <c r="O2707" s="144"/>
      <c r="P2707" s="144"/>
      <c r="Q2707" s="144"/>
      <c r="R2707" s="144"/>
      <c r="S2707" s="144"/>
      <c r="T2707" s="144"/>
      <c r="U2707" s="144"/>
      <c r="V2707" s="144"/>
      <c r="W2707" s="144"/>
      <c r="X2707" s="144"/>
      <c r="Y2707" s="144"/>
      <c r="Z2707" s="144"/>
      <c r="AA2707" s="144"/>
      <c r="AB2707" s="144"/>
      <c r="AC2707" s="144"/>
      <c r="AD2707" s="144"/>
      <c r="AE2707" s="144"/>
      <c r="AF2707" s="144"/>
      <c r="AG2707" s="144"/>
      <c r="AH2707" s="144"/>
      <c r="AI2707" s="144"/>
      <c r="AJ2707" s="144"/>
      <c r="AK2707" s="144"/>
      <c r="AL2707" s="144"/>
      <c r="AM2707" s="144"/>
      <c r="AN2707" s="144"/>
      <c r="AO2707" s="144"/>
      <c r="AP2707" s="144"/>
      <c r="AQ2707" s="144"/>
      <c r="AR2707" s="144"/>
      <c r="AS2707" s="144"/>
      <c r="AT2707" s="144"/>
      <c r="AU2707" s="144"/>
      <c r="AV2707" s="144"/>
      <c r="AW2707" s="144"/>
      <c r="AX2707" s="144"/>
      <c r="AY2707" s="144"/>
      <c r="AZ2707" s="144"/>
      <c r="BA2707" s="144"/>
      <c r="BB2707" s="144"/>
      <c r="BC2707" s="144"/>
      <c r="BD2707" s="144"/>
      <c r="BE2707" s="144"/>
      <c r="BF2707" s="144"/>
      <c r="BG2707" s="144"/>
      <c r="BH2707" s="144"/>
      <c r="BI2707" s="144"/>
      <c r="BJ2707" s="144"/>
      <c r="BK2707" s="144"/>
      <c r="BL2707" s="144"/>
      <c r="BM2707" s="144"/>
      <c r="BN2707" s="144"/>
      <c r="BO2707" s="144"/>
      <c r="BP2707" s="144"/>
    </row>
    <row r="2708" spans="1:68" ht="14.5" x14ac:dyDescent="0.3">
      <c r="A2708" s="143"/>
      <c r="B2708" s="143"/>
      <c r="C2708" s="327"/>
      <c r="D2708" s="144"/>
      <c r="E2708" s="144"/>
      <c r="F2708" s="144"/>
      <c r="G2708" s="144"/>
      <c r="H2708" s="144"/>
      <c r="I2708" s="144"/>
      <c r="J2708" s="144"/>
      <c r="K2708" s="144"/>
      <c r="L2708" s="144"/>
      <c r="M2708" s="144"/>
      <c r="N2708" s="144"/>
      <c r="O2708" s="144"/>
      <c r="P2708" s="144"/>
      <c r="Q2708" s="144"/>
      <c r="R2708" s="144"/>
      <c r="S2708" s="144"/>
      <c r="T2708" s="144"/>
      <c r="U2708" s="144"/>
      <c r="V2708" s="144"/>
      <c r="W2708" s="144"/>
      <c r="X2708" s="144"/>
      <c r="Y2708" s="144"/>
      <c r="Z2708" s="144"/>
      <c r="AA2708" s="144"/>
      <c r="AB2708" s="144"/>
      <c r="AC2708" s="144"/>
      <c r="AD2708" s="144"/>
      <c r="AE2708" s="144"/>
      <c r="AF2708" s="144"/>
      <c r="AG2708" s="144"/>
      <c r="AH2708" s="144"/>
      <c r="AI2708" s="144"/>
      <c r="AJ2708" s="144"/>
      <c r="AK2708" s="144"/>
      <c r="AL2708" s="144"/>
      <c r="AM2708" s="144"/>
      <c r="AN2708" s="144"/>
      <c r="AO2708" s="144"/>
      <c r="AP2708" s="144"/>
      <c r="AQ2708" s="144"/>
      <c r="AR2708" s="144"/>
      <c r="AS2708" s="144"/>
      <c r="AT2708" s="144"/>
      <c r="AU2708" s="144"/>
      <c r="AV2708" s="144"/>
      <c r="AW2708" s="144"/>
      <c r="AX2708" s="144"/>
      <c r="AY2708" s="144"/>
      <c r="AZ2708" s="144"/>
      <c r="BA2708" s="144"/>
      <c r="BB2708" s="144"/>
      <c r="BC2708" s="144"/>
      <c r="BD2708" s="144"/>
      <c r="BE2708" s="144"/>
      <c r="BF2708" s="144"/>
      <c r="BG2708" s="144"/>
      <c r="BH2708" s="144"/>
      <c r="BI2708" s="144"/>
      <c r="BJ2708" s="144"/>
      <c r="BK2708" s="144"/>
      <c r="BL2708" s="144"/>
      <c r="BM2708" s="144"/>
      <c r="BN2708" s="144"/>
      <c r="BO2708" s="144"/>
      <c r="BP2708" s="144"/>
    </row>
    <row r="2709" spans="1:68" ht="14.5" x14ac:dyDescent="0.3">
      <c r="A2709" s="143"/>
      <c r="B2709" s="143"/>
      <c r="C2709" s="327"/>
      <c r="D2709" s="144"/>
      <c r="E2709" s="144"/>
      <c r="F2709" s="144"/>
      <c r="G2709" s="144"/>
      <c r="H2709" s="144"/>
      <c r="I2709" s="144"/>
      <c r="J2709" s="144"/>
      <c r="K2709" s="144"/>
      <c r="L2709" s="144"/>
      <c r="M2709" s="144"/>
      <c r="N2709" s="144"/>
      <c r="O2709" s="144"/>
      <c r="P2709" s="144"/>
      <c r="Q2709" s="144"/>
      <c r="R2709" s="144"/>
      <c r="S2709" s="144"/>
      <c r="T2709" s="144"/>
      <c r="U2709" s="144"/>
      <c r="V2709" s="144"/>
      <c r="W2709" s="144"/>
      <c r="X2709" s="144"/>
      <c r="Y2709" s="144"/>
      <c r="Z2709" s="144"/>
      <c r="AA2709" s="144"/>
      <c r="AB2709" s="144"/>
      <c r="AC2709" s="144"/>
      <c r="AD2709" s="144"/>
      <c r="AE2709" s="144"/>
      <c r="AF2709" s="144"/>
      <c r="AG2709" s="144"/>
      <c r="AH2709" s="144"/>
      <c r="AI2709" s="144"/>
      <c r="AJ2709" s="144"/>
      <c r="AK2709" s="144"/>
      <c r="AL2709" s="144"/>
      <c r="AM2709" s="144"/>
      <c r="AN2709" s="144"/>
      <c r="AO2709" s="144"/>
      <c r="AP2709" s="144"/>
      <c r="AQ2709" s="144"/>
      <c r="AR2709" s="144"/>
      <c r="AS2709" s="144"/>
      <c r="AT2709" s="144"/>
      <c r="AU2709" s="144"/>
      <c r="AV2709" s="144"/>
      <c r="AW2709" s="144"/>
      <c r="AX2709" s="144"/>
      <c r="AY2709" s="144"/>
      <c r="AZ2709" s="144"/>
      <c r="BA2709" s="144"/>
      <c r="BB2709" s="144"/>
      <c r="BC2709" s="144"/>
      <c r="BD2709" s="144"/>
      <c r="BE2709" s="144"/>
      <c r="BF2709" s="144"/>
      <c r="BG2709" s="144"/>
      <c r="BH2709" s="144"/>
      <c r="BI2709" s="144"/>
      <c r="BJ2709" s="144"/>
      <c r="BK2709" s="144"/>
      <c r="BL2709" s="144"/>
      <c r="BM2709" s="144"/>
      <c r="BN2709" s="144"/>
      <c r="BO2709" s="144"/>
      <c r="BP2709" s="144"/>
    </row>
    <row r="2710" spans="1:68" ht="14.5" x14ac:dyDescent="0.3">
      <c r="A2710" s="143"/>
      <c r="B2710" s="143"/>
      <c r="C2710" s="327"/>
      <c r="D2710" s="144"/>
      <c r="E2710" s="144"/>
      <c r="F2710" s="144"/>
      <c r="G2710" s="144"/>
      <c r="H2710" s="144"/>
      <c r="I2710" s="144"/>
      <c r="J2710" s="144"/>
      <c r="K2710" s="144"/>
      <c r="L2710" s="144"/>
      <c r="M2710" s="144"/>
      <c r="N2710" s="144"/>
      <c r="O2710" s="144"/>
      <c r="P2710" s="144"/>
      <c r="Q2710" s="144"/>
      <c r="R2710" s="144"/>
      <c r="S2710" s="144"/>
      <c r="T2710" s="144"/>
      <c r="U2710" s="144"/>
      <c r="V2710" s="144"/>
      <c r="W2710" s="144"/>
      <c r="X2710" s="144"/>
      <c r="Y2710" s="144"/>
      <c r="Z2710" s="144"/>
      <c r="AA2710" s="144"/>
      <c r="AB2710" s="144"/>
      <c r="AC2710" s="144"/>
      <c r="AD2710" s="144"/>
      <c r="AE2710" s="144"/>
      <c r="AF2710" s="144"/>
      <c r="AG2710" s="144"/>
      <c r="AH2710" s="144"/>
      <c r="AI2710" s="144"/>
      <c r="AJ2710" s="144"/>
      <c r="AK2710" s="144"/>
      <c r="AL2710" s="144"/>
      <c r="AM2710" s="144"/>
      <c r="AN2710" s="144"/>
      <c r="AO2710" s="144"/>
      <c r="AP2710" s="144"/>
      <c r="AQ2710" s="144"/>
      <c r="AR2710" s="144"/>
      <c r="AS2710" s="144"/>
      <c r="AT2710" s="144"/>
      <c r="AU2710" s="144"/>
      <c r="AV2710" s="144"/>
      <c r="AW2710" s="144"/>
      <c r="AX2710" s="144"/>
      <c r="AY2710" s="144"/>
      <c r="AZ2710" s="144"/>
      <c r="BA2710" s="144"/>
      <c r="BB2710" s="144"/>
      <c r="BC2710" s="144"/>
      <c r="BD2710" s="144"/>
      <c r="BE2710" s="144"/>
      <c r="BF2710" s="144"/>
      <c r="BG2710" s="144"/>
      <c r="BH2710" s="144"/>
      <c r="BI2710" s="144"/>
      <c r="BJ2710" s="144"/>
      <c r="BK2710" s="144"/>
      <c r="BL2710" s="144"/>
      <c r="BM2710" s="144"/>
      <c r="BN2710" s="144"/>
      <c r="BO2710" s="144"/>
      <c r="BP2710" s="144"/>
    </row>
    <row r="2711" spans="1:68" ht="14.5" x14ac:dyDescent="0.3">
      <c r="A2711" s="143"/>
      <c r="B2711" s="143"/>
      <c r="C2711" s="327"/>
      <c r="D2711" s="144"/>
      <c r="E2711" s="144"/>
      <c r="F2711" s="144"/>
      <c r="G2711" s="144"/>
      <c r="H2711" s="144"/>
      <c r="I2711" s="144"/>
      <c r="J2711" s="144"/>
      <c r="K2711" s="144"/>
      <c r="L2711" s="144"/>
      <c r="M2711" s="144"/>
      <c r="N2711" s="144"/>
      <c r="O2711" s="144"/>
      <c r="P2711" s="144"/>
      <c r="Q2711" s="144"/>
      <c r="R2711" s="144"/>
      <c r="S2711" s="144"/>
      <c r="T2711" s="144"/>
      <c r="U2711" s="144"/>
      <c r="V2711" s="144"/>
      <c r="W2711" s="144"/>
      <c r="X2711" s="144"/>
      <c r="Y2711" s="144"/>
      <c r="Z2711" s="144"/>
      <c r="AA2711" s="144"/>
      <c r="AB2711" s="144"/>
      <c r="AC2711" s="144"/>
      <c r="AD2711" s="144"/>
      <c r="AE2711" s="144"/>
      <c r="AF2711" s="144"/>
      <c r="AG2711" s="144"/>
      <c r="AH2711" s="144"/>
      <c r="AI2711" s="144"/>
      <c r="AJ2711" s="144"/>
      <c r="AK2711" s="144"/>
      <c r="AL2711" s="144"/>
      <c r="AM2711" s="144"/>
      <c r="AN2711" s="144"/>
      <c r="AO2711" s="144"/>
      <c r="AP2711" s="144"/>
      <c r="AQ2711" s="144"/>
      <c r="AR2711" s="144"/>
      <c r="AS2711" s="144"/>
      <c r="AT2711" s="144"/>
      <c r="AU2711" s="144"/>
      <c r="AV2711" s="144"/>
      <c r="AW2711" s="144"/>
      <c r="AX2711" s="144"/>
      <c r="AY2711" s="144"/>
      <c r="AZ2711" s="144"/>
      <c r="BA2711" s="144"/>
      <c r="BB2711" s="144"/>
      <c r="BC2711" s="144"/>
      <c r="BD2711" s="144"/>
      <c r="BE2711" s="144"/>
      <c r="BF2711" s="144"/>
      <c r="BG2711" s="144"/>
      <c r="BH2711" s="144"/>
      <c r="BI2711" s="144"/>
      <c r="BJ2711" s="144"/>
      <c r="BK2711" s="144"/>
      <c r="BL2711" s="144"/>
      <c r="BM2711" s="144"/>
      <c r="BN2711" s="144"/>
      <c r="BO2711" s="144"/>
      <c r="BP2711" s="144"/>
    </row>
    <row r="2712" spans="1:68" ht="14.5" x14ac:dyDescent="0.3">
      <c r="A2712" s="143"/>
      <c r="B2712" s="143"/>
      <c r="C2712" s="327"/>
      <c r="D2712" s="144"/>
      <c r="E2712" s="144"/>
      <c r="F2712" s="144"/>
      <c r="G2712" s="144"/>
      <c r="H2712" s="144"/>
      <c r="I2712" s="144"/>
      <c r="J2712" s="144"/>
      <c r="K2712" s="144"/>
      <c r="L2712" s="144"/>
      <c r="M2712" s="144"/>
      <c r="N2712" s="144"/>
      <c r="O2712" s="144"/>
      <c r="P2712" s="144"/>
      <c r="Q2712" s="144"/>
      <c r="R2712" s="144"/>
      <c r="S2712" s="144"/>
      <c r="T2712" s="144"/>
      <c r="U2712" s="144"/>
      <c r="V2712" s="144"/>
      <c r="W2712" s="144"/>
      <c r="X2712" s="144"/>
      <c r="Y2712" s="144"/>
      <c r="Z2712" s="144"/>
      <c r="AA2712" s="144"/>
      <c r="AB2712" s="144"/>
      <c r="AC2712" s="144"/>
      <c r="AD2712" s="144"/>
      <c r="AE2712" s="144"/>
      <c r="AF2712" s="144"/>
      <c r="AG2712" s="144"/>
      <c r="AH2712" s="144"/>
      <c r="AI2712" s="144"/>
      <c r="AJ2712" s="144"/>
      <c r="AK2712" s="144"/>
      <c r="AL2712" s="144"/>
      <c r="AM2712" s="144"/>
      <c r="AN2712" s="144"/>
      <c r="AO2712" s="144"/>
      <c r="AP2712" s="144"/>
      <c r="AQ2712" s="144"/>
      <c r="AR2712" s="144"/>
      <c r="AS2712" s="144"/>
      <c r="AT2712" s="144"/>
      <c r="AU2712" s="144"/>
      <c r="AV2712" s="144"/>
      <c r="AW2712" s="144"/>
      <c r="AX2712" s="144"/>
      <c r="AY2712" s="144"/>
      <c r="AZ2712" s="144"/>
      <c r="BA2712" s="144"/>
      <c r="BB2712" s="144"/>
      <c r="BC2712" s="144"/>
      <c r="BD2712" s="144"/>
      <c r="BE2712" s="144"/>
      <c r="BF2712" s="144"/>
      <c r="BG2712" s="144"/>
      <c r="BH2712" s="144"/>
      <c r="BI2712" s="144"/>
      <c r="BJ2712" s="144"/>
      <c r="BK2712" s="144"/>
      <c r="BL2712" s="144"/>
      <c r="BM2712" s="144"/>
      <c r="BN2712" s="144"/>
      <c r="BO2712" s="144"/>
      <c r="BP2712" s="144"/>
    </row>
    <row r="2713" spans="1:68" ht="14.5" x14ac:dyDescent="0.3">
      <c r="A2713" s="143"/>
      <c r="B2713" s="143"/>
      <c r="C2713" s="327"/>
      <c r="D2713" s="144"/>
      <c r="E2713" s="144"/>
      <c r="F2713" s="144"/>
      <c r="G2713" s="144"/>
      <c r="H2713" s="144"/>
      <c r="I2713" s="144"/>
      <c r="J2713" s="144"/>
      <c r="K2713" s="144"/>
      <c r="L2713" s="144"/>
      <c r="M2713" s="144"/>
      <c r="N2713" s="144"/>
      <c r="O2713" s="144"/>
      <c r="P2713" s="144"/>
      <c r="Q2713" s="144"/>
      <c r="R2713" s="144"/>
      <c r="S2713" s="144"/>
      <c r="T2713" s="144"/>
      <c r="U2713" s="144"/>
      <c r="V2713" s="144"/>
      <c r="W2713" s="144"/>
      <c r="X2713" s="144"/>
      <c r="Y2713" s="144"/>
      <c r="Z2713" s="144"/>
      <c r="AA2713" s="144"/>
      <c r="AB2713" s="144"/>
      <c r="AC2713" s="144"/>
      <c r="AD2713" s="144"/>
      <c r="AE2713" s="144"/>
      <c r="AF2713" s="144"/>
      <c r="AG2713" s="144"/>
      <c r="AH2713" s="144"/>
      <c r="AI2713" s="144"/>
      <c r="AJ2713" s="144"/>
      <c r="AK2713" s="144"/>
      <c r="AL2713" s="144"/>
      <c r="AM2713" s="144"/>
      <c r="AN2713" s="144"/>
      <c r="AO2713" s="144"/>
      <c r="AP2713" s="144"/>
      <c r="AQ2713" s="144"/>
      <c r="AR2713" s="144"/>
      <c r="AS2713" s="144"/>
      <c r="AT2713" s="144"/>
      <c r="AU2713" s="144"/>
      <c r="AV2713" s="144"/>
      <c r="AW2713" s="144"/>
      <c r="AX2713" s="144"/>
      <c r="AY2713" s="144"/>
      <c r="AZ2713" s="144"/>
      <c r="BA2713" s="144"/>
      <c r="BB2713" s="144"/>
      <c r="BC2713" s="144"/>
      <c r="BD2713" s="144"/>
      <c r="BE2713" s="144"/>
      <c r="BF2713" s="144"/>
      <c r="BG2713" s="144"/>
      <c r="BH2713" s="144"/>
      <c r="BI2713" s="144"/>
      <c r="BJ2713" s="144"/>
      <c r="BK2713" s="144"/>
      <c r="BL2713" s="144"/>
      <c r="BM2713" s="144"/>
      <c r="BN2713" s="144"/>
      <c r="BO2713" s="144"/>
      <c r="BP2713" s="144"/>
    </row>
    <row r="2714" spans="1:68" ht="14.5" x14ac:dyDescent="0.3">
      <c r="A2714" s="143"/>
      <c r="B2714" s="143"/>
      <c r="C2714" s="327"/>
      <c r="D2714" s="144"/>
      <c r="E2714" s="144"/>
      <c r="F2714" s="144"/>
      <c r="G2714" s="144"/>
      <c r="H2714" s="144"/>
      <c r="I2714" s="144"/>
      <c r="J2714" s="144"/>
      <c r="K2714" s="144"/>
      <c r="L2714" s="144"/>
      <c r="M2714" s="144"/>
      <c r="N2714" s="144"/>
      <c r="O2714" s="144"/>
      <c r="P2714" s="144"/>
      <c r="Q2714" s="144"/>
      <c r="R2714" s="144"/>
      <c r="S2714" s="144"/>
      <c r="T2714" s="144"/>
      <c r="U2714" s="144"/>
      <c r="V2714" s="144"/>
      <c r="W2714" s="144"/>
      <c r="X2714" s="144"/>
      <c r="Y2714" s="144"/>
      <c r="Z2714" s="144"/>
      <c r="AA2714" s="144"/>
      <c r="AB2714" s="144"/>
      <c r="AC2714" s="144"/>
      <c r="AD2714" s="144"/>
      <c r="AE2714" s="144"/>
      <c r="AF2714" s="144"/>
      <c r="AG2714" s="144"/>
      <c r="AH2714" s="144"/>
      <c r="AI2714" s="144"/>
      <c r="AJ2714" s="144"/>
      <c r="AK2714" s="144"/>
      <c r="AL2714" s="144"/>
      <c r="AM2714" s="144"/>
      <c r="AN2714" s="144"/>
      <c r="AO2714" s="144"/>
      <c r="AP2714" s="144"/>
      <c r="AQ2714" s="144"/>
      <c r="AR2714" s="144"/>
      <c r="AS2714" s="144"/>
      <c r="AT2714" s="144"/>
      <c r="AU2714" s="144"/>
      <c r="AV2714" s="144"/>
      <c r="AW2714" s="144"/>
      <c r="AX2714" s="144"/>
      <c r="AY2714" s="144"/>
      <c r="AZ2714" s="144"/>
      <c r="BA2714" s="144"/>
      <c r="BB2714" s="144"/>
      <c r="BC2714" s="144"/>
      <c r="BD2714" s="144"/>
      <c r="BE2714" s="144"/>
      <c r="BF2714" s="144"/>
      <c r="BG2714" s="144"/>
      <c r="BH2714" s="144"/>
      <c r="BI2714" s="144"/>
      <c r="BJ2714" s="144"/>
      <c r="BK2714" s="144"/>
      <c r="BL2714" s="144"/>
      <c r="BM2714" s="144"/>
      <c r="BN2714" s="144"/>
      <c r="BO2714" s="144"/>
      <c r="BP2714" s="144"/>
    </row>
    <row r="2715" spans="1:68" ht="14.5" x14ac:dyDescent="0.3">
      <c r="A2715" s="143"/>
      <c r="B2715" s="143"/>
      <c r="C2715" s="327"/>
      <c r="D2715" s="144"/>
      <c r="E2715" s="144"/>
      <c r="F2715" s="144"/>
      <c r="G2715" s="144"/>
      <c r="H2715" s="144"/>
      <c r="I2715" s="144"/>
      <c r="J2715" s="144"/>
      <c r="K2715" s="144"/>
      <c r="L2715" s="144"/>
      <c r="M2715" s="144"/>
      <c r="N2715" s="144"/>
      <c r="O2715" s="144"/>
      <c r="P2715" s="144"/>
      <c r="Q2715" s="144"/>
      <c r="R2715" s="144"/>
      <c r="S2715" s="144"/>
      <c r="T2715" s="144"/>
      <c r="U2715" s="144"/>
      <c r="V2715" s="144"/>
      <c r="W2715" s="144"/>
      <c r="X2715" s="144"/>
      <c r="Y2715" s="144"/>
      <c r="Z2715" s="144"/>
      <c r="AA2715" s="144"/>
      <c r="AB2715" s="144"/>
      <c r="AC2715" s="144"/>
      <c r="AD2715" s="144"/>
      <c r="AE2715" s="144"/>
      <c r="AF2715" s="144"/>
      <c r="AG2715" s="144"/>
      <c r="AH2715" s="144"/>
      <c r="AI2715" s="144"/>
      <c r="AJ2715" s="144"/>
      <c r="AK2715" s="144"/>
      <c r="AL2715" s="144"/>
      <c r="AM2715" s="144"/>
      <c r="AN2715" s="144"/>
      <c r="AO2715" s="144"/>
      <c r="AP2715" s="144"/>
      <c r="AQ2715" s="144"/>
      <c r="AR2715" s="144"/>
      <c r="AS2715" s="144"/>
      <c r="AT2715" s="144"/>
      <c r="AU2715" s="144"/>
      <c r="AV2715" s="144"/>
      <c r="AW2715" s="144"/>
      <c r="AX2715" s="144"/>
      <c r="AY2715" s="144"/>
      <c r="AZ2715" s="144"/>
      <c r="BA2715" s="144"/>
      <c r="BB2715" s="144"/>
      <c r="BC2715" s="144"/>
      <c r="BD2715" s="144"/>
      <c r="BE2715" s="144"/>
      <c r="BF2715" s="144"/>
      <c r="BG2715" s="144"/>
      <c r="BH2715" s="144"/>
      <c r="BI2715" s="144"/>
      <c r="BJ2715" s="144"/>
      <c r="BK2715" s="144"/>
      <c r="BL2715" s="144"/>
      <c r="BM2715" s="144"/>
      <c r="BN2715" s="144"/>
      <c r="BO2715" s="144"/>
      <c r="BP2715" s="144"/>
    </row>
    <row r="2716" spans="1:68" ht="14.5" x14ac:dyDescent="0.3">
      <c r="A2716" s="143"/>
      <c r="B2716" s="143"/>
      <c r="C2716" s="327"/>
      <c r="D2716" s="144"/>
      <c r="E2716" s="144"/>
      <c r="F2716" s="144"/>
      <c r="G2716" s="144"/>
      <c r="H2716" s="144"/>
      <c r="I2716" s="144"/>
      <c r="J2716" s="144"/>
      <c r="K2716" s="144"/>
      <c r="L2716" s="144"/>
      <c r="M2716" s="144"/>
      <c r="N2716" s="144"/>
      <c r="O2716" s="144"/>
      <c r="P2716" s="144"/>
      <c r="Q2716" s="144"/>
      <c r="R2716" s="144"/>
      <c r="S2716" s="144"/>
      <c r="T2716" s="144"/>
      <c r="U2716" s="144"/>
      <c r="V2716" s="144"/>
      <c r="W2716" s="144"/>
      <c r="X2716" s="144"/>
      <c r="Y2716" s="144"/>
      <c r="Z2716" s="144"/>
      <c r="AA2716" s="144"/>
      <c r="AB2716" s="144"/>
      <c r="AC2716" s="144"/>
      <c r="AD2716" s="144"/>
      <c r="AE2716" s="144"/>
      <c r="AF2716" s="144"/>
      <c r="AG2716" s="144"/>
      <c r="AH2716" s="144"/>
      <c r="AI2716" s="144"/>
      <c r="AJ2716" s="144"/>
      <c r="AK2716" s="144"/>
      <c r="AL2716" s="144"/>
      <c r="AM2716" s="144"/>
      <c r="AN2716" s="144"/>
      <c r="AO2716" s="144"/>
      <c r="AP2716" s="144"/>
      <c r="AQ2716" s="144"/>
      <c r="AR2716" s="144"/>
      <c r="AS2716" s="144"/>
      <c r="AT2716" s="144"/>
      <c r="AU2716" s="144"/>
      <c r="AV2716" s="144"/>
      <c r="AW2716" s="144"/>
      <c r="AX2716" s="144"/>
      <c r="AY2716" s="144"/>
      <c r="AZ2716" s="144"/>
      <c r="BA2716" s="144"/>
      <c r="BB2716" s="144"/>
      <c r="BC2716" s="144"/>
      <c r="BD2716" s="144"/>
      <c r="BE2716" s="144"/>
      <c r="BF2716" s="144"/>
      <c r="BG2716" s="144"/>
      <c r="BH2716" s="144"/>
      <c r="BI2716" s="144"/>
      <c r="BJ2716" s="144"/>
      <c r="BK2716" s="144"/>
      <c r="BL2716" s="144"/>
      <c r="BM2716" s="144"/>
      <c r="BN2716" s="144"/>
      <c r="BO2716" s="144"/>
      <c r="BP2716" s="144"/>
    </row>
    <row r="2717" spans="1:68" ht="14.5" x14ac:dyDescent="0.3">
      <c r="A2717" s="143"/>
      <c r="B2717" s="143"/>
      <c r="C2717" s="327"/>
      <c r="D2717" s="144"/>
      <c r="E2717" s="144"/>
      <c r="F2717" s="144"/>
      <c r="G2717" s="144"/>
      <c r="H2717" s="144"/>
      <c r="I2717" s="144"/>
      <c r="J2717" s="144"/>
      <c r="K2717" s="144"/>
      <c r="L2717" s="144"/>
      <c r="M2717" s="144"/>
      <c r="N2717" s="144"/>
      <c r="O2717" s="144"/>
      <c r="P2717" s="144"/>
      <c r="Q2717" s="144"/>
      <c r="R2717" s="144"/>
      <c r="S2717" s="144"/>
      <c r="T2717" s="144"/>
      <c r="U2717" s="144"/>
      <c r="V2717" s="144"/>
      <c r="W2717" s="144"/>
      <c r="X2717" s="144"/>
      <c r="Y2717" s="144"/>
      <c r="Z2717" s="144"/>
      <c r="AA2717" s="144"/>
      <c r="AB2717" s="144"/>
      <c r="AC2717" s="144"/>
      <c r="AD2717" s="144"/>
      <c r="AE2717" s="144"/>
      <c r="AF2717" s="144"/>
      <c r="AG2717" s="144"/>
      <c r="AH2717" s="144"/>
      <c r="AI2717" s="144"/>
      <c r="AJ2717" s="144"/>
      <c r="AK2717" s="144"/>
      <c r="AL2717" s="144"/>
      <c r="AM2717" s="144"/>
      <c r="AN2717" s="144"/>
      <c r="AO2717" s="144"/>
      <c r="AP2717" s="144"/>
      <c r="AQ2717" s="144"/>
      <c r="AR2717" s="144"/>
      <c r="AS2717" s="144"/>
      <c r="AT2717" s="144"/>
      <c r="AU2717" s="144"/>
      <c r="AV2717" s="144"/>
      <c r="AW2717" s="144"/>
      <c r="AX2717" s="144"/>
      <c r="AY2717" s="144"/>
      <c r="AZ2717" s="144"/>
      <c r="BA2717" s="144"/>
      <c r="BB2717" s="144"/>
      <c r="BC2717" s="144"/>
      <c r="BD2717" s="144"/>
      <c r="BE2717" s="144"/>
      <c r="BF2717" s="144"/>
      <c r="BG2717" s="144"/>
      <c r="BH2717" s="144"/>
      <c r="BI2717" s="144"/>
      <c r="BJ2717" s="144"/>
      <c r="BK2717" s="144"/>
      <c r="BL2717" s="144"/>
      <c r="BM2717" s="144"/>
      <c r="BN2717" s="144"/>
      <c r="BO2717" s="144"/>
      <c r="BP2717" s="144"/>
    </row>
    <row r="2718" spans="1:68" ht="14.5" x14ac:dyDescent="0.3">
      <c r="A2718" s="143"/>
      <c r="B2718" s="143"/>
      <c r="C2718" s="327"/>
      <c r="D2718" s="144"/>
      <c r="E2718" s="144"/>
      <c r="F2718" s="144"/>
      <c r="G2718" s="144"/>
      <c r="H2718" s="144"/>
      <c r="I2718" s="144"/>
      <c r="J2718" s="144"/>
      <c r="K2718" s="144"/>
      <c r="L2718" s="144"/>
      <c r="M2718" s="144"/>
      <c r="N2718" s="144"/>
      <c r="O2718" s="144"/>
      <c r="P2718" s="144"/>
      <c r="Q2718" s="144"/>
      <c r="R2718" s="144"/>
      <c r="S2718" s="144"/>
      <c r="T2718" s="144"/>
      <c r="U2718" s="144"/>
      <c r="V2718" s="144"/>
      <c r="W2718" s="144"/>
      <c r="X2718" s="144"/>
      <c r="Y2718" s="144"/>
      <c r="Z2718" s="144"/>
      <c r="AA2718" s="144"/>
      <c r="AB2718" s="144"/>
      <c r="AC2718" s="144"/>
      <c r="AD2718" s="144"/>
      <c r="AE2718" s="144"/>
      <c r="AF2718" s="144"/>
      <c r="AG2718" s="144"/>
      <c r="AH2718" s="144"/>
      <c r="AI2718" s="144"/>
      <c r="AJ2718" s="144"/>
      <c r="AK2718" s="144"/>
      <c r="AL2718" s="144"/>
      <c r="AM2718" s="144"/>
      <c r="AN2718" s="144"/>
      <c r="AO2718" s="144"/>
      <c r="AP2718" s="144"/>
      <c r="AQ2718" s="144"/>
      <c r="AR2718" s="144"/>
      <c r="AS2718" s="144"/>
      <c r="AT2718" s="144"/>
      <c r="AU2718" s="144"/>
      <c r="AV2718" s="144"/>
      <c r="AW2718" s="144"/>
      <c r="AX2718" s="144"/>
      <c r="AY2718" s="144"/>
      <c r="AZ2718" s="144"/>
      <c r="BA2718" s="144"/>
      <c r="BB2718" s="144"/>
      <c r="BC2718" s="144"/>
      <c r="BD2718" s="144"/>
      <c r="BE2718" s="144"/>
      <c r="BF2718" s="144"/>
      <c r="BG2718" s="144"/>
      <c r="BH2718" s="144"/>
      <c r="BI2718" s="144"/>
      <c r="BJ2718" s="144"/>
      <c r="BK2718" s="144"/>
      <c r="BL2718" s="144"/>
      <c r="BM2718" s="144"/>
      <c r="BN2718" s="144"/>
      <c r="BO2718" s="144"/>
      <c r="BP2718" s="144"/>
    </row>
    <row r="2719" spans="1:68" ht="14.5" x14ac:dyDescent="0.3">
      <c r="A2719" s="143"/>
      <c r="B2719" s="143"/>
      <c r="C2719" s="327"/>
      <c r="D2719" s="144"/>
      <c r="E2719" s="144"/>
      <c r="F2719" s="144"/>
      <c r="G2719" s="144"/>
      <c r="H2719" s="144"/>
      <c r="I2719" s="144"/>
      <c r="J2719" s="144"/>
      <c r="K2719" s="144"/>
      <c r="L2719" s="144"/>
      <c r="M2719" s="144"/>
      <c r="N2719" s="144"/>
      <c r="O2719" s="144"/>
      <c r="P2719" s="144"/>
      <c r="Q2719" s="144"/>
      <c r="R2719" s="144"/>
      <c r="S2719" s="144"/>
      <c r="T2719" s="144"/>
      <c r="U2719" s="144"/>
      <c r="V2719" s="144"/>
      <c r="W2719" s="144"/>
      <c r="X2719" s="144"/>
      <c r="Y2719" s="144"/>
      <c r="Z2719" s="144"/>
      <c r="AA2719" s="144"/>
      <c r="AB2719" s="144"/>
      <c r="AC2719" s="144"/>
      <c r="AD2719" s="144"/>
      <c r="AE2719" s="144"/>
      <c r="AF2719" s="144"/>
      <c r="AG2719" s="144"/>
      <c r="AH2719" s="144"/>
      <c r="AI2719" s="144"/>
      <c r="AJ2719" s="144"/>
      <c r="AK2719" s="144"/>
      <c r="AL2719" s="144"/>
      <c r="AM2719" s="144"/>
      <c r="AN2719" s="144"/>
      <c r="AO2719" s="144"/>
      <c r="AP2719" s="144"/>
      <c r="AQ2719" s="144"/>
      <c r="AR2719" s="144"/>
      <c r="AS2719" s="144"/>
      <c r="AT2719" s="144"/>
      <c r="AU2719" s="144"/>
      <c r="AV2719" s="144"/>
      <c r="AW2719" s="144"/>
      <c r="AX2719" s="144"/>
      <c r="AY2719" s="144"/>
      <c r="AZ2719" s="144"/>
      <c r="BA2719" s="144"/>
      <c r="BB2719" s="144"/>
      <c r="BC2719" s="144"/>
      <c r="BD2719" s="144"/>
      <c r="BE2719" s="144"/>
      <c r="BF2719" s="144"/>
      <c r="BG2719" s="144"/>
      <c r="BH2719" s="144"/>
      <c r="BI2719" s="144"/>
      <c r="BJ2719" s="144"/>
      <c r="BK2719" s="144"/>
      <c r="BL2719" s="144"/>
      <c r="BM2719" s="144"/>
      <c r="BN2719" s="144"/>
      <c r="BO2719" s="144"/>
      <c r="BP2719" s="144"/>
    </row>
    <row r="2720" spans="1:68" ht="14.5" x14ac:dyDescent="0.3">
      <c r="A2720" s="143"/>
      <c r="B2720" s="143"/>
      <c r="C2720" s="327"/>
      <c r="D2720" s="144"/>
      <c r="E2720" s="144"/>
      <c r="F2720" s="144"/>
      <c r="G2720" s="144"/>
      <c r="H2720" s="144"/>
      <c r="I2720" s="144"/>
      <c r="J2720" s="144"/>
      <c r="K2720" s="144"/>
      <c r="L2720" s="144"/>
      <c r="M2720" s="144"/>
      <c r="N2720" s="144"/>
      <c r="O2720" s="144"/>
      <c r="P2720" s="144"/>
      <c r="Q2720" s="144"/>
      <c r="R2720" s="144"/>
      <c r="S2720" s="144"/>
      <c r="T2720" s="144"/>
      <c r="U2720" s="144"/>
      <c r="V2720" s="144"/>
      <c r="W2720" s="144"/>
      <c r="X2720" s="144"/>
      <c r="Y2720" s="144"/>
      <c r="Z2720" s="144"/>
      <c r="AA2720" s="144"/>
      <c r="AB2720" s="144"/>
      <c r="AC2720" s="144"/>
      <c r="AD2720" s="144"/>
      <c r="AE2720" s="144"/>
      <c r="AF2720" s="144"/>
      <c r="AG2720" s="144"/>
      <c r="AH2720" s="144"/>
      <c r="AI2720" s="144"/>
      <c r="AJ2720" s="144"/>
      <c r="AK2720" s="144"/>
      <c r="AL2720" s="144"/>
      <c r="AM2720" s="144"/>
      <c r="AN2720" s="144"/>
      <c r="AO2720" s="144"/>
      <c r="AP2720" s="144"/>
      <c r="AQ2720" s="144"/>
      <c r="AR2720" s="144"/>
      <c r="AS2720" s="144"/>
      <c r="AT2720" s="144"/>
      <c r="AU2720" s="144"/>
      <c r="AV2720" s="144"/>
      <c r="AW2720" s="144"/>
      <c r="AX2720" s="144"/>
      <c r="AY2720" s="144"/>
      <c r="AZ2720" s="144"/>
      <c r="BA2720" s="144"/>
      <c r="BB2720" s="144"/>
      <c r="BC2720" s="144"/>
      <c r="BD2720" s="144"/>
      <c r="BE2720" s="144"/>
      <c r="BF2720" s="144"/>
      <c r="BG2720" s="144"/>
      <c r="BH2720" s="144"/>
      <c r="BI2720" s="144"/>
      <c r="BJ2720" s="144"/>
      <c r="BK2720" s="144"/>
      <c r="BL2720" s="144"/>
      <c r="BM2720" s="144"/>
      <c r="BN2720" s="144"/>
      <c r="BO2720" s="144"/>
      <c r="BP2720" s="144"/>
    </row>
    <row r="2721" spans="1:68" ht="14.5" x14ac:dyDescent="0.3">
      <c r="A2721" s="143"/>
      <c r="B2721" s="143"/>
      <c r="C2721" s="327"/>
      <c r="D2721" s="144"/>
      <c r="E2721" s="144"/>
      <c r="F2721" s="144"/>
      <c r="G2721" s="144"/>
      <c r="H2721" s="144"/>
      <c r="I2721" s="144"/>
      <c r="J2721" s="144"/>
      <c r="K2721" s="144"/>
      <c r="L2721" s="144"/>
      <c r="M2721" s="144"/>
      <c r="N2721" s="144"/>
      <c r="O2721" s="144"/>
      <c r="P2721" s="144"/>
      <c r="Q2721" s="144"/>
      <c r="R2721" s="144"/>
      <c r="S2721" s="144"/>
      <c r="T2721" s="144"/>
      <c r="U2721" s="144"/>
      <c r="V2721" s="144"/>
      <c r="W2721" s="144"/>
      <c r="X2721" s="144"/>
      <c r="Y2721" s="144"/>
      <c r="Z2721" s="144"/>
      <c r="AA2721" s="144"/>
      <c r="AB2721" s="144"/>
      <c r="AC2721" s="144"/>
      <c r="AD2721" s="144"/>
      <c r="AE2721" s="144"/>
      <c r="AF2721" s="144"/>
      <c r="AG2721" s="144"/>
      <c r="AH2721" s="144"/>
      <c r="AI2721" s="144"/>
      <c r="AJ2721" s="144"/>
      <c r="AK2721" s="144"/>
      <c r="AL2721" s="144"/>
      <c r="AM2721" s="144"/>
      <c r="AN2721" s="144"/>
      <c r="AO2721" s="144"/>
      <c r="AP2721" s="144"/>
      <c r="AQ2721" s="144"/>
      <c r="AR2721" s="144"/>
      <c r="AS2721" s="144"/>
      <c r="AT2721" s="144"/>
      <c r="AU2721" s="144"/>
      <c r="AV2721" s="144"/>
      <c r="AW2721" s="144"/>
      <c r="AX2721" s="144"/>
      <c r="AY2721" s="144"/>
      <c r="AZ2721" s="144"/>
      <c r="BA2721" s="144"/>
      <c r="BB2721" s="144"/>
      <c r="BC2721" s="144"/>
      <c r="BD2721" s="144"/>
      <c r="BE2721" s="144"/>
      <c r="BF2721" s="144"/>
      <c r="BG2721" s="144"/>
      <c r="BH2721" s="144"/>
      <c r="BI2721" s="144"/>
      <c r="BJ2721" s="144"/>
      <c r="BK2721" s="144"/>
      <c r="BL2721" s="144"/>
      <c r="BM2721" s="144"/>
      <c r="BN2721" s="144"/>
      <c r="BO2721" s="144"/>
      <c r="BP2721" s="144"/>
    </row>
    <row r="2722" spans="1:68" ht="14.5" x14ac:dyDescent="0.3">
      <c r="A2722" s="143"/>
      <c r="B2722" s="143"/>
      <c r="C2722" s="327"/>
      <c r="D2722" s="144"/>
      <c r="E2722" s="144"/>
      <c r="F2722" s="144"/>
      <c r="G2722" s="144"/>
      <c r="H2722" s="144"/>
      <c r="I2722" s="144"/>
      <c r="J2722" s="144"/>
      <c r="K2722" s="144"/>
      <c r="L2722" s="144"/>
      <c r="M2722" s="144"/>
      <c r="N2722" s="144"/>
      <c r="O2722" s="144"/>
      <c r="P2722" s="144"/>
      <c r="Q2722" s="144"/>
      <c r="R2722" s="144"/>
      <c r="S2722" s="144"/>
      <c r="T2722" s="144"/>
      <c r="U2722" s="144"/>
      <c r="V2722" s="144"/>
      <c r="W2722" s="144"/>
      <c r="X2722" s="144"/>
      <c r="Y2722" s="144"/>
      <c r="Z2722" s="144"/>
      <c r="AA2722" s="144"/>
      <c r="AB2722" s="144"/>
      <c r="AC2722" s="144"/>
      <c r="AD2722" s="144"/>
      <c r="AE2722" s="144"/>
      <c r="AF2722" s="144"/>
      <c r="AG2722" s="144"/>
      <c r="AH2722" s="144"/>
      <c r="AI2722" s="144"/>
      <c r="AJ2722" s="144"/>
      <c r="AK2722" s="144"/>
      <c r="AL2722" s="144"/>
      <c r="AM2722" s="144"/>
      <c r="AN2722" s="144"/>
      <c r="AO2722" s="144"/>
      <c r="AP2722" s="144"/>
      <c r="AQ2722" s="144"/>
      <c r="AR2722" s="144"/>
      <c r="AS2722" s="144"/>
      <c r="AT2722" s="144"/>
      <c r="AU2722" s="144"/>
      <c r="AV2722" s="144"/>
      <c r="AW2722" s="144"/>
      <c r="AX2722" s="144"/>
      <c r="AY2722" s="144"/>
      <c r="AZ2722" s="144"/>
      <c r="BA2722" s="144"/>
      <c r="BB2722" s="144"/>
      <c r="BC2722" s="144"/>
      <c r="BD2722" s="144"/>
      <c r="BE2722" s="144"/>
      <c r="BF2722" s="144"/>
      <c r="BG2722" s="144"/>
      <c r="BH2722" s="144"/>
      <c r="BI2722" s="144"/>
      <c r="BJ2722" s="144"/>
      <c r="BK2722" s="144"/>
      <c r="BL2722" s="144"/>
      <c r="BM2722" s="144"/>
      <c r="BN2722" s="144"/>
      <c r="BO2722" s="144"/>
      <c r="BP2722" s="144"/>
    </row>
    <row r="2723" spans="1:68" ht="14.5" x14ac:dyDescent="0.3">
      <c r="A2723" s="143"/>
      <c r="B2723" s="143"/>
      <c r="C2723" s="327"/>
      <c r="D2723" s="144"/>
      <c r="E2723" s="144"/>
      <c r="F2723" s="144"/>
      <c r="G2723" s="144"/>
      <c r="H2723" s="144"/>
      <c r="I2723" s="144"/>
      <c r="J2723" s="144"/>
      <c r="K2723" s="144"/>
      <c r="L2723" s="144"/>
      <c r="M2723" s="144"/>
      <c r="N2723" s="144"/>
      <c r="O2723" s="144"/>
      <c r="P2723" s="144"/>
      <c r="Q2723" s="144"/>
      <c r="R2723" s="144"/>
      <c r="S2723" s="144"/>
      <c r="T2723" s="144"/>
      <c r="U2723" s="144"/>
      <c r="V2723" s="144"/>
      <c r="W2723" s="144"/>
      <c r="X2723" s="144"/>
      <c r="Y2723" s="144"/>
      <c r="Z2723" s="144"/>
      <c r="AA2723" s="144"/>
      <c r="AB2723" s="144"/>
      <c r="AC2723" s="144"/>
      <c r="AD2723" s="144"/>
      <c r="AE2723" s="144"/>
      <c r="AF2723" s="144"/>
      <c r="AG2723" s="144"/>
      <c r="AH2723" s="144"/>
      <c r="AI2723" s="144"/>
      <c r="AJ2723" s="144"/>
      <c r="AK2723" s="144"/>
      <c r="AL2723" s="144"/>
      <c r="AM2723" s="144"/>
      <c r="AN2723" s="144"/>
      <c r="AO2723" s="144"/>
      <c r="AP2723" s="144"/>
      <c r="AQ2723" s="144"/>
      <c r="AR2723" s="144"/>
      <c r="AS2723" s="144"/>
      <c r="AT2723" s="144"/>
      <c r="AU2723" s="144"/>
      <c r="AV2723" s="144"/>
      <c r="AW2723" s="144"/>
      <c r="AX2723" s="144"/>
      <c r="AY2723" s="144"/>
      <c r="AZ2723" s="144"/>
      <c r="BA2723" s="144"/>
      <c r="BB2723" s="144"/>
      <c r="BC2723" s="144"/>
      <c r="BD2723" s="144"/>
      <c r="BE2723" s="144"/>
      <c r="BF2723" s="144"/>
      <c r="BG2723" s="144"/>
      <c r="BH2723" s="144"/>
      <c r="BI2723" s="144"/>
      <c r="BJ2723" s="144"/>
      <c r="BK2723" s="144"/>
      <c r="BL2723" s="144"/>
      <c r="BM2723" s="144"/>
      <c r="BN2723" s="144"/>
      <c r="BO2723" s="144"/>
      <c r="BP2723" s="144"/>
    </row>
    <row r="2724" spans="1:68" ht="14.5" x14ac:dyDescent="0.3">
      <c r="A2724" s="143"/>
      <c r="B2724" s="143"/>
      <c r="C2724" s="327"/>
      <c r="D2724" s="144"/>
      <c r="E2724" s="144"/>
      <c r="F2724" s="144"/>
      <c r="G2724" s="144"/>
      <c r="H2724" s="144"/>
      <c r="I2724" s="144"/>
      <c r="J2724" s="144"/>
      <c r="K2724" s="144"/>
      <c r="L2724" s="144"/>
      <c r="M2724" s="144"/>
      <c r="N2724" s="144"/>
      <c r="O2724" s="144"/>
      <c r="P2724" s="144"/>
      <c r="Q2724" s="144"/>
      <c r="R2724" s="144"/>
      <c r="S2724" s="144"/>
      <c r="T2724" s="144"/>
      <c r="U2724" s="144"/>
      <c r="V2724" s="144"/>
      <c r="W2724" s="144"/>
      <c r="X2724" s="144"/>
      <c r="Y2724" s="144"/>
      <c r="Z2724" s="144"/>
      <c r="AA2724" s="144"/>
      <c r="AB2724" s="144"/>
      <c r="AC2724" s="144"/>
      <c r="AD2724" s="144"/>
      <c r="AE2724" s="144"/>
      <c r="AF2724" s="144"/>
      <c r="AG2724" s="144"/>
      <c r="AH2724" s="144"/>
      <c r="AI2724" s="144"/>
      <c r="AJ2724" s="144"/>
      <c r="AK2724" s="144"/>
      <c r="AL2724" s="144"/>
      <c r="AM2724" s="144"/>
      <c r="AN2724" s="144"/>
      <c r="AO2724" s="144"/>
      <c r="AP2724" s="144"/>
      <c r="AQ2724" s="144"/>
      <c r="AR2724" s="144"/>
      <c r="AS2724" s="144"/>
      <c r="AT2724" s="144"/>
      <c r="AU2724" s="144"/>
      <c r="AV2724" s="144"/>
      <c r="AW2724" s="144"/>
      <c r="AX2724" s="144"/>
      <c r="AY2724" s="144"/>
      <c r="AZ2724" s="144"/>
      <c r="BA2724" s="144"/>
      <c r="BB2724" s="144"/>
      <c r="BC2724" s="144"/>
      <c r="BD2724" s="144"/>
      <c r="BE2724" s="144"/>
      <c r="BF2724" s="144"/>
      <c r="BG2724" s="144"/>
      <c r="BH2724" s="144"/>
      <c r="BI2724" s="144"/>
      <c r="BJ2724" s="144"/>
      <c r="BK2724" s="144"/>
      <c r="BL2724" s="144"/>
      <c r="BM2724" s="144"/>
      <c r="BN2724" s="144"/>
      <c r="BO2724" s="144"/>
      <c r="BP2724" s="144"/>
    </row>
    <row r="2725" spans="1:68" ht="14.5" x14ac:dyDescent="0.3">
      <c r="A2725" s="143"/>
      <c r="B2725" s="143"/>
      <c r="C2725" s="327"/>
      <c r="D2725" s="144"/>
      <c r="E2725" s="144"/>
      <c r="F2725" s="144"/>
      <c r="G2725" s="144"/>
      <c r="H2725" s="144"/>
      <c r="I2725" s="144"/>
      <c r="J2725" s="144"/>
      <c r="K2725" s="144"/>
      <c r="L2725" s="144"/>
      <c r="M2725" s="144"/>
      <c r="N2725" s="144"/>
      <c r="O2725" s="144"/>
      <c r="P2725" s="144"/>
      <c r="Q2725" s="144"/>
      <c r="R2725" s="144"/>
      <c r="S2725" s="144"/>
      <c r="T2725" s="144"/>
      <c r="U2725" s="144"/>
      <c r="V2725" s="144"/>
      <c r="W2725" s="144"/>
      <c r="X2725" s="144"/>
      <c r="Y2725" s="144"/>
      <c r="Z2725" s="144"/>
      <c r="AA2725" s="144"/>
      <c r="AB2725" s="144"/>
      <c r="AC2725" s="144"/>
      <c r="AD2725" s="144"/>
      <c r="AE2725" s="144"/>
      <c r="AF2725" s="144"/>
      <c r="AG2725" s="144"/>
      <c r="AH2725" s="144"/>
      <c r="AI2725" s="144"/>
      <c r="AJ2725" s="144"/>
      <c r="AK2725" s="144"/>
      <c r="AL2725" s="144"/>
      <c r="AM2725" s="144"/>
      <c r="AN2725" s="144"/>
      <c r="AO2725" s="144"/>
      <c r="AP2725" s="144"/>
      <c r="AQ2725" s="144"/>
      <c r="AR2725" s="144"/>
      <c r="AS2725" s="144"/>
      <c r="AT2725" s="144"/>
      <c r="AU2725" s="144"/>
      <c r="AV2725" s="144"/>
      <c r="AW2725" s="144"/>
      <c r="AX2725" s="144"/>
      <c r="AY2725" s="144"/>
      <c r="AZ2725" s="144"/>
      <c r="BA2725" s="144"/>
      <c r="BB2725" s="144"/>
      <c r="BC2725" s="144"/>
      <c r="BD2725" s="144"/>
      <c r="BE2725" s="144"/>
      <c r="BF2725" s="144"/>
      <c r="BG2725" s="144"/>
      <c r="BH2725" s="144"/>
      <c r="BI2725" s="144"/>
      <c r="BJ2725" s="144"/>
      <c r="BK2725" s="144"/>
      <c r="BL2725" s="144"/>
      <c r="BM2725" s="144"/>
      <c r="BN2725" s="144"/>
      <c r="BO2725" s="144"/>
      <c r="BP2725" s="144"/>
    </row>
    <row r="2726" spans="1:68" ht="14.5" x14ac:dyDescent="0.3">
      <c r="A2726" s="143"/>
      <c r="B2726" s="143"/>
      <c r="C2726" s="327"/>
      <c r="D2726" s="144"/>
      <c r="E2726" s="144"/>
      <c r="F2726" s="144"/>
      <c r="G2726" s="144"/>
      <c r="H2726" s="144"/>
      <c r="I2726" s="144"/>
      <c r="J2726" s="144"/>
      <c r="K2726" s="144"/>
      <c r="L2726" s="144"/>
      <c r="M2726" s="144"/>
      <c r="N2726" s="144"/>
      <c r="O2726" s="144"/>
      <c r="P2726" s="144"/>
      <c r="Q2726" s="144"/>
      <c r="R2726" s="144"/>
      <c r="S2726" s="144"/>
      <c r="T2726" s="144"/>
      <c r="U2726" s="144"/>
      <c r="V2726" s="144"/>
      <c r="W2726" s="144"/>
      <c r="X2726" s="144"/>
      <c r="Y2726" s="144"/>
      <c r="Z2726" s="144"/>
      <c r="AA2726" s="144"/>
      <c r="AB2726" s="144"/>
      <c r="AC2726" s="144"/>
      <c r="AD2726" s="144"/>
      <c r="AE2726" s="144"/>
      <c r="AF2726" s="144"/>
      <c r="AG2726" s="144"/>
      <c r="AH2726" s="144"/>
      <c r="AI2726" s="144"/>
      <c r="AJ2726" s="144"/>
      <c r="AK2726" s="144"/>
      <c r="AL2726" s="144"/>
      <c r="AM2726" s="144"/>
      <c r="AN2726" s="144"/>
      <c r="AO2726" s="144"/>
      <c r="AP2726" s="144"/>
      <c r="AQ2726" s="144"/>
      <c r="AR2726" s="144"/>
      <c r="AS2726" s="144"/>
      <c r="AT2726" s="144"/>
      <c r="AU2726" s="144"/>
      <c r="AV2726" s="144"/>
      <c r="AW2726" s="144"/>
      <c r="AX2726" s="144"/>
      <c r="AY2726" s="144"/>
      <c r="AZ2726" s="144"/>
      <c r="BA2726" s="144"/>
      <c r="BB2726" s="144"/>
      <c r="BC2726" s="144"/>
      <c r="BD2726" s="144"/>
      <c r="BE2726" s="144"/>
      <c r="BF2726" s="144"/>
      <c r="BG2726" s="144"/>
      <c r="BH2726" s="144"/>
      <c r="BI2726" s="144"/>
      <c r="BJ2726" s="144"/>
      <c r="BK2726" s="144"/>
      <c r="BL2726" s="144"/>
      <c r="BM2726" s="144"/>
      <c r="BN2726" s="144"/>
      <c r="BO2726" s="144"/>
      <c r="BP2726" s="144"/>
    </row>
    <row r="2727" spans="1:68" ht="14.5" x14ac:dyDescent="0.3">
      <c r="A2727" s="143"/>
      <c r="B2727" s="143"/>
      <c r="C2727" s="327"/>
      <c r="D2727" s="144"/>
      <c r="E2727" s="144"/>
      <c r="F2727" s="144"/>
      <c r="G2727" s="144"/>
      <c r="H2727" s="144"/>
      <c r="I2727" s="144"/>
      <c r="J2727" s="144"/>
      <c r="K2727" s="144"/>
      <c r="L2727" s="144"/>
      <c r="M2727" s="144"/>
      <c r="N2727" s="144"/>
      <c r="O2727" s="144"/>
      <c r="P2727" s="144"/>
      <c r="Q2727" s="144"/>
      <c r="R2727" s="144"/>
      <c r="S2727" s="144"/>
      <c r="T2727" s="144"/>
      <c r="U2727" s="144"/>
      <c r="V2727" s="144"/>
      <c r="W2727" s="144"/>
      <c r="X2727" s="144"/>
      <c r="Y2727" s="144"/>
      <c r="Z2727" s="144"/>
      <c r="AA2727" s="144"/>
      <c r="AB2727" s="144"/>
      <c r="AC2727" s="144"/>
      <c r="AD2727" s="144"/>
      <c r="AE2727" s="144"/>
      <c r="AF2727" s="144"/>
      <c r="AG2727" s="144"/>
      <c r="AH2727" s="144"/>
      <c r="AI2727" s="144"/>
      <c r="AJ2727" s="144"/>
      <c r="AK2727" s="144"/>
      <c r="AL2727" s="144"/>
      <c r="AM2727" s="144"/>
      <c r="AN2727" s="144"/>
      <c r="AO2727" s="144"/>
      <c r="AP2727" s="144"/>
      <c r="AQ2727" s="144"/>
      <c r="AR2727" s="144"/>
      <c r="AS2727" s="144"/>
      <c r="AT2727" s="144"/>
      <c r="AU2727" s="144"/>
      <c r="AV2727" s="144"/>
      <c r="AW2727" s="144"/>
      <c r="AX2727" s="144"/>
      <c r="AY2727" s="144"/>
      <c r="AZ2727" s="144"/>
      <c r="BA2727" s="144"/>
      <c r="BB2727" s="144"/>
      <c r="BC2727" s="144"/>
      <c r="BD2727" s="144"/>
      <c r="BE2727" s="144"/>
      <c r="BF2727" s="144"/>
      <c r="BG2727" s="144"/>
      <c r="BH2727" s="144"/>
      <c r="BI2727" s="144"/>
      <c r="BJ2727" s="144"/>
      <c r="BK2727" s="144"/>
      <c r="BL2727" s="144"/>
      <c r="BM2727" s="144"/>
      <c r="BN2727" s="144"/>
      <c r="BO2727" s="144"/>
      <c r="BP2727" s="144"/>
    </row>
    <row r="2728" spans="1:68" ht="14.5" x14ac:dyDescent="0.3">
      <c r="A2728" s="143"/>
      <c r="B2728" s="143"/>
      <c r="C2728" s="327"/>
      <c r="D2728" s="144"/>
      <c r="E2728" s="144"/>
      <c r="F2728" s="144"/>
      <c r="G2728" s="144"/>
      <c r="H2728" s="144"/>
      <c r="I2728" s="144"/>
      <c r="J2728" s="144"/>
      <c r="K2728" s="144"/>
      <c r="L2728" s="144"/>
      <c r="M2728" s="144"/>
      <c r="N2728" s="144"/>
      <c r="O2728" s="144"/>
      <c r="P2728" s="144"/>
      <c r="Q2728" s="144"/>
      <c r="R2728" s="144"/>
      <c r="S2728" s="144"/>
      <c r="T2728" s="144"/>
      <c r="U2728" s="144"/>
      <c r="V2728" s="144"/>
      <c r="W2728" s="144"/>
      <c r="X2728" s="144"/>
      <c r="Y2728" s="144"/>
      <c r="Z2728" s="144"/>
      <c r="AA2728" s="144"/>
      <c r="AB2728" s="144"/>
      <c r="AC2728" s="144"/>
      <c r="AD2728" s="144"/>
      <c r="AE2728" s="144"/>
      <c r="AF2728" s="144"/>
      <c r="AG2728" s="144"/>
      <c r="AH2728" s="144"/>
      <c r="AI2728" s="144"/>
      <c r="AJ2728" s="144"/>
      <c r="AK2728" s="144"/>
      <c r="AL2728" s="144"/>
      <c r="AM2728" s="144"/>
      <c r="AN2728" s="144"/>
      <c r="AO2728" s="144"/>
      <c r="AP2728" s="144"/>
      <c r="AQ2728" s="144"/>
      <c r="AR2728" s="144"/>
      <c r="AS2728" s="144"/>
      <c r="AT2728" s="144"/>
      <c r="AU2728" s="144"/>
      <c r="AV2728" s="144"/>
      <c r="AW2728" s="144"/>
      <c r="AX2728" s="144"/>
      <c r="AY2728" s="144"/>
      <c r="AZ2728" s="144"/>
      <c r="BA2728" s="144"/>
      <c r="BB2728" s="144"/>
      <c r="BC2728" s="144"/>
      <c r="BD2728" s="144"/>
      <c r="BE2728" s="144"/>
      <c r="BF2728" s="144"/>
      <c r="BG2728" s="144"/>
      <c r="BH2728" s="144"/>
      <c r="BI2728" s="144"/>
      <c r="BJ2728" s="144"/>
      <c r="BK2728" s="144"/>
      <c r="BL2728" s="144"/>
      <c r="BM2728" s="144"/>
      <c r="BN2728" s="144"/>
      <c r="BO2728" s="144"/>
      <c r="BP2728" s="144"/>
    </row>
    <row r="2729" spans="1:68" ht="14.5" x14ac:dyDescent="0.3">
      <c r="A2729" s="143"/>
      <c r="B2729" s="143"/>
      <c r="C2729" s="327"/>
      <c r="D2729" s="144"/>
      <c r="E2729" s="144"/>
      <c r="F2729" s="144"/>
      <c r="G2729" s="144"/>
      <c r="H2729" s="144"/>
      <c r="I2729" s="144"/>
      <c r="J2729" s="144"/>
      <c r="K2729" s="144"/>
      <c r="L2729" s="144"/>
      <c r="M2729" s="144"/>
      <c r="N2729" s="144"/>
      <c r="O2729" s="144"/>
      <c r="P2729" s="144"/>
      <c r="Q2729" s="144"/>
      <c r="R2729" s="144"/>
      <c r="S2729" s="144"/>
      <c r="T2729" s="144"/>
      <c r="U2729" s="144"/>
      <c r="V2729" s="144"/>
      <c r="W2729" s="144"/>
      <c r="X2729" s="144"/>
      <c r="Y2729" s="144"/>
      <c r="Z2729" s="144"/>
      <c r="AA2729" s="144"/>
      <c r="AB2729" s="144"/>
      <c r="AC2729" s="144"/>
      <c r="AD2729" s="144"/>
      <c r="AE2729" s="144"/>
      <c r="AF2729" s="144"/>
      <c r="AG2729" s="144"/>
      <c r="AH2729" s="144"/>
      <c r="AI2729" s="144"/>
      <c r="AJ2729" s="144"/>
      <c r="AK2729" s="144"/>
      <c r="AL2729" s="144"/>
      <c r="AM2729" s="144"/>
      <c r="AN2729" s="144"/>
      <c r="AO2729" s="144"/>
      <c r="AP2729" s="144"/>
      <c r="AQ2729" s="144"/>
      <c r="AR2729" s="144"/>
      <c r="AS2729" s="144"/>
      <c r="AT2729" s="144"/>
      <c r="AU2729" s="144"/>
      <c r="AV2729" s="144"/>
      <c r="AW2729" s="144"/>
      <c r="AX2729" s="144"/>
      <c r="AY2729" s="144"/>
      <c r="AZ2729" s="144"/>
      <c r="BA2729" s="144"/>
      <c r="BB2729" s="144"/>
      <c r="BC2729" s="144"/>
      <c r="BD2729" s="144"/>
      <c r="BE2729" s="144"/>
      <c r="BF2729" s="144"/>
      <c r="BG2729" s="144"/>
      <c r="BH2729" s="144"/>
      <c r="BI2729" s="144"/>
      <c r="BJ2729" s="144"/>
      <c r="BK2729" s="144"/>
      <c r="BL2729" s="144"/>
      <c r="BM2729" s="144"/>
      <c r="BN2729" s="144"/>
      <c r="BO2729" s="144"/>
      <c r="BP2729" s="144"/>
    </row>
    <row r="2730" spans="1:68" ht="14.5" x14ac:dyDescent="0.3">
      <c r="A2730" s="143"/>
      <c r="B2730" s="143"/>
      <c r="C2730" s="327"/>
      <c r="D2730" s="144"/>
      <c r="E2730" s="144"/>
      <c r="F2730" s="144"/>
      <c r="G2730" s="144"/>
      <c r="H2730" s="144"/>
      <c r="I2730" s="144"/>
      <c r="J2730" s="144"/>
      <c r="K2730" s="144"/>
      <c r="L2730" s="144"/>
      <c r="M2730" s="144"/>
      <c r="N2730" s="144"/>
      <c r="O2730" s="144"/>
      <c r="P2730" s="144"/>
      <c r="Q2730" s="144"/>
      <c r="R2730" s="144"/>
      <c r="S2730" s="144"/>
      <c r="T2730" s="144"/>
      <c r="U2730" s="144"/>
      <c r="V2730" s="144"/>
      <c r="W2730" s="144"/>
      <c r="X2730" s="144"/>
      <c r="Y2730" s="144"/>
      <c r="Z2730" s="144"/>
      <c r="AA2730" s="144"/>
      <c r="AB2730" s="144"/>
      <c r="AC2730" s="144"/>
      <c r="AD2730" s="144"/>
      <c r="AE2730" s="144"/>
      <c r="AF2730" s="144"/>
      <c r="AG2730" s="144"/>
      <c r="AH2730" s="144"/>
      <c r="AI2730" s="144"/>
      <c r="AJ2730" s="144"/>
      <c r="AK2730" s="144"/>
      <c r="AL2730" s="144"/>
      <c r="AM2730" s="144"/>
      <c r="AN2730" s="144"/>
      <c r="AO2730" s="144"/>
      <c r="AP2730" s="144"/>
      <c r="AQ2730" s="144"/>
      <c r="AR2730" s="144"/>
      <c r="AS2730" s="144"/>
      <c r="AT2730" s="144"/>
      <c r="AU2730" s="144"/>
      <c r="AV2730" s="144"/>
      <c r="AW2730" s="144"/>
      <c r="AX2730" s="144"/>
      <c r="AY2730" s="144"/>
      <c r="AZ2730" s="144"/>
      <c r="BA2730" s="144"/>
      <c r="BB2730" s="144"/>
      <c r="BC2730" s="144"/>
      <c r="BD2730" s="144"/>
      <c r="BE2730" s="144"/>
      <c r="BF2730" s="144"/>
      <c r="BG2730" s="144"/>
      <c r="BH2730" s="144"/>
      <c r="BI2730" s="144"/>
      <c r="BJ2730" s="144"/>
      <c r="BK2730" s="144"/>
      <c r="BL2730" s="144"/>
      <c r="BM2730" s="144"/>
      <c r="BN2730" s="144"/>
      <c r="BO2730" s="144"/>
      <c r="BP2730" s="144"/>
    </row>
    <row r="2731" spans="1:68" ht="14.5" x14ac:dyDescent="0.3">
      <c r="A2731" s="143"/>
      <c r="B2731" s="143"/>
      <c r="C2731" s="327"/>
      <c r="D2731" s="144"/>
      <c r="E2731" s="144"/>
      <c r="F2731" s="144"/>
      <c r="G2731" s="144"/>
      <c r="H2731" s="144"/>
      <c r="I2731" s="144"/>
      <c r="J2731" s="144"/>
      <c r="K2731" s="144"/>
      <c r="L2731" s="144"/>
      <c r="M2731" s="144"/>
      <c r="N2731" s="144"/>
      <c r="O2731" s="144"/>
      <c r="P2731" s="144"/>
      <c r="Q2731" s="144"/>
      <c r="R2731" s="144"/>
      <c r="S2731" s="144"/>
      <c r="T2731" s="144"/>
      <c r="U2731" s="144"/>
      <c r="V2731" s="144"/>
      <c r="W2731" s="144"/>
      <c r="X2731" s="144"/>
      <c r="Y2731" s="144"/>
      <c r="Z2731" s="144"/>
      <c r="AA2731" s="144"/>
      <c r="AB2731" s="144"/>
      <c r="AC2731" s="144"/>
      <c r="AD2731" s="144"/>
      <c r="AE2731" s="144"/>
      <c r="AF2731" s="144"/>
      <c r="AG2731" s="144"/>
      <c r="AH2731" s="144"/>
      <c r="AI2731" s="144"/>
      <c r="AJ2731" s="144"/>
      <c r="AK2731" s="144"/>
      <c r="AL2731" s="144"/>
      <c r="AM2731" s="144"/>
      <c r="AN2731" s="144"/>
      <c r="AO2731" s="144"/>
      <c r="AP2731" s="144"/>
      <c r="AQ2731" s="144"/>
      <c r="AR2731" s="144"/>
      <c r="AS2731" s="144"/>
      <c r="AT2731" s="144"/>
      <c r="AU2731" s="144"/>
      <c r="AV2731" s="144"/>
      <c r="AW2731" s="144"/>
      <c r="AX2731" s="144"/>
      <c r="AY2731" s="144"/>
      <c r="AZ2731" s="144"/>
      <c r="BA2731" s="144"/>
      <c r="BB2731" s="144"/>
      <c r="BC2731" s="144"/>
      <c r="BD2731" s="144"/>
      <c r="BE2731" s="144"/>
      <c r="BF2731" s="144"/>
      <c r="BG2731" s="144"/>
      <c r="BH2731" s="144"/>
      <c r="BI2731" s="144"/>
      <c r="BJ2731" s="144"/>
      <c r="BK2731" s="144"/>
      <c r="BL2731" s="144"/>
      <c r="BM2731" s="144"/>
      <c r="BN2731" s="144"/>
      <c r="BO2731" s="144"/>
      <c r="BP2731" s="144"/>
    </row>
    <row r="2732" spans="1:68" ht="14.5" x14ac:dyDescent="0.3">
      <c r="A2732" s="143"/>
      <c r="B2732" s="143"/>
      <c r="C2732" s="327"/>
      <c r="D2732" s="144"/>
      <c r="E2732" s="144"/>
      <c r="F2732" s="144"/>
      <c r="G2732" s="144"/>
      <c r="H2732" s="144"/>
      <c r="I2732" s="144"/>
      <c r="J2732" s="144"/>
      <c r="K2732" s="144"/>
      <c r="L2732" s="144"/>
      <c r="M2732" s="144"/>
      <c r="N2732" s="144"/>
      <c r="O2732" s="144"/>
      <c r="P2732" s="144"/>
      <c r="Q2732" s="144"/>
      <c r="R2732" s="144"/>
      <c r="S2732" s="144"/>
      <c r="T2732" s="144"/>
      <c r="U2732" s="144"/>
      <c r="V2732" s="144"/>
      <c r="W2732" s="144"/>
      <c r="X2732" s="144"/>
      <c r="Y2732" s="144"/>
      <c r="Z2732" s="144"/>
      <c r="AA2732" s="144"/>
      <c r="AB2732" s="144"/>
      <c r="AC2732" s="144"/>
      <c r="AD2732" s="144"/>
      <c r="AE2732" s="144"/>
      <c r="AF2732" s="144"/>
      <c r="AG2732" s="144"/>
      <c r="AH2732" s="144"/>
      <c r="AI2732" s="144"/>
      <c r="AJ2732" s="144"/>
      <c r="AK2732" s="144"/>
      <c r="AL2732" s="144"/>
      <c r="AM2732" s="144"/>
      <c r="AN2732" s="144"/>
      <c r="AO2732" s="144"/>
      <c r="AP2732" s="144"/>
      <c r="AQ2732" s="144"/>
      <c r="AR2732" s="144"/>
      <c r="AS2732" s="144"/>
      <c r="AT2732" s="144"/>
      <c r="AU2732" s="144"/>
      <c r="AV2732" s="144"/>
      <c r="AW2732" s="144"/>
      <c r="AX2732" s="144"/>
      <c r="AY2732" s="144"/>
      <c r="AZ2732" s="144"/>
      <c r="BA2732" s="144"/>
      <c r="BB2732" s="144"/>
      <c r="BC2732" s="144"/>
      <c r="BD2732" s="144"/>
      <c r="BE2732" s="144"/>
      <c r="BF2732" s="144"/>
      <c r="BG2732" s="144"/>
      <c r="BH2732" s="144"/>
      <c r="BI2732" s="144"/>
      <c r="BJ2732" s="144"/>
      <c r="BK2732" s="144"/>
      <c r="BL2732" s="144"/>
      <c r="BM2732" s="144"/>
      <c r="BN2732" s="144"/>
      <c r="BO2732" s="144"/>
      <c r="BP2732" s="144"/>
    </row>
    <row r="2733" spans="1:68" ht="14.5" x14ac:dyDescent="0.3">
      <c r="A2733" s="143"/>
      <c r="B2733" s="143"/>
      <c r="C2733" s="327"/>
      <c r="D2733" s="144"/>
      <c r="E2733" s="144"/>
      <c r="F2733" s="144"/>
      <c r="G2733" s="144"/>
      <c r="H2733" s="144"/>
      <c r="I2733" s="144"/>
      <c r="J2733" s="144"/>
      <c r="K2733" s="144"/>
      <c r="L2733" s="144"/>
      <c r="M2733" s="144"/>
      <c r="N2733" s="144"/>
      <c r="O2733" s="144"/>
      <c r="P2733" s="144"/>
      <c r="Q2733" s="144"/>
      <c r="R2733" s="144"/>
      <c r="S2733" s="144"/>
      <c r="T2733" s="144"/>
      <c r="U2733" s="144"/>
      <c r="V2733" s="144"/>
      <c r="W2733" s="144"/>
      <c r="X2733" s="144"/>
      <c r="Y2733" s="144"/>
      <c r="Z2733" s="144"/>
      <c r="AA2733" s="144"/>
      <c r="AB2733" s="144"/>
      <c r="AC2733" s="144"/>
      <c r="AD2733" s="144"/>
      <c r="AE2733" s="144"/>
      <c r="AF2733" s="144"/>
      <c r="AG2733" s="144"/>
      <c r="AH2733" s="144"/>
      <c r="AI2733" s="144"/>
      <c r="AJ2733" s="144"/>
      <c r="AK2733" s="144"/>
      <c r="AL2733" s="144"/>
      <c r="AM2733" s="144"/>
      <c r="AN2733" s="144"/>
      <c r="AO2733" s="144"/>
      <c r="AP2733" s="144"/>
      <c r="AQ2733" s="144"/>
      <c r="AR2733" s="144"/>
      <c r="AS2733" s="144"/>
      <c r="AT2733" s="144"/>
      <c r="AU2733" s="144"/>
      <c r="AV2733" s="144"/>
      <c r="AW2733" s="144"/>
      <c r="AX2733" s="144"/>
      <c r="AY2733" s="144"/>
      <c r="AZ2733" s="144"/>
      <c r="BA2733" s="144"/>
      <c r="BB2733" s="144"/>
      <c r="BC2733" s="144"/>
      <c r="BD2733" s="144"/>
      <c r="BE2733" s="144"/>
      <c r="BF2733" s="144"/>
      <c r="BG2733" s="144"/>
      <c r="BH2733" s="144"/>
      <c r="BI2733" s="144"/>
      <c r="BJ2733" s="144"/>
      <c r="BK2733" s="144"/>
      <c r="BL2733" s="144"/>
      <c r="BM2733" s="144"/>
      <c r="BN2733" s="144"/>
      <c r="BO2733" s="144"/>
      <c r="BP2733" s="144"/>
    </row>
    <row r="2734" spans="1:68" ht="14.5" x14ac:dyDescent="0.3">
      <c r="A2734" s="143"/>
      <c r="B2734" s="143"/>
      <c r="C2734" s="327"/>
      <c r="D2734" s="144"/>
      <c r="E2734" s="144"/>
      <c r="F2734" s="144"/>
      <c r="G2734" s="144"/>
      <c r="H2734" s="144"/>
      <c r="I2734" s="144"/>
      <c r="J2734" s="144"/>
      <c r="K2734" s="144"/>
      <c r="L2734" s="144"/>
      <c r="M2734" s="144"/>
      <c r="N2734" s="144"/>
      <c r="O2734" s="144"/>
      <c r="P2734" s="144"/>
      <c r="Q2734" s="144"/>
      <c r="R2734" s="144"/>
      <c r="S2734" s="144"/>
      <c r="T2734" s="144"/>
      <c r="U2734" s="144"/>
      <c r="V2734" s="144"/>
      <c r="W2734" s="144"/>
      <c r="X2734" s="144"/>
      <c r="Y2734" s="144"/>
      <c r="Z2734" s="144"/>
      <c r="AA2734" s="144"/>
      <c r="AB2734" s="144"/>
      <c r="AC2734" s="144"/>
      <c r="AD2734" s="144"/>
      <c r="AE2734" s="144"/>
      <c r="AF2734" s="144"/>
      <c r="AG2734" s="144"/>
      <c r="AH2734" s="144"/>
      <c r="AI2734" s="144"/>
      <c r="AJ2734" s="144"/>
      <c r="AK2734" s="144"/>
      <c r="AL2734" s="144"/>
      <c r="AM2734" s="144"/>
      <c r="AN2734" s="144"/>
      <c r="AO2734" s="144"/>
      <c r="AP2734" s="144"/>
      <c r="AQ2734" s="144"/>
      <c r="AR2734" s="144"/>
      <c r="AS2734" s="144"/>
      <c r="AT2734" s="144"/>
      <c r="AU2734" s="144"/>
      <c r="AV2734" s="144"/>
      <c r="AW2734" s="144"/>
      <c r="AX2734" s="144"/>
      <c r="AY2734" s="144"/>
      <c r="AZ2734" s="144"/>
      <c r="BA2734" s="144"/>
      <c r="BB2734" s="144"/>
      <c r="BC2734" s="144"/>
      <c r="BD2734" s="144"/>
      <c r="BE2734" s="144"/>
      <c r="BF2734" s="144"/>
      <c r="BG2734" s="144"/>
      <c r="BH2734" s="144"/>
      <c r="BI2734" s="144"/>
      <c r="BJ2734" s="144"/>
      <c r="BK2734" s="144"/>
      <c r="BL2734" s="144"/>
      <c r="BM2734" s="144"/>
      <c r="BN2734" s="144"/>
      <c r="BO2734" s="144"/>
      <c r="BP2734" s="144"/>
    </row>
    <row r="2735" spans="1:68" ht="14.5" x14ac:dyDescent="0.3">
      <c r="A2735" s="143"/>
      <c r="B2735" s="143"/>
      <c r="C2735" s="327"/>
      <c r="D2735" s="144"/>
      <c r="E2735" s="144"/>
      <c r="F2735" s="144"/>
      <c r="G2735" s="144"/>
      <c r="H2735" s="144"/>
      <c r="I2735" s="144"/>
      <c r="J2735" s="144"/>
      <c r="K2735" s="144"/>
      <c r="L2735" s="144"/>
      <c r="M2735" s="144"/>
      <c r="N2735" s="144"/>
      <c r="O2735" s="144"/>
      <c r="P2735" s="144"/>
      <c r="Q2735" s="144"/>
      <c r="R2735" s="144"/>
      <c r="S2735" s="144"/>
      <c r="T2735" s="144"/>
      <c r="U2735" s="144"/>
      <c r="V2735" s="144"/>
      <c r="W2735" s="144"/>
      <c r="X2735" s="144"/>
      <c r="Y2735" s="144"/>
      <c r="Z2735" s="144"/>
      <c r="AA2735" s="144"/>
      <c r="AB2735" s="144"/>
      <c r="AC2735" s="144"/>
      <c r="AD2735" s="144"/>
      <c r="AE2735" s="144"/>
      <c r="AF2735" s="144"/>
      <c r="AG2735" s="144"/>
      <c r="AH2735" s="144"/>
      <c r="AI2735" s="144"/>
      <c r="AJ2735" s="144"/>
      <c r="AK2735" s="144"/>
      <c r="AL2735" s="144"/>
      <c r="AM2735" s="144"/>
      <c r="AN2735" s="144"/>
      <c r="AO2735" s="144"/>
      <c r="AP2735" s="144"/>
      <c r="AQ2735" s="144"/>
      <c r="AR2735" s="144"/>
      <c r="AS2735" s="144"/>
      <c r="AT2735" s="144"/>
      <c r="AU2735" s="144"/>
      <c r="AV2735" s="144"/>
      <c r="AW2735" s="144"/>
      <c r="AX2735" s="144"/>
      <c r="AY2735" s="144"/>
      <c r="AZ2735" s="144"/>
      <c r="BA2735" s="144"/>
      <c r="BB2735" s="144"/>
      <c r="BC2735" s="144"/>
      <c r="BD2735" s="144"/>
      <c r="BE2735" s="144"/>
      <c r="BF2735" s="144"/>
      <c r="BG2735" s="144"/>
      <c r="BH2735" s="144"/>
      <c r="BI2735" s="144"/>
      <c r="BJ2735" s="144"/>
      <c r="BK2735" s="144"/>
      <c r="BL2735" s="144"/>
      <c r="BM2735" s="144"/>
      <c r="BN2735" s="144"/>
      <c r="BO2735" s="144"/>
      <c r="BP2735" s="144"/>
    </row>
    <row r="2736" spans="1:68" ht="14.5" x14ac:dyDescent="0.3">
      <c r="A2736" s="143"/>
      <c r="B2736" s="143"/>
      <c r="C2736" s="327"/>
      <c r="D2736" s="144"/>
      <c r="E2736" s="144"/>
      <c r="F2736" s="144"/>
      <c r="G2736" s="144"/>
      <c r="H2736" s="144"/>
      <c r="I2736" s="144"/>
      <c r="J2736" s="144"/>
      <c r="K2736" s="144"/>
      <c r="L2736" s="144"/>
      <c r="M2736" s="144"/>
      <c r="N2736" s="144"/>
      <c r="O2736" s="144"/>
      <c r="P2736" s="144"/>
      <c r="Q2736" s="144"/>
      <c r="R2736" s="144"/>
      <c r="S2736" s="144"/>
      <c r="T2736" s="144"/>
      <c r="U2736" s="144"/>
      <c r="V2736" s="144"/>
      <c r="W2736" s="144"/>
      <c r="X2736" s="144"/>
      <c r="Y2736" s="144"/>
      <c r="Z2736" s="144"/>
      <c r="AA2736" s="144"/>
      <c r="AB2736" s="144"/>
      <c r="AC2736" s="144"/>
      <c r="AD2736" s="144"/>
      <c r="AE2736" s="144"/>
      <c r="AF2736" s="144"/>
      <c r="AG2736" s="144"/>
      <c r="AH2736" s="144"/>
      <c r="AI2736" s="144"/>
      <c r="AJ2736" s="144"/>
      <c r="AK2736" s="144"/>
      <c r="AL2736" s="144"/>
      <c r="AM2736" s="144"/>
      <c r="AN2736" s="144"/>
      <c r="AO2736" s="144"/>
      <c r="AP2736" s="144"/>
      <c r="AQ2736" s="144"/>
      <c r="AR2736" s="144"/>
      <c r="AS2736" s="144"/>
      <c r="AT2736" s="144"/>
      <c r="AU2736" s="144"/>
      <c r="AV2736" s="144"/>
      <c r="AW2736" s="144"/>
      <c r="AX2736" s="144"/>
      <c r="AY2736" s="144"/>
      <c r="AZ2736" s="144"/>
      <c r="BA2736" s="144"/>
      <c r="BB2736" s="144"/>
      <c r="BC2736" s="144"/>
      <c r="BD2736" s="144"/>
      <c r="BE2736" s="144"/>
      <c r="BF2736" s="144"/>
      <c r="BG2736" s="144"/>
      <c r="BH2736" s="144"/>
      <c r="BI2736" s="144"/>
      <c r="BJ2736" s="144"/>
      <c r="BK2736" s="144"/>
      <c r="BL2736" s="144"/>
      <c r="BM2736" s="144"/>
      <c r="BN2736" s="144"/>
      <c r="BO2736" s="144"/>
      <c r="BP2736" s="144"/>
    </row>
    <row r="2737" spans="1:68" ht="14.5" x14ac:dyDescent="0.3">
      <c r="A2737" s="143"/>
      <c r="B2737" s="143"/>
      <c r="C2737" s="327"/>
      <c r="D2737" s="144"/>
      <c r="E2737" s="144"/>
      <c r="F2737" s="144"/>
      <c r="G2737" s="144"/>
      <c r="H2737" s="144"/>
      <c r="I2737" s="144"/>
      <c r="J2737" s="144"/>
      <c r="K2737" s="144"/>
      <c r="L2737" s="144"/>
      <c r="M2737" s="144"/>
      <c r="N2737" s="144"/>
      <c r="O2737" s="144"/>
      <c r="P2737" s="144"/>
      <c r="Q2737" s="144"/>
      <c r="R2737" s="144"/>
      <c r="S2737" s="144"/>
      <c r="T2737" s="144"/>
      <c r="U2737" s="144"/>
      <c r="V2737" s="144"/>
      <c r="W2737" s="144"/>
      <c r="X2737" s="144"/>
      <c r="Y2737" s="144"/>
      <c r="Z2737" s="144"/>
      <c r="AA2737" s="144"/>
      <c r="AB2737" s="144"/>
      <c r="AC2737" s="144"/>
      <c r="AD2737" s="144"/>
      <c r="AE2737" s="144"/>
      <c r="AF2737" s="144"/>
      <c r="AG2737" s="144"/>
      <c r="AH2737" s="144"/>
      <c r="AI2737" s="144"/>
      <c r="AJ2737" s="144"/>
      <c r="AK2737" s="144"/>
      <c r="AL2737" s="144"/>
      <c r="AM2737" s="144"/>
      <c r="AN2737" s="144"/>
      <c r="AO2737" s="144"/>
      <c r="AP2737" s="144"/>
      <c r="AQ2737" s="144"/>
      <c r="AR2737" s="144"/>
      <c r="AS2737" s="144"/>
      <c r="AT2737" s="144"/>
      <c r="AU2737" s="144"/>
      <c r="AV2737" s="144"/>
      <c r="AW2737" s="144"/>
      <c r="AX2737" s="144"/>
      <c r="AY2737" s="144"/>
      <c r="AZ2737" s="144"/>
      <c r="BA2737" s="144"/>
      <c r="BB2737" s="144"/>
      <c r="BC2737" s="144"/>
      <c r="BD2737" s="144"/>
      <c r="BE2737" s="144"/>
      <c r="BF2737" s="144"/>
      <c r="BG2737" s="144"/>
      <c r="BH2737" s="144"/>
      <c r="BI2737" s="144"/>
      <c r="BJ2737" s="144"/>
      <c r="BK2737" s="144"/>
      <c r="BL2737" s="144"/>
      <c r="BM2737" s="144"/>
      <c r="BN2737" s="144"/>
      <c r="BO2737" s="144"/>
      <c r="BP2737" s="144"/>
    </row>
    <row r="2738" spans="1:68" ht="14.5" x14ac:dyDescent="0.3">
      <c r="A2738" s="143"/>
      <c r="B2738" s="143"/>
      <c r="C2738" s="327"/>
      <c r="D2738" s="144"/>
      <c r="E2738" s="144"/>
      <c r="F2738" s="144"/>
      <c r="G2738" s="144"/>
      <c r="H2738" s="144"/>
      <c r="I2738" s="144"/>
      <c r="J2738" s="144"/>
      <c r="K2738" s="144"/>
      <c r="L2738" s="144"/>
      <c r="M2738" s="144"/>
      <c r="N2738" s="144"/>
      <c r="O2738" s="144"/>
      <c r="P2738" s="144"/>
      <c r="Q2738" s="144"/>
      <c r="R2738" s="144"/>
      <c r="S2738" s="144"/>
      <c r="T2738" s="144"/>
      <c r="U2738" s="144"/>
      <c r="V2738" s="144"/>
      <c r="W2738" s="144"/>
      <c r="X2738" s="144"/>
      <c r="Y2738" s="144"/>
      <c r="Z2738" s="144"/>
      <c r="AA2738" s="144"/>
      <c r="AB2738" s="144"/>
      <c r="AC2738" s="144"/>
      <c r="AD2738" s="144"/>
      <c r="AE2738" s="144"/>
      <c r="AF2738" s="144"/>
      <c r="AG2738" s="144"/>
      <c r="AH2738" s="144"/>
      <c r="AI2738" s="144"/>
      <c r="AJ2738" s="144"/>
      <c r="AK2738" s="144"/>
      <c r="AL2738" s="144"/>
      <c r="AM2738" s="144"/>
      <c r="AN2738" s="144"/>
      <c r="AO2738" s="144"/>
      <c r="AP2738" s="144"/>
      <c r="AQ2738" s="144"/>
      <c r="AR2738" s="144"/>
      <c r="AS2738" s="144"/>
      <c r="AT2738" s="144"/>
      <c r="AU2738" s="144"/>
      <c r="AV2738" s="144"/>
      <c r="AW2738" s="144"/>
      <c r="AX2738" s="144"/>
      <c r="AY2738" s="144"/>
      <c r="AZ2738" s="144"/>
      <c r="BA2738" s="144"/>
      <c r="BB2738" s="144"/>
      <c r="BC2738" s="144"/>
      <c r="BD2738" s="144"/>
      <c r="BE2738" s="144"/>
      <c r="BF2738" s="144"/>
      <c r="BG2738" s="144"/>
      <c r="BH2738" s="144"/>
      <c r="BI2738" s="144"/>
      <c r="BJ2738" s="144"/>
      <c r="BK2738" s="144"/>
      <c r="BL2738" s="144"/>
      <c r="BM2738" s="144"/>
      <c r="BN2738" s="144"/>
      <c r="BO2738" s="144"/>
      <c r="BP2738" s="144"/>
    </row>
    <row r="2739" spans="1:68" ht="14.5" x14ac:dyDescent="0.3">
      <c r="A2739" s="143"/>
      <c r="B2739" s="143"/>
      <c r="C2739" s="327"/>
      <c r="D2739" s="144"/>
      <c r="E2739" s="144"/>
      <c r="F2739" s="144"/>
      <c r="G2739" s="144"/>
      <c r="H2739" s="144"/>
      <c r="I2739" s="144"/>
      <c r="J2739" s="144"/>
      <c r="K2739" s="144"/>
      <c r="L2739" s="144"/>
      <c r="M2739" s="144"/>
      <c r="N2739" s="144"/>
      <c r="O2739" s="144"/>
      <c r="P2739" s="144"/>
      <c r="Q2739" s="144"/>
      <c r="R2739" s="144"/>
      <c r="S2739" s="144"/>
      <c r="T2739" s="144"/>
      <c r="U2739" s="144"/>
      <c r="V2739" s="144"/>
      <c r="W2739" s="144"/>
      <c r="X2739" s="144"/>
      <c r="Y2739" s="144"/>
      <c r="Z2739" s="144"/>
      <c r="AA2739" s="144"/>
      <c r="AB2739" s="144"/>
      <c r="AC2739" s="144"/>
      <c r="AD2739" s="144"/>
      <c r="AE2739" s="144"/>
      <c r="AF2739" s="144"/>
      <c r="AG2739" s="144"/>
      <c r="AH2739" s="144"/>
      <c r="AI2739" s="144"/>
      <c r="AJ2739" s="144"/>
      <c r="AK2739" s="144"/>
      <c r="AL2739" s="144"/>
      <c r="AM2739" s="144"/>
      <c r="AN2739" s="144"/>
      <c r="AO2739" s="144"/>
      <c r="AP2739" s="144"/>
      <c r="AQ2739" s="144"/>
      <c r="AR2739" s="144"/>
      <c r="AS2739" s="144"/>
      <c r="AT2739" s="144"/>
      <c r="AU2739" s="144"/>
      <c r="AV2739" s="144"/>
      <c r="AW2739" s="144"/>
      <c r="AX2739" s="144"/>
      <c r="AY2739" s="144"/>
      <c r="AZ2739" s="144"/>
      <c r="BA2739" s="144"/>
      <c r="BB2739" s="144"/>
      <c r="BC2739" s="144"/>
      <c r="BD2739" s="144"/>
      <c r="BE2739" s="144"/>
      <c r="BF2739" s="144"/>
      <c r="BG2739" s="144"/>
      <c r="BH2739" s="144"/>
      <c r="BI2739" s="144"/>
      <c r="BJ2739" s="144"/>
      <c r="BK2739" s="144"/>
      <c r="BL2739" s="144"/>
      <c r="BM2739" s="144"/>
      <c r="BN2739" s="144"/>
      <c r="BO2739" s="144"/>
      <c r="BP2739" s="144"/>
    </row>
    <row r="2740" spans="1:68" ht="14.5" x14ac:dyDescent="0.3">
      <c r="A2740" s="143"/>
      <c r="B2740" s="143"/>
      <c r="C2740" s="327"/>
      <c r="D2740" s="144"/>
      <c r="E2740" s="144"/>
      <c r="F2740" s="144"/>
      <c r="G2740" s="144"/>
      <c r="H2740" s="144"/>
      <c r="I2740" s="144"/>
      <c r="J2740" s="144"/>
      <c r="K2740" s="144"/>
      <c r="L2740" s="144"/>
      <c r="M2740" s="144"/>
      <c r="N2740" s="144"/>
      <c r="O2740" s="144"/>
      <c r="P2740" s="144"/>
      <c r="Q2740" s="144"/>
      <c r="R2740" s="144"/>
      <c r="S2740" s="144"/>
      <c r="T2740" s="144"/>
      <c r="U2740" s="144"/>
      <c r="V2740" s="144"/>
      <c r="W2740" s="144"/>
      <c r="X2740" s="144"/>
      <c r="Y2740" s="144"/>
      <c r="Z2740" s="144"/>
      <c r="AA2740" s="144"/>
      <c r="AB2740" s="144"/>
      <c r="AC2740" s="144"/>
      <c r="AD2740" s="144"/>
      <c r="AE2740" s="144"/>
      <c r="AF2740" s="144"/>
      <c r="AG2740" s="144"/>
      <c r="AH2740" s="144"/>
      <c r="AI2740" s="144"/>
      <c r="AJ2740" s="144"/>
      <c r="AK2740" s="144"/>
      <c r="AL2740" s="144"/>
      <c r="AM2740" s="144"/>
      <c r="AN2740" s="144"/>
      <c r="AO2740" s="144"/>
      <c r="AP2740" s="144"/>
      <c r="AQ2740" s="144"/>
      <c r="AR2740" s="144"/>
      <c r="AS2740" s="144"/>
      <c r="AT2740" s="144"/>
      <c r="AU2740" s="144"/>
      <c r="AV2740" s="144"/>
      <c r="AW2740" s="144"/>
      <c r="AX2740" s="144"/>
      <c r="AY2740" s="144"/>
      <c r="AZ2740" s="144"/>
      <c r="BA2740" s="144"/>
      <c r="BB2740" s="144"/>
      <c r="BC2740" s="144"/>
      <c r="BD2740" s="144"/>
      <c r="BE2740" s="144"/>
      <c r="BF2740" s="144"/>
      <c r="BG2740" s="144"/>
      <c r="BH2740" s="144"/>
      <c r="BI2740" s="144"/>
      <c r="BJ2740" s="144"/>
      <c r="BK2740" s="144"/>
      <c r="BL2740" s="144"/>
      <c r="BM2740" s="144"/>
      <c r="BN2740" s="144"/>
      <c r="BO2740" s="144"/>
      <c r="BP2740" s="144"/>
    </row>
    <row r="2741" spans="1:68" ht="14.5" x14ac:dyDescent="0.3">
      <c r="A2741" s="143"/>
      <c r="B2741" s="143"/>
      <c r="C2741" s="327"/>
      <c r="D2741" s="144"/>
      <c r="E2741" s="144"/>
      <c r="F2741" s="144"/>
      <c r="G2741" s="144"/>
      <c r="H2741" s="144"/>
      <c r="I2741" s="144"/>
      <c r="J2741" s="144"/>
      <c r="K2741" s="144"/>
      <c r="L2741" s="144"/>
      <c r="M2741" s="144"/>
      <c r="N2741" s="144"/>
      <c r="O2741" s="144"/>
      <c r="P2741" s="144"/>
      <c r="Q2741" s="144"/>
      <c r="R2741" s="144"/>
      <c r="S2741" s="144"/>
      <c r="T2741" s="144"/>
      <c r="U2741" s="144"/>
      <c r="V2741" s="144"/>
      <c r="W2741" s="144"/>
      <c r="X2741" s="144"/>
      <c r="Y2741" s="144"/>
      <c r="Z2741" s="144"/>
      <c r="AA2741" s="144"/>
      <c r="AB2741" s="144"/>
      <c r="AC2741" s="144"/>
      <c r="AD2741" s="144"/>
      <c r="AE2741" s="144"/>
      <c r="AF2741" s="144"/>
      <c r="AG2741" s="144"/>
      <c r="AH2741" s="144"/>
      <c r="AI2741" s="144"/>
      <c r="AJ2741" s="144"/>
      <c r="AK2741" s="144"/>
      <c r="AL2741" s="144"/>
      <c r="AM2741" s="144"/>
      <c r="AN2741" s="144"/>
      <c r="AO2741" s="144"/>
      <c r="AP2741" s="144"/>
      <c r="AQ2741" s="144"/>
      <c r="AR2741" s="144"/>
      <c r="AS2741" s="144"/>
      <c r="AT2741" s="144"/>
      <c r="AU2741" s="144"/>
      <c r="AV2741" s="144"/>
      <c r="AW2741" s="144"/>
      <c r="AX2741" s="144"/>
      <c r="AY2741" s="144"/>
      <c r="AZ2741" s="144"/>
      <c r="BA2741" s="144"/>
      <c r="BB2741" s="144"/>
      <c r="BC2741" s="144"/>
      <c r="BD2741" s="144"/>
      <c r="BE2741" s="144"/>
      <c r="BF2741" s="144"/>
      <c r="BG2741" s="144"/>
      <c r="BH2741" s="144"/>
      <c r="BI2741" s="144"/>
      <c r="BJ2741" s="144"/>
      <c r="BK2741" s="144"/>
      <c r="BL2741" s="144"/>
      <c r="BM2741" s="144"/>
      <c r="BN2741" s="144"/>
      <c r="BO2741" s="144"/>
      <c r="BP2741" s="144"/>
    </row>
    <row r="2742" spans="1:68" ht="14.5" x14ac:dyDescent="0.3">
      <c r="A2742" s="143"/>
      <c r="B2742" s="143"/>
      <c r="C2742" s="327"/>
      <c r="D2742" s="144"/>
      <c r="E2742" s="144"/>
      <c r="F2742" s="144"/>
      <c r="G2742" s="144"/>
      <c r="H2742" s="144"/>
      <c r="I2742" s="144"/>
      <c r="J2742" s="144"/>
      <c r="K2742" s="144"/>
      <c r="L2742" s="144"/>
      <c r="M2742" s="144"/>
      <c r="N2742" s="144"/>
      <c r="O2742" s="144"/>
      <c r="P2742" s="144"/>
      <c r="Q2742" s="144"/>
      <c r="R2742" s="144"/>
      <c r="S2742" s="144"/>
      <c r="T2742" s="144"/>
      <c r="U2742" s="144"/>
      <c r="V2742" s="144"/>
      <c r="W2742" s="144"/>
      <c r="X2742" s="144"/>
      <c r="Y2742" s="144"/>
      <c r="Z2742" s="144"/>
      <c r="AA2742" s="144"/>
      <c r="AB2742" s="144"/>
      <c r="AC2742" s="144"/>
      <c r="AD2742" s="144"/>
      <c r="AE2742" s="144"/>
      <c r="AF2742" s="144"/>
      <c r="AG2742" s="144"/>
      <c r="AH2742" s="144"/>
      <c r="AI2742" s="144"/>
      <c r="AJ2742" s="144"/>
      <c r="AK2742" s="144"/>
      <c r="AL2742" s="144"/>
      <c r="AM2742" s="144"/>
      <c r="AN2742" s="144"/>
      <c r="AO2742" s="144"/>
      <c r="AP2742" s="144"/>
      <c r="AQ2742" s="144"/>
      <c r="AR2742" s="144"/>
      <c r="AS2742" s="144"/>
      <c r="AT2742" s="144"/>
      <c r="AU2742" s="144"/>
      <c r="AV2742" s="144"/>
      <c r="AW2742" s="144"/>
      <c r="AX2742" s="144"/>
      <c r="AY2742" s="144"/>
      <c r="AZ2742" s="144"/>
      <c r="BA2742" s="144"/>
      <c r="BB2742" s="144"/>
      <c r="BC2742" s="144"/>
      <c r="BD2742" s="144"/>
      <c r="BE2742" s="144"/>
      <c r="BF2742" s="144"/>
      <c r="BG2742" s="144"/>
      <c r="BH2742" s="144"/>
      <c r="BI2742" s="144"/>
      <c r="BJ2742" s="144"/>
      <c r="BK2742" s="144"/>
      <c r="BL2742" s="144"/>
      <c r="BM2742" s="144"/>
      <c r="BN2742" s="144"/>
      <c r="BO2742" s="144"/>
      <c r="BP2742" s="144"/>
    </row>
    <row r="2743" spans="1:68" ht="14.5" x14ac:dyDescent="0.3">
      <c r="A2743" s="143"/>
      <c r="B2743" s="143"/>
      <c r="C2743" s="327"/>
      <c r="D2743" s="144"/>
      <c r="E2743" s="144"/>
      <c r="F2743" s="144"/>
      <c r="G2743" s="144"/>
      <c r="H2743" s="144"/>
      <c r="I2743" s="144"/>
      <c r="J2743" s="144"/>
      <c r="K2743" s="144"/>
      <c r="L2743" s="144"/>
      <c r="M2743" s="144"/>
      <c r="N2743" s="144"/>
      <c r="O2743" s="144"/>
      <c r="P2743" s="144"/>
      <c r="Q2743" s="144"/>
      <c r="R2743" s="144"/>
      <c r="S2743" s="144"/>
      <c r="T2743" s="144"/>
      <c r="U2743" s="144"/>
      <c r="V2743" s="144"/>
      <c r="W2743" s="144"/>
      <c r="X2743" s="144"/>
      <c r="Y2743" s="144"/>
      <c r="Z2743" s="144"/>
      <c r="AA2743" s="144"/>
      <c r="AB2743" s="144"/>
      <c r="AC2743" s="144"/>
      <c r="AD2743" s="144"/>
      <c r="AE2743" s="144"/>
      <c r="AF2743" s="144"/>
      <c r="AG2743" s="144"/>
      <c r="AH2743" s="144"/>
      <c r="AI2743" s="144"/>
      <c r="AJ2743" s="144"/>
      <c r="AK2743" s="144"/>
      <c r="AL2743" s="144"/>
      <c r="AM2743" s="144"/>
      <c r="AN2743" s="144"/>
      <c r="AO2743" s="144"/>
      <c r="AP2743" s="144"/>
      <c r="AQ2743" s="144"/>
      <c r="AR2743" s="144"/>
      <c r="AS2743" s="144"/>
      <c r="AT2743" s="144"/>
      <c r="AU2743" s="144"/>
      <c r="AV2743" s="144"/>
      <c r="AW2743" s="144"/>
      <c r="AX2743" s="144"/>
      <c r="AY2743" s="144"/>
      <c r="AZ2743" s="144"/>
      <c r="BA2743" s="144"/>
      <c r="BB2743" s="144"/>
      <c r="BC2743" s="144"/>
      <c r="BD2743" s="144"/>
      <c r="BE2743" s="144"/>
      <c r="BF2743" s="144"/>
      <c r="BG2743" s="144"/>
      <c r="BH2743" s="144"/>
      <c r="BI2743" s="144"/>
      <c r="BJ2743" s="144"/>
      <c r="BK2743" s="144"/>
      <c r="BL2743" s="144"/>
      <c r="BM2743" s="144"/>
      <c r="BN2743" s="144"/>
      <c r="BO2743" s="144"/>
      <c r="BP2743" s="144"/>
    </row>
    <row r="2744" spans="1:68" ht="14.5" x14ac:dyDescent="0.3">
      <c r="A2744" s="143"/>
      <c r="B2744" s="143"/>
      <c r="C2744" s="327"/>
      <c r="D2744" s="144"/>
      <c r="E2744" s="144"/>
      <c r="F2744" s="144"/>
      <c r="G2744" s="144"/>
      <c r="H2744" s="144"/>
      <c r="I2744" s="144"/>
      <c r="J2744" s="144"/>
      <c r="K2744" s="144"/>
      <c r="L2744" s="144"/>
      <c r="M2744" s="144"/>
      <c r="N2744" s="144"/>
      <c r="O2744" s="144"/>
      <c r="P2744" s="144"/>
      <c r="Q2744" s="144"/>
      <c r="R2744" s="144"/>
      <c r="S2744" s="144"/>
      <c r="T2744" s="144"/>
      <c r="U2744" s="144"/>
      <c r="V2744" s="144"/>
      <c r="W2744" s="144"/>
      <c r="X2744" s="144"/>
      <c r="Y2744" s="144"/>
      <c r="Z2744" s="144"/>
      <c r="AA2744" s="144"/>
      <c r="AB2744" s="144"/>
      <c r="AC2744" s="144"/>
      <c r="AD2744" s="144"/>
      <c r="AE2744" s="144"/>
      <c r="AF2744" s="144"/>
      <c r="AG2744" s="144"/>
      <c r="AH2744" s="144"/>
      <c r="AI2744" s="144"/>
      <c r="AJ2744" s="144"/>
      <c r="AK2744" s="144"/>
      <c r="AL2744" s="144"/>
      <c r="AM2744" s="144"/>
      <c r="AN2744" s="144"/>
      <c r="AO2744" s="144"/>
      <c r="AP2744" s="144"/>
      <c r="AQ2744" s="144"/>
      <c r="AR2744" s="144"/>
      <c r="AS2744" s="144"/>
      <c r="AT2744" s="144"/>
      <c r="AU2744" s="144"/>
      <c r="AV2744" s="144"/>
      <c r="AW2744" s="144"/>
      <c r="AX2744" s="144"/>
      <c r="AY2744" s="144"/>
      <c r="AZ2744" s="144"/>
      <c r="BA2744" s="144"/>
      <c r="BB2744" s="144"/>
      <c r="BC2744" s="144"/>
      <c r="BD2744" s="144"/>
      <c r="BE2744" s="144"/>
      <c r="BF2744" s="144"/>
      <c r="BG2744" s="144"/>
      <c r="BH2744" s="144"/>
      <c r="BI2744" s="144"/>
      <c r="BJ2744" s="144"/>
      <c r="BK2744" s="144"/>
      <c r="BL2744" s="144"/>
      <c r="BM2744" s="144"/>
      <c r="BN2744" s="144"/>
      <c r="BO2744" s="144"/>
      <c r="BP2744" s="144"/>
    </row>
    <row r="2745" spans="1:68" ht="14.5" x14ac:dyDescent="0.3">
      <c r="A2745" s="143"/>
      <c r="B2745" s="143"/>
      <c r="C2745" s="327"/>
      <c r="D2745" s="144"/>
      <c r="E2745" s="144"/>
      <c r="F2745" s="144"/>
      <c r="G2745" s="144"/>
      <c r="H2745" s="144"/>
      <c r="I2745" s="144"/>
      <c r="J2745" s="144"/>
      <c r="K2745" s="144"/>
      <c r="L2745" s="144"/>
      <c r="M2745" s="144"/>
      <c r="N2745" s="144"/>
      <c r="O2745" s="144"/>
      <c r="P2745" s="144"/>
      <c r="Q2745" s="144"/>
      <c r="R2745" s="144"/>
      <c r="S2745" s="144"/>
      <c r="T2745" s="144"/>
      <c r="U2745" s="144"/>
      <c r="V2745" s="144"/>
      <c r="W2745" s="144"/>
      <c r="X2745" s="144"/>
      <c r="Y2745" s="144"/>
      <c r="Z2745" s="144"/>
      <c r="AA2745" s="144"/>
      <c r="AB2745" s="144"/>
      <c r="AC2745" s="144"/>
      <c r="AD2745" s="144"/>
      <c r="AE2745" s="144"/>
      <c r="AF2745" s="144"/>
      <c r="AG2745" s="144"/>
      <c r="AH2745" s="144"/>
      <c r="AI2745" s="144"/>
      <c r="AJ2745" s="144"/>
      <c r="AK2745" s="144"/>
      <c r="AL2745" s="144"/>
      <c r="AM2745" s="144"/>
      <c r="AN2745" s="144"/>
      <c r="AO2745" s="144"/>
      <c r="AP2745" s="144"/>
      <c r="AQ2745" s="144"/>
      <c r="AR2745" s="144"/>
      <c r="AS2745" s="144"/>
      <c r="AT2745" s="144"/>
      <c r="AU2745" s="144"/>
      <c r="AV2745" s="144"/>
      <c r="AW2745" s="144"/>
      <c r="AX2745" s="144"/>
      <c r="AY2745" s="144"/>
      <c r="AZ2745" s="144"/>
      <c r="BA2745" s="144"/>
      <c r="BB2745" s="144"/>
      <c r="BC2745" s="144"/>
      <c r="BD2745" s="144"/>
      <c r="BE2745" s="144"/>
      <c r="BF2745" s="144"/>
      <c r="BG2745" s="144"/>
      <c r="BH2745" s="144"/>
      <c r="BI2745" s="144"/>
      <c r="BJ2745" s="144"/>
      <c r="BK2745" s="144"/>
      <c r="BL2745" s="144"/>
      <c r="BM2745" s="144"/>
      <c r="BN2745" s="144"/>
      <c r="BO2745" s="144"/>
      <c r="BP2745" s="144"/>
    </row>
    <row r="2746" spans="1:68" ht="14.5" x14ac:dyDescent="0.3">
      <c r="A2746" s="143"/>
      <c r="B2746" s="143"/>
      <c r="C2746" s="327"/>
      <c r="D2746" s="144"/>
      <c r="E2746" s="144"/>
      <c r="F2746" s="144"/>
      <c r="G2746" s="144"/>
      <c r="H2746" s="144"/>
      <c r="I2746" s="144"/>
      <c r="J2746" s="144"/>
      <c r="K2746" s="144"/>
      <c r="L2746" s="144"/>
      <c r="M2746" s="144"/>
      <c r="N2746" s="144"/>
      <c r="O2746" s="144"/>
      <c r="P2746" s="144"/>
      <c r="Q2746" s="144"/>
      <c r="R2746" s="144"/>
      <c r="S2746" s="144"/>
      <c r="T2746" s="144"/>
      <c r="U2746" s="144"/>
      <c r="V2746" s="144"/>
      <c r="W2746" s="144"/>
      <c r="X2746" s="144"/>
      <c r="Y2746" s="144"/>
      <c r="Z2746" s="144"/>
      <c r="AA2746" s="144"/>
      <c r="AB2746" s="144"/>
      <c r="AC2746" s="144"/>
      <c r="AD2746" s="144"/>
      <c r="AE2746" s="144"/>
      <c r="AF2746" s="144"/>
      <c r="AG2746" s="144"/>
      <c r="AH2746" s="144"/>
      <c r="AI2746" s="144"/>
      <c r="AJ2746" s="144"/>
      <c r="AK2746" s="144"/>
      <c r="AL2746" s="144"/>
      <c r="AM2746" s="144"/>
      <c r="AN2746" s="144"/>
      <c r="AO2746" s="144"/>
      <c r="AP2746" s="144"/>
      <c r="AQ2746" s="144"/>
      <c r="AR2746" s="144"/>
      <c r="AS2746" s="144"/>
      <c r="AT2746" s="144"/>
      <c r="AU2746" s="144"/>
      <c r="AV2746" s="144"/>
      <c r="AW2746" s="144"/>
      <c r="AX2746" s="144"/>
      <c r="AY2746" s="144"/>
      <c r="AZ2746" s="144"/>
      <c r="BA2746" s="144"/>
      <c r="BB2746" s="144"/>
      <c r="BC2746" s="144"/>
      <c r="BD2746" s="144"/>
      <c r="BE2746" s="144"/>
      <c r="BF2746" s="144"/>
      <c r="BG2746" s="144"/>
      <c r="BH2746" s="144"/>
      <c r="BI2746" s="144"/>
      <c r="BJ2746" s="144"/>
      <c r="BK2746" s="144"/>
      <c r="BL2746" s="144"/>
      <c r="BM2746" s="144"/>
      <c r="BN2746" s="144"/>
      <c r="BO2746" s="144"/>
      <c r="BP2746" s="144"/>
    </row>
    <row r="2747" spans="1:68" ht="14.5" x14ac:dyDescent="0.3">
      <c r="A2747" s="143"/>
      <c r="B2747" s="143"/>
      <c r="C2747" s="327"/>
      <c r="D2747" s="144"/>
      <c r="E2747" s="144"/>
      <c r="F2747" s="144"/>
      <c r="G2747" s="144"/>
      <c r="H2747" s="144"/>
      <c r="I2747" s="144"/>
      <c r="J2747" s="144"/>
      <c r="K2747" s="144"/>
      <c r="L2747" s="144"/>
      <c r="M2747" s="144"/>
      <c r="N2747" s="144"/>
      <c r="O2747" s="144"/>
      <c r="P2747" s="144"/>
      <c r="Q2747" s="144"/>
      <c r="R2747" s="144"/>
      <c r="S2747" s="144"/>
      <c r="T2747" s="144"/>
      <c r="U2747" s="144"/>
      <c r="V2747" s="144"/>
      <c r="W2747" s="144"/>
      <c r="X2747" s="144"/>
      <c r="Y2747" s="144"/>
      <c r="Z2747" s="144"/>
      <c r="AA2747" s="144"/>
      <c r="AB2747" s="144"/>
      <c r="AC2747" s="144"/>
      <c r="AD2747" s="144"/>
      <c r="AE2747" s="144"/>
      <c r="AF2747" s="144"/>
      <c r="AG2747" s="144"/>
      <c r="AH2747" s="144"/>
      <c r="AI2747" s="144"/>
      <c r="AJ2747" s="144"/>
      <c r="AK2747" s="144"/>
      <c r="AL2747" s="144"/>
      <c r="AM2747" s="144"/>
      <c r="AN2747" s="144"/>
      <c r="AO2747" s="144"/>
      <c r="AP2747" s="144"/>
      <c r="AQ2747" s="144"/>
      <c r="AR2747" s="144"/>
      <c r="AS2747" s="144"/>
      <c r="AT2747" s="144"/>
      <c r="AU2747" s="144"/>
      <c r="AV2747" s="144"/>
      <c r="AW2747" s="144"/>
      <c r="AX2747" s="144"/>
      <c r="AY2747" s="144"/>
      <c r="AZ2747" s="144"/>
      <c r="BA2747" s="144"/>
      <c r="BB2747" s="144"/>
      <c r="BC2747" s="144"/>
      <c r="BD2747" s="144"/>
      <c r="BE2747" s="144"/>
      <c r="BF2747" s="144"/>
      <c r="BG2747" s="144"/>
      <c r="BH2747" s="144"/>
      <c r="BI2747" s="144"/>
      <c r="BJ2747" s="144"/>
      <c r="BK2747" s="144"/>
      <c r="BL2747" s="144"/>
      <c r="BM2747" s="144"/>
      <c r="BN2747" s="144"/>
      <c r="BO2747" s="144"/>
      <c r="BP2747" s="144"/>
    </row>
    <row r="2748" spans="1:68" ht="14.5" x14ac:dyDescent="0.3">
      <c r="A2748" s="143"/>
      <c r="B2748" s="143"/>
      <c r="C2748" s="327"/>
      <c r="D2748" s="144"/>
      <c r="E2748" s="144"/>
      <c r="F2748" s="144"/>
      <c r="G2748" s="144"/>
      <c r="H2748" s="144"/>
      <c r="I2748" s="144"/>
      <c r="J2748" s="144"/>
      <c r="K2748" s="144"/>
      <c r="L2748" s="144"/>
      <c r="M2748" s="144"/>
      <c r="N2748" s="144"/>
      <c r="O2748" s="144"/>
      <c r="P2748" s="144"/>
      <c r="Q2748" s="144"/>
      <c r="R2748" s="144"/>
      <c r="S2748" s="144"/>
      <c r="T2748" s="144"/>
      <c r="U2748" s="144"/>
      <c r="V2748" s="144"/>
      <c r="W2748" s="144"/>
      <c r="X2748" s="144"/>
      <c r="Y2748" s="144"/>
      <c r="Z2748" s="144"/>
      <c r="AA2748" s="144"/>
      <c r="AB2748" s="144"/>
      <c r="AC2748" s="144"/>
      <c r="AD2748" s="144"/>
      <c r="AE2748" s="144"/>
      <c r="AF2748" s="144"/>
      <c r="AG2748" s="144"/>
      <c r="AH2748" s="144"/>
      <c r="AI2748" s="144"/>
      <c r="AJ2748" s="144"/>
      <c r="AK2748" s="144"/>
      <c r="AL2748" s="144"/>
      <c r="AM2748" s="144"/>
      <c r="AN2748" s="144"/>
      <c r="AO2748" s="144"/>
      <c r="AP2748" s="144"/>
      <c r="AQ2748" s="144"/>
      <c r="AR2748" s="144"/>
      <c r="AS2748" s="144"/>
      <c r="AT2748" s="144"/>
      <c r="AU2748" s="144"/>
      <c r="AV2748" s="144"/>
      <c r="AW2748" s="144"/>
      <c r="AX2748" s="144"/>
      <c r="AY2748" s="144"/>
      <c r="AZ2748" s="144"/>
      <c r="BA2748" s="144"/>
      <c r="BB2748" s="144"/>
      <c r="BC2748" s="144"/>
      <c r="BD2748" s="144"/>
      <c r="BE2748" s="144"/>
      <c r="BF2748" s="144"/>
      <c r="BG2748" s="144"/>
      <c r="BH2748" s="144"/>
      <c r="BI2748" s="144"/>
      <c r="BJ2748" s="144"/>
      <c r="BK2748" s="144"/>
      <c r="BL2748" s="144"/>
      <c r="BM2748" s="144"/>
      <c r="BN2748" s="144"/>
      <c r="BO2748" s="144"/>
      <c r="BP2748" s="144"/>
    </row>
    <row r="2749" spans="1:68" ht="14.5" x14ac:dyDescent="0.3">
      <c r="A2749" s="143"/>
      <c r="B2749" s="143"/>
      <c r="C2749" s="327"/>
      <c r="D2749" s="144"/>
      <c r="E2749" s="144"/>
      <c r="F2749" s="144"/>
      <c r="G2749" s="144"/>
      <c r="H2749" s="144"/>
      <c r="I2749" s="144"/>
      <c r="J2749" s="144"/>
      <c r="K2749" s="144"/>
      <c r="L2749" s="144"/>
      <c r="M2749" s="144"/>
      <c r="N2749" s="144"/>
      <c r="O2749" s="144"/>
      <c r="P2749" s="144"/>
      <c r="Q2749" s="144"/>
      <c r="R2749" s="144"/>
      <c r="S2749" s="144"/>
      <c r="T2749" s="144"/>
      <c r="U2749" s="144"/>
      <c r="V2749" s="144"/>
      <c r="W2749" s="144"/>
      <c r="X2749" s="144"/>
      <c r="Y2749" s="144"/>
      <c r="Z2749" s="144"/>
      <c r="AA2749" s="144"/>
      <c r="AB2749" s="144"/>
      <c r="AC2749" s="144"/>
      <c r="AD2749" s="144"/>
      <c r="AE2749" s="144"/>
      <c r="AF2749" s="144"/>
      <c r="AG2749" s="144"/>
      <c r="AH2749" s="144"/>
      <c r="AI2749" s="144"/>
      <c r="AJ2749" s="144"/>
      <c r="AK2749" s="144"/>
      <c r="AL2749" s="144"/>
      <c r="AM2749" s="144"/>
      <c r="AN2749" s="144"/>
      <c r="AO2749" s="144"/>
      <c r="AP2749" s="144"/>
      <c r="AQ2749" s="144"/>
      <c r="AR2749" s="144"/>
      <c r="AS2749" s="144"/>
      <c r="AT2749" s="144"/>
      <c r="AU2749" s="144"/>
      <c r="AV2749" s="144"/>
      <c r="AW2749" s="144"/>
      <c r="AX2749" s="144"/>
      <c r="AY2749" s="144"/>
      <c r="AZ2749" s="144"/>
      <c r="BA2749" s="144"/>
      <c r="BB2749" s="144"/>
      <c r="BC2749" s="144"/>
      <c r="BD2749" s="144"/>
      <c r="BE2749" s="144"/>
      <c r="BF2749" s="144"/>
      <c r="BG2749" s="144"/>
      <c r="BH2749" s="144"/>
      <c r="BI2749" s="144"/>
      <c r="BJ2749" s="144"/>
      <c r="BK2749" s="144"/>
      <c r="BL2749" s="144"/>
      <c r="BM2749" s="144"/>
      <c r="BN2749" s="144"/>
      <c r="BO2749" s="144"/>
      <c r="BP2749" s="144"/>
    </row>
    <row r="2750" spans="1:68" ht="14.5" x14ac:dyDescent="0.3">
      <c r="A2750" s="143"/>
      <c r="B2750" s="143"/>
      <c r="C2750" s="327"/>
      <c r="D2750" s="144"/>
      <c r="E2750" s="144"/>
      <c r="F2750" s="144"/>
      <c r="G2750" s="144"/>
      <c r="H2750" s="144"/>
      <c r="I2750" s="144"/>
      <c r="J2750" s="144"/>
      <c r="K2750" s="144"/>
      <c r="L2750" s="144"/>
      <c r="M2750" s="144"/>
      <c r="N2750" s="144"/>
      <c r="O2750" s="144"/>
      <c r="P2750" s="144"/>
      <c r="Q2750" s="144"/>
      <c r="R2750" s="144"/>
      <c r="S2750" s="144"/>
      <c r="T2750" s="144"/>
      <c r="U2750" s="144"/>
      <c r="V2750" s="144"/>
      <c r="W2750" s="144"/>
      <c r="X2750" s="144"/>
      <c r="Y2750" s="144"/>
      <c r="Z2750" s="144"/>
      <c r="AA2750" s="144"/>
      <c r="AB2750" s="144"/>
      <c r="AC2750" s="144"/>
      <c r="AD2750" s="144"/>
      <c r="AE2750" s="144"/>
      <c r="AF2750" s="144"/>
      <c r="AG2750" s="144"/>
      <c r="AH2750" s="144"/>
      <c r="AI2750" s="144"/>
      <c r="AJ2750" s="144"/>
      <c r="AK2750" s="144"/>
      <c r="AL2750" s="144"/>
      <c r="AM2750" s="144"/>
      <c r="AN2750" s="144"/>
      <c r="AO2750" s="144"/>
      <c r="AP2750" s="144"/>
      <c r="AQ2750" s="144"/>
      <c r="AR2750" s="144"/>
      <c r="AS2750" s="144"/>
      <c r="AT2750" s="144"/>
      <c r="AU2750" s="144"/>
      <c r="AV2750" s="144"/>
      <c r="AW2750" s="144"/>
      <c r="AX2750" s="144"/>
      <c r="AY2750" s="144"/>
      <c r="AZ2750" s="144"/>
      <c r="BA2750" s="144"/>
      <c r="BB2750" s="144"/>
      <c r="BC2750" s="144"/>
      <c r="BD2750" s="144"/>
      <c r="BE2750" s="144"/>
      <c r="BF2750" s="144"/>
      <c r="BG2750" s="144"/>
      <c r="BH2750" s="144"/>
      <c r="BI2750" s="144"/>
      <c r="BJ2750" s="144"/>
      <c r="BK2750" s="144"/>
      <c r="BL2750" s="144"/>
      <c r="BM2750" s="144"/>
      <c r="BN2750" s="144"/>
      <c r="BO2750" s="144"/>
      <c r="BP2750" s="144"/>
    </row>
    <row r="2751" spans="1:68" ht="14.5" x14ac:dyDescent="0.3">
      <c r="A2751" s="143"/>
      <c r="B2751" s="143"/>
      <c r="C2751" s="327"/>
      <c r="D2751" s="144"/>
      <c r="E2751" s="144"/>
      <c r="F2751" s="144"/>
      <c r="G2751" s="144"/>
      <c r="H2751" s="144"/>
      <c r="I2751" s="144"/>
      <c r="J2751" s="144"/>
      <c r="K2751" s="144"/>
      <c r="L2751" s="144"/>
      <c r="M2751" s="144"/>
      <c r="N2751" s="144"/>
      <c r="O2751" s="144"/>
      <c r="P2751" s="144"/>
      <c r="Q2751" s="144"/>
      <c r="R2751" s="144"/>
      <c r="S2751" s="144"/>
      <c r="T2751" s="144"/>
      <c r="U2751" s="144"/>
      <c r="V2751" s="144"/>
      <c r="W2751" s="144"/>
      <c r="X2751" s="144"/>
      <c r="Y2751" s="144"/>
      <c r="Z2751" s="144"/>
      <c r="AA2751" s="144"/>
      <c r="AB2751" s="144"/>
      <c r="AC2751" s="144"/>
      <c r="AD2751" s="144"/>
      <c r="AE2751" s="144"/>
      <c r="AF2751" s="144"/>
      <c r="AG2751" s="144"/>
      <c r="AH2751" s="144"/>
      <c r="AI2751" s="144"/>
      <c r="AJ2751" s="144"/>
      <c r="AK2751" s="144"/>
      <c r="AL2751" s="144"/>
      <c r="AM2751" s="144"/>
      <c r="AN2751" s="144"/>
      <c r="AO2751" s="144"/>
      <c r="AP2751" s="144"/>
      <c r="AQ2751" s="144"/>
      <c r="AR2751" s="144"/>
      <c r="AS2751" s="144"/>
      <c r="AT2751" s="144"/>
      <c r="AU2751" s="144"/>
      <c r="AV2751" s="144"/>
      <c r="AW2751" s="144"/>
      <c r="AX2751" s="144"/>
      <c r="AY2751" s="144"/>
      <c r="AZ2751" s="144"/>
      <c r="BA2751" s="144"/>
      <c r="BB2751" s="144"/>
      <c r="BC2751" s="144"/>
      <c r="BD2751" s="144"/>
      <c r="BE2751" s="144"/>
      <c r="BF2751" s="144"/>
      <c r="BG2751" s="144"/>
      <c r="BH2751" s="144"/>
      <c r="BI2751" s="144"/>
      <c r="BJ2751" s="144"/>
      <c r="BK2751" s="144"/>
      <c r="BL2751" s="144"/>
      <c r="BM2751" s="144"/>
      <c r="BN2751" s="144"/>
      <c r="BO2751" s="144"/>
      <c r="BP2751" s="144"/>
    </row>
    <row r="2752" spans="1:68" ht="14.5" x14ac:dyDescent="0.3">
      <c r="A2752" s="143"/>
      <c r="B2752" s="143"/>
      <c r="C2752" s="327"/>
      <c r="D2752" s="144"/>
      <c r="E2752" s="144"/>
      <c r="F2752" s="144"/>
      <c r="G2752" s="144"/>
      <c r="H2752" s="144"/>
      <c r="I2752" s="144"/>
      <c r="J2752" s="144"/>
      <c r="K2752" s="144"/>
      <c r="L2752" s="144"/>
      <c r="M2752" s="144"/>
      <c r="N2752" s="144"/>
      <c r="O2752" s="144"/>
      <c r="P2752" s="144"/>
      <c r="Q2752" s="144"/>
      <c r="R2752" s="144"/>
      <c r="S2752" s="144"/>
      <c r="T2752" s="144"/>
      <c r="U2752" s="144"/>
      <c r="V2752" s="144"/>
      <c r="W2752" s="144"/>
      <c r="X2752" s="144"/>
      <c r="Y2752" s="144"/>
      <c r="Z2752" s="144"/>
      <c r="AA2752" s="144"/>
      <c r="AB2752" s="144"/>
      <c r="AC2752" s="144"/>
      <c r="AD2752" s="144"/>
      <c r="AE2752" s="144"/>
      <c r="AF2752" s="144"/>
      <c r="AG2752" s="144"/>
      <c r="AH2752" s="144"/>
      <c r="AI2752" s="144"/>
      <c r="AJ2752" s="144"/>
      <c r="AK2752" s="144"/>
      <c r="AL2752" s="144"/>
      <c r="AM2752" s="144"/>
      <c r="AN2752" s="144"/>
      <c r="AO2752" s="144"/>
      <c r="AP2752" s="144"/>
      <c r="AQ2752" s="144"/>
      <c r="AR2752" s="144"/>
      <c r="AS2752" s="144"/>
      <c r="AT2752" s="144"/>
      <c r="AU2752" s="144"/>
      <c r="AV2752" s="144"/>
      <c r="AW2752" s="144"/>
      <c r="AX2752" s="144"/>
      <c r="AY2752" s="144"/>
      <c r="AZ2752" s="144"/>
      <c r="BA2752" s="144"/>
      <c r="BB2752" s="144"/>
      <c r="BC2752" s="144"/>
      <c r="BD2752" s="144"/>
      <c r="BE2752" s="144"/>
      <c r="BF2752" s="144"/>
      <c r="BG2752" s="144"/>
      <c r="BH2752" s="144"/>
      <c r="BI2752" s="144"/>
      <c r="BJ2752" s="144"/>
      <c r="BK2752" s="144"/>
      <c r="BL2752" s="144"/>
      <c r="BM2752" s="144"/>
      <c r="BN2752" s="144"/>
      <c r="BO2752" s="144"/>
      <c r="BP2752" s="144"/>
    </row>
    <row r="2753" spans="1:68" ht="14.5" x14ac:dyDescent="0.3">
      <c r="A2753" s="143"/>
      <c r="B2753" s="143"/>
      <c r="C2753" s="327"/>
      <c r="D2753" s="144"/>
      <c r="E2753" s="144"/>
      <c r="F2753" s="144"/>
      <c r="G2753" s="144"/>
      <c r="H2753" s="144"/>
      <c r="I2753" s="144"/>
      <c r="J2753" s="144"/>
      <c r="K2753" s="144"/>
      <c r="L2753" s="144"/>
      <c r="M2753" s="144"/>
      <c r="N2753" s="144"/>
      <c r="O2753" s="144"/>
      <c r="P2753" s="144"/>
      <c r="Q2753" s="144"/>
      <c r="R2753" s="144"/>
      <c r="S2753" s="144"/>
      <c r="T2753" s="144"/>
      <c r="U2753" s="144"/>
      <c r="V2753" s="144"/>
      <c r="W2753" s="144"/>
      <c r="X2753" s="144"/>
      <c r="Y2753" s="144"/>
      <c r="Z2753" s="144"/>
      <c r="AA2753" s="144"/>
      <c r="AB2753" s="144"/>
      <c r="AC2753" s="144"/>
      <c r="AD2753" s="144"/>
      <c r="AE2753" s="144"/>
      <c r="AF2753" s="144"/>
      <c r="AG2753" s="144"/>
      <c r="AH2753" s="144"/>
      <c r="AI2753" s="144"/>
      <c r="AJ2753" s="144"/>
      <c r="AK2753" s="144"/>
      <c r="AL2753" s="144"/>
      <c r="AM2753" s="144"/>
      <c r="AN2753" s="144"/>
      <c r="AO2753" s="144"/>
      <c r="AP2753" s="144"/>
      <c r="AQ2753" s="144"/>
      <c r="AR2753" s="144"/>
      <c r="AS2753" s="144"/>
      <c r="AT2753" s="144"/>
      <c r="AU2753" s="144"/>
      <c r="AV2753" s="144"/>
      <c r="AW2753" s="144"/>
      <c r="AX2753" s="144"/>
      <c r="AY2753" s="144"/>
      <c r="AZ2753" s="144"/>
      <c r="BA2753" s="144"/>
      <c r="BB2753" s="144"/>
      <c r="BC2753" s="144"/>
      <c r="BD2753" s="144"/>
      <c r="BE2753" s="144"/>
      <c r="BF2753" s="144"/>
      <c r="BG2753" s="144"/>
      <c r="BH2753" s="144"/>
      <c r="BI2753" s="144"/>
      <c r="BJ2753" s="144"/>
      <c r="BK2753" s="144"/>
      <c r="BL2753" s="144"/>
      <c r="BM2753" s="144"/>
      <c r="BN2753" s="144"/>
      <c r="BO2753" s="144"/>
      <c r="BP2753" s="144"/>
    </row>
    <row r="2754" spans="1:68" ht="14.5" x14ac:dyDescent="0.3">
      <c r="A2754" s="143"/>
      <c r="B2754" s="143"/>
      <c r="C2754" s="327"/>
      <c r="D2754" s="144"/>
      <c r="E2754" s="144"/>
      <c r="F2754" s="144"/>
      <c r="G2754" s="144"/>
      <c r="H2754" s="144"/>
      <c r="I2754" s="144"/>
      <c r="J2754" s="144"/>
      <c r="K2754" s="144"/>
      <c r="L2754" s="144"/>
      <c r="M2754" s="144"/>
      <c r="N2754" s="144"/>
      <c r="O2754" s="144"/>
      <c r="P2754" s="144"/>
      <c r="Q2754" s="144"/>
      <c r="R2754" s="144"/>
      <c r="S2754" s="144"/>
      <c r="T2754" s="144"/>
      <c r="U2754" s="144"/>
      <c r="V2754" s="144"/>
      <c r="W2754" s="144"/>
      <c r="X2754" s="144"/>
      <c r="Y2754" s="144"/>
      <c r="Z2754" s="144"/>
      <c r="AA2754" s="144"/>
      <c r="AB2754" s="144"/>
      <c r="AC2754" s="144"/>
      <c r="AD2754" s="144"/>
      <c r="AE2754" s="144"/>
      <c r="AF2754" s="144"/>
      <c r="AG2754" s="144"/>
      <c r="AH2754" s="144"/>
      <c r="AI2754" s="144"/>
      <c r="AJ2754" s="144"/>
      <c r="AK2754" s="144"/>
      <c r="AL2754" s="144"/>
      <c r="AM2754" s="144"/>
      <c r="AN2754" s="144"/>
      <c r="AO2754" s="144"/>
      <c r="AP2754" s="144"/>
      <c r="AQ2754" s="144"/>
      <c r="AR2754" s="144"/>
      <c r="AS2754" s="144"/>
      <c r="AT2754" s="144"/>
      <c r="AU2754" s="144"/>
      <c r="AV2754" s="144"/>
      <c r="AW2754" s="144"/>
      <c r="AX2754" s="144"/>
      <c r="AY2754" s="144"/>
      <c r="AZ2754" s="144"/>
      <c r="BA2754" s="144"/>
      <c r="BB2754" s="144"/>
      <c r="BC2754" s="144"/>
      <c r="BD2754" s="144"/>
      <c r="BE2754" s="144"/>
      <c r="BF2754" s="144"/>
      <c r="BG2754" s="144"/>
      <c r="BH2754" s="144"/>
      <c r="BI2754" s="144"/>
      <c r="BJ2754" s="144"/>
      <c r="BK2754" s="144"/>
      <c r="BL2754" s="144"/>
      <c r="BM2754" s="144"/>
      <c r="BN2754" s="144"/>
      <c r="BO2754" s="144"/>
      <c r="BP2754" s="144"/>
    </row>
    <row r="2755" spans="1:68" ht="14.5" x14ac:dyDescent="0.3">
      <c r="A2755" s="143"/>
      <c r="B2755" s="143"/>
      <c r="C2755" s="327"/>
      <c r="D2755" s="144"/>
      <c r="E2755" s="144"/>
      <c r="F2755" s="144"/>
      <c r="G2755" s="144"/>
      <c r="H2755" s="144"/>
      <c r="I2755" s="144"/>
      <c r="J2755" s="144"/>
      <c r="K2755" s="144"/>
      <c r="L2755" s="144"/>
      <c r="M2755" s="144"/>
      <c r="N2755" s="144"/>
      <c r="O2755" s="144"/>
      <c r="P2755" s="144"/>
      <c r="Q2755" s="144"/>
      <c r="R2755" s="144"/>
      <c r="S2755" s="144"/>
      <c r="T2755" s="144"/>
      <c r="U2755" s="144"/>
      <c r="V2755" s="144"/>
      <c r="W2755" s="144"/>
      <c r="X2755" s="144"/>
      <c r="Y2755" s="144"/>
      <c r="Z2755" s="144"/>
      <c r="AA2755" s="144"/>
      <c r="AB2755" s="144"/>
      <c r="AC2755" s="144"/>
      <c r="AD2755" s="144"/>
      <c r="AE2755" s="144"/>
      <c r="AF2755" s="144"/>
      <c r="AG2755" s="144"/>
      <c r="AH2755" s="144"/>
      <c r="AI2755" s="144"/>
      <c r="AJ2755" s="144"/>
      <c r="AK2755" s="144"/>
      <c r="AL2755" s="144"/>
      <c r="AM2755" s="144"/>
      <c r="AN2755" s="144"/>
      <c r="AO2755" s="144"/>
      <c r="AP2755" s="144"/>
      <c r="AQ2755" s="144"/>
      <c r="AR2755" s="144"/>
      <c r="AS2755" s="144"/>
      <c r="AT2755" s="144"/>
      <c r="AU2755" s="144"/>
      <c r="AV2755" s="144"/>
      <c r="AW2755" s="144"/>
      <c r="AX2755" s="144"/>
      <c r="AY2755" s="144"/>
      <c r="AZ2755" s="144"/>
      <c r="BA2755" s="144"/>
      <c r="BB2755" s="144"/>
      <c r="BC2755" s="144"/>
      <c r="BD2755" s="144"/>
      <c r="BE2755" s="144"/>
      <c r="BF2755" s="144"/>
      <c r="BG2755" s="144"/>
      <c r="BH2755" s="144"/>
      <c r="BI2755" s="144"/>
      <c r="BJ2755" s="144"/>
      <c r="BK2755" s="144"/>
      <c r="BL2755" s="144"/>
      <c r="BM2755" s="144"/>
      <c r="BN2755" s="144"/>
      <c r="BO2755" s="144"/>
      <c r="BP2755" s="144"/>
    </row>
    <row r="2756" spans="1:68" ht="14.5" x14ac:dyDescent="0.3">
      <c r="A2756" s="143"/>
      <c r="B2756" s="143"/>
      <c r="C2756" s="327"/>
      <c r="D2756" s="144"/>
      <c r="E2756" s="144"/>
      <c r="F2756" s="144"/>
      <c r="G2756" s="144"/>
      <c r="H2756" s="144"/>
      <c r="I2756" s="144"/>
      <c r="J2756" s="144"/>
      <c r="K2756" s="144"/>
      <c r="L2756" s="144"/>
      <c r="M2756" s="144"/>
      <c r="N2756" s="144"/>
      <c r="O2756" s="144"/>
      <c r="P2756" s="144"/>
      <c r="Q2756" s="144"/>
      <c r="R2756" s="144"/>
      <c r="S2756" s="144"/>
      <c r="T2756" s="144"/>
      <c r="U2756" s="144"/>
      <c r="V2756" s="144"/>
      <c r="W2756" s="144"/>
      <c r="X2756" s="144"/>
      <c r="Y2756" s="144"/>
      <c r="Z2756" s="144"/>
      <c r="AA2756" s="144"/>
      <c r="AB2756" s="144"/>
      <c r="AC2756" s="144"/>
      <c r="AD2756" s="144"/>
      <c r="AE2756" s="144"/>
      <c r="AF2756" s="144"/>
      <c r="AG2756" s="144"/>
      <c r="AH2756" s="144"/>
      <c r="AI2756" s="144"/>
      <c r="AJ2756" s="144"/>
      <c r="AK2756" s="144"/>
      <c r="AL2756" s="144"/>
      <c r="AM2756" s="144"/>
      <c r="AN2756" s="144"/>
      <c r="AO2756" s="144"/>
      <c r="AP2756" s="144"/>
      <c r="AQ2756" s="144"/>
      <c r="AR2756" s="144"/>
      <c r="AS2756" s="144"/>
      <c r="AT2756" s="144"/>
      <c r="AU2756" s="144"/>
      <c r="AV2756" s="144"/>
      <c r="AW2756" s="144"/>
      <c r="AX2756" s="144"/>
      <c r="AY2756" s="144"/>
      <c r="AZ2756" s="144"/>
      <c r="BA2756" s="144"/>
      <c r="BB2756" s="144"/>
      <c r="BC2756" s="144"/>
      <c r="BD2756" s="144"/>
      <c r="BE2756" s="144"/>
      <c r="BF2756" s="144"/>
      <c r="BG2756" s="144"/>
      <c r="BH2756" s="144"/>
      <c r="BI2756" s="144"/>
      <c r="BJ2756" s="144"/>
      <c r="BK2756" s="144"/>
      <c r="BL2756" s="144"/>
      <c r="BM2756" s="144"/>
      <c r="BN2756" s="144"/>
      <c r="BO2756" s="144"/>
      <c r="BP2756" s="144"/>
    </row>
    <row r="2757" spans="1:68" ht="14.5" x14ac:dyDescent="0.3">
      <c r="A2757" s="143"/>
      <c r="B2757" s="143"/>
      <c r="C2757" s="327"/>
      <c r="D2757" s="144"/>
      <c r="E2757" s="144"/>
      <c r="F2757" s="144"/>
      <c r="G2757" s="144"/>
      <c r="H2757" s="144"/>
      <c r="I2757" s="144"/>
      <c r="J2757" s="144"/>
      <c r="K2757" s="144"/>
      <c r="L2757" s="144"/>
      <c r="M2757" s="144"/>
      <c r="N2757" s="144"/>
      <c r="O2757" s="144"/>
      <c r="P2757" s="144"/>
      <c r="Q2757" s="144"/>
      <c r="R2757" s="144"/>
      <c r="S2757" s="144"/>
      <c r="T2757" s="144"/>
      <c r="U2757" s="144"/>
      <c r="V2757" s="144"/>
      <c r="W2757" s="144"/>
      <c r="X2757" s="144"/>
      <c r="Y2757" s="144"/>
      <c r="Z2757" s="144"/>
      <c r="AA2757" s="144"/>
      <c r="AB2757" s="144"/>
      <c r="AC2757" s="144"/>
      <c r="AD2757" s="144"/>
      <c r="AE2757" s="144"/>
      <c r="AF2757" s="144"/>
      <c r="AG2757" s="144"/>
      <c r="AH2757" s="144"/>
      <c r="AI2757" s="144"/>
      <c r="AJ2757" s="144"/>
      <c r="AK2757" s="144"/>
      <c r="AL2757" s="144"/>
      <c r="AM2757" s="144"/>
      <c r="AN2757" s="144"/>
      <c r="AO2757" s="144"/>
      <c r="AP2757" s="144"/>
      <c r="AQ2757" s="144"/>
      <c r="AR2757" s="144"/>
      <c r="AS2757" s="144"/>
      <c r="AT2757" s="144"/>
      <c r="AU2757" s="144"/>
      <c r="AV2757" s="144"/>
      <c r="AW2757" s="144"/>
      <c r="AX2757" s="144"/>
      <c r="AY2757" s="144"/>
      <c r="AZ2757" s="144"/>
      <c r="BA2757" s="144"/>
      <c r="BB2757" s="144"/>
      <c r="BC2757" s="144"/>
      <c r="BD2757" s="144"/>
      <c r="BE2757" s="144"/>
      <c r="BF2757" s="144"/>
      <c r="BG2757" s="144"/>
      <c r="BH2757" s="144"/>
      <c r="BI2757" s="144"/>
      <c r="BJ2757" s="144"/>
      <c r="BK2757" s="144"/>
      <c r="BL2757" s="144"/>
      <c r="BM2757" s="144"/>
      <c r="BN2757" s="144"/>
      <c r="BO2757" s="144"/>
      <c r="BP2757" s="144"/>
    </row>
    <row r="2758" spans="1:68" ht="14.5" x14ac:dyDescent="0.3">
      <c r="A2758" s="143"/>
      <c r="B2758" s="143"/>
      <c r="C2758" s="327"/>
      <c r="D2758" s="144"/>
      <c r="E2758" s="144"/>
      <c r="F2758" s="144"/>
      <c r="G2758" s="144"/>
      <c r="H2758" s="144"/>
      <c r="I2758" s="144"/>
      <c r="J2758" s="144"/>
      <c r="K2758" s="144"/>
      <c r="L2758" s="144"/>
      <c r="M2758" s="144"/>
      <c r="N2758" s="144"/>
      <c r="O2758" s="144"/>
      <c r="P2758" s="144"/>
      <c r="Q2758" s="144"/>
      <c r="R2758" s="144"/>
      <c r="S2758" s="144"/>
      <c r="T2758" s="144"/>
      <c r="U2758" s="144"/>
      <c r="V2758" s="144"/>
      <c r="W2758" s="144"/>
      <c r="X2758" s="144"/>
      <c r="Y2758" s="144"/>
      <c r="Z2758" s="144"/>
      <c r="AA2758" s="144"/>
      <c r="AB2758" s="144"/>
      <c r="AC2758" s="144"/>
      <c r="AD2758" s="144"/>
      <c r="AE2758" s="144"/>
      <c r="AF2758" s="144"/>
      <c r="AG2758" s="144"/>
      <c r="AH2758" s="144"/>
      <c r="AI2758" s="144"/>
      <c r="AJ2758" s="144"/>
      <c r="AK2758" s="144"/>
      <c r="AL2758" s="144"/>
      <c r="AM2758" s="144"/>
      <c r="AN2758" s="144"/>
      <c r="AO2758" s="144"/>
      <c r="AP2758" s="144"/>
      <c r="AQ2758" s="144"/>
      <c r="AR2758" s="144"/>
      <c r="AS2758" s="144"/>
      <c r="AT2758" s="144"/>
      <c r="AU2758" s="144"/>
      <c r="AV2758" s="144"/>
      <c r="AW2758" s="144"/>
      <c r="AX2758" s="144"/>
      <c r="AY2758" s="144"/>
      <c r="AZ2758" s="144"/>
      <c r="BA2758" s="144"/>
      <c r="BB2758" s="144"/>
      <c r="BC2758" s="144"/>
      <c r="BD2758" s="144"/>
      <c r="BE2758" s="144"/>
      <c r="BF2758" s="144"/>
      <c r="BG2758" s="144"/>
      <c r="BH2758" s="144"/>
      <c r="BI2758" s="144"/>
      <c r="BJ2758" s="144"/>
      <c r="BK2758" s="144"/>
      <c r="BL2758" s="144"/>
      <c r="BM2758" s="144"/>
      <c r="BN2758" s="144"/>
      <c r="BO2758" s="144"/>
      <c r="BP2758" s="144"/>
    </row>
    <row r="2759" spans="1:68" ht="14.5" x14ac:dyDescent="0.3">
      <c r="A2759" s="143"/>
      <c r="B2759" s="143"/>
      <c r="C2759" s="327"/>
      <c r="D2759" s="144"/>
      <c r="E2759" s="144"/>
      <c r="F2759" s="144"/>
      <c r="G2759" s="144"/>
      <c r="H2759" s="144"/>
      <c r="I2759" s="144"/>
      <c r="J2759" s="144"/>
      <c r="K2759" s="144"/>
      <c r="L2759" s="144"/>
      <c r="M2759" s="144"/>
      <c r="N2759" s="144"/>
      <c r="O2759" s="144"/>
      <c r="P2759" s="144"/>
      <c r="Q2759" s="144"/>
      <c r="R2759" s="144"/>
      <c r="S2759" s="144"/>
      <c r="T2759" s="144"/>
      <c r="U2759" s="144"/>
      <c r="V2759" s="144"/>
      <c r="W2759" s="144"/>
      <c r="X2759" s="144"/>
      <c r="Y2759" s="144"/>
      <c r="Z2759" s="144"/>
      <c r="AA2759" s="144"/>
      <c r="AB2759" s="144"/>
      <c r="AC2759" s="144"/>
      <c r="AD2759" s="144"/>
      <c r="AE2759" s="144"/>
      <c r="AF2759" s="144"/>
      <c r="AG2759" s="144"/>
      <c r="AH2759" s="144"/>
      <c r="AI2759" s="144"/>
      <c r="AJ2759" s="144"/>
      <c r="AK2759" s="144"/>
      <c r="AL2759" s="144"/>
      <c r="AM2759" s="144"/>
      <c r="AN2759" s="144"/>
      <c r="AO2759" s="144"/>
      <c r="AP2759" s="144"/>
      <c r="AQ2759" s="144"/>
      <c r="AR2759" s="144"/>
      <c r="AS2759" s="144"/>
      <c r="AT2759" s="144"/>
      <c r="AU2759" s="144"/>
      <c r="AV2759" s="144"/>
      <c r="AW2759" s="144"/>
      <c r="AX2759" s="144"/>
      <c r="AY2759" s="144"/>
      <c r="AZ2759" s="144"/>
      <c r="BA2759" s="144"/>
      <c r="BB2759" s="144"/>
      <c r="BC2759" s="144"/>
      <c r="BD2759" s="144"/>
      <c r="BE2759" s="144"/>
      <c r="BF2759" s="144"/>
      <c r="BG2759" s="144"/>
      <c r="BH2759" s="144"/>
      <c r="BI2759" s="144"/>
      <c r="BJ2759" s="144"/>
      <c r="BK2759" s="144"/>
      <c r="BL2759" s="144"/>
      <c r="BM2759" s="144"/>
      <c r="BN2759" s="144"/>
      <c r="BO2759" s="144"/>
      <c r="BP2759" s="144"/>
    </row>
    <row r="2760" spans="1:68" ht="14.5" x14ac:dyDescent="0.3">
      <c r="A2760" s="143"/>
      <c r="B2760" s="143"/>
      <c r="C2760" s="327"/>
      <c r="D2760" s="144"/>
      <c r="E2760" s="144"/>
      <c r="F2760" s="144"/>
      <c r="G2760" s="144"/>
      <c r="H2760" s="144"/>
      <c r="I2760" s="144"/>
      <c r="J2760" s="144"/>
      <c r="K2760" s="144"/>
      <c r="L2760" s="144"/>
      <c r="M2760" s="144"/>
      <c r="N2760" s="144"/>
      <c r="O2760" s="144"/>
      <c r="P2760" s="144"/>
      <c r="Q2760" s="144"/>
      <c r="R2760" s="144"/>
      <c r="S2760" s="144"/>
      <c r="T2760" s="144"/>
      <c r="U2760" s="144"/>
      <c r="V2760" s="144"/>
      <c r="W2760" s="144"/>
      <c r="X2760" s="144"/>
      <c r="Y2760" s="144"/>
      <c r="Z2760" s="144"/>
      <c r="AA2760" s="144"/>
      <c r="AB2760" s="144"/>
      <c r="AC2760" s="144"/>
      <c r="AD2760" s="144"/>
      <c r="AE2760" s="144"/>
      <c r="AF2760" s="144"/>
      <c r="AG2760" s="144"/>
      <c r="AH2760" s="144"/>
      <c r="AI2760" s="144"/>
      <c r="AJ2760" s="144"/>
      <c r="AK2760" s="144"/>
      <c r="AL2760" s="144"/>
      <c r="AM2760" s="144"/>
      <c r="AN2760" s="144"/>
      <c r="AO2760" s="144"/>
      <c r="AP2760" s="144"/>
      <c r="AQ2760" s="144"/>
      <c r="AR2760" s="144"/>
      <c r="AS2760" s="144"/>
      <c r="AT2760" s="144"/>
      <c r="AU2760" s="144"/>
      <c r="AV2760" s="144"/>
      <c r="AW2760" s="144"/>
      <c r="AX2760" s="144"/>
      <c r="AY2760" s="144"/>
      <c r="AZ2760" s="144"/>
      <c r="BA2760" s="144"/>
      <c r="BB2760" s="144"/>
      <c r="BC2760" s="144"/>
      <c r="BD2760" s="144"/>
      <c r="BE2760" s="144"/>
      <c r="BF2760" s="144"/>
      <c r="BG2760" s="144"/>
      <c r="BH2760" s="144"/>
      <c r="BI2760" s="144"/>
      <c r="BJ2760" s="144"/>
      <c r="BK2760" s="144"/>
      <c r="BL2760" s="144"/>
      <c r="BM2760" s="144"/>
      <c r="BN2760" s="144"/>
      <c r="BO2760" s="144"/>
      <c r="BP2760" s="144"/>
    </row>
    <row r="2761" spans="1:68" ht="14.5" x14ac:dyDescent="0.3">
      <c r="A2761" s="143"/>
      <c r="B2761" s="143"/>
      <c r="C2761" s="327"/>
      <c r="D2761" s="144"/>
      <c r="E2761" s="144"/>
      <c r="F2761" s="144"/>
      <c r="G2761" s="144"/>
      <c r="H2761" s="144"/>
      <c r="I2761" s="144"/>
      <c r="J2761" s="144"/>
      <c r="K2761" s="144"/>
      <c r="L2761" s="144"/>
      <c r="M2761" s="144"/>
      <c r="N2761" s="144"/>
      <c r="O2761" s="144"/>
      <c r="P2761" s="144"/>
      <c r="Q2761" s="144"/>
      <c r="R2761" s="144"/>
      <c r="S2761" s="144"/>
      <c r="T2761" s="144"/>
      <c r="U2761" s="144"/>
      <c r="V2761" s="144"/>
      <c r="W2761" s="144"/>
      <c r="X2761" s="144"/>
      <c r="Y2761" s="144"/>
      <c r="Z2761" s="144"/>
      <c r="AA2761" s="144"/>
      <c r="AB2761" s="144"/>
      <c r="AC2761" s="144"/>
      <c r="AD2761" s="144"/>
      <c r="AE2761" s="144"/>
      <c r="AF2761" s="144"/>
      <c r="AG2761" s="144"/>
      <c r="AH2761" s="144"/>
      <c r="AI2761" s="144"/>
      <c r="AJ2761" s="144"/>
      <c r="AK2761" s="144"/>
      <c r="AL2761" s="144"/>
      <c r="AM2761" s="144"/>
      <c r="AN2761" s="144"/>
      <c r="AO2761" s="144"/>
      <c r="AP2761" s="144"/>
      <c r="AQ2761" s="144"/>
      <c r="AR2761" s="144"/>
      <c r="AS2761" s="144"/>
      <c r="AT2761" s="144"/>
      <c r="AU2761" s="144"/>
      <c r="AV2761" s="144"/>
      <c r="AW2761" s="144"/>
      <c r="AX2761" s="144"/>
      <c r="AY2761" s="144"/>
      <c r="AZ2761" s="144"/>
      <c r="BA2761" s="144"/>
      <c r="BB2761" s="144"/>
      <c r="BC2761" s="144"/>
      <c r="BD2761" s="144"/>
      <c r="BE2761" s="144"/>
      <c r="BF2761" s="144"/>
      <c r="BG2761" s="144"/>
      <c r="BH2761" s="144"/>
      <c r="BI2761" s="144"/>
      <c r="BJ2761" s="144"/>
      <c r="BK2761" s="144"/>
      <c r="BL2761" s="144"/>
      <c r="BM2761" s="144"/>
      <c r="BN2761" s="144"/>
      <c r="BO2761" s="144"/>
      <c r="BP2761" s="144"/>
    </row>
    <row r="2762" spans="1:68" ht="14.5" x14ac:dyDescent="0.3">
      <c r="A2762" s="143"/>
      <c r="B2762" s="143"/>
      <c r="C2762" s="327"/>
      <c r="D2762" s="144"/>
      <c r="E2762" s="144"/>
      <c r="F2762" s="144"/>
      <c r="G2762" s="144"/>
      <c r="H2762" s="144"/>
      <c r="I2762" s="144"/>
      <c r="J2762" s="144"/>
      <c r="K2762" s="144"/>
      <c r="L2762" s="144"/>
      <c r="M2762" s="144"/>
      <c r="N2762" s="144"/>
      <c r="O2762" s="144"/>
      <c r="P2762" s="144"/>
      <c r="Q2762" s="144"/>
      <c r="R2762" s="144"/>
      <c r="S2762" s="144"/>
      <c r="T2762" s="144"/>
      <c r="U2762" s="144"/>
      <c r="V2762" s="144"/>
      <c r="W2762" s="144"/>
      <c r="X2762" s="144"/>
      <c r="Y2762" s="144"/>
      <c r="Z2762" s="144"/>
      <c r="AA2762" s="144"/>
      <c r="AB2762" s="144"/>
      <c r="AC2762" s="144"/>
      <c r="AD2762" s="144"/>
      <c r="AE2762" s="144"/>
      <c r="AF2762" s="144"/>
      <c r="AG2762" s="144"/>
      <c r="AH2762" s="144"/>
      <c r="AI2762" s="144"/>
      <c r="AJ2762" s="144"/>
      <c r="AK2762" s="144"/>
      <c r="AL2762" s="144"/>
      <c r="AM2762" s="144"/>
      <c r="AN2762" s="144"/>
      <c r="AO2762" s="144"/>
      <c r="AP2762" s="144"/>
      <c r="AQ2762" s="144"/>
      <c r="AR2762" s="144"/>
      <c r="AS2762" s="144"/>
      <c r="AT2762" s="144"/>
      <c r="AU2762" s="144"/>
      <c r="AV2762" s="144"/>
      <c r="AW2762" s="144"/>
      <c r="AX2762" s="144"/>
      <c r="AY2762" s="144"/>
      <c r="AZ2762" s="144"/>
      <c r="BA2762" s="144"/>
      <c r="BB2762" s="144"/>
      <c r="BC2762" s="144"/>
      <c r="BD2762" s="144"/>
      <c r="BE2762" s="144"/>
      <c r="BF2762" s="144"/>
      <c r="BG2762" s="144"/>
      <c r="BH2762" s="144"/>
      <c r="BI2762" s="144"/>
      <c r="BJ2762" s="144"/>
      <c r="BK2762" s="144"/>
      <c r="BL2762" s="144"/>
      <c r="BM2762" s="144"/>
      <c r="BN2762" s="144"/>
      <c r="BO2762" s="144"/>
      <c r="BP2762" s="144"/>
    </row>
    <row r="2763" spans="1:68" ht="14.5" x14ac:dyDescent="0.3">
      <c r="A2763" s="143"/>
      <c r="B2763" s="143"/>
      <c r="C2763" s="327"/>
      <c r="D2763" s="144"/>
      <c r="E2763" s="144"/>
      <c r="F2763" s="144"/>
      <c r="G2763" s="144"/>
      <c r="H2763" s="144"/>
      <c r="I2763" s="144"/>
      <c r="J2763" s="144"/>
      <c r="K2763" s="144"/>
      <c r="L2763" s="144"/>
      <c r="M2763" s="144"/>
      <c r="N2763" s="144"/>
      <c r="O2763" s="144"/>
      <c r="P2763" s="144"/>
      <c r="Q2763" s="144"/>
      <c r="R2763" s="144"/>
      <c r="S2763" s="144"/>
      <c r="T2763" s="144"/>
      <c r="U2763" s="144"/>
      <c r="V2763" s="144"/>
      <c r="W2763" s="144"/>
      <c r="X2763" s="144"/>
      <c r="Y2763" s="144"/>
      <c r="Z2763" s="144"/>
      <c r="AA2763" s="144"/>
      <c r="AB2763" s="144"/>
      <c r="AC2763" s="144"/>
      <c r="AD2763" s="144"/>
      <c r="AE2763" s="144"/>
      <c r="AF2763" s="144"/>
      <c r="AG2763" s="144"/>
      <c r="AH2763" s="144"/>
      <c r="AI2763" s="144"/>
      <c r="AJ2763" s="144"/>
      <c r="AK2763" s="144"/>
      <c r="AL2763" s="144"/>
      <c r="AM2763" s="144"/>
      <c r="AN2763" s="144"/>
      <c r="AO2763" s="144"/>
      <c r="AP2763" s="144"/>
      <c r="AQ2763" s="144"/>
      <c r="AR2763" s="144"/>
      <c r="AS2763" s="144"/>
      <c r="AT2763" s="144"/>
      <c r="AU2763" s="144"/>
      <c r="AV2763" s="144"/>
      <c r="AW2763" s="144"/>
      <c r="AX2763" s="144"/>
      <c r="AY2763" s="144"/>
      <c r="AZ2763" s="144"/>
      <c r="BA2763" s="144"/>
      <c r="BB2763" s="144"/>
      <c r="BC2763" s="144"/>
      <c r="BD2763" s="144"/>
      <c r="BE2763" s="144"/>
      <c r="BF2763" s="144"/>
      <c r="BG2763" s="144"/>
      <c r="BH2763" s="144"/>
      <c r="BI2763" s="144"/>
      <c r="BJ2763" s="144"/>
      <c r="BK2763" s="144"/>
      <c r="BL2763" s="144"/>
      <c r="BM2763" s="144"/>
      <c r="BN2763" s="144"/>
      <c r="BO2763" s="144"/>
      <c r="BP2763" s="144"/>
    </row>
    <row r="2764" spans="1:68" ht="14.5" x14ac:dyDescent="0.3">
      <c r="A2764" s="143"/>
      <c r="B2764" s="143"/>
      <c r="C2764" s="327"/>
      <c r="D2764" s="144"/>
      <c r="E2764" s="144"/>
      <c r="F2764" s="144"/>
      <c r="G2764" s="144"/>
      <c r="H2764" s="144"/>
      <c r="I2764" s="144"/>
      <c r="J2764" s="144"/>
      <c r="K2764" s="144"/>
      <c r="L2764" s="144"/>
      <c r="M2764" s="144"/>
      <c r="N2764" s="144"/>
      <c r="O2764" s="144"/>
      <c r="P2764" s="144"/>
      <c r="Q2764" s="144"/>
      <c r="R2764" s="144"/>
      <c r="S2764" s="144"/>
      <c r="T2764" s="144"/>
      <c r="U2764" s="144"/>
      <c r="V2764" s="144"/>
      <c r="W2764" s="144"/>
      <c r="X2764" s="144"/>
      <c r="Y2764" s="144"/>
      <c r="Z2764" s="144"/>
      <c r="AA2764" s="144"/>
      <c r="AB2764" s="144"/>
      <c r="AC2764" s="144"/>
      <c r="AD2764" s="144"/>
      <c r="AE2764" s="144"/>
      <c r="AF2764" s="144"/>
      <c r="AG2764" s="144"/>
      <c r="AH2764" s="144"/>
      <c r="AI2764" s="144"/>
      <c r="AJ2764" s="144"/>
      <c r="AK2764" s="144"/>
      <c r="AL2764" s="144"/>
      <c r="AM2764" s="144"/>
      <c r="AN2764" s="144"/>
      <c r="AO2764" s="144"/>
      <c r="AP2764" s="144"/>
      <c r="AQ2764" s="144"/>
      <c r="AR2764" s="144"/>
      <c r="AS2764" s="144"/>
      <c r="AT2764" s="144"/>
      <c r="AU2764" s="144"/>
      <c r="AV2764" s="144"/>
      <c r="AW2764" s="144"/>
      <c r="AX2764" s="144"/>
      <c r="AY2764" s="144"/>
      <c r="AZ2764" s="144"/>
      <c r="BA2764" s="144"/>
      <c r="BB2764" s="144"/>
      <c r="BC2764" s="144"/>
      <c r="BD2764" s="144"/>
      <c r="BE2764" s="144"/>
      <c r="BF2764" s="144"/>
      <c r="BG2764" s="144"/>
      <c r="BH2764" s="144"/>
      <c r="BI2764" s="144"/>
      <c r="BJ2764" s="144"/>
      <c r="BK2764" s="144"/>
      <c r="BL2764" s="144"/>
      <c r="BM2764" s="144"/>
      <c r="BN2764" s="144"/>
      <c r="BO2764" s="144"/>
      <c r="BP2764" s="144"/>
    </row>
    <row r="2765" spans="1:68" ht="14.5" x14ac:dyDescent="0.3">
      <c r="A2765" s="143"/>
      <c r="B2765" s="143"/>
      <c r="C2765" s="327"/>
      <c r="D2765" s="144"/>
      <c r="E2765" s="144"/>
      <c r="F2765" s="144"/>
      <c r="G2765" s="144"/>
      <c r="H2765" s="144"/>
      <c r="I2765" s="144"/>
      <c r="J2765" s="144"/>
      <c r="K2765" s="144"/>
      <c r="L2765" s="144"/>
      <c r="M2765" s="144"/>
      <c r="N2765" s="144"/>
      <c r="O2765" s="144"/>
      <c r="P2765" s="144"/>
      <c r="Q2765" s="144"/>
      <c r="R2765" s="144"/>
      <c r="S2765" s="144"/>
      <c r="T2765" s="144"/>
      <c r="U2765" s="144"/>
      <c r="V2765" s="144"/>
      <c r="W2765" s="144"/>
      <c r="X2765" s="144"/>
      <c r="Y2765" s="144"/>
      <c r="Z2765" s="144"/>
      <c r="AA2765" s="144"/>
      <c r="AB2765" s="144"/>
      <c r="AC2765" s="144"/>
      <c r="AD2765" s="144"/>
      <c r="AE2765" s="144"/>
      <c r="AF2765" s="144"/>
      <c r="AG2765" s="144"/>
      <c r="AH2765" s="144"/>
      <c r="AI2765" s="144"/>
      <c r="AJ2765" s="144"/>
      <c r="AK2765" s="144"/>
      <c r="AL2765" s="144"/>
      <c r="AM2765" s="144"/>
      <c r="AN2765" s="144"/>
      <c r="AO2765" s="144"/>
      <c r="AP2765" s="144"/>
      <c r="AQ2765" s="144"/>
      <c r="AR2765" s="144"/>
      <c r="AS2765" s="144"/>
      <c r="AT2765" s="144"/>
      <c r="AU2765" s="144"/>
      <c r="AV2765" s="144"/>
      <c r="AW2765" s="144"/>
      <c r="AX2765" s="144"/>
      <c r="AY2765" s="144"/>
      <c r="AZ2765" s="144"/>
      <c r="BA2765" s="144"/>
      <c r="BB2765" s="144"/>
      <c r="BC2765" s="144"/>
      <c r="BD2765" s="144"/>
      <c r="BE2765" s="144"/>
      <c r="BF2765" s="144"/>
      <c r="BG2765" s="144"/>
      <c r="BH2765" s="144"/>
      <c r="BI2765" s="144"/>
      <c r="BJ2765" s="144"/>
      <c r="BK2765" s="144"/>
      <c r="BL2765" s="144"/>
      <c r="BM2765" s="144"/>
      <c r="BN2765" s="144"/>
      <c r="BO2765" s="144"/>
      <c r="BP2765" s="144"/>
    </row>
    <row r="2766" spans="1:68" ht="14.5" x14ac:dyDescent="0.3">
      <c r="A2766" s="143"/>
      <c r="B2766" s="143"/>
      <c r="C2766" s="327"/>
      <c r="D2766" s="144"/>
      <c r="E2766" s="144"/>
      <c r="F2766" s="144"/>
      <c r="G2766" s="144"/>
      <c r="H2766" s="144"/>
      <c r="I2766" s="144"/>
      <c r="J2766" s="144"/>
      <c r="K2766" s="144"/>
      <c r="L2766" s="144"/>
      <c r="M2766" s="144"/>
      <c r="N2766" s="144"/>
      <c r="O2766" s="144"/>
      <c r="P2766" s="144"/>
      <c r="Q2766" s="144"/>
      <c r="R2766" s="144"/>
      <c r="S2766" s="144"/>
      <c r="T2766" s="144"/>
      <c r="U2766" s="144"/>
      <c r="V2766" s="144"/>
      <c r="W2766" s="144"/>
      <c r="X2766" s="144"/>
      <c r="Y2766" s="144"/>
      <c r="Z2766" s="144"/>
      <c r="AA2766" s="144"/>
      <c r="AB2766" s="144"/>
      <c r="AC2766" s="144"/>
      <c r="AD2766" s="144"/>
      <c r="AE2766" s="144"/>
      <c r="AF2766" s="144"/>
      <c r="AG2766" s="144"/>
      <c r="AH2766" s="144"/>
      <c r="AI2766" s="144"/>
      <c r="AJ2766" s="144"/>
      <c r="AK2766" s="144"/>
      <c r="AL2766" s="144"/>
      <c r="AM2766" s="144"/>
      <c r="AN2766" s="144"/>
      <c r="AO2766" s="144"/>
      <c r="AP2766" s="144"/>
      <c r="AQ2766" s="144"/>
      <c r="AR2766" s="144"/>
      <c r="AS2766" s="144"/>
      <c r="AT2766" s="144"/>
      <c r="AU2766" s="144"/>
      <c r="AV2766" s="144"/>
      <c r="AW2766" s="144"/>
      <c r="AX2766" s="144"/>
      <c r="AY2766" s="144"/>
      <c r="AZ2766" s="144"/>
      <c r="BA2766" s="144"/>
      <c r="BB2766" s="144"/>
      <c r="BC2766" s="144"/>
      <c r="BD2766" s="144"/>
      <c r="BE2766" s="144"/>
      <c r="BF2766" s="144"/>
      <c r="BG2766" s="144"/>
      <c r="BH2766" s="144"/>
      <c r="BI2766" s="144"/>
      <c r="BJ2766" s="144"/>
      <c r="BK2766" s="144"/>
      <c r="BL2766" s="144"/>
      <c r="BM2766" s="144"/>
      <c r="BN2766" s="144"/>
      <c r="BO2766" s="144"/>
      <c r="BP2766" s="144"/>
    </row>
    <row r="2767" spans="1:68" ht="14.5" x14ac:dyDescent="0.3">
      <c r="A2767" s="143"/>
      <c r="B2767" s="143"/>
      <c r="C2767" s="327"/>
      <c r="D2767" s="144"/>
      <c r="E2767" s="144"/>
      <c r="F2767" s="144"/>
      <c r="G2767" s="144"/>
      <c r="H2767" s="144"/>
      <c r="I2767" s="144"/>
      <c r="J2767" s="144"/>
      <c r="K2767" s="144"/>
      <c r="L2767" s="144"/>
      <c r="M2767" s="144"/>
      <c r="N2767" s="144"/>
      <c r="O2767" s="144"/>
      <c r="P2767" s="144"/>
      <c r="Q2767" s="144"/>
      <c r="R2767" s="144"/>
      <c r="S2767" s="144"/>
      <c r="T2767" s="144"/>
      <c r="U2767" s="144"/>
      <c r="V2767" s="144"/>
      <c r="W2767" s="144"/>
      <c r="X2767" s="144"/>
      <c r="Y2767" s="144"/>
      <c r="Z2767" s="144"/>
      <c r="AA2767" s="144"/>
      <c r="AB2767" s="144"/>
      <c r="AC2767" s="144"/>
      <c r="AD2767" s="144"/>
      <c r="AE2767" s="144"/>
      <c r="AF2767" s="144"/>
      <c r="AG2767" s="144"/>
      <c r="AH2767" s="144"/>
      <c r="AI2767" s="144"/>
      <c r="AJ2767" s="144"/>
      <c r="AK2767" s="144"/>
      <c r="AL2767" s="144"/>
      <c r="AM2767" s="144"/>
      <c r="AN2767" s="144"/>
      <c r="AO2767" s="144"/>
      <c r="AP2767" s="144"/>
      <c r="AQ2767" s="144"/>
      <c r="AR2767" s="144"/>
      <c r="AS2767" s="144"/>
      <c r="AT2767" s="144"/>
      <c r="AU2767" s="144"/>
      <c r="AV2767" s="144"/>
      <c r="AW2767" s="144"/>
      <c r="AX2767" s="144"/>
      <c r="AY2767" s="144"/>
      <c r="AZ2767" s="144"/>
      <c r="BA2767" s="144"/>
      <c r="BB2767" s="144"/>
      <c r="BC2767" s="144"/>
      <c r="BD2767" s="144"/>
      <c r="BE2767" s="144"/>
      <c r="BF2767" s="144"/>
      <c r="BG2767" s="144"/>
      <c r="BH2767" s="144"/>
      <c r="BI2767" s="144"/>
      <c r="BJ2767" s="144"/>
      <c r="BK2767" s="144"/>
      <c r="BL2767" s="144"/>
      <c r="BM2767" s="144"/>
      <c r="BN2767" s="144"/>
      <c r="BO2767" s="144"/>
      <c r="BP2767" s="144"/>
    </row>
    <row r="2768" spans="1:68" ht="14.5" x14ac:dyDescent="0.3">
      <c r="A2768" s="143"/>
      <c r="B2768" s="143"/>
      <c r="C2768" s="327"/>
      <c r="D2768" s="144"/>
      <c r="E2768" s="144"/>
      <c r="F2768" s="144"/>
      <c r="G2768" s="144"/>
      <c r="H2768" s="144"/>
      <c r="I2768" s="144"/>
      <c r="J2768" s="144"/>
      <c r="K2768" s="144"/>
      <c r="L2768" s="144"/>
      <c r="M2768" s="144"/>
      <c r="N2768" s="144"/>
      <c r="O2768" s="144"/>
      <c r="P2768" s="144"/>
      <c r="Q2768" s="144"/>
      <c r="R2768" s="144"/>
      <c r="S2768" s="144"/>
      <c r="T2768" s="144"/>
      <c r="U2768" s="144"/>
      <c r="V2768" s="144"/>
      <c r="W2768" s="144"/>
      <c r="X2768" s="144"/>
      <c r="Y2768" s="144"/>
      <c r="Z2768" s="144"/>
      <c r="AA2768" s="144"/>
      <c r="AB2768" s="144"/>
      <c r="AC2768" s="144"/>
      <c r="AD2768" s="144"/>
      <c r="AE2768" s="144"/>
      <c r="AF2768" s="144"/>
      <c r="AG2768" s="144"/>
      <c r="AH2768" s="144"/>
      <c r="AI2768" s="144"/>
      <c r="AJ2768" s="144"/>
      <c r="AK2768" s="144"/>
      <c r="AL2768" s="144"/>
      <c r="AM2768" s="144"/>
      <c r="AN2768" s="144"/>
      <c r="AO2768" s="144"/>
      <c r="AP2768" s="144"/>
      <c r="AQ2768" s="144"/>
      <c r="AR2768" s="144"/>
      <c r="AS2768" s="144"/>
      <c r="AT2768" s="144"/>
      <c r="AU2768" s="144"/>
      <c r="AV2768" s="144"/>
      <c r="AW2768" s="144"/>
      <c r="AX2768" s="144"/>
      <c r="AY2768" s="144"/>
      <c r="AZ2768" s="144"/>
      <c r="BA2768" s="144"/>
      <c r="BB2768" s="144"/>
      <c r="BC2768" s="144"/>
      <c r="BD2768" s="144"/>
      <c r="BE2768" s="144"/>
      <c r="BF2768" s="144"/>
      <c r="BG2768" s="144"/>
      <c r="BH2768" s="144"/>
      <c r="BI2768" s="144"/>
      <c r="BJ2768" s="144"/>
      <c r="BK2768" s="144"/>
      <c r="BL2768" s="144"/>
      <c r="BM2768" s="144"/>
      <c r="BN2768" s="144"/>
      <c r="BO2768" s="144"/>
      <c r="BP2768" s="144"/>
    </row>
    <row r="2769" spans="1:68" ht="14.5" x14ac:dyDescent="0.3">
      <c r="A2769" s="143"/>
      <c r="B2769" s="143"/>
      <c r="C2769" s="327"/>
      <c r="D2769" s="144"/>
      <c r="E2769" s="144"/>
      <c r="F2769" s="144"/>
      <c r="G2769" s="144"/>
      <c r="H2769" s="144"/>
      <c r="I2769" s="144"/>
      <c r="J2769" s="144"/>
      <c r="K2769" s="144"/>
      <c r="L2769" s="144"/>
      <c r="M2769" s="144"/>
      <c r="N2769" s="144"/>
      <c r="O2769" s="144"/>
      <c r="P2769" s="144"/>
      <c r="Q2769" s="144"/>
      <c r="R2769" s="144"/>
      <c r="S2769" s="144"/>
      <c r="T2769" s="144"/>
      <c r="U2769" s="144"/>
      <c r="V2769" s="144"/>
      <c r="W2769" s="144"/>
      <c r="X2769" s="144"/>
      <c r="Y2769" s="144"/>
      <c r="Z2769" s="144"/>
      <c r="AA2769" s="144"/>
      <c r="AB2769" s="144"/>
      <c r="AC2769" s="144"/>
      <c r="AD2769" s="144"/>
      <c r="AE2769" s="144"/>
      <c r="AF2769" s="144"/>
      <c r="AG2769" s="144"/>
      <c r="AH2769" s="144"/>
      <c r="AI2769" s="144"/>
      <c r="AJ2769" s="144"/>
      <c r="AK2769" s="144"/>
      <c r="AL2769" s="144"/>
      <c r="AM2769" s="144"/>
      <c r="AN2769" s="144"/>
      <c r="AO2769" s="144"/>
      <c r="AP2769" s="144"/>
      <c r="AQ2769" s="144"/>
      <c r="AR2769" s="144"/>
      <c r="AS2769" s="144"/>
      <c r="AT2769" s="144"/>
      <c r="AU2769" s="144"/>
      <c r="AV2769" s="144"/>
      <c r="AW2769" s="144"/>
      <c r="AX2769" s="144"/>
      <c r="AY2769" s="144"/>
      <c r="AZ2769" s="144"/>
      <c r="BA2769" s="144"/>
      <c r="BB2769" s="144"/>
      <c r="BC2769" s="144"/>
      <c r="BD2769" s="144"/>
      <c r="BE2769" s="144"/>
      <c r="BF2769" s="144"/>
      <c r="BG2769" s="144"/>
      <c r="BH2769" s="144"/>
      <c r="BI2769" s="144"/>
      <c r="BJ2769" s="144"/>
      <c r="BK2769" s="144"/>
      <c r="BL2769" s="144"/>
      <c r="BM2769" s="144"/>
      <c r="BN2769" s="144"/>
      <c r="BO2769" s="144"/>
      <c r="BP2769" s="144"/>
    </row>
    <row r="2770" spans="1:68" ht="14.5" x14ac:dyDescent="0.3">
      <c r="A2770" s="143"/>
      <c r="B2770" s="143"/>
      <c r="C2770" s="327"/>
      <c r="D2770" s="144"/>
      <c r="E2770" s="144"/>
      <c r="F2770" s="144"/>
      <c r="G2770" s="144"/>
      <c r="H2770" s="144"/>
      <c r="I2770" s="144"/>
      <c r="J2770" s="144"/>
      <c r="K2770" s="144"/>
      <c r="L2770" s="144"/>
      <c r="M2770" s="144"/>
      <c r="N2770" s="144"/>
      <c r="O2770" s="144"/>
      <c r="P2770" s="144"/>
      <c r="Q2770" s="144"/>
      <c r="R2770" s="144"/>
      <c r="S2770" s="144"/>
      <c r="T2770" s="144"/>
      <c r="U2770" s="144"/>
      <c r="V2770" s="144"/>
      <c r="W2770" s="144"/>
      <c r="X2770" s="144"/>
      <c r="Y2770" s="144"/>
      <c r="Z2770" s="144"/>
      <c r="AA2770" s="144"/>
      <c r="AB2770" s="144"/>
      <c r="AC2770" s="144"/>
      <c r="AD2770" s="144"/>
      <c r="AE2770" s="144"/>
      <c r="AF2770" s="144"/>
      <c r="AG2770" s="144"/>
      <c r="AH2770" s="144"/>
      <c r="AI2770" s="144"/>
      <c r="AJ2770" s="144"/>
      <c r="AK2770" s="144"/>
      <c r="AL2770" s="144"/>
      <c r="AM2770" s="144"/>
      <c r="AN2770" s="144"/>
      <c r="AO2770" s="144"/>
      <c r="AP2770" s="144"/>
      <c r="AQ2770" s="144"/>
      <c r="AR2770" s="144"/>
      <c r="AS2770" s="144"/>
      <c r="AT2770" s="144"/>
      <c r="AU2770" s="144"/>
      <c r="AV2770" s="144"/>
      <c r="AW2770" s="144"/>
      <c r="AX2770" s="144"/>
      <c r="AY2770" s="144"/>
      <c r="AZ2770" s="144"/>
      <c r="BA2770" s="144"/>
      <c r="BB2770" s="144"/>
      <c r="BC2770" s="144"/>
      <c r="BD2770" s="144"/>
      <c r="BE2770" s="144"/>
      <c r="BF2770" s="144"/>
      <c r="BG2770" s="144"/>
      <c r="BH2770" s="144"/>
      <c r="BI2770" s="144"/>
      <c r="BJ2770" s="144"/>
      <c r="BK2770" s="144"/>
      <c r="BL2770" s="144"/>
      <c r="BM2770" s="144"/>
      <c r="BN2770" s="144"/>
      <c r="BO2770" s="144"/>
      <c r="BP2770" s="144"/>
    </row>
    <row r="2771" spans="1:68" ht="14.5" x14ac:dyDescent="0.3">
      <c r="A2771" s="143"/>
      <c r="B2771" s="143"/>
      <c r="C2771" s="327"/>
      <c r="D2771" s="144"/>
      <c r="E2771" s="144"/>
      <c r="F2771" s="144"/>
      <c r="G2771" s="144"/>
      <c r="H2771" s="144"/>
      <c r="I2771" s="144"/>
      <c r="J2771" s="144"/>
      <c r="K2771" s="144"/>
      <c r="L2771" s="144"/>
      <c r="M2771" s="144"/>
      <c r="N2771" s="144"/>
      <c r="O2771" s="144"/>
      <c r="P2771" s="144"/>
      <c r="Q2771" s="144"/>
      <c r="R2771" s="144"/>
      <c r="S2771" s="144"/>
      <c r="T2771" s="144"/>
      <c r="U2771" s="144"/>
      <c r="V2771" s="144"/>
      <c r="W2771" s="144"/>
      <c r="X2771" s="144"/>
      <c r="Y2771" s="144"/>
      <c r="Z2771" s="144"/>
      <c r="AA2771" s="144"/>
      <c r="AB2771" s="144"/>
      <c r="AC2771" s="144"/>
      <c r="AD2771" s="144"/>
      <c r="AE2771" s="144"/>
      <c r="AF2771" s="144"/>
      <c r="AG2771" s="144"/>
      <c r="AH2771" s="144"/>
      <c r="AI2771" s="144"/>
      <c r="AJ2771" s="144"/>
      <c r="AK2771" s="144"/>
      <c r="AL2771" s="144"/>
      <c r="AM2771" s="144"/>
      <c r="AN2771" s="144"/>
      <c r="AO2771" s="144"/>
      <c r="AP2771" s="144"/>
      <c r="AQ2771" s="144"/>
      <c r="AR2771" s="144"/>
      <c r="AS2771" s="144"/>
      <c r="AT2771" s="144"/>
      <c r="AU2771" s="144"/>
      <c r="AV2771" s="144"/>
      <c r="AW2771" s="144"/>
      <c r="AX2771" s="144"/>
      <c r="AY2771" s="144"/>
      <c r="AZ2771" s="144"/>
      <c r="BA2771" s="144"/>
      <c r="BB2771" s="144"/>
      <c r="BC2771" s="144"/>
      <c r="BD2771" s="144"/>
      <c r="BE2771" s="144"/>
      <c r="BF2771" s="144"/>
      <c r="BG2771" s="144"/>
      <c r="BH2771" s="144"/>
      <c r="BI2771" s="144"/>
      <c r="BJ2771" s="144"/>
      <c r="BK2771" s="144"/>
      <c r="BL2771" s="144"/>
      <c r="BM2771" s="144"/>
      <c r="BN2771" s="144"/>
      <c r="BO2771" s="144"/>
      <c r="BP2771" s="144"/>
    </row>
    <row r="2772" spans="1:68" ht="14.5" x14ac:dyDescent="0.3">
      <c r="A2772" s="143"/>
      <c r="B2772" s="143"/>
      <c r="C2772" s="327"/>
      <c r="D2772" s="144"/>
      <c r="E2772" s="144"/>
      <c r="F2772" s="144"/>
      <c r="G2772" s="144"/>
      <c r="H2772" s="144"/>
      <c r="I2772" s="144"/>
      <c r="J2772" s="144"/>
      <c r="K2772" s="144"/>
      <c r="L2772" s="144"/>
      <c r="M2772" s="144"/>
      <c r="N2772" s="144"/>
      <c r="O2772" s="144"/>
      <c r="P2772" s="144"/>
      <c r="Q2772" s="144"/>
      <c r="R2772" s="144"/>
      <c r="S2772" s="144"/>
      <c r="T2772" s="144"/>
      <c r="U2772" s="144"/>
      <c r="V2772" s="144"/>
      <c r="W2772" s="144"/>
      <c r="X2772" s="144"/>
      <c r="Y2772" s="144"/>
      <c r="Z2772" s="144"/>
      <c r="AA2772" s="144"/>
      <c r="AB2772" s="144"/>
      <c r="AC2772" s="144"/>
      <c r="AD2772" s="144"/>
      <c r="AE2772" s="144"/>
      <c r="AF2772" s="144"/>
      <c r="AG2772" s="144"/>
      <c r="AH2772" s="144"/>
      <c r="AI2772" s="144"/>
      <c r="AJ2772" s="144"/>
      <c r="AK2772" s="144"/>
      <c r="AL2772" s="144"/>
      <c r="AM2772" s="144"/>
      <c r="AN2772" s="144"/>
      <c r="AO2772" s="144"/>
      <c r="AP2772" s="144"/>
      <c r="AQ2772" s="144"/>
      <c r="AR2772" s="144"/>
      <c r="AS2772" s="144"/>
      <c r="AT2772" s="144"/>
      <c r="AU2772" s="144"/>
      <c r="AV2772" s="144"/>
      <c r="AW2772" s="144"/>
      <c r="AX2772" s="144"/>
      <c r="AY2772" s="144"/>
      <c r="AZ2772" s="144"/>
      <c r="BA2772" s="144"/>
      <c r="BB2772" s="144"/>
      <c r="BC2772" s="144"/>
      <c r="BD2772" s="144"/>
      <c r="BE2772" s="144"/>
      <c r="BF2772" s="144"/>
      <c r="BG2772" s="144"/>
      <c r="BH2772" s="144"/>
      <c r="BI2772" s="144"/>
      <c r="BJ2772" s="144"/>
      <c r="BK2772" s="144"/>
      <c r="BL2772" s="144"/>
      <c r="BM2772" s="144"/>
      <c r="BN2772" s="144"/>
      <c r="BO2772" s="144"/>
      <c r="BP2772" s="144"/>
    </row>
    <row r="2773" spans="1:68" ht="14.5" x14ac:dyDescent="0.3">
      <c r="A2773" s="143"/>
      <c r="B2773" s="143"/>
      <c r="C2773" s="327"/>
      <c r="D2773" s="144"/>
      <c r="E2773" s="144"/>
      <c r="F2773" s="144"/>
      <c r="G2773" s="144"/>
      <c r="H2773" s="144"/>
      <c r="I2773" s="144"/>
      <c r="J2773" s="144"/>
      <c r="K2773" s="144"/>
      <c r="L2773" s="144"/>
      <c r="M2773" s="144"/>
      <c r="N2773" s="144"/>
      <c r="O2773" s="144"/>
      <c r="P2773" s="144"/>
      <c r="Q2773" s="144"/>
      <c r="R2773" s="144"/>
      <c r="S2773" s="144"/>
      <c r="T2773" s="144"/>
      <c r="U2773" s="144"/>
      <c r="V2773" s="144"/>
      <c r="W2773" s="144"/>
      <c r="X2773" s="144"/>
      <c r="Y2773" s="144"/>
      <c r="Z2773" s="144"/>
      <c r="AA2773" s="144"/>
      <c r="AB2773" s="144"/>
      <c r="AC2773" s="144"/>
      <c r="AD2773" s="144"/>
      <c r="AE2773" s="144"/>
      <c r="AF2773" s="144"/>
      <c r="AG2773" s="144"/>
      <c r="AH2773" s="144"/>
      <c r="AI2773" s="144"/>
      <c r="AJ2773" s="144"/>
      <c r="AK2773" s="144"/>
      <c r="AL2773" s="144"/>
      <c r="AM2773" s="144"/>
      <c r="AN2773" s="144"/>
      <c r="AO2773" s="144"/>
      <c r="AP2773" s="144"/>
      <c r="AQ2773" s="144"/>
      <c r="AR2773" s="144"/>
      <c r="AS2773" s="144"/>
      <c r="AT2773" s="144"/>
      <c r="AU2773" s="144"/>
      <c r="AV2773" s="144"/>
      <c r="AW2773" s="144"/>
      <c r="AX2773" s="144"/>
      <c r="AY2773" s="144"/>
      <c r="AZ2773" s="144"/>
      <c r="BA2773" s="144"/>
      <c r="BB2773" s="144"/>
      <c r="BC2773" s="144"/>
      <c r="BD2773" s="144"/>
      <c r="BE2773" s="144"/>
      <c r="BF2773" s="144"/>
      <c r="BG2773" s="144"/>
      <c r="BH2773" s="144"/>
      <c r="BI2773" s="144"/>
      <c r="BJ2773" s="144"/>
      <c r="BK2773" s="144"/>
      <c r="BL2773" s="144"/>
      <c r="BM2773" s="144"/>
      <c r="BN2773" s="144"/>
      <c r="BO2773" s="144"/>
      <c r="BP2773" s="144"/>
    </row>
    <row r="2774" spans="1:68" ht="14.5" x14ac:dyDescent="0.3">
      <c r="A2774" s="143"/>
      <c r="B2774" s="143"/>
      <c r="C2774" s="327"/>
      <c r="D2774" s="144"/>
      <c r="E2774" s="144"/>
      <c r="F2774" s="144"/>
      <c r="G2774" s="144"/>
      <c r="H2774" s="144"/>
      <c r="I2774" s="144"/>
      <c r="J2774" s="144"/>
      <c r="K2774" s="144"/>
      <c r="L2774" s="144"/>
      <c r="M2774" s="144"/>
      <c r="N2774" s="144"/>
      <c r="O2774" s="144"/>
      <c r="P2774" s="144"/>
      <c r="Q2774" s="144"/>
      <c r="R2774" s="144"/>
      <c r="S2774" s="144"/>
      <c r="T2774" s="144"/>
      <c r="U2774" s="144"/>
      <c r="V2774" s="144"/>
      <c r="W2774" s="144"/>
      <c r="X2774" s="144"/>
      <c r="Y2774" s="144"/>
      <c r="Z2774" s="144"/>
      <c r="AA2774" s="144"/>
      <c r="AB2774" s="144"/>
      <c r="AC2774" s="144"/>
      <c r="AD2774" s="144"/>
      <c r="AE2774" s="144"/>
      <c r="AF2774" s="144"/>
      <c r="AG2774" s="144"/>
      <c r="AH2774" s="144"/>
      <c r="AI2774" s="144"/>
      <c r="AJ2774" s="144"/>
      <c r="AK2774" s="144"/>
      <c r="AL2774" s="144"/>
      <c r="AM2774" s="144"/>
      <c r="AN2774" s="144"/>
      <c r="AO2774" s="144"/>
      <c r="AP2774" s="144"/>
      <c r="AQ2774" s="144"/>
      <c r="AR2774" s="144"/>
      <c r="AS2774" s="144"/>
      <c r="AT2774" s="144"/>
      <c r="AU2774" s="144"/>
      <c r="AV2774" s="144"/>
      <c r="AW2774" s="144"/>
      <c r="AX2774" s="144"/>
      <c r="AY2774" s="144"/>
      <c r="AZ2774" s="144"/>
      <c r="BA2774" s="144"/>
      <c r="BB2774" s="144"/>
      <c r="BC2774" s="144"/>
      <c r="BD2774" s="144"/>
      <c r="BE2774" s="144"/>
      <c r="BF2774" s="144"/>
      <c r="BG2774" s="144"/>
      <c r="BH2774" s="144"/>
      <c r="BI2774" s="144"/>
      <c r="BJ2774" s="144"/>
      <c r="BK2774" s="144"/>
      <c r="BL2774" s="144"/>
      <c r="BM2774" s="144"/>
      <c r="BN2774" s="144"/>
      <c r="BO2774" s="144"/>
      <c r="BP2774" s="144"/>
    </row>
    <row r="2775" spans="1:68" ht="14.5" x14ac:dyDescent="0.3">
      <c r="A2775" s="143"/>
      <c r="B2775" s="143"/>
      <c r="C2775" s="327"/>
      <c r="D2775" s="144"/>
      <c r="E2775" s="144"/>
      <c r="F2775" s="144"/>
      <c r="G2775" s="144"/>
      <c r="H2775" s="144"/>
      <c r="I2775" s="144"/>
      <c r="J2775" s="144"/>
      <c r="K2775" s="144"/>
      <c r="L2775" s="144"/>
      <c r="M2775" s="144"/>
      <c r="N2775" s="144"/>
      <c r="O2775" s="144"/>
      <c r="P2775" s="144"/>
      <c r="Q2775" s="144"/>
      <c r="R2775" s="144"/>
      <c r="S2775" s="144"/>
      <c r="T2775" s="144"/>
      <c r="U2775" s="144"/>
      <c r="V2775" s="144"/>
      <c r="W2775" s="144"/>
      <c r="X2775" s="144"/>
      <c r="Y2775" s="144"/>
      <c r="Z2775" s="144"/>
      <c r="AA2775" s="144"/>
      <c r="AB2775" s="144"/>
      <c r="AC2775" s="144"/>
      <c r="AD2775" s="144"/>
      <c r="AE2775" s="144"/>
      <c r="AF2775" s="144"/>
      <c r="AG2775" s="144"/>
      <c r="AH2775" s="144"/>
      <c r="AI2775" s="144"/>
      <c r="AJ2775" s="144"/>
      <c r="AK2775" s="144"/>
      <c r="AL2775" s="144"/>
      <c r="AM2775" s="144"/>
      <c r="AN2775" s="144"/>
      <c r="AO2775" s="144"/>
      <c r="AP2775" s="144"/>
      <c r="AQ2775" s="144"/>
      <c r="AR2775" s="144"/>
      <c r="AS2775" s="144"/>
      <c r="AT2775" s="144"/>
      <c r="AU2775" s="144"/>
      <c r="AV2775" s="144"/>
      <c r="AW2775" s="144"/>
      <c r="AX2775" s="144"/>
      <c r="AY2775" s="144"/>
      <c r="AZ2775" s="144"/>
      <c r="BA2775" s="144"/>
      <c r="BB2775" s="144"/>
      <c r="BC2775" s="144"/>
      <c r="BD2775" s="144"/>
      <c r="BE2775" s="144"/>
      <c r="BF2775" s="144"/>
      <c r="BG2775" s="144"/>
      <c r="BH2775" s="144"/>
      <c r="BI2775" s="144"/>
      <c r="BJ2775" s="144"/>
      <c r="BK2775" s="144"/>
      <c r="BL2775" s="144"/>
      <c r="BM2775" s="144"/>
      <c r="BN2775" s="144"/>
      <c r="BO2775" s="144"/>
      <c r="BP2775" s="144"/>
    </row>
    <row r="2776" spans="1:68" ht="14.5" x14ac:dyDescent="0.3">
      <c r="A2776" s="143"/>
      <c r="B2776" s="143"/>
      <c r="C2776" s="327"/>
      <c r="D2776" s="144"/>
      <c r="E2776" s="144"/>
      <c r="F2776" s="144"/>
      <c r="G2776" s="144"/>
      <c r="H2776" s="144"/>
      <c r="I2776" s="144"/>
      <c r="J2776" s="144"/>
      <c r="K2776" s="144"/>
      <c r="L2776" s="144"/>
      <c r="M2776" s="144"/>
      <c r="N2776" s="144"/>
      <c r="O2776" s="144"/>
      <c r="P2776" s="144"/>
      <c r="Q2776" s="144"/>
      <c r="R2776" s="144"/>
      <c r="S2776" s="144"/>
      <c r="T2776" s="144"/>
      <c r="U2776" s="144"/>
      <c r="V2776" s="144"/>
      <c r="W2776" s="144"/>
      <c r="X2776" s="144"/>
      <c r="Y2776" s="144"/>
      <c r="Z2776" s="144"/>
      <c r="AA2776" s="144"/>
      <c r="AB2776" s="144"/>
      <c r="AC2776" s="144"/>
      <c r="AD2776" s="144"/>
      <c r="AE2776" s="144"/>
      <c r="AF2776" s="144"/>
      <c r="AG2776" s="144"/>
      <c r="AH2776" s="144"/>
      <c r="AI2776" s="144"/>
      <c r="AJ2776" s="144"/>
      <c r="AK2776" s="144"/>
      <c r="AL2776" s="144"/>
      <c r="AM2776" s="144"/>
      <c r="AN2776" s="144"/>
      <c r="AO2776" s="144"/>
      <c r="AP2776" s="144"/>
      <c r="AQ2776" s="144"/>
      <c r="AR2776" s="144"/>
      <c r="AS2776" s="144"/>
      <c r="AT2776" s="144"/>
      <c r="AU2776" s="144"/>
      <c r="AV2776" s="144"/>
      <c r="AW2776" s="144"/>
      <c r="AX2776" s="144"/>
      <c r="AY2776" s="144"/>
      <c r="AZ2776" s="144"/>
      <c r="BA2776" s="144"/>
      <c r="BB2776" s="144"/>
      <c r="BC2776" s="144"/>
      <c r="BD2776" s="144"/>
      <c r="BE2776" s="144"/>
      <c r="BF2776" s="144"/>
      <c r="BG2776" s="144"/>
      <c r="BH2776" s="144"/>
      <c r="BI2776" s="144"/>
      <c r="BJ2776" s="144"/>
      <c r="BK2776" s="144"/>
      <c r="BL2776" s="144"/>
      <c r="BM2776" s="144"/>
      <c r="BN2776" s="144"/>
      <c r="BO2776" s="144"/>
      <c r="BP2776" s="144"/>
    </row>
    <row r="2777" spans="1:68" ht="14.5" x14ac:dyDescent="0.3">
      <c r="A2777" s="143"/>
      <c r="B2777" s="143"/>
      <c r="C2777" s="327"/>
      <c r="D2777" s="144"/>
      <c r="E2777" s="144"/>
      <c r="F2777" s="144"/>
      <c r="G2777" s="144"/>
      <c r="H2777" s="144"/>
      <c r="I2777" s="144"/>
      <c r="J2777" s="144"/>
      <c r="K2777" s="144"/>
      <c r="L2777" s="144"/>
      <c r="M2777" s="144"/>
      <c r="N2777" s="144"/>
      <c r="O2777" s="144"/>
      <c r="P2777" s="144"/>
      <c r="Q2777" s="144"/>
      <c r="R2777" s="144"/>
      <c r="S2777" s="144"/>
      <c r="T2777" s="144"/>
      <c r="U2777" s="144"/>
      <c r="V2777" s="144"/>
      <c r="W2777" s="144"/>
      <c r="X2777" s="144"/>
      <c r="Y2777" s="144"/>
      <c r="Z2777" s="144"/>
      <c r="AA2777" s="144"/>
      <c r="AB2777" s="144"/>
      <c r="AC2777" s="144"/>
      <c r="AD2777" s="144"/>
      <c r="AE2777" s="144"/>
      <c r="AF2777" s="144"/>
      <c r="AG2777" s="144"/>
      <c r="AH2777" s="144"/>
      <c r="AI2777" s="144"/>
      <c r="AJ2777" s="144"/>
      <c r="AK2777" s="144"/>
      <c r="AL2777" s="144"/>
      <c r="AM2777" s="144"/>
      <c r="AN2777" s="144"/>
      <c r="AO2777" s="144"/>
      <c r="AP2777" s="144"/>
      <c r="AQ2777" s="144"/>
      <c r="AR2777" s="144"/>
      <c r="AS2777" s="144"/>
      <c r="AT2777" s="144"/>
      <c r="AU2777" s="144"/>
      <c r="AV2777" s="144"/>
      <c r="AW2777" s="144"/>
      <c r="AX2777" s="144"/>
      <c r="AY2777" s="144"/>
      <c r="AZ2777" s="144"/>
      <c r="BA2777" s="144"/>
      <c r="BB2777" s="144"/>
      <c r="BC2777" s="144"/>
      <c r="BD2777" s="144"/>
      <c r="BE2777" s="144"/>
      <c r="BF2777" s="144"/>
      <c r="BG2777" s="144"/>
      <c r="BH2777" s="144"/>
      <c r="BI2777" s="144"/>
      <c r="BJ2777" s="144"/>
      <c r="BK2777" s="144"/>
      <c r="BL2777" s="144"/>
      <c r="BM2777" s="144"/>
      <c r="BN2777" s="144"/>
      <c r="BO2777" s="144"/>
      <c r="BP2777" s="144"/>
    </row>
    <row r="2778" spans="1:68" ht="14.5" x14ac:dyDescent="0.3">
      <c r="A2778" s="143"/>
      <c r="B2778" s="143"/>
      <c r="C2778" s="327"/>
      <c r="D2778" s="144"/>
      <c r="E2778" s="144"/>
      <c r="F2778" s="144"/>
      <c r="G2778" s="144"/>
      <c r="H2778" s="144"/>
      <c r="I2778" s="144"/>
      <c r="J2778" s="144"/>
      <c r="K2778" s="144"/>
      <c r="L2778" s="144"/>
      <c r="M2778" s="144"/>
      <c r="N2778" s="144"/>
      <c r="O2778" s="144"/>
      <c r="P2778" s="144"/>
      <c r="Q2778" s="144"/>
      <c r="R2778" s="144"/>
      <c r="S2778" s="144"/>
      <c r="T2778" s="144"/>
      <c r="U2778" s="144"/>
      <c r="V2778" s="144"/>
      <c r="W2778" s="144"/>
      <c r="X2778" s="144"/>
      <c r="Y2778" s="144"/>
      <c r="Z2778" s="144"/>
      <c r="AA2778" s="144"/>
      <c r="AB2778" s="144"/>
      <c r="AC2778" s="144"/>
      <c r="AD2778" s="144"/>
      <c r="AE2778" s="144"/>
      <c r="AF2778" s="144"/>
      <c r="AG2778" s="144"/>
      <c r="AH2778" s="144"/>
      <c r="AI2778" s="144"/>
      <c r="AJ2778" s="144"/>
      <c r="AK2778" s="144"/>
      <c r="AL2778" s="144"/>
      <c r="AM2778" s="144"/>
      <c r="AN2778" s="144"/>
      <c r="AO2778" s="144"/>
      <c r="AP2778" s="144"/>
      <c r="AQ2778" s="144"/>
      <c r="AR2778" s="144"/>
      <c r="AS2778" s="144"/>
      <c r="AT2778" s="144"/>
      <c r="AU2778" s="144"/>
      <c r="AV2778" s="144"/>
      <c r="AW2778" s="144"/>
      <c r="AX2778" s="144"/>
      <c r="AY2778" s="144"/>
      <c r="AZ2778" s="144"/>
      <c r="BA2778" s="144"/>
      <c r="BB2778" s="144"/>
      <c r="BC2778" s="144"/>
      <c r="BD2778" s="144"/>
      <c r="BE2778" s="144"/>
      <c r="BF2778" s="144"/>
      <c r="BG2778" s="144"/>
      <c r="BH2778" s="144"/>
      <c r="BI2778" s="144"/>
      <c r="BJ2778" s="144"/>
      <c r="BK2778" s="144"/>
      <c r="BL2778" s="144"/>
      <c r="BM2778" s="144"/>
      <c r="BN2778" s="144"/>
      <c r="BO2778" s="144"/>
      <c r="BP2778" s="144"/>
    </row>
    <row r="2779" spans="1:68" ht="14.5" x14ac:dyDescent="0.3">
      <c r="A2779" s="143"/>
      <c r="B2779" s="143"/>
      <c r="C2779" s="327"/>
      <c r="D2779" s="144"/>
      <c r="E2779" s="144"/>
      <c r="F2779" s="144"/>
      <c r="G2779" s="144"/>
      <c r="H2779" s="144"/>
      <c r="I2779" s="144"/>
      <c r="J2779" s="144"/>
      <c r="K2779" s="144"/>
      <c r="L2779" s="144"/>
      <c r="M2779" s="144"/>
      <c r="N2779" s="144"/>
      <c r="O2779" s="144"/>
      <c r="P2779" s="144"/>
      <c r="Q2779" s="144"/>
      <c r="R2779" s="144"/>
      <c r="S2779" s="144"/>
      <c r="T2779" s="144"/>
      <c r="U2779" s="144"/>
      <c r="V2779" s="144"/>
      <c r="W2779" s="144"/>
      <c r="X2779" s="144"/>
      <c r="Y2779" s="144"/>
      <c r="Z2779" s="144"/>
      <c r="AA2779" s="144"/>
      <c r="AB2779" s="144"/>
      <c r="AC2779" s="144"/>
      <c r="AD2779" s="144"/>
      <c r="AE2779" s="144"/>
      <c r="AF2779" s="144"/>
      <c r="AG2779" s="144"/>
      <c r="AH2779" s="144"/>
      <c r="AI2779" s="144"/>
      <c r="AJ2779" s="144"/>
      <c r="AK2779" s="144"/>
      <c r="AL2779" s="144"/>
      <c r="AM2779" s="144"/>
      <c r="AN2779" s="144"/>
      <c r="AO2779" s="144"/>
      <c r="AP2779" s="144"/>
      <c r="AQ2779" s="144"/>
      <c r="AR2779" s="144"/>
      <c r="AS2779" s="144"/>
      <c r="AT2779" s="144"/>
      <c r="AU2779" s="144"/>
      <c r="AV2779" s="144"/>
      <c r="AW2779" s="144"/>
      <c r="AX2779" s="144"/>
      <c r="AY2779" s="144"/>
      <c r="AZ2779" s="144"/>
      <c r="BA2779" s="144"/>
      <c r="BB2779" s="144"/>
      <c r="BC2779" s="144"/>
      <c r="BD2779" s="144"/>
      <c r="BE2779" s="144"/>
      <c r="BF2779" s="144"/>
      <c r="BG2779" s="144"/>
      <c r="BH2779" s="144"/>
      <c r="BI2779" s="144"/>
      <c r="BJ2779" s="144"/>
      <c r="BK2779" s="144"/>
      <c r="BL2779" s="144"/>
      <c r="BM2779" s="144"/>
      <c r="BN2779" s="144"/>
      <c r="BO2779" s="144"/>
      <c r="BP2779" s="144"/>
    </row>
    <row r="2780" spans="1:68" ht="14.5" x14ac:dyDescent="0.3">
      <c r="A2780" s="143"/>
      <c r="B2780" s="143"/>
      <c r="C2780" s="327"/>
      <c r="D2780" s="144"/>
      <c r="E2780" s="144"/>
      <c r="F2780" s="144"/>
      <c r="G2780" s="144"/>
      <c r="H2780" s="144"/>
      <c r="I2780" s="144"/>
      <c r="J2780" s="144"/>
      <c r="K2780" s="144"/>
      <c r="L2780" s="144"/>
      <c r="M2780" s="144"/>
      <c r="N2780" s="144"/>
      <c r="O2780" s="144"/>
      <c r="P2780" s="144"/>
      <c r="Q2780" s="144"/>
      <c r="R2780" s="144"/>
      <c r="S2780" s="144"/>
      <c r="T2780" s="144"/>
      <c r="U2780" s="144"/>
      <c r="V2780" s="144"/>
      <c r="W2780" s="144"/>
      <c r="X2780" s="144"/>
      <c r="Y2780" s="144"/>
      <c r="Z2780" s="144"/>
      <c r="AA2780" s="144"/>
      <c r="AB2780" s="144"/>
      <c r="AC2780" s="144"/>
      <c r="AD2780" s="144"/>
      <c r="AE2780" s="144"/>
      <c r="AF2780" s="144"/>
      <c r="AG2780" s="144"/>
      <c r="AH2780" s="144"/>
      <c r="AI2780" s="144"/>
      <c r="AJ2780" s="144"/>
      <c r="AK2780" s="144"/>
      <c r="AL2780" s="144"/>
      <c r="AM2780" s="144"/>
      <c r="AN2780" s="144"/>
      <c r="AO2780" s="144"/>
      <c r="AP2780" s="144"/>
      <c r="AQ2780" s="144"/>
      <c r="AR2780" s="144"/>
      <c r="AS2780" s="144"/>
      <c r="AT2780" s="144"/>
      <c r="AU2780" s="144"/>
      <c r="AV2780" s="144"/>
      <c r="AW2780" s="144"/>
      <c r="AX2780" s="144"/>
      <c r="AY2780" s="144"/>
      <c r="AZ2780" s="144"/>
      <c r="BA2780" s="144"/>
      <c r="BB2780" s="144"/>
      <c r="BC2780" s="144"/>
      <c r="BD2780" s="144"/>
      <c r="BE2780" s="144"/>
      <c r="BF2780" s="144"/>
      <c r="BG2780" s="144"/>
      <c r="BH2780" s="144"/>
      <c r="BI2780" s="144"/>
      <c r="BJ2780" s="144"/>
      <c r="BK2780" s="144"/>
      <c r="BL2780" s="144"/>
      <c r="BM2780" s="144"/>
      <c r="BN2780" s="144"/>
      <c r="BO2780" s="144"/>
      <c r="BP2780" s="144"/>
    </row>
    <row r="2781" spans="1:68" ht="14.5" x14ac:dyDescent="0.3">
      <c r="A2781" s="143"/>
      <c r="B2781" s="143"/>
      <c r="C2781" s="327"/>
      <c r="D2781" s="144"/>
      <c r="E2781" s="144"/>
      <c r="F2781" s="144"/>
      <c r="G2781" s="144"/>
      <c r="H2781" s="144"/>
      <c r="I2781" s="144"/>
      <c r="J2781" s="144"/>
      <c r="K2781" s="144"/>
      <c r="L2781" s="144"/>
      <c r="M2781" s="144"/>
      <c r="N2781" s="144"/>
      <c r="O2781" s="144"/>
      <c r="P2781" s="144"/>
      <c r="Q2781" s="144"/>
      <c r="R2781" s="144"/>
      <c r="S2781" s="144"/>
      <c r="T2781" s="144"/>
      <c r="U2781" s="144"/>
      <c r="V2781" s="144"/>
      <c r="W2781" s="144"/>
      <c r="X2781" s="144"/>
      <c r="Y2781" s="144"/>
      <c r="Z2781" s="144"/>
      <c r="AA2781" s="144"/>
      <c r="AB2781" s="144"/>
      <c r="AC2781" s="144"/>
      <c r="AD2781" s="144"/>
      <c r="AE2781" s="144"/>
      <c r="AF2781" s="144"/>
      <c r="AG2781" s="144"/>
      <c r="AH2781" s="144"/>
      <c r="AI2781" s="144"/>
      <c r="AJ2781" s="144"/>
      <c r="AK2781" s="144"/>
      <c r="AL2781" s="144"/>
      <c r="AM2781" s="144"/>
      <c r="AN2781" s="144"/>
      <c r="AO2781" s="144"/>
      <c r="AP2781" s="144"/>
      <c r="AQ2781" s="144"/>
      <c r="AR2781" s="144"/>
      <c r="AS2781" s="144"/>
      <c r="AT2781" s="144"/>
      <c r="AU2781" s="144"/>
      <c r="AV2781" s="144"/>
      <c r="AW2781" s="144"/>
      <c r="AX2781" s="144"/>
      <c r="AY2781" s="144"/>
      <c r="AZ2781" s="144"/>
      <c r="BA2781" s="144"/>
      <c r="BB2781" s="144"/>
      <c r="BC2781" s="144"/>
      <c r="BD2781" s="144"/>
      <c r="BE2781" s="144"/>
      <c r="BF2781" s="144"/>
      <c r="BG2781" s="144"/>
      <c r="BH2781" s="144"/>
      <c r="BI2781" s="144"/>
      <c r="BJ2781" s="144"/>
      <c r="BK2781" s="144"/>
      <c r="BL2781" s="144"/>
      <c r="BM2781" s="144"/>
      <c r="BN2781" s="144"/>
      <c r="BO2781" s="144"/>
      <c r="BP2781" s="144"/>
    </row>
    <row r="2782" spans="1:68" ht="14.5" x14ac:dyDescent="0.3">
      <c r="A2782" s="143"/>
      <c r="B2782" s="143"/>
      <c r="C2782" s="327"/>
      <c r="D2782" s="144"/>
      <c r="E2782" s="144"/>
      <c r="F2782" s="144"/>
      <c r="G2782" s="144"/>
      <c r="H2782" s="144"/>
      <c r="I2782" s="144"/>
      <c r="J2782" s="144"/>
      <c r="K2782" s="144"/>
      <c r="L2782" s="144"/>
      <c r="M2782" s="144"/>
      <c r="N2782" s="144"/>
      <c r="O2782" s="144"/>
      <c r="P2782" s="144"/>
      <c r="Q2782" s="144"/>
      <c r="R2782" s="144"/>
      <c r="S2782" s="144"/>
      <c r="T2782" s="144"/>
      <c r="U2782" s="144"/>
      <c r="V2782" s="144"/>
      <c r="W2782" s="144"/>
      <c r="X2782" s="144"/>
      <c r="Y2782" s="144"/>
      <c r="Z2782" s="144"/>
      <c r="AA2782" s="144"/>
      <c r="AB2782" s="144"/>
      <c r="AC2782" s="144"/>
      <c r="AD2782" s="144"/>
      <c r="AE2782" s="144"/>
      <c r="AF2782" s="144"/>
      <c r="AG2782" s="144"/>
      <c r="AH2782" s="144"/>
      <c r="AI2782" s="144"/>
      <c r="AJ2782" s="144"/>
      <c r="AK2782" s="144"/>
      <c r="AL2782" s="144"/>
      <c r="AM2782" s="144"/>
      <c r="AN2782" s="144"/>
      <c r="AO2782" s="144"/>
      <c r="AP2782" s="144"/>
      <c r="AQ2782" s="144"/>
      <c r="AR2782" s="144"/>
      <c r="AS2782" s="144"/>
      <c r="AT2782" s="144"/>
      <c r="AU2782" s="144"/>
      <c r="AV2782" s="144"/>
      <c r="AW2782" s="144"/>
      <c r="AX2782" s="144"/>
      <c r="AY2782" s="144"/>
      <c r="AZ2782" s="144"/>
      <c r="BA2782" s="144"/>
      <c r="BB2782" s="144"/>
      <c r="BC2782" s="144"/>
      <c r="BD2782" s="144"/>
      <c r="BE2782" s="144"/>
      <c r="BF2782" s="144"/>
      <c r="BG2782" s="144"/>
      <c r="BH2782" s="144"/>
      <c r="BI2782" s="144"/>
      <c r="BJ2782" s="144"/>
      <c r="BK2782" s="144"/>
      <c r="BL2782" s="144"/>
      <c r="BM2782" s="144"/>
      <c r="BN2782" s="144"/>
      <c r="BO2782" s="144"/>
      <c r="BP2782" s="144"/>
    </row>
    <row r="2783" spans="1:68" ht="14.5" x14ac:dyDescent="0.3">
      <c r="A2783" s="143"/>
      <c r="B2783" s="143"/>
      <c r="C2783" s="327"/>
      <c r="D2783" s="144"/>
      <c r="E2783" s="144"/>
      <c r="F2783" s="144"/>
      <c r="G2783" s="144"/>
      <c r="H2783" s="144"/>
      <c r="I2783" s="144"/>
      <c r="J2783" s="144"/>
      <c r="K2783" s="144"/>
      <c r="L2783" s="144"/>
      <c r="M2783" s="144"/>
      <c r="N2783" s="144"/>
      <c r="O2783" s="144"/>
      <c r="P2783" s="144"/>
      <c r="Q2783" s="144"/>
      <c r="R2783" s="144"/>
      <c r="S2783" s="144"/>
      <c r="T2783" s="144"/>
      <c r="U2783" s="144"/>
      <c r="V2783" s="144"/>
      <c r="W2783" s="144"/>
      <c r="X2783" s="144"/>
      <c r="Y2783" s="144"/>
      <c r="Z2783" s="144"/>
      <c r="AA2783" s="144"/>
      <c r="AB2783" s="144"/>
      <c r="AC2783" s="144"/>
      <c r="AD2783" s="144"/>
      <c r="AE2783" s="144"/>
      <c r="AF2783" s="144"/>
      <c r="AG2783" s="144"/>
      <c r="AH2783" s="144"/>
      <c r="AI2783" s="144"/>
      <c r="AJ2783" s="144"/>
      <c r="AK2783" s="144"/>
      <c r="AL2783" s="144"/>
      <c r="AM2783" s="144"/>
      <c r="AN2783" s="144"/>
      <c r="AO2783" s="144"/>
      <c r="AP2783" s="144"/>
      <c r="AQ2783" s="144"/>
      <c r="AR2783" s="144"/>
      <c r="AS2783" s="144"/>
      <c r="AT2783" s="144"/>
      <c r="AU2783" s="144"/>
      <c r="AV2783" s="144"/>
      <c r="AW2783" s="144"/>
      <c r="AX2783" s="144"/>
      <c r="AY2783" s="144"/>
      <c r="AZ2783" s="144"/>
      <c r="BA2783" s="144"/>
      <c r="BB2783" s="144"/>
      <c r="BC2783" s="144"/>
      <c r="BD2783" s="144"/>
      <c r="BE2783" s="144"/>
      <c r="BF2783" s="144"/>
      <c r="BG2783" s="144"/>
      <c r="BH2783" s="144"/>
      <c r="BI2783" s="144"/>
      <c r="BJ2783" s="144"/>
      <c r="BK2783" s="144"/>
      <c r="BL2783" s="144"/>
      <c r="BM2783" s="144"/>
      <c r="BN2783" s="144"/>
      <c r="BO2783" s="144"/>
      <c r="BP2783" s="144"/>
    </row>
    <row r="2784" spans="1:68" ht="14.5" x14ac:dyDescent="0.3">
      <c r="A2784" s="143"/>
      <c r="B2784" s="143"/>
      <c r="C2784" s="327"/>
      <c r="D2784" s="144"/>
      <c r="E2784" s="144"/>
      <c r="F2784" s="144"/>
      <c r="G2784" s="144"/>
      <c r="H2784" s="144"/>
      <c r="I2784" s="144"/>
      <c r="J2784" s="144"/>
      <c r="K2784" s="144"/>
      <c r="L2784" s="144"/>
      <c r="M2784" s="144"/>
      <c r="N2784" s="144"/>
      <c r="O2784" s="144"/>
      <c r="P2784" s="144"/>
      <c r="Q2784" s="144"/>
      <c r="R2784" s="144"/>
      <c r="S2784" s="144"/>
      <c r="T2784" s="144"/>
      <c r="U2784" s="144"/>
      <c r="V2784" s="144"/>
      <c r="W2784" s="144"/>
      <c r="X2784" s="144"/>
      <c r="Y2784" s="144"/>
      <c r="Z2784" s="144"/>
      <c r="AA2784" s="144"/>
      <c r="AB2784" s="144"/>
      <c r="AC2784" s="144"/>
      <c r="AD2784" s="144"/>
      <c r="AE2784" s="144"/>
      <c r="AF2784" s="144"/>
      <c r="AG2784" s="144"/>
      <c r="AH2784" s="144"/>
      <c r="AI2784" s="144"/>
      <c r="AJ2784" s="144"/>
      <c r="AK2784" s="144"/>
      <c r="AL2784" s="144"/>
      <c r="AM2784" s="144"/>
      <c r="AN2784" s="144"/>
      <c r="AO2784" s="144"/>
      <c r="AP2784" s="144"/>
      <c r="AQ2784" s="144"/>
      <c r="AR2784" s="144"/>
      <c r="AS2784" s="144"/>
      <c r="AT2784" s="144"/>
      <c r="AU2784" s="144"/>
      <c r="AV2784" s="144"/>
      <c r="AW2784" s="144"/>
      <c r="AX2784" s="144"/>
      <c r="AY2784" s="144"/>
      <c r="AZ2784" s="144"/>
      <c r="BA2784" s="144"/>
      <c r="BB2784" s="144"/>
      <c r="BC2784" s="144"/>
      <c r="BD2784" s="144"/>
      <c r="BE2784" s="144"/>
      <c r="BF2784" s="144"/>
      <c r="BG2784" s="144"/>
      <c r="BH2784" s="144"/>
      <c r="BI2784" s="144"/>
      <c r="BJ2784" s="144"/>
      <c r="BK2784" s="144"/>
      <c r="BL2784" s="144"/>
      <c r="BM2784" s="144"/>
      <c r="BN2784" s="144"/>
      <c r="BO2784" s="144"/>
      <c r="BP2784" s="144"/>
    </row>
    <row r="2785" spans="1:68" ht="14.5" x14ac:dyDescent="0.3">
      <c r="A2785" s="143"/>
      <c r="B2785" s="143"/>
      <c r="C2785" s="327"/>
      <c r="D2785" s="144"/>
      <c r="E2785" s="144"/>
      <c r="F2785" s="144"/>
      <c r="G2785" s="144"/>
      <c r="H2785" s="144"/>
      <c r="I2785" s="144"/>
      <c r="J2785" s="144"/>
      <c r="K2785" s="144"/>
      <c r="L2785" s="144"/>
      <c r="M2785" s="144"/>
      <c r="N2785" s="144"/>
      <c r="O2785" s="144"/>
      <c r="P2785" s="144"/>
      <c r="Q2785" s="144"/>
      <c r="R2785" s="144"/>
      <c r="S2785" s="144"/>
      <c r="T2785" s="144"/>
      <c r="U2785" s="144"/>
      <c r="V2785" s="144"/>
      <c r="W2785" s="144"/>
      <c r="X2785" s="144"/>
      <c r="Y2785" s="144"/>
      <c r="Z2785" s="144"/>
      <c r="AA2785" s="144"/>
      <c r="AB2785" s="144"/>
      <c r="AC2785" s="144"/>
      <c r="AD2785" s="144"/>
      <c r="AE2785" s="144"/>
      <c r="AF2785" s="144"/>
      <c r="AG2785" s="144"/>
      <c r="AH2785" s="144"/>
      <c r="AI2785" s="144"/>
      <c r="AJ2785" s="144"/>
      <c r="AK2785" s="144"/>
      <c r="AL2785" s="144"/>
      <c r="AM2785" s="144"/>
      <c r="AN2785" s="144"/>
      <c r="AO2785" s="144"/>
      <c r="AP2785" s="144"/>
      <c r="AQ2785" s="144"/>
      <c r="AR2785" s="144"/>
      <c r="AS2785" s="144"/>
      <c r="AT2785" s="144"/>
      <c r="AU2785" s="144"/>
      <c r="AV2785" s="144"/>
      <c r="AW2785" s="144"/>
      <c r="AX2785" s="144"/>
      <c r="AY2785" s="144"/>
      <c r="AZ2785" s="144"/>
      <c r="BA2785" s="144"/>
      <c r="BB2785" s="144"/>
      <c r="BC2785" s="144"/>
      <c r="BD2785" s="144"/>
      <c r="BE2785" s="144"/>
      <c r="BF2785" s="144"/>
      <c r="BG2785" s="144"/>
      <c r="BH2785" s="144"/>
      <c r="BI2785" s="144"/>
      <c r="BJ2785" s="144"/>
      <c r="BK2785" s="144"/>
      <c r="BL2785" s="144"/>
      <c r="BM2785" s="144"/>
      <c r="BN2785" s="144"/>
      <c r="BO2785" s="144"/>
      <c r="BP2785" s="144"/>
    </row>
    <row r="2786" spans="1:68" ht="14.5" x14ac:dyDescent="0.3">
      <c r="A2786" s="143"/>
      <c r="B2786" s="143"/>
      <c r="C2786" s="327"/>
      <c r="D2786" s="144"/>
      <c r="E2786" s="144"/>
      <c r="F2786" s="144"/>
      <c r="G2786" s="144"/>
      <c r="H2786" s="144"/>
      <c r="I2786" s="144"/>
      <c r="J2786" s="144"/>
      <c r="K2786" s="144"/>
      <c r="L2786" s="144"/>
      <c r="M2786" s="144"/>
      <c r="N2786" s="144"/>
      <c r="O2786" s="144"/>
      <c r="P2786" s="144"/>
      <c r="Q2786" s="144"/>
      <c r="R2786" s="144"/>
      <c r="S2786" s="144"/>
      <c r="T2786" s="144"/>
      <c r="U2786" s="144"/>
      <c r="V2786" s="144"/>
      <c r="W2786" s="144"/>
      <c r="X2786" s="144"/>
      <c r="Y2786" s="144"/>
      <c r="Z2786" s="144"/>
      <c r="AA2786" s="144"/>
      <c r="AB2786" s="144"/>
      <c r="AC2786" s="144"/>
      <c r="AD2786" s="144"/>
      <c r="AE2786" s="144"/>
      <c r="AF2786" s="144"/>
      <c r="AG2786" s="144"/>
      <c r="AH2786" s="144"/>
      <c r="AI2786" s="144"/>
      <c r="AJ2786" s="144"/>
      <c r="AK2786" s="144"/>
      <c r="AL2786" s="144"/>
      <c r="AM2786" s="144"/>
      <c r="AN2786" s="144"/>
      <c r="AO2786" s="144"/>
      <c r="AP2786" s="144"/>
      <c r="AQ2786" s="144"/>
      <c r="AR2786" s="144"/>
      <c r="AS2786" s="144"/>
      <c r="AT2786" s="144"/>
      <c r="AU2786" s="144"/>
      <c r="AV2786" s="144"/>
      <c r="AW2786" s="144"/>
      <c r="AX2786" s="144"/>
      <c r="AY2786" s="144"/>
      <c r="AZ2786" s="144"/>
      <c r="BA2786" s="144"/>
      <c r="BB2786" s="144"/>
      <c r="BC2786" s="144"/>
      <c r="BD2786" s="144"/>
      <c r="BE2786" s="144"/>
      <c r="BF2786" s="144"/>
      <c r="BG2786" s="144"/>
      <c r="BH2786" s="144"/>
      <c r="BI2786" s="144"/>
      <c r="BJ2786" s="144"/>
      <c r="BK2786" s="144"/>
      <c r="BL2786" s="144"/>
      <c r="BM2786" s="144"/>
      <c r="BN2786" s="144"/>
      <c r="BO2786" s="144"/>
      <c r="BP2786" s="144"/>
    </row>
    <row r="2787" spans="1:68" ht="14.5" x14ac:dyDescent="0.3">
      <c r="A2787" s="143"/>
      <c r="B2787" s="143"/>
      <c r="C2787" s="327"/>
      <c r="D2787" s="144"/>
      <c r="E2787" s="144"/>
      <c r="F2787" s="144"/>
      <c r="G2787" s="144"/>
      <c r="H2787" s="144"/>
      <c r="I2787" s="144"/>
      <c r="J2787" s="144"/>
      <c r="K2787" s="144"/>
      <c r="L2787" s="144"/>
      <c r="M2787" s="144"/>
      <c r="N2787" s="144"/>
      <c r="O2787" s="144"/>
      <c r="P2787" s="144"/>
      <c r="Q2787" s="144"/>
      <c r="R2787" s="144"/>
      <c r="S2787" s="144"/>
      <c r="T2787" s="144"/>
      <c r="U2787" s="144"/>
      <c r="V2787" s="144"/>
      <c r="W2787" s="144"/>
      <c r="X2787" s="144"/>
      <c r="Y2787" s="144"/>
      <c r="Z2787" s="144"/>
      <c r="AA2787" s="144"/>
      <c r="AB2787" s="144"/>
      <c r="AC2787" s="144"/>
      <c r="AD2787" s="144"/>
      <c r="AE2787" s="144"/>
      <c r="AF2787" s="144"/>
      <c r="AG2787" s="144"/>
      <c r="AH2787" s="144"/>
      <c r="AI2787" s="144"/>
      <c r="AJ2787" s="144"/>
      <c r="AK2787" s="144"/>
      <c r="AL2787" s="144"/>
      <c r="AM2787" s="144"/>
      <c r="AN2787" s="144"/>
      <c r="AO2787" s="144"/>
      <c r="AP2787" s="144"/>
      <c r="AQ2787" s="144"/>
      <c r="AR2787" s="144"/>
      <c r="AS2787" s="144"/>
      <c r="AT2787" s="144"/>
      <c r="AU2787" s="144"/>
      <c r="AV2787" s="144"/>
      <c r="AW2787" s="144"/>
      <c r="AX2787" s="144"/>
      <c r="AY2787" s="144"/>
      <c r="AZ2787" s="144"/>
      <c r="BA2787" s="144"/>
      <c r="BB2787" s="144"/>
      <c r="BC2787" s="144"/>
      <c r="BD2787" s="144"/>
      <c r="BE2787" s="144"/>
      <c r="BF2787" s="144"/>
      <c r="BG2787" s="144"/>
      <c r="BH2787" s="144"/>
      <c r="BI2787" s="144"/>
      <c r="BJ2787" s="144"/>
      <c r="BK2787" s="144"/>
      <c r="BL2787" s="144"/>
      <c r="BM2787" s="144"/>
      <c r="BN2787" s="144"/>
      <c r="BO2787" s="144"/>
      <c r="BP2787" s="144"/>
    </row>
    <row r="2788" spans="1:68" ht="14.5" x14ac:dyDescent="0.3">
      <c r="A2788" s="143"/>
      <c r="B2788" s="143"/>
      <c r="C2788" s="327"/>
      <c r="D2788" s="144"/>
      <c r="E2788" s="144"/>
      <c r="F2788" s="144"/>
      <c r="G2788" s="144"/>
      <c r="H2788" s="144"/>
      <c r="I2788" s="144"/>
      <c r="J2788" s="144"/>
      <c r="K2788" s="144"/>
      <c r="L2788" s="144"/>
      <c r="M2788" s="144"/>
      <c r="N2788" s="144"/>
      <c r="O2788" s="144"/>
      <c r="P2788" s="144"/>
      <c r="Q2788" s="144"/>
      <c r="R2788" s="144"/>
      <c r="S2788" s="144"/>
      <c r="T2788" s="144"/>
      <c r="U2788" s="144"/>
      <c r="V2788" s="144"/>
      <c r="W2788" s="144"/>
      <c r="X2788" s="144"/>
      <c r="Y2788" s="144"/>
      <c r="Z2788" s="144"/>
      <c r="AA2788" s="144"/>
      <c r="AB2788" s="144"/>
      <c r="AC2788" s="144"/>
      <c r="AD2788" s="144"/>
      <c r="AE2788" s="144"/>
      <c r="AF2788" s="144"/>
      <c r="AG2788" s="144"/>
      <c r="AH2788" s="144"/>
      <c r="AI2788" s="144"/>
      <c r="AJ2788" s="144"/>
      <c r="AK2788" s="144"/>
      <c r="AL2788" s="144"/>
      <c r="AM2788" s="144"/>
      <c r="AN2788" s="144"/>
      <c r="AO2788" s="144"/>
      <c r="AP2788" s="144"/>
      <c r="AQ2788" s="144"/>
      <c r="AR2788" s="144"/>
      <c r="AS2788" s="144"/>
      <c r="AT2788" s="144"/>
      <c r="AU2788" s="144"/>
      <c r="AV2788" s="144"/>
      <c r="AW2788" s="144"/>
      <c r="AX2788" s="144"/>
      <c r="AY2788" s="144"/>
      <c r="AZ2788" s="144"/>
      <c r="BA2788" s="144"/>
      <c r="BB2788" s="144"/>
      <c r="BC2788" s="144"/>
      <c r="BD2788" s="144"/>
      <c r="BE2788" s="144"/>
      <c r="BF2788" s="144"/>
      <c r="BG2788" s="144"/>
      <c r="BH2788" s="144"/>
      <c r="BI2788" s="144"/>
      <c r="BJ2788" s="144"/>
      <c r="BK2788" s="144"/>
      <c r="BL2788" s="144"/>
      <c r="BM2788" s="144"/>
      <c r="BN2788" s="144"/>
      <c r="BO2788" s="144"/>
      <c r="BP2788" s="144"/>
    </row>
    <row r="2789" spans="1:68" ht="14.5" x14ac:dyDescent="0.3">
      <c r="A2789" s="143"/>
      <c r="B2789" s="143"/>
      <c r="C2789" s="327"/>
      <c r="D2789" s="144"/>
      <c r="E2789" s="144"/>
      <c r="F2789" s="144"/>
      <c r="G2789" s="144"/>
      <c r="H2789" s="144"/>
      <c r="I2789" s="144"/>
      <c r="J2789" s="144"/>
      <c r="K2789" s="144"/>
      <c r="L2789" s="144"/>
      <c r="M2789" s="144"/>
      <c r="N2789" s="144"/>
      <c r="O2789" s="144"/>
      <c r="P2789" s="144"/>
      <c r="Q2789" s="144"/>
      <c r="R2789" s="144"/>
      <c r="S2789" s="144"/>
      <c r="T2789" s="144"/>
      <c r="U2789" s="144"/>
      <c r="V2789" s="144"/>
      <c r="W2789" s="144"/>
      <c r="X2789" s="144"/>
      <c r="Y2789" s="144"/>
      <c r="Z2789" s="144"/>
      <c r="AA2789" s="144"/>
      <c r="AB2789" s="144"/>
      <c r="AC2789" s="144"/>
      <c r="AD2789" s="144"/>
      <c r="AE2789" s="144"/>
      <c r="AF2789" s="144"/>
      <c r="AG2789" s="144"/>
      <c r="AH2789" s="144"/>
      <c r="AI2789" s="144"/>
      <c r="AJ2789" s="144"/>
      <c r="AK2789" s="144"/>
      <c r="AL2789" s="144"/>
      <c r="AM2789" s="144"/>
      <c r="AN2789" s="144"/>
      <c r="AO2789" s="144"/>
      <c r="AP2789" s="144"/>
      <c r="AQ2789" s="144"/>
      <c r="AR2789" s="144"/>
      <c r="AS2789" s="144"/>
      <c r="AT2789" s="144"/>
      <c r="AU2789" s="144"/>
      <c r="AV2789" s="144"/>
      <c r="AW2789" s="144"/>
      <c r="AX2789" s="144"/>
      <c r="AY2789" s="144"/>
      <c r="AZ2789" s="144"/>
      <c r="BA2789" s="144"/>
      <c r="BB2789" s="144"/>
      <c r="BC2789" s="144"/>
      <c r="BD2789" s="144"/>
      <c r="BE2789" s="144"/>
      <c r="BF2789" s="144"/>
      <c r="BG2789" s="144"/>
      <c r="BH2789" s="144"/>
      <c r="BI2789" s="144"/>
      <c r="BJ2789" s="144"/>
      <c r="BK2789" s="144"/>
      <c r="BL2789" s="144"/>
      <c r="BM2789" s="144"/>
      <c r="BN2789" s="144"/>
      <c r="BO2789" s="144"/>
      <c r="BP2789" s="144"/>
    </row>
    <row r="2790" spans="1:68" ht="14.5" x14ac:dyDescent="0.3">
      <c r="A2790" s="143"/>
      <c r="B2790" s="143"/>
      <c r="C2790" s="327"/>
      <c r="D2790" s="144"/>
      <c r="E2790" s="144"/>
      <c r="F2790" s="144"/>
      <c r="G2790" s="144"/>
      <c r="H2790" s="144"/>
      <c r="I2790" s="144"/>
      <c r="J2790" s="144"/>
      <c r="K2790" s="144"/>
      <c r="L2790" s="144"/>
      <c r="M2790" s="144"/>
      <c r="N2790" s="144"/>
      <c r="O2790" s="144"/>
      <c r="P2790" s="144"/>
      <c r="Q2790" s="144"/>
      <c r="R2790" s="144"/>
      <c r="S2790" s="144"/>
      <c r="T2790" s="144"/>
      <c r="U2790" s="144"/>
      <c r="V2790" s="144"/>
      <c r="W2790" s="144"/>
      <c r="X2790" s="144"/>
      <c r="Y2790" s="144"/>
      <c r="Z2790" s="144"/>
      <c r="AA2790" s="144"/>
      <c r="AB2790" s="144"/>
      <c r="AC2790" s="144"/>
      <c r="AD2790" s="144"/>
      <c r="AE2790" s="144"/>
      <c r="AF2790" s="144"/>
      <c r="AG2790" s="144"/>
      <c r="AH2790" s="144"/>
      <c r="AI2790" s="144"/>
      <c r="AJ2790" s="144"/>
      <c r="AK2790" s="144"/>
      <c r="AL2790" s="144"/>
      <c r="AM2790" s="144"/>
      <c r="AN2790" s="144"/>
      <c r="AO2790" s="144"/>
      <c r="AP2790" s="144"/>
      <c r="AQ2790" s="144"/>
      <c r="AR2790" s="144"/>
      <c r="AS2790" s="144"/>
      <c r="AT2790" s="144"/>
      <c r="AU2790" s="144"/>
      <c r="AV2790" s="144"/>
      <c r="AW2790" s="144"/>
      <c r="AX2790" s="144"/>
      <c r="AY2790" s="144"/>
      <c r="AZ2790" s="144"/>
      <c r="BA2790" s="144"/>
      <c r="BB2790" s="144"/>
      <c r="BC2790" s="144"/>
      <c r="BD2790" s="144"/>
      <c r="BE2790" s="144"/>
      <c r="BF2790" s="144"/>
      <c r="BG2790" s="144"/>
      <c r="BH2790" s="144"/>
      <c r="BI2790" s="144"/>
      <c r="BJ2790" s="144"/>
      <c r="BK2790" s="144"/>
      <c r="BL2790" s="144"/>
      <c r="BM2790" s="144"/>
      <c r="BN2790" s="144"/>
      <c r="BO2790" s="144"/>
      <c r="BP2790" s="144"/>
    </row>
    <row r="2791" spans="1:68" ht="14.5" x14ac:dyDescent="0.3">
      <c r="A2791" s="143"/>
      <c r="B2791" s="143"/>
      <c r="C2791" s="327"/>
      <c r="D2791" s="144"/>
      <c r="E2791" s="144"/>
      <c r="F2791" s="144"/>
      <c r="G2791" s="144"/>
      <c r="H2791" s="144"/>
      <c r="I2791" s="144"/>
      <c r="J2791" s="144"/>
      <c r="K2791" s="144"/>
      <c r="L2791" s="144"/>
      <c r="M2791" s="144"/>
      <c r="N2791" s="144"/>
      <c r="O2791" s="144"/>
      <c r="P2791" s="144"/>
      <c r="Q2791" s="144"/>
      <c r="R2791" s="144"/>
      <c r="S2791" s="144"/>
      <c r="T2791" s="144"/>
      <c r="U2791" s="144"/>
      <c r="V2791" s="144"/>
      <c r="W2791" s="144"/>
      <c r="X2791" s="144"/>
      <c r="Y2791" s="144"/>
      <c r="Z2791" s="144"/>
      <c r="AA2791" s="144"/>
      <c r="AB2791" s="144"/>
      <c r="AC2791" s="144"/>
      <c r="AD2791" s="144"/>
      <c r="AE2791" s="144"/>
      <c r="AF2791" s="144"/>
      <c r="AG2791" s="144"/>
      <c r="AH2791" s="144"/>
      <c r="AI2791" s="144"/>
      <c r="AJ2791" s="144"/>
      <c r="AK2791" s="144"/>
      <c r="AL2791" s="144"/>
      <c r="AM2791" s="144"/>
      <c r="AN2791" s="144"/>
      <c r="AO2791" s="144"/>
      <c r="AP2791" s="144"/>
      <c r="AQ2791" s="144"/>
      <c r="AR2791" s="144"/>
      <c r="AS2791" s="144"/>
      <c r="AT2791" s="144"/>
      <c r="AU2791" s="144"/>
      <c r="AV2791" s="144"/>
      <c r="AW2791" s="144"/>
      <c r="AX2791" s="144"/>
      <c r="AY2791" s="144"/>
      <c r="AZ2791" s="144"/>
      <c r="BA2791" s="144"/>
      <c r="BB2791" s="144"/>
      <c r="BC2791" s="144"/>
      <c r="BD2791" s="144"/>
      <c r="BE2791" s="144"/>
      <c r="BF2791" s="144"/>
      <c r="BG2791" s="144"/>
      <c r="BH2791" s="144"/>
      <c r="BI2791" s="144"/>
      <c r="BJ2791" s="144"/>
      <c r="BK2791" s="144"/>
      <c r="BL2791" s="144"/>
      <c r="BM2791" s="144"/>
      <c r="BN2791" s="144"/>
      <c r="BO2791" s="144"/>
      <c r="BP2791" s="144"/>
    </row>
    <row r="2792" spans="1:68" ht="14.5" x14ac:dyDescent="0.3">
      <c r="A2792" s="143"/>
      <c r="B2792" s="143"/>
      <c r="C2792" s="327"/>
      <c r="D2792" s="144"/>
      <c r="E2792" s="144"/>
      <c r="F2792" s="144"/>
      <c r="G2792" s="144"/>
      <c r="H2792" s="144"/>
      <c r="I2792" s="144"/>
      <c r="J2792" s="144"/>
      <c r="K2792" s="144"/>
      <c r="L2792" s="144"/>
      <c r="M2792" s="144"/>
      <c r="N2792" s="144"/>
      <c r="O2792" s="144"/>
      <c r="P2792" s="144"/>
      <c r="Q2792" s="144"/>
      <c r="R2792" s="144"/>
      <c r="S2792" s="144"/>
      <c r="T2792" s="144"/>
      <c r="U2792" s="144"/>
      <c r="V2792" s="144"/>
      <c r="W2792" s="144"/>
      <c r="X2792" s="144"/>
      <c r="Y2792" s="144"/>
      <c r="Z2792" s="144"/>
      <c r="AA2792" s="144"/>
      <c r="AB2792" s="144"/>
      <c r="AC2792" s="144"/>
      <c r="AD2792" s="144"/>
      <c r="AE2792" s="144"/>
      <c r="AF2792" s="144"/>
      <c r="AG2792" s="144"/>
      <c r="AH2792" s="144"/>
      <c r="AI2792" s="144"/>
      <c r="AJ2792" s="144"/>
      <c r="AK2792" s="144"/>
      <c r="AL2792" s="144"/>
      <c r="AM2792" s="144"/>
      <c r="AN2792" s="144"/>
      <c r="AO2792" s="144"/>
      <c r="AP2792" s="144"/>
      <c r="AQ2792" s="144"/>
      <c r="AR2792" s="144"/>
      <c r="AS2792" s="144"/>
      <c r="AT2792" s="144"/>
      <c r="AU2792" s="144"/>
      <c r="AV2792" s="144"/>
      <c r="AW2792" s="144"/>
      <c r="AX2792" s="144"/>
      <c r="AY2792" s="144"/>
      <c r="AZ2792" s="144"/>
      <c r="BA2792" s="144"/>
      <c r="BB2792" s="144"/>
      <c r="BC2792" s="144"/>
      <c r="BD2792" s="144"/>
      <c r="BE2792" s="144"/>
      <c r="BF2792" s="144"/>
      <c r="BG2792" s="144"/>
      <c r="BH2792" s="144"/>
      <c r="BI2792" s="144"/>
      <c r="BJ2792" s="144"/>
      <c r="BK2792" s="144"/>
      <c r="BL2792" s="144"/>
      <c r="BM2792" s="144"/>
      <c r="BN2792" s="144"/>
      <c r="BO2792" s="144"/>
      <c r="BP2792" s="144"/>
    </row>
    <row r="2793" spans="1:68" ht="14.5" x14ac:dyDescent="0.3">
      <c r="A2793" s="143"/>
      <c r="B2793" s="143"/>
      <c r="C2793" s="327"/>
      <c r="D2793" s="144"/>
      <c r="E2793" s="144"/>
      <c r="F2793" s="144"/>
      <c r="G2793" s="144"/>
      <c r="H2793" s="144"/>
      <c r="I2793" s="144"/>
      <c r="J2793" s="144"/>
      <c r="K2793" s="144"/>
      <c r="L2793" s="144"/>
      <c r="M2793" s="144"/>
      <c r="N2793" s="144"/>
      <c r="O2793" s="144"/>
      <c r="P2793" s="144"/>
      <c r="Q2793" s="144"/>
      <c r="R2793" s="144"/>
      <c r="S2793" s="144"/>
      <c r="T2793" s="144"/>
      <c r="U2793" s="144"/>
      <c r="V2793" s="144"/>
      <c r="W2793" s="144"/>
      <c r="X2793" s="144"/>
      <c r="Y2793" s="144"/>
      <c r="Z2793" s="144"/>
      <c r="AA2793" s="144"/>
      <c r="AB2793" s="144"/>
      <c r="AC2793" s="144"/>
      <c r="AD2793" s="144"/>
      <c r="AE2793" s="144"/>
      <c r="AF2793" s="144"/>
      <c r="AG2793" s="144"/>
      <c r="AH2793" s="144"/>
      <c r="AI2793" s="144"/>
      <c r="AJ2793" s="144"/>
      <c r="AK2793" s="144"/>
      <c r="AL2793" s="144"/>
      <c r="AM2793" s="144"/>
      <c r="AN2793" s="144"/>
      <c r="AO2793" s="144"/>
      <c r="AP2793" s="144"/>
      <c r="AQ2793" s="144"/>
      <c r="AR2793" s="144"/>
      <c r="AS2793" s="144"/>
      <c r="AT2793" s="144"/>
      <c r="AU2793" s="144"/>
      <c r="AV2793" s="144"/>
      <c r="AW2793" s="144"/>
      <c r="AX2793" s="144"/>
      <c r="AY2793" s="144"/>
      <c r="AZ2793" s="144"/>
      <c r="BA2793" s="144"/>
      <c r="BB2793" s="144"/>
      <c r="BC2793" s="144"/>
      <c r="BD2793" s="144"/>
      <c r="BE2793" s="144"/>
      <c r="BF2793" s="144"/>
      <c r="BG2793" s="144"/>
      <c r="BH2793" s="144"/>
      <c r="BI2793" s="144"/>
      <c r="BJ2793" s="144"/>
      <c r="BK2793" s="144"/>
      <c r="BL2793" s="144"/>
      <c r="BM2793" s="144"/>
      <c r="BN2793" s="144"/>
      <c r="BO2793" s="144"/>
      <c r="BP2793" s="144"/>
    </row>
    <row r="2794" spans="1:68" ht="14.5" x14ac:dyDescent="0.3">
      <c r="A2794" s="143"/>
      <c r="B2794" s="143"/>
      <c r="C2794" s="327"/>
      <c r="D2794" s="144"/>
      <c r="E2794" s="144"/>
      <c r="F2794" s="144"/>
      <c r="G2794" s="144"/>
      <c r="H2794" s="144"/>
      <c r="I2794" s="144"/>
      <c r="J2794" s="144"/>
      <c r="K2794" s="144"/>
      <c r="L2794" s="144"/>
      <c r="M2794" s="144"/>
      <c r="N2794" s="144"/>
      <c r="O2794" s="144"/>
      <c r="P2794" s="144"/>
      <c r="Q2794" s="144"/>
      <c r="R2794" s="144"/>
      <c r="S2794" s="144"/>
      <c r="T2794" s="144"/>
      <c r="U2794" s="144"/>
      <c r="V2794" s="144"/>
      <c r="W2794" s="144"/>
      <c r="X2794" s="144"/>
      <c r="Y2794" s="144"/>
      <c r="Z2794" s="144"/>
      <c r="AA2794" s="144"/>
      <c r="AB2794" s="144"/>
      <c r="AC2794" s="144"/>
      <c r="AD2794" s="144"/>
      <c r="AE2794" s="144"/>
      <c r="AF2794" s="144"/>
      <c r="AG2794" s="144"/>
      <c r="AH2794" s="144"/>
      <c r="AI2794" s="144"/>
      <c r="AJ2794" s="144"/>
      <c r="AK2794" s="144"/>
      <c r="AL2794" s="144"/>
      <c r="AM2794" s="144"/>
      <c r="AN2794" s="144"/>
      <c r="AO2794" s="144"/>
      <c r="AP2794" s="144"/>
      <c r="AQ2794" s="144"/>
      <c r="AR2794" s="144"/>
      <c r="AS2794" s="144"/>
      <c r="AT2794" s="144"/>
      <c r="AU2794" s="144"/>
      <c r="AV2794" s="144"/>
      <c r="AW2794" s="144"/>
      <c r="AX2794" s="144"/>
      <c r="AY2794" s="144"/>
      <c r="AZ2794" s="144"/>
      <c r="BA2794" s="144"/>
      <c r="BB2794" s="144"/>
      <c r="BC2794" s="144"/>
      <c r="BD2794" s="144"/>
      <c r="BE2794" s="144"/>
      <c r="BF2794" s="144"/>
      <c r="BG2794" s="144"/>
      <c r="BH2794" s="144"/>
      <c r="BI2794" s="144"/>
      <c r="BJ2794" s="144"/>
      <c r="BK2794" s="144"/>
      <c r="BL2794" s="144"/>
      <c r="BM2794" s="144"/>
      <c r="BN2794" s="144"/>
      <c r="BO2794" s="144"/>
      <c r="BP2794" s="144"/>
    </row>
    <row r="2795" spans="1:68" ht="14.5" x14ac:dyDescent="0.3">
      <c r="A2795" s="143"/>
      <c r="B2795" s="143"/>
      <c r="C2795" s="327"/>
      <c r="D2795" s="144"/>
      <c r="E2795" s="144"/>
      <c r="F2795" s="144"/>
      <c r="G2795" s="144"/>
      <c r="H2795" s="144"/>
      <c r="I2795" s="144"/>
      <c r="J2795" s="144"/>
      <c r="K2795" s="144"/>
      <c r="L2795" s="144"/>
      <c r="M2795" s="144"/>
      <c r="N2795" s="144"/>
      <c r="O2795" s="144"/>
      <c r="P2795" s="144"/>
      <c r="Q2795" s="144"/>
      <c r="R2795" s="144"/>
      <c r="S2795" s="144"/>
      <c r="T2795" s="144"/>
      <c r="U2795" s="144"/>
      <c r="V2795" s="144"/>
      <c r="W2795" s="144"/>
      <c r="X2795" s="144"/>
      <c r="Y2795" s="144"/>
      <c r="Z2795" s="144"/>
      <c r="AA2795" s="144"/>
      <c r="AB2795" s="144"/>
      <c r="AC2795" s="144"/>
      <c r="AD2795" s="144"/>
      <c r="AE2795" s="144"/>
      <c r="AF2795" s="144"/>
      <c r="AG2795" s="144"/>
      <c r="AH2795" s="144"/>
      <c r="AI2795" s="144"/>
      <c r="AJ2795" s="144"/>
      <c r="AK2795" s="144"/>
      <c r="AL2795" s="144"/>
      <c r="AM2795" s="144"/>
      <c r="AN2795" s="144"/>
      <c r="AO2795" s="144"/>
      <c r="AP2795" s="144"/>
      <c r="AQ2795" s="144"/>
      <c r="AR2795" s="144"/>
      <c r="AS2795" s="144"/>
      <c r="AT2795" s="144"/>
      <c r="AU2795" s="144"/>
      <c r="AV2795" s="144"/>
      <c r="AW2795" s="144"/>
      <c r="AX2795" s="144"/>
      <c r="AY2795" s="144"/>
      <c r="AZ2795" s="144"/>
      <c r="BA2795" s="144"/>
      <c r="BB2795" s="144"/>
      <c r="BC2795" s="144"/>
      <c r="BD2795" s="144"/>
      <c r="BE2795" s="144"/>
      <c r="BF2795" s="144"/>
      <c r="BG2795" s="144"/>
      <c r="BH2795" s="144"/>
      <c r="BI2795" s="144"/>
      <c r="BJ2795" s="144"/>
      <c r="BK2795" s="144"/>
      <c r="BL2795" s="144"/>
      <c r="BM2795" s="144"/>
      <c r="BN2795" s="144"/>
      <c r="BO2795" s="144"/>
      <c r="BP2795" s="144"/>
    </row>
    <row r="2796" spans="1:68" ht="14.5" x14ac:dyDescent="0.3">
      <c r="A2796" s="143"/>
      <c r="B2796" s="143"/>
      <c r="C2796" s="327"/>
      <c r="D2796" s="144"/>
      <c r="E2796" s="144"/>
      <c r="F2796" s="144"/>
      <c r="G2796" s="144"/>
      <c r="H2796" s="144"/>
      <c r="I2796" s="144"/>
      <c r="J2796" s="144"/>
      <c r="K2796" s="144"/>
      <c r="L2796" s="144"/>
      <c r="M2796" s="144"/>
      <c r="N2796" s="144"/>
      <c r="O2796" s="144"/>
      <c r="P2796" s="144"/>
      <c r="Q2796" s="144"/>
      <c r="R2796" s="144"/>
      <c r="S2796" s="144"/>
      <c r="T2796" s="144"/>
      <c r="U2796" s="144"/>
      <c r="V2796" s="144"/>
      <c r="W2796" s="144"/>
      <c r="X2796" s="144"/>
      <c r="Y2796" s="144"/>
      <c r="Z2796" s="144"/>
      <c r="AA2796" s="144"/>
      <c r="AB2796" s="144"/>
      <c r="AC2796" s="144"/>
      <c r="AD2796" s="144"/>
      <c r="AE2796" s="144"/>
      <c r="AF2796" s="144"/>
      <c r="AG2796" s="144"/>
      <c r="AH2796" s="144"/>
      <c r="AI2796" s="144"/>
      <c r="AJ2796" s="144"/>
      <c r="AK2796" s="144"/>
      <c r="AL2796" s="144"/>
      <c r="AM2796" s="144"/>
      <c r="AN2796" s="144"/>
      <c r="AO2796" s="144"/>
      <c r="AP2796" s="144"/>
      <c r="AQ2796" s="144"/>
      <c r="AR2796" s="144"/>
      <c r="AS2796" s="144"/>
      <c r="AT2796" s="144"/>
      <c r="AU2796" s="144"/>
      <c r="AV2796" s="144"/>
      <c r="AW2796" s="144"/>
      <c r="AX2796" s="144"/>
      <c r="AY2796" s="144"/>
      <c r="AZ2796" s="144"/>
      <c r="BA2796" s="144"/>
      <c r="BB2796" s="144"/>
      <c r="BC2796" s="144"/>
      <c r="BD2796" s="144"/>
      <c r="BE2796" s="144"/>
      <c r="BF2796" s="144"/>
      <c r="BG2796" s="144"/>
      <c r="BH2796" s="144"/>
      <c r="BI2796" s="144"/>
      <c r="BJ2796" s="144"/>
      <c r="BK2796" s="144"/>
      <c r="BL2796" s="144"/>
      <c r="BM2796" s="144"/>
      <c r="BN2796" s="144"/>
      <c r="BO2796" s="144"/>
      <c r="BP2796" s="144"/>
    </row>
    <row r="2797" spans="1:68" ht="14.5" x14ac:dyDescent="0.3">
      <c r="A2797" s="143"/>
      <c r="B2797" s="143"/>
      <c r="C2797" s="327"/>
      <c r="D2797" s="144"/>
      <c r="E2797" s="144"/>
      <c r="F2797" s="144"/>
      <c r="G2797" s="144"/>
      <c r="H2797" s="144"/>
      <c r="I2797" s="144"/>
      <c r="J2797" s="144"/>
      <c r="K2797" s="144"/>
      <c r="L2797" s="144"/>
      <c r="M2797" s="144"/>
      <c r="N2797" s="144"/>
      <c r="O2797" s="144"/>
      <c r="P2797" s="144"/>
      <c r="Q2797" s="144"/>
      <c r="R2797" s="144"/>
      <c r="S2797" s="144"/>
      <c r="T2797" s="144"/>
      <c r="U2797" s="144"/>
      <c r="V2797" s="144"/>
      <c r="W2797" s="144"/>
      <c r="X2797" s="144"/>
      <c r="Y2797" s="144"/>
      <c r="Z2797" s="144"/>
      <c r="AA2797" s="144"/>
      <c r="AB2797" s="144"/>
      <c r="AC2797" s="144"/>
      <c r="AD2797" s="144"/>
      <c r="AE2797" s="144"/>
      <c r="AF2797" s="144"/>
      <c r="AG2797" s="144"/>
      <c r="AH2797" s="144"/>
      <c r="AI2797" s="144"/>
      <c r="AJ2797" s="144"/>
      <c r="AK2797" s="144"/>
      <c r="AL2797" s="144"/>
      <c r="AM2797" s="144"/>
      <c r="AN2797" s="144"/>
      <c r="AO2797" s="144"/>
      <c r="AP2797" s="144"/>
      <c r="AQ2797" s="144"/>
      <c r="AR2797" s="144"/>
      <c r="AS2797" s="144"/>
      <c r="AT2797" s="144"/>
      <c r="AU2797" s="144"/>
      <c r="AV2797" s="144"/>
      <c r="AW2797" s="144"/>
      <c r="AX2797" s="144"/>
      <c r="AY2797" s="144"/>
      <c r="AZ2797" s="144"/>
      <c r="BA2797" s="144"/>
      <c r="BB2797" s="144"/>
      <c r="BC2797" s="144"/>
      <c r="BD2797" s="144"/>
      <c r="BE2797" s="144"/>
      <c r="BF2797" s="144"/>
      <c r="BG2797" s="144"/>
      <c r="BH2797" s="144"/>
      <c r="BI2797" s="144"/>
      <c r="BJ2797" s="144"/>
      <c r="BK2797" s="144"/>
      <c r="BL2797" s="144"/>
      <c r="BM2797" s="144"/>
      <c r="BN2797" s="144"/>
      <c r="BO2797" s="144"/>
      <c r="BP2797" s="144"/>
    </row>
    <row r="2798" spans="1:68" ht="14.5" x14ac:dyDescent="0.3">
      <c r="A2798" s="143"/>
      <c r="B2798" s="143"/>
      <c r="C2798" s="327"/>
      <c r="D2798" s="144"/>
      <c r="E2798" s="144"/>
      <c r="F2798" s="144"/>
      <c r="G2798" s="144"/>
      <c r="H2798" s="144"/>
      <c r="I2798" s="144"/>
      <c r="J2798" s="144"/>
      <c r="K2798" s="144"/>
      <c r="L2798" s="144"/>
      <c r="M2798" s="144"/>
      <c r="N2798" s="144"/>
      <c r="O2798" s="144"/>
      <c r="P2798" s="144"/>
      <c r="Q2798" s="144"/>
      <c r="R2798" s="144"/>
      <c r="S2798" s="144"/>
      <c r="T2798" s="144"/>
      <c r="U2798" s="144"/>
      <c r="V2798" s="144"/>
      <c r="W2798" s="144"/>
      <c r="X2798" s="144"/>
      <c r="Y2798" s="144"/>
      <c r="Z2798" s="144"/>
      <c r="AA2798" s="144"/>
      <c r="AB2798" s="144"/>
      <c r="AC2798" s="144"/>
      <c r="AD2798" s="144"/>
      <c r="AE2798" s="144"/>
      <c r="AF2798" s="144"/>
      <c r="AG2798" s="144"/>
      <c r="AH2798" s="144"/>
      <c r="AI2798" s="144"/>
      <c r="AJ2798" s="144"/>
      <c r="AK2798" s="144"/>
      <c r="AL2798" s="144"/>
      <c r="AM2798" s="144"/>
      <c r="AN2798" s="144"/>
      <c r="AO2798" s="144"/>
      <c r="AP2798" s="144"/>
      <c r="AQ2798" s="144"/>
      <c r="AR2798" s="144"/>
      <c r="AS2798" s="144"/>
      <c r="AT2798" s="144"/>
      <c r="AU2798" s="144"/>
      <c r="AV2798" s="144"/>
      <c r="AW2798" s="144"/>
      <c r="AX2798" s="144"/>
      <c r="AY2798" s="144"/>
      <c r="AZ2798" s="144"/>
      <c r="BA2798" s="144"/>
      <c r="BB2798" s="144"/>
      <c r="BC2798" s="144"/>
      <c r="BD2798" s="144"/>
      <c r="BE2798" s="144"/>
      <c r="BF2798" s="144"/>
      <c r="BG2798" s="144"/>
      <c r="BH2798" s="144"/>
      <c r="BI2798" s="144"/>
      <c r="BJ2798" s="144"/>
      <c r="BK2798" s="144"/>
      <c r="BL2798" s="144"/>
      <c r="BM2798" s="144"/>
      <c r="BN2798" s="144"/>
      <c r="BO2798" s="144"/>
      <c r="BP2798" s="144"/>
    </row>
    <row r="2799" spans="1:68" ht="14.5" x14ac:dyDescent="0.3">
      <c r="A2799" s="143"/>
      <c r="B2799" s="143"/>
      <c r="C2799" s="327"/>
      <c r="D2799" s="144"/>
      <c r="E2799" s="144"/>
      <c r="F2799" s="144"/>
      <c r="G2799" s="144"/>
      <c r="H2799" s="144"/>
      <c r="I2799" s="144"/>
      <c r="J2799" s="144"/>
      <c r="K2799" s="144"/>
      <c r="L2799" s="144"/>
      <c r="M2799" s="144"/>
      <c r="N2799" s="144"/>
      <c r="O2799" s="144"/>
      <c r="P2799" s="144"/>
      <c r="Q2799" s="144"/>
      <c r="R2799" s="144"/>
      <c r="S2799" s="144"/>
      <c r="T2799" s="144"/>
      <c r="U2799" s="144"/>
      <c r="V2799" s="144"/>
      <c r="W2799" s="144"/>
      <c r="X2799" s="144"/>
      <c r="Y2799" s="144"/>
      <c r="Z2799" s="144"/>
      <c r="AA2799" s="144"/>
      <c r="AB2799" s="144"/>
      <c r="AC2799" s="144"/>
      <c r="AD2799" s="144"/>
      <c r="AE2799" s="144"/>
      <c r="AF2799" s="144"/>
      <c r="AG2799" s="144"/>
      <c r="AH2799" s="144"/>
      <c r="AI2799" s="144"/>
      <c r="AJ2799" s="144"/>
      <c r="AK2799" s="144"/>
      <c r="AL2799" s="144"/>
      <c r="AM2799" s="144"/>
      <c r="AN2799" s="144"/>
      <c r="AO2799" s="144"/>
      <c r="AP2799" s="144"/>
      <c r="AQ2799" s="144"/>
      <c r="AR2799" s="144"/>
      <c r="AS2799" s="144"/>
      <c r="AT2799" s="144"/>
      <c r="AU2799" s="144"/>
      <c r="AV2799" s="144"/>
      <c r="AW2799" s="144"/>
      <c r="AX2799" s="144"/>
      <c r="AY2799" s="144"/>
      <c r="AZ2799" s="144"/>
      <c r="BA2799" s="144"/>
      <c r="BB2799" s="144"/>
      <c r="BC2799" s="144"/>
      <c r="BD2799" s="144"/>
      <c r="BE2799" s="144"/>
      <c r="BF2799" s="144"/>
      <c r="BG2799" s="144"/>
      <c r="BH2799" s="144"/>
      <c r="BI2799" s="144"/>
      <c r="BJ2799" s="144"/>
      <c r="BK2799" s="144"/>
      <c r="BL2799" s="144"/>
      <c r="BM2799" s="144"/>
      <c r="BN2799" s="144"/>
      <c r="BO2799" s="144"/>
      <c r="BP2799" s="144"/>
    </row>
    <row r="2800" spans="1:68" ht="14.5" x14ac:dyDescent="0.3">
      <c r="A2800" s="143"/>
      <c r="B2800" s="143"/>
      <c r="C2800" s="327"/>
      <c r="D2800" s="144"/>
      <c r="E2800" s="144"/>
      <c r="F2800" s="144"/>
      <c r="G2800" s="144"/>
      <c r="H2800" s="144"/>
      <c r="I2800" s="144"/>
      <c r="J2800" s="144"/>
      <c r="K2800" s="144"/>
      <c r="L2800" s="144"/>
      <c r="M2800" s="144"/>
      <c r="N2800" s="144"/>
      <c r="O2800" s="144"/>
      <c r="P2800" s="144"/>
      <c r="Q2800" s="144"/>
      <c r="R2800" s="144"/>
      <c r="S2800" s="144"/>
      <c r="T2800" s="144"/>
      <c r="U2800" s="144"/>
      <c r="V2800" s="144"/>
      <c r="W2800" s="144"/>
      <c r="X2800" s="144"/>
      <c r="Y2800" s="144"/>
      <c r="Z2800" s="144"/>
      <c r="AA2800" s="144"/>
      <c r="AB2800" s="144"/>
      <c r="AC2800" s="144"/>
      <c r="AD2800" s="144"/>
      <c r="AE2800" s="144"/>
      <c r="AF2800" s="144"/>
      <c r="AG2800" s="144"/>
      <c r="AH2800" s="144"/>
      <c r="AI2800" s="144"/>
      <c r="AJ2800" s="144"/>
      <c r="AK2800" s="144"/>
      <c r="AL2800" s="144"/>
      <c r="AM2800" s="144"/>
      <c r="AN2800" s="144"/>
      <c r="AO2800" s="144"/>
      <c r="AP2800" s="144"/>
      <c r="AQ2800" s="144"/>
      <c r="AR2800" s="144"/>
      <c r="AS2800" s="144"/>
      <c r="AT2800" s="144"/>
      <c r="AU2800" s="144"/>
      <c r="AV2800" s="144"/>
      <c r="AW2800" s="144"/>
      <c r="AX2800" s="144"/>
      <c r="AY2800" s="144"/>
      <c r="AZ2800" s="144"/>
      <c r="BA2800" s="144"/>
      <c r="BB2800" s="144"/>
      <c r="BC2800" s="144"/>
      <c r="BD2800" s="144"/>
      <c r="BE2800" s="144"/>
      <c r="BF2800" s="144"/>
      <c r="BG2800" s="144"/>
      <c r="BH2800" s="144"/>
      <c r="BI2800" s="144"/>
      <c r="BJ2800" s="144"/>
      <c r="BK2800" s="144"/>
      <c r="BL2800" s="144"/>
      <c r="BM2800" s="144"/>
      <c r="BN2800" s="144"/>
      <c r="BO2800" s="144"/>
      <c r="BP2800" s="144"/>
    </row>
    <row r="2801" spans="1:68" ht="14.5" x14ac:dyDescent="0.3">
      <c r="A2801" s="143"/>
      <c r="B2801" s="143"/>
      <c r="C2801" s="327"/>
      <c r="D2801" s="144"/>
      <c r="E2801" s="144"/>
      <c r="F2801" s="144"/>
      <c r="G2801" s="144"/>
      <c r="H2801" s="144"/>
      <c r="I2801" s="144"/>
      <c r="J2801" s="144"/>
      <c r="K2801" s="144"/>
      <c r="L2801" s="144"/>
      <c r="M2801" s="144"/>
      <c r="N2801" s="144"/>
      <c r="O2801" s="144"/>
      <c r="P2801" s="144"/>
      <c r="Q2801" s="144"/>
      <c r="R2801" s="144"/>
      <c r="S2801" s="144"/>
      <c r="T2801" s="144"/>
      <c r="U2801" s="144"/>
      <c r="V2801" s="144"/>
      <c r="W2801" s="144"/>
      <c r="X2801" s="144"/>
      <c r="Y2801" s="144"/>
      <c r="Z2801" s="144"/>
      <c r="AA2801" s="144"/>
      <c r="AB2801" s="144"/>
      <c r="AC2801" s="144"/>
      <c r="AD2801" s="144"/>
      <c r="AE2801" s="144"/>
      <c r="AF2801" s="144"/>
      <c r="AG2801" s="144"/>
      <c r="AH2801" s="144"/>
      <c r="AI2801" s="144"/>
      <c r="AJ2801" s="144"/>
      <c r="AK2801" s="144"/>
      <c r="AL2801" s="144"/>
      <c r="AM2801" s="144"/>
      <c r="AN2801" s="144"/>
      <c r="AO2801" s="144"/>
      <c r="AP2801" s="144"/>
      <c r="AQ2801" s="144"/>
      <c r="AR2801" s="144"/>
      <c r="AS2801" s="144"/>
      <c r="AT2801" s="144"/>
      <c r="AU2801" s="144"/>
      <c r="AV2801" s="144"/>
      <c r="AW2801" s="144"/>
      <c r="AX2801" s="144"/>
      <c r="AY2801" s="144"/>
      <c r="AZ2801" s="144"/>
      <c r="BA2801" s="144"/>
      <c r="BB2801" s="144"/>
      <c r="BC2801" s="144"/>
      <c r="BD2801" s="144"/>
      <c r="BE2801" s="144"/>
      <c r="BF2801" s="144"/>
      <c r="BG2801" s="144"/>
      <c r="BH2801" s="144"/>
      <c r="BI2801" s="144"/>
      <c r="BJ2801" s="144"/>
      <c r="BK2801" s="144"/>
      <c r="BL2801" s="144"/>
      <c r="BM2801" s="144"/>
      <c r="BN2801" s="144"/>
      <c r="BO2801" s="144"/>
      <c r="BP2801" s="144"/>
    </row>
    <row r="2802" spans="1:68" ht="14.5" x14ac:dyDescent="0.3">
      <c r="A2802" s="143"/>
      <c r="B2802" s="143"/>
      <c r="C2802" s="327"/>
      <c r="D2802" s="144"/>
      <c r="E2802" s="144"/>
      <c r="F2802" s="144"/>
      <c r="G2802" s="144"/>
      <c r="H2802" s="144"/>
      <c r="I2802" s="144"/>
      <c r="J2802" s="144"/>
      <c r="K2802" s="144"/>
      <c r="L2802" s="144"/>
      <c r="M2802" s="144"/>
      <c r="N2802" s="144"/>
      <c r="O2802" s="144"/>
      <c r="P2802" s="144"/>
      <c r="Q2802" s="144"/>
      <c r="R2802" s="144"/>
      <c r="S2802" s="144"/>
      <c r="T2802" s="144"/>
      <c r="U2802" s="144"/>
      <c r="V2802" s="144"/>
      <c r="W2802" s="144"/>
      <c r="X2802" s="144"/>
      <c r="Y2802" s="144"/>
      <c r="Z2802" s="144"/>
      <c r="AA2802" s="144"/>
      <c r="AB2802" s="144"/>
      <c r="AC2802" s="144"/>
      <c r="AD2802" s="144"/>
      <c r="AE2802" s="144"/>
      <c r="AF2802" s="144"/>
      <c r="AG2802" s="144"/>
      <c r="AH2802" s="144"/>
      <c r="AI2802" s="144"/>
      <c r="AJ2802" s="144"/>
      <c r="AK2802" s="144"/>
      <c r="AL2802" s="144"/>
      <c r="AM2802" s="144"/>
      <c r="AN2802" s="144"/>
      <c r="AO2802" s="144"/>
      <c r="AP2802" s="144"/>
      <c r="AQ2802" s="144"/>
      <c r="AR2802" s="144"/>
      <c r="AS2802" s="144"/>
      <c r="AT2802" s="144"/>
      <c r="AU2802" s="144"/>
      <c r="AV2802" s="144"/>
      <c r="AW2802" s="144"/>
      <c r="AX2802" s="144"/>
      <c r="AY2802" s="144"/>
      <c r="AZ2802" s="144"/>
      <c r="BA2802" s="144"/>
      <c r="BB2802" s="144"/>
      <c r="BC2802" s="144"/>
      <c r="BD2802" s="144"/>
      <c r="BE2802" s="144"/>
      <c r="BF2802" s="144"/>
      <c r="BG2802" s="144"/>
      <c r="BH2802" s="144"/>
      <c r="BI2802" s="144"/>
      <c r="BJ2802" s="144"/>
      <c r="BK2802" s="144"/>
      <c r="BL2802" s="144"/>
      <c r="BM2802" s="144"/>
      <c r="BN2802" s="144"/>
      <c r="BO2802" s="144"/>
      <c r="BP2802" s="144"/>
    </row>
    <row r="2803" spans="1:68" ht="14.5" x14ac:dyDescent="0.3">
      <c r="A2803" s="143"/>
      <c r="B2803" s="143"/>
      <c r="C2803" s="327"/>
      <c r="D2803" s="144"/>
      <c r="E2803" s="144"/>
      <c r="F2803" s="144"/>
      <c r="G2803" s="144"/>
      <c r="H2803" s="144"/>
      <c r="I2803" s="144"/>
      <c r="J2803" s="144"/>
      <c r="K2803" s="144"/>
      <c r="L2803" s="144"/>
      <c r="M2803" s="144"/>
      <c r="N2803" s="144"/>
      <c r="O2803" s="144"/>
      <c r="P2803" s="144"/>
      <c r="Q2803" s="144"/>
      <c r="R2803" s="144"/>
      <c r="S2803" s="144"/>
      <c r="T2803" s="144"/>
      <c r="U2803" s="144"/>
      <c r="V2803" s="144"/>
      <c r="W2803" s="144"/>
      <c r="X2803" s="144"/>
      <c r="Y2803" s="144"/>
      <c r="Z2803" s="144"/>
      <c r="AA2803" s="144"/>
      <c r="AB2803" s="144"/>
      <c r="AC2803" s="144"/>
      <c r="AD2803" s="144"/>
      <c r="AE2803" s="144"/>
      <c r="AF2803" s="144"/>
      <c r="AG2803" s="144"/>
      <c r="AH2803" s="144"/>
      <c r="AI2803" s="144"/>
      <c r="AJ2803" s="144"/>
      <c r="AK2803" s="144"/>
      <c r="AL2803" s="144"/>
      <c r="AM2803" s="144"/>
      <c r="AN2803" s="144"/>
      <c r="AO2803" s="144"/>
      <c r="AP2803" s="144"/>
      <c r="AQ2803" s="144"/>
      <c r="AR2803" s="144"/>
      <c r="AS2803" s="144"/>
      <c r="AT2803" s="144"/>
      <c r="AU2803" s="144"/>
      <c r="AV2803" s="144"/>
      <c r="AW2803" s="144"/>
      <c r="AX2803" s="144"/>
      <c r="AY2803" s="144"/>
      <c r="AZ2803" s="144"/>
      <c r="BA2803" s="144"/>
      <c r="BB2803" s="144"/>
      <c r="BC2803" s="144"/>
      <c r="BD2803" s="144"/>
      <c r="BE2803" s="144"/>
      <c r="BF2803" s="144"/>
      <c r="BG2803" s="144"/>
      <c r="BH2803" s="144"/>
      <c r="BI2803" s="144"/>
      <c r="BJ2803" s="144"/>
      <c r="BK2803" s="144"/>
      <c r="BL2803" s="144"/>
      <c r="BM2803" s="144"/>
      <c r="BN2803" s="144"/>
      <c r="BO2803" s="144"/>
      <c r="BP2803" s="144"/>
    </row>
    <row r="2804" spans="1:68" ht="14.5" x14ac:dyDescent="0.3">
      <c r="A2804" s="143"/>
      <c r="B2804" s="143"/>
      <c r="C2804" s="327"/>
      <c r="D2804" s="144"/>
      <c r="E2804" s="144"/>
      <c r="F2804" s="144"/>
      <c r="G2804" s="144"/>
      <c r="H2804" s="144"/>
      <c r="I2804" s="144"/>
      <c r="J2804" s="144"/>
      <c r="K2804" s="144"/>
      <c r="L2804" s="144"/>
      <c r="M2804" s="144"/>
      <c r="N2804" s="144"/>
      <c r="O2804" s="144"/>
      <c r="P2804" s="144"/>
      <c r="Q2804" s="144"/>
      <c r="R2804" s="144"/>
      <c r="S2804" s="144"/>
      <c r="T2804" s="144"/>
      <c r="U2804" s="144"/>
      <c r="V2804" s="144"/>
      <c r="W2804" s="144"/>
      <c r="X2804" s="144"/>
      <c r="Y2804" s="144"/>
      <c r="Z2804" s="144"/>
      <c r="AA2804" s="144"/>
      <c r="AB2804" s="144"/>
      <c r="AC2804" s="144"/>
      <c r="AD2804" s="144"/>
      <c r="AE2804" s="144"/>
      <c r="AF2804" s="144"/>
      <c r="AG2804" s="144"/>
      <c r="AH2804" s="144"/>
      <c r="AI2804" s="144"/>
      <c r="AJ2804" s="144"/>
      <c r="AK2804" s="144"/>
      <c r="AL2804" s="144"/>
      <c r="AM2804" s="144"/>
      <c r="AN2804" s="144"/>
      <c r="AO2804" s="144"/>
      <c r="AP2804" s="144"/>
      <c r="AQ2804" s="144"/>
      <c r="AR2804" s="144"/>
      <c r="AS2804" s="144"/>
      <c r="AT2804" s="144"/>
      <c r="AU2804" s="144"/>
      <c r="AV2804" s="144"/>
      <c r="AW2804" s="144"/>
      <c r="AX2804" s="144"/>
      <c r="AY2804" s="144"/>
      <c r="AZ2804" s="144"/>
      <c r="BA2804" s="144"/>
      <c r="BB2804" s="144"/>
      <c r="BC2804" s="144"/>
      <c r="BD2804" s="144"/>
      <c r="BE2804" s="144"/>
      <c r="BF2804" s="144"/>
      <c r="BG2804" s="144"/>
      <c r="BH2804" s="144"/>
      <c r="BI2804" s="144"/>
      <c r="BJ2804" s="144"/>
      <c r="BK2804" s="144"/>
      <c r="BL2804" s="144"/>
      <c r="BM2804" s="144"/>
      <c r="BN2804" s="144"/>
      <c r="BO2804" s="144"/>
      <c r="BP2804" s="144"/>
    </row>
    <row r="2805" spans="1:68" ht="14.5" x14ac:dyDescent="0.3">
      <c r="A2805" s="143"/>
      <c r="B2805" s="143"/>
      <c r="C2805" s="327"/>
      <c r="D2805" s="144"/>
      <c r="E2805" s="144"/>
      <c r="F2805" s="144"/>
      <c r="G2805" s="144"/>
      <c r="H2805" s="144"/>
      <c r="I2805" s="144"/>
      <c r="J2805" s="144"/>
      <c r="K2805" s="144"/>
      <c r="L2805" s="144"/>
      <c r="M2805" s="144"/>
      <c r="N2805" s="144"/>
      <c r="O2805" s="144"/>
      <c r="P2805" s="144"/>
      <c r="Q2805" s="144"/>
      <c r="R2805" s="144"/>
      <c r="S2805" s="144"/>
      <c r="T2805" s="144"/>
      <c r="U2805" s="144"/>
      <c r="V2805" s="144"/>
      <c r="W2805" s="144"/>
      <c r="X2805" s="144"/>
      <c r="Y2805" s="144"/>
      <c r="Z2805" s="144"/>
      <c r="AA2805" s="144"/>
      <c r="AB2805" s="144"/>
      <c r="AC2805" s="144"/>
      <c r="AD2805" s="144"/>
      <c r="AE2805" s="144"/>
      <c r="AF2805" s="144"/>
      <c r="AG2805" s="144"/>
      <c r="AH2805" s="144"/>
      <c r="AI2805" s="144"/>
      <c r="AJ2805" s="144"/>
      <c r="AK2805" s="144"/>
      <c r="AL2805" s="144"/>
      <c r="AM2805" s="144"/>
      <c r="AN2805" s="144"/>
      <c r="AO2805" s="144"/>
      <c r="AP2805" s="144"/>
      <c r="AQ2805" s="144"/>
      <c r="AR2805" s="144"/>
      <c r="AS2805" s="144"/>
      <c r="AT2805" s="144"/>
      <c r="AU2805" s="144"/>
      <c r="AV2805" s="144"/>
      <c r="AW2805" s="144"/>
      <c r="AX2805" s="144"/>
      <c r="AY2805" s="144"/>
      <c r="AZ2805" s="144"/>
      <c r="BA2805" s="144"/>
      <c r="BB2805" s="144"/>
      <c r="BC2805" s="144"/>
      <c r="BD2805" s="144"/>
      <c r="BE2805" s="144"/>
      <c r="BF2805" s="144"/>
      <c r="BG2805" s="144"/>
      <c r="BH2805" s="144"/>
      <c r="BI2805" s="144"/>
      <c r="BJ2805" s="144"/>
      <c r="BK2805" s="144"/>
      <c r="BL2805" s="144"/>
      <c r="BM2805" s="144"/>
      <c r="BN2805" s="144"/>
      <c r="BO2805" s="144"/>
      <c r="BP2805" s="144"/>
    </row>
    <row r="2806" spans="1:68" ht="14.5" x14ac:dyDescent="0.3">
      <c r="A2806" s="143"/>
      <c r="B2806" s="143"/>
      <c r="C2806" s="327"/>
      <c r="D2806" s="144"/>
      <c r="E2806" s="144"/>
      <c r="F2806" s="144"/>
      <c r="G2806" s="144"/>
      <c r="H2806" s="144"/>
      <c r="I2806" s="144"/>
      <c r="J2806" s="144"/>
      <c r="K2806" s="144"/>
      <c r="L2806" s="144"/>
      <c r="M2806" s="144"/>
      <c r="N2806" s="144"/>
      <c r="O2806" s="144"/>
      <c r="P2806" s="144"/>
      <c r="Q2806" s="144"/>
      <c r="R2806" s="144"/>
      <c r="S2806" s="144"/>
      <c r="T2806" s="144"/>
      <c r="U2806" s="144"/>
      <c r="V2806" s="144"/>
      <c r="W2806" s="144"/>
      <c r="X2806" s="144"/>
      <c r="Y2806" s="144"/>
      <c r="Z2806" s="144"/>
      <c r="AA2806" s="144"/>
      <c r="AB2806" s="144"/>
      <c r="AC2806" s="144"/>
      <c r="AD2806" s="144"/>
      <c r="AE2806" s="144"/>
      <c r="AF2806" s="144"/>
      <c r="AG2806" s="144"/>
      <c r="AH2806" s="144"/>
      <c r="AI2806" s="144"/>
      <c r="AJ2806" s="144"/>
      <c r="AK2806" s="144"/>
      <c r="AL2806" s="144"/>
      <c r="AM2806" s="144"/>
      <c r="AN2806" s="144"/>
      <c r="AO2806" s="144"/>
      <c r="AP2806" s="144"/>
      <c r="AQ2806" s="144"/>
      <c r="AR2806" s="144"/>
      <c r="AS2806" s="144"/>
      <c r="AT2806" s="144"/>
      <c r="AU2806" s="144"/>
      <c r="AV2806" s="144"/>
      <c r="AW2806" s="144"/>
      <c r="AX2806" s="144"/>
      <c r="AY2806" s="144"/>
      <c r="AZ2806" s="144"/>
      <c r="BA2806" s="144"/>
      <c r="BB2806" s="144"/>
      <c r="BC2806" s="144"/>
      <c r="BD2806" s="144"/>
      <c r="BE2806" s="144"/>
      <c r="BF2806" s="144"/>
      <c r="BG2806" s="144"/>
      <c r="BH2806" s="144"/>
      <c r="BI2806" s="144"/>
      <c r="BJ2806" s="144"/>
      <c r="BK2806" s="144"/>
      <c r="BL2806" s="144"/>
      <c r="BM2806" s="144"/>
      <c r="BN2806" s="144"/>
      <c r="BO2806" s="144"/>
      <c r="BP2806" s="144"/>
    </row>
    <row r="2807" spans="1:68" ht="14.5" x14ac:dyDescent="0.3">
      <c r="A2807" s="143"/>
      <c r="B2807" s="143"/>
      <c r="C2807" s="327"/>
      <c r="D2807" s="144"/>
      <c r="E2807" s="144"/>
      <c r="F2807" s="144"/>
      <c r="G2807" s="144"/>
      <c r="H2807" s="144"/>
      <c r="I2807" s="144"/>
      <c r="J2807" s="144"/>
      <c r="K2807" s="144"/>
      <c r="L2807" s="144"/>
      <c r="M2807" s="144"/>
      <c r="N2807" s="144"/>
      <c r="O2807" s="144"/>
      <c r="P2807" s="144"/>
      <c r="Q2807" s="144"/>
      <c r="R2807" s="144"/>
      <c r="S2807" s="144"/>
      <c r="T2807" s="144"/>
      <c r="U2807" s="144"/>
      <c r="V2807" s="144"/>
      <c r="W2807" s="144"/>
      <c r="X2807" s="144"/>
      <c r="Y2807" s="144"/>
      <c r="Z2807" s="144"/>
      <c r="AA2807" s="144"/>
      <c r="AB2807" s="144"/>
      <c r="AC2807" s="144"/>
      <c r="AD2807" s="144"/>
      <c r="AE2807" s="144"/>
      <c r="AF2807" s="144"/>
      <c r="AG2807" s="144"/>
      <c r="AH2807" s="144"/>
      <c r="AI2807" s="144"/>
      <c r="AJ2807" s="144"/>
      <c r="AK2807" s="144"/>
      <c r="AL2807" s="144"/>
      <c r="AM2807" s="144"/>
      <c r="AN2807" s="144"/>
      <c r="AO2807" s="144"/>
      <c r="AP2807" s="144"/>
      <c r="AQ2807" s="144"/>
      <c r="AR2807" s="144"/>
      <c r="AS2807" s="144"/>
      <c r="AT2807" s="144"/>
      <c r="AU2807" s="144"/>
      <c r="AV2807" s="144"/>
      <c r="AW2807" s="144"/>
      <c r="AX2807" s="144"/>
      <c r="AY2807" s="144"/>
      <c r="AZ2807" s="144"/>
      <c r="BA2807" s="144"/>
      <c r="BB2807" s="144"/>
      <c r="BC2807" s="144"/>
      <c r="BD2807" s="144"/>
      <c r="BE2807" s="144"/>
      <c r="BF2807" s="144"/>
      <c r="BG2807" s="144"/>
      <c r="BH2807" s="144"/>
      <c r="BI2807" s="144"/>
      <c r="BJ2807" s="144"/>
      <c r="BK2807" s="144"/>
      <c r="BL2807" s="144"/>
      <c r="BM2807" s="144"/>
      <c r="BN2807" s="144"/>
      <c r="BO2807" s="144"/>
      <c r="BP2807" s="144"/>
    </row>
    <row r="2808" spans="1:68" ht="14.5" x14ac:dyDescent="0.3">
      <c r="A2808" s="143"/>
      <c r="B2808" s="143"/>
      <c r="C2808" s="327"/>
      <c r="D2808" s="144"/>
      <c r="E2808" s="144"/>
      <c r="F2808" s="144"/>
      <c r="G2808" s="144"/>
      <c r="H2808" s="144"/>
      <c r="I2808" s="144"/>
      <c r="J2808" s="144"/>
      <c r="K2808" s="144"/>
      <c r="L2808" s="144"/>
      <c r="M2808" s="144"/>
      <c r="N2808" s="144"/>
      <c r="O2808" s="144"/>
      <c r="P2808" s="144"/>
      <c r="Q2808" s="144"/>
      <c r="R2808" s="144"/>
      <c r="S2808" s="144"/>
      <c r="T2808" s="144"/>
      <c r="U2808" s="144"/>
      <c r="V2808" s="144"/>
      <c r="W2808" s="144"/>
      <c r="X2808" s="144"/>
      <c r="Y2808" s="144"/>
      <c r="Z2808" s="144"/>
      <c r="AA2808" s="144"/>
      <c r="AB2808" s="144"/>
      <c r="AC2808" s="144"/>
      <c r="AD2808" s="144"/>
      <c r="AE2808" s="144"/>
      <c r="AF2808" s="144"/>
      <c r="AG2808" s="144"/>
      <c r="AH2808" s="144"/>
      <c r="AI2808" s="144"/>
      <c r="AJ2808" s="144"/>
      <c r="AK2808" s="144"/>
      <c r="AL2808" s="144"/>
      <c r="AM2808" s="144"/>
      <c r="AN2808" s="144"/>
      <c r="AO2808" s="144"/>
      <c r="AP2808" s="144"/>
      <c r="AQ2808" s="144"/>
      <c r="AR2808" s="144"/>
      <c r="AS2808" s="144"/>
      <c r="AT2808" s="144"/>
      <c r="AU2808" s="144"/>
      <c r="AV2808" s="144"/>
      <c r="AW2808" s="144"/>
      <c r="AX2808" s="144"/>
      <c r="AY2808" s="144"/>
      <c r="AZ2808" s="144"/>
      <c r="BA2808" s="144"/>
      <c r="BB2808" s="144"/>
      <c r="BC2808" s="144"/>
      <c r="BD2808" s="144"/>
      <c r="BE2808" s="144"/>
      <c r="BF2808" s="144"/>
      <c r="BG2808" s="144"/>
      <c r="BH2808" s="144"/>
      <c r="BI2808" s="144"/>
      <c r="BJ2808" s="144"/>
      <c r="BK2808" s="144"/>
      <c r="BL2808" s="144"/>
      <c r="BM2808" s="144"/>
      <c r="BN2808" s="144"/>
      <c r="BO2808" s="144"/>
      <c r="BP2808" s="144"/>
    </row>
    <row r="2809" spans="1:68" ht="14.5" x14ac:dyDescent="0.3">
      <c r="A2809" s="143"/>
      <c r="B2809" s="143"/>
      <c r="C2809" s="327"/>
      <c r="D2809" s="144"/>
      <c r="E2809" s="144"/>
      <c r="F2809" s="144"/>
      <c r="G2809" s="144"/>
      <c r="H2809" s="144"/>
      <c r="I2809" s="144"/>
      <c r="J2809" s="144"/>
      <c r="K2809" s="144"/>
      <c r="L2809" s="144"/>
      <c r="M2809" s="144"/>
      <c r="N2809" s="144"/>
      <c r="O2809" s="144"/>
      <c r="P2809" s="144"/>
      <c r="Q2809" s="144"/>
      <c r="R2809" s="144"/>
      <c r="S2809" s="144"/>
      <c r="T2809" s="144"/>
      <c r="U2809" s="144"/>
      <c r="V2809" s="144"/>
      <c r="W2809" s="144"/>
      <c r="X2809" s="144"/>
      <c r="Y2809" s="144"/>
      <c r="Z2809" s="144"/>
      <c r="AA2809" s="144"/>
      <c r="AB2809" s="144"/>
      <c r="AC2809" s="144"/>
      <c r="AD2809" s="144"/>
      <c r="AE2809" s="144"/>
      <c r="AF2809" s="144"/>
      <c r="AG2809" s="144"/>
      <c r="AH2809" s="144"/>
      <c r="AI2809" s="144"/>
      <c r="AJ2809" s="144"/>
      <c r="AK2809" s="144"/>
      <c r="AL2809" s="144"/>
      <c r="AM2809" s="144"/>
      <c r="AN2809" s="144"/>
      <c r="AO2809" s="144"/>
      <c r="AP2809" s="144"/>
      <c r="AQ2809" s="144"/>
      <c r="AR2809" s="144"/>
      <c r="AS2809" s="144"/>
      <c r="AT2809" s="144"/>
      <c r="AU2809" s="144"/>
      <c r="AV2809" s="144"/>
      <c r="AW2809" s="144"/>
      <c r="AX2809" s="144"/>
      <c r="AY2809" s="144"/>
      <c r="AZ2809" s="144"/>
      <c r="BA2809" s="144"/>
      <c r="BB2809" s="144"/>
      <c r="BC2809" s="144"/>
      <c r="BD2809" s="144"/>
      <c r="BE2809" s="144"/>
      <c r="BF2809" s="144"/>
      <c r="BG2809" s="144"/>
      <c r="BH2809" s="144"/>
      <c r="BI2809" s="144"/>
      <c r="BJ2809" s="144"/>
      <c r="BK2809" s="144"/>
      <c r="BL2809" s="144"/>
      <c r="BM2809" s="144"/>
      <c r="BN2809" s="144"/>
      <c r="BO2809" s="144"/>
      <c r="BP2809" s="144"/>
    </row>
    <row r="2810" spans="1:68" ht="14.5" x14ac:dyDescent="0.3">
      <c r="A2810" s="143"/>
      <c r="B2810" s="143"/>
      <c r="C2810" s="327"/>
      <c r="D2810" s="144"/>
      <c r="E2810" s="144"/>
      <c r="F2810" s="144"/>
      <c r="G2810" s="144"/>
      <c r="H2810" s="144"/>
      <c r="I2810" s="144"/>
      <c r="J2810" s="144"/>
      <c r="K2810" s="144"/>
      <c r="L2810" s="144"/>
      <c r="M2810" s="144"/>
      <c r="N2810" s="144"/>
      <c r="O2810" s="144"/>
      <c r="P2810" s="144"/>
      <c r="Q2810" s="144"/>
      <c r="R2810" s="144"/>
      <c r="S2810" s="144"/>
      <c r="T2810" s="144"/>
      <c r="U2810" s="144"/>
      <c r="V2810" s="144"/>
      <c r="W2810" s="144"/>
      <c r="X2810" s="144"/>
      <c r="Y2810" s="144"/>
      <c r="Z2810" s="144"/>
      <c r="AA2810" s="144"/>
      <c r="AB2810" s="144"/>
      <c r="AC2810" s="144"/>
      <c r="AD2810" s="144"/>
      <c r="AE2810" s="144"/>
      <c r="AF2810" s="144"/>
      <c r="AG2810" s="144"/>
      <c r="AH2810" s="144"/>
      <c r="AI2810" s="144"/>
      <c r="AJ2810" s="144"/>
      <c r="AK2810" s="144"/>
      <c r="AL2810" s="144"/>
      <c r="AM2810" s="144"/>
      <c r="AN2810" s="144"/>
      <c r="AO2810" s="144"/>
      <c r="AP2810" s="144"/>
      <c r="AQ2810" s="144"/>
      <c r="AR2810" s="144"/>
      <c r="AS2810" s="144"/>
      <c r="AT2810" s="144"/>
      <c r="AU2810" s="144"/>
      <c r="AV2810" s="144"/>
      <c r="AW2810" s="144"/>
      <c r="AX2810" s="144"/>
      <c r="AY2810" s="144"/>
      <c r="AZ2810" s="144"/>
      <c r="BA2810" s="144"/>
      <c r="BB2810" s="144"/>
      <c r="BC2810" s="144"/>
      <c r="BD2810" s="144"/>
      <c r="BE2810" s="144"/>
      <c r="BF2810" s="144"/>
      <c r="BG2810" s="144"/>
      <c r="BH2810" s="144"/>
      <c r="BI2810" s="144"/>
      <c r="BJ2810" s="144"/>
      <c r="BK2810" s="144"/>
      <c r="BL2810" s="144"/>
      <c r="BM2810" s="144"/>
      <c r="BN2810" s="144"/>
      <c r="BO2810" s="144"/>
      <c r="BP2810" s="144"/>
    </row>
    <row r="2811" spans="1:68" ht="14.5" x14ac:dyDescent="0.3">
      <c r="A2811" s="143"/>
      <c r="B2811" s="143"/>
      <c r="C2811" s="327"/>
      <c r="D2811" s="144"/>
      <c r="E2811" s="144"/>
      <c r="F2811" s="144"/>
      <c r="G2811" s="144"/>
      <c r="H2811" s="144"/>
      <c r="I2811" s="144"/>
      <c r="J2811" s="144"/>
      <c r="K2811" s="144"/>
      <c r="L2811" s="144"/>
      <c r="M2811" s="144"/>
      <c r="N2811" s="144"/>
      <c r="O2811" s="144"/>
      <c r="P2811" s="144"/>
      <c r="Q2811" s="144"/>
      <c r="R2811" s="144"/>
      <c r="S2811" s="144"/>
      <c r="T2811" s="144"/>
      <c r="U2811" s="144"/>
      <c r="V2811" s="144"/>
      <c r="W2811" s="144"/>
      <c r="X2811" s="144"/>
      <c r="Y2811" s="144"/>
      <c r="Z2811" s="144"/>
      <c r="AA2811" s="144"/>
      <c r="AB2811" s="144"/>
      <c r="AC2811" s="144"/>
      <c r="AD2811" s="144"/>
      <c r="AE2811" s="144"/>
      <c r="AF2811" s="144"/>
      <c r="AG2811" s="144"/>
      <c r="AH2811" s="144"/>
      <c r="AI2811" s="144"/>
      <c r="AJ2811" s="144"/>
      <c r="AK2811" s="144"/>
      <c r="AL2811" s="144"/>
      <c r="AM2811" s="144"/>
      <c r="AN2811" s="144"/>
      <c r="AO2811" s="144"/>
      <c r="AP2811" s="144"/>
      <c r="AQ2811" s="144"/>
      <c r="AR2811" s="144"/>
      <c r="AS2811" s="144"/>
      <c r="AT2811" s="144"/>
      <c r="AU2811" s="144"/>
      <c r="AV2811" s="144"/>
      <c r="AW2811" s="144"/>
      <c r="AX2811" s="144"/>
      <c r="AY2811" s="144"/>
      <c r="AZ2811" s="144"/>
      <c r="BA2811" s="144"/>
      <c r="BB2811" s="144"/>
      <c r="BC2811" s="144"/>
      <c r="BD2811" s="144"/>
      <c r="BE2811" s="144"/>
      <c r="BF2811" s="144"/>
      <c r="BG2811" s="144"/>
      <c r="BH2811" s="144"/>
      <c r="BI2811" s="144"/>
      <c r="BJ2811" s="144"/>
      <c r="BK2811" s="144"/>
      <c r="BL2811" s="144"/>
      <c r="BM2811" s="144"/>
      <c r="BN2811" s="144"/>
      <c r="BO2811" s="144"/>
      <c r="BP2811" s="144"/>
    </row>
    <row r="2812" spans="1:68" ht="14.5" x14ac:dyDescent="0.3">
      <c r="A2812" s="143"/>
      <c r="B2812" s="143"/>
      <c r="C2812" s="327"/>
      <c r="D2812" s="144"/>
      <c r="E2812" s="144"/>
      <c r="F2812" s="144"/>
      <c r="G2812" s="144"/>
      <c r="H2812" s="144"/>
      <c r="I2812" s="144"/>
      <c r="J2812" s="144"/>
      <c r="K2812" s="144"/>
      <c r="L2812" s="144"/>
      <c r="M2812" s="144"/>
      <c r="N2812" s="144"/>
      <c r="O2812" s="144"/>
      <c r="P2812" s="144"/>
      <c r="Q2812" s="144"/>
      <c r="R2812" s="144"/>
      <c r="S2812" s="144"/>
      <c r="T2812" s="144"/>
      <c r="U2812" s="144"/>
      <c r="V2812" s="144"/>
      <c r="W2812" s="144"/>
      <c r="X2812" s="144"/>
      <c r="Y2812" s="144"/>
      <c r="Z2812" s="144"/>
      <c r="AA2812" s="144"/>
      <c r="AB2812" s="144"/>
      <c r="AC2812" s="144"/>
      <c r="AD2812" s="144"/>
      <c r="AE2812" s="144"/>
      <c r="AF2812" s="144"/>
      <c r="AG2812" s="144"/>
      <c r="AH2812" s="144"/>
      <c r="AI2812" s="144"/>
      <c r="AJ2812" s="144"/>
      <c r="AK2812" s="144"/>
      <c r="AL2812" s="144"/>
      <c r="AM2812" s="144"/>
      <c r="AN2812" s="144"/>
      <c r="AO2812" s="144"/>
      <c r="AP2812" s="144"/>
      <c r="AQ2812" s="144"/>
      <c r="AR2812" s="144"/>
      <c r="AS2812" s="144"/>
      <c r="AT2812" s="144"/>
      <c r="AU2812" s="144"/>
      <c r="AV2812" s="144"/>
      <c r="AW2812" s="144"/>
      <c r="AX2812" s="144"/>
      <c r="AY2812" s="144"/>
      <c r="AZ2812" s="144"/>
      <c r="BA2812" s="144"/>
      <c r="BB2812" s="144"/>
      <c r="BC2812" s="144"/>
      <c r="BD2812" s="144"/>
      <c r="BE2812" s="144"/>
      <c r="BF2812" s="144"/>
      <c r="BG2812" s="144"/>
      <c r="BH2812" s="144"/>
      <c r="BI2812" s="144"/>
      <c r="BJ2812" s="144"/>
      <c r="BK2812" s="144"/>
      <c r="BL2812" s="144"/>
      <c r="BM2812" s="144"/>
      <c r="BN2812" s="144"/>
      <c r="BO2812" s="144"/>
      <c r="BP2812" s="144"/>
    </row>
    <row r="2813" spans="1:68" ht="14.5" x14ac:dyDescent="0.3">
      <c r="A2813" s="143"/>
      <c r="B2813" s="143"/>
      <c r="C2813" s="327"/>
      <c r="D2813" s="144"/>
      <c r="E2813" s="144"/>
      <c r="F2813" s="144"/>
      <c r="G2813" s="144"/>
      <c r="H2813" s="144"/>
      <c r="I2813" s="144"/>
      <c r="J2813" s="144"/>
      <c r="K2813" s="144"/>
      <c r="L2813" s="144"/>
      <c r="M2813" s="144"/>
      <c r="N2813" s="144"/>
      <c r="O2813" s="144"/>
      <c r="P2813" s="144"/>
      <c r="Q2813" s="144"/>
      <c r="R2813" s="144"/>
      <c r="S2813" s="144"/>
      <c r="T2813" s="144"/>
      <c r="U2813" s="144"/>
      <c r="V2813" s="144"/>
      <c r="W2813" s="144"/>
      <c r="X2813" s="144"/>
      <c r="Y2813" s="144"/>
      <c r="Z2813" s="144"/>
      <c r="AA2813" s="144"/>
      <c r="AB2813" s="144"/>
      <c r="AC2813" s="144"/>
      <c r="AD2813" s="144"/>
      <c r="AE2813" s="144"/>
      <c r="AF2813" s="144"/>
      <c r="AG2813" s="144"/>
      <c r="AH2813" s="144"/>
      <c r="AI2813" s="144"/>
      <c r="AJ2813" s="144"/>
      <c r="AK2813" s="144"/>
      <c r="AL2813" s="144"/>
      <c r="AM2813" s="144"/>
      <c r="AN2813" s="144"/>
      <c r="AO2813" s="144"/>
      <c r="AP2813" s="144"/>
      <c r="AQ2813" s="144"/>
      <c r="AR2813" s="144"/>
      <c r="AS2813" s="144"/>
      <c r="AT2813" s="144"/>
      <c r="AU2813" s="144"/>
      <c r="AV2813" s="144"/>
      <c r="AW2813" s="144"/>
      <c r="AX2813" s="144"/>
      <c r="AY2813" s="144"/>
      <c r="AZ2813" s="144"/>
      <c r="BA2813" s="144"/>
      <c r="BB2813" s="144"/>
      <c r="BC2813" s="144"/>
      <c r="BD2813" s="144"/>
      <c r="BE2813" s="144"/>
      <c r="BF2813" s="144"/>
      <c r="BG2813" s="144"/>
      <c r="BH2813" s="144"/>
      <c r="BI2813" s="144"/>
      <c r="BJ2813" s="144"/>
      <c r="BK2813" s="144"/>
      <c r="BL2813" s="144"/>
      <c r="BM2813" s="144"/>
      <c r="BN2813" s="144"/>
      <c r="BO2813" s="144"/>
      <c r="BP2813" s="144"/>
    </row>
    <row r="2814" spans="1:68" ht="14.5" x14ac:dyDescent="0.3">
      <c r="A2814" s="143"/>
      <c r="B2814" s="143"/>
      <c r="C2814" s="327"/>
      <c r="D2814" s="144"/>
      <c r="E2814" s="144"/>
      <c r="F2814" s="144"/>
      <c r="G2814" s="144"/>
      <c r="H2814" s="144"/>
      <c r="I2814" s="144"/>
      <c r="J2814" s="144"/>
      <c r="K2814" s="144"/>
      <c r="L2814" s="144"/>
      <c r="M2814" s="144"/>
      <c r="N2814" s="144"/>
      <c r="O2814" s="144"/>
      <c r="P2814" s="144"/>
      <c r="Q2814" s="144"/>
      <c r="R2814" s="144"/>
      <c r="S2814" s="144"/>
      <c r="T2814" s="144"/>
      <c r="U2814" s="144"/>
      <c r="V2814" s="144"/>
      <c r="W2814" s="144"/>
      <c r="X2814" s="144"/>
      <c r="Y2814" s="144"/>
      <c r="Z2814" s="144"/>
      <c r="AA2814" s="144"/>
      <c r="AB2814" s="144"/>
      <c r="AC2814" s="144"/>
      <c r="AD2814" s="144"/>
      <c r="AE2814" s="144"/>
      <c r="AF2814" s="144"/>
      <c r="AG2814" s="144"/>
      <c r="AH2814" s="144"/>
      <c r="AI2814" s="144"/>
      <c r="AJ2814" s="144"/>
      <c r="AK2814" s="144"/>
      <c r="AL2814" s="144"/>
      <c r="AM2814" s="144"/>
      <c r="AN2814" s="144"/>
      <c r="AO2814" s="144"/>
      <c r="AP2814" s="144"/>
      <c r="AQ2814" s="144"/>
      <c r="AR2814" s="144"/>
      <c r="AS2814" s="144"/>
      <c r="AT2814" s="144"/>
      <c r="AU2814" s="144"/>
      <c r="AV2814" s="144"/>
      <c r="AW2814" s="144"/>
      <c r="AX2814" s="144"/>
      <c r="AY2814" s="144"/>
      <c r="AZ2814" s="144"/>
      <c r="BA2814" s="144"/>
      <c r="BB2814" s="144"/>
      <c r="BC2814" s="144"/>
      <c r="BD2814" s="144"/>
      <c r="BE2814" s="144"/>
      <c r="BF2814" s="144"/>
      <c r="BG2814" s="144"/>
      <c r="BH2814" s="144"/>
      <c r="BI2814" s="144"/>
      <c r="BJ2814" s="144"/>
      <c r="BK2814" s="144"/>
      <c r="BL2814" s="144"/>
      <c r="BM2814" s="144"/>
      <c r="BN2814" s="144"/>
      <c r="BO2814" s="144"/>
      <c r="BP2814" s="144"/>
    </row>
    <row r="2815" spans="1:68" ht="14.5" x14ac:dyDescent="0.3">
      <c r="A2815" s="143"/>
      <c r="B2815" s="143"/>
      <c r="C2815" s="327"/>
      <c r="D2815" s="144"/>
      <c r="E2815" s="144"/>
      <c r="F2815" s="144"/>
      <c r="G2815" s="144"/>
      <c r="H2815" s="144"/>
      <c r="I2815" s="144"/>
      <c r="J2815" s="144"/>
      <c r="K2815" s="144"/>
      <c r="L2815" s="144"/>
      <c r="M2815" s="144"/>
      <c r="N2815" s="144"/>
      <c r="O2815" s="144"/>
      <c r="P2815" s="144"/>
      <c r="Q2815" s="144"/>
      <c r="R2815" s="144"/>
      <c r="S2815" s="144"/>
      <c r="T2815" s="144"/>
      <c r="U2815" s="144"/>
      <c r="V2815" s="144"/>
      <c r="W2815" s="144"/>
      <c r="X2815" s="144"/>
      <c r="Y2815" s="144"/>
      <c r="Z2815" s="144"/>
      <c r="AA2815" s="144"/>
      <c r="AB2815" s="144"/>
      <c r="AC2815" s="144"/>
      <c r="AD2815" s="144"/>
      <c r="AE2815" s="144"/>
      <c r="AF2815" s="144"/>
      <c r="AG2815" s="144"/>
      <c r="AH2815" s="144"/>
      <c r="AI2815" s="144"/>
      <c r="AJ2815" s="144"/>
      <c r="AK2815" s="144"/>
      <c r="AL2815" s="144"/>
      <c r="AM2815" s="144"/>
      <c r="AN2815" s="144"/>
      <c r="AO2815" s="144"/>
      <c r="AP2815" s="144"/>
      <c r="AQ2815" s="144"/>
      <c r="AR2815" s="144"/>
      <c r="AS2815" s="144"/>
      <c r="AT2815" s="144"/>
      <c r="AU2815" s="144"/>
      <c r="AV2815" s="144"/>
      <c r="AW2815" s="144"/>
      <c r="AX2815" s="144"/>
      <c r="AY2815" s="144"/>
      <c r="AZ2815" s="144"/>
      <c r="BA2815" s="144"/>
      <c r="BB2815" s="144"/>
      <c r="BC2815" s="144"/>
      <c r="BD2815" s="144"/>
      <c r="BE2815" s="144"/>
      <c r="BF2815" s="144"/>
      <c r="BG2815" s="144"/>
      <c r="BH2815" s="144"/>
      <c r="BI2815" s="144"/>
      <c r="BJ2815" s="144"/>
      <c r="BK2815" s="144"/>
      <c r="BL2815" s="144"/>
      <c r="BM2815" s="144"/>
      <c r="BN2815" s="144"/>
      <c r="BO2815" s="144"/>
      <c r="BP2815" s="144"/>
    </row>
    <row r="2816" spans="1:68" ht="14.5" x14ac:dyDescent="0.3">
      <c r="A2816" s="143"/>
      <c r="B2816" s="143"/>
      <c r="C2816" s="327"/>
      <c r="D2816" s="144"/>
      <c r="E2816" s="144"/>
      <c r="F2816" s="144"/>
      <c r="G2816" s="144"/>
      <c r="H2816" s="144"/>
      <c r="I2816" s="144"/>
      <c r="J2816" s="144"/>
      <c r="K2816" s="144"/>
      <c r="L2816" s="144"/>
      <c r="M2816" s="144"/>
      <c r="N2816" s="144"/>
      <c r="O2816" s="144"/>
      <c r="P2816" s="144"/>
      <c r="Q2816" s="144"/>
      <c r="R2816" s="144"/>
      <c r="S2816" s="144"/>
      <c r="T2816" s="144"/>
      <c r="U2816" s="144"/>
      <c r="V2816" s="144"/>
      <c r="W2816" s="144"/>
      <c r="X2816" s="144"/>
      <c r="Y2816" s="144"/>
      <c r="Z2816" s="144"/>
      <c r="AA2816" s="144"/>
      <c r="AB2816" s="144"/>
      <c r="AC2816" s="144"/>
      <c r="AD2816" s="144"/>
      <c r="AE2816" s="144"/>
      <c r="AF2816" s="144"/>
      <c r="AG2816" s="144"/>
      <c r="AH2816" s="144"/>
      <c r="AI2816" s="144"/>
      <c r="AJ2816" s="144"/>
      <c r="AK2816" s="144"/>
      <c r="AL2816" s="144"/>
      <c r="AM2816" s="144"/>
      <c r="AN2816" s="144"/>
      <c r="AO2816" s="144"/>
      <c r="AP2816" s="144"/>
      <c r="AQ2816" s="144"/>
      <c r="AR2816" s="144"/>
      <c r="AS2816" s="144"/>
      <c r="AT2816" s="144"/>
      <c r="AU2816" s="144"/>
      <c r="AV2816" s="144"/>
      <c r="AW2816" s="144"/>
      <c r="AX2816" s="144"/>
      <c r="AY2816" s="144"/>
      <c r="AZ2816" s="144"/>
      <c r="BA2816" s="144"/>
      <c r="BB2816" s="144"/>
      <c r="BC2816" s="144"/>
      <c r="BD2816" s="144"/>
      <c r="BE2816" s="144"/>
      <c r="BF2816" s="144"/>
      <c r="BG2816" s="144"/>
      <c r="BH2816" s="144"/>
      <c r="BI2816" s="144"/>
      <c r="BJ2816" s="144"/>
      <c r="BK2816" s="144"/>
      <c r="BL2816" s="144"/>
      <c r="BM2816" s="144"/>
      <c r="BN2816" s="144"/>
      <c r="BO2816" s="144"/>
      <c r="BP2816" s="144"/>
    </row>
    <row r="2817" spans="1:68" ht="14.5" x14ac:dyDescent="0.3">
      <c r="A2817" s="143"/>
      <c r="B2817" s="143"/>
      <c r="C2817" s="327"/>
      <c r="D2817" s="144"/>
      <c r="E2817" s="144"/>
      <c r="F2817" s="144"/>
      <c r="G2817" s="144"/>
      <c r="H2817" s="144"/>
      <c r="I2817" s="144"/>
      <c r="J2817" s="144"/>
      <c r="K2817" s="144"/>
      <c r="L2817" s="144"/>
      <c r="M2817" s="144"/>
      <c r="N2817" s="144"/>
      <c r="O2817" s="144"/>
      <c r="P2817" s="144"/>
      <c r="Q2817" s="144"/>
      <c r="R2817" s="144"/>
      <c r="S2817" s="144"/>
      <c r="T2817" s="144"/>
      <c r="U2817" s="144"/>
      <c r="V2817" s="144"/>
      <c r="W2817" s="144"/>
      <c r="X2817" s="144"/>
      <c r="Y2817" s="144"/>
      <c r="Z2817" s="144"/>
      <c r="AA2817" s="144"/>
      <c r="AB2817" s="144"/>
      <c r="AC2817" s="144"/>
      <c r="AD2817" s="144"/>
      <c r="AE2817" s="144"/>
      <c r="AF2817" s="144"/>
      <c r="AG2817" s="144"/>
      <c r="AH2817" s="144"/>
      <c r="AI2817" s="144"/>
      <c r="AJ2817" s="144"/>
      <c r="AK2817" s="144"/>
      <c r="AL2817" s="144"/>
      <c r="AM2817" s="144"/>
      <c r="AN2817" s="144"/>
      <c r="AO2817" s="144"/>
      <c r="AP2817" s="144"/>
      <c r="AQ2817" s="144"/>
      <c r="AR2817" s="144"/>
      <c r="AS2817" s="144"/>
      <c r="AT2817" s="144"/>
      <c r="AU2817" s="144"/>
      <c r="AV2817" s="144"/>
      <c r="AW2817" s="144"/>
      <c r="AX2817" s="144"/>
      <c r="AY2817" s="144"/>
      <c r="AZ2817" s="144"/>
      <c r="BA2817" s="144"/>
      <c r="BB2817" s="144"/>
      <c r="BC2817" s="144"/>
      <c r="BD2817" s="144"/>
      <c r="BE2817" s="144"/>
      <c r="BF2817" s="144"/>
      <c r="BG2817" s="144"/>
      <c r="BH2817" s="144"/>
      <c r="BI2817" s="144"/>
      <c r="BJ2817" s="144"/>
      <c r="BK2817" s="144"/>
      <c r="BL2817" s="144"/>
      <c r="BM2817" s="144"/>
      <c r="BN2817" s="144"/>
      <c r="BO2817" s="144"/>
      <c r="BP2817" s="144"/>
    </row>
    <row r="2818" spans="1:68" ht="14.5" x14ac:dyDescent="0.3">
      <c r="A2818" s="143"/>
      <c r="B2818" s="143"/>
      <c r="C2818" s="327"/>
      <c r="D2818" s="144"/>
      <c r="E2818" s="144"/>
      <c r="F2818" s="144"/>
      <c r="G2818" s="144"/>
      <c r="H2818" s="144"/>
      <c r="I2818" s="144"/>
      <c r="J2818" s="144"/>
      <c r="K2818" s="144"/>
      <c r="L2818" s="144"/>
      <c r="M2818" s="144"/>
      <c r="N2818" s="144"/>
      <c r="O2818" s="144"/>
      <c r="P2818" s="144"/>
      <c r="Q2818" s="144"/>
      <c r="R2818" s="144"/>
      <c r="S2818" s="144"/>
      <c r="T2818" s="144"/>
      <c r="U2818" s="144"/>
      <c r="V2818" s="144"/>
      <c r="W2818" s="144"/>
      <c r="X2818" s="144"/>
      <c r="Y2818" s="144"/>
      <c r="Z2818" s="144"/>
      <c r="AA2818" s="144"/>
      <c r="AB2818" s="144"/>
      <c r="AC2818" s="144"/>
      <c r="AD2818" s="144"/>
      <c r="AE2818" s="144"/>
      <c r="AF2818" s="144"/>
      <c r="AG2818" s="144"/>
      <c r="AH2818" s="144"/>
      <c r="AI2818" s="144"/>
      <c r="AJ2818" s="144"/>
      <c r="AK2818" s="144"/>
      <c r="AL2818" s="144"/>
      <c r="AM2818" s="144"/>
      <c r="AN2818" s="144"/>
      <c r="AO2818" s="144"/>
      <c r="AP2818" s="144"/>
      <c r="AQ2818" s="144"/>
      <c r="AR2818" s="144"/>
      <c r="AS2818" s="144"/>
      <c r="AT2818" s="144"/>
      <c r="AU2818" s="144"/>
      <c r="AV2818" s="144"/>
      <c r="AW2818" s="144"/>
      <c r="AX2818" s="144"/>
      <c r="AY2818" s="144"/>
      <c r="AZ2818" s="144"/>
      <c r="BA2818" s="144"/>
      <c r="BB2818" s="144"/>
      <c r="BC2818" s="144"/>
      <c r="BD2818" s="144"/>
      <c r="BE2818" s="144"/>
      <c r="BF2818" s="144"/>
      <c r="BG2818" s="144"/>
      <c r="BH2818" s="144"/>
      <c r="BI2818" s="144"/>
      <c r="BJ2818" s="144"/>
      <c r="BK2818" s="144"/>
      <c r="BL2818" s="144"/>
      <c r="BM2818" s="144"/>
      <c r="BN2818" s="144"/>
      <c r="BO2818" s="144"/>
      <c r="BP2818" s="144"/>
    </row>
    <row r="2819" spans="1:68" ht="14.5" x14ac:dyDescent="0.3">
      <c r="A2819" s="143"/>
      <c r="B2819" s="143"/>
      <c r="C2819" s="327"/>
      <c r="D2819" s="144"/>
      <c r="E2819" s="144"/>
      <c r="F2819" s="144"/>
      <c r="G2819" s="144"/>
      <c r="H2819" s="144"/>
      <c r="I2819" s="144"/>
      <c r="J2819" s="144"/>
      <c r="K2819" s="144"/>
      <c r="L2819" s="144"/>
      <c r="M2819" s="144"/>
      <c r="N2819" s="144"/>
      <c r="O2819" s="144"/>
      <c r="P2819" s="144"/>
      <c r="Q2819" s="144"/>
      <c r="R2819" s="144"/>
      <c r="S2819" s="144"/>
      <c r="T2819" s="144"/>
      <c r="U2819" s="144"/>
      <c r="V2819" s="144"/>
      <c r="W2819" s="144"/>
      <c r="X2819" s="144"/>
      <c r="Y2819" s="144"/>
      <c r="Z2819" s="144"/>
      <c r="AA2819" s="144"/>
      <c r="AB2819" s="144"/>
      <c r="AC2819" s="144"/>
      <c r="AD2819" s="144"/>
      <c r="AE2819" s="144"/>
      <c r="AF2819" s="144"/>
      <c r="AG2819" s="144"/>
      <c r="AH2819" s="144"/>
      <c r="AI2819" s="144"/>
      <c r="AJ2819" s="144"/>
      <c r="AK2819" s="144"/>
      <c r="AL2819" s="144"/>
      <c r="AM2819" s="144"/>
      <c r="AN2819" s="144"/>
      <c r="AO2819" s="144"/>
      <c r="AP2819" s="144"/>
      <c r="AQ2819" s="144"/>
      <c r="AR2819" s="144"/>
      <c r="AS2819" s="144"/>
      <c r="AT2819" s="144"/>
      <c r="AU2819" s="144"/>
      <c r="AV2819" s="144"/>
      <c r="AW2819" s="144"/>
      <c r="AX2819" s="144"/>
      <c r="AY2819" s="144"/>
      <c r="AZ2819" s="144"/>
      <c r="BA2819" s="144"/>
      <c r="BB2819" s="144"/>
      <c r="BC2819" s="144"/>
      <c r="BD2819" s="144"/>
      <c r="BE2819" s="144"/>
      <c r="BF2819" s="144"/>
      <c r="BG2819" s="144"/>
      <c r="BH2819" s="144"/>
      <c r="BI2819" s="144"/>
      <c r="BJ2819" s="144"/>
      <c r="BK2819" s="144"/>
      <c r="BL2819" s="144"/>
      <c r="BM2819" s="144"/>
      <c r="BN2819" s="144"/>
      <c r="BO2819" s="144"/>
      <c r="BP2819" s="144"/>
    </row>
    <row r="2820" spans="1:68" ht="14.5" x14ac:dyDescent="0.3">
      <c r="A2820" s="143"/>
      <c r="B2820" s="143"/>
      <c r="C2820" s="327"/>
      <c r="D2820" s="144"/>
      <c r="E2820" s="144"/>
      <c r="F2820" s="144"/>
      <c r="G2820" s="144"/>
      <c r="H2820" s="144"/>
      <c r="I2820" s="144"/>
      <c r="J2820" s="144"/>
      <c r="K2820" s="144"/>
      <c r="L2820" s="144"/>
      <c r="M2820" s="144"/>
      <c r="N2820" s="144"/>
      <c r="O2820" s="144"/>
      <c r="P2820" s="144"/>
      <c r="Q2820" s="144"/>
      <c r="R2820" s="144"/>
      <c r="S2820" s="144"/>
      <c r="T2820" s="144"/>
      <c r="U2820" s="144"/>
      <c r="V2820" s="144"/>
      <c r="W2820" s="144"/>
      <c r="X2820" s="144"/>
      <c r="Y2820" s="144"/>
      <c r="Z2820" s="144"/>
      <c r="AA2820" s="144"/>
      <c r="AB2820" s="144"/>
      <c r="AC2820" s="144"/>
      <c r="AD2820" s="144"/>
      <c r="AE2820" s="144"/>
      <c r="AF2820" s="144"/>
      <c r="AG2820" s="144"/>
      <c r="AH2820" s="144"/>
      <c r="AI2820" s="144"/>
      <c r="AJ2820" s="144"/>
      <c r="AK2820" s="144"/>
      <c r="AL2820" s="144"/>
      <c r="AM2820" s="144"/>
      <c r="AN2820" s="144"/>
      <c r="AO2820" s="144"/>
      <c r="AP2820" s="144"/>
      <c r="AQ2820" s="144"/>
      <c r="AR2820" s="144"/>
      <c r="AS2820" s="144"/>
      <c r="AT2820" s="144"/>
      <c r="AU2820" s="144"/>
      <c r="AV2820" s="144"/>
      <c r="AW2820" s="144"/>
      <c r="AX2820" s="144"/>
      <c r="AY2820" s="144"/>
      <c r="AZ2820" s="144"/>
      <c r="BA2820" s="144"/>
      <c r="BB2820" s="144"/>
      <c r="BC2820" s="144"/>
      <c r="BD2820" s="144"/>
      <c r="BE2820" s="144"/>
      <c r="BF2820" s="144"/>
      <c r="BG2820" s="144"/>
      <c r="BH2820" s="144"/>
      <c r="BI2820" s="144"/>
      <c r="BJ2820" s="144"/>
      <c r="BK2820" s="144"/>
      <c r="BL2820" s="144"/>
      <c r="BM2820" s="144"/>
      <c r="BN2820" s="144"/>
      <c r="BO2820" s="144"/>
      <c r="BP2820" s="144"/>
    </row>
    <row r="2821" spans="1:68" ht="14.5" x14ac:dyDescent="0.3">
      <c r="A2821" s="143"/>
      <c r="B2821" s="143"/>
      <c r="C2821" s="327"/>
      <c r="D2821" s="144"/>
      <c r="E2821" s="144"/>
      <c r="F2821" s="144"/>
      <c r="G2821" s="144"/>
      <c r="H2821" s="144"/>
      <c r="I2821" s="144"/>
      <c r="J2821" s="144"/>
      <c r="K2821" s="144"/>
      <c r="L2821" s="144"/>
      <c r="M2821" s="144"/>
      <c r="N2821" s="144"/>
      <c r="O2821" s="144"/>
      <c r="P2821" s="144"/>
      <c r="Q2821" s="144"/>
      <c r="R2821" s="144"/>
      <c r="S2821" s="144"/>
      <c r="T2821" s="144"/>
      <c r="U2821" s="144"/>
      <c r="V2821" s="144"/>
      <c r="W2821" s="144"/>
      <c r="X2821" s="144"/>
      <c r="Y2821" s="144"/>
      <c r="Z2821" s="144"/>
      <c r="AA2821" s="144"/>
      <c r="AB2821" s="144"/>
      <c r="AC2821" s="144"/>
      <c r="AD2821" s="144"/>
      <c r="AE2821" s="144"/>
      <c r="AF2821" s="144"/>
      <c r="AG2821" s="144"/>
      <c r="AH2821" s="144"/>
      <c r="AI2821" s="144"/>
      <c r="AJ2821" s="144"/>
      <c r="AK2821" s="144"/>
      <c r="AL2821" s="144"/>
      <c r="AM2821" s="144"/>
      <c r="AN2821" s="144"/>
      <c r="AO2821" s="144"/>
      <c r="AP2821" s="144"/>
      <c r="AQ2821" s="144"/>
      <c r="AR2821" s="144"/>
      <c r="AS2821" s="144"/>
      <c r="AT2821" s="144"/>
      <c r="AU2821" s="144"/>
      <c r="AV2821" s="144"/>
      <c r="AW2821" s="144"/>
      <c r="AX2821" s="144"/>
      <c r="AY2821" s="144"/>
      <c r="AZ2821" s="144"/>
      <c r="BA2821" s="144"/>
      <c r="BB2821" s="144"/>
      <c r="BC2821" s="144"/>
      <c r="BD2821" s="144"/>
      <c r="BE2821" s="144"/>
      <c r="BF2821" s="144"/>
      <c r="BG2821" s="144"/>
      <c r="BH2821" s="144"/>
      <c r="BI2821" s="144"/>
      <c r="BJ2821" s="144"/>
      <c r="BK2821" s="144"/>
      <c r="BL2821" s="144"/>
      <c r="BM2821" s="144"/>
      <c r="BN2821" s="144"/>
      <c r="BO2821" s="144"/>
      <c r="BP2821" s="144"/>
    </row>
    <row r="2822" spans="1:68" ht="14.5" x14ac:dyDescent="0.3">
      <c r="A2822" s="143"/>
      <c r="B2822" s="143"/>
      <c r="C2822" s="327"/>
      <c r="D2822" s="144"/>
      <c r="E2822" s="144"/>
      <c r="F2822" s="144"/>
      <c r="G2822" s="144"/>
      <c r="H2822" s="144"/>
      <c r="I2822" s="144"/>
      <c r="J2822" s="144"/>
      <c r="K2822" s="144"/>
      <c r="L2822" s="144"/>
      <c r="M2822" s="144"/>
      <c r="N2822" s="144"/>
      <c r="O2822" s="144"/>
      <c r="P2822" s="144"/>
      <c r="Q2822" s="144"/>
      <c r="R2822" s="144"/>
      <c r="S2822" s="144"/>
      <c r="T2822" s="144"/>
      <c r="U2822" s="144"/>
      <c r="V2822" s="144"/>
      <c r="W2822" s="144"/>
      <c r="X2822" s="144"/>
      <c r="Y2822" s="144"/>
      <c r="Z2822" s="144"/>
      <c r="AA2822" s="144"/>
      <c r="AB2822" s="144"/>
      <c r="AC2822" s="144"/>
      <c r="AD2822" s="144"/>
      <c r="AE2822" s="144"/>
      <c r="AF2822" s="144"/>
      <c r="AG2822" s="144"/>
      <c r="AH2822" s="144"/>
      <c r="AI2822" s="144"/>
      <c r="AJ2822" s="144"/>
      <c r="AK2822" s="144"/>
      <c r="AL2822" s="144"/>
      <c r="AM2822" s="144"/>
      <c r="AN2822" s="144"/>
      <c r="AO2822" s="144"/>
      <c r="AP2822" s="144"/>
      <c r="AQ2822" s="144"/>
      <c r="AR2822" s="144"/>
      <c r="AS2822" s="144"/>
      <c r="AT2822" s="144"/>
      <c r="AU2822" s="144"/>
      <c r="AV2822" s="144"/>
      <c r="AW2822" s="144"/>
      <c r="AX2822" s="144"/>
      <c r="AY2822" s="144"/>
      <c r="AZ2822" s="144"/>
      <c r="BA2822" s="144"/>
      <c r="BB2822" s="144"/>
      <c r="BC2822" s="144"/>
      <c r="BD2822" s="144"/>
      <c r="BE2822" s="144"/>
      <c r="BF2822" s="144"/>
      <c r="BG2822" s="144"/>
      <c r="BH2822" s="144"/>
      <c r="BI2822" s="144"/>
      <c r="BJ2822" s="144"/>
      <c r="BK2822" s="144"/>
      <c r="BL2822" s="144"/>
      <c r="BM2822" s="144"/>
      <c r="BN2822" s="144"/>
      <c r="BO2822" s="144"/>
      <c r="BP2822" s="144"/>
    </row>
    <row r="2823" spans="1:68" ht="14.5" x14ac:dyDescent="0.3">
      <c r="A2823" s="143"/>
      <c r="B2823" s="143"/>
      <c r="C2823" s="327"/>
      <c r="D2823" s="144"/>
      <c r="E2823" s="144"/>
      <c r="F2823" s="144"/>
      <c r="G2823" s="144"/>
      <c r="H2823" s="144"/>
      <c r="I2823" s="144"/>
      <c r="J2823" s="144"/>
      <c r="K2823" s="144"/>
      <c r="L2823" s="144"/>
      <c r="M2823" s="144"/>
      <c r="N2823" s="144"/>
      <c r="O2823" s="144"/>
      <c r="P2823" s="144"/>
      <c r="Q2823" s="144"/>
      <c r="R2823" s="144"/>
      <c r="S2823" s="144"/>
      <c r="T2823" s="144"/>
      <c r="U2823" s="144"/>
      <c r="V2823" s="144"/>
      <c r="W2823" s="144"/>
      <c r="X2823" s="144"/>
      <c r="Y2823" s="144"/>
      <c r="Z2823" s="144"/>
      <c r="AA2823" s="144"/>
      <c r="AB2823" s="144"/>
      <c r="AC2823" s="144"/>
      <c r="AD2823" s="144"/>
      <c r="AE2823" s="144"/>
      <c r="AF2823" s="144"/>
      <c r="AG2823" s="144"/>
      <c r="AH2823" s="144"/>
      <c r="AI2823" s="144"/>
      <c r="AJ2823" s="144"/>
      <c r="AK2823" s="144"/>
      <c r="AL2823" s="144"/>
      <c r="AM2823" s="144"/>
      <c r="AN2823" s="144"/>
      <c r="AO2823" s="144"/>
      <c r="AP2823" s="144"/>
      <c r="AQ2823" s="144"/>
      <c r="AR2823" s="144"/>
      <c r="AS2823" s="144"/>
      <c r="AT2823" s="144"/>
      <c r="AU2823" s="144"/>
      <c r="AV2823" s="144"/>
      <c r="AW2823" s="144"/>
      <c r="AX2823" s="144"/>
      <c r="AY2823" s="144"/>
      <c r="AZ2823" s="144"/>
      <c r="BA2823" s="144"/>
      <c r="BB2823" s="144"/>
      <c r="BC2823" s="144"/>
      <c r="BD2823" s="144"/>
      <c r="BE2823" s="144"/>
      <c r="BF2823" s="144"/>
      <c r="BG2823" s="144"/>
      <c r="BH2823" s="144"/>
      <c r="BI2823" s="144"/>
      <c r="BJ2823" s="144"/>
      <c r="BK2823" s="144"/>
      <c r="BL2823" s="144"/>
      <c r="BM2823" s="144"/>
      <c r="BN2823" s="144"/>
      <c r="BO2823" s="144"/>
      <c r="BP2823" s="144"/>
    </row>
    <row r="2824" spans="1:68" ht="14.5" x14ac:dyDescent="0.3">
      <c r="A2824" s="143"/>
      <c r="B2824" s="143"/>
      <c r="C2824" s="327"/>
      <c r="D2824" s="144"/>
      <c r="E2824" s="144"/>
      <c r="F2824" s="144"/>
      <c r="G2824" s="144"/>
      <c r="H2824" s="144"/>
      <c r="I2824" s="144"/>
      <c r="J2824" s="144"/>
      <c r="K2824" s="144"/>
      <c r="L2824" s="144"/>
      <c r="M2824" s="144"/>
      <c r="N2824" s="144"/>
      <c r="O2824" s="144"/>
      <c r="P2824" s="144"/>
      <c r="Q2824" s="144"/>
      <c r="R2824" s="144"/>
      <c r="S2824" s="144"/>
      <c r="T2824" s="144"/>
      <c r="U2824" s="144"/>
      <c r="V2824" s="144"/>
      <c r="W2824" s="144"/>
      <c r="X2824" s="144"/>
      <c r="Y2824" s="144"/>
      <c r="Z2824" s="144"/>
      <c r="AA2824" s="144"/>
      <c r="AB2824" s="144"/>
      <c r="AC2824" s="144"/>
      <c r="AD2824" s="144"/>
      <c r="AE2824" s="144"/>
      <c r="AF2824" s="144"/>
      <c r="AG2824" s="144"/>
      <c r="AH2824" s="144"/>
      <c r="AI2824" s="144"/>
      <c r="AJ2824" s="144"/>
      <c r="AK2824" s="144"/>
      <c r="AL2824" s="144"/>
      <c r="AM2824" s="144"/>
      <c r="AN2824" s="144"/>
      <c r="AO2824" s="144"/>
      <c r="AP2824" s="144"/>
      <c r="AQ2824" s="144"/>
      <c r="AR2824" s="144"/>
      <c r="AS2824" s="144"/>
      <c r="AT2824" s="144"/>
      <c r="AU2824" s="144"/>
      <c r="AV2824" s="144"/>
      <c r="AW2824" s="144"/>
      <c r="AX2824" s="144"/>
      <c r="AY2824" s="144"/>
      <c r="AZ2824" s="144"/>
      <c r="BA2824" s="144"/>
      <c r="BB2824" s="144"/>
      <c r="BC2824" s="144"/>
      <c r="BD2824" s="144"/>
      <c r="BE2824" s="144"/>
      <c r="BF2824" s="144"/>
      <c r="BG2824" s="144"/>
      <c r="BH2824" s="144"/>
      <c r="BI2824" s="144"/>
      <c r="BJ2824" s="144"/>
      <c r="BK2824" s="144"/>
      <c r="BL2824" s="144"/>
      <c r="BM2824" s="144"/>
      <c r="BN2824" s="144"/>
      <c r="BO2824" s="144"/>
      <c r="BP2824" s="144"/>
    </row>
    <row r="2825" spans="1:68" ht="14.5" x14ac:dyDescent="0.3">
      <c r="A2825" s="143"/>
      <c r="B2825" s="143"/>
      <c r="C2825" s="327"/>
      <c r="D2825" s="144"/>
      <c r="E2825" s="144"/>
      <c r="F2825" s="144"/>
      <c r="G2825" s="144"/>
      <c r="H2825" s="144"/>
      <c r="I2825" s="144"/>
      <c r="J2825" s="144"/>
      <c r="K2825" s="144"/>
      <c r="L2825" s="144"/>
      <c r="M2825" s="144"/>
      <c r="N2825" s="144"/>
      <c r="O2825" s="144"/>
      <c r="P2825" s="144"/>
      <c r="Q2825" s="144"/>
      <c r="R2825" s="144"/>
      <c r="S2825" s="144"/>
      <c r="T2825" s="144"/>
      <c r="U2825" s="144"/>
      <c r="V2825" s="144"/>
      <c r="W2825" s="144"/>
      <c r="X2825" s="144"/>
      <c r="Y2825" s="144"/>
      <c r="Z2825" s="144"/>
      <c r="AA2825" s="144"/>
      <c r="AB2825" s="144"/>
      <c r="AC2825" s="144"/>
      <c r="AD2825" s="144"/>
      <c r="AE2825" s="144"/>
      <c r="AF2825" s="144"/>
      <c r="AG2825" s="144"/>
      <c r="AH2825" s="144"/>
      <c r="AI2825" s="144"/>
      <c r="AJ2825" s="144"/>
      <c r="AK2825" s="144"/>
      <c r="AL2825" s="144"/>
      <c r="AM2825" s="144"/>
      <c r="AN2825" s="144"/>
      <c r="AO2825" s="144"/>
      <c r="AP2825" s="144"/>
      <c r="AQ2825" s="144"/>
      <c r="AR2825" s="144"/>
      <c r="AS2825" s="144"/>
      <c r="AT2825" s="144"/>
      <c r="AU2825" s="144"/>
      <c r="AV2825" s="144"/>
      <c r="AW2825" s="144"/>
      <c r="AX2825" s="144"/>
      <c r="AY2825" s="144"/>
      <c r="AZ2825" s="144"/>
      <c r="BA2825" s="144"/>
      <c r="BB2825" s="144"/>
      <c r="BC2825" s="144"/>
      <c r="BD2825" s="144"/>
      <c r="BE2825" s="144"/>
      <c r="BF2825" s="144"/>
      <c r="BG2825" s="144"/>
      <c r="BH2825" s="144"/>
      <c r="BI2825" s="144"/>
      <c r="BJ2825" s="144"/>
      <c r="BK2825" s="144"/>
      <c r="BL2825" s="144"/>
      <c r="BM2825" s="144"/>
      <c r="BN2825" s="144"/>
      <c r="BO2825" s="144"/>
      <c r="BP2825" s="144"/>
    </row>
    <row r="2826" spans="1:68" ht="14.5" x14ac:dyDescent="0.3">
      <c r="A2826" s="143"/>
      <c r="B2826" s="143"/>
      <c r="C2826" s="327"/>
      <c r="D2826" s="144"/>
      <c r="E2826" s="144"/>
      <c r="F2826" s="144"/>
      <c r="G2826" s="144"/>
      <c r="H2826" s="144"/>
      <c r="I2826" s="144"/>
      <c r="J2826" s="144"/>
      <c r="K2826" s="144"/>
      <c r="L2826" s="144"/>
      <c r="M2826" s="144"/>
      <c r="N2826" s="144"/>
      <c r="O2826" s="144"/>
      <c r="P2826" s="144"/>
      <c r="Q2826" s="144"/>
      <c r="R2826" s="144"/>
      <c r="S2826" s="144"/>
      <c r="T2826" s="144"/>
      <c r="U2826" s="144"/>
      <c r="V2826" s="144"/>
      <c r="W2826" s="144"/>
      <c r="X2826" s="144"/>
      <c r="Y2826" s="144"/>
      <c r="Z2826" s="144"/>
      <c r="AA2826" s="144"/>
      <c r="AB2826" s="144"/>
      <c r="AC2826" s="144"/>
      <c r="AD2826" s="144"/>
      <c r="AE2826" s="144"/>
      <c r="AF2826" s="144"/>
      <c r="AG2826" s="144"/>
      <c r="AH2826" s="144"/>
      <c r="AI2826" s="144"/>
      <c r="AJ2826" s="144"/>
      <c r="AK2826" s="144"/>
      <c r="AL2826" s="144"/>
      <c r="AM2826" s="144"/>
      <c r="AN2826" s="144"/>
      <c r="AO2826" s="144"/>
      <c r="AP2826" s="144"/>
      <c r="AQ2826" s="144"/>
      <c r="AR2826" s="144"/>
      <c r="AS2826" s="144"/>
      <c r="AT2826" s="144"/>
      <c r="AU2826" s="144"/>
      <c r="AV2826" s="144"/>
      <c r="AW2826" s="144"/>
      <c r="AX2826" s="144"/>
      <c r="AY2826" s="144"/>
      <c r="AZ2826" s="144"/>
      <c r="BA2826" s="144"/>
      <c r="BB2826" s="144"/>
      <c r="BC2826" s="144"/>
      <c r="BD2826" s="144"/>
      <c r="BE2826" s="144"/>
      <c r="BF2826" s="144"/>
      <c r="BG2826" s="144"/>
      <c r="BH2826" s="144"/>
      <c r="BI2826" s="144"/>
      <c r="BJ2826" s="144"/>
      <c r="BK2826" s="144"/>
      <c r="BL2826" s="144"/>
      <c r="BM2826" s="144"/>
      <c r="BN2826" s="144"/>
      <c r="BO2826" s="144"/>
      <c r="BP2826" s="144"/>
    </row>
    <row r="2827" spans="1:68" ht="14.5" x14ac:dyDescent="0.3">
      <c r="A2827" s="143"/>
      <c r="B2827" s="143"/>
      <c r="C2827" s="327"/>
      <c r="D2827" s="144"/>
      <c r="E2827" s="144"/>
      <c r="F2827" s="144"/>
      <c r="G2827" s="144"/>
      <c r="H2827" s="144"/>
      <c r="I2827" s="144"/>
      <c r="J2827" s="144"/>
      <c r="K2827" s="144"/>
      <c r="L2827" s="144"/>
      <c r="M2827" s="144"/>
      <c r="N2827" s="144"/>
      <c r="O2827" s="144"/>
      <c r="P2827" s="144"/>
      <c r="Q2827" s="144"/>
      <c r="R2827" s="144"/>
      <c r="S2827" s="144"/>
      <c r="T2827" s="144"/>
      <c r="U2827" s="144"/>
      <c r="V2827" s="144"/>
      <c r="W2827" s="144"/>
      <c r="X2827" s="144"/>
      <c r="Y2827" s="144"/>
      <c r="Z2827" s="144"/>
      <c r="AA2827" s="144"/>
      <c r="AB2827" s="144"/>
      <c r="AC2827" s="144"/>
      <c r="AD2827" s="144"/>
      <c r="AE2827" s="144"/>
      <c r="AF2827" s="144"/>
      <c r="AG2827" s="144"/>
      <c r="AH2827" s="144"/>
      <c r="AI2827" s="144"/>
      <c r="AJ2827" s="144"/>
      <c r="AK2827" s="144"/>
      <c r="AL2827" s="144"/>
      <c r="AM2827" s="144"/>
      <c r="AN2827" s="144"/>
      <c r="AO2827" s="144"/>
      <c r="AP2827" s="144"/>
      <c r="AQ2827" s="144"/>
      <c r="AR2827" s="144"/>
      <c r="AS2827" s="144"/>
      <c r="AT2827" s="144"/>
      <c r="AU2827" s="144"/>
      <c r="AV2827" s="144"/>
      <c r="AW2827" s="144"/>
      <c r="AX2827" s="144"/>
      <c r="AY2827" s="144"/>
      <c r="AZ2827" s="144"/>
      <c r="BA2827" s="144"/>
      <c r="BB2827" s="144"/>
      <c r="BC2827" s="144"/>
      <c r="BD2827" s="144"/>
      <c r="BE2827" s="144"/>
      <c r="BF2827" s="144"/>
      <c r="BG2827" s="144"/>
      <c r="BH2827" s="144"/>
      <c r="BI2827" s="144"/>
      <c r="BJ2827" s="144"/>
      <c r="BK2827" s="144"/>
      <c r="BL2827" s="144"/>
      <c r="BM2827" s="144"/>
      <c r="BN2827" s="144"/>
      <c r="BO2827" s="144"/>
      <c r="BP2827" s="144"/>
    </row>
    <row r="2828" spans="1:68" ht="14.5" x14ac:dyDescent="0.3">
      <c r="A2828" s="143"/>
      <c r="B2828" s="143"/>
      <c r="C2828" s="327"/>
      <c r="D2828" s="144"/>
      <c r="E2828" s="144"/>
      <c r="F2828" s="144"/>
      <c r="G2828" s="144"/>
      <c r="H2828" s="144"/>
      <c r="I2828" s="144"/>
      <c r="J2828" s="144"/>
      <c r="K2828" s="144"/>
      <c r="L2828" s="144"/>
      <c r="M2828" s="144"/>
      <c r="N2828" s="144"/>
      <c r="O2828" s="144"/>
      <c r="P2828" s="144"/>
      <c r="Q2828" s="144"/>
      <c r="R2828" s="144"/>
      <c r="S2828" s="144"/>
      <c r="T2828" s="144"/>
      <c r="U2828" s="144"/>
      <c r="V2828" s="144"/>
      <c r="W2828" s="144"/>
      <c r="X2828" s="144"/>
      <c r="Y2828" s="144"/>
      <c r="Z2828" s="144"/>
      <c r="AA2828" s="144"/>
      <c r="AB2828" s="144"/>
      <c r="AC2828" s="144"/>
      <c r="AD2828" s="144"/>
      <c r="AE2828" s="144"/>
      <c r="AF2828" s="144"/>
      <c r="AG2828" s="144"/>
      <c r="AH2828" s="144"/>
      <c r="AI2828" s="144"/>
      <c r="AJ2828" s="144"/>
      <c r="AK2828" s="144"/>
      <c r="AL2828" s="144"/>
      <c r="AM2828" s="144"/>
      <c r="AN2828" s="144"/>
      <c r="AO2828" s="144"/>
      <c r="AP2828" s="144"/>
      <c r="AQ2828" s="144"/>
      <c r="AR2828" s="144"/>
      <c r="AS2828" s="144"/>
      <c r="AT2828" s="144"/>
      <c r="AU2828" s="144"/>
      <c r="AV2828" s="144"/>
      <c r="AW2828" s="144"/>
      <c r="AX2828" s="144"/>
      <c r="AY2828" s="144"/>
      <c r="AZ2828" s="144"/>
      <c r="BA2828" s="144"/>
      <c r="BB2828" s="144"/>
      <c r="BC2828" s="144"/>
      <c r="BD2828" s="144"/>
      <c r="BE2828" s="144"/>
      <c r="BF2828" s="144"/>
      <c r="BG2828" s="144"/>
      <c r="BH2828" s="144"/>
      <c r="BI2828" s="144"/>
      <c r="BJ2828" s="144"/>
      <c r="BK2828" s="144"/>
      <c r="BL2828" s="144"/>
      <c r="BM2828" s="144"/>
      <c r="BN2828" s="144"/>
      <c r="BO2828" s="144"/>
      <c r="BP2828" s="144"/>
    </row>
    <row r="2829" spans="1:68" ht="14.5" x14ac:dyDescent="0.3">
      <c r="A2829" s="143"/>
      <c r="B2829" s="143"/>
      <c r="C2829" s="327"/>
      <c r="D2829" s="144"/>
      <c r="E2829" s="144"/>
      <c r="F2829" s="144"/>
      <c r="G2829" s="144"/>
      <c r="H2829" s="144"/>
      <c r="I2829" s="144"/>
      <c r="J2829" s="144"/>
      <c r="K2829" s="144"/>
      <c r="L2829" s="144"/>
      <c r="M2829" s="144"/>
      <c r="N2829" s="144"/>
      <c r="O2829" s="144"/>
      <c r="P2829" s="144"/>
      <c r="Q2829" s="144"/>
      <c r="R2829" s="144"/>
      <c r="S2829" s="144"/>
      <c r="T2829" s="144"/>
      <c r="U2829" s="144"/>
      <c r="V2829" s="144"/>
      <c r="W2829" s="144"/>
      <c r="X2829" s="144"/>
      <c r="Y2829" s="144"/>
      <c r="Z2829" s="144"/>
      <c r="AA2829" s="144"/>
      <c r="AB2829" s="144"/>
      <c r="AC2829" s="144"/>
      <c r="AD2829" s="144"/>
      <c r="AE2829" s="144"/>
      <c r="AF2829" s="144"/>
      <c r="AG2829" s="144"/>
      <c r="AH2829" s="144"/>
      <c r="AI2829" s="144"/>
      <c r="AJ2829" s="144"/>
      <c r="AK2829" s="144"/>
      <c r="AL2829" s="144"/>
      <c r="AM2829" s="144"/>
      <c r="AN2829" s="144"/>
      <c r="AO2829" s="144"/>
      <c r="AP2829" s="144"/>
      <c r="AQ2829" s="144"/>
      <c r="AR2829" s="144"/>
      <c r="AS2829" s="144"/>
      <c r="AT2829" s="144"/>
      <c r="AU2829" s="144"/>
      <c r="AV2829" s="144"/>
      <c r="AW2829" s="144"/>
      <c r="AX2829" s="144"/>
      <c r="AY2829" s="144"/>
      <c r="AZ2829" s="144"/>
      <c r="BA2829" s="144"/>
      <c r="BB2829" s="144"/>
      <c r="BC2829" s="144"/>
      <c r="BD2829" s="144"/>
      <c r="BE2829" s="144"/>
      <c r="BF2829" s="144"/>
      <c r="BG2829" s="144"/>
      <c r="BH2829" s="144"/>
      <c r="BI2829" s="144"/>
      <c r="BJ2829" s="144"/>
      <c r="BK2829" s="144"/>
      <c r="BL2829" s="144"/>
      <c r="BM2829" s="144"/>
      <c r="BN2829" s="144"/>
      <c r="BO2829" s="144"/>
      <c r="BP2829" s="144"/>
    </row>
    <row r="2830" spans="1:68" ht="14.5" x14ac:dyDescent="0.3">
      <c r="A2830" s="143"/>
      <c r="B2830" s="143"/>
      <c r="C2830" s="327"/>
      <c r="D2830" s="144"/>
      <c r="E2830" s="144"/>
      <c r="F2830" s="144"/>
      <c r="G2830" s="144"/>
      <c r="H2830" s="144"/>
      <c r="I2830" s="144"/>
      <c r="J2830" s="144"/>
      <c r="K2830" s="144"/>
      <c r="L2830" s="144"/>
      <c r="M2830" s="144"/>
      <c r="N2830" s="144"/>
      <c r="O2830" s="144"/>
      <c r="P2830" s="144"/>
      <c r="Q2830" s="144"/>
      <c r="R2830" s="144"/>
      <c r="S2830" s="144"/>
      <c r="T2830" s="144"/>
      <c r="U2830" s="144"/>
      <c r="V2830" s="144"/>
      <c r="W2830" s="144"/>
      <c r="X2830" s="144"/>
      <c r="Y2830" s="144"/>
      <c r="Z2830" s="144"/>
      <c r="AA2830" s="144"/>
      <c r="AB2830" s="144"/>
      <c r="AC2830" s="144"/>
      <c r="AD2830" s="144"/>
      <c r="AE2830" s="144"/>
      <c r="AF2830" s="144"/>
      <c r="AG2830" s="144"/>
      <c r="AH2830" s="144"/>
      <c r="AI2830" s="144"/>
      <c r="AJ2830" s="144"/>
      <c r="AK2830" s="144"/>
      <c r="AL2830" s="144"/>
      <c r="AM2830" s="144"/>
      <c r="AN2830" s="144"/>
      <c r="AO2830" s="144"/>
      <c r="AP2830" s="144"/>
      <c r="AQ2830" s="144"/>
      <c r="AR2830" s="144"/>
      <c r="AS2830" s="144"/>
      <c r="AT2830" s="144"/>
      <c r="AU2830" s="144"/>
      <c r="AV2830" s="144"/>
      <c r="AW2830" s="144"/>
      <c r="AX2830" s="144"/>
      <c r="AY2830" s="144"/>
      <c r="AZ2830" s="144"/>
      <c r="BA2830" s="144"/>
      <c r="BB2830" s="144"/>
      <c r="BC2830" s="144"/>
      <c r="BD2830" s="144"/>
      <c r="BE2830" s="144"/>
      <c r="BF2830" s="144"/>
      <c r="BG2830" s="144"/>
      <c r="BH2830" s="144"/>
      <c r="BI2830" s="144"/>
      <c r="BJ2830" s="144"/>
      <c r="BK2830" s="144"/>
      <c r="BL2830" s="144"/>
      <c r="BM2830" s="144"/>
      <c r="BN2830" s="144"/>
      <c r="BO2830" s="144"/>
      <c r="BP2830" s="144"/>
    </row>
    <row r="2831" spans="1:68" ht="14.5" x14ac:dyDescent="0.3">
      <c r="A2831" s="143"/>
      <c r="B2831" s="143"/>
      <c r="C2831" s="327"/>
      <c r="D2831" s="144"/>
      <c r="E2831" s="144"/>
      <c r="F2831" s="144"/>
      <c r="G2831" s="144"/>
      <c r="H2831" s="144"/>
      <c r="I2831" s="144"/>
      <c r="J2831" s="144"/>
      <c r="K2831" s="144"/>
      <c r="L2831" s="144"/>
      <c r="M2831" s="144"/>
      <c r="N2831" s="144"/>
      <c r="O2831" s="144"/>
      <c r="P2831" s="144"/>
      <c r="Q2831" s="144"/>
      <c r="R2831" s="144"/>
      <c r="S2831" s="144"/>
      <c r="T2831" s="144"/>
      <c r="U2831" s="144"/>
      <c r="V2831" s="144"/>
      <c r="W2831" s="144"/>
      <c r="X2831" s="144"/>
      <c r="Y2831" s="144"/>
      <c r="Z2831" s="144"/>
      <c r="AA2831" s="144"/>
      <c r="AB2831" s="144"/>
      <c r="AC2831" s="144"/>
      <c r="AD2831" s="144"/>
      <c r="AE2831" s="144"/>
      <c r="AF2831" s="144"/>
      <c r="AG2831" s="144"/>
      <c r="AH2831" s="144"/>
      <c r="AI2831" s="144"/>
      <c r="AJ2831" s="144"/>
      <c r="AK2831" s="144"/>
      <c r="AL2831" s="144"/>
      <c r="AM2831" s="144"/>
      <c r="AN2831" s="144"/>
      <c r="AO2831" s="144"/>
      <c r="AP2831" s="144"/>
      <c r="AQ2831" s="144"/>
      <c r="AR2831" s="144"/>
      <c r="AS2831" s="144"/>
      <c r="AT2831" s="144"/>
      <c r="AU2831" s="144"/>
      <c r="AV2831" s="144"/>
      <c r="AW2831" s="144"/>
      <c r="AX2831" s="144"/>
      <c r="AY2831" s="144"/>
      <c r="AZ2831" s="144"/>
      <c r="BA2831" s="144"/>
      <c r="BB2831" s="144"/>
      <c r="BC2831" s="144"/>
      <c r="BD2831" s="144"/>
      <c r="BE2831" s="144"/>
      <c r="BF2831" s="144"/>
      <c r="BG2831" s="144"/>
      <c r="BH2831" s="144"/>
      <c r="BI2831" s="144"/>
      <c r="BJ2831" s="144"/>
      <c r="BK2831" s="144"/>
      <c r="BL2831" s="144"/>
      <c r="BM2831" s="144"/>
      <c r="BN2831" s="144"/>
      <c r="BO2831" s="144"/>
      <c r="BP2831" s="144"/>
    </row>
    <row r="2832" spans="1:68" ht="14.5" x14ac:dyDescent="0.3">
      <c r="A2832" s="143"/>
      <c r="B2832" s="143"/>
      <c r="C2832" s="327"/>
      <c r="D2832" s="144"/>
      <c r="E2832" s="144"/>
      <c r="F2832" s="144"/>
      <c r="G2832" s="144"/>
      <c r="H2832" s="144"/>
      <c r="I2832" s="144"/>
      <c r="J2832" s="144"/>
      <c r="K2832" s="144"/>
      <c r="L2832" s="144"/>
      <c r="M2832" s="144"/>
      <c r="N2832" s="144"/>
      <c r="O2832" s="144"/>
      <c r="P2832" s="144"/>
      <c r="Q2832" s="144"/>
      <c r="R2832" s="144"/>
      <c r="S2832" s="144"/>
      <c r="T2832" s="144"/>
      <c r="U2832" s="144"/>
      <c r="V2832" s="144"/>
      <c r="W2832" s="144"/>
      <c r="X2832" s="144"/>
      <c r="Y2832" s="144"/>
      <c r="Z2832" s="144"/>
      <c r="AA2832" s="144"/>
      <c r="AB2832" s="144"/>
      <c r="AC2832" s="144"/>
      <c r="AD2832" s="144"/>
      <c r="AE2832" s="144"/>
      <c r="AF2832" s="144"/>
      <c r="AG2832" s="144"/>
      <c r="AH2832" s="144"/>
      <c r="AI2832" s="144"/>
      <c r="AJ2832" s="144"/>
      <c r="AK2832" s="144"/>
      <c r="AL2832" s="144"/>
      <c r="AM2832" s="144"/>
      <c r="AN2832" s="144"/>
      <c r="AO2832" s="144"/>
      <c r="AP2832" s="144"/>
      <c r="AQ2832" s="144"/>
      <c r="AR2832" s="144"/>
      <c r="AS2832" s="144"/>
      <c r="AT2832" s="144"/>
      <c r="AU2832" s="144"/>
      <c r="AV2832" s="144"/>
      <c r="AW2832" s="144"/>
      <c r="AX2832" s="144"/>
      <c r="AY2832" s="144"/>
      <c r="AZ2832" s="144"/>
      <c r="BA2832" s="144"/>
      <c r="BB2832" s="144"/>
      <c r="BC2832" s="144"/>
      <c r="BD2832" s="144"/>
      <c r="BE2832" s="144"/>
      <c r="BF2832" s="144"/>
      <c r="BG2832" s="144"/>
      <c r="BH2832" s="144"/>
      <c r="BI2832" s="144"/>
      <c r="BJ2832" s="144"/>
      <c r="BK2832" s="144"/>
      <c r="BL2832" s="144"/>
      <c r="BM2832" s="144"/>
      <c r="BN2832" s="144"/>
      <c r="BO2832" s="144"/>
      <c r="BP2832" s="144"/>
    </row>
    <row r="2833" spans="1:68" ht="14.5" x14ac:dyDescent="0.3">
      <c r="A2833" s="143"/>
      <c r="B2833" s="143"/>
      <c r="C2833" s="327"/>
      <c r="D2833" s="144"/>
      <c r="E2833" s="144"/>
      <c r="F2833" s="144"/>
      <c r="G2833" s="144"/>
      <c r="H2833" s="144"/>
      <c r="I2833" s="144"/>
      <c r="J2833" s="144"/>
      <c r="K2833" s="144"/>
      <c r="L2833" s="144"/>
      <c r="M2833" s="144"/>
      <c r="N2833" s="144"/>
      <c r="O2833" s="144"/>
      <c r="P2833" s="144"/>
      <c r="Q2833" s="144"/>
      <c r="R2833" s="144"/>
      <c r="S2833" s="144"/>
      <c r="T2833" s="144"/>
      <c r="U2833" s="144"/>
      <c r="V2833" s="144"/>
      <c r="W2833" s="144"/>
      <c r="X2833" s="144"/>
      <c r="Y2833" s="144"/>
      <c r="Z2833" s="144"/>
      <c r="AA2833" s="144"/>
      <c r="AB2833" s="144"/>
      <c r="AC2833" s="144"/>
      <c r="AD2833" s="144"/>
      <c r="AE2833" s="144"/>
      <c r="AF2833" s="144"/>
      <c r="AG2833" s="144"/>
      <c r="AH2833" s="144"/>
      <c r="AI2833" s="144"/>
      <c r="AJ2833" s="144"/>
      <c r="AK2833" s="144"/>
      <c r="AL2833" s="144"/>
      <c r="AM2833" s="144"/>
      <c r="AN2833" s="144"/>
      <c r="AO2833" s="144"/>
      <c r="AP2833" s="144"/>
      <c r="AQ2833" s="144"/>
      <c r="AR2833" s="144"/>
      <c r="AS2833" s="144"/>
      <c r="AT2833" s="144"/>
      <c r="AU2833" s="144"/>
      <c r="AV2833" s="144"/>
      <c r="AW2833" s="144"/>
      <c r="AX2833" s="144"/>
      <c r="AY2833" s="144"/>
      <c r="AZ2833" s="144"/>
      <c r="BA2833" s="144"/>
      <c r="BB2833" s="144"/>
      <c r="BC2833" s="144"/>
      <c r="BD2833" s="144"/>
      <c r="BE2833" s="144"/>
      <c r="BF2833" s="144"/>
      <c r="BG2833" s="144"/>
      <c r="BH2833" s="144"/>
      <c r="BI2833" s="144"/>
      <c r="BJ2833" s="144"/>
      <c r="BK2833" s="144"/>
      <c r="BL2833" s="144"/>
      <c r="BM2833" s="144"/>
      <c r="BN2833" s="144"/>
      <c r="BO2833" s="144"/>
      <c r="BP2833" s="144"/>
    </row>
    <row r="2834" spans="1:68" ht="14.5" x14ac:dyDescent="0.3">
      <c r="A2834" s="143"/>
      <c r="B2834" s="143"/>
      <c r="C2834" s="327"/>
      <c r="D2834" s="144"/>
      <c r="E2834" s="144"/>
      <c r="F2834" s="144"/>
      <c r="G2834" s="144"/>
      <c r="H2834" s="144"/>
      <c r="I2834" s="144"/>
      <c r="J2834" s="144"/>
      <c r="K2834" s="144"/>
      <c r="L2834" s="144"/>
      <c r="M2834" s="144"/>
      <c r="N2834" s="144"/>
      <c r="O2834" s="144"/>
      <c r="P2834" s="144"/>
      <c r="Q2834" s="144"/>
      <c r="R2834" s="144"/>
      <c r="S2834" s="144"/>
      <c r="T2834" s="144"/>
      <c r="U2834" s="144"/>
      <c r="V2834" s="144"/>
      <c r="W2834" s="144"/>
      <c r="X2834" s="144"/>
      <c r="Y2834" s="144"/>
      <c r="Z2834" s="144"/>
      <c r="AA2834" s="144"/>
      <c r="AB2834" s="144"/>
      <c r="AC2834" s="144"/>
      <c r="AD2834" s="144"/>
      <c r="AE2834" s="144"/>
      <c r="AF2834" s="144"/>
      <c r="AG2834" s="144"/>
      <c r="AH2834" s="144"/>
      <c r="AI2834" s="144"/>
      <c r="AJ2834" s="144"/>
      <c r="AK2834" s="144"/>
      <c r="AL2834" s="144"/>
      <c r="AM2834" s="144"/>
      <c r="AN2834" s="144"/>
      <c r="AO2834" s="144"/>
      <c r="AP2834" s="144"/>
      <c r="AQ2834" s="144"/>
      <c r="AR2834" s="144"/>
      <c r="AS2834" s="144"/>
      <c r="AT2834" s="144"/>
      <c r="AU2834" s="144"/>
      <c r="AV2834" s="144"/>
      <c r="AW2834" s="144"/>
      <c r="AX2834" s="144"/>
      <c r="AY2834" s="144"/>
      <c r="AZ2834" s="144"/>
      <c r="BA2834" s="144"/>
      <c r="BB2834" s="144"/>
      <c r="BC2834" s="144"/>
      <c r="BD2834" s="144"/>
      <c r="BE2834" s="144"/>
      <c r="BF2834" s="144"/>
      <c r="BG2834" s="144"/>
      <c r="BH2834" s="144"/>
      <c r="BI2834" s="144"/>
      <c r="BJ2834" s="144"/>
      <c r="BK2834" s="144"/>
      <c r="BL2834" s="144"/>
      <c r="BM2834" s="144"/>
      <c r="BN2834" s="144"/>
      <c r="BO2834" s="144"/>
      <c r="BP2834" s="144"/>
    </row>
    <row r="2835" spans="1:68" ht="14.5" x14ac:dyDescent="0.3">
      <c r="A2835" s="143"/>
      <c r="B2835" s="143"/>
      <c r="C2835" s="327"/>
      <c r="D2835" s="144"/>
      <c r="E2835" s="144"/>
      <c r="F2835" s="144"/>
      <c r="G2835" s="144"/>
      <c r="H2835" s="144"/>
      <c r="I2835" s="144"/>
      <c r="J2835" s="144"/>
      <c r="K2835" s="144"/>
      <c r="L2835" s="144"/>
      <c r="M2835" s="144"/>
      <c r="N2835" s="144"/>
      <c r="O2835" s="144"/>
      <c r="P2835" s="144"/>
      <c r="Q2835" s="144"/>
      <c r="R2835" s="144"/>
      <c r="S2835" s="144"/>
      <c r="T2835" s="144"/>
      <c r="U2835" s="144"/>
      <c r="V2835" s="144"/>
      <c r="W2835" s="144"/>
      <c r="X2835" s="144"/>
      <c r="Y2835" s="144"/>
      <c r="Z2835" s="144"/>
      <c r="AA2835" s="144"/>
      <c r="AB2835" s="144"/>
      <c r="AC2835" s="144"/>
      <c r="AD2835" s="144"/>
      <c r="AE2835" s="144"/>
      <c r="AF2835" s="144"/>
      <c r="AG2835" s="144"/>
      <c r="AH2835" s="144"/>
      <c r="AI2835" s="144"/>
      <c r="AJ2835" s="144"/>
      <c r="AK2835" s="144"/>
      <c r="AL2835" s="144"/>
      <c r="AM2835" s="144"/>
      <c r="AN2835" s="144"/>
      <c r="AO2835" s="144"/>
      <c r="AP2835" s="144"/>
      <c r="AQ2835" s="144"/>
      <c r="AR2835" s="144"/>
      <c r="AS2835" s="144"/>
      <c r="AT2835" s="144"/>
      <c r="AU2835" s="144"/>
      <c r="AV2835" s="144"/>
      <c r="AW2835" s="144"/>
      <c r="AX2835" s="144"/>
      <c r="AY2835" s="144"/>
      <c r="AZ2835" s="144"/>
      <c r="BA2835" s="144"/>
      <c r="BB2835" s="144"/>
      <c r="BC2835" s="144"/>
      <c r="BD2835" s="144"/>
      <c r="BE2835" s="144"/>
      <c r="BF2835" s="144"/>
      <c r="BG2835" s="144"/>
      <c r="BH2835" s="144"/>
      <c r="BI2835" s="144"/>
      <c r="BJ2835" s="144"/>
      <c r="BK2835" s="144"/>
      <c r="BL2835" s="144"/>
      <c r="BM2835" s="144"/>
      <c r="BN2835" s="144"/>
      <c r="BO2835" s="144"/>
      <c r="BP2835" s="144"/>
    </row>
    <row r="2836" spans="1:68" ht="14.5" x14ac:dyDescent="0.3">
      <c r="A2836" s="143"/>
      <c r="B2836" s="143"/>
      <c r="C2836" s="327"/>
      <c r="D2836" s="144"/>
      <c r="E2836" s="144"/>
      <c r="F2836" s="144"/>
      <c r="G2836" s="144"/>
      <c r="H2836" s="144"/>
      <c r="I2836" s="144"/>
      <c r="J2836" s="144"/>
      <c r="K2836" s="144"/>
      <c r="L2836" s="144"/>
      <c r="M2836" s="144"/>
      <c r="N2836" s="144"/>
      <c r="O2836" s="144"/>
      <c r="P2836" s="144"/>
      <c r="Q2836" s="144"/>
      <c r="R2836" s="144"/>
      <c r="S2836" s="144"/>
      <c r="T2836" s="144"/>
      <c r="U2836" s="144"/>
      <c r="V2836" s="144"/>
      <c r="W2836" s="144"/>
      <c r="X2836" s="144"/>
      <c r="Y2836" s="144"/>
      <c r="Z2836" s="144"/>
      <c r="AA2836" s="144"/>
      <c r="AB2836" s="144"/>
      <c r="AC2836" s="144"/>
      <c r="AD2836" s="144"/>
      <c r="AE2836" s="144"/>
      <c r="AF2836" s="144"/>
      <c r="AG2836" s="144"/>
      <c r="AH2836" s="144"/>
      <c r="AI2836" s="144"/>
      <c r="AJ2836" s="144"/>
      <c r="AK2836" s="144"/>
      <c r="AL2836" s="144"/>
      <c r="AM2836" s="144"/>
      <c r="AN2836" s="144"/>
      <c r="AO2836" s="144"/>
      <c r="AP2836" s="144"/>
      <c r="AQ2836" s="144"/>
      <c r="AR2836" s="144"/>
      <c r="AS2836" s="144"/>
      <c r="AT2836" s="144"/>
      <c r="AU2836" s="144"/>
      <c r="AV2836" s="144"/>
      <c r="AW2836" s="144"/>
      <c r="AX2836" s="144"/>
      <c r="AY2836" s="144"/>
      <c r="AZ2836" s="144"/>
      <c r="BA2836" s="144"/>
      <c r="BB2836" s="144"/>
      <c r="BC2836" s="144"/>
      <c r="BD2836" s="144"/>
      <c r="BE2836" s="144"/>
      <c r="BF2836" s="144"/>
      <c r="BG2836" s="144"/>
      <c r="BH2836" s="144"/>
      <c r="BI2836" s="144"/>
      <c r="BJ2836" s="144"/>
      <c r="BK2836" s="144"/>
      <c r="BL2836" s="144"/>
      <c r="BM2836" s="144"/>
      <c r="BN2836" s="144"/>
      <c r="BO2836" s="144"/>
      <c r="BP2836" s="144"/>
    </row>
    <row r="2837" spans="1:68" ht="14.5" x14ac:dyDescent="0.3">
      <c r="A2837" s="143"/>
      <c r="B2837" s="143"/>
      <c r="C2837" s="327"/>
      <c r="D2837" s="144"/>
      <c r="E2837" s="144"/>
      <c r="F2837" s="144"/>
      <c r="G2837" s="144"/>
      <c r="H2837" s="144"/>
      <c r="I2837" s="144"/>
      <c r="J2837" s="144"/>
      <c r="K2837" s="144"/>
      <c r="L2837" s="144"/>
      <c r="M2837" s="144"/>
      <c r="N2837" s="144"/>
      <c r="O2837" s="144"/>
      <c r="P2837" s="144"/>
      <c r="Q2837" s="144"/>
      <c r="R2837" s="144"/>
      <c r="S2837" s="144"/>
      <c r="T2837" s="144"/>
      <c r="U2837" s="144"/>
      <c r="V2837" s="144"/>
      <c r="W2837" s="144"/>
      <c r="X2837" s="144"/>
      <c r="Y2837" s="144"/>
      <c r="Z2837" s="144"/>
      <c r="AA2837" s="144"/>
      <c r="AB2837" s="144"/>
      <c r="AC2837" s="144"/>
      <c r="AD2837" s="144"/>
      <c r="AE2837" s="144"/>
      <c r="AF2837" s="144"/>
      <c r="AG2837" s="144"/>
      <c r="AH2837" s="144"/>
      <c r="AI2837" s="144"/>
      <c r="AJ2837" s="144"/>
      <c r="AK2837" s="144"/>
      <c r="AL2837" s="144"/>
      <c r="AM2837" s="144"/>
      <c r="AN2837" s="144"/>
      <c r="AO2837" s="144"/>
      <c r="AP2837" s="144"/>
      <c r="AQ2837" s="144"/>
      <c r="AR2837" s="144"/>
      <c r="AS2837" s="144"/>
      <c r="AT2837" s="144"/>
      <c r="AU2837" s="144"/>
      <c r="AV2837" s="144"/>
      <c r="AW2837" s="144"/>
      <c r="AX2837" s="144"/>
      <c r="AY2837" s="144"/>
      <c r="AZ2837" s="144"/>
      <c r="BA2837" s="144"/>
      <c r="BB2837" s="144"/>
      <c r="BC2837" s="144"/>
      <c r="BD2837" s="144"/>
      <c r="BE2837" s="144"/>
      <c r="BF2837" s="144"/>
      <c r="BG2837" s="144"/>
      <c r="BH2837" s="144"/>
      <c r="BI2837" s="144"/>
      <c r="BJ2837" s="144"/>
      <c r="BK2837" s="144"/>
      <c r="BL2837" s="144"/>
      <c r="BM2837" s="144"/>
      <c r="BN2837" s="144"/>
      <c r="BO2837" s="144"/>
      <c r="BP2837" s="144"/>
    </row>
    <row r="2838" spans="1:68" ht="14.5" x14ac:dyDescent="0.3">
      <c r="A2838" s="143"/>
      <c r="B2838" s="143"/>
      <c r="C2838" s="327"/>
      <c r="D2838" s="144"/>
      <c r="E2838" s="144"/>
      <c r="F2838" s="144"/>
      <c r="G2838" s="144"/>
      <c r="H2838" s="144"/>
      <c r="I2838" s="144"/>
      <c r="J2838" s="144"/>
      <c r="K2838" s="144"/>
      <c r="L2838" s="144"/>
      <c r="M2838" s="144"/>
      <c r="N2838" s="144"/>
      <c r="O2838" s="144"/>
      <c r="P2838" s="144"/>
      <c r="Q2838" s="144"/>
      <c r="R2838" s="144"/>
      <c r="S2838" s="144"/>
      <c r="T2838" s="144"/>
      <c r="U2838" s="144"/>
      <c r="V2838" s="144"/>
      <c r="W2838" s="144"/>
      <c r="X2838" s="144"/>
      <c r="Y2838" s="144"/>
      <c r="Z2838" s="144"/>
      <c r="AA2838" s="144"/>
      <c r="AB2838" s="144"/>
      <c r="AC2838" s="144"/>
      <c r="AD2838" s="144"/>
      <c r="AE2838" s="144"/>
      <c r="AF2838" s="144"/>
      <c r="AG2838" s="144"/>
      <c r="AH2838" s="144"/>
      <c r="AI2838" s="144"/>
      <c r="AJ2838" s="144"/>
      <c r="AK2838" s="144"/>
      <c r="AL2838" s="144"/>
      <c r="AM2838" s="144"/>
      <c r="AN2838" s="144"/>
      <c r="AO2838" s="144"/>
      <c r="AP2838" s="144"/>
      <c r="AQ2838" s="144"/>
      <c r="AR2838" s="144"/>
      <c r="AS2838" s="144"/>
      <c r="AT2838" s="144"/>
      <c r="AU2838" s="144"/>
      <c r="AV2838" s="144"/>
      <c r="AW2838" s="144"/>
      <c r="AX2838" s="144"/>
      <c r="AY2838" s="144"/>
      <c r="AZ2838" s="144"/>
      <c r="BA2838" s="144"/>
      <c r="BB2838" s="144"/>
      <c r="BC2838" s="144"/>
      <c r="BD2838" s="144"/>
      <c r="BE2838" s="144"/>
      <c r="BF2838" s="144"/>
      <c r="BG2838" s="144"/>
      <c r="BH2838" s="144"/>
      <c r="BI2838" s="144"/>
      <c r="BJ2838" s="144"/>
      <c r="BK2838" s="144"/>
      <c r="BL2838" s="144"/>
      <c r="BM2838" s="144"/>
      <c r="BN2838" s="144"/>
      <c r="BO2838" s="144"/>
      <c r="BP2838" s="144"/>
    </row>
    <row r="2839" spans="1:68" ht="14.5" x14ac:dyDescent="0.3">
      <c r="A2839" s="143"/>
      <c r="B2839" s="143"/>
      <c r="C2839" s="327"/>
      <c r="D2839" s="144"/>
      <c r="E2839" s="144"/>
      <c r="F2839" s="144"/>
      <c r="G2839" s="144"/>
      <c r="H2839" s="144"/>
      <c r="I2839" s="144"/>
      <c r="J2839" s="144"/>
      <c r="K2839" s="144"/>
      <c r="L2839" s="144"/>
      <c r="M2839" s="144"/>
      <c r="N2839" s="144"/>
      <c r="O2839" s="144"/>
      <c r="P2839" s="144"/>
      <c r="Q2839" s="144"/>
      <c r="R2839" s="144"/>
      <c r="S2839" s="144"/>
      <c r="T2839" s="144"/>
      <c r="U2839" s="144"/>
      <c r="V2839" s="144"/>
      <c r="W2839" s="144"/>
      <c r="X2839" s="144"/>
      <c r="Y2839" s="144"/>
      <c r="Z2839" s="144"/>
      <c r="AA2839" s="144"/>
      <c r="AB2839" s="144"/>
      <c r="AC2839" s="144"/>
      <c r="AD2839" s="144"/>
      <c r="AE2839" s="144"/>
      <c r="AF2839" s="144"/>
      <c r="AG2839" s="144"/>
      <c r="AH2839" s="144"/>
      <c r="AI2839" s="144"/>
      <c r="AJ2839" s="144"/>
      <c r="AK2839" s="144"/>
      <c r="AL2839" s="144"/>
      <c r="AM2839" s="144"/>
      <c r="AN2839" s="144"/>
      <c r="AO2839" s="144"/>
      <c r="AP2839" s="144"/>
      <c r="AQ2839" s="144"/>
      <c r="AR2839" s="144"/>
      <c r="AS2839" s="144"/>
      <c r="AT2839" s="144"/>
      <c r="AU2839" s="144"/>
      <c r="AV2839" s="144"/>
      <c r="AW2839" s="144"/>
      <c r="AX2839" s="144"/>
      <c r="AY2839" s="144"/>
      <c r="AZ2839" s="144"/>
      <c r="BA2839" s="144"/>
      <c r="BB2839" s="144"/>
      <c r="BC2839" s="144"/>
      <c r="BD2839" s="144"/>
      <c r="BE2839" s="144"/>
      <c r="BF2839" s="144"/>
      <c r="BG2839" s="144"/>
      <c r="BH2839" s="144"/>
      <c r="BI2839" s="144"/>
      <c r="BJ2839" s="144"/>
      <c r="BK2839" s="144"/>
      <c r="BL2839" s="144"/>
      <c r="BM2839" s="144"/>
      <c r="BN2839" s="144"/>
      <c r="BO2839" s="144"/>
      <c r="BP2839" s="144"/>
    </row>
    <row r="2840" spans="1:68" ht="14.5" x14ac:dyDescent="0.3">
      <c r="A2840" s="143"/>
      <c r="B2840" s="143"/>
      <c r="C2840" s="327"/>
      <c r="D2840" s="144"/>
      <c r="E2840" s="144"/>
      <c r="F2840" s="144"/>
      <c r="G2840" s="144"/>
      <c r="H2840" s="144"/>
      <c r="I2840" s="144"/>
      <c r="J2840" s="144"/>
      <c r="K2840" s="144"/>
      <c r="L2840" s="144"/>
      <c r="M2840" s="144"/>
      <c r="N2840" s="144"/>
      <c r="O2840" s="144"/>
      <c r="P2840" s="144"/>
      <c r="Q2840" s="144"/>
      <c r="R2840" s="144"/>
      <c r="S2840" s="144"/>
      <c r="T2840" s="144"/>
      <c r="U2840" s="144"/>
      <c r="V2840" s="144"/>
      <c r="W2840" s="144"/>
      <c r="X2840" s="144"/>
      <c r="Y2840" s="144"/>
      <c r="Z2840" s="144"/>
      <c r="AA2840" s="144"/>
      <c r="AB2840" s="144"/>
      <c r="AC2840" s="144"/>
      <c r="AD2840" s="144"/>
      <c r="AE2840" s="144"/>
      <c r="AF2840" s="144"/>
      <c r="AG2840" s="144"/>
      <c r="AH2840" s="144"/>
      <c r="AI2840" s="144"/>
      <c r="AJ2840" s="144"/>
      <c r="AK2840" s="144"/>
      <c r="AL2840" s="144"/>
      <c r="AM2840" s="144"/>
      <c r="AN2840" s="144"/>
      <c r="AO2840" s="144"/>
      <c r="AP2840" s="144"/>
      <c r="AQ2840" s="144"/>
      <c r="AR2840" s="144"/>
      <c r="AS2840" s="144"/>
      <c r="AT2840" s="144"/>
      <c r="AU2840" s="144"/>
      <c r="AV2840" s="144"/>
      <c r="AW2840" s="144"/>
      <c r="AX2840" s="144"/>
      <c r="AY2840" s="144"/>
      <c r="AZ2840" s="144"/>
      <c r="BA2840" s="144"/>
      <c r="BB2840" s="144"/>
      <c r="BC2840" s="144"/>
      <c r="BD2840" s="144"/>
      <c r="BE2840" s="144"/>
      <c r="BF2840" s="144"/>
      <c r="BG2840" s="144"/>
      <c r="BH2840" s="144"/>
      <c r="BI2840" s="144"/>
      <c r="BJ2840" s="144"/>
      <c r="BK2840" s="144"/>
      <c r="BL2840" s="144"/>
      <c r="BM2840" s="144"/>
      <c r="BN2840" s="144"/>
      <c r="BO2840" s="144"/>
      <c r="BP2840" s="144"/>
    </row>
    <row r="2841" spans="1:68" ht="14.5" x14ac:dyDescent="0.3">
      <c r="A2841" s="143"/>
      <c r="B2841" s="143"/>
      <c r="C2841" s="327"/>
      <c r="D2841" s="144"/>
      <c r="E2841" s="144"/>
      <c r="F2841" s="144"/>
      <c r="G2841" s="144"/>
      <c r="H2841" s="144"/>
      <c r="I2841" s="144"/>
      <c r="J2841" s="144"/>
      <c r="K2841" s="144"/>
      <c r="L2841" s="144"/>
      <c r="M2841" s="144"/>
      <c r="N2841" s="144"/>
      <c r="O2841" s="144"/>
      <c r="P2841" s="144"/>
      <c r="Q2841" s="144"/>
      <c r="R2841" s="144"/>
      <c r="S2841" s="144"/>
      <c r="T2841" s="144"/>
      <c r="U2841" s="144"/>
      <c r="V2841" s="144"/>
      <c r="W2841" s="144"/>
      <c r="X2841" s="144"/>
      <c r="Y2841" s="144"/>
      <c r="Z2841" s="144"/>
      <c r="AA2841" s="144"/>
      <c r="AB2841" s="144"/>
      <c r="AC2841" s="144"/>
      <c r="AD2841" s="144"/>
      <c r="AE2841" s="144"/>
      <c r="AF2841" s="144"/>
      <c r="AG2841" s="144"/>
      <c r="AH2841" s="144"/>
      <c r="AI2841" s="144"/>
      <c r="AJ2841" s="144"/>
      <c r="AK2841" s="144"/>
      <c r="AL2841" s="144"/>
      <c r="AM2841" s="144"/>
      <c r="AN2841" s="144"/>
      <c r="AO2841" s="144"/>
      <c r="AP2841" s="144"/>
      <c r="AQ2841" s="144"/>
      <c r="AR2841" s="144"/>
      <c r="AS2841" s="144"/>
      <c r="AT2841" s="144"/>
      <c r="AU2841" s="144"/>
      <c r="AV2841" s="144"/>
      <c r="AW2841" s="144"/>
      <c r="AX2841" s="144"/>
      <c r="AY2841" s="144"/>
      <c r="AZ2841" s="144"/>
      <c r="BA2841" s="144"/>
      <c r="BB2841" s="144"/>
      <c r="BC2841" s="144"/>
      <c r="BD2841" s="144"/>
      <c r="BE2841" s="144"/>
      <c r="BF2841" s="144"/>
      <c r="BG2841" s="144"/>
      <c r="BH2841" s="144"/>
      <c r="BI2841" s="144"/>
      <c r="BJ2841" s="144"/>
      <c r="BK2841" s="144"/>
      <c r="BL2841" s="144"/>
      <c r="BM2841" s="144"/>
      <c r="BN2841" s="144"/>
      <c r="BO2841" s="144"/>
      <c r="BP2841" s="144"/>
    </row>
    <row r="2842" spans="1:68" ht="14.5" x14ac:dyDescent="0.3">
      <c r="A2842" s="143"/>
      <c r="B2842" s="143"/>
      <c r="C2842" s="327"/>
      <c r="D2842" s="144"/>
      <c r="E2842" s="144"/>
      <c r="F2842" s="144"/>
      <c r="G2842" s="144"/>
      <c r="H2842" s="144"/>
      <c r="I2842" s="144"/>
      <c r="J2842" s="144"/>
      <c r="K2842" s="144"/>
      <c r="L2842" s="144"/>
      <c r="M2842" s="144"/>
      <c r="N2842" s="144"/>
      <c r="O2842" s="144"/>
      <c r="P2842" s="144"/>
      <c r="Q2842" s="144"/>
      <c r="R2842" s="144"/>
      <c r="S2842" s="144"/>
      <c r="T2842" s="144"/>
      <c r="U2842" s="144"/>
      <c r="V2842" s="144"/>
      <c r="W2842" s="144"/>
      <c r="X2842" s="144"/>
      <c r="Y2842" s="144"/>
      <c r="Z2842" s="144"/>
      <c r="AA2842" s="144"/>
      <c r="AB2842" s="144"/>
      <c r="AC2842" s="144"/>
      <c r="AD2842" s="144"/>
      <c r="AE2842" s="144"/>
      <c r="AF2842" s="144"/>
      <c r="AG2842" s="144"/>
      <c r="AH2842" s="144"/>
      <c r="AI2842" s="144"/>
      <c r="AJ2842" s="144"/>
      <c r="AK2842" s="144"/>
      <c r="AL2842" s="144"/>
      <c r="AM2842" s="144"/>
      <c r="AN2842" s="144"/>
      <c r="AO2842" s="144"/>
      <c r="AP2842" s="144"/>
      <c r="AQ2842" s="144"/>
      <c r="AR2842" s="144"/>
      <c r="AS2842" s="144"/>
      <c r="AT2842" s="144"/>
      <c r="AU2842" s="144"/>
      <c r="AV2842" s="144"/>
      <c r="AW2842" s="144"/>
      <c r="AX2842" s="144"/>
      <c r="AY2842" s="144"/>
      <c r="AZ2842" s="144"/>
      <c r="BA2842" s="144"/>
      <c r="BB2842" s="144"/>
      <c r="BC2842" s="144"/>
      <c r="BD2842" s="144"/>
      <c r="BE2842" s="144"/>
      <c r="BF2842" s="144"/>
      <c r="BG2842" s="144"/>
      <c r="BH2842" s="144"/>
      <c r="BI2842" s="144"/>
      <c r="BJ2842" s="144"/>
      <c r="BK2842" s="144"/>
      <c r="BL2842" s="144"/>
      <c r="BM2842" s="144"/>
      <c r="BN2842" s="144"/>
      <c r="BO2842" s="144"/>
      <c r="BP2842" s="144"/>
    </row>
    <row r="2843" spans="1:68" ht="14.5" x14ac:dyDescent="0.3">
      <c r="A2843" s="143"/>
      <c r="B2843" s="143"/>
      <c r="C2843" s="327"/>
      <c r="D2843" s="144"/>
      <c r="E2843" s="144"/>
      <c r="F2843" s="144"/>
      <c r="G2843" s="144"/>
      <c r="H2843" s="144"/>
      <c r="I2843" s="144"/>
      <c r="J2843" s="144"/>
      <c r="K2843" s="144"/>
      <c r="L2843" s="144"/>
      <c r="M2843" s="144"/>
      <c r="N2843" s="144"/>
      <c r="O2843" s="144"/>
      <c r="P2843" s="144"/>
      <c r="Q2843" s="144"/>
      <c r="R2843" s="144"/>
      <c r="S2843" s="144"/>
      <c r="T2843" s="144"/>
      <c r="U2843" s="144"/>
      <c r="V2843" s="144"/>
      <c r="W2843" s="144"/>
      <c r="X2843" s="144"/>
      <c r="Y2843" s="144"/>
      <c r="Z2843" s="144"/>
      <c r="AA2843" s="144"/>
      <c r="AB2843" s="144"/>
      <c r="AC2843" s="144"/>
      <c r="AD2843" s="144"/>
      <c r="AE2843" s="144"/>
      <c r="AF2843" s="144"/>
      <c r="AG2843" s="144"/>
      <c r="AH2843" s="144"/>
      <c r="AI2843" s="144"/>
      <c r="AJ2843" s="144"/>
      <c r="AK2843" s="144"/>
      <c r="AL2843" s="144"/>
      <c r="AM2843" s="144"/>
      <c r="AN2843" s="144"/>
      <c r="AO2843" s="144"/>
      <c r="AP2843" s="144"/>
      <c r="AQ2843" s="144"/>
      <c r="AR2843" s="144"/>
      <c r="AS2843" s="144"/>
      <c r="AT2843" s="144"/>
      <c r="AU2843" s="144"/>
      <c r="AV2843" s="144"/>
      <c r="AW2843" s="144"/>
      <c r="AX2843" s="144"/>
      <c r="AY2843" s="144"/>
      <c r="AZ2843" s="144"/>
      <c r="BA2843" s="144"/>
      <c r="BB2843" s="144"/>
      <c r="BC2843" s="144"/>
      <c r="BD2843" s="144"/>
      <c r="BE2843" s="144"/>
      <c r="BF2843" s="144"/>
      <c r="BG2843" s="144"/>
      <c r="BH2843" s="144"/>
      <c r="BI2843" s="144"/>
      <c r="BJ2843" s="144"/>
      <c r="BK2843" s="144"/>
      <c r="BL2843" s="144"/>
      <c r="BM2843" s="144"/>
      <c r="BN2843" s="144"/>
      <c r="BO2843" s="144"/>
      <c r="BP2843" s="144"/>
    </row>
    <row r="2844" spans="1:68" ht="14.5" x14ac:dyDescent="0.3">
      <c r="A2844" s="143"/>
      <c r="B2844" s="143"/>
      <c r="C2844" s="327"/>
      <c r="D2844" s="144"/>
      <c r="E2844" s="144"/>
      <c r="F2844" s="144"/>
      <c r="G2844" s="144"/>
      <c r="H2844" s="144"/>
      <c r="I2844" s="144"/>
      <c r="J2844" s="144"/>
      <c r="K2844" s="144"/>
      <c r="L2844" s="144"/>
      <c r="M2844" s="144"/>
      <c r="N2844" s="144"/>
      <c r="O2844" s="144"/>
      <c r="P2844" s="144"/>
      <c r="Q2844" s="144"/>
      <c r="R2844" s="144"/>
      <c r="S2844" s="144"/>
      <c r="T2844" s="144"/>
      <c r="U2844" s="144"/>
      <c r="V2844" s="144"/>
      <c r="W2844" s="144"/>
      <c r="X2844" s="144"/>
      <c r="Y2844" s="144"/>
      <c r="Z2844" s="144"/>
      <c r="AA2844" s="144"/>
      <c r="AB2844" s="144"/>
      <c r="AC2844" s="144"/>
      <c r="AD2844" s="144"/>
      <c r="AE2844" s="144"/>
      <c r="AF2844" s="144"/>
      <c r="AG2844" s="144"/>
      <c r="AH2844" s="144"/>
      <c r="AI2844" s="144"/>
      <c r="AJ2844" s="144"/>
      <c r="AK2844" s="144"/>
      <c r="AL2844" s="144"/>
      <c r="AM2844" s="144"/>
      <c r="AN2844" s="144"/>
      <c r="AO2844" s="144"/>
      <c r="AP2844" s="144"/>
      <c r="AQ2844" s="144"/>
      <c r="AR2844" s="144"/>
      <c r="AS2844" s="144"/>
      <c r="AT2844" s="144"/>
      <c r="AU2844" s="144"/>
      <c r="AV2844" s="144"/>
      <c r="AW2844" s="144"/>
      <c r="AX2844" s="144"/>
      <c r="AY2844" s="144"/>
      <c r="AZ2844" s="144"/>
      <c r="BA2844" s="144"/>
      <c r="BB2844" s="144"/>
      <c r="BC2844" s="144"/>
      <c r="BD2844" s="144"/>
      <c r="BE2844" s="144"/>
      <c r="BF2844" s="144"/>
      <c r="BG2844" s="144"/>
      <c r="BH2844" s="144"/>
      <c r="BI2844" s="144"/>
      <c r="BJ2844" s="144"/>
      <c r="BK2844" s="144"/>
      <c r="BL2844" s="144"/>
      <c r="BM2844" s="144"/>
      <c r="BN2844" s="144"/>
      <c r="BO2844" s="144"/>
      <c r="BP2844" s="144"/>
    </row>
    <row r="2845" spans="1:68" ht="14.5" x14ac:dyDescent="0.3">
      <c r="A2845" s="143"/>
      <c r="B2845" s="143"/>
      <c r="C2845" s="327"/>
      <c r="D2845" s="144"/>
      <c r="E2845" s="144"/>
      <c r="F2845" s="144"/>
      <c r="G2845" s="144"/>
      <c r="H2845" s="144"/>
      <c r="I2845" s="144"/>
      <c r="J2845" s="144"/>
      <c r="K2845" s="144"/>
      <c r="L2845" s="144"/>
      <c r="M2845" s="144"/>
      <c r="N2845" s="144"/>
      <c r="O2845" s="144"/>
      <c r="P2845" s="144"/>
      <c r="Q2845" s="144"/>
      <c r="R2845" s="144"/>
      <c r="S2845" s="144"/>
      <c r="T2845" s="144"/>
      <c r="U2845" s="144"/>
      <c r="V2845" s="144"/>
      <c r="W2845" s="144"/>
      <c r="X2845" s="144"/>
      <c r="Y2845" s="144"/>
      <c r="Z2845" s="144"/>
      <c r="AA2845" s="144"/>
      <c r="AB2845" s="144"/>
      <c r="AC2845" s="144"/>
      <c r="AD2845" s="144"/>
      <c r="AE2845" s="144"/>
      <c r="AF2845" s="144"/>
      <c r="AG2845" s="144"/>
      <c r="AH2845" s="144"/>
      <c r="AI2845" s="144"/>
      <c r="AJ2845" s="144"/>
      <c r="AK2845" s="144"/>
      <c r="AL2845" s="144"/>
      <c r="AM2845" s="144"/>
      <c r="AN2845" s="144"/>
      <c r="AO2845" s="144"/>
      <c r="AP2845" s="144"/>
      <c r="AQ2845" s="144"/>
      <c r="AR2845" s="144"/>
      <c r="AS2845" s="144"/>
      <c r="AT2845" s="144"/>
      <c r="AU2845" s="144"/>
      <c r="AV2845" s="144"/>
      <c r="AW2845" s="144"/>
      <c r="AX2845" s="144"/>
      <c r="AY2845" s="144"/>
      <c r="AZ2845" s="144"/>
      <c r="BA2845" s="144"/>
      <c r="BB2845" s="144"/>
      <c r="BC2845" s="144"/>
      <c r="BD2845" s="144"/>
      <c r="BE2845" s="144"/>
      <c r="BF2845" s="144"/>
      <c r="BG2845" s="144"/>
      <c r="BH2845" s="144"/>
      <c r="BI2845" s="144"/>
      <c r="BJ2845" s="144"/>
      <c r="BK2845" s="144"/>
      <c r="BL2845" s="144"/>
      <c r="BM2845" s="144"/>
      <c r="BN2845" s="144"/>
      <c r="BO2845" s="144"/>
      <c r="BP2845" s="144"/>
    </row>
    <row r="2846" spans="1:68" ht="14.5" x14ac:dyDescent="0.3">
      <c r="A2846" s="143"/>
      <c r="B2846" s="143"/>
      <c r="C2846" s="327"/>
      <c r="D2846" s="144"/>
      <c r="E2846" s="144"/>
      <c r="F2846" s="144"/>
      <c r="G2846" s="144"/>
      <c r="H2846" s="144"/>
      <c r="I2846" s="144"/>
      <c r="J2846" s="144"/>
      <c r="K2846" s="144"/>
      <c r="L2846" s="144"/>
      <c r="M2846" s="144"/>
      <c r="N2846" s="144"/>
      <c r="O2846" s="144"/>
      <c r="P2846" s="144"/>
      <c r="Q2846" s="144"/>
      <c r="R2846" s="144"/>
      <c r="S2846" s="144"/>
      <c r="T2846" s="144"/>
      <c r="U2846" s="144"/>
      <c r="V2846" s="144"/>
      <c r="W2846" s="144"/>
      <c r="X2846" s="144"/>
      <c r="Y2846" s="144"/>
      <c r="Z2846" s="144"/>
      <c r="AA2846" s="144"/>
      <c r="AB2846" s="144"/>
      <c r="AC2846" s="144"/>
      <c r="AD2846" s="144"/>
      <c r="AE2846" s="144"/>
      <c r="AF2846" s="144"/>
      <c r="AG2846" s="144"/>
      <c r="AH2846" s="144"/>
      <c r="AI2846" s="144"/>
      <c r="AJ2846" s="144"/>
      <c r="AK2846" s="144"/>
      <c r="AL2846" s="144"/>
      <c r="AM2846" s="144"/>
      <c r="AN2846" s="144"/>
      <c r="AO2846" s="144"/>
      <c r="AP2846" s="144"/>
      <c r="AQ2846" s="144"/>
      <c r="AR2846" s="144"/>
      <c r="AS2846" s="144"/>
      <c r="AT2846" s="144"/>
      <c r="AU2846" s="144"/>
      <c r="AV2846" s="144"/>
      <c r="AW2846" s="144"/>
      <c r="AX2846" s="144"/>
      <c r="AY2846" s="144"/>
      <c r="AZ2846" s="144"/>
      <c r="BA2846" s="144"/>
      <c r="BB2846" s="144"/>
      <c r="BC2846" s="144"/>
      <c r="BD2846" s="144"/>
      <c r="BE2846" s="144"/>
      <c r="BF2846" s="144"/>
      <c r="BG2846" s="144"/>
      <c r="BH2846" s="144"/>
      <c r="BI2846" s="144"/>
      <c r="BJ2846" s="144"/>
      <c r="BK2846" s="144"/>
      <c r="BL2846" s="144"/>
      <c r="BM2846" s="144"/>
      <c r="BN2846" s="144"/>
      <c r="BO2846" s="144"/>
      <c r="BP2846" s="144"/>
    </row>
    <row r="2847" spans="1:68" ht="14.5" x14ac:dyDescent="0.3">
      <c r="A2847" s="143"/>
      <c r="B2847" s="143"/>
      <c r="C2847" s="327"/>
      <c r="D2847" s="144"/>
      <c r="E2847" s="144"/>
      <c r="F2847" s="144"/>
      <c r="G2847" s="144"/>
      <c r="H2847" s="144"/>
      <c r="I2847" s="144"/>
      <c r="J2847" s="144"/>
      <c r="K2847" s="144"/>
      <c r="L2847" s="144"/>
      <c r="M2847" s="144"/>
      <c r="N2847" s="144"/>
      <c r="O2847" s="144"/>
      <c r="P2847" s="144"/>
      <c r="Q2847" s="144"/>
      <c r="R2847" s="144"/>
      <c r="S2847" s="144"/>
      <c r="T2847" s="144"/>
      <c r="U2847" s="144"/>
      <c r="V2847" s="144"/>
      <c r="W2847" s="144"/>
      <c r="X2847" s="144"/>
      <c r="Y2847" s="144"/>
      <c r="Z2847" s="144"/>
      <c r="AA2847" s="144"/>
      <c r="AB2847" s="144"/>
      <c r="AC2847" s="144"/>
      <c r="AD2847" s="144"/>
      <c r="AE2847" s="144"/>
      <c r="AF2847" s="144"/>
      <c r="AG2847" s="144"/>
      <c r="AH2847" s="144"/>
      <c r="AI2847" s="144"/>
      <c r="AJ2847" s="144"/>
      <c r="AK2847" s="144"/>
      <c r="AL2847" s="144"/>
      <c r="AM2847" s="144"/>
      <c r="AN2847" s="144"/>
      <c r="AO2847" s="144"/>
      <c r="AP2847" s="144"/>
      <c r="AQ2847" s="144"/>
      <c r="AR2847" s="144"/>
      <c r="AS2847" s="144"/>
      <c r="AT2847" s="144"/>
      <c r="AU2847" s="144"/>
      <c r="AV2847" s="144"/>
      <c r="AW2847" s="144"/>
      <c r="AX2847" s="144"/>
      <c r="AY2847" s="144"/>
      <c r="AZ2847" s="144"/>
      <c r="BA2847" s="144"/>
      <c r="BB2847" s="144"/>
      <c r="BC2847" s="144"/>
      <c r="BD2847" s="144"/>
      <c r="BE2847" s="144"/>
      <c r="BF2847" s="144"/>
      <c r="BG2847" s="144"/>
      <c r="BH2847" s="144"/>
      <c r="BI2847" s="144"/>
      <c r="BJ2847" s="144"/>
      <c r="BK2847" s="144"/>
      <c r="BL2847" s="144"/>
      <c r="BM2847" s="144"/>
      <c r="BN2847" s="144"/>
      <c r="BO2847" s="144"/>
      <c r="BP2847" s="144"/>
    </row>
    <row r="2848" spans="1:68" ht="14.5" x14ac:dyDescent="0.3">
      <c r="A2848" s="143"/>
      <c r="B2848" s="143"/>
      <c r="C2848" s="327"/>
      <c r="D2848" s="144"/>
      <c r="E2848" s="144"/>
      <c r="F2848" s="144"/>
      <c r="G2848" s="144"/>
      <c r="H2848" s="144"/>
      <c r="I2848" s="144"/>
      <c r="J2848" s="144"/>
      <c r="K2848" s="144"/>
      <c r="L2848" s="144"/>
      <c r="M2848" s="144"/>
      <c r="N2848" s="144"/>
      <c r="O2848" s="144"/>
      <c r="P2848" s="144"/>
      <c r="Q2848" s="144"/>
      <c r="R2848" s="144"/>
      <c r="S2848" s="144"/>
      <c r="T2848" s="144"/>
      <c r="U2848" s="144"/>
      <c r="V2848" s="144"/>
      <c r="W2848" s="144"/>
      <c r="X2848" s="144"/>
      <c r="Y2848" s="144"/>
      <c r="Z2848" s="144"/>
      <c r="AA2848" s="144"/>
      <c r="AB2848" s="144"/>
      <c r="AC2848" s="144"/>
      <c r="AD2848" s="144"/>
      <c r="AE2848" s="144"/>
      <c r="AF2848" s="144"/>
      <c r="AG2848" s="144"/>
      <c r="AH2848" s="144"/>
      <c r="AI2848" s="144"/>
      <c r="AJ2848" s="144"/>
      <c r="AK2848" s="144"/>
      <c r="AL2848" s="144"/>
      <c r="AM2848" s="144"/>
      <c r="AN2848" s="144"/>
      <c r="AO2848" s="144"/>
      <c r="AP2848" s="144"/>
      <c r="AQ2848" s="144"/>
      <c r="AR2848" s="144"/>
      <c r="AS2848" s="144"/>
      <c r="AT2848" s="144"/>
      <c r="AU2848" s="144"/>
      <c r="AV2848" s="144"/>
      <c r="AW2848" s="144"/>
      <c r="AX2848" s="144"/>
      <c r="AY2848" s="144"/>
      <c r="AZ2848" s="144"/>
      <c r="BA2848" s="144"/>
      <c r="BB2848" s="144"/>
      <c r="BC2848" s="144"/>
      <c r="BD2848" s="144"/>
      <c r="BE2848" s="144"/>
      <c r="BF2848" s="144"/>
      <c r="BG2848" s="144"/>
      <c r="BH2848" s="144"/>
      <c r="BI2848" s="144"/>
      <c r="BJ2848" s="144"/>
      <c r="BK2848" s="144"/>
      <c r="BL2848" s="144"/>
      <c r="BM2848" s="144"/>
      <c r="BN2848" s="144"/>
      <c r="BO2848" s="144"/>
      <c r="BP2848" s="144"/>
    </row>
    <row r="2849" spans="1:68" ht="14.5" x14ac:dyDescent="0.3">
      <c r="A2849" s="143"/>
      <c r="B2849" s="143"/>
      <c r="C2849" s="327"/>
      <c r="D2849" s="144"/>
      <c r="E2849" s="144"/>
      <c r="F2849" s="144"/>
      <c r="G2849" s="144"/>
      <c r="H2849" s="144"/>
      <c r="I2849" s="144"/>
      <c r="J2849" s="144"/>
      <c r="K2849" s="144"/>
      <c r="L2849" s="144"/>
      <c r="M2849" s="144"/>
      <c r="N2849" s="144"/>
      <c r="O2849" s="144"/>
      <c r="P2849" s="144"/>
      <c r="Q2849" s="144"/>
      <c r="R2849" s="144"/>
      <c r="S2849" s="144"/>
      <c r="T2849" s="144"/>
      <c r="U2849" s="144"/>
      <c r="V2849" s="144"/>
      <c r="W2849" s="144"/>
      <c r="X2849" s="144"/>
      <c r="Y2849" s="144"/>
      <c r="Z2849" s="144"/>
      <c r="AA2849" s="144"/>
      <c r="AB2849" s="144"/>
      <c r="AC2849" s="144"/>
      <c r="AD2849" s="144"/>
      <c r="AE2849" s="144"/>
      <c r="AF2849" s="144"/>
      <c r="AG2849" s="144"/>
      <c r="AH2849" s="144"/>
      <c r="AI2849" s="144"/>
      <c r="AJ2849" s="144"/>
      <c r="AK2849" s="144"/>
      <c r="AL2849" s="144"/>
      <c r="AM2849" s="144"/>
      <c r="AN2849" s="144"/>
      <c r="AO2849" s="144"/>
      <c r="AP2849" s="144"/>
      <c r="AQ2849" s="144"/>
      <c r="AR2849" s="144"/>
      <c r="AS2849" s="144"/>
      <c r="AT2849" s="144"/>
      <c r="AU2849" s="144"/>
      <c r="AV2849" s="144"/>
      <c r="AW2849" s="144"/>
      <c r="AX2849" s="144"/>
      <c r="AY2849" s="144"/>
      <c r="AZ2849" s="144"/>
      <c r="BA2849" s="144"/>
      <c r="BB2849" s="144"/>
      <c r="BC2849" s="144"/>
      <c r="BD2849" s="144"/>
      <c r="BE2849" s="144"/>
      <c r="BF2849" s="144"/>
      <c r="BG2849" s="144"/>
      <c r="BH2849" s="144"/>
      <c r="BI2849" s="144"/>
      <c r="BJ2849" s="144"/>
      <c r="BK2849" s="144"/>
      <c r="BL2849" s="144"/>
      <c r="BM2849" s="144"/>
      <c r="BN2849" s="144"/>
      <c r="BO2849" s="144"/>
      <c r="BP2849" s="144"/>
    </row>
    <row r="2850" spans="1:68" ht="14.5" x14ac:dyDescent="0.3">
      <c r="A2850" s="143"/>
      <c r="B2850" s="143"/>
      <c r="C2850" s="327"/>
      <c r="D2850" s="144"/>
      <c r="E2850" s="144"/>
      <c r="F2850" s="144"/>
      <c r="G2850" s="144"/>
      <c r="H2850" s="144"/>
      <c r="I2850" s="144"/>
      <c r="J2850" s="144"/>
      <c r="K2850" s="144"/>
      <c r="L2850" s="144"/>
      <c r="M2850" s="144"/>
      <c r="N2850" s="144"/>
      <c r="O2850" s="144"/>
      <c r="P2850" s="144"/>
      <c r="Q2850" s="144"/>
      <c r="R2850" s="144"/>
      <c r="S2850" s="144"/>
      <c r="T2850" s="144"/>
      <c r="U2850" s="144"/>
      <c r="V2850" s="144"/>
      <c r="W2850" s="144"/>
      <c r="X2850" s="144"/>
      <c r="Y2850" s="144"/>
      <c r="Z2850" s="144"/>
      <c r="AA2850" s="144"/>
      <c r="AB2850" s="144"/>
      <c r="AC2850" s="144"/>
      <c r="AD2850" s="144"/>
      <c r="AE2850" s="144"/>
      <c r="AF2850" s="144"/>
      <c r="AG2850" s="144"/>
      <c r="AH2850" s="144"/>
      <c r="AI2850" s="144"/>
      <c r="AJ2850" s="144"/>
      <c r="AK2850" s="144"/>
      <c r="AL2850" s="144"/>
      <c r="AM2850" s="144"/>
      <c r="AN2850" s="144"/>
      <c r="AO2850" s="144"/>
      <c r="AP2850" s="144"/>
      <c r="AQ2850" s="144"/>
      <c r="AR2850" s="144"/>
      <c r="AS2850" s="144"/>
      <c r="AT2850" s="144"/>
      <c r="AU2850" s="144"/>
      <c r="AV2850" s="144"/>
      <c r="AW2850" s="144"/>
      <c r="AX2850" s="144"/>
      <c r="AY2850" s="144"/>
      <c r="AZ2850" s="144"/>
      <c r="BA2850" s="144"/>
      <c r="BB2850" s="144"/>
      <c r="BC2850" s="144"/>
      <c r="BD2850" s="144"/>
      <c r="BE2850" s="144"/>
      <c r="BF2850" s="144"/>
      <c r="BG2850" s="144"/>
      <c r="BH2850" s="144"/>
      <c r="BI2850" s="144"/>
      <c r="BJ2850" s="144"/>
      <c r="BK2850" s="144"/>
      <c r="BL2850" s="144"/>
      <c r="BM2850" s="144"/>
      <c r="BN2850" s="144"/>
      <c r="BO2850" s="144"/>
      <c r="BP2850" s="144"/>
    </row>
    <row r="2851" spans="1:68" ht="14.5" x14ac:dyDescent="0.3">
      <c r="A2851" s="143"/>
      <c r="B2851" s="143"/>
      <c r="C2851" s="327"/>
      <c r="D2851" s="144"/>
      <c r="E2851" s="144"/>
      <c r="F2851" s="144"/>
      <c r="G2851" s="144"/>
      <c r="H2851" s="144"/>
      <c r="I2851" s="144"/>
      <c r="J2851" s="144"/>
      <c r="K2851" s="144"/>
      <c r="L2851" s="144"/>
      <c r="M2851" s="144"/>
      <c r="N2851" s="144"/>
      <c r="O2851" s="144"/>
      <c r="P2851" s="144"/>
      <c r="Q2851" s="144"/>
      <c r="R2851" s="144"/>
      <c r="S2851" s="144"/>
      <c r="T2851" s="144"/>
      <c r="U2851" s="144"/>
      <c r="V2851" s="144"/>
      <c r="W2851" s="144"/>
      <c r="X2851" s="144"/>
      <c r="Y2851" s="144"/>
      <c r="Z2851" s="144"/>
      <c r="AA2851" s="144"/>
      <c r="AB2851" s="144"/>
      <c r="AC2851" s="144"/>
      <c r="AD2851" s="144"/>
      <c r="AE2851" s="144"/>
      <c r="AF2851" s="144"/>
      <c r="AG2851" s="144"/>
      <c r="AH2851" s="144"/>
      <c r="AI2851" s="144"/>
      <c r="AJ2851" s="144"/>
      <c r="AK2851" s="144"/>
      <c r="AL2851" s="144"/>
      <c r="AM2851" s="144"/>
      <c r="AN2851" s="144"/>
      <c r="AO2851" s="144"/>
      <c r="AP2851" s="144"/>
      <c r="AQ2851" s="144"/>
      <c r="AR2851" s="144"/>
      <c r="AS2851" s="144"/>
      <c r="AT2851" s="144"/>
      <c r="AU2851" s="144"/>
      <c r="AV2851" s="144"/>
      <c r="AW2851" s="144"/>
      <c r="AX2851" s="144"/>
      <c r="AY2851" s="144"/>
      <c r="AZ2851" s="144"/>
      <c r="BA2851" s="144"/>
      <c r="BB2851" s="144"/>
      <c r="BC2851" s="144"/>
      <c r="BD2851" s="144"/>
      <c r="BE2851" s="144"/>
      <c r="BF2851" s="144"/>
      <c r="BG2851" s="144"/>
      <c r="BH2851" s="144"/>
      <c r="BI2851" s="144"/>
      <c r="BJ2851" s="144"/>
      <c r="BK2851" s="144"/>
      <c r="BL2851" s="144"/>
      <c r="BM2851" s="144"/>
      <c r="BN2851" s="144"/>
      <c r="BO2851" s="144"/>
      <c r="BP2851" s="144"/>
    </row>
    <row r="2852" spans="1:68" ht="14.5" x14ac:dyDescent="0.3">
      <c r="A2852" s="143"/>
      <c r="B2852" s="143"/>
      <c r="C2852" s="327"/>
      <c r="D2852" s="144"/>
      <c r="E2852" s="144"/>
      <c r="F2852" s="144"/>
      <c r="G2852" s="144"/>
      <c r="H2852" s="144"/>
      <c r="I2852" s="144"/>
      <c r="J2852" s="144"/>
      <c r="K2852" s="144"/>
      <c r="L2852" s="144"/>
      <c r="M2852" s="144"/>
      <c r="N2852" s="144"/>
      <c r="O2852" s="144"/>
      <c r="P2852" s="144"/>
      <c r="Q2852" s="144"/>
      <c r="R2852" s="144"/>
      <c r="S2852" s="144"/>
      <c r="T2852" s="144"/>
      <c r="U2852" s="144"/>
      <c r="V2852" s="144"/>
      <c r="W2852" s="144"/>
      <c r="X2852" s="144"/>
      <c r="Y2852" s="144"/>
      <c r="Z2852" s="144"/>
      <c r="AA2852" s="144"/>
      <c r="AB2852" s="144"/>
      <c r="AC2852" s="144"/>
      <c r="AD2852" s="144"/>
      <c r="AE2852" s="144"/>
      <c r="AF2852" s="144"/>
      <c r="AG2852" s="144"/>
      <c r="AH2852" s="144"/>
      <c r="AI2852" s="144"/>
      <c r="AJ2852" s="144"/>
      <c r="AK2852" s="144"/>
      <c r="AL2852" s="144"/>
      <c r="AM2852" s="144"/>
      <c r="AN2852" s="144"/>
      <c r="AO2852" s="144"/>
      <c r="AP2852" s="144"/>
      <c r="AQ2852" s="144"/>
      <c r="AR2852" s="144"/>
      <c r="AS2852" s="144"/>
      <c r="AT2852" s="144"/>
      <c r="AU2852" s="144"/>
      <c r="AV2852" s="144"/>
      <c r="AW2852" s="144"/>
      <c r="AX2852" s="144"/>
      <c r="AY2852" s="144"/>
      <c r="AZ2852" s="144"/>
      <c r="BA2852" s="144"/>
      <c r="BB2852" s="144"/>
      <c r="BC2852" s="144"/>
      <c r="BD2852" s="144"/>
      <c r="BE2852" s="144"/>
      <c r="BF2852" s="144"/>
      <c r="BG2852" s="144"/>
      <c r="BH2852" s="144"/>
      <c r="BI2852" s="144"/>
      <c r="BJ2852" s="144"/>
      <c r="BK2852" s="144"/>
      <c r="BL2852" s="144"/>
      <c r="BM2852" s="144"/>
      <c r="BN2852" s="144"/>
      <c r="BO2852" s="144"/>
      <c r="BP2852" s="144"/>
    </row>
    <row r="2853" spans="1:68" ht="14.5" x14ac:dyDescent="0.3">
      <c r="A2853" s="143"/>
      <c r="B2853" s="143"/>
      <c r="C2853" s="327"/>
      <c r="D2853" s="144"/>
      <c r="E2853" s="144"/>
      <c r="F2853" s="144"/>
      <c r="G2853" s="144"/>
      <c r="H2853" s="144"/>
      <c r="I2853" s="144"/>
      <c r="J2853" s="144"/>
      <c r="K2853" s="144"/>
      <c r="L2853" s="144"/>
      <c r="M2853" s="144"/>
      <c r="N2853" s="144"/>
      <c r="O2853" s="144"/>
      <c r="P2853" s="144"/>
      <c r="Q2853" s="144"/>
      <c r="R2853" s="144"/>
      <c r="S2853" s="144"/>
      <c r="T2853" s="144"/>
      <c r="U2853" s="144"/>
      <c r="V2853" s="144"/>
      <c r="W2853" s="144"/>
      <c r="X2853" s="144"/>
      <c r="Y2853" s="144"/>
      <c r="Z2853" s="144"/>
      <c r="AA2853" s="144"/>
      <c r="AB2853" s="144"/>
      <c r="AC2853" s="144"/>
      <c r="AD2853" s="144"/>
      <c r="AE2853" s="144"/>
      <c r="AF2853" s="144"/>
      <c r="AG2853" s="144"/>
      <c r="AH2853" s="144"/>
      <c r="AI2853" s="144"/>
      <c r="AJ2853" s="144"/>
      <c r="AK2853" s="144"/>
      <c r="AL2853" s="144"/>
      <c r="AM2853" s="144"/>
      <c r="AN2853" s="144"/>
      <c r="AO2853" s="144"/>
      <c r="AP2853" s="144"/>
      <c r="AQ2853" s="144"/>
      <c r="AR2853" s="144"/>
      <c r="AS2853" s="144"/>
      <c r="AT2853" s="144"/>
      <c r="AU2853" s="144"/>
      <c r="AV2853" s="144"/>
      <c r="AW2853" s="144"/>
      <c r="AX2853" s="144"/>
      <c r="AY2853" s="144"/>
      <c r="AZ2853" s="144"/>
      <c r="BA2853" s="144"/>
      <c r="BB2853" s="144"/>
      <c r="BC2853" s="144"/>
      <c r="BD2853" s="144"/>
      <c r="BE2853" s="144"/>
      <c r="BF2853" s="144"/>
      <c r="BG2853" s="144"/>
      <c r="BH2853" s="144"/>
      <c r="BI2853" s="144"/>
      <c r="BJ2853" s="144"/>
      <c r="BK2853" s="144"/>
      <c r="BL2853" s="144"/>
      <c r="BM2853" s="144"/>
      <c r="BN2853" s="144"/>
      <c r="BO2853" s="144"/>
      <c r="BP2853" s="144"/>
    </row>
    <row r="2854" spans="1:68" ht="14.5" x14ac:dyDescent="0.3">
      <c r="A2854" s="143"/>
      <c r="B2854" s="143"/>
      <c r="C2854" s="327"/>
      <c r="D2854" s="144"/>
      <c r="E2854" s="144"/>
      <c r="F2854" s="144"/>
      <c r="G2854" s="144"/>
      <c r="H2854" s="144"/>
      <c r="I2854" s="144"/>
      <c r="J2854" s="144"/>
      <c r="K2854" s="144"/>
      <c r="L2854" s="144"/>
      <c r="M2854" s="144"/>
      <c r="N2854" s="144"/>
      <c r="O2854" s="144"/>
      <c r="P2854" s="144"/>
      <c r="Q2854" s="144"/>
      <c r="R2854" s="144"/>
      <c r="S2854" s="144"/>
      <c r="T2854" s="144"/>
      <c r="U2854" s="144"/>
      <c r="V2854" s="144"/>
      <c r="W2854" s="144"/>
      <c r="X2854" s="144"/>
      <c r="Y2854" s="144"/>
      <c r="Z2854" s="144"/>
      <c r="AA2854" s="144"/>
      <c r="AB2854" s="144"/>
      <c r="AC2854" s="144"/>
      <c r="AD2854" s="144"/>
      <c r="AE2854" s="144"/>
      <c r="AF2854" s="144"/>
      <c r="AG2854" s="144"/>
      <c r="AH2854" s="144"/>
      <c r="AI2854" s="144"/>
      <c r="AJ2854" s="144"/>
      <c r="AK2854" s="144"/>
      <c r="AL2854" s="144"/>
      <c r="AM2854" s="144"/>
      <c r="AN2854" s="144"/>
      <c r="AO2854" s="144"/>
      <c r="AP2854" s="144"/>
      <c r="AQ2854" s="144"/>
      <c r="AR2854" s="144"/>
      <c r="AS2854" s="144"/>
      <c r="AT2854" s="144"/>
      <c r="AU2854" s="144"/>
      <c r="AV2854" s="144"/>
      <c r="AW2854" s="144"/>
      <c r="AX2854" s="144"/>
      <c r="AY2854" s="144"/>
      <c r="AZ2854" s="144"/>
      <c r="BA2854" s="144"/>
      <c r="BB2854" s="144"/>
      <c r="BC2854" s="144"/>
      <c r="BD2854" s="144"/>
      <c r="BE2854" s="144"/>
      <c r="BF2854" s="144"/>
      <c r="BG2854" s="144"/>
      <c r="BH2854" s="144"/>
      <c r="BI2854" s="144"/>
      <c r="BJ2854" s="144"/>
      <c r="BK2854" s="144"/>
      <c r="BL2854" s="144"/>
      <c r="BM2854" s="144"/>
      <c r="BN2854" s="144"/>
      <c r="BO2854" s="144"/>
      <c r="BP2854" s="144"/>
    </row>
    <row r="2855" spans="1:68" ht="14.5" x14ac:dyDescent="0.3">
      <c r="A2855" s="143"/>
      <c r="B2855" s="143"/>
      <c r="C2855" s="327"/>
      <c r="D2855" s="144"/>
      <c r="E2855" s="144"/>
      <c r="F2855" s="144"/>
      <c r="G2855" s="144"/>
      <c r="H2855" s="144"/>
      <c r="I2855" s="144"/>
      <c r="J2855" s="144"/>
      <c r="K2855" s="144"/>
      <c r="L2855" s="144"/>
      <c r="M2855" s="144"/>
      <c r="N2855" s="144"/>
      <c r="O2855" s="144"/>
      <c r="P2855" s="144"/>
      <c r="Q2855" s="144"/>
      <c r="R2855" s="144"/>
      <c r="S2855" s="144"/>
      <c r="T2855" s="144"/>
      <c r="U2855" s="144"/>
      <c r="V2855" s="144"/>
      <c r="W2855" s="144"/>
      <c r="X2855" s="144"/>
      <c r="Y2855" s="144"/>
      <c r="Z2855" s="144"/>
      <c r="AA2855" s="144"/>
      <c r="AB2855" s="144"/>
      <c r="AC2855" s="144"/>
      <c r="AD2855" s="144"/>
      <c r="AE2855" s="144"/>
      <c r="AF2855" s="144"/>
      <c r="AG2855" s="144"/>
      <c r="AH2855" s="144"/>
      <c r="AI2855" s="144"/>
      <c r="AJ2855" s="144"/>
      <c r="AK2855" s="144"/>
      <c r="AL2855" s="144"/>
      <c r="AM2855" s="144"/>
      <c r="AN2855" s="144"/>
      <c r="AO2855" s="144"/>
      <c r="AP2855" s="144"/>
      <c r="AQ2855" s="144"/>
      <c r="AR2855" s="144"/>
      <c r="AS2855" s="144"/>
      <c r="AT2855" s="144"/>
      <c r="AU2855" s="144"/>
      <c r="AV2855" s="144"/>
      <c r="AW2855" s="144"/>
      <c r="AX2855" s="144"/>
      <c r="AY2855" s="144"/>
      <c r="AZ2855" s="144"/>
      <c r="BA2855" s="144"/>
      <c r="BB2855" s="144"/>
      <c r="BC2855" s="144"/>
      <c r="BD2855" s="144"/>
      <c r="BE2855" s="144"/>
      <c r="BF2855" s="144"/>
      <c r="BG2855" s="144"/>
      <c r="BH2855" s="144"/>
      <c r="BI2855" s="144"/>
      <c r="BJ2855" s="144"/>
      <c r="BK2855" s="144"/>
      <c r="BL2855" s="144"/>
      <c r="BM2855" s="144"/>
      <c r="BN2855" s="144"/>
      <c r="BO2855" s="144"/>
      <c r="BP2855" s="144"/>
    </row>
    <row r="2856" spans="1:68" ht="14.5" x14ac:dyDescent="0.3">
      <c r="A2856" s="143"/>
      <c r="B2856" s="143"/>
      <c r="C2856" s="327"/>
      <c r="D2856" s="144"/>
      <c r="E2856" s="144"/>
      <c r="F2856" s="144"/>
      <c r="G2856" s="144"/>
      <c r="H2856" s="144"/>
      <c r="I2856" s="144"/>
      <c r="J2856" s="144"/>
      <c r="K2856" s="144"/>
      <c r="L2856" s="144"/>
      <c r="M2856" s="144"/>
      <c r="N2856" s="144"/>
      <c r="O2856" s="144"/>
      <c r="P2856" s="144"/>
      <c r="Q2856" s="144"/>
      <c r="R2856" s="144"/>
      <c r="S2856" s="144"/>
      <c r="T2856" s="144"/>
      <c r="U2856" s="144"/>
      <c r="V2856" s="144"/>
      <c r="W2856" s="144"/>
      <c r="X2856" s="144"/>
      <c r="Y2856" s="144"/>
      <c r="Z2856" s="144"/>
      <c r="AA2856" s="144"/>
      <c r="AB2856" s="144"/>
      <c r="AC2856" s="144"/>
      <c r="AD2856" s="144"/>
      <c r="AE2856" s="144"/>
      <c r="AF2856" s="144"/>
      <c r="AG2856" s="144"/>
      <c r="AH2856" s="144"/>
      <c r="AI2856" s="144"/>
      <c r="AJ2856" s="144"/>
      <c r="AK2856" s="144"/>
      <c r="AL2856" s="144"/>
      <c r="AM2856" s="144"/>
      <c r="AN2856" s="144"/>
      <c r="AO2856" s="144"/>
      <c r="AP2856" s="144"/>
      <c r="AQ2856" s="144"/>
      <c r="AR2856" s="144"/>
      <c r="AS2856" s="144"/>
      <c r="AT2856" s="144"/>
      <c r="AU2856" s="144"/>
      <c r="AV2856" s="144"/>
      <c r="AW2856" s="144"/>
      <c r="AX2856" s="144"/>
      <c r="AY2856" s="144"/>
      <c r="AZ2856" s="144"/>
      <c r="BA2856" s="144"/>
      <c r="BB2856" s="144"/>
      <c r="BC2856" s="144"/>
      <c r="BD2856" s="144"/>
      <c r="BE2856" s="144"/>
      <c r="BF2856" s="144"/>
      <c r="BG2856" s="144"/>
      <c r="BH2856" s="144"/>
      <c r="BI2856" s="144"/>
      <c r="BJ2856" s="144"/>
      <c r="BK2856" s="144"/>
      <c r="BL2856" s="144"/>
      <c r="BM2856" s="144"/>
      <c r="BN2856" s="144"/>
      <c r="BO2856" s="144"/>
      <c r="BP2856" s="144"/>
    </row>
    <row r="2857" spans="1:68" ht="14.5" x14ac:dyDescent="0.3">
      <c r="A2857" s="143"/>
      <c r="B2857" s="143"/>
      <c r="C2857" s="327"/>
      <c r="D2857" s="144"/>
      <c r="E2857" s="144"/>
      <c r="F2857" s="144"/>
      <c r="G2857" s="144"/>
      <c r="H2857" s="144"/>
      <c r="I2857" s="144"/>
      <c r="J2857" s="144"/>
      <c r="K2857" s="144"/>
      <c r="L2857" s="144"/>
      <c r="M2857" s="144"/>
      <c r="N2857" s="144"/>
      <c r="O2857" s="144"/>
      <c r="P2857" s="144"/>
      <c r="Q2857" s="144"/>
      <c r="R2857" s="144"/>
      <c r="S2857" s="144"/>
      <c r="T2857" s="144"/>
      <c r="U2857" s="144"/>
      <c r="V2857" s="144"/>
      <c r="W2857" s="144"/>
      <c r="X2857" s="144"/>
      <c r="Y2857" s="144"/>
      <c r="Z2857" s="144"/>
      <c r="AA2857" s="144"/>
      <c r="AB2857" s="144"/>
      <c r="AC2857" s="144"/>
      <c r="AD2857" s="144"/>
      <c r="AE2857" s="144"/>
      <c r="AF2857" s="144"/>
      <c r="AG2857" s="144"/>
      <c r="AH2857" s="144"/>
      <c r="AI2857" s="144"/>
      <c r="AJ2857" s="144"/>
      <c r="AK2857" s="144"/>
      <c r="AL2857" s="144"/>
      <c r="AM2857" s="144"/>
      <c r="AN2857" s="144"/>
      <c r="AO2857" s="144"/>
      <c r="AP2857" s="144"/>
      <c r="AQ2857" s="144"/>
      <c r="AR2857" s="144"/>
      <c r="AS2857" s="144"/>
      <c r="AT2857" s="144"/>
      <c r="AU2857" s="144"/>
      <c r="AV2857" s="144"/>
      <c r="AW2857" s="144"/>
      <c r="AX2857" s="144"/>
      <c r="AY2857" s="144"/>
      <c r="AZ2857" s="144"/>
      <c r="BA2857" s="144"/>
      <c r="BB2857" s="144"/>
      <c r="BC2857" s="144"/>
      <c r="BD2857" s="144"/>
      <c r="BE2857" s="144"/>
      <c r="BF2857" s="144"/>
      <c r="BG2857" s="144"/>
      <c r="BH2857" s="144"/>
      <c r="BI2857" s="144"/>
      <c r="BJ2857" s="144"/>
      <c r="BK2857" s="144"/>
      <c r="BL2857" s="144"/>
      <c r="BM2857" s="144"/>
      <c r="BN2857" s="144"/>
      <c r="BO2857" s="144"/>
      <c r="BP2857" s="144"/>
    </row>
    <row r="2858" spans="1:68" ht="14.5" x14ac:dyDescent="0.3">
      <c r="A2858" s="143"/>
      <c r="B2858" s="143"/>
      <c r="C2858" s="327"/>
      <c r="D2858" s="144"/>
      <c r="E2858" s="144"/>
      <c r="F2858" s="144"/>
      <c r="G2858" s="144"/>
      <c r="H2858" s="144"/>
      <c r="I2858" s="144"/>
      <c r="J2858" s="144"/>
      <c r="K2858" s="144"/>
      <c r="L2858" s="144"/>
      <c r="M2858" s="144"/>
      <c r="N2858" s="144"/>
      <c r="O2858" s="144"/>
      <c r="P2858" s="144"/>
      <c r="Q2858" s="144"/>
      <c r="R2858" s="144"/>
      <c r="S2858" s="144"/>
      <c r="T2858" s="144"/>
      <c r="U2858" s="144"/>
      <c r="V2858" s="144"/>
      <c r="W2858" s="144"/>
      <c r="X2858" s="144"/>
      <c r="Y2858" s="144"/>
      <c r="Z2858" s="144"/>
      <c r="AA2858" s="144"/>
      <c r="AB2858" s="144"/>
      <c r="AC2858" s="144"/>
      <c r="AD2858" s="144"/>
      <c r="AE2858" s="144"/>
      <c r="AF2858" s="144"/>
      <c r="AG2858" s="144"/>
      <c r="AH2858" s="144"/>
      <c r="AI2858" s="144"/>
      <c r="AJ2858" s="144"/>
      <c r="AK2858" s="144"/>
      <c r="AL2858" s="144"/>
      <c r="AM2858" s="144"/>
      <c r="AN2858" s="144"/>
      <c r="AO2858" s="144"/>
      <c r="AP2858" s="144"/>
      <c r="AQ2858" s="144"/>
      <c r="AR2858" s="144"/>
      <c r="AS2858" s="144"/>
      <c r="AT2858" s="144"/>
      <c r="AU2858" s="144"/>
      <c r="AV2858" s="144"/>
      <c r="AW2858" s="144"/>
      <c r="AX2858" s="144"/>
      <c r="AY2858" s="144"/>
      <c r="AZ2858" s="144"/>
      <c r="BA2858" s="144"/>
      <c r="BB2858" s="144"/>
      <c r="BC2858" s="144"/>
      <c r="BD2858" s="144"/>
      <c r="BE2858" s="144"/>
      <c r="BF2858" s="144"/>
      <c r="BG2858" s="144"/>
      <c r="BH2858" s="144"/>
      <c r="BI2858" s="144"/>
      <c r="BJ2858" s="144"/>
      <c r="BK2858" s="144"/>
      <c r="BL2858" s="144"/>
      <c r="BM2858" s="144"/>
      <c r="BN2858" s="144"/>
      <c r="BO2858" s="144"/>
      <c r="BP2858" s="144"/>
    </row>
    <row r="2859" spans="1:68" ht="14.5" x14ac:dyDescent="0.3">
      <c r="A2859" s="143"/>
      <c r="B2859" s="143"/>
      <c r="C2859" s="327"/>
      <c r="D2859" s="144"/>
      <c r="E2859" s="144"/>
      <c r="F2859" s="144"/>
      <c r="G2859" s="144"/>
      <c r="H2859" s="144"/>
      <c r="I2859" s="144"/>
      <c r="J2859" s="144"/>
      <c r="K2859" s="144"/>
      <c r="L2859" s="144"/>
      <c r="M2859" s="144"/>
      <c r="N2859" s="144"/>
      <c r="O2859" s="144"/>
      <c r="P2859" s="144"/>
      <c r="Q2859" s="144"/>
      <c r="R2859" s="144"/>
      <c r="S2859" s="144"/>
      <c r="T2859" s="144"/>
      <c r="U2859" s="144"/>
      <c r="V2859" s="144"/>
      <c r="W2859" s="144"/>
      <c r="X2859" s="144"/>
      <c r="Y2859" s="144"/>
      <c r="Z2859" s="144"/>
      <c r="AA2859" s="144"/>
      <c r="AB2859" s="144"/>
      <c r="AC2859" s="144"/>
      <c r="AD2859" s="144"/>
      <c r="AE2859" s="144"/>
      <c r="AF2859" s="144"/>
      <c r="AG2859" s="144"/>
      <c r="AH2859" s="144"/>
      <c r="AI2859" s="144"/>
      <c r="AJ2859" s="144"/>
      <c r="AK2859" s="144"/>
      <c r="AL2859" s="144"/>
      <c r="AM2859" s="144"/>
      <c r="AN2859" s="144"/>
      <c r="AO2859" s="144"/>
      <c r="AP2859" s="144"/>
      <c r="AQ2859" s="144"/>
      <c r="AR2859" s="144"/>
      <c r="AS2859" s="144"/>
      <c r="AT2859" s="144"/>
      <c r="AU2859" s="144"/>
      <c r="AV2859" s="144"/>
      <c r="AW2859" s="144"/>
      <c r="AX2859" s="144"/>
      <c r="AY2859" s="144"/>
      <c r="AZ2859" s="144"/>
      <c r="BA2859" s="144"/>
      <c r="BB2859" s="144"/>
      <c r="BC2859" s="144"/>
      <c r="BD2859" s="144"/>
      <c r="BE2859" s="144"/>
      <c r="BF2859" s="144"/>
      <c r="BG2859" s="144"/>
      <c r="BH2859" s="144"/>
      <c r="BI2859" s="144"/>
      <c r="BJ2859" s="144"/>
      <c r="BK2859" s="144"/>
      <c r="BL2859" s="144"/>
      <c r="BM2859" s="144"/>
      <c r="BN2859" s="144"/>
      <c r="BO2859" s="144"/>
      <c r="BP2859" s="144"/>
    </row>
    <row r="2860" spans="1:68" ht="14.5" x14ac:dyDescent="0.3">
      <c r="A2860" s="143"/>
      <c r="B2860" s="143"/>
      <c r="C2860" s="327"/>
      <c r="D2860" s="144"/>
      <c r="E2860" s="144"/>
      <c r="F2860" s="144"/>
      <c r="G2860" s="144"/>
      <c r="H2860" s="144"/>
      <c r="I2860" s="144"/>
      <c r="J2860" s="144"/>
      <c r="K2860" s="144"/>
      <c r="L2860" s="144"/>
      <c r="M2860" s="144"/>
      <c r="N2860" s="144"/>
      <c r="O2860" s="144"/>
      <c r="P2860" s="144"/>
      <c r="Q2860" s="144"/>
      <c r="R2860" s="144"/>
      <c r="S2860" s="144"/>
      <c r="T2860" s="144"/>
      <c r="U2860" s="144"/>
      <c r="V2860" s="144"/>
      <c r="W2860" s="144"/>
      <c r="X2860" s="144"/>
      <c r="Y2860" s="144"/>
      <c r="Z2860" s="144"/>
      <c r="AA2860" s="144"/>
      <c r="AB2860" s="144"/>
      <c r="AC2860" s="144"/>
      <c r="AD2860" s="144"/>
      <c r="AE2860" s="144"/>
      <c r="AF2860" s="144"/>
      <c r="AG2860" s="144"/>
      <c r="AH2860" s="144"/>
      <c r="AI2860" s="144"/>
      <c r="AJ2860" s="144"/>
      <c r="AK2860" s="144"/>
      <c r="AL2860" s="144"/>
      <c r="AM2860" s="144"/>
      <c r="AN2860" s="144"/>
      <c r="AO2860" s="144"/>
      <c r="AP2860" s="144"/>
      <c r="AQ2860" s="144"/>
      <c r="AR2860" s="144"/>
      <c r="AS2860" s="144"/>
      <c r="AT2860" s="144"/>
      <c r="AU2860" s="144"/>
      <c r="AV2860" s="144"/>
      <c r="AW2860" s="144"/>
      <c r="AX2860" s="144"/>
      <c r="AY2860" s="144"/>
      <c r="AZ2860" s="144"/>
      <c r="BA2860" s="144"/>
      <c r="BB2860" s="144"/>
      <c r="BC2860" s="144"/>
      <c r="BD2860" s="144"/>
      <c r="BE2860" s="144"/>
      <c r="BF2860" s="144"/>
      <c r="BG2860" s="144"/>
      <c r="BH2860" s="144"/>
      <c r="BI2860" s="144"/>
      <c r="BJ2860" s="144"/>
      <c r="BK2860" s="144"/>
      <c r="BL2860" s="144"/>
      <c r="BM2860" s="144"/>
      <c r="BN2860" s="144"/>
      <c r="BO2860" s="144"/>
      <c r="BP2860" s="144"/>
    </row>
    <row r="2861" spans="1:68" ht="14.5" x14ac:dyDescent="0.3">
      <c r="A2861" s="143"/>
      <c r="B2861" s="143"/>
      <c r="C2861" s="327"/>
      <c r="D2861" s="144"/>
      <c r="E2861" s="144"/>
      <c r="F2861" s="144"/>
      <c r="G2861" s="144"/>
      <c r="H2861" s="144"/>
      <c r="I2861" s="144"/>
      <c r="J2861" s="144"/>
      <c r="K2861" s="144"/>
      <c r="L2861" s="144"/>
      <c r="M2861" s="144"/>
      <c r="N2861" s="144"/>
      <c r="O2861" s="144"/>
      <c r="P2861" s="144"/>
      <c r="Q2861" s="144"/>
      <c r="R2861" s="144"/>
      <c r="S2861" s="144"/>
      <c r="T2861" s="144"/>
      <c r="U2861" s="144"/>
      <c r="V2861" s="144"/>
      <c r="W2861" s="144"/>
      <c r="X2861" s="144"/>
      <c r="Y2861" s="144"/>
      <c r="Z2861" s="144"/>
      <c r="AA2861" s="144"/>
      <c r="AB2861" s="144"/>
      <c r="AC2861" s="144"/>
      <c r="AD2861" s="144"/>
      <c r="AE2861" s="144"/>
      <c r="AF2861" s="144"/>
      <c r="AG2861" s="144"/>
      <c r="AH2861" s="144"/>
      <c r="AI2861" s="144"/>
      <c r="AJ2861" s="144"/>
      <c r="AK2861" s="144"/>
      <c r="AL2861" s="144"/>
      <c r="AM2861" s="144"/>
      <c r="AN2861" s="144"/>
      <c r="AO2861" s="144"/>
      <c r="AP2861" s="144"/>
      <c r="AQ2861" s="144"/>
      <c r="AR2861" s="144"/>
      <c r="AS2861" s="144"/>
      <c r="AT2861" s="144"/>
      <c r="AU2861" s="144"/>
      <c r="AV2861" s="144"/>
      <c r="AW2861" s="144"/>
      <c r="AX2861" s="144"/>
      <c r="AY2861" s="144"/>
      <c r="AZ2861" s="144"/>
      <c r="BA2861" s="144"/>
      <c r="BB2861" s="144"/>
      <c r="BC2861" s="144"/>
      <c r="BD2861" s="144"/>
      <c r="BE2861" s="144"/>
      <c r="BF2861" s="144"/>
      <c r="BG2861" s="144"/>
      <c r="BH2861" s="144"/>
      <c r="BI2861" s="144"/>
      <c r="BJ2861" s="144"/>
      <c r="BK2861" s="144"/>
      <c r="BL2861" s="144"/>
      <c r="BM2861" s="144"/>
      <c r="BN2861" s="144"/>
      <c r="BO2861" s="144"/>
      <c r="BP2861" s="144"/>
    </row>
    <row r="2862" spans="1:68" ht="14.5" x14ac:dyDescent="0.3">
      <c r="A2862" s="143"/>
      <c r="B2862" s="143"/>
      <c r="C2862" s="327"/>
      <c r="D2862" s="144"/>
      <c r="E2862" s="144"/>
      <c r="F2862" s="144"/>
      <c r="G2862" s="144"/>
      <c r="H2862" s="144"/>
      <c r="I2862" s="144"/>
      <c r="J2862" s="144"/>
      <c r="K2862" s="144"/>
      <c r="L2862" s="144"/>
      <c r="M2862" s="144"/>
      <c r="N2862" s="144"/>
      <c r="O2862" s="144"/>
      <c r="P2862" s="144"/>
      <c r="Q2862" s="144"/>
      <c r="R2862" s="144"/>
      <c r="S2862" s="144"/>
      <c r="T2862" s="144"/>
      <c r="U2862" s="144"/>
      <c r="V2862" s="144"/>
      <c r="W2862" s="144"/>
      <c r="X2862" s="144"/>
      <c r="Y2862" s="144"/>
      <c r="Z2862" s="144"/>
      <c r="AA2862" s="144"/>
      <c r="AB2862" s="144"/>
      <c r="AC2862" s="144"/>
      <c r="AD2862" s="144"/>
      <c r="AE2862" s="144"/>
      <c r="AF2862" s="144"/>
      <c r="AG2862" s="144"/>
      <c r="AH2862" s="144"/>
      <c r="AI2862" s="144"/>
      <c r="AJ2862" s="144"/>
      <c r="AK2862" s="144"/>
      <c r="AL2862" s="144"/>
      <c r="AM2862" s="144"/>
      <c r="AN2862" s="144"/>
      <c r="AO2862" s="144"/>
      <c r="AP2862" s="144"/>
      <c r="AQ2862" s="144"/>
      <c r="AR2862" s="144"/>
      <c r="AS2862" s="144"/>
      <c r="AT2862" s="144"/>
      <c r="AU2862" s="144"/>
      <c r="AV2862" s="144"/>
      <c r="AW2862" s="144"/>
      <c r="AX2862" s="144"/>
      <c r="AY2862" s="144"/>
      <c r="AZ2862" s="144"/>
      <c r="BA2862" s="144"/>
      <c r="BB2862" s="144"/>
      <c r="BC2862" s="144"/>
      <c r="BD2862" s="144"/>
      <c r="BE2862" s="144"/>
      <c r="BF2862" s="144"/>
      <c r="BG2862" s="144"/>
      <c r="BH2862" s="144"/>
      <c r="BI2862" s="144"/>
      <c r="BJ2862" s="144"/>
      <c r="BK2862" s="144"/>
      <c r="BL2862" s="144"/>
      <c r="BM2862" s="144"/>
      <c r="BN2862" s="144"/>
      <c r="BO2862" s="144"/>
      <c r="BP2862" s="144"/>
    </row>
    <row r="2863" spans="1:68" ht="14.5" x14ac:dyDescent="0.3">
      <c r="A2863" s="143"/>
      <c r="B2863" s="143"/>
      <c r="C2863" s="327"/>
      <c r="D2863" s="144"/>
      <c r="E2863" s="144"/>
      <c r="F2863" s="144"/>
      <c r="G2863" s="144"/>
      <c r="H2863" s="144"/>
      <c r="I2863" s="144"/>
      <c r="J2863" s="144"/>
      <c r="K2863" s="144"/>
      <c r="L2863" s="144"/>
      <c r="M2863" s="144"/>
      <c r="N2863" s="144"/>
      <c r="O2863" s="144"/>
      <c r="P2863" s="144"/>
      <c r="Q2863" s="144"/>
      <c r="R2863" s="144"/>
      <c r="S2863" s="144"/>
      <c r="T2863" s="144"/>
      <c r="U2863" s="144"/>
      <c r="V2863" s="144"/>
      <c r="W2863" s="144"/>
      <c r="X2863" s="144"/>
      <c r="Y2863" s="144"/>
      <c r="Z2863" s="144"/>
      <c r="AA2863" s="144"/>
      <c r="AB2863" s="144"/>
      <c r="AC2863" s="144"/>
      <c r="AD2863" s="144"/>
      <c r="AE2863" s="144"/>
      <c r="AF2863" s="144"/>
      <c r="AG2863" s="144"/>
      <c r="AH2863" s="144"/>
      <c r="AI2863" s="144"/>
      <c r="AJ2863" s="144"/>
      <c r="AK2863" s="144"/>
      <c r="AL2863" s="144"/>
      <c r="AM2863" s="144"/>
      <c r="AN2863" s="144"/>
      <c r="AO2863" s="144"/>
      <c r="AP2863" s="144"/>
      <c r="AQ2863" s="144"/>
      <c r="AR2863" s="144"/>
      <c r="AS2863" s="144"/>
      <c r="AT2863" s="144"/>
      <c r="AU2863" s="144"/>
      <c r="AV2863" s="144"/>
      <c r="AW2863" s="144"/>
      <c r="AX2863" s="144"/>
      <c r="AY2863" s="144"/>
      <c r="AZ2863" s="144"/>
      <c r="BA2863" s="144"/>
      <c r="BB2863" s="144"/>
      <c r="BC2863" s="144"/>
      <c r="BD2863" s="144"/>
      <c r="BE2863" s="144"/>
      <c r="BF2863" s="144"/>
      <c r="BG2863" s="144"/>
      <c r="BH2863" s="144"/>
      <c r="BI2863" s="144"/>
      <c r="BJ2863" s="144"/>
      <c r="BK2863" s="144"/>
      <c r="BL2863" s="144"/>
      <c r="BM2863" s="144"/>
      <c r="BN2863" s="144"/>
      <c r="BO2863" s="144"/>
      <c r="BP2863" s="144"/>
    </row>
    <row r="2864" spans="1:68" ht="14.5" x14ac:dyDescent="0.3">
      <c r="A2864" s="143"/>
      <c r="B2864" s="143"/>
      <c r="C2864" s="327"/>
      <c r="D2864" s="144"/>
      <c r="E2864" s="144"/>
      <c r="F2864" s="144"/>
      <c r="G2864" s="144"/>
      <c r="H2864" s="144"/>
      <c r="I2864" s="144"/>
      <c r="J2864" s="144"/>
      <c r="K2864" s="144"/>
      <c r="L2864" s="144"/>
      <c r="M2864" s="144"/>
      <c r="N2864" s="144"/>
      <c r="O2864" s="144"/>
      <c r="P2864" s="144"/>
      <c r="Q2864" s="144"/>
      <c r="R2864" s="144"/>
      <c r="S2864" s="144"/>
      <c r="T2864" s="144"/>
      <c r="U2864" s="144"/>
      <c r="V2864" s="144"/>
      <c r="W2864" s="144"/>
      <c r="X2864" s="144"/>
      <c r="Y2864" s="144"/>
      <c r="Z2864" s="144"/>
      <c r="AA2864" s="144"/>
      <c r="AB2864" s="144"/>
      <c r="AC2864" s="144"/>
      <c r="AD2864" s="144"/>
      <c r="AE2864" s="144"/>
      <c r="AF2864" s="144"/>
      <c r="AG2864" s="144"/>
      <c r="AH2864" s="144"/>
      <c r="AI2864" s="144"/>
      <c r="AJ2864" s="144"/>
      <c r="AK2864" s="144"/>
      <c r="AL2864" s="144"/>
      <c r="AM2864" s="144"/>
      <c r="AN2864" s="144"/>
      <c r="AO2864" s="144"/>
      <c r="AP2864" s="144"/>
      <c r="AQ2864" s="144"/>
      <c r="AR2864" s="144"/>
      <c r="AS2864" s="144"/>
      <c r="AT2864" s="144"/>
      <c r="AU2864" s="144"/>
      <c r="AV2864" s="144"/>
      <c r="AW2864" s="144"/>
      <c r="AX2864" s="144"/>
      <c r="AY2864" s="144"/>
      <c r="AZ2864" s="144"/>
      <c r="BA2864" s="144"/>
      <c r="BB2864" s="144"/>
      <c r="BC2864" s="144"/>
      <c r="BD2864" s="144"/>
      <c r="BE2864" s="144"/>
      <c r="BF2864" s="144"/>
      <c r="BG2864" s="144"/>
      <c r="BH2864" s="144"/>
      <c r="BI2864" s="144"/>
      <c r="BJ2864" s="144"/>
      <c r="BK2864" s="144"/>
      <c r="BL2864" s="144"/>
      <c r="BM2864" s="144"/>
      <c r="BN2864" s="144"/>
      <c r="BO2864" s="144"/>
      <c r="BP2864" s="144"/>
    </row>
    <row r="2865" spans="1:68" ht="14.5" x14ac:dyDescent="0.3">
      <c r="A2865" s="143"/>
      <c r="B2865" s="143"/>
      <c r="C2865" s="327"/>
      <c r="D2865" s="144"/>
      <c r="E2865" s="144"/>
      <c r="F2865" s="144"/>
      <c r="G2865" s="144"/>
      <c r="H2865" s="144"/>
      <c r="I2865" s="144"/>
      <c r="J2865" s="144"/>
      <c r="K2865" s="144"/>
      <c r="L2865" s="144"/>
      <c r="M2865" s="144"/>
      <c r="N2865" s="144"/>
      <c r="O2865" s="144"/>
      <c r="P2865" s="144"/>
      <c r="Q2865" s="144"/>
      <c r="R2865" s="144"/>
      <c r="S2865" s="144"/>
      <c r="T2865" s="144"/>
      <c r="U2865" s="144"/>
      <c r="V2865" s="144"/>
      <c r="W2865" s="144"/>
      <c r="X2865" s="144"/>
      <c r="Y2865" s="144"/>
      <c r="Z2865" s="144"/>
      <c r="AA2865" s="144"/>
      <c r="AB2865" s="144"/>
      <c r="AC2865" s="144"/>
      <c r="AD2865" s="144"/>
      <c r="AE2865" s="144"/>
      <c r="AF2865" s="144"/>
      <c r="AG2865" s="144"/>
      <c r="AH2865" s="144"/>
      <c r="AI2865" s="144"/>
      <c r="AJ2865" s="144"/>
      <c r="AK2865" s="144"/>
      <c r="AL2865" s="144"/>
      <c r="AM2865" s="144"/>
      <c r="AN2865" s="144"/>
      <c r="AO2865" s="144"/>
      <c r="AP2865" s="144"/>
      <c r="AQ2865" s="144"/>
      <c r="AR2865" s="144"/>
      <c r="AS2865" s="144"/>
      <c r="AT2865" s="144"/>
      <c r="AU2865" s="144"/>
      <c r="AV2865" s="144"/>
      <c r="AW2865" s="144"/>
      <c r="AX2865" s="144"/>
      <c r="AY2865" s="144"/>
      <c r="AZ2865" s="144"/>
      <c r="BA2865" s="144"/>
      <c r="BB2865" s="144"/>
      <c r="BC2865" s="144"/>
      <c r="BD2865" s="144"/>
      <c r="BE2865" s="144"/>
      <c r="BF2865" s="144"/>
      <c r="BG2865" s="144"/>
      <c r="BH2865" s="144"/>
      <c r="BI2865" s="144"/>
      <c r="BJ2865" s="144"/>
      <c r="BK2865" s="144"/>
      <c r="BL2865" s="144"/>
      <c r="BM2865" s="144"/>
      <c r="BN2865" s="144"/>
      <c r="BO2865" s="144"/>
      <c r="BP2865" s="144"/>
    </row>
    <row r="2866" spans="1:68" ht="14.5" x14ac:dyDescent="0.3">
      <c r="A2866" s="143"/>
      <c r="B2866" s="143"/>
      <c r="C2866" s="327"/>
      <c r="D2866" s="144"/>
      <c r="E2866" s="144"/>
      <c r="F2866" s="144"/>
      <c r="G2866" s="144"/>
      <c r="H2866" s="144"/>
      <c r="I2866" s="144"/>
      <c r="J2866" s="144"/>
      <c r="K2866" s="144"/>
      <c r="L2866" s="144"/>
      <c r="M2866" s="144"/>
      <c r="N2866" s="144"/>
      <c r="O2866" s="144"/>
      <c r="P2866" s="144"/>
      <c r="Q2866" s="144"/>
      <c r="R2866" s="144"/>
      <c r="S2866" s="144"/>
      <c r="T2866" s="144"/>
      <c r="U2866" s="144"/>
      <c r="V2866" s="144"/>
      <c r="W2866" s="144"/>
      <c r="X2866" s="144"/>
      <c r="Y2866" s="144"/>
      <c r="Z2866" s="144"/>
      <c r="AA2866" s="144"/>
      <c r="AB2866" s="144"/>
      <c r="AC2866" s="144"/>
      <c r="AD2866" s="144"/>
      <c r="AE2866" s="144"/>
      <c r="AF2866" s="144"/>
      <c r="AG2866" s="144"/>
      <c r="AH2866" s="144"/>
      <c r="AI2866" s="144"/>
      <c r="AJ2866" s="144"/>
      <c r="AK2866" s="144"/>
      <c r="AL2866" s="144"/>
      <c r="AM2866" s="144"/>
      <c r="AN2866" s="144"/>
      <c r="AO2866" s="144"/>
      <c r="AP2866" s="144"/>
      <c r="AQ2866" s="144"/>
      <c r="AR2866" s="144"/>
      <c r="AS2866" s="144"/>
      <c r="AT2866" s="144"/>
      <c r="AU2866" s="144"/>
      <c r="AV2866" s="144"/>
      <c r="AW2866" s="144"/>
      <c r="AX2866" s="144"/>
      <c r="AY2866" s="144"/>
      <c r="AZ2866" s="144"/>
      <c r="BA2866" s="144"/>
      <c r="BB2866" s="144"/>
      <c r="BC2866" s="144"/>
      <c r="BD2866" s="144"/>
      <c r="BE2866" s="144"/>
      <c r="BF2866" s="144"/>
      <c r="BG2866" s="144"/>
      <c r="BH2866" s="144"/>
      <c r="BI2866" s="144"/>
      <c r="BJ2866" s="144"/>
      <c r="BK2866" s="144"/>
      <c r="BL2866" s="144"/>
      <c r="BM2866" s="144"/>
      <c r="BN2866" s="144"/>
      <c r="BO2866" s="144"/>
      <c r="BP2866" s="144"/>
    </row>
    <row r="2867" spans="1:68" ht="14.5" x14ac:dyDescent="0.3">
      <c r="A2867" s="143"/>
      <c r="B2867" s="143"/>
      <c r="C2867" s="327"/>
      <c r="D2867" s="144"/>
      <c r="E2867" s="144"/>
      <c r="F2867" s="144"/>
      <c r="G2867" s="144"/>
      <c r="H2867" s="144"/>
      <c r="I2867" s="144"/>
      <c r="J2867" s="144"/>
      <c r="K2867" s="144"/>
      <c r="L2867" s="144"/>
      <c r="M2867" s="144"/>
      <c r="N2867" s="144"/>
      <c r="O2867" s="144"/>
      <c r="P2867" s="144"/>
      <c r="Q2867" s="144"/>
      <c r="R2867" s="144"/>
      <c r="S2867" s="144"/>
      <c r="T2867" s="144"/>
      <c r="U2867" s="144"/>
      <c r="V2867" s="144"/>
      <c r="W2867" s="144"/>
      <c r="X2867" s="144"/>
      <c r="Y2867" s="144"/>
      <c r="Z2867" s="144"/>
      <c r="AA2867" s="144"/>
      <c r="AB2867" s="144"/>
      <c r="AC2867" s="144"/>
      <c r="AD2867" s="144"/>
      <c r="AE2867" s="144"/>
      <c r="AF2867" s="144"/>
      <c r="AG2867" s="144"/>
      <c r="AH2867" s="144"/>
      <c r="AI2867" s="144"/>
      <c r="AJ2867" s="144"/>
      <c r="AK2867" s="144"/>
      <c r="AL2867" s="144"/>
      <c r="AM2867" s="144"/>
      <c r="AN2867" s="144"/>
      <c r="AO2867" s="144"/>
      <c r="AP2867" s="144"/>
      <c r="AQ2867" s="144"/>
      <c r="AR2867" s="144"/>
      <c r="AS2867" s="144"/>
      <c r="AT2867" s="144"/>
      <c r="AU2867" s="144"/>
      <c r="AV2867" s="144"/>
      <c r="AW2867" s="144"/>
      <c r="AX2867" s="144"/>
      <c r="AY2867" s="144"/>
      <c r="AZ2867" s="144"/>
      <c r="BA2867" s="144"/>
      <c r="BB2867" s="144"/>
      <c r="BC2867" s="144"/>
      <c r="BD2867" s="144"/>
      <c r="BE2867" s="144"/>
      <c r="BF2867" s="144"/>
      <c r="BG2867" s="144"/>
      <c r="BH2867" s="144"/>
      <c r="BI2867" s="144"/>
      <c r="BJ2867" s="144"/>
      <c r="BK2867" s="144"/>
      <c r="BL2867" s="144"/>
      <c r="BM2867" s="144"/>
      <c r="BN2867" s="144"/>
      <c r="BO2867" s="144"/>
      <c r="BP2867" s="144"/>
    </row>
    <row r="2868" spans="1:68" ht="14.5" x14ac:dyDescent="0.3">
      <c r="A2868" s="143"/>
      <c r="B2868" s="143"/>
      <c r="C2868" s="327"/>
      <c r="D2868" s="144"/>
      <c r="E2868" s="144"/>
      <c r="F2868" s="144"/>
      <c r="G2868" s="144"/>
      <c r="H2868" s="144"/>
      <c r="I2868" s="144"/>
      <c r="J2868" s="144"/>
      <c r="K2868" s="144"/>
      <c r="L2868" s="144"/>
      <c r="M2868" s="144"/>
      <c r="N2868" s="144"/>
      <c r="O2868" s="144"/>
      <c r="P2868" s="144"/>
      <c r="Q2868" s="144"/>
      <c r="R2868" s="144"/>
      <c r="S2868" s="144"/>
      <c r="T2868" s="144"/>
      <c r="U2868" s="144"/>
      <c r="V2868" s="144"/>
      <c r="W2868" s="144"/>
      <c r="X2868" s="144"/>
      <c r="Y2868" s="144"/>
      <c r="Z2868" s="144"/>
      <c r="AA2868" s="144"/>
      <c r="AB2868" s="144"/>
      <c r="AC2868" s="144"/>
      <c r="AD2868" s="144"/>
      <c r="AE2868" s="144"/>
      <c r="AF2868" s="144"/>
      <c r="AG2868" s="144"/>
      <c r="AH2868" s="144"/>
      <c r="AI2868" s="144"/>
      <c r="AJ2868" s="144"/>
      <c r="AK2868" s="144"/>
      <c r="AL2868" s="144"/>
      <c r="AM2868" s="144"/>
      <c r="AN2868" s="144"/>
      <c r="AO2868" s="144"/>
      <c r="AP2868" s="144"/>
      <c r="AQ2868" s="144"/>
      <c r="AR2868" s="144"/>
      <c r="AS2868" s="144"/>
      <c r="AT2868" s="144"/>
      <c r="AU2868" s="144"/>
      <c r="AV2868" s="144"/>
      <c r="AW2868" s="144"/>
      <c r="AX2868" s="144"/>
      <c r="AY2868" s="144"/>
      <c r="AZ2868" s="144"/>
      <c r="BA2868" s="144"/>
      <c r="BB2868" s="144"/>
      <c r="BC2868" s="144"/>
      <c r="BD2868" s="144"/>
      <c r="BE2868" s="144"/>
      <c r="BF2868" s="144"/>
      <c r="BG2868" s="144"/>
      <c r="BH2868" s="144"/>
      <c r="BI2868" s="144"/>
      <c r="BJ2868" s="144"/>
      <c r="BK2868" s="144"/>
      <c r="BL2868" s="144"/>
      <c r="BM2868" s="144"/>
      <c r="BN2868" s="144"/>
      <c r="BO2868" s="144"/>
      <c r="BP2868" s="144"/>
    </row>
    <row r="2869" spans="1:68" ht="14.5" x14ac:dyDescent="0.3">
      <c r="A2869" s="143"/>
      <c r="B2869" s="143"/>
      <c r="C2869" s="327"/>
      <c r="D2869" s="144"/>
      <c r="E2869" s="144"/>
      <c r="F2869" s="144"/>
      <c r="G2869" s="144"/>
      <c r="H2869" s="144"/>
      <c r="I2869" s="144"/>
      <c r="J2869" s="144"/>
      <c r="K2869" s="144"/>
      <c r="L2869" s="144"/>
      <c r="M2869" s="144"/>
      <c r="N2869" s="144"/>
      <c r="O2869" s="144"/>
      <c r="P2869" s="144"/>
      <c r="Q2869" s="144"/>
      <c r="R2869" s="144"/>
      <c r="S2869" s="144"/>
      <c r="T2869" s="144"/>
      <c r="U2869" s="144"/>
      <c r="V2869" s="144"/>
      <c r="W2869" s="144"/>
      <c r="X2869" s="144"/>
      <c r="Y2869" s="144"/>
      <c r="Z2869" s="144"/>
      <c r="AA2869" s="144"/>
      <c r="AB2869" s="144"/>
      <c r="AC2869" s="144"/>
      <c r="AD2869" s="144"/>
      <c r="AE2869" s="144"/>
      <c r="AF2869" s="144"/>
      <c r="AG2869" s="144"/>
      <c r="AH2869" s="144"/>
      <c r="AI2869" s="144"/>
      <c r="AJ2869" s="144"/>
      <c r="AK2869" s="144"/>
      <c r="AL2869" s="144"/>
      <c r="AM2869" s="144"/>
      <c r="AN2869" s="144"/>
      <c r="AO2869" s="144"/>
      <c r="AP2869" s="144"/>
      <c r="AQ2869" s="144"/>
      <c r="AR2869" s="144"/>
      <c r="AS2869" s="144"/>
      <c r="AT2869" s="144"/>
      <c r="AU2869" s="144"/>
      <c r="AV2869" s="144"/>
      <c r="AW2869" s="144"/>
      <c r="AX2869" s="144"/>
      <c r="AY2869" s="144"/>
      <c r="AZ2869" s="144"/>
      <c r="BA2869" s="144"/>
      <c r="BB2869" s="144"/>
      <c r="BC2869" s="144"/>
      <c r="BD2869" s="144"/>
      <c r="BE2869" s="144"/>
      <c r="BF2869" s="144"/>
      <c r="BG2869" s="144"/>
      <c r="BH2869" s="144"/>
      <c r="BI2869" s="144"/>
      <c r="BJ2869" s="144"/>
      <c r="BK2869" s="144"/>
      <c r="BL2869" s="144"/>
      <c r="BM2869" s="144"/>
      <c r="BN2869" s="144"/>
      <c r="BO2869" s="144"/>
      <c r="BP2869" s="144"/>
    </row>
    <row r="2870" spans="1:68" ht="14.5" x14ac:dyDescent="0.3">
      <c r="A2870" s="143"/>
      <c r="B2870" s="143"/>
      <c r="C2870" s="327"/>
      <c r="D2870" s="144"/>
      <c r="E2870" s="144"/>
      <c r="F2870" s="144"/>
      <c r="G2870" s="144"/>
      <c r="H2870" s="144"/>
      <c r="I2870" s="144"/>
      <c r="J2870" s="144"/>
      <c r="K2870" s="144"/>
      <c r="L2870" s="144"/>
      <c r="M2870" s="144"/>
      <c r="N2870" s="144"/>
      <c r="O2870" s="144"/>
      <c r="P2870" s="144"/>
      <c r="Q2870" s="144"/>
      <c r="R2870" s="144"/>
      <c r="S2870" s="144"/>
      <c r="T2870" s="144"/>
      <c r="U2870" s="144"/>
      <c r="V2870" s="144"/>
      <c r="W2870" s="144"/>
      <c r="X2870" s="144"/>
      <c r="Y2870" s="144"/>
      <c r="Z2870" s="144"/>
      <c r="AA2870" s="144"/>
      <c r="AB2870" s="144"/>
      <c r="AC2870" s="144"/>
      <c r="AD2870" s="144"/>
      <c r="AE2870" s="144"/>
      <c r="AF2870" s="144"/>
      <c r="AG2870" s="144"/>
      <c r="AH2870" s="144"/>
      <c r="AI2870" s="144"/>
      <c r="AJ2870" s="144"/>
      <c r="AK2870" s="144"/>
      <c r="AL2870" s="144"/>
      <c r="AM2870" s="144"/>
      <c r="AN2870" s="144"/>
      <c r="AO2870" s="144"/>
      <c r="AP2870" s="144"/>
      <c r="AQ2870" s="144"/>
      <c r="AR2870" s="144"/>
      <c r="AS2870" s="144"/>
      <c r="AT2870" s="144"/>
      <c r="AU2870" s="144"/>
      <c r="AV2870" s="144"/>
      <c r="AW2870" s="144"/>
      <c r="AX2870" s="144"/>
      <c r="AY2870" s="144"/>
      <c r="AZ2870" s="144"/>
      <c r="BA2870" s="144"/>
      <c r="BB2870" s="144"/>
      <c r="BC2870" s="144"/>
      <c r="BD2870" s="144"/>
      <c r="BE2870" s="144"/>
      <c r="BF2870" s="144"/>
      <c r="BG2870" s="144"/>
      <c r="BH2870" s="144"/>
      <c r="BI2870" s="144"/>
      <c r="BJ2870" s="144"/>
      <c r="BK2870" s="144"/>
      <c r="BL2870" s="144"/>
      <c r="BM2870" s="144"/>
      <c r="BN2870" s="144"/>
      <c r="BO2870" s="144"/>
      <c r="BP2870" s="144"/>
    </row>
    <row r="2871" spans="1:68" ht="14.5" x14ac:dyDescent="0.3">
      <c r="A2871" s="143"/>
      <c r="B2871" s="143"/>
      <c r="C2871" s="327"/>
      <c r="D2871" s="144"/>
      <c r="E2871" s="144"/>
      <c r="F2871" s="144"/>
      <c r="G2871" s="144"/>
      <c r="H2871" s="144"/>
      <c r="I2871" s="144"/>
      <c r="J2871" s="144"/>
      <c r="K2871" s="144"/>
      <c r="L2871" s="144"/>
      <c r="M2871" s="144"/>
      <c r="N2871" s="144"/>
      <c r="O2871" s="144"/>
      <c r="P2871" s="144"/>
      <c r="Q2871" s="144"/>
      <c r="R2871" s="144"/>
      <c r="S2871" s="144"/>
      <c r="T2871" s="144"/>
      <c r="U2871" s="144"/>
      <c r="V2871" s="144"/>
      <c r="W2871" s="144"/>
      <c r="X2871" s="144"/>
      <c r="Y2871" s="144"/>
      <c r="Z2871" s="144"/>
      <c r="AA2871" s="144"/>
      <c r="AB2871" s="144"/>
      <c r="AC2871" s="144"/>
      <c r="AD2871" s="144"/>
      <c r="AE2871" s="144"/>
      <c r="AF2871" s="144"/>
      <c r="AG2871" s="144"/>
      <c r="AH2871" s="144"/>
      <c r="AI2871" s="144"/>
      <c r="AJ2871" s="144"/>
      <c r="AK2871" s="144"/>
      <c r="AL2871" s="144"/>
      <c r="AM2871" s="144"/>
      <c r="AN2871" s="144"/>
      <c r="AO2871" s="144"/>
      <c r="AP2871" s="144"/>
      <c r="AQ2871" s="144"/>
      <c r="AR2871" s="144"/>
      <c r="AS2871" s="144"/>
      <c r="AT2871" s="144"/>
      <c r="AU2871" s="144"/>
      <c r="AV2871" s="144"/>
      <c r="AW2871" s="144"/>
      <c r="AX2871" s="144"/>
      <c r="AY2871" s="144"/>
      <c r="AZ2871" s="144"/>
      <c r="BA2871" s="144"/>
      <c r="BB2871" s="144"/>
      <c r="BC2871" s="144"/>
      <c r="BD2871" s="144"/>
      <c r="BE2871" s="144"/>
      <c r="BF2871" s="144"/>
      <c r="BG2871" s="144"/>
      <c r="BH2871" s="144"/>
      <c r="BI2871" s="144"/>
      <c r="BJ2871" s="144"/>
      <c r="BK2871" s="144"/>
      <c r="BL2871" s="144"/>
      <c r="BM2871" s="144"/>
      <c r="BN2871" s="144"/>
      <c r="BO2871" s="144"/>
      <c r="BP2871" s="144"/>
    </row>
    <row r="2872" spans="1:68" ht="14.5" x14ac:dyDescent="0.3">
      <c r="A2872" s="143"/>
      <c r="B2872" s="143"/>
      <c r="C2872" s="327"/>
      <c r="D2872" s="144"/>
      <c r="E2872" s="144"/>
      <c r="F2872" s="144"/>
      <c r="G2872" s="144"/>
      <c r="H2872" s="144"/>
      <c r="I2872" s="144"/>
      <c r="J2872" s="144"/>
      <c r="K2872" s="144"/>
      <c r="L2872" s="144"/>
      <c r="M2872" s="144"/>
      <c r="N2872" s="144"/>
      <c r="O2872" s="144"/>
      <c r="P2872" s="144"/>
      <c r="Q2872" s="144"/>
      <c r="R2872" s="144"/>
      <c r="S2872" s="144"/>
      <c r="T2872" s="144"/>
      <c r="U2872" s="144"/>
      <c r="V2872" s="144"/>
      <c r="W2872" s="144"/>
      <c r="X2872" s="144"/>
      <c r="Y2872" s="144"/>
      <c r="Z2872" s="144"/>
      <c r="AA2872" s="144"/>
      <c r="AB2872" s="144"/>
      <c r="AC2872" s="144"/>
      <c r="AD2872" s="144"/>
      <c r="AE2872" s="144"/>
      <c r="AF2872" s="144"/>
      <c r="AG2872" s="144"/>
      <c r="AH2872" s="144"/>
      <c r="AI2872" s="144"/>
      <c r="AJ2872" s="144"/>
      <c r="AK2872" s="144"/>
      <c r="AL2872" s="144"/>
      <c r="AM2872" s="144"/>
      <c r="AN2872" s="144"/>
      <c r="AO2872" s="144"/>
      <c r="AP2872" s="144"/>
      <c r="AQ2872" s="144"/>
      <c r="AR2872" s="144"/>
      <c r="AS2872" s="144"/>
      <c r="AT2872" s="144"/>
      <c r="AU2872" s="144"/>
      <c r="AV2872" s="144"/>
      <c r="AW2872" s="144"/>
      <c r="AX2872" s="144"/>
      <c r="AY2872" s="144"/>
      <c r="AZ2872" s="144"/>
      <c r="BA2872" s="144"/>
      <c r="BB2872" s="144"/>
      <c r="BC2872" s="144"/>
      <c r="BD2872" s="144"/>
      <c r="BE2872" s="144"/>
      <c r="BF2872" s="144"/>
      <c r="BG2872" s="144"/>
      <c r="BH2872" s="144"/>
      <c r="BI2872" s="144"/>
      <c r="BJ2872" s="144"/>
      <c r="BK2872" s="144"/>
      <c r="BL2872" s="144"/>
      <c r="BM2872" s="144"/>
      <c r="BN2872" s="144"/>
      <c r="BO2872" s="144"/>
      <c r="BP2872" s="144"/>
    </row>
    <row r="2873" spans="1:68" ht="14.5" x14ac:dyDescent="0.3">
      <c r="A2873" s="143"/>
      <c r="B2873" s="143"/>
      <c r="C2873" s="327"/>
      <c r="D2873" s="144"/>
      <c r="E2873" s="144"/>
      <c r="F2873" s="144"/>
      <c r="G2873" s="144"/>
      <c r="H2873" s="144"/>
      <c r="I2873" s="144"/>
      <c r="J2873" s="144"/>
      <c r="K2873" s="144"/>
      <c r="L2873" s="144"/>
      <c r="M2873" s="144"/>
      <c r="N2873" s="144"/>
      <c r="O2873" s="144"/>
      <c r="P2873" s="144"/>
      <c r="Q2873" s="144"/>
      <c r="R2873" s="144"/>
      <c r="S2873" s="144"/>
      <c r="T2873" s="144"/>
      <c r="U2873" s="144"/>
      <c r="V2873" s="144"/>
      <c r="W2873" s="144"/>
      <c r="X2873" s="144"/>
      <c r="Y2873" s="144"/>
      <c r="Z2873" s="144"/>
      <c r="AA2873" s="144"/>
      <c r="AB2873" s="144"/>
      <c r="AC2873" s="144"/>
      <c r="AD2873" s="144"/>
      <c r="AE2873" s="144"/>
      <c r="AF2873" s="144"/>
      <c r="AG2873" s="144"/>
      <c r="AH2873" s="144"/>
      <c r="AI2873" s="144"/>
      <c r="AJ2873" s="144"/>
      <c r="AK2873" s="144"/>
      <c r="AL2873" s="144"/>
      <c r="AM2873" s="144"/>
      <c r="AN2873" s="144"/>
      <c r="AO2873" s="144"/>
      <c r="AP2873" s="144"/>
      <c r="AQ2873" s="144"/>
      <c r="AR2873" s="144"/>
      <c r="AS2873" s="144"/>
      <c r="AT2873" s="144"/>
      <c r="AU2873" s="144"/>
      <c r="AV2873" s="144"/>
      <c r="AW2873" s="144"/>
      <c r="AX2873" s="144"/>
      <c r="AY2873" s="144"/>
      <c r="AZ2873" s="144"/>
      <c r="BA2873" s="144"/>
      <c r="BB2873" s="144"/>
      <c r="BC2873" s="144"/>
      <c r="BD2873" s="144"/>
      <c r="BE2873" s="144"/>
      <c r="BF2873" s="144"/>
      <c r="BG2873" s="144"/>
      <c r="BH2873" s="144"/>
      <c r="BI2873" s="144"/>
      <c r="BJ2873" s="144"/>
      <c r="BK2873" s="144"/>
      <c r="BL2873" s="144"/>
      <c r="BM2873" s="144"/>
      <c r="BN2873" s="144"/>
      <c r="BO2873" s="144"/>
      <c r="BP2873" s="144"/>
    </row>
    <row r="2874" spans="1:68" ht="14.5" x14ac:dyDescent="0.3">
      <c r="A2874" s="143"/>
      <c r="B2874" s="143"/>
      <c r="C2874" s="327"/>
      <c r="D2874" s="144"/>
      <c r="E2874" s="144"/>
      <c r="F2874" s="144"/>
      <c r="G2874" s="144"/>
      <c r="H2874" s="144"/>
      <c r="I2874" s="144"/>
      <c r="J2874" s="144"/>
      <c r="K2874" s="144"/>
      <c r="L2874" s="144"/>
      <c r="M2874" s="144"/>
      <c r="N2874" s="144"/>
      <c r="O2874" s="144"/>
      <c r="P2874" s="144"/>
      <c r="Q2874" s="144"/>
      <c r="R2874" s="144"/>
      <c r="S2874" s="144"/>
      <c r="T2874" s="144"/>
      <c r="U2874" s="144"/>
      <c r="V2874" s="144"/>
      <c r="W2874" s="144"/>
      <c r="X2874" s="144"/>
      <c r="Y2874" s="144"/>
      <c r="Z2874" s="144"/>
      <c r="AA2874" s="144"/>
      <c r="AB2874" s="144"/>
      <c r="AC2874" s="144"/>
      <c r="AD2874" s="144"/>
      <c r="AE2874" s="144"/>
      <c r="AF2874" s="144"/>
      <c r="AG2874" s="144"/>
      <c r="AH2874" s="144"/>
      <c r="AI2874" s="144"/>
      <c r="AJ2874" s="144"/>
      <c r="AK2874" s="144"/>
      <c r="AL2874" s="144"/>
      <c r="AM2874" s="144"/>
      <c r="AN2874" s="144"/>
      <c r="AO2874" s="144"/>
      <c r="AP2874" s="144"/>
      <c r="AQ2874" s="144"/>
      <c r="AR2874" s="144"/>
      <c r="AS2874" s="144"/>
      <c r="AT2874" s="144"/>
      <c r="AU2874" s="144"/>
      <c r="AV2874" s="144"/>
      <c r="AW2874" s="144"/>
      <c r="AX2874" s="144"/>
      <c r="AY2874" s="144"/>
      <c r="AZ2874" s="144"/>
      <c r="BA2874" s="144"/>
      <c r="BB2874" s="144"/>
      <c r="BC2874" s="144"/>
      <c r="BD2874" s="144"/>
      <c r="BE2874" s="144"/>
      <c r="BF2874" s="144"/>
      <c r="BG2874" s="144"/>
      <c r="BH2874" s="144"/>
      <c r="BI2874" s="144"/>
      <c r="BJ2874" s="144"/>
      <c r="BK2874" s="144"/>
      <c r="BL2874" s="144"/>
      <c r="BM2874" s="144"/>
      <c r="BN2874" s="144"/>
      <c r="BO2874" s="144"/>
      <c r="BP2874" s="144"/>
    </row>
    <row r="2875" spans="1:68" ht="14.5" x14ac:dyDescent="0.3">
      <c r="A2875" s="143"/>
      <c r="B2875" s="143"/>
      <c r="C2875" s="327"/>
      <c r="D2875" s="144"/>
      <c r="E2875" s="144"/>
      <c r="F2875" s="144"/>
      <c r="G2875" s="144"/>
      <c r="H2875" s="144"/>
      <c r="I2875" s="144"/>
      <c r="J2875" s="144"/>
      <c r="K2875" s="144"/>
      <c r="L2875" s="144"/>
      <c r="M2875" s="144"/>
      <c r="N2875" s="144"/>
      <c r="O2875" s="144"/>
      <c r="P2875" s="144"/>
      <c r="Q2875" s="144"/>
      <c r="R2875" s="144"/>
      <c r="S2875" s="144"/>
      <c r="T2875" s="144"/>
      <c r="U2875" s="144"/>
      <c r="V2875" s="144"/>
      <c r="W2875" s="144"/>
      <c r="X2875" s="144"/>
      <c r="Y2875" s="144"/>
      <c r="Z2875" s="144"/>
      <c r="AA2875" s="144"/>
      <c r="AB2875" s="144"/>
      <c r="AC2875" s="144"/>
      <c r="AD2875" s="144"/>
      <c r="AE2875" s="144"/>
      <c r="AF2875" s="144"/>
      <c r="AG2875" s="144"/>
      <c r="AH2875" s="144"/>
      <c r="AI2875" s="144"/>
      <c r="AJ2875" s="144"/>
      <c r="AK2875" s="144"/>
      <c r="AL2875" s="144"/>
      <c r="AM2875" s="144"/>
      <c r="AN2875" s="144"/>
      <c r="AO2875" s="144"/>
      <c r="AP2875" s="144"/>
      <c r="AQ2875" s="144"/>
      <c r="AR2875" s="144"/>
      <c r="AS2875" s="144"/>
      <c r="AT2875" s="144"/>
      <c r="AU2875" s="144"/>
      <c r="AV2875" s="144"/>
      <c r="AW2875" s="144"/>
      <c r="AX2875" s="144"/>
      <c r="AY2875" s="144"/>
      <c r="AZ2875" s="144"/>
      <c r="BA2875" s="144"/>
      <c r="BB2875" s="144"/>
      <c r="BC2875" s="144"/>
      <c r="BD2875" s="144"/>
      <c r="BE2875" s="144"/>
      <c r="BF2875" s="144"/>
      <c r="BG2875" s="144"/>
      <c r="BH2875" s="144"/>
      <c r="BI2875" s="144"/>
      <c r="BJ2875" s="144"/>
      <c r="BK2875" s="144"/>
      <c r="BL2875" s="144"/>
      <c r="BM2875" s="144"/>
      <c r="BN2875" s="144"/>
      <c r="BO2875" s="144"/>
      <c r="BP2875" s="144"/>
    </row>
    <row r="2876" spans="1:68" ht="14.5" x14ac:dyDescent="0.3">
      <c r="A2876" s="143"/>
      <c r="B2876" s="143"/>
      <c r="C2876" s="327"/>
      <c r="D2876" s="144"/>
      <c r="E2876" s="144"/>
      <c r="F2876" s="144"/>
      <c r="G2876" s="144"/>
      <c r="H2876" s="144"/>
      <c r="I2876" s="144"/>
      <c r="J2876" s="144"/>
      <c r="K2876" s="144"/>
      <c r="L2876" s="144"/>
      <c r="M2876" s="144"/>
      <c r="N2876" s="144"/>
      <c r="O2876" s="144"/>
      <c r="P2876" s="144"/>
      <c r="Q2876" s="144"/>
      <c r="R2876" s="144"/>
      <c r="S2876" s="144"/>
      <c r="T2876" s="144"/>
      <c r="U2876" s="144"/>
      <c r="V2876" s="144"/>
      <c r="W2876" s="144"/>
      <c r="X2876" s="144"/>
      <c r="Y2876" s="144"/>
      <c r="Z2876" s="144"/>
      <c r="AA2876" s="144"/>
      <c r="AB2876" s="144"/>
      <c r="AC2876" s="144"/>
      <c r="AD2876" s="144"/>
      <c r="AE2876" s="144"/>
      <c r="AF2876" s="144"/>
      <c r="AG2876" s="144"/>
      <c r="AH2876" s="144"/>
      <c r="AI2876" s="144"/>
      <c r="AJ2876" s="144"/>
      <c r="AK2876" s="144"/>
      <c r="AL2876" s="144"/>
      <c r="AM2876" s="144"/>
      <c r="AN2876" s="144"/>
      <c r="AO2876" s="144"/>
      <c r="AP2876" s="144"/>
      <c r="AQ2876" s="144"/>
      <c r="AR2876" s="144"/>
      <c r="AS2876" s="144"/>
      <c r="AT2876" s="144"/>
      <c r="AU2876" s="144"/>
      <c r="AV2876" s="144"/>
      <c r="AW2876" s="144"/>
      <c r="AX2876" s="144"/>
      <c r="AY2876" s="144"/>
      <c r="AZ2876" s="144"/>
      <c r="BA2876" s="144"/>
      <c r="BB2876" s="144"/>
      <c r="BC2876" s="144"/>
      <c r="BD2876" s="144"/>
      <c r="BE2876" s="144"/>
      <c r="BF2876" s="144"/>
      <c r="BG2876" s="144"/>
      <c r="BH2876" s="144"/>
      <c r="BI2876" s="144"/>
      <c r="BJ2876" s="144"/>
      <c r="BK2876" s="144"/>
      <c r="BL2876" s="144"/>
      <c r="BM2876" s="144"/>
      <c r="BN2876" s="144"/>
      <c r="BO2876" s="144"/>
      <c r="BP2876" s="144"/>
    </row>
    <row r="2877" spans="1:68" ht="14.5" x14ac:dyDescent="0.3">
      <c r="A2877" s="143"/>
      <c r="B2877" s="143"/>
      <c r="C2877" s="327"/>
      <c r="D2877" s="144"/>
      <c r="E2877" s="144"/>
      <c r="F2877" s="144"/>
      <c r="G2877" s="144"/>
      <c r="H2877" s="144"/>
      <c r="I2877" s="144"/>
      <c r="J2877" s="144"/>
      <c r="K2877" s="144"/>
      <c r="L2877" s="144"/>
      <c r="M2877" s="144"/>
      <c r="N2877" s="144"/>
      <c r="O2877" s="144"/>
      <c r="P2877" s="144"/>
      <c r="Q2877" s="144"/>
      <c r="R2877" s="144"/>
      <c r="S2877" s="144"/>
      <c r="T2877" s="144"/>
      <c r="U2877" s="144"/>
      <c r="V2877" s="144"/>
      <c r="W2877" s="144"/>
      <c r="X2877" s="144"/>
      <c r="Y2877" s="144"/>
      <c r="Z2877" s="144"/>
      <c r="AA2877" s="144"/>
      <c r="AB2877" s="144"/>
      <c r="AC2877" s="144"/>
      <c r="AD2877" s="144"/>
      <c r="AE2877" s="144"/>
      <c r="AF2877" s="144"/>
      <c r="AG2877" s="144"/>
      <c r="AH2877" s="144"/>
      <c r="AI2877" s="144"/>
      <c r="AJ2877" s="144"/>
      <c r="AK2877" s="144"/>
      <c r="AL2877" s="144"/>
      <c r="AM2877" s="144"/>
      <c r="AN2877" s="144"/>
      <c r="AO2877" s="144"/>
      <c r="AP2877" s="144"/>
      <c r="AQ2877" s="144"/>
      <c r="AR2877" s="144"/>
      <c r="AS2877" s="144"/>
      <c r="AT2877" s="144"/>
      <c r="AU2877" s="144"/>
      <c r="AV2877" s="144"/>
      <c r="AW2877" s="144"/>
      <c r="AX2877" s="144"/>
      <c r="AY2877" s="144"/>
      <c r="AZ2877" s="144"/>
      <c r="BA2877" s="144"/>
      <c r="BB2877" s="144"/>
      <c r="BC2877" s="144"/>
      <c r="BD2877" s="144"/>
      <c r="BE2877" s="144"/>
      <c r="BF2877" s="144"/>
      <c r="BG2877" s="144"/>
      <c r="BH2877" s="144"/>
      <c r="BI2877" s="144"/>
      <c r="BJ2877" s="144"/>
      <c r="BK2877" s="144"/>
      <c r="BL2877" s="144"/>
      <c r="BM2877" s="144"/>
      <c r="BN2877" s="144"/>
      <c r="BO2877" s="144"/>
      <c r="BP2877" s="144"/>
    </row>
    <row r="2878" spans="1:68" ht="14.5" x14ac:dyDescent="0.3">
      <c r="A2878" s="143"/>
      <c r="B2878" s="143"/>
      <c r="C2878" s="327"/>
      <c r="D2878" s="144"/>
      <c r="E2878" s="144"/>
      <c r="F2878" s="144"/>
      <c r="G2878" s="144"/>
      <c r="H2878" s="144"/>
      <c r="I2878" s="144"/>
      <c r="J2878" s="144"/>
      <c r="K2878" s="144"/>
      <c r="L2878" s="144"/>
      <c r="M2878" s="144"/>
      <c r="N2878" s="144"/>
      <c r="O2878" s="144"/>
      <c r="P2878" s="144"/>
      <c r="Q2878" s="144"/>
      <c r="R2878" s="144"/>
      <c r="S2878" s="144"/>
      <c r="T2878" s="144"/>
      <c r="U2878" s="144"/>
      <c r="V2878" s="144"/>
      <c r="W2878" s="144"/>
      <c r="X2878" s="144"/>
      <c r="Y2878" s="144"/>
      <c r="Z2878" s="144"/>
      <c r="AA2878" s="144"/>
      <c r="AB2878" s="144"/>
      <c r="AC2878" s="144"/>
      <c r="AD2878" s="144"/>
      <c r="AE2878" s="144"/>
      <c r="AF2878" s="144"/>
      <c r="AG2878" s="144"/>
      <c r="AH2878" s="144"/>
      <c r="AI2878" s="144"/>
      <c r="AJ2878" s="144"/>
      <c r="AK2878" s="144"/>
      <c r="AL2878" s="144"/>
      <c r="AM2878" s="144"/>
      <c r="AN2878" s="144"/>
      <c r="AO2878" s="144"/>
      <c r="AP2878" s="144"/>
      <c r="AQ2878" s="144"/>
      <c r="AR2878" s="144"/>
      <c r="AS2878" s="144"/>
      <c r="AT2878" s="144"/>
      <c r="AU2878" s="144"/>
      <c r="AV2878" s="144"/>
      <c r="AW2878" s="144"/>
      <c r="AX2878" s="144"/>
      <c r="AY2878" s="144"/>
      <c r="AZ2878" s="144"/>
      <c r="BA2878" s="144"/>
      <c r="BB2878" s="144"/>
      <c r="BC2878" s="144"/>
      <c r="BD2878" s="144"/>
      <c r="BE2878" s="144"/>
      <c r="BF2878" s="144"/>
      <c r="BG2878" s="144"/>
      <c r="BH2878" s="144"/>
      <c r="BI2878" s="144"/>
      <c r="BJ2878" s="144"/>
      <c r="BK2878" s="144"/>
      <c r="BL2878" s="144"/>
      <c r="BM2878" s="144"/>
      <c r="BN2878" s="144"/>
      <c r="BO2878" s="144"/>
      <c r="BP2878" s="144"/>
    </row>
    <row r="2879" spans="1:68" ht="14.5" x14ac:dyDescent="0.3">
      <c r="A2879" s="143"/>
      <c r="B2879" s="143"/>
      <c r="C2879" s="327"/>
      <c r="D2879" s="144"/>
      <c r="E2879" s="144"/>
      <c r="F2879" s="144"/>
      <c r="G2879" s="144"/>
      <c r="H2879" s="144"/>
      <c r="I2879" s="144"/>
      <c r="J2879" s="144"/>
      <c r="K2879" s="144"/>
      <c r="L2879" s="144"/>
      <c r="M2879" s="144"/>
      <c r="N2879" s="144"/>
      <c r="O2879" s="144"/>
      <c r="P2879" s="144"/>
      <c r="Q2879" s="144"/>
      <c r="R2879" s="144"/>
      <c r="S2879" s="144"/>
      <c r="T2879" s="144"/>
      <c r="U2879" s="144"/>
      <c r="V2879" s="144"/>
      <c r="W2879" s="144"/>
      <c r="X2879" s="144"/>
      <c r="Y2879" s="144"/>
      <c r="Z2879" s="144"/>
      <c r="AA2879" s="144"/>
      <c r="AB2879" s="144"/>
      <c r="AC2879" s="144"/>
      <c r="AD2879" s="144"/>
      <c r="AE2879" s="144"/>
      <c r="AF2879" s="144"/>
      <c r="AG2879" s="144"/>
      <c r="AH2879" s="144"/>
      <c r="AI2879" s="144"/>
      <c r="AJ2879" s="144"/>
      <c r="AK2879" s="144"/>
      <c r="AL2879" s="144"/>
      <c r="AM2879" s="144"/>
      <c r="AN2879" s="144"/>
      <c r="AO2879" s="144"/>
      <c r="AP2879" s="144"/>
      <c r="AQ2879" s="144"/>
      <c r="AR2879" s="144"/>
      <c r="AS2879" s="144"/>
      <c r="AT2879" s="144"/>
      <c r="AU2879" s="144"/>
      <c r="AV2879" s="144"/>
      <c r="AW2879" s="144"/>
      <c r="AX2879" s="144"/>
      <c r="AY2879" s="144"/>
      <c r="AZ2879" s="144"/>
      <c r="BA2879" s="144"/>
      <c r="BB2879" s="144"/>
      <c r="BC2879" s="144"/>
      <c r="BD2879" s="144"/>
      <c r="BE2879" s="144"/>
      <c r="BF2879" s="144"/>
      <c r="BG2879" s="144"/>
      <c r="BH2879" s="144"/>
      <c r="BI2879" s="144"/>
      <c r="BJ2879" s="144"/>
      <c r="BK2879" s="144"/>
      <c r="BL2879" s="144"/>
      <c r="BM2879" s="144"/>
      <c r="BN2879" s="144"/>
      <c r="BO2879" s="144"/>
      <c r="BP2879" s="144"/>
    </row>
    <row r="2880" spans="1:68" ht="14.5" x14ac:dyDescent="0.3">
      <c r="A2880" s="143"/>
      <c r="B2880" s="143"/>
      <c r="C2880" s="327"/>
      <c r="D2880" s="144"/>
      <c r="E2880" s="144"/>
      <c r="F2880" s="144"/>
      <c r="G2880" s="144"/>
      <c r="H2880" s="144"/>
      <c r="I2880" s="144"/>
      <c r="J2880" s="144"/>
      <c r="K2880" s="144"/>
      <c r="L2880" s="144"/>
      <c r="M2880" s="144"/>
      <c r="N2880" s="144"/>
      <c r="O2880" s="144"/>
      <c r="P2880" s="144"/>
      <c r="Q2880" s="144"/>
      <c r="R2880" s="144"/>
      <c r="S2880" s="144"/>
      <c r="T2880" s="144"/>
      <c r="U2880" s="144"/>
      <c r="V2880" s="144"/>
      <c r="W2880" s="144"/>
      <c r="X2880" s="144"/>
      <c r="Y2880" s="144"/>
      <c r="Z2880" s="144"/>
      <c r="AA2880" s="144"/>
      <c r="AB2880" s="144"/>
      <c r="AC2880" s="144"/>
      <c r="AD2880" s="144"/>
      <c r="AE2880" s="144"/>
      <c r="AF2880" s="144"/>
      <c r="AG2880" s="144"/>
      <c r="AH2880" s="144"/>
      <c r="AI2880" s="144"/>
      <c r="AJ2880" s="144"/>
      <c r="AK2880" s="144"/>
      <c r="AL2880" s="144"/>
      <c r="AM2880" s="144"/>
      <c r="AN2880" s="144"/>
      <c r="AO2880" s="144"/>
      <c r="AP2880" s="144"/>
      <c r="AQ2880" s="144"/>
      <c r="AR2880" s="144"/>
      <c r="AS2880" s="144"/>
      <c r="AT2880" s="144"/>
      <c r="AU2880" s="144"/>
      <c r="AV2880" s="144"/>
      <c r="AW2880" s="144"/>
      <c r="AX2880" s="144"/>
      <c r="AY2880" s="144"/>
      <c r="AZ2880" s="144"/>
      <c r="BA2880" s="144"/>
      <c r="BB2880" s="144"/>
      <c r="BC2880" s="144"/>
      <c r="BD2880" s="144"/>
      <c r="BE2880" s="144"/>
      <c r="BF2880" s="144"/>
      <c r="BG2880" s="144"/>
      <c r="BH2880" s="144"/>
      <c r="BI2880" s="144"/>
      <c r="BJ2880" s="144"/>
      <c r="BK2880" s="144"/>
      <c r="BL2880" s="144"/>
      <c r="BM2880" s="144"/>
      <c r="BN2880" s="144"/>
      <c r="BO2880" s="144"/>
      <c r="BP2880" s="144"/>
    </row>
    <row r="2881" spans="1:68" ht="14.5" x14ac:dyDescent="0.3">
      <c r="A2881" s="143"/>
      <c r="B2881" s="143"/>
      <c r="C2881" s="327"/>
      <c r="D2881" s="144"/>
      <c r="E2881" s="144"/>
      <c r="F2881" s="144"/>
      <c r="G2881" s="144"/>
      <c r="H2881" s="144"/>
      <c r="I2881" s="144"/>
      <c r="J2881" s="144"/>
      <c r="K2881" s="144"/>
      <c r="L2881" s="144"/>
      <c r="M2881" s="144"/>
      <c r="N2881" s="144"/>
      <c r="O2881" s="144"/>
      <c r="P2881" s="144"/>
      <c r="Q2881" s="144"/>
      <c r="R2881" s="144"/>
      <c r="S2881" s="144"/>
      <c r="T2881" s="144"/>
      <c r="U2881" s="144"/>
      <c r="V2881" s="144"/>
      <c r="W2881" s="144"/>
      <c r="X2881" s="144"/>
      <c r="Y2881" s="144"/>
      <c r="Z2881" s="144"/>
      <c r="AA2881" s="144"/>
      <c r="AB2881" s="144"/>
      <c r="AC2881" s="144"/>
      <c r="AD2881" s="144"/>
      <c r="AE2881" s="144"/>
      <c r="AF2881" s="144"/>
      <c r="AG2881" s="144"/>
      <c r="AH2881" s="144"/>
      <c r="AI2881" s="144"/>
      <c r="AJ2881" s="144"/>
      <c r="AK2881" s="144"/>
      <c r="AL2881" s="144"/>
      <c r="AM2881" s="144"/>
      <c r="AN2881" s="144"/>
      <c r="AO2881" s="144"/>
      <c r="AP2881" s="144"/>
      <c r="AQ2881" s="144"/>
      <c r="AR2881" s="144"/>
      <c r="AS2881" s="144"/>
      <c r="AT2881" s="144"/>
      <c r="AU2881" s="144"/>
      <c r="AV2881" s="144"/>
      <c r="AW2881" s="144"/>
      <c r="AX2881" s="144"/>
      <c r="AY2881" s="144"/>
      <c r="AZ2881" s="144"/>
      <c r="BA2881" s="144"/>
      <c r="BB2881" s="144"/>
      <c r="BC2881" s="144"/>
      <c r="BD2881" s="144"/>
      <c r="BE2881" s="144"/>
      <c r="BF2881" s="144"/>
      <c r="BG2881" s="144"/>
      <c r="BH2881" s="144"/>
      <c r="BI2881" s="144"/>
      <c r="BJ2881" s="144"/>
      <c r="BK2881" s="144"/>
      <c r="BL2881" s="144"/>
      <c r="BM2881" s="144"/>
      <c r="BN2881" s="144"/>
      <c r="BO2881" s="144"/>
      <c r="BP2881" s="144"/>
    </row>
    <row r="2882" spans="1:68" ht="14.5" x14ac:dyDescent="0.3">
      <c r="A2882" s="143"/>
      <c r="B2882" s="143"/>
      <c r="C2882" s="327"/>
      <c r="D2882" s="144"/>
      <c r="E2882" s="144"/>
      <c r="F2882" s="144"/>
      <c r="G2882" s="144"/>
      <c r="H2882" s="144"/>
      <c r="I2882" s="144"/>
      <c r="J2882" s="144"/>
      <c r="K2882" s="144"/>
      <c r="L2882" s="144"/>
      <c r="M2882" s="144"/>
      <c r="N2882" s="144"/>
      <c r="O2882" s="144"/>
      <c r="P2882" s="144"/>
      <c r="Q2882" s="144"/>
      <c r="R2882" s="144"/>
      <c r="S2882" s="144"/>
      <c r="T2882" s="144"/>
      <c r="U2882" s="144"/>
      <c r="V2882" s="144"/>
      <c r="W2882" s="144"/>
      <c r="X2882" s="144"/>
      <c r="Y2882" s="144"/>
      <c r="Z2882" s="144"/>
      <c r="AA2882" s="144"/>
      <c r="AB2882" s="144"/>
      <c r="AC2882" s="144"/>
      <c r="AD2882" s="144"/>
      <c r="AE2882" s="144"/>
      <c r="AF2882" s="144"/>
      <c r="AG2882" s="144"/>
      <c r="AH2882" s="144"/>
      <c r="AI2882" s="144"/>
      <c r="AJ2882" s="144"/>
      <c r="AK2882" s="144"/>
      <c r="AL2882" s="144"/>
      <c r="AM2882" s="144"/>
      <c r="AN2882" s="144"/>
      <c r="AO2882" s="144"/>
      <c r="AP2882" s="144"/>
      <c r="AQ2882" s="144"/>
      <c r="AR2882" s="144"/>
      <c r="AS2882" s="144"/>
      <c r="AT2882" s="144"/>
      <c r="AU2882" s="144"/>
      <c r="AV2882" s="144"/>
      <c r="AW2882" s="144"/>
      <c r="AX2882" s="144"/>
      <c r="AY2882" s="144"/>
      <c r="AZ2882" s="144"/>
      <c r="BA2882" s="144"/>
      <c r="BB2882" s="144"/>
      <c r="BC2882" s="144"/>
      <c r="BD2882" s="144"/>
      <c r="BE2882" s="144"/>
      <c r="BF2882" s="144"/>
      <c r="BG2882" s="144"/>
      <c r="BH2882" s="144"/>
      <c r="BI2882" s="144"/>
      <c r="BJ2882" s="144"/>
      <c r="BK2882" s="144"/>
      <c r="BL2882" s="144"/>
      <c r="BM2882" s="144"/>
      <c r="BN2882" s="144"/>
      <c r="BO2882" s="144"/>
      <c r="BP2882" s="144"/>
    </row>
    <row r="2883" spans="1:68" ht="14.5" x14ac:dyDescent="0.3">
      <c r="A2883" s="143"/>
      <c r="B2883" s="143"/>
      <c r="C2883" s="327"/>
      <c r="D2883" s="144"/>
      <c r="E2883" s="144"/>
      <c r="F2883" s="144"/>
      <c r="G2883" s="144"/>
      <c r="H2883" s="144"/>
      <c r="I2883" s="144"/>
      <c r="J2883" s="144"/>
      <c r="K2883" s="144"/>
      <c r="L2883" s="144"/>
      <c r="M2883" s="144"/>
      <c r="N2883" s="144"/>
      <c r="O2883" s="144"/>
      <c r="P2883" s="144"/>
      <c r="Q2883" s="144"/>
      <c r="R2883" s="144"/>
      <c r="S2883" s="144"/>
      <c r="T2883" s="144"/>
      <c r="U2883" s="144"/>
      <c r="V2883" s="144"/>
      <c r="W2883" s="144"/>
      <c r="X2883" s="144"/>
      <c r="Y2883" s="144"/>
      <c r="Z2883" s="144"/>
      <c r="AA2883" s="144"/>
      <c r="AB2883" s="144"/>
      <c r="AC2883" s="144"/>
      <c r="AD2883" s="144"/>
      <c r="AE2883" s="144"/>
      <c r="AF2883" s="144"/>
      <c r="AG2883" s="144"/>
      <c r="AH2883" s="144"/>
      <c r="AI2883" s="144"/>
      <c r="AJ2883" s="144"/>
      <c r="AK2883" s="144"/>
      <c r="AL2883" s="144"/>
      <c r="AM2883" s="144"/>
      <c r="AN2883" s="144"/>
      <c r="AO2883" s="144"/>
      <c r="AP2883" s="144"/>
      <c r="AQ2883" s="144"/>
      <c r="AR2883" s="144"/>
      <c r="AS2883" s="144"/>
      <c r="AT2883" s="144"/>
      <c r="AU2883" s="144"/>
      <c r="AV2883" s="144"/>
      <c r="AW2883" s="144"/>
      <c r="AX2883" s="144"/>
      <c r="AY2883" s="144"/>
      <c r="AZ2883" s="144"/>
      <c r="BA2883" s="144"/>
      <c r="BB2883" s="144"/>
      <c r="BC2883" s="144"/>
      <c r="BD2883" s="144"/>
      <c r="BE2883" s="144"/>
      <c r="BF2883" s="144"/>
      <c r="BG2883" s="144"/>
      <c r="BH2883" s="144"/>
      <c r="BI2883" s="144"/>
      <c r="BJ2883" s="144"/>
      <c r="BK2883" s="144"/>
      <c r="BL2883" s="144"/>
      <c r="BM2883" s="144"/>
      <c r="BN2883" s="144"/>
      <c r="BO2883" s="144"/>
      <c r="BP2883" s="144"/>
    </row>
    <row r="2884" spans="1:68" ht="14.5" x14ac:dyDescent="0.3">
      <c r="A2884" s="143"/>
      <c r="B2884" s="143"/>
      <c r="C2884" s="327"/>
      <c r="D2884" s="144"/>
      <c r="E2884" s="144"/>
      <c r="F2884" s="144"/>
      <c r="G2884" s="144"/>
      <c r="H2884" s="144"/>
      <c r="I2884" s="144"/>
      <c r="J2884" s="144"/>
      <c r="K2884" s="144"/>
      <c r="L2884" s="144"/>
      <c r="M2884" s="144"/>
      <c r="N2884" s="144"/>
      <c r="O2884" s="144"/>
      <c r="P2884" s="144"/>
      <c r="Q2884" s="144"/>
      <c r="R2884" s="144"/>
      <c r="S2884" s="144"/>
      <c r="T2884" s="144"/>
      <c r="U2884" s="144"/>
      <c r="V2884" s="144"/>
      <c r="W2884" s="144"/>
      <c r="X2884" s="144"/>
      <c r="Y2884" s="144"/>
      <c r="Z2884" s="144"/>
      <c r="AA2884" s="144"/>
      <c r="AB2884" s="144"/>
      <c r="AC2884" s="144"/>
      <c r="AD2884" s="144"/>
      <c r="AE2884" s="144"/>
      <c r="AF2884" s="144"/>
      <c r="AG2884" s="144"/>
      <c r="AH2884" s="144"/>
      <c r="AI2884" s="144"/>
      <c r="AJ2884" s="144"/>
      <c r="AK2884" s="144"/>
      <c r="AL2884" s="144"/>
      <c r="AM2884" s="144"/>
      <c r="AN2884" s="144"/>
      <c r="AO2884" s="144"/>
      <c r="AP2884" s="144"/>
      <c r="AQ2884" s="144"/>
      <c r="AR2884" s="144"/>
      <c r="AS2884" s="144"/>
      <c r="AT2884" s="144"/>
      <c r="AU2884" s="144"/>
      <c r="AV2884" s="144"/>
      <c r="AW2884" s="144"/>
      <c r="AX2884" s="144"/>
      <c r="AY2884" s="144"/>
      <c r="AZ2884" s="144"/>
      <c r="BA2884" s="144"/>
      <c r="BB2884" s="144"/>
      <c r="BC2884" s="144"/>
      <c r="BD2884" s="144"/>
      <c r="BE2884" s="144"/>
      <c r="BF2884" s="144"/>
      <c r="BG2884" s="144"/>
      <c r="BH2884" s="144"/>
      <c r="BI2884" s="144"/>
      <c r="BJ2884" s="144"/>
      <c r="BK2884" s="144"/>
      <c r="BL2884" s="144"/>
      <c r="BM2884" s="144"/>
      <c r="BN2884" s="144"/>
      <c r="BO2884" s="144"/>
      <c r="BP2884" s="144"/>
    </row>
    <row r="2885" spans="1:68" ht="14.5" x14ac:dyDescent="0.3">
      <c r="A2885" s="143"/>
      <c r="B2885" s="143"/>
      <c r="C2885" s="327"/>
      <c r="D2885" s="144"/>
      <c r="E2885" s="144"/>
      <c r="F2885" s="144"/>
      <c r="G2885" s="144"/>
      <c r="H2885" s="144"/>
      <c r="I2885" s="144"/>
      <c r="J2885" s="144"/>
      <c r="K2885" s="144"/>
      <c r="L2885" s="144"/>
      <c r="M2885" s="144"/>
      <c r="N2885" s="144"/>
      <c r="O2885" s="144"/>
      <c r="P2885" s="144"/>
      <c r="Q2885" s="144"/>
      <c r="R2885" s="144"/>
      <c r="S2885" s="144"/>
      <c r="T2885" s="144"/>
      <c r="U2885" s="144"/>
      <c r="V2885" s="144"/>
      <c r="W2885" s="144"/>
      <c r="X2885" s="144"/>
      <c r="Y2885" s="144"/>
      <c r="Z2885" s="144"/>
      <c r="AA2885" s="144"/>
      <c r="AB2885" s="144"/>
      <c r="AC2885" s="144"/>
      <c r="AD2885" s="144"/>
      <c r="AE2885" s="144"/>
      <c r="AF2885" s="144"/>
      <c r="AG2885" s="144"/>
      <c r="AH2885" s="144"/>
      <c r="AI2885" s="144"/>
      <c r="AJ2885" s="144"/>
      <c r="AK2885" s="144"/>
      <c r="AL2885" s="144"/>
      <c r="AM2885" s="144"/>
      <c r="AN2885" s="144"/>
      <c r="AO2885" s="144"/>
      <c r="AP2885" s="144"/>
      <c r="AQ2885" s="144"/>
      <c r="AR2885" s="144"/>
      <c r="AS2885" s="144"/>
      <c r="AT2885" s="144"/>
      <c r="AU2885" s="144"/>
      <c r="AV2885" s="144"/>
      <c r="AW2885" s="144"/>
      <c r="AX2885" s="144"/>
      <c r="AY2885" s="144"/>
      <c r="AZ2885" s="144"/>
      <c r="BA2885" s="144"/>
      <c r="BB2885" s="144"/>
      <c r="BC2885" s="144"/>
      <c r="BD2885" s="144"/>
      <c r="BE2885" s="144"/>
      <c r="BF2885" s="144"/>
      <c r="BG2885" s="144"/>
      <c r="BH2885" s="144"/>
      <c r="BI2885" s="144"/>
      <c r="BJ2885" s="144"/>
      <c r="BK2885" s="144"/>
      <c r="BL2885" s="144"/>
      <c r="BM2885" s="144"/>
      <c r="BN2885" s="144"/>
      <c r="BO2885" s="144"/>
      <c r="BP2885" s="144"/>
    </row>
    <row r="2886" spans="1:68" ht="14.5" x14ac:dyDescent="0.3">
      <c r="A2886" s="143"/>
      <c r="B2886" s="143"/>
      <c r="C2886" s="327"/>
      <c r="D2886" s="144"/>
      <c r="E2886" s="144"/>
      <c r="F2886" s="144"/>
      <c r="G2886" s="144"/>
      <c r="H2886" s="144"/>
      <c r="I2886" s="144"/>
      <c r="J2886" s="144"/>
      <c r="K2886" s="144"/>
      <c r="L2886" s="144"/>
      <c r="M2886" s="144"/>
      <c r="N2886" s="144"/>
      <c r="O2886" s="144"/>
      <c r="P2886" s="144"/>
      <c r="Q2886" s="144"/>
      <c r="R2886" s="144"/>
      <c r="S2886" s="144"/>
      <c r="T2886" s="144"/>
      <c r="U2886" s="144"/>
      <c r="V2886" s="144"/>
      <c r="W2886" s="144"/>
      <c r="X2886" s="144"/>
      <c r="Y2886" s="144"/>
      <c r="Z2886" s="144"/>
      <c r="AA2886" s="144"/>
      <c r="AB2886" s="144"/>
      <c r="AC2886" s="144"/>
      <c r="AD2886" s="144"/>
      <c r="AE2886" s="144"/>
      <c r="AF2886" s="144"/>
      <c r="AG2886" s="144"/>
      <c r="AH2886" s="144"/>
      <c r="AI2886" s="144"/>
      <c r="AJ2886" s="144"/>
      <c r="AK2886" s="144"/>
      <c r="AL2886" s="144"/>
      <c r="AM2886" s="144"/>
      <c r="AN2886" s="144"/>
      <c r="AO2886" s="144"/>
      <c r="AP2886" s="144"/>
      <c r="AQ2886" s="144"/>
      <c r="AR2886" s="144"/>
      <c r="AS2886" s="144"/>
      <c r="AT2886" s="144"/>
      <c r="AU2886" s="144"/>
      <c r="AV2886" s="144"/>
      <c r="AW2886" s="144"/>
      <c r="AX2886" s="144"/>
      <c r="AY2886" s="144"/>
      <c r="AZ2886" s="144"/>
      <c r="BA2886" s="144"/>
      <c r="BB2886" s="144"/>
      <c r="BC2886" s="144"/>
      <c r="BD2886" s="144"/>
      <c r="BE2886" s="144"/>
      <c r="BF2886" s="144"/>
      <c r="BG2886" s="144"/>
      <c r="BH2886" s="144"/>
      <c r="BI2886" s="144"/>
      <c r="BJ2886" s="144"/>
      <c r="BK2886" s="144"/>
      <c r="BL2886" s="144"/>
      <c r="BM2886" s="144"/>
      <c r="BN2886" s="144"/>
      <c r="BO2886" s="144"/>
      <c r="BP2886" s="144"/>
    </row>
    <row r="2887" spans="1:68" ht="14.5" x14ac:dyDescent="0.3">
      <c r="A2887" s="143"/>
      <c r="B2887" s="143"/>
      <c r="C2887" s="327"/>
      <c r="D2887" s="144"/>
      <c r="E2887" s="144"/>
      <c r="F2887" s="144"/>
      <c r="G2887" s="144"/>
      <c r="H2887" s="144"/>
      <c r="I2887" s="144"/>
      <c r="J2887" s="144"/>
      <c r="K2887" s="144"/>
      <c r="L2887" s="144"/>
      <c r="M2887" s="144"/>
      <c r="N2887" s="144"/>
      <c r="O2887" s="144"/>
      <c r="P2887" s="144"/>
      <c r="Q2887" s="144"/>
      <c r="R2887" s="144"/>
      <c r="S2887" s="144"/>
      <c r="T2887" s="144"/>
      <c r="U2887" s="144"/>
      <c r="V2887" s="144"/>
      <c r="W2887" s="144"/>
      <c r="X2887" s="144"/>
      <c r="Y2887" s="144"/>
      <c r="Z2887" s="144"/>
      <c r="AA2887" s="144"/>
      <c r="AB2887" s="144"/>
      <c r="AC2887" s="144"/>
      <c r="AD2887" s="144"/>
      <c r="AE2887" s="144"/>
      <c r="AF2887" s="144"/>
      <c r="AG2887" s="144"/>
      <c r="AH2887" s="144"/>
      <c r="AI2887" s="144"/>
      <c r="AJ2887" s="144"/>
      <c r="AK2887" s="144"/>
      <c r="AL2887" s="144"/>
      <c r="AM2887" s="144"/>
      <c r="AN2887" s="144"/>
      <c r="AO2887" s="144"/>
      <c r="AP2887" s="144"/>
      <c r="AQ2887" s="144"/>
      <c r="AR2887" s="144"/>
      <c r="AS2887" s="144"/>
      <c r="AT2887" s="144"/>
      <c r="AU2887" s="144"/>
      <c r="AV2887" s="144"/>
      <c r="AW2887" s="144"/>
      <c r="AX2887" s="144"/>
      <c r="AY2887" s="144"/>
      <c r="AZ2887" s="144"/>
      <c r="BA2887" s="144"/>
      <c r="BB2887" s="144"/>
      <c r="BC2887" s="144"/>
      <c r="BD2887" s="144"/>
      <c r="BE2887" s="144"/>
      <c r="BF2887" s="144"/>
      <c r="BG2887" s="144"/>
      <c r="BH2887" s="144"/>
      <c r="BI2887" s="144"/>
      <c r="BJ2887" s="144"/>
      <c r="BK2887" s="144"/>
      <c r="BL2887" s="144"/>
      <c r="BM2887" s="144"/>
      <c r="BN2887" s="144"/>
      <c r="BO2887" s="144"/>
      <c r="BP2887" s="144"/>
    </row>
    <row r="2888" spans="1:68" ht="14.5" x14ac:dyDescent="0.3">
      <c r="A2888" s="143"/>
      <c r="B2888" s="143"/>
      <c r="C2888" s="327"/>
      <c r="D2888" s="144"/>
      <c r="E2888" s="144"/>
      <c r="F2888" s="144"/>
      <c r="G2888" s="144"/>
      <c r="H2888" s="144"/>
      <c r="I2888" s="144"/>
      <c r="J2888" s="144"/>
      <c r="K2888" s="144"/>
      <c r="L2888" s="144"/>
      <c r="M2888" s="144"/>
      <c r="N2888" s="144"/>
      <c r="O2888" s="144"/>
      <c r="P2888" s="144"/>
      <c r="Q2888" s="144"/>
      <c r="R2888" s="144"/>
      <c r="S2888" s="144"/>
      <c r="T2888" s="144"/>
      <c r="U2888" s="144"/>
      <c r="V2888" s="144"/>
      <c r="W2888" s="144"/>
      <c r="X2888" s="144"/>
      <c r="Y2888" s="144"/>
      <c r="Z2888" s="144"/>
      <c r="AA2888" s="144"/>
      <c r="AB2888" s="144"/>
      <c r="AC2888" s="144"/>
      <c r="AD2888" s="144"/>
      <c r="AE2888" s="144"/>
      <c r="AF2888" s="144"/>
      <c r="AG2888" s="144"/>
      <c r="AH2888" s="144"/>
      <c r="AI2888" s="144"/>
      <c r="AJ2888" s="144"/>
      <c r="AK2888" s="144"/>
      <c r="AL2888" s="144"/>
      <c r="AM2888" s="144"/>
      <c r="AN2888" s="144"/>
      <c r="AO2888" s="144"/>
      <c r="AP2888" s="144"/>
      <c r="AQ2888" s="144"/>
      <c r="AR2888" s="144"/>
      <c r="AS2888" s="144"/>
      <c r="AT2888" s="144"/>
      <c r="AU2888" s="144"/>
      <c r="AV2888" s="144"/>
      <c r="AW2888" s="144"/>
      <c r="AX2888" s="144"/>
      <c r="AY2888" s="144"/>
      <c r="AZ2888" s="144"/>
      <c r="BA2888" s="144"/>
      <c r="BB2888" s="144"/>
      <c r="BC2888" s="144"/>
      <c r="BD2888" s="144"/>
      <c r="BE2888" s="144"/>
      <c r="BF2888" s="144"/>
      <c r="BG2888" s="144"/>
      <c r="BH2888" s="144"/>
      <c r="BI2888" s="144"/>
      <c r="BJ2888" s="144"/>
      <c r="BK2888" s="144"/>
      <c r="BL2888" s="144"/>
      <c r="BM2888" s="144"/>
      <c r="BN2888" s="144"/>
      <c r="BO2888" s="144"/>
      <c r="BP2888" s="144"/>
    </row>
    <row r="2889" spans="1:68" ht="14.5" x14ac:dyDescent="0.3">
      <c r="A2889" s="143"/>
      <c r="B2889" s="143"/>
      <c r="C2889" s="327"/>
      <c r="D2889" s="144"/>
      <c r="E2889" s="144"/>
      <c r="F2889" s="144"/>
      <c r="G2889" s="144"/>
      <c r="H2889" s="144"/>
      <c r="I2889" s="144"/>
      <c r="J2889" s="144"/>
      <c r="K2889" s="144"/>
      <c r="L2889" s="144"/>
      <c r="M2889" s="144"/>
      <c r="N2889" s="144"/>
      <c r="O2889" s="144"/>
      <c r="P2889" s="144"/>
      <c r="Q2889" s="144"/>
      <c r="R2889" s="144"/>
      <c r="S2889" s="144"/>
      <c r="T2889" s="144"/>
      <c r="U2889" s="144"/>
      <c r="V2889" s="144"/>
      <c r="W2889" s="144"/>
      <c r="X2889" s="144"/>
      <c r="Y2889" s="144"/>
      <c r="Z2889" s="144"/>
      <c r="AA2889" s="144"/>
      <c r="AB2889" s="144"/>
      <c r="AC2889" s="144"/>
      <c r="AD2889" s="144"/>
      <c r="AE2889" s="144"/>
      <c r="AF2889" s="144"/>
      <c r="AG2889" s="144"/>
      <c r="AH2889" s="144"/>
      <c r="AI2889" s="144"/>
      <c r="AJ2889" s="144"/>
      <c r="AK2889" s="144"/>
      <c r="AL2889" s="144"/>
      <c r="AM2889" s="144"/>
      <c r="AN2889" s="144"/>
      <c r="AO2889" s="144"/>
      <c r="AP2889" s="144"/>
      <c r="AQ2889" s="144"/>
      <c r="AR2889" s="144"/>
      <c r="AS2889" s="144"/>
      <c r="AT2889" s="144"/>
      <c r="AU2889" s="144"/>
      <c r="AV2889" s="144"/>
      <c r="AW2889" s="144"/>
      <c r="AX2889" s="144"/>
      <c r="AY2889" s="144"/>
      <c r="AZ2889" s="144"/>
      <c r="BA2889" s="144"/>
      <c r="BB2889" s="144"/>
      <c r="BC2889" s="144"/>
      <c r="BD2889" s="144"/>
      <c r="BE2889" s="144"/>
      <c r="BF2889" s="144"/>
      <c r="BG2889" s="144"/>
      <c r="BH2889" s="144"/>
      <c r="BI2889" s="144"/>
      <c r="BJ2889" s="144"/>
      <c r="BK2889" s="144"/>
      <c r="BL2889" s="144"/>
      <c r="BM2889" s="144"/>
      <c r="BN2889" s="144"/>
      <c r="BO2889" s="144"/>
      <c r="BP2889" s="144"/>
    </row>
    <row r="2890" spans="1:68" ht="14.5" x14ac:dyDescent="0.3">
      <c r="A2890" s="143"/>
      <c r="B2890" s="143"/>
      <c r="C2890" s="327"/>
      <c r="D2890" s="144"/>
      <c r="E2890" s="144"/>
      <c r="F2890" s="144"/>
      <c r="G2890" s="144"/>
      <c r="H2890" s="144"/>
      <c r="I2890" s="144"/>
      <c r="J2890" s="144"/>
      <c r="K2890" s="144"/>
      <c r="L2890" s="144"/>
      <c r="M2890" s="144"/>
      <c r="N2890" s="144"/>
      <c r="O2890" s="144"/>
      <c r="P2890" s="144"/>
      <c r="Q2890" s="144"/>
      <c r="R2890" s="144"/>
      <c r="S2890" s="144"/>
      <c r="T2890" s="144"/>
      <c r="U2890" s="144"/>
      <c r="V2890" s="144"/>
      <c r="W2890" s="144"/>
      <c r="X2890" s="144"/>
      <c r="Y2890" s="144"/>
      <c r="Z2890" s="144"/>
      <c r="AA2890" s="144"/>
      <c r="AB2890" s="144"/>
      <c r="AC2890" s="144"/>
      <c r="AD2890" s="144"/>
      <c r="AE2890" s="144"/>
      <c r="AF2890" s="144"/>
      <c r="AG2890" s="144"/>
      <c r="AH2890" s="144"/>
      <c r="AI2890" s="144"/>
      <c r="AJ2890" s="144"/>
      <c r="AK2890" s="144"/>
      <c r="AL2890" s="144"/>
      <c r="AM2890" s="144"/>
      <c r="AN2890" s="144"/>
      <c r="AO2890" s="144"/>
      <c r="AP2890" s="144"/>
      <c r="AQ2890" s="144"/>
      <c r="AR2890" s="144"/>
      <c r="AS2890" s="144"/>
      <c r="AT2890" s="144"/>
      <c r="AU2890" s="144"/>
      <c r="AV2890" s="144"/>
      <c r="AW2890" s="144"/>
      <c r="AX2890" s="144"/>
      <c r="AY2890" s="144"/>
      <c r="AZ2890" s="144"/>
      <c r="BA2890" s="144"/>
      <c r="BB2890" s="144"/>
      <c r="BC2890" s="144"/>
      <c r="BD2890" s="144"/>
      <c r="BE2890" s="144"/>
      <c r="BF2890" s="144"/>
      <c r="BG2890" s="144"/>
      <c r="BH2890" s="144"/>
      <c r="BI2890" s="144"/>
      <c r="BJ2890" s="144"/>
      <c r="BK2890" s="144"/>
      <c r="BL2890" s="144"/>
      <c r="BM2890" s="144"/>
      <c r="BN2890" s="144"/>
      <c r="BO2890" s="144"/>
      <c r="BP2890" s="144"/>
    </row>
    <row r="2891" spans="1:68" ht="14.5" x14ac:dyDescent="0.3">
      <c r="A2891" s="143"/>
      <c r="B2891" s="143"/>
      <c r="C2891" s="327"/>
      <c r="D2891" s="144"/>
      <c r="E2891" s="144"/>
      <c r="F2891" s="144"/>
      <c r="G2891" s="144"/>
      <c r="H2891" s="144"/>
      <c r="I2891" s="144"/>
      <c r="J2891" s="144"/>
      <c r="K2891" s="144"/>
      <c r="L2891" s="144"/>
      <c r="M2891" s="144"/>
      <c r="N2891" s="144"/>
      <c r="O2891" s="144"/>
      <c r="P2891" s="144"/>
      <c r="Q2891" s="144"/>
      <c r="R2891" s="144"/>
      <c r="S2891" s="144"/>
      <c r="T2891" s="144"/>
      <c r="U2891" s="144"/>
      <c r="V2891" s="144"/>
      <c r="W2891" s="144"/>
      <c r="X2891" s="144"/>
      <c r="Y2891" s="144"/>
      <c r="Z2891" s="144"/>
      <c r="AA2891" s="144"/>
      <c r="AB2891" s="144"/>
      <c r="AC2891" s="144"/>
      <c r="AD2891" s="144"/>
      <c r="AE2891" s="144"/>
      <c r="AF2891" s="144"/>
      <c r="AG2891" s="144"/>
      <c r="AH2891" s="144"/>
      <c r="AI2891" s="144"/>
      <c r="AJ2891" s="144"/>
      <c r="AK2891" s="144"/>
      <c r="AL2891" s="144"/>
      <c r="AM2891" s="144"/>
      <c r="AN2891" s="144"/>
      <c r="AO2891" s="144"/>
      <c r="AP2891" s="144"/>
      <c r="AQ2891" s="144"/>
      <c r="AR2891" s="144"/>
      <c r="AS2891" s="144"/>
      <c r="AT2891" s="144"/>
      <c r="AU2891" s="144"/>
      <c r="AV2891" s="144"/>
      <c r="AW2891" s="144"/>
      <c r="AX2891" s="144"/>
      <c r="AY2891" s="144"/>
      <c r="AZ2891" s="144"/>
      <c r="BA2891" s="144"/>
      <c r="BB2891" s="144"/>
      <c r="BC2891" s="144"/>
      <c r="BD2891" s="144"/>
      <c r="BE2891" s="144"/>
      <c r="BF2891" s="144"/>
      <c r="BG2891" s="144"/>
      <c r="BH2891" s="144"/>
      <c r="BI2891" s="144"/>
      <c r="BJ2891" s="144"/>
      <c r="BK2891" s="144"/>
      <c r="BL2891" s="144"/>
      <c r="BM2891" s="144"/>
      <c r="BN2891" s="144"/>
      <c r="BO2891" s="144"/>
      <c r="BP2891" s="144"/>
    </row>
    <row r="2892" spans="1:68" ht="14.5" x14ac:dyDescent="0.3">
      <c r="A2892" s="143"/>
      <c r="B2892" s="143"/>
      <c r="C2892" s="327"/>
      <c r="D2892" s="144"/>
      <c r="E2892" s="144"/>
      <c r="F2892" s="144"/>
      <c r="G2892" s="144"/>
      <c r="H2892" s="144"/>
      <c r="I2892" s="144"/>
      <c r="J2892" s="144"/>
      <c r="K2892" s="144"/>
      <c r="L2892" s="144"/>
      <c r="M2892" s="144"/>
      <c r="N2892" s="144"/>
      <c r="O2892" s="144"/>
      <c r="P2892" s="144"/>
      <c r="Q2892" s="144"/>
      <c r="R2892" s="144"/>
      <c r="S2892" s="144"/>
      <c r="T2892" s="144"/>
      <c r="U2892" s="144"/>
      <c r="V2892" s="144"/>
      <c r="W2892" s="144"/>
      <c r="X2892" s="144"/>
      <c r="Y2892" s="144"/>
      <c r="Z2892" s="144"/>
      <c r="AA2892" s="144"/>
      <c r="AB2892" s="144"/>
      <c r="AC2892" s="144"/>
      <c r="AD2892" s="144"/>
      <c r="AE2892" s="144"/>
      <c r="AF2892" s="144"/>
      <c r="AG2892" s="144"/>
      <c r="AH2892" s="144"/>
      <c r="AI2892" s="144"/>
      <c r="AJ2892" s="144"/>
      <c r="AK2892" s="144"/>
      <c r="AL2892" s="144"/>
      <c r="AM2892" s="144"/>
      <c r="AN2892" s="144"/>
      <c r="AO2892" s="144"/>
      <c r="AP2892" s="144"/>
      <c r="AQ2892" s="144"/>
      <c r="AR2892" s="144"/>
      <c r="AS2892" s="144"/>
      <c r="AT2892" s="144"/>
      <c r="AU2892" s="144"/>
      <c r="AV2892" s="144"/>
      <c r="AW2892" s="144"/>
      <c r="AX2892" s="144"/>
      <c r="AY2892" s="144"/>
      <c r="AZ2892" s="144"/>
      <c r="BA2892" s="144"/>
      <c r="BB2892" s="144"/>
      <c r="BC2892" s="144"/>
      <c r="BD2892" s="144"/>
      <c r="BE2892" s="144"/>
      <c r="BF2892" s="144"/>
      <c r="BG2892" s="144"/>
      <c r="BH2892" s="144"/>
      <c r="BI2892" s="144"/>
      <c r="BJ2892" s="144"/>
      <c r="BK2892" s="144"/>
      <c r="BL2892" s="144"/>
      <c r="BM2892" s="144"/>
      <c r="BN2892" s="144"/>
      <c r="BO2892" s="144"/>
      <c r="BP2892" s="144"/>
    </row>
    <row r="2893" spans="1:68" ht="14.5" x14ac:dyDescent="0.3">
      <c r="A2893" s="143"/>
      <c r="B2893" s="143"/>
      <c r="C2893" s="327"/>
      <c r="D2893" s="144"/>
      <c r="E2893" s="144"/>
      <c r="F2893" s="144"/>
      <c r="G2893" s="144"/>
      <c r="H2893" s="144"/>
      <c r="I2893" s="144"/>
      <c r="J2893" s="144"/>
      <c r="K2893" s="144"/>
      <c r="L2893" s="144"/>
      <c r="M2893" s="144"/>
      <c r="N2893" s="144"/>
      <c r="O2893" s="144"/>
      <c r="P2893" s="144"/>
      <c r="Q2893" s="144"/>
      <c r="R2893" s="144"/>
      <c r="S2893" s="144"/>
      <c r="T2893" s="144"/>
      <c r="U2893" s="144"/>
      <c r="V2893" s="144"/>
      <c r="W2893" s="144"/>
      <c r="X2893" s="144"/>
      <c r="Y2893" s="144"/>
      <c r="Z2893" s="144"/>
      <c r="AA2893" s="144"/>
      <c r="AB2893" s="144"/>
      <c r="AC2893" s="144"/>
      <c r="AD2893" s="144"/>
      <c r="AE2893" s="144"/>
      <c r="AF2893" s="144"/>
      <c r="AG2893" s="144"/>
      <c r="AH2893" s="144"/>
      <c r="AI2893" s="144"/>
      <c r="AJ2893" s="144"/>
      <c r="AK2893" s="144"/>
      <c r="AL2893" s="144"/>
      <c r="AM2893" s="144"/>
      <c r="AN2893" s="144"/>
      <c r="AO2893" s="144"/>
      <c r="AP2893" s="144"/>
      <c r="AQ2893" s="144"/>
      <c r="AR2893" s="144"/>
      <c r="AS2893" s="144"/>
      <c r="AT2893" s="144"/>
      <c r="AU2893" s="144"/>
      <c r="AV2893" s="144"/>
      <c r="AW2893" s="144"/>
      <c r="AX2893" s="144"/>
      <c r="AY2893" s="144"/>
      <c r="AZ2893" s="144"/>
      <c r="BA2893" s="144"/>
      <c r="BB2893" s="144"/>
      <c r="BC2893" s="144"/>
      <c r="BD2893" s="144"/>
      <c r="BE2893" s="144"/>
      <c r="BF2893" s="144"/>
      <c r="BG2893" s="144"/>
      <c r="BH2893" s="144"/>
      <c r="BI2893" s="144"/>
      <c r="BJ2893" s="144"/>
      <c r="BK2893" s="144"/>
      <c r="BL2893" s="144"/>
      <c r="BM2893" s="144"/>
      <c r="BN2893" s="144"/>
      <c r="BO2893" s="144"/>
      <c r="BP2893" s="144"/>
    </row>
    <row r="2894" spans="1:68" ht="14.5" x14ac:dyDescent="0.3">
      <c r="A2894" s="143"/>
      <c r="B2894" s="143"/>
      <c r="C2894" s="327"/>
      <c r="D2894" s="144"/>
      <c r="E2894" s="144"/>
      <c r="F2894" s="144"/>
      <c r="G2894" s="144"/>
      <c r="H2894" s="144"/>
      <c r="I2894" s="144"/>
      <c r="J2894" s="144"/>
      <c r="K2894" s="144"/>
      <c r="L2894" s="144"/>
      <c r="M2894" s="144"/>
      <c r="N2894" s="144"/>
      <c r="O2894" s="144"/>
      <c r="P2894" s="144"/>
      <c r="Q2894" s="144"/>
      <c r="R2894" s="144"/>
      <c r="S2894" s="144"/>
      <c r="T2894" s="144"/>
      <c r="U2894" s="144"/>
      <c r="V2894" s="144"/>
      <c r="W2894" s="144"/>
      <c r="X2894" s="144"/>
      <c r="Y2894" s="144"/>
      <c r="Z2894" s="144"/>
      <c r="AA2894" s="144"/>
      <c r="AB2894" s="144"/>
      <c r="AC2894" s="144"/>
      <c r="AD2894" s="144"/>
      <c r="AE2894" s="144"/>
      <c r="AF2894" s="144"/>
      <c r="AG2894" s="144"/>
      <c r="AH2894" s="144"/>
      <c r="AI2894" s="144"/>
      <c r="AJ2894" s="144"/>
      <c r="AK2894" s="144"/>
      <c r="AL2894" s="144"/>
      <c r="AM2894" s="144"/>
      <c r="AN2894" s="144"/>
      <c r="AO2894" s="144"/>
      <c r="AP2894" s="144"/>
      <c r="AQ2894" s="144"/>
      <c r="AR2894" s="144"/>
      <c r="AS2894" s="144"/>
      <c r="AT2894" s="144"/>
      <c r="AU2894" s="144"/>
      <c r="AV2894" s="144"/>
      <c r="AW2894" s="144"/>
      <c r="AX2894" s="144"/>
      <c r="AY2894" s="144"/>
      <c r="AZ2894" s="144"/>
      <c r="BA2894" s="144"/>
      <c r="BB2894" s="144"/>
      <c r="BC2894" s="144"/>
      <c r="BD2894" s="144"/>
      <c r="BE2894" s="144"/>
      <c r="BF2894" s="144"/>
      <c r="BG2894" s="144"/>
      <c r="BH2894" s="144"/>
      <c r="BI2894" s="144"/>
      <c r="BJ2894" s="144"/>
      <c r="BK2894" s="144"/>
      <c r="BL2894" s="144"/>
      <c r="BM2894" s="144"/>
      <c r="BN2894" s="144"/>
      <c r="BO2894" s="144"/>
      <c r="BP2894" s="144"/>
    </row>
    <row r="2895" spans="1:68" ht="14.5" x14ac:dyDescent="0.3">
      <c r="A2895" s="143"/>
      <c r="B2895" s="143"/>
      <c r="C2895" s="327"/>
      <c r="D2895" s="144"/>
      <c r="E2895" s="144"/>
      <c r="F2895" s="144"/>
      <c r="G2895" s="144"/>
      <c r="H2895" s="144"/>
      <c r="I2895" s="144"/>
      <c r="J2895" s="144"/>
      <c r="K2895" s="144"/>
      <c r="L2895" s="144"/>
      <c r="M2895" s="144"/>
      <c r="N2895" s="144"/>
      <c r="O2895" s="144"/>
      <c r="P2895" s="144"/>
      <c r="Q2895" s="144"/>
      <c r="R2895" s="144"/>
      <c r="S2895" s="144"/>
      <c r="T2895" s="144"/>
      <c r="U2895" s="144"/>
      <c r="V2895" s="144"/>
      <c r="W2895" s="144"/>
      <c r="X2895" s="144"/>
      <c r="Y2895" s="144"/>
      <c r="Z2895" s="144"/>
      <c r="AA2895" s="144"/>
      <c r="AB2895" s="144"/>
      <c r="AC2895" s="144"/>
      <c r="AD2895" s="144"/>
      <c r="AE2895" s="144"/>
      <c r="AF2895" s="144"/>
      <c r="AG2895" s="144"/>
      <c r="AH2895" s="144"/>
      <c r="AI2895" s="144"/>
      <c r="AJ2895" s="144"/>
      <c r="AK2895" s="144"/>
      <c r="AL2895" s="144"/>
      <c r="AM2895" s="144"/>
      <c r="AN2895" s="144"/>
      <c r="AO2895" s="144"/>
      <c r="AP2895" s="144"/>
      <c r="AQ2895" s="144"/>
      <c r="AR2895" s="144"/>
      <c r="AS2895" s="144"/>
      <c r="AT2895" s="144"/>
      <c r="AU2895" s="144"/>
      <c r="AV2895" s="144"/>
      <c r="AW2895" s="144"/>
      <c r="AX2895" s="144"/>
      <c r="AY2895" s="144"/>
      <c r="AZ2895" s="144"/>
      <c r="BA2895" s="144"/>
      <c r="BB2895" s="144"/>
      <c r="BC2895" s="144"/>
      <c r="BD2895" s="144"/>
      <c r="BE2895" s="144"/>
      <c r="BF2895" s="144"/>
      <c r="BG2895" s="144"/>
      <c r="BH2895" s="144"/>
      <c r="BI2895" s="144"/>
      <c r="BJ2895" s="144"/>
      <c r="BK2895" s="144"/>
      <c r="BL2895" s="144"/>
      <c r="BM2895" s="144"/>
      <c r="BN2895" s="144"/>
      <c r="BO2895" s="144"/>
      <c r="BP2895" s="144"/>
    </row>
    <row r="2896" spans="1:68" ht="14.5" x14ac:dyDescent="0.3">
      <c r="A2896" s="143"/>
      <c r="B2896" s="143"/>
      <c r="C2896" s="327"/>
      <c r="D2896" s="144"/>
      <c r="E2896" s="144"/>
      <c r="F2896" s="144"/>
      <c r="G2896" s="144"/>
      <c r="H2896" s="144"/>
      <c r="I2896" s="144"/>
      <c r="J2896" s="144"/>
      <c r="K2896" s="144"/>
      <c r="L2896" s="144"/>
      <c r="M2896" s="144"/>
      <c r="N2896" s="144"/>
      <c r="O2896" s="144"/>
      <c r="P2896" s="144"/>
      <c r="Q2896" s="144"/>
      <c r="R2896" s="144"/>
      <c r="S2896" s="144"/>
      <c r="T2896" s="144"/>
      <c r="U2896" s="144"/>
      <c r="V2896" s="144"/>
      <c r="W2896" s="144"/>
      <c r="X2896" s="144"/>
      <c r="Y2896" s="144"/>
      <c r="Z2896" s="144"/>
      <c r="AA2896" s="144"/>
      <c r="AB2896" s="144"/>
      <c r="AC2896" s="144"/>
      <c r="AD2896" s="144"/>
      <c r="AE2896" s="144"/>
      <c r="AF2896" s="144"/>
      <c r="AG2896" s="144"/>
      <c r="AH2896" s="144"/>
      <c r="AI2896" s="144"/>
      <c r="AJ2896" s="144"/>
      <c r="AK2896" s="144"/>
      <c r="AL2896" s="144"/>
      <c r="AM2896" s="144"/>
      <c r="AN2896" s="144"/>
      <c r="AO2896" s="144"/>
      <c r="AP2896" s="144"/>
      <c r="AQ2896" s="144"/>
      <c r="AR2896" s="144"/>
      <c r="AS2896" s="144"/>
      <c r="AT2896" s="144"/>
      <c r="AU2896" s="144"/>
      <c r="AV2896" s="144"/>
      <c r="AW2896" s="144"/>
      <c r="AX2896" s="144"/>
      <c r="AY2896" s="144"/>
      <c r="AZ2896" s="144"/>
      <c r="BA2896" s="144"/>
      <c r="BB2896" s="144"/>
      <c r="BC2896" s="144"/>
      <c r="BD2896" s="144"/>
      <c r="BE2896" s="144"/>
      <c r="BF2896" s="144"/>
      <c r="BG2896" s="144"/>
      <c r="BH2896" s="144"/>
      <c r="BI2896" s="144"/>
      <c r="BJ2896" s="144"/>
      <c r="BK2896" s="144"/>
      <c r="BL2896" s="144"/>
      <c r="BM2896" s="144"/>
      <c r="BN2896" s="144"/>
      <c r="BO2896" s="144"/>
      <c r="BP2896" s="144"/>
    </row>
    <row r="2897" spans="1:68" ht="14.5" x14ac:dyDescent="0.3">
      <c r="A2897" s="143"/>
      <c r="B2897" s="143"/>
      <c r="C2897" s="327"/>
      <c r="D2897" s="144"/>
      <c r="E2897" s="144"/>
      <c r="F2897" s="144"/>
      <c r="G2897" s="144"/>
      <c r="H2897" s="144"/>
      <c r="I2897" s="144"/>
      <c r="J2897" s="144"/>
      <c r="K2897" s="144"/>
      <c r="L2897" s="144"/>
      <c r="M2897" s="144"/>
      <c r="N2897" s="144"/>
      <c r="O2897" s="144"/>
      <c r="P2897" s="144"/>
      <c r="Q2897" s="144"/>
      <c r="R2897" s="144"/>
      <c r="S2897" s="144"/>
      <c r="T2897" s="144"/>
      <c r="U2897" s="144"/>
      <c r="V2897" s="144"/>
      <c r="W2897" s="144"/>
      <c r="X2897" s="144"/>
      <c r="Y2897" s="144"/>
      <c r="Z2897" s="144"/>
      <c r="AA2897" s="144"/>
      <c r="AB2897" s="144"/>
      <c r="AC2897" s="144"/>
      <c r="AD2897" s="144"/>
      <c r="AE2897" s="144"/>
      <c r="AF2897" s="144"/>
      <c r="AG2897" s="144"/>
      <c r="AH2897" s="144"/>
      <c r="AI2897" s="144"/>
      <c r="AJ2897" s="144"/>
      <c r="AK2897" s="144"/>
      <c r="AL2897" s="144"/>
      <c r="AM2897" s="144"/>
      <c r="AN2897" s="144"/>
      <c r="AO2897" s="144"/>
      <c r="AP2897" s="144"/>
      <c r="AQ2897" s="144"/>
      <c r="AR2897" s="144"/>
      <c r="AS2897" s="144"/>
      <c r="AT2897" s="144"/>
      <c r="AU2897" s="144"/>
      <c r="AV2897" s="144"/>
      <c r="AW2897" s="144"/>
      <c r="AX2897" s="144"/>
      <c r="AY2897" s="144"/>
      <c r="AZ2897" s="144"/>
      <c r="BA2897" s="144"/>
      <c r="BB2897" s="144"/>
      <c r="BC2897" s="144"/>
      <c r="BD2897" s="144"/>
      <c r="BE2897" s="144"/>
      <c r="BF2897" s="144"/>
      <c r="BG2897" s="144"/>
      <c r="BH2897" s="144"/>
      <c r="BI2897" s="144"/>
      <c r="BJ2897" s="144"/>
      <c r="BK2897" s="144"/>
      <c r="BL2897" s="144"/>
      <c r="BM2897" s="144"/>
      <c r="BN2897" s="144"/>
      <c r="BO2897" s="144"/>
      <c r="BP2897" s="144"/>
    </row>
    <row r="2898" spans="1:68" ht="14.5" x14ac:dyDescent="0.3">
      <c r="A2898" s="143"/>
      <c r="B2898" s="143"/>
      <c r="C2898" s="327"/>
      <c r="D2898" s="144"/>
      <c r="E2898" s="144"/>
      <c r="F2898" s="144"/>
      <c r="G2898" s="144"/>
      <c r="H2898" s="144"/>
      <c r="I2898" s="144"/>
      <c r="J2898" s="144"/>
      <c r="K2898" s="144"/>
      <c r="L2898" s="144"/>
      <c r="M2898" s="144"/>
      <c r="N2898" s="144"/>
      <c r="O2898" s="144"/>
      <c r="P2898" s="144"/>
      <c r="Q2898" s="144"/>
      <c r="R2898" s="144"/>
      <c r="S2898" s="144"/>
      <c r="T2898" s="144"/>
      <c r="U2898" s="144"/>
      <c r="V2898" s="144"/>
      <c r="W2898" s="144"/>
      <c r="X2898" s="144"/>
      <c r="Y2898" s="144"/>
      <c r="Z2898" s="144"/>
      <c r="AA2898" s="144"/>
      <c r="AB2898" s="144"/>
      <c r="AC2898" s="144"/>
      <c r="AD2898" s="144"/>
      <c r="AE2898" s="144"/>
      <c r="AF2898" s="144"/>
      <c r="AG2898" s="144"/>
      <c r="AH2898" s="144"/>
      <c r="AI2898" s="144"/>
      <c r="AJ2898" s="144"/>
      <c r="AK2898" s="144"/>
      <c r="AL2898" s="144"/>
      <c r="AM2898" s="144"/>
      <c r="AN2898" s="144"/>
      <c r="AO2898" s="144"/>
      <c r="AP2898" s="144"/>
      <c r="AQ2898" s="144"/>
      <c r="AR2898" s="144"/>
      <c r="AS2898" s="144"/>
      <c r="AT2898" s="144"/>
      <c r="AU2898" s="144"/>
      <c r="AV2898" s="144"/>
      <c r="AW2898" s="144"/>
      <c r="AX2898" s="144"/>
      <c r="AY2898" s="144"/>
      <c r="AZ2898" s="144"/>
      <c r="BA2898" s="144"/>
      <c r="BB2898" s="144"/>
      <c r="BC2898" s="144"/>
      <c r="BD2898" s="144"/>
      <c r="BE2898" s="144"/>
      <c r="BF2898" s="144"/>
      <c r="BG2898" s="144"/>
      <c r="BH2898" s="144"/>
      <c r="BI2898" s="144"/>
      <c r="BJ2898" s="144"/>
      <c r="BK2898" s="144"/>
      <c r="BL2898" s="144"/>
      <c r="BM2898" s="144"/>
      <c r="BN2898" s="144"/>
      <c r="BO2898" s="144"/>
      <c r="BP2898" s="144"/>
    </row>
    <row r="2899" spans="1:68" ht="14.5" x14ac:dyDescent="0.3">
      <c r="A2899" s="143"/>
      <c r="B2899" s="143"/>
      <c r="C2899" s="327"/>
      <c r="D2899" s="144"/>
      <c r="E2899" s="144"/>
      <c r="F2899" s="144"/>
      <c r="G2899" s="144"/>
      <c r="H2899" s="144"/>
      <c r="I2899" s="144"/>
      <c r="J2899" s="144"/>
      <c r="K2899" s="144"/>
      <c r="L2899" s="144"/>
      <c r="M2899" s="144"/>
      <c r="N2899" s="144"/>
      <c r="O2899" s="144"/>
      <c r="P2899" s="144"/>
      <c r="Q2899" s="144"/>
      <c r="R2899" s="144"/>
      <c r="S2899" s="144"/>
      <c r="T2899" s="144"/>
      <c r="U2899" s="144"/>
      <c r="V2899" s="144"/>
      <c r="W2899" s="144"/>
      <c r="X2899" s="144"/>
      <c r="Y2899" s="144"/>
      <c r="Z2899" s="144"/>
      <c r="AA2899" s="144"/>
      <c r="AB2899" s="144"/>
      <c r="AC2899" s="144"/>
      <c r="AD2899" s="144"/>
      <c r="AE2899" s="144"/>
      <c r="AF2899" s="144"/>
      <c r="AG2899" s="144"/>
      <c r="AH2899" s="144"/>
      <c r="AI2899" s="144"/>
      <c r="AJ2899" s="144"/>
      <c r="AK2899" s="144"/>
      <c r="AL2899" s="144"/>
      <c r="AM2899" s="144"/>
      <c r="AN2899" s="144"/>
      <c r="AO2899" s="144"/>
      <c r="AP2899" s="144"/>
      <c r="AQ2899" s="144"/>
      <c r="AR2899" s="144"/>
      <c r="AS2899" s="144"/>
      <c r="AT2899" s="144"/>
      <c r="AU2899" s="144"/>
      <c r="AV2899" s="144"/>
      <c r="AW2899" s="144"/>
      <c r="AX2899" s="144"/>
      <c r="AY2899" s="144"/>
      <c r="AZ2899" s="144"/>
      <c r="BA2899" s="144"/>
      <c r="BB2899" s="144"/>
      <c r="BC2899" s="144"/>
      <c r="BD2899" s="144"/>
      <c r="BE2899" s="144"/>
      <c r="BF2899" s="144"/>
      <c r="BG2899" s="144"/>
      <c r="BH2899" s="144"/>
      <c r="BI2899" s="144"/>
      <c r="BJ2899" s="144"/>
      <c r="BK2899" s="144"/>
      <c r="BL2899" s="144"/>
      <c r="BM2899" s="144"/>
      <c r="BN2899" s="144"/>
      <c r="BO2899" s="144"/>
      <c r="BP2899" s="144"/>
    </row>
    <row r="2900" spans="1:68" ht="14.5" x14ac:dyDescent="0.3">
      <c r="A2900" s="143"/>
      <c r="B2900" s="143"/>
      <c r="C2900" s="327"/>
      <c r="D2900" s="144"/>
      <c r="E2900" s="144"/>
      <c r="F2900" s="144"/>
      <c r="G2900" s="144"/>
      <c r="H2900" s="144"/>
      <c r="I2900" s="144"/>
      <c r="J2900" s="144"/>
      <c r="K2900" s="144"/>
      <c r="L2900" s="144"/>
      <c r="M2900" s="144"/>
      <c r="N2900" s="144"/>
      <c r="O2900" s="144"/>
      <c r="P2900" s="144"/>
      <c r="Q2900" s="144"/>
      <c r="R2900" s="144"/>
      <c r="S2900" s="144"/>
      <c r="T2900" s="144"/>
      <c r="U2900" s="144"/>
      <c r="V2900" s="144"/>
      <c r="W2900" s="144"/>
      <c r="X2900" s="144"/>
      <c r="Y2900" s="144"/>
      <c r="Z2900" s="144"/>
      <c r="AA2900" s="144"/>
      <c r="AB2900" s="144"/>
      <c r="AC2900" s="144"/>
      <c r="AD2900" s="144"/>
      <c r="AE2900" s="144"/>
      <c r="AF2900" s="144"/>
      <c r="AG2900" s="144"/>
      <c r="AH2900" s="144"/>
      <c r="AI2900" s="144"/>
      <c r="AJ2900" s="144"/>
      <c r="AK2900" s="144"/>
      <c r="AL2900" s="144"/>
      <c r="AM2900" s="144"/>
      <c r="AN2900" s="144"/>
      <c r="AO2900" s="144"/>
      <c r="AP2900" s="144"/>
      <c r="AQ2900" s="144"/>
      <c r="AR2900" s="144"/>
      <c r="AS2900" s="144"/>
      <c r="AT2900" s="144"/>
      <c r="AU2900" s="144"/>
      <c r="AV2900" s="144"/>
      <c r="AW2900" s="144"/>
      <c r="AX2900" s="144"/>
      <c r="AY2900" s="144"/>
      <c r="AZ2900" s="144"/>
      <c r="BA2900" s="144"/>
      <c r="BB2900" s="144"/>
      <c r="BC2900" s="144"/>
      <c r="BD2900" s="144"/>
      <c r="BE2900" s="144"/>
      <c r="BF2900" s="144"/>
      <c r="BG2900" s="144"/>
      <c r="BH2900" s="144"/>
      <c r="BI2900" s="144"/>
      <c r="BJ2900" s="144"/>
      <c r="BK2900" s="144"/>
      <c r="BL2900" s="144"/>
      <c r="BM2900" s="144"/>
      <c r="BN2900" s="144"/>
      <c r="BO2900" s="144"/>
      <c r="BP2900" s="144"/>
    </row>
    <row r="2901" spans="1:68" ht="14.5" x14ac:dyDescent="0.3">
      <c r="A2901" s="143"/>
      <c r="B2901" s="143"/>
      <c r="C2901" s="327"/>
      <c r="D2901" s="144"/>
      <c r="E2901" s="144"/>
      <c r="F2901" s="144"/>
      <c r="G2901" s="144"/>
      <c r="H2901" s="144"/>
      <c r="I2901" s="144"/>
      <c r="J2901" s="144"/>
      <c r="K2901" s="144"/>
      <c r="L2901" s="144"/>
      <c r="M2901" s="144"/>
      <c r="N2901" s="144"/>
      <c r="O2901" s="144"/>
      <c r="P2901" s="144"/>
      <c r="Q2901" s="144"/>
      <c r="R2901" s="144"/>
      <c r="S2901" s="144"/>
      <c r="T2901" s="144"/>
      <c r="U2901" s="144"/>
      <c r="V2901" s="144"/>
      <c r="W2901" s="144"/>
      <c r="X2901" s="144"/>
      <c r="Y2901" s="144"/>
      <c r="Z2901" s="144"/>
      <c r="AA2901" s="144"/>
      <c r="AB2901" s="144"/>
      <c r="AC2901" s="144"/>
      <c r="AD2901" s="144"/>
      <c r="AE2901" s="144"/>
      <c r="AF2901" s="144"/>
      <c r="AG2901" s="144"/>
      <c r="AH2901" s="144"/>
      <c r="AI2901" s="144"/>
      <c r="AJ2901" s="144"/>
      <c r="AK2901" s="144"/>
      <c r="AL2901" s="144"/>
      <c r="AM2901" s="144"/>
      <c r="AN2901" s="144"/>
      <c r="AO2901" s="144"/>
      <c r="AP2901" s="144"/>
      <c r="AQ2901" s="144"/>
      <c r="AR2901" s="144"/>
      <c r="AS2901" s="144"/>
      <c r="AT2901" s="144"/>
      <c r="AU2901" s="144"/>
      <c r="AV2901" s="144"/>
      <c r="AW2901" s="144"/>
      <c r="AX2901" s="144"/>
      <c r="AY2901" s="144"/>
      <c r="AZ2901" s="144"/>
      <c r="BA2901" s="144"/>
      <c r="BB2901" s="144"/>
      <c r="BC2901" s="144"/>
      <c r="BD2901" s="144"/>
      <c r="BE2901" s="144"/>
      <c r="BF2901" s="144"/>
      <c r="BG2901" s="144"/>
      <c r="BH2901" s="144"/>
      <c r="BI2901" s="144"/>
      <c r="BJ2901" s="144"/>
      <c r="BK2901" s="144"/>
      <c r="BL2901" s="144"/>
      <c r="BM2901" s="144"/>
      <c r="BN2901" s="144"/>
      <c r="BO2901" s="144"/>
      <c r="BP2901" s="144"/>
    </row>
    <row r="2902" spans="1:68" ht="14.5" x14ac:dyDescent="0.3">
      <c r="A2902" s="143"/>
      <c r="B2902" s="143"/>
      <c r="C2902" s="327"/>
      <c r="D2902" s="144"/>
      <c r="E2902" s="144"/>
      <c r="F2902" s="144"/>
      <c r="G2902" s="144"/>
      <c r="H2902" s="144"/>
      <c r="I2902" s="144"/>
      <c r="J2902" s="144"/>
      <c r="K2902" s="144"/>
      <c r="L2902" s="144"/>
      <c r="M2902" s="144"/>
      <c r="N2902" s="144"/>
      <c r="O2902" s="144"/>
      <c r="P2902" s="144"/>
      <c r="Q2902" s="144"/>
      <c r="R2902" s="144"/>
      <c r="S2902" s="144"/>
      <c r="T2902" s="144"/>
      <c r="U2902" s="144"/>
      <c r="V2902" s="144"/>
      <c r="W2902" s="144"/>
      <c r="X2902" s="144"/>
      <c r="Y2902" s="144"/>
      <c r="Z2902" s="144"/>
      <c r="AA2902" s="144"/>
      <c r="AB2902" s="144"/>
      <c r="AC2902" s="144"/>
      <c r="AD2902" s="144"/>
      <c r="AE2902" s="144"/>
      <c r="AF2902" s="144"/>
      <c r="AG2902" s="144"/>
      <c r="AH2902" s="144"/>
      <c r="AI2902" s="144"/>
      <c r="AJ2902" s="144"/>
      <c r="AK2902" s="144"/>
      <c r="AL2902" s="144"/>
      <c r="AM2902" s="144"/>
      <c r="AN2902" s="144"/>
      <c r="AO2902" s="144"/>
      <c r="AP2902" s="144"/>
      <c r="AQ2902" s="144"/>
      <c r="AR2902" s="144"/>
      <c r="AS2902" s="144"/>
      <c r="AT2902" s="144"/>
      <c r="AU2902" s="144"/>
      <c r="AV2902" s="144"/>
      <c r="AW2902" s="144"/>
      <c r="AX2902" s="144"/>
      <c r="AY2902" s="144"/>
      <c r="AZ2902" s="144"/>
      <c r="BA2902" s="144"/>
      <c r="BB2902" s="144"/>
      <c r="BC2902" s="144"/>
      <c r="BD2902" s="144"/>
      <c r="BE2902" s="144"/>
      <c r="BF2902" s="144"/>
      <c r="BG2902" s="144"/>
      <c r="BH2902" s="144"/>
      <c r="BI2902" s="144"/>
      <c r="BJ2902" s="144"/>
      <c r="BK2902" s="144"/>
      <c r="BL2902" s="144"/>
      <c r="BM2902" s="144"/>
      <c r="BN2902" s="144"/>
      <c r="BO2902" s="144"/>
      <c r="BP2902" s="144"/>
    </row>
    <row r="2903" spans="1:68" ht="14.5" x14ac:dyDescent="0.3">
      <c r="A2903" s="143"/>
      <c r="B2903" s="143"/>
      <c r="C2903" s="327"/>
      <c r="D2903" s="144"/>
      <c r="E2903" s="144"/>
      <c r="F2903" s="144"/>
      <c r="G2903" s="144"/>
      <c r="H2903" s="144"/>
      <c r="I2903" s="144"/>
      <c r="J2903" s="144"/>
      <c r="K2903" s="144"/>
      <c r="L2903" s="144"/>
      <c r="M2903" s="144"/>
      <c r="N2903" s="144"/>
      <c r="O2903" s="144"/>
      <c r="P2903" s="144"/>
      <c r="Q2903" s="144"/>
      <c r="R2903" s="144"/>
      <c r="S2903" s="144"/>
      <c r="T2903" s="144"/>
      <c r="U2903" s="144"/>
      <c r="V2903" s="144"/>
      <c r="W2903" s="144"/>
      <c r="X2903" s="144"/>
      <c r="Y2903" s="144"/>
      <c r="Z2903" s="144"/>
      <c r="AA2903" s="144"/>
      <c r="AB2903" s="144"/>
      <c r="AC2903" s="144"/>
      <c r="AD2903" s="144"/>
      <c r="AE2903" s="144"/>
      <c r="AF2903" s="144"/>
      <c r="AG2903" s="144"/>
      <c r="AH2903" s="144"/>
      <c r="AI2903" s="144"/>
      <c r="AJ2903" s="144"/>
      <c r="AK2903" s="144"/>
      <c r="AL2903" s="144"/>
      <c r="AM2903" s="144"/>
      <c r="AN2903" s="144"/>
      <c r="AO2903" s="144"/>
      <c r="AP2903" s="144"/>
      <c r="AQ2903" s="144"/>
      <c r="AR2903" s="144"/>
      <c r="AS2903" s="144"/>
      <c r="AT2903" s="144"/>
      <c r="AU2903" s="144"/>
      <c r="AV2903" s="144"/>
      <c r="AW2903" s="144"/>
      <c r="AX2903" s="144"/>
      <c r="AY2903" s="144"/>
      <c r="AZ2903" s="144"/>
      <c r="BA2903" s="144"/>
      <c r="BB2903" s="144"/>
      <c r="BC2903" s="144"/>
      <c r="BD2903" s="144"/>
      <c r="BE2903" s="144"/>
      <c r="BF2903" s="144"/>
      <c r="BG2903" s="144"/>
      <c r="BH2903" s="144"/>
      <c r="BI2903" s="144"/>
      <c r="BJ2903" s="144"/>
      <c r="BK2903" s="144"/>
      <c r="BL2903" s="144"/>
      <c r="BM2903" s="144"/>
      <c r="BN2903" s="144"/>
      <c r="BO2903" s="144"/>
      <c r="BP2903" s="144"/>
    </row>
    <row r="2904" spans="1:68" ht="14.5" x14ac:dyDescent="0.3">
      <c r="A2904" s="143"/>
      <c r="B2904" s="143"/>
      <c r="C2904" s="327"/>
      <c r="D2904" s="144"/>
      <c r="E2904" s="144"/>
      <c r="F2904" s="144"/>
      <c r="G2904" s="144"/>
      <c r="H2904" s="144"/>
      <c r="I2904" s="144"/>
      <c r="J2904" s="144"/>
      <c r="K2904" s="144"/>
      <c r="L2904" s="144"/>
      <c r="M2904" s="144"/>
      <c r="N2904" s="144"/>
      <c r="O2904" s="144"/>
      <c r="P2904" s="144"/>
      <c r="Q2904" s="144"/>
      <c r="R2904" s="144"/>
      <c r="S2904" s="144"/>
      <c r="T2904" s="144"/>
      <c r="U2904" s="144"/>
      <c r="V2904" s="144"/>
      <c r="W2904" s="144"/>
      <c r="X2904" s="144"/>
      <c r="Y2904" s="144"/>
      <c r="Z2904" s="144"/>
      <c r="AA2904" s="144"/>
      <c r="AB2904" s="144"/>
      <c r="AC2904" s="144"/>
      <c r="AD2904" s="144"/>
      <c r="AE2904" s="144"/>
      <c r="AF2904" s="144"/>
      <c r="AG2904" s="144"/>
      <c r="AH2904" s="144"/>
      <c r="AI2904" s="144"/>
      <c r="AJ2904" s="144"/>
      <c r="AK2904" s="144"/>
      <c r="AL2904" s="144"/>
      <c r="AM2904" s="144"/>
      <c r="AN2904" s="144"/>
      <c r="AO2904" s="144"/>
      <c r="AP2904" s="144"/>
      <c r="AQ2904" s="144"/>
      <c r="AR2904" s="144"/>
      <c r="AS2904" s="144"/>
      <c r="AT2904" s="144"/>
      <c r="AU2904" s="144"/>
      <c r="AV2904" s="144"/>
      <c r="AW2904" s="144"/>
      <c r="AX2904" s="144"/>
      <c r="AY2904" s="144"/>
      <c r="AZ2904" s="144"/>
      <c r="BA2904" s="144"/>
      <c r="BB2904" s="144"/>
      <c r="BC2904" s="144"/>
      <c r="BD2904" s="144"/>
      <c r="BE2904" s="144"/>
      <c r="BF2904" s="144"/>
      <c r="BG2904" s="144"/>
      <c r="BH2904" s="144"/>
      <c r="BI2904" s="144"/>
      <c r="BJ2904" s="144"/>
      <c r="BK2904" s="144"/>
      <c r="BL2904" s="144"/>
      <c r="BM2904" s="144"/>
      <c r="BN2904" s="144"/>
      <c r="BO2904" s="144"/>
      <c r="BP2904" s="144"/>
    </row>
    <row r="2905" spans="1:68" ht="14.5" x14ac:dyDescent="0.3">
      <c r="A2905" s="143"/>
      <c r="B2905" s="143"/>
      <c r="C2905" s="327"/>
      <c r="D2905" s="144"/>
      <c r="E2905" s="144"/>
      <c r="F2905" s="144"/>
      <c r="G2905" s="144"/>
      <c r="H2905" s="144"/>
      <c r="I2905" s="144"/>
      <c r="J2905" s="144"/>
      <c r="K2905" s="144"/>
      <c r="L2905" s="144"/>
      <c r="M2905" s="144"/>
      <c r="N2905" s="144"/>
      <c r="O2905" s="144"/>
      <c r="P2905" s="144"/>
      <c r="Q2905" s="144"/>
      <c r="R2905" s="144"/>
      <c r="S2905" s="144"/>
      <c r="T2905" s="144"/>
      <c r="U2905" s="144"/>
      <c r="V2905" s="144"/>
      <c r="W2905" s="144"/>
      <c r="X2905" s="144"/>
      <c r="Y2905" s="144"/>
      <c r="Z2905" s="144"/>
      <c r="AA2905" s="144"/>
      <c r="AB2905" s="144"/>
      <c r="AC2905" s="144"/>
      <c r="AD2905" s="144"/>
      <c r="AE2905" s="144"/>
      <c r="AF2905" s="144"/>
      <c r="AG2905" s="144"/>
      <c r="AH2905" s="144"/>
      <c r="AI2905" s="144"/>
      <c r="AJ2905" s="144"/>
      <c r="AK2905" s="144"/>
      <c r="AL2905" s="144"/>
      <c r="AM2905" s="144"/>
      <c r="AN2905" s="144"/>
      <c r="AO2905" s="144"/>
      <c r="AP2905" s="144"/>
      <c r="AQ2905" s="144"/>
      <c r="AR2905" s="144"/>
      <c r="AS2905" s="144"/>
      <c r="AT2905" s="144"/>
      <c r="AU2905" s="144"/>
      <c r="AV2905" s="144"/>
      <c r="AW2905" s="144"/>
      <c r="AX2905" s="144"/>
      <c r="AY2905" s="144"/>
      <c r="AZ2905" s="144"/>
      <c r="BA2905" s="144"/>
      <c r="BB2905" s="144"/>
      <c r="BC2905" s="144"/>
      <c r="BD2905" s="144"/>
      <c r="BE2905" s="144"/>
      <c r="BF2905" s="144"/>
      <c r="BG2905" s="144"/>
      <c r="BH2905" s="144"/>
      <c r="BI2905" s="144"/>
      <c r="BJ2905" s="144"/>
      <c r="BK2905" s="144"/>
      <c r="BL2905" s="144"/>
      <c r="BM2905" s="144"/>
      <c r="BN2905" s="144"/>
      <c r="BO2905" s="144"/>
      <c r="BP2905" s="144"/>
    </row>
    <row r="2906" spans="1:68" ht="14.5" x14ac:dyDescent="0.3">
      <c r="A2906" s="143"/>
      <c r="B2906" s="143"/>
      <c r="C2906" s="327"/>
      <c r="D2906" s="144"/>
      <c r="E2906" s="144"/>
      <c r="F2906" s="144"/>
      <c r="G2906" s="144"/>
      <c r="H2906" s="144"/>
      <c r="I2906" s="144"/>
      <c r="J2906" s="144"/>
      <c r="K2906" s="144"/>
      <c r="L2906" s="144"/>
      <c r="M2906" s="144"/>
      <c r="N2906" s="144"/>
      <c r="O2906" s="144"/>
      <c r="P2906" s="144"/>
      <c r="Q2906" s="144"/>
      <c r="R2906" s="144"/>
      <c r="S2906" s="144"/>
      <c r="T2906" s="144"/>
      <c r="U2906" s="144"/>
      <c r="V2906" s="144"/>
      <c r="W2906" s="144"/>
      <c r="X2906" s="144"/>
      <c r="Y2906" s="144"/>
      <c r="Z2906" s="144"/>
      <c r="AA2906" s="144"/>
      <c r="AB2906" s="144"/>
      <c r="AC2906" s="144"/>
      <c r="AD2906" s="144"/>
      <c r="AE2906" s="144"/>
      <c r="AF2906" s="144"/>
      <c r="AG2906" s="144"/>
      <c r="AH2906" s="144"/>
      <c r="AI2906" s="144"/>
      <c r="AJ2906" s="144"/>
      <c r="AK2906" s="144"/>
      <c r="AL2906" s="144"/>
      <c r="AM2906" s="144"/>
      <c r="AN2906" s="144"/>
      <c r="AO2906" s="144"/>
      <c r="AP2906" s="144"/>
      <c r="AQ2906" s="144"/>
      <c r="AR2906" s="144"/>
      <c r="AS2906" s="144"/>
      <c r="AT2906" s="144"/>
      <c r="AU2906" s="144"/>
      <c r="AV2906" s="144"/>
      <c r="AW2906" s="144"/>
      <c r="AX2906" s="144"/>
      <c r="AY2906" s="144"/>
      <c r="AZ2906" s="144"/>
      <c r="BA2906" s="144"/>
      <c r="BB2906" s="144"/>
      <c r="BC2906" s="144"/>
      <c r="BD2906" s="144"/>
      <c r="BE2906" s="144"/>
      <c r="BF2906" s="144"/>
      <c r="BG2906" s="144"/>
      <c r="BH2906" s="144"/>
      <c r="BI2906" s="144"/>
      <c r="BJ2906" s="144"/>
      <c r="BK2906" s="144"/>
      <c r="BL2906" s="144"/>
      <c r="BM2906" s="144"/>
      <c r="BN2906" s="144"/>
      <c r="BO2906" s="144"/>
      <c r="BP2906" s="144"/>
    </row>
    <row r="2907" spans="1:68" ht="14.5" x14ac:dyDescent="0.3">
      <c r="A2907" s="143"/>
      <c r="B2907" s="143"/>
      <c r="C2907" s="327"/>
      <c r="D2907" s="144"/>
      <c r="E2907" s="144"/>
      <c r="F2907" s="144"/>
      <c r="G2907" s="144"/>
      <c r="H2907" s="144"/>
      <c r="I2907" s="144"/>
      <c r="J2907" s="144"/>
      <c r="K2907" s="144"/>
      <c r="L2907" s="144"/>
      <c r="M2907" s="144"/>
      <c r="N2907" s="144"/>
      <c r="O2907" s="144"/>
      <c r="P2907" s="144"/>
      <c r="Q2907" s="144"/>
      <c r="R2907" s="144"/>
      <c r="S2907" s="144"/>
      <c r="T2907" s="144"/>
      <c r="U2907" s="144"/>
      <c r="V2907" s="144"/>
      <c r="W2907" s="144"/>
      <c r="X2907" s="144"/>
      <c r="Y2907" s="144"/>
      <c r="Z2907" s="144"/>
      <c r="AA2907" s="144"/>
      <c r="AB2907" s="144"/>
      <c r="AC2907" s="144"/>
      <c r="AD2907" s="144"/>
      <c r="AE2907" s="144"/>
      <c r="AF2907" s="144"/>
      <c r="AG2907" s="144"/>
      <c r="AH2907" s="144"/>
      <c r="AI2907" s="144"/>
      <c r="AJ2907" s="144"/>
      <c r="AK2907" s="144"/>
      <c r="AL2907" s="144"/>
      <c r="AM2907" s="144"/>
      <c r="AN2907" s="144"/>
      <c r="AO2907" s="144"/>
      <c r="AP2907" s="144"/>
      <c r="AQ2907" s="144"/>
      <c r="AR2907" s="144"/>
      <c r="AS2907" s="144"/>
      <c r="AT2907" s="144"/>
      <c r="AU2907" s="144"/>
      <c r="AV2907" s="144"/>
      <c r="AW2907" s="144"/>
      <c r="AX2907" s="144"/>
      <c r="AY2907" s="144"/>
      <c r="AZ2907" s="144"/>
      <c r="BA2907" s="144"/>
      <c r="BB2907" s="144"/>
      <c r="BC2907" s="144"/>
      <c r="BD2907" s="144"/>
      <c r="BE2907" s="144"/>
      <c r="BF2907" s="144"/>
      <c r="BG2907" s="144"/>
      <c r="BH2907" s="144"/>
      <c r="BI2907" s="144"/>
      <c r="BJ2907" s="144"/>
      <c r="BK2907" s="144"/>
      <c r="BL2907" s="144"/>
      <c r="BM2907" s="144"/>
      <c r="BN2907" s="144"/>
      <c r="BO2907" s="144"/>
      <c r="BP2907" s="144"/>
    </row>
    <row r="2908" spans="1:68" ht="14.5" x14ac:dyDescent="0.3">
      <c r="A2908" s="143"/>
      <c r="B2908" s="143"/>
      <c r="C2908" s="327"/>
      <c r="D2908" s="144"/>
      <c r="E2908" s="144"/>
      <c r="F2908" s="144"/>
      <c r="G2908" s="144"/>
      <c r="H2908" s="144"/>
      <c r="I2908" s="144"/>
      <c r="J2908" s="144"/>
      <c r="K2908" s="144"/>
      <c r="L2908" s="144"/>
      <c r="M2908" s="144"/>
      <c r="N2908" s="144"/>
      <c r="O2908" s="144"/>
      <c r="P2908" s="144"/>
      <c r="Q2908" s="144"/>
      <c r="R2908" s="144"/>
      <c r="S2908" s="144"/>
      <c r="T2908" s="144"/>
      <c r="U2908" s="144"/>
      <c r="V2908" s="144"/>
      <c r="W2908" s="144"/>
      <c r="X2908" s="144"/>
      <c r="Y2908" s="144"/>
      <c r="Z2908" s="144"/>
      <c r="AA2908" s="144"/>
      <c r="AB2908" s="144"/>
      <c r="AC2908" s="144"/>
      <c r="AD2908" s="144"/>
      <c r="AE2908" s="144"/>
      <c r="AF2908" s="144"/>
      <c r="AG2908" s="144"/>
      <c r="AH2908" s="144"/>
      <c r="AI2908" s="144"/>
      <c r="AJ2908" s="144"/>
      <c r="AK2908" s="144"/>
      <c r="AL2908" s="144"/>
      <c r="AM2908" s="144"/>
      <c r="AN2908" s="144"/>
      <c r="AO2908" s="144"/>
      <c r="AP2908" s="144"/>
      <c r="AQ2908" s="144"/>
      <c r="AR2908" s="144"/>
      <c r="AS2908" s="144"/>
      <c r="AT2908" s="144"/>
      <c r="AU2908" s="144"/>
      <c r="AV2908" s="144"/>
      <c r="AW2908" s="144"/>
      <c r="AX2908" s="144"/>
      <c r="AY2908" s="144"/>
      <c r="AZ2908" s="144"/>
      <c r="BA2908" s="144"/>
      <c r="BB2908" s="144"/>
      <c r="BC2908" s="144"/>
      <c r="BD2908" s="144"/>
      <c r="BE2908" s="144"/>
      <c r="BF2908" s="144"/>
      <c r="BG2908" s="144"/>
      <c r="BH2908" s="144"/>
      <c r="BI2908" s="144"/>
      <c r="BJ2908" s="144"/>
      <c r="BK2908" s="144"/>
      <c r="BL2908" s="144"/>
      <c r="BM2908" s="144"/>
      <c r="BN2908" s="144"/>
      <c r="BO2908" s="144"/>
      <c r="BP2908" s="144"/>
    </row>
    <row r="2909" spans="1:68" ht="14.5" x14ac:dyDescent="0.3">
      <c r="A2909" s="143"/>
      <c r="B2909" s="143"/>
      <c r="C2909" s="327"/>
      <c r="D2909" s="144"/>
      <c r="E2909" s="144"/>
      <c r="F2909" s="144"/>
      <c r="G2909" s="144"/>
      <c r="H2909" s="144"/>
      <c r="I2909" s="144"/>
      <c r="J2909" s="144"/>
      <c r="K2909" s="144"/>
      <c r="L2909" s="144"/>
      <c r="M2909" s="144"/>
      <c r="N2909" s="144"/>
      <c r="O2909" s="144"/>
      <c r="P2909" s="144"/>
      <c r="Q2909" s="144"/>
      <c r="R2909" s="144"/>
      <c r="S2909" s="144"/>
      <c r="T2909" s="144"/>
      <c r="U2909" s="144"/>
      <c r="V2909" s="144"/>
      <c r="W2909" s="144"/>
      <c r="X2909" s="144"/>
      <c r="Y2909" s="144"/>
      <c r="Z2909" s="144"/>
      <c r="AA2909" s="144"/>
      <c r="AB2909" s="144"/>
      <c r="AC2909" s="144"/>
      <c r="AD2909" s="144"/>
      <c r="AE2909" s="144"/>
      <c r="AF2909" s="144"/>
      <c r="AG2909" s="144"/>
      <c r="AH2909" s="144"/>
      <c r="AI2909" s="144"/>
      <c r="AJ2909" s="144"/>
      <c r="AK2909" s="144"/>
      <c r="AL2909" s="144"/>
      <c r="AM2909" s="144"/>
      <c r="AN2909" s="144"/>
      <c r="AO2909" s="144"/>
      <c r="AP2909" s="144"/>
      <c r="AQ2909" s="144"/>
      <c r="AR2909" s="144"/>
      <c r="AS2909" s="144"/>
      <c r="AT2909" s="144"/>
      <c r="AU2909" s="144"/>
      <c r="AV2909" s="144"/>
      <c r="AW2909" s="144"/>
      <c r="AX2909" s="144"/>
      <c r="AY2909" s="144"/>
      <c r="AZ2909" s="144"/>
      <c r="BA2909" s="144"/>
      <c r="BB2909" s="144"/>
      <c r="BC2909" s="144"/>
      <c r="BD2909" s="144"/>
      <c r="BE2909" s="144"/>
      <c r="BF2909" s="144"/>
      <c r="BG2909" s="144"/>
      <c r="BH2909" s="144"/>
      <c r="BI2909" s="144"/>
      <c r="BJ2909" s="144"/>
      <c r="BK2909" s="144"/>
      <c r="BL2909" s="144"/>
      <c r="BM2909" s="144"/>
      <c r="BN2909" s="144"/>
      <c r="BO2909" s="144"/>
      <c r="BP2909" s="144"/>
    </row>
    <row r="2910" spans="1:68" ht="14.5" x14ac:dyDescent="0.3">
      <c r="A2910" s="143"/>
      <c r="B2910" s="143"/>
      <c r="C2910" s="327"/>
      <c r="D2910" s="144"/>
      <c r="E2910" s="144"/>
      <c r="F2910" s="144"/>
      <c r="G2910" s="144"/>
      <c r="H2910" s="144"/>
      <c r="I2910" s="144"/>
      <c r="J2910" s="144"/>
      <c r="K2910" s="144"/>
      <c r="L2910" s="144"/>
      <c r="M2910" s="144"/>
      <c r="N2910" s="144"/>
      <c r="O2910" s="144"/>
      <c r="P2910" s="144"/>
      <c r="Q2910" s="144"/>
      <c r="R2910" s="144"/>
      <c r="S2910" s="144"/>
      <c r="T2910" s="144"/>
      <c r="U2910" s="144"/>
      <c r="V2910" s="144"/>
      <c r="W2910" s="144"/>
      <c r="X2910" s="144"/>
      <c r="Y2910" s="144"/>
      <c r="Z2910" s="144"/>
      <c r="AA2910" s="144"/>
      <c r="AB2910" s="144"/>
      <c r="AC2910" s="144"/>
      <c r="AD2910" s="144"/>
      <c r="AE2910" s="144"/>
      <c r="AF2910" s="144"/>
      <c r="AG2910" s="144"/>
      <c r="AH2910" s="144"/>
      <c r="AI2910" s="144"/>
      <c r="AJ2910" s="144"/>
      <c r="AK2910" s="144"/>
      <c r="AL2910" s="144"/>
      <c r="AM2910" s="144"/>
      <c r="AN2910" s="144"/>
      <c r="AO2910" s="144"/>
      <c r="AP2910" s="144"/>
      <c r="AQ2910" s="144"/>
      <c r="AR2910" s="144"/>
      <c r="AS2910" s="144"/>
      <c r="AT2910" s="144"/>
      <c r="AU2910" s="144"/>
      <c r="AV2910" s="144"/>
      <c r="AW2910" s="144"/>
      <c r="AX2910" s="144"/>
      <c r="AY2910" s="144"/>
      <c r="AZ2910" s="144"/>
      <c r="BA2910" s="144"/>
      <c r="BB2910" s="144"/>
      <c r="BC2910" s="144"/>
      <c r="BD2910" s="144"/>
      <c r="BE2910" s="144"/>
      <c r="BF2910" s="144"/>
      <c r="BG2910" s="144"/>
      <c r="BH2910" s="144"/>
      <c r="BI2910" s="144"/>
      <c r="BJ2910" s="144"/>
      <c r="BK2910" s="144"/>
      <c r="BL2910" s="144"/>
      <c r="BM2910" s="144"/>
      <c r="BN2910" s="144"/>
      <c r="BO2910" s="144"/>
      <c r="BP2910" s="144"/>
    </row>
    <row r="2911" spans="1:68" ht="14.5" x14ac:dyDescent="0.3">
      <c r="A2911" s="143"/>
      <c r="B2911" s="143"/>
      <c r="C2911" s="327"/>
      <c r="D2911" s="144"/>
      <c r="E2911" s="144"/>
      <c r="F2911" s="144"/>
      <c r="G2911" s="144"/>
      <c r="H2911" s="144"/>
      <c r="I2911" s="144"/>
      <c r="J2911" s="144"/>
      <c r="K2911" s="144"/>
      <c r="L2911" s="144"/>
      <c r="M2911" s="144"/>
      <c r="N2911" s="144"/>
      <c r="O2911" s="144"/>
      <c r="P2911" s="144"/>
      <c r="Q2911" s="144"/>
      <c r="R2911" s="144"/>
      <c r="S2911" s="144"/>
      <c r="T2911" s="144"/>
      <c r="U2911" s="144"/>
      <c r="V2911" s="144"/>
      <c r="W2911" s="144"/>
      <c r="X2911" s="144"/>
      <c r="Y2911" s="144"/>
      <c r="Z2911" s="144"/>
      <c r="AA2911" s="144"/>
      <c r="AB2911" s="144"/>
      <c r="AC2911" s="144"/>
      <c r="AD2911" s="144"/>
      <c r="AE2911" s="144"/>
      <c r="AF2911" s="144"/>
      <c r="AG2911" s="144"/>
      <c r="AH2911" s="144"/>
      <c r="AI2911" s="144"/>
      <c r="AJ2911" s="144"/>
      <c r="AK2911" s="144"/>
      <c r="AL2911" s="144"/>
      <c r="AM2911" s="144"/>
      <c r="AN2911" s="144"/>
      <c r="AO2911" s="144"/>
      <c r="AP2911" s="144"/>
      <c r="AQ2911" s="144"/>
      <c r="AR2911" s="144"/>
      <c r="AS2911" s="144"/>
      <c r="AT2911" s="144"/>
      <c r="AU2911" s="144"/>
      <c r="AV2911" s="144"/>
      <c r="AW2911" s="144"/>
      <c r="AX2911" s="144"/>
      <c r="AY2911" s="144"/>
      <c r="AZ2911" s="144"/>
      <c r="BA2911" s="144"/>
      <c r="BB2911" s="144"/>
      <c r="BC2911" s="144"/>
      <c r="BD2911" s="144"/>
      <c r="BE2911" s="144"/>
      <c r="BF2911" s="144"/>
      <c r="BG2911" s="144"/>
      <c r="BH2911" s="144"/>
      <c r="BI2911" s="144"/>
      <c r="BJ2911" s="144"/>
      <c r="BK2911" s="144"/>
      <c r="BL2911" s="144"/>
      <c r="BM2911" s="144"/>
      <c r="BN2911" s="144"/>
      <c r="BO2911" s="144"/>
      <c r="BP2911" s="144"/>
    </row>
    <row r="2912" spans="1:68" ht="14.5" x14ac:dyDescent="0.3">
      <c r="A2912" s="143"/>
      <c r="B2912" s="143"/>
      <c r="C2912" s="327"/>
      <c r="D2912" s="144"/>
      <c r="E2912" s="144"/>
      <c r="F2912" s="144"/>
      <c r="G2912" s="144"/>
      <c r="H2912" s="144"/>
      <c r="I2912" s="144"/>
      <c r="J2912" s="144"/>
      <c r="K2912" s="144"/>
      <c r="L2912" s="144"/>
      <c r="M2912" s="144"/>
      <c r="N2912" s="144"/>
      <c r="O2912" s="144"/>
      <c r="P2912" s="144"/>
      <c r="Q2912" s="144"/>
      <c r="R2912" s="144"/>
      <c r="S2912" s="144"/>
      <c r="T2912" s="144"/>
      <c r="U2912" s="144"/>
      <c r="V2912" s="144"/>
      <c r="W2912" s="144"/>
      <c r="X2912" s="144"/>
      <c r="Y2912" s="144"/>
      <c r="Z2912" s="144"/>
      <c r="AA2912" s="144"/>
      <c r="AB2912" s="144"/>
      <c r="AC2912" s="144"/>
      <c r="AD2912" s="144"/>
      <c r="AE2912" s="144"/>
      <c r="AF2912" s="144"/>
      <c r="AG2912" s="144"/>
      <c r="AH2912" s="144"/>
      <c r="AI2912" s="144"/>
      <c r="AJ2912" s="144"/>
      <c r="AK2912" s="144"/>
      <c r="AL2912" s="144"/>
      <c r="AM2912" s="144"/>
      <c r="AN2912" s="144"/>
      <c r="AO2912" s="144"/>
      <c r="AP2912" s="144"/>
      <c r="AQ2912" s="144"/>
      <c r="AR2912" s="144"/>
      <c r="AS2912" s="144"/>
      <c r="AT2912" s="144"/>
      <c r="AU2912" s="144"/>
      <c r="AV2912" s="144"/>
      <c r="AW2912" s="144"/>
      <c r="AX2912" s="144"/>
      <c r="AY2912" s="144"/>
      <c r="AZ2912" s="144"/>
      <c r="BA2912" s="144"/>
      <c r="BB2912" s="144"/>
      <c r="BC2912" s="144"/>
      <c r="BD2912" s="144"/>
      <c r="BE2912" s="144"/>
      <c r="BF2912" s="144"/>
      <c r="BG2912" s="144"/>
      <c r="BH2912" s="144"/>
      <c r="BI2912" s="144"/>
      <c r="BJ2912" s="144"/>
      <c r="BK2912" s="144"/>
      <c r="BL2912" s="144"/>
      <c r="BM2912" s="144"/>
      <c r="BN2912" s="144"/>
      <c r="BO2912" s="144"/>
      <c r="BP2912" s="144"/>
    </row>
    <row r="2913" spans="1:68" ht="14.5" x14ac:dyDescent="0.3">
      <c r="A2913" s="143"/>
      <c r="B2913" s="143"/>
      <c r="C2913" s="327"/>
      <c r="D2913" s="144"/>
      <c r="E2913" s="144"/>
      <c r="F2913" s="144"/>
      <c r="G2913" s="144"/>
      <c r="H2913" s="144"/>
      <c r="I2913" s="144"/>
      <c r="J2913" s="144"/>
      <c r="K2913" s="144"/>
      <c r="L2913" s="144"/>
      <c r="M2913" s="144"/>
      <c r="N2913" s="144"/>
      <c r="O2913" s="144"/>
      <c r="P2913" s="144"/>
      <c r="Q2913" s="144"/>
      <c r="R2913" s="144"/>
      <c r="S2913" s="144"/>
      <c r="T2913" s="144"/>
      <c r="U2913" s="144"/>
      <c r="V2913" s="144"/>
      <c r="W2913" s="144"/>
      <c r="X2913" s="144"/>
      <c r="Y2913" s="144"/>
      <c r="Z2913" s="144"/>
      <c r="AA2913" s="144"/>
      <c r="AB2913" s="144"/>
      <c r="AC2913" s="144"/>
      <c r="AD2913" s="144"/>
      <c r="AE2913" s="144"/>
      <c r="AF2913" s="144"/>
      <c r="AG2913" s="144"/>
      <c r="AH2913" s="144"/>
      <c r="AI2913" s="144"/>
      <c r="AJ2913" s="144"/>
      <c r="AK2913" s="144"/>
      <c r="AL2913" s="144"/>
      <c r="AM2913" s="144"/>
      <c r="AN2913" s="144"/>
      <c r="AO2913" s="144"/>
      <c r="AP2913" s="144"/>
      <c r="AQ2913" s="144"/>
      <c r="AR2913" s="144"/>
      <c r="AS2913" s="144"/>
      <c r="AT2913" s="144"/>
      <c r="AU2913" s="144"/>
      <c r="AV2913" s="144"/>
      <c r="AW2913" s="144"/>
      <c r="AX2913" s="144"/>
      <c r="AY2913" s="144"/>
      <c r="AZ2913" s="144"/>
      <c r="BA2913" s="144"/>
      <c r="BB2913" s="144"/>
      <c r="BC2913" s="144"/>
      <c r="BD2913" s="144"/>
      <c r="BE2913" s="144"/>
      <c r="BF2913" s="144"/>
      <c r="BG2913" s="144"/>
      <c r="BH2913" s="144"/>
      <c r="BI2913" s="144"/>
      <c r="BJ2913" s="144"/>
      <c r="BK2913" s="144"/>
      <c r="BL2913" s="144"/>
      <c r="BM2913" s="144"/>
      <c r="BN2913" s="144"/>
      <c r="BO2913" s="144"/>
      <c r="BP2913" s="144"/>
    </row>
    <row r="2914" spans="1:68" ht="14.5" x14ac:dyDescent="0.3">
      <c r="A2914" s="143"/>
      <c r="B2914" s="143"/>
      <c r="C2914" s="327"/>
      <c r="D2914" s="144"/>
      <c r="E2914" s="144"/>
      <c r="F2914" s="144"/>
      <c r="G2914" s="144"/>
      <c r="H2914" s="144"/>
      <c r="I2914" s="144"/>
      <c r="J2914" s="144"/>
      <c r="K2914" s="144"/>
      <c r="L2914" s="144"/>
      <c r="M2914" s="144"/>
      <c r="N2914" s="144"/>
      <c r="O2914" s="144"/>
      <c r="P2914" s="144"/>
      <c r="Q2914" s="144"/>
      <c r="R2914" s="144"/>
      <c r="S2914" s="144"/>
      <c r="T2914" s="144"/>
      <c r="U2914" s="144"/>
      <c r="V2914" s="144"/>
      <c r="W2914" s="144"/>
      <c r="X2914" s="144"/>
      <c r="Y2914" s="144"/>
      <c r="Z2914" s="144"/>
      <c r="AA2914" s="144"/>
      <c r="AB2914" s="144"/>
      <c r="AC2914" s="144"/>
      <c r="AD2914" s="144"/>
      <c r="AE2914" s="144"/>
      <c r="AF2914" s="144"/>
      <c r="AG2914" s="144"/>
      <c r="AH2914" s="144"/>
      <c r="AI2914" s="144"/>
      <c r="AJ2914" s="144"/>
      <c r="AK2914" s="144"/>
      <c r="AL2914" s="144"/>
      <c r="AM2914" s="144"/>
      <c r="AN2914" s="144"/>
      <c r="AO2914" s="144"/>
      <c r="AP2914" s="144"/>
      <c r="AQ2914" s="144"/>
      <c r="AR2914" s="144"/>
      <c r="AS2914" s="144"/>
      <c r="AT2914" s="144"/>
      <c r="AU2914" s="144"/>
      <c r="AV2914" s="144"/>
      <c r="AW2914" s="144"/>
      <c r="AX2914" s="144"/>
      <c r="AY2914" s="144"/>
      <c r="AZ2914" s="144"/>
      <c r="BA2914" s="144"/>
      <c r="BB2914" s="144"/>
      <c r="BC2914" s="144"/>
      <c r="BD2914" s="144"/>
      <c r="BE2914" s="144"/>
      <c r="BF2914" s="144"/>
      <c r="BG2914" s="144"/>
      <c r="BH2914" s="144"/>
      <c r="BI2914" s="144"/>
      <c r="BJ2914" s="144"/>
      <c r="BK2914" s="144"/>
      <c r="BL2914" s="144"/>
      <c r="BM2914" s="144"/>
      <c r="BN2914" s="144"/>
      <c r="BO2914" s="144"/>
      <c r="BP2914" s="144"/>
    </row>
    <row r="2915" spans="1:68" ht="14.5" x14ac:dyDescent="0.3">
      <c r="A2915" s="143"/>
      <c r="B2915" s="143"/>
      <c r="C2915" s="327"/>
      <c r="D2915" s="144"/>
      <c r="E2915" s="144"/>
      <c r="F2915" s="144"/>
      <c r="G2915" s="144"/>
      <c r="H2915" s="144"/>
      <c r="I2915" s="144"/>
      <c r="J2915" s="144"/>
      <c r="K2915" s="144"/>
      <c r="L2915" s="144"/>
      <c r="M2915" s="144"/>
      <c r="N2915" s="144"/>
      <c r="O2915" s="144"/>
      <c r="P2915" s="144"/>
      <c r="Q2915" s="144"/>
      <c r="R2915" s="144"/>
      <c r="S2915" s="144"/>
      <c r="T2915" s="144"/>
      <c r="U2915" s="144"/>
      <c r="V2915" s="144"/>
      <c r="W2915" s="144"/>
      <c r="X2915" s="144"/>
      <c r="Y2915" s="144"/>
      <c r="Z2915" s="144"/>
      <c r="AA2915" s="144"/>
      <c r="AB2915" s="144"/>
      <c r="AC2915" s="144"/>
      <c r="AD2915" s="144"/>
      <c r="AE2915" s="144"/>
      <c r="AF2915" s="144"/>
      <c r="AG2915" s="144"/>
      <c r="AH2915" s="144"/>
      <c r="AI2915" s="144"/>
      <c r="AJ2915" s="144"/>
      <c r="AK2915" s="144"/>
      <c r="AL2915" s="144"/>
      <c r="AM2915" s="144"/>
      <c r="AN2915" s="144"/>
      <c r="AO2915" s="144"/>
      <c r="AP2915" s="144"/>
      <c r="AQ2915" s="144"/>
      <c r="AR2915" s="144"/>
      <c r="AS2915" s="144"/>
      <c r="AT2915" s="144"/>
      <c r="AU2915" s="144"/>
      <c r="AV2915" s="144"/>
      <c r="AW2915" s="144"/>
      <c r="AX2915" s="144"/>
      <c r="AY2915" s="144"/>
      <c r="AZ2915" s="144"/>
      <c r="BA2915" s="144"/>
      <c r="BB2915" s="144"/>
      <c r="BC2915" s="144"/>
      <c r="BD2915" s="144"/>
      <c r="BE2915" s="144"/>
      <c r="BF2915" s="144"/>
      <c r="BG2915" s="144"/>
      <c r="BH2915" s="144"/>
      <c r="BI2915" s="144"/>
      <c r="BJ2915" s="144"/>
      <c r="BK2915" s="144"/>
      <c r="BL2915" s="144"/>
      <c r="BM2915" s="144"/>
      <c r="BN2915" s="144"/>
      <c r="BO2915" s="144"/>
      <c r="BP2915" s="144"/>
    </row>
    <row r="2916" spans="1:68" ht="14.5" x14ac:dyDescent="0.3">
      <c r="A2916" s="143"/>
      <c r="B2916" s="143"/>
      <c r="C2916" s="327"/>
      <c r="D2916" s="144"/>
      <c r="E2916" s="144"/>
      <c r="F2916" s="144"/>
      <c r="G2916" s="144"/>
      <c r="H2916" s="144"/>
      <c r="I2916" s="144"/>
      <c r="J2916" s="144"/>
      <c r="K2916" s="144"/>
      <c r="L2916" s="144"/>
      <c r="M2916" s="144"/>
      <c r="N2916" s="144"/>
      <c r="O2916" s="144"/>
      <c r="P2916" s="144"/>
      <c r="Q2916" s="144"/>
      <c r="R2916" s="144"/>
      <c r="S2916" s="144"/>
      <c r="T2916" s="144"/>
      <c r="U2916" s="144"/>
      <c r="V2916" s="144"/>
      <c r="W2916" s="144"/>
      <c r="X2916" s="144"/>
      <c r="Y2916" s="144"/>
      <c r="Z2916" s="144"/>
      <c r="AA2916" s="144"/>
      <c r="AB2916" s="144"/>
      <c r="AC2916" s="144"/>
      <c r="AD2916" s="144"/>
      <c r="AE2916" s="144"/>
      <c r="AF2916" s="144"/>
      <c r="AG2916" s="144"/>
      <c r="AH2916" s="144"/>
      <c r="AI2916" s="144"/>
      <c r="AJ2916" s="144"/>
      <c r="AK2916" s="144"/>
      <c r="AL2916" s="144"/>
      <c r="AM2916" s="144"/>
      <c r="AN2916" s="144"/>
      <c r="AO2916" s="144"/>
      <c r="AP2916" s="144"/>
      <c r="AQ2916" s="144"/>
      <c r="AR2916" s="144"/>
      <c r="AS2916" s="144"/>
      <c r="AT2916" s="144"/>
      <c r="AU2916" s="144"/>
      <c r="AV2916" s="144"/>
      <c r="AW2916" s="144"/>
      <c r="AX2916" s="144"/>
      <c r="AY2916" s="144"/>
      <c r="AZ2916" s="144"/>
      <c r="BA2916" s="144"/>
      <c r="BB2916" s="144"/>
      <c r="BC2916" s="144"/>
      <c r="BD2916" s="144"/>
      <c r="BE2916" s="144"/>
      <c r="BF2916" s="144"/>
      <c r="BG2916" s="144"/>
      <c r="BH2916" s="144"/>
      <c r="BI2916" s="144"/>
      <c r="BJ2916" s="144"/>
      <c r="BK2916" s="144"/>
      <c r="BL2916" s="144"/>
      <c r="BM2916" s="144"/>
      <c r="BN2916" s="144"/>
      <c r="BO2916" s="144"/>
      <c r="BP2916" s="144"/>
    </row>
    <row r="2917" spans="1:68" ht="14.5" x14ac:dyDescent="0.3">
      <c r="A2917" s="143"/>
      <c r="B2917" s="143"/>
      <c r="C2917" s="327"/>
      <c r="D2917" s="144"/>
      <c r="E2917" s="144"/>
      <c r="F2917" s="144"/>
      <c r="G2917" s="144"/>
      <c r="H2917" s="144"/>
      <c r="I2917" s="144"/>
      <c r="J2917" s="144"/>
      <c r="K2917" s="144"/>
      <c r="L2917" s="144"/>
      <c r="M2917" s="144"/>
      <c r="N2917" s="144"/>
      <c r="O2917" s="144"/>
      <c r="P2917" s="144"/>
      <c r="Q2917" s="144"/>
      <c r="R2917" s="144"/>
      <c r="S2917" s="144"/>
      <c r="T2917" s="144"/>
      <c r="U2917" s="144"/>
      <c r="V2917" s="144"/>
      <c r="W2917" s="144"/>
      <c r="X2917" s="144"/>
      <c r="Y2917" s="144"/>
      <c r="Z2917" s="144"/>
      <c r="AA2917" s="144"/>
      <c r="AB2917" s="144"/>
      <c r="AC2917" s="144"/>
      <c r="AD2917" s="144"/>
      <c r="AE2917" s="144"/>
      <c r="AF2917" s="144"/>
      <c r="AG2917" s="144"/>
      <c r="AH2917" s="144"/>
      <c r="AI2917" s="144"/>
      <c r="AJ2917" s="144"/>
      <c r="AK2917" s="144"/>
      <c r="AL2917" s="144"/>
      <c r="AM2917" s="144"/>
      <c r="AN2917" s="144"/>
      <c r="AO2917" s="144"/>
      <c r="AP2917" s="144"/>
      <c r="AQ2917" s="144"/>
      <c r="AR2917" s="144"/>
      <c r="AS2917" s="144"/>
      <c r="AT2917" s="144"/>
      <c r="AU2917" s="144"/>
      <c r="AV2917" s="144"/>
      <c r="AW2917" s="144"/>
      <c r="AX2917" s="144"/>
      <c r="AY2917" s="144"/>
      <c r="AZ2917" s="144"/>
      <c r="BA2917" s="144"/>
      <c r="BB2917" s="144"/>
      <c r="BC2917" s="144"/>
      <c r="BD2917" s="144"/>
      <c r="BE2917" s="144"/>
      <c r="BF2917" s="144"/>
      <c r="BG2917" s="144"/>
      <c r="BH2917" s="144"/>
      <c r="BI2917" s="144"/>
      <c r="BJ2917" s="144"/>
      <c r="BK2917" s="144"/>
      <c r="BL2917" s="144"/>
      <c r="BM2917" s="144"/>
      <c r="BN2917" s="144"/>
      <c r="BO2917" s="144"/>
      <c r="BP2917" s="144"/>
    </row>
    <row r="2918" spans="1:68" ht="14.5" x14ac:dyDescent="0.3">
      <c r="A2918" s="143"/>
      <c r="B2918" s="143"/>
      <c r="C2918" s="327"/>
      <c r="D2918" s="144"/>
      <c r="E2918" s="144"/>
      <c r="F2918" s="144"/>
      <c r="G2918" s="144"/>
      <c r="H2918" s="144"/>
      <c r="I2918" s="144"/>
      <c r="J2918" s="144"/>
      <c r="K2918" s="144"/>
      <c r="L2918" s="144"/>
      <c r="M2918" s="144"/>
      <c r="N2918" s="144"/>
      <c r="O2918" s="144"/>
      <c r="P2918" s="144"/>
      <c r="Q2918" s="144"/>
      <c r="R2918" s="144"/>
      <c r="S2918" s="144"/>
      <c r="T2918" s="144"/>
      <c r="U2918" s="144"/>
      <c r="V2918" s="144"/>
      <c r="W2918" s="144"/>
      <c r="X2918" s="144"/>
      <c r="Y2918" s="144"/>
      <c r="Z2918" s="144"/>
      <c r="AA2918" s="144"/>
      <c r="AB2918" s="144"/>
      <c r="AC2918" s="144"/>
      <c r="AD2918" s="144"/>
      <c r="AE2918" s="144"/>
      <c r="AF2918" s="144"/>
      <c r="AG2918" s="144"/>
      <c r="AH2918" s="144"/>
      <c r="AI2918" s="144"/>
      <c r="AJ2918" s="144"/>
      <c r="AK2918" s="144"/>
      <c r="AL2918" s="144"/>
      <c r="AM2918" s="144"/>
      <c r="AN2918" s="144"/>
      <c r="AO2918" s="144"/>
      <c r="AP2918" s="144"/>
      <c r="AQ2918" s="144"/>
      <c r="AR2918" s="144"/>
      <c r="AS2918" s="144"/>
      <c r="AT2918" s="144"/>
      <c r="AU2918" s="144"/>
      <c r="AV2918" s="144"/>
      <c r="AW2918" s="144"/>
      <c r="AX2918" s="144"/>
      <c r="AY2918" s="144"/>
      <c r="AZ2918" s="144"/>
      <c r="BA2918" s="144"/>
      <c r="BB2918" s="144"/>
      <c r="BC2918" s="144"/>
      <c r="BD2918" s="144"/>
      <c r="BE2918" s="144"/>
      <c r="BF2918" s="144"/>
      <c r="BG2918" s="144"/>
      <c r="BH2918" s="144"/>
      <c r="BI2918" s="144"/>
      <c r="BJ2918" s="144"/>
      <c r="BK2918" s="144"/>
      <c r="BL2918" s="144"/>
      <c r="BM2918" s="144"/>
      <c r="BN2918" s="144"/>
      <c r="BO2918" s="144"/>
      <c r="BP2918" s="144"/>
    </row>
    <row r="2919" spans="1:68" ht="14.5" x14ac:dyDescent="0.3">
      <c r="A2919" s="143"/>
      <c r="B2919" s="143"/>
      <c r="C2919" s="327"/>
      <c r="D2919" s="144"/>
      <c r="E2919" s="144"/>
      <c r="F2919" s="144"/>
      <c r="G2919" s="144"/>
      <c r="H2919" s="144"/>
      <c r="I2919" s="144"/>
      <c r="J2919" s="144"/>
      <c r="K2919" s="144"/>
      <c r="L2919" s="144"/>
      <c r="M2919" s="144"/>
      <c r="N2919" s="144"/>
      <c r="O2919" s="144"/>
      <c r="P2919" s="144"/>
      <c r="Q2919" s="144"/>
      <c r="R2919" s="144"/>
      <c r="S2919" s="144"/>
      <c r="T2919" s="144"/>
      <c r="U2919" s="144"/>
      <c r="V2919" s="144"/>
      <c r="W2919" s="144"/>
      <c r="X2919" s="144"/>
      <c r="Y2919" s="144"/>
      <c r="Z2919" s="144"/>
      <c r="AA2919" s="144"/>
      <c r="AB2919" s="144"/>
      <c r="AC2919" s="144"/>
      <c r="AD2919" s="144"/>
      <c r="AE2919" s="144"/>
      <c r="AF2919" s="144"/>
      <c r="AG2919" s="144"/>
      <c r="AH2919" s="144"/>
      <c r="AI2919" s="144"/>
      <c r="AJ2919" s="144"/>
      <c r="AK2919" s="144"/>
      <c r="AL2919" s="144"/>
      <c r="AM2919" s="144"/>
      <c r="AN2919" s="144"/>
      <c r="AO2919" s="144"/>
      <c r="AP2919" s="144"/>
      <c r="AQ2919" s="144"/>
      <c r="AR2919" s="144"/>
      <c r="AS2919" s="144"/>
      <c r="AT2919" s="144"/>
      <c r="AU2919" s="144"/>
      <c r="AV2919" s="144"/>
      <c r="AW2919" s="144"/>
      <c r="AX2919" s="144"/>
      <c r="AY2919" s="144"/>
      <c r="AZ2919" s="144"/>
      <c r="BA2919" s="144"/>
      <c r="BB2919" s="144"/>
      <c r="BC2919" s="144"/>
      <c r="BD2919" s="144"/>
      <c r="BE2919" s="144"/>
      <c r="BF2919" s="144"/>
      <c r="BG2919" s="144"/>
      <c r="BH2919" s="144"/>
      <c r="BI2919" s="144"/>
      <c r="BJ2919" s="144"/>
      <c r="BK2919" s="144"/>
      <c r="BL2919" s="144"/>
      <c r="BM2919" s="144"/>
      <c r="BN2919" s="144"/>
      <c r="BO2919" s="144"/>
      <c r="BP2919" s="144"/>
    </row>
    <row r="2920" spans="1:68" ht="14.5" x14ac:dyDescent="0.3">
      <c r="A2920" s="143"/>
      <c r="B2920" s="143"/>
      <c r="C2920" s="327"/>
      <c r="D2920" s="144"/>
      <c r="E2920" s="144"/>
      <c r="F2920" s="144"/>
      <c r="G2920" s="144"/>
      <c r="H2920" s="144"/>
      <c r="I2920" s="144"/>
      <c r="J2920" s="144"/>
      <c r="K2920" s="144"/>
      <c r="L2920" s="144"/>
      <c r="M2920" s="144"/>
      <c r="N2920" s="144"/>
      <c r="O2920" s="144"/>
      <c r="P2920" s="144"/>
      <c r="Q2920" s="144"/>
      <c r="R2920" s="144"/>
      <c r="S2920" s="144"/>
      <c r="T2920" s="144"/>
      <c r="U2920" s="144"/>
      <c r="V2920" s="144"/>
      <c r="W2920" s="144"/>
      <c r="X2920" s="144"/>
      <c r="Y2920" s="144"/>
      <c r="Z2920" s="144"/>
      <c r="AA2920" s="144"/>
      <c r="AB2920" s="144"/>
      <c r="AC2920" s="144"/>
      <c r="AD2920" s="144"/>
      <c r="AE2920" s="144"/>
      <c r="AF2920" s="144"/>
      <c r="AG2920" s="144"/>
      <c r="AH2920" s="144"/>
      <c r="AI2920" s="144"/>
      <c r="AJ2920" s="144"/>
      <c r="AK2920" s="144"/>
      <c r="AL2920" s="144"/>
      <c r="AM2920" s="144"/>
      <c r="AN2920" s="144"/>
      <c r="AO2920" s="144"/>
      <c r="AP2920" s="144"/>
      <c r="AQ2920" s="144"/>
      <c r="AR2920" s="144"/>
      <c r="AS2920" s="144"/>
      <c r="AT2920" s="144"/>
      <c r="AU2920" s="144"/>
      <c r="AV2920" s="144"/>
      <c r="AW2920" s="144"/>
      <c r="AX2920" s="144"/>
      <c r="AY2920" s="144"/>
      <c r="AZ2920" s="144"/>
      <c r="BA2920" s="144"/>
      <c r="BB2920" s="144"/>
      <c r="BC2920" s="144"/>
      <c r="BD2920" s="144"/>
      <c r="BE2920" s="144"/>
      <c r="BF2920" s="144"/>
      <c r="BG2920" s="144"/>
      <c r="BH2920" s="144"/>
      <c r="BI2920" s="144"/>
      <c r="BJ2920" s="144"/>
      <c r="BK2920" s="144"/>
      <c r="BL2920" s="144"/>
      <c r="BM2920" s="144"/>
      <c r="BN2920" s="144"/>
      <c r="BO2920" s="144"/>
      <c r="BP2920" s="144"/>
    </row>
    <row r="2921" spans="1:68" ht="14.5" x14ac:dyDescent="0.3">
      <c r="A2921" s="143"/>
      <c r="B2921" s="143"/>
      <c r="C2921" s="327"/>
      <c r="D2921" s="144"/>
      <c r="E2921" s="144"/>
      <c r="F2921" s="144"/>
      <c r="G2921" s="144"/>
      <c r="H2921" s="144"/>
      <c r="I2921" s="144"/>
      <c r="J2921" s="144"/>
      <c r="K2921" s="144"/>
      <c r="L2921" s="144"/>
      <c r="M2921" s="144"/>
      <c r="N2921" s="144"/>
      <c r="O2921" s="144"/>
      <c r="P2921" s="144"/>
      <c r="Q2921" s="144"/>
      <c r="R2921" s="144"/>
      <c r="S2921" s="144"/>
      <c r="T2921" s="144"/>
      <c r="U2921" s="144"/>
      <c r="V2921" s="144"/>
      <c r="W2921" s="144"/>
      <c r="X2921" s="144"/>
      <c r="Y2921" s="144"/>
      <c r="Z2921" s="144"/>
      <c r="AA2921" s="144"/>
      <c r="AB2921" s="144"/>
      <c r="AC2921" s="144"/>
      <c r="AD2921" s="144"/>
      <c r="AE2921" s="144"/>
      <c r="AF2921" s="144"/>
      <c r="AG2921" s="144"/>
      <c r="AH2921" s="144"/>
      <c r="AI2921" s="144"/>
      <c r="AJ2921" s="144"/>
      <c r="AK2921" s="144"/>
      <c r="AL2921" s="144"/>
      <c r="AM2921" s="144"/>
      <c r="AN2921" s="144"/>
      <c r="AO2921" s="144"/>
      <c r="AP2921" s="144"/>
      <c r="AQ2921" s="144"/>
      <c r="AR2921" s="144"/>
      <c r="AS2921" s="144"/>
      <c r="AT2921" s="144"/>
      <c r="AU2921" s="144"/>
      <c r="AV2921" s="144"/>
      <c r="AW2921" s="144"/>
      <c r="AX2921" s="144"/>
      <c r="AY2921" s="144"/>
      <c r="AZ2921" s="144"/>
      <c r="BA2921" s="144"/>
      <c r="BB2921" s="144"/>
      <c r="BC2921" s="144"/>
      <c r="BD2921" s="144"/>
      <c r="BE2921" s="144"/>
      <c r="BF2921" s="144"/>
      <c r="BG2921" s="144"/>
      <c r="BH2921" s="144"/>
      <c r="BI2921" s="144"/>
      <c r="BJ2921" s="144"/>
      <c r="BK2921" s="144"/>
      <c r="BL2921" s="144"/>
      <c r="BM2921" s="144"/>
      <c r="BN2921" s="144"/>
      <c r="BO2921" s="144"/>
      <c r="BP2921" s="144"/>
    </row>
    <row r="2922" spans="1:68" ht="14.5" x14ac:dyDescent="0.3">
      <c r="A2922" s="143"/>
      <c r="B2922" s="143"/>
      <c r="C2922" s="327"/>
      <c r="D2922" s="144"/>
      <c r="E2922" s="144"/>
      <c r="F2922" s="144"/>
      <c r="G2922" s="144"/>
      <c r="H2922" s="144"/>
      <c r="I2922" s="144"/>
      <c r="J2922" s="144"/>
      <c r="K2922" s="144"/>
      <c r="L2922" s="144"/>
      <c r="M2922" s="144"/>
      <c r="N2922" s="144"/>
      <c r="O2922" s="144"/>
      <c r="P2922" s="144"/>
      <c r="Q2922" s="144"/>
      <c r="R2922" s="144"/>
      <c r="S2922" s="144"/>
      <c r="T2922" s="144"/>
      <c r="U2922" s="144"/>
      <c r="V2922" s="144"/>
      <c r="W2922" s="144"/>
      <c r="X2922" s="144"/>
      <c r="Y2922" s="144"/>
      <c r="Z2922" s="144"/>
      <c r="AA2922" s="144"/>
      <c r="AB2922" s="144"/>
      <c r="AC2922" s="144"/>
      <c r="AD2922" s="144"/>
      <c r="AE2922" s="144"/>
      <c r="AF2922" s="144"/>
      <c r="AG2922" s="144"/>
      <c r="AH2922" s="144"/>
      <c r="AI2922" s="144"/>
      <c r="AJ2922" s="144"/>
      <c r="AK2922" s="144"/>
      <c r="AL2922" s="144"/>
      <c r="AM2922" s="144"/>
      <c r="AN2922" s="144"/>
      <c r="AO2922" s="144"/>
      <c r="AP2922" s="144"/>
      <c r="AQ2922" s="144"/>
      <c r="AR2922" s="144"/>
      <c r="AS2922" s="144"/>
      <c r="AT2922" s="144"/>
      <c r="AU2922" s="144"/>
      <c r="AV2922" s="144"/>
      <c r="AW2922" s="144"/>
      <c r="AX2922" s="144"/>
      <c r="AY2922" s="144"/>
      <c r="AZ2922" s="144"/>
      <c r="BA2922" s="144"/>
      <c r="BB2922" s="144"/>
      <c r="BC2922" s="144"/>
      <c r="BD2922" s="144"/>
      <c r="BE2922" s="144"/>
      <c r="BF2922" s="144"/>
      <c r="BG2922" s="144"/>
      <c r="BH2922" s="144"/>
      <c r="BI2922" s="144"/>
      <c r="BJ2922" s="144"/>
      <c r="BK2922" s="144"/>
      <c r="BL2922" s="144"/>
      <c r="BM2922" s="144"/>
      <c r="BN2922" s="144"/>
      <c r="BO2922" s="144"/>
      <c r="BP2922" s="144"/>
    </row>
    <row r="2923" spans="1:68" ht="14.5" x14ac:dyDescent="0.3">
      <c r="A2923" s="143"/>
      <c r="B2923" s="143"/>
      <c r="C2923" s="327"/>
      <c r="D2923" s="144"/>
      <c r="E2923" s="144"/>
      <c r="F2923" s="144"/>
      <c r="G2923" s="144"/>
      <c r="H2923" s="144"/>
      <c r="I2923" s="144"/>
      <c r="J2923" s="144"/>
      <c r="K2923" s="144"/>
      <c r="L2923" s="144"/>
      <c r="M2923" s="144"/>
      <c r="N2923" s="144"/>
      <c r="O2923" s="144"/>
      <c r="P2923" s="144"/>
      <c r="Q2923" s="144"/>
      <c r="R2923" s="144"/>
      <c r="S2923" s="144"/>
      <c r="T2923" s="144"/>
      <c r="U2923" s="144"/>
      <c r="V2923" s="144"/>
      <c r="W2923" s="144"/>
      <c r="X2923" s="144"/>
      <c r="Y2923" s="144"/>
      <c r="Z2923" s="144"/>
      <c r="AA2923" s="144"/>
      <c r="AB2923" s="144"/>
      <c r="AC2923" s="144"/>
      <c r="AD2923" s="144"/>
      <c r="AE2923" s="144"/>
      <c r="AF2923" s="144"/>
      <c r="AG2923" s="144"/>
      <c r="AH2923" s="144"/>
      <c r="AI2923" s="144"/>
      <c r="AJ2923" s="144"/>
      <c r="AK2923" s="144"/>
      <c r="AL2923" s="144"/>
      <c r="AM2923" s="144"/>
      <c r="AN2923" s="144"/>
      <c r="AO2923" s="144"/>
      <c r="AP2923" s="144"/>
      <c r="AQ2923" s="144"/>
      <c r="AR2923" s="144"/>
      <c r="AS2923" s="144"/>
      <c r="AT2923" s="144"/>
      <c r="AU2923" s="144"/>
      <c r="AV2923" s="144"/>
      <c r="AW2923" s="144"/>
      <c r="AX2923" s="144"/>
      <c r="AY2923" s="144"/>
      <c r="AZ2923" s="144"/>
      <c r="BA2923" s="144"/>
      <c r="BB2923" s="144"/>
      <c r="BC2923" s="144"/>
      <c r="BD2923" s="144"/>
      <c r="BE2923" s="144"/>
      <c r="BF2923" s="144"/>
      <c r="BG2923" s="144"/>
      <c r="BH2923" s="144"/>
      <c r="BI2923" s="144"/>
      <c r="BJ2923" s="144"/>
      <c r="BK2923" s="144"/>
      <c r="BL2923" s="144"/>
      <c r="BM2923" s="144"/>
      <c r="BN2923" s="144"/>
      <c r="BO2923" s="144"/>
      <c r="BP2923" s="144"/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45DF13-488A-4218-B63A-9E72FF0BA931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966E815-93BA-46D3-831A-F13E2D7D6A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77DFCA5-9B2E-4D9F-A371-D47262E9D9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Region Ach n Gr</vt:lpstr>
      <vt:lpstr>Surplus Vs Deficit</vt:lpstr>
      <vt:lpstr>Brand Month-wise</vt:lpstr>
      <vt:lpstr>All Brand Value</vt:lpstr>
      <vt:lpstr>All Brand Units</vt:lpstr>
      <vt:lpstr>Region Analysis</vt:lpstr>
      <vt:lpstr>ABM Analysis</vt:lpstr>
      <vt:lpstr>Productivity Analysis</vt:lpstr>
      <vt:lpstr>Top n Bottom HQs</vt:lpstr>
      <vt:lpstr>Realize</vt:lpstr>
      <vt:lpstr>Xarelto_Total</vt:lpstr>
      <vt:lpstr>Product Value</vt:lpstr>
      <vt:lpstr>Product Units</vt:lpstr>
      <vt:lpstr>Value Pivot</vt:lpstr>
      <vt:lpstr>Unit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New Document</dc:title>
  <dc:creator>Vishwas Chavan</dc:creator>
  <cp:lastModifiedBy>Hanit Pal Singh</cp:lastModifiedBy>
  <dcterms:created xsi:type="dcterms:W3CDTF">2011-03-30T07:43:05Z</dcterms:created>
  <dcterms:modified xsi:type="dcterms:W3CDTF">2022-06-11T03:11:43Z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7f850223-87a8-40c3-9eb2-432606efca2a_Enabled">
    <vt:lpwstr>true</vt:lpwstr>
  </property>
  <property fmtid="{D5CDD505-2E9C-101B-9397-08002B2CF9AE}" pid="4" name="MSIP_Label_7f850223-87a8-40c3-9eb2-432606efca2a_SetDate">
    <vt:lpwstr>2021-12-11T17:56:02Z</vt:lpwstr>
  </property>
  <property fmtid="{D5CDD505-2E9C-101B-9397-08002B2CF9AE}" pid="5" name="MSIP_Label_7f850223-87a8-40c3-9eb2-432606efca2a_Method">
    <vt:lpwstr>Privileged</vt:lpwstr>
  </property>
  <property fmtid="{D5CDD505-2E9C-101B-9397-08002B2CF9AE}" pid="6" name="MSIP_Label_7f850223-87a8-40c3-9eb2-432606efca2a_Name">
    <vt:lpwstr>7f850223-87a8-40c3-9eb2-432606efca2a</vt:lpwstr>
  </property>
  <property fmtid="{D5CDD505-2E9C-101B-9397-08002B2CF9AE}" pid="7" name="MSIP_Label_7f850223-87a8-40c3-9eb2-432606efca2a_SiteId">
    <vt:lpwstr>fcb2b37b-5da0-466b-9b83-0014b67a7c78</vt:lpwstr>
  </property>
  <property fmtid="{D5CDD505-2E9C-101B-9397-08002B2CF9AE}" pid="8" name="MSIP_Label_7f850223-87a8-40c3-9eb2-432606efca2a_ContentBits">
    <vt:lpwstr>0</vt:lpwstr>
  </property>
</Properties>
</file>